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customProperty2.bin" ContentType="application/vnd.openxmlformats-officedocument.spreadsheetml.customProperty"/>
  <Override PartName="/xl/drawings/drawing2.xml" ContentType="application/vnd.openxmlformats-officedocument.drawing+xml"/>
  <Override PartName="/xl/comments2.xml" ContentType="application/vnd.openxmlformats-officedocument.spreadsheetml.comments+xml"/>
  <Override PartName="/xl/customProperty3.bin" ContentType="application/vnd.openxmlformats-officedocument.spreadsheetml.customProperty"/>
  <Override PartName="/xl/drawings/drawing3.xml" ContentType="application/vnd.openxmlformats-officedocument.drawing+xml"/>
  <Override PartName="/xl/comments3.xml" ContentType="application/vnd.openxmlformats-officedocument.spreadsheetml.comments+xml"/>
  <Override PartName="/xl/customProperty4.bin" ContentType="application/vnd.openxmlformats-officedocument.spreadsheetml.customProperty"/>
  <Override PartName="/xl/drawings/drawing4.xml" ContentType="application/vnd.openxmlformats-officedocument.drawing+xml"/>
  <Override PartName="/xl/comments4.xml" ContentType="application/vnd.openxmlformats-officedocument.spreadsheetml.comments+xml"/>
  <Override PartName="/xl/customProperty5.bin" ContentType="application/vnd.openxmlformats-officedocument.spreadsheetml.customProperty"/>
  <Override PartName="/xl/drawings/drawing5.xml" ContentType="application/vnd.openxmlformats-officedocument.drawing+xml"/>
  <Override PartName="/xl/comments5.xml" ContentType="application/vnd.openxmlformats-officedocument.spreadsheetml.comments+xml"/>
  <Override PartName="/xl/customProperty6.bin" ContentType="application/vnd.openxmlformats-officedocument.spreadsheetml.customProperty"/>
  <Override PartName="/xl/drawings/drawing6.xml" ContentType="application/vnd.openxmlformats-officedocument.drawing+xml"/>
  <Override PartName="/xl/comments6.xml" ContentType="application/vnd.openxmlformats-officedocument.spreadsheetml.comments+xml"/>
  <Override PartName="/xl/customProperty7.bin" ContentType="application/vnd.openxmlformats-officedocument.spreadsheetml.customProperty"/>
  <Override PartName="/xl/drawings/drawing7.xml" ContentType="application/vnd.openxmlformats-officedocument.drawing+xml"/>
  <Override PartName="/xl/comments7.xml" ContentType="application/vnd.openxmlformats-officedocument.spreadsheetml.comments+xml"/>
  <Override PartName="/xl/customProperty8.bin" ContentType="application/vnd.openxmlformats-officedocument.spreadsheetml.customProperty"/>
  <Override PartName="/xl/drawings/drawing8.xml" ContentType="application/vnd.openxmlformats-officedocument.drawing+xml"/>
  <Override PartName="/xl/comments8.xml" ContentType="application/vnd.openxmlformats-officedocument.spreadsheetml.comments+xml"/>
  <Override PartName="/xl/customProperty9.bin" ContentType="application/vnd.openxmlformats-officedocument.spreadsheetml.customProperty"/>
  <Override PartName="/xl/drawings/drawing9.xml" ContentType="application/vnd.openxmlformats-officedocument.drawing+xml"/>
  <Override PartName="/xl/customProperty10.bin" ContentType="application/vnd.openxmlformats-officedocument.spreadsheetml.customProperty"/>
  <Override PartName="/xl/drawings/drawing10.xml" ContentType="application/vnd.openxmlformats-officedocument.drawing+xml"/>
  <Override PartName="/xl/comments9.xml" ContentType="application/vnd.openxmlformats-officedocument.spreadsheetml.comments+xml"/>
  <Override PartName="/xl/customProperty11.bin" ContentType="application/vnd.openxmlformats-officedocument.spreadsheetml.customProperty"/>
  <Override PartName="/xl/drawings/drawing11.xml" ContentType="application/vnd.openxmlformats-officedocument.drawing+xml"/>
  <Override PartName="/xl/comments10.xml" ContentType="application/vnd.openxmlformats-officedocument.spreadsheetml.comments+xml"/>
  <Override PartName="/xl/customProperty12.bin" ContentType="application/vnd.openxmlformats-officedocument.spreadsheetml.customProperty"/>
  <Override PartName="/xl/drawings/drawing12.xml" ContentType="application/vnd.openxmlformats-officedocument.drawing+xml"/>
  <Override PartName="/xl/customProperty13.bin" ContentType="application/vnd.openxmlformats-officedocument.spreadsheetml.customProperty"/>
  <Override PartName="/xl/drawings/drawing1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ustomProperty14.bin" ContentType="application/vnd.openxmlformats-officedocument.spreadsheetml.customProperty"/>
  <Override PartName="/xl/drawings/drawing14.xml" ContentType="application/vnd.openxmlformats-officedocument.drawing+xml"/>
  <Override PartName="/xl/customProperty15.bin" ContentType="application/vnd.openxmlformats-officedocument.spreadsheetml.customProperty"/>
  <Override PartName="/xl/drawings/drawing1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ustomProperty16.bin" ContentType="application/vnd.openxmlformats-officedocument.spreadsheetml.customProperty"/>
  <Override PartName="/xl/drawings/drawing16.xml" ContentType="application/vnd.openxmlformats-officedocument.drawing+xml"/>
  <Override PartName="/xl/charts/chart23.xml" ContentType="application/vnd.openxmlformats-officedocument.drawingml.chart+xml"/>
  <Override PartName="/xl/theme/themeOverride1.xml" ContentType="application/vnd.openxmlformats-officedocument.themeOverride+xml"/>
  <Override PartName="/xl/drawings/drawing17.xml" ContentType="application/vnd.openxmlformats-officedocument.drawingml.chartshapes+xml"/>
  <Override PartName="/xl/charts/chart24.xml" ContentType="application/vnd.openxmlformats-officedocument.drawingml.chart+xml"/>
  <Override PartName="/xl/theme/themeOverride2.xml" ContentType="application/vnd.openxmlformats-officedocument.themeOverride+xml"/>
  <Override PartName="/xl/charts/chart25.xml" ContentType="application/vnd.openxmlformats-officedocument.drawingml.chart+xml"/>
  <Override PartName="/xl/theme/themeOverride3.xml" ContentType="application/vnd.openxmlformats-officedocument.themeOverride+xml"/>
  <Override PartName="/xl/charts/chart26.xml" ContentType="application/vnd.openxmlformats-officedocument.drawingml.chart+xml"/>
  <Override PartName="/xl/theme/themeOverride4.xml" ContentType="application/vnd.openxmlformats-officedocument.themeOverride+xml"/>
  <Override PartName="/xl/charts/chart27.xml" ContentType="application/vnd.openxmlformats-officedocument.drawingml.chart+xml"/>
  <Override PartName="/xl/theme/themeOverride5.xml" ContentType="application/vnd.openxmlformats-officedocument.themeOverride+xml"/>
  <Override PartName="/xl/charts/chart28.xml" ContentType="application/vnd.openxmlformats-officedocument.drawingml.chart+xml"/>
  <Override PartName="/xl/theme/themeOverride6.xml" ContentType="application/vnd.openxmlformats-officedocument.themeOverride+xml"/>
  <Override PartName="/xl/charts/chart29.xml" ContentType="application/vnd.openxmlformats-officedocument.drawingml.chart+xml"/>
  <Override PartName="/xl/theme/themeOverride7.xml" ContentType="application/vnd.openxmlformats-officedocument.themeOverride+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theme/themeOverride8.xml" ContentType="application/vnd.openxmlformats-officedocument.themeOverride+xml"/>
  <Override PartName="/xl/customProperty17.bin" ContentType="application/vnd.openxmlformats-officedocument.spreadsheetml.customProperty"/>
  <Override PartName="/xl/drawings/drawing18.xml" ContentType="application/vnd.openxmlformats-officedocument.drawing+xml"/>
  <Override PartName="/xl/charts/chart37.xml" ContentType="application/vnd.openxmlformats-officedocument.drawingml.chart+xml"/>
  <Override PartName="/xl/theme/themeOverride9.xml" ContentType="application/vnd.openxmlformats-officedocument.themeOverride+xml"/>
  <Override PartName="/xl/charts/chart38.xml" ContentType="application/vnd.openxmlformats-officedocument.drawingml.chart+xml"/>
  <Override PartName="/xl/theme/themeOverride10.xml" ContentType="application/vnd.openxmlformats-officedocument.themeOverride+xml"/>
  <Override PartName="/xl/charts/chart39.xml" ContentType="application/vnd.openxmlformats-officedocument.drawingml.chart+xml"/>
  <Override PartName="/xl/theme/themeOverride11.xml" ContentType="application/vnd.openxmlformats-officedocument.themeOverride+xml"/>
  <Override PartName="/xl/charts/chart40.xml" ContentType="application/vnd.openxmlformats-officedocument.drawingml.chart+xml"/>
  <Override PartName="/xl/theme/themeOverride12.xml" ContentType="application/vnd.openxmlformats-officedocument.themeOverride+xml"/>
  <Override PartName="/xl/charts/chart41.xml" ContentType="application/vnd.openxmlformats-officedocument.drawingml.chart+xml"/>
  <Override PartName="/xl/theme/themeOverride13.xml" ContentType="application/vnd.openxmlformats-officedocument.themeOverride+xml"/>
  <Override PartName="/xl/charts/chart42.xml" ContentType="application/vnd.openxmlformats-officedocument.drawingml.chart+xml"/>
  <Override PartName="/xl/theme/themeOverride14.xml" ContentType="application/vnd.openxmlformats-officedocument.themeOverride+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ustomProperty18.bin" ContentType="application/vnd.openxmlformats-officedocument.spreadsheetml.customProperty"/>
  <Override PartName="/xl/drawings/drawing19.xml" ContentType="application/vnd.openxmlformats-officedocument.drawing+xml"/>
  <Override PartName="/xl/charts/chart49.xml" ContentType="application/vnd.openxmlformats-officedocument.drawingml.chart+xml"/>
  <Override PartName="/xl/theme/themeOverride15.xml" ContentType="application/vnd.openxmlformats-officedocument.themeOverride+xml"/>
  <Override PartName="/xl/charts/chart50.xml" ContentType="application/vnd.openxmlformats-officedocument.drawingml.chart+xml"/>
  <Override PartName="/xl/theme/themeOverride16.xml" ContentType="application/vnd.openxmlformats-officedocument.themeOverride+xml"/>
  <Override PartName="/xl/charts/chart51.xml" ContentType="application/vnd.openxmlformats-officedocument.drawingml.chart+xml"/>
  <Override PartName="/xl/theme/themeOverride17.xml" ContentType="application/vnd.openxmlformats-officedocument.themeOverride+xml"/>
  <Override PartName="/xl/charts/chart52.xml" ContentType="application/vnd.openxmlformats-officedocument.drawingml.chart+xml"/>
  <Override PartName="/xl/theme/themeOverride18.xml" ContentType="application/vnd.openxmlformats-officedocument.themeOverride+xml"/>
  <Override PartName="/xl/charts/chart53.xml" ContentType="application/vnd.openxmlformats-officedocument.drawingml.chart+xml"/>
  <Override PartName="/xl/theme/themeOverride19.xml" ContentType="application/vnd.openxmlformats-officedocument.themeOverride+xml"/>
  <Override PartName="/xl/charts/chart54.xml" ContentType="application/vnd.openxmlformats-officedocument.drawingml.chart+xml"/>
  <Override PartName="/xl/theme/themeOverride20.xml" ContentType="application/vnd.openxmlformats-officedocument.themeOverride+xml"/>
  <Override PartName="/xl/charts/chart55.xml" ContentType="application/vnd.openxmlformats-officedocument.drawingml.chart+xml"/>
  <Override PartName="/xl/theme/themeOverride21.xml" ContentType="application/vnd.openxmlformats-officedocument.themeOverride+xml"/>
  <Override PartName="/xl/charts/chart56.xml" ContentType="application/vnd.openxmlformats-officedocument.drawingml.chart+xml"/>
  <Override PartName="/xl/theme/themeOverride22.xml" ContentType="application/vnd.openxmlformats-officedocument.themeOverride+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ustomProperty19.bin" ContentType="application/vnd.openxmlformats-officedocument.spreadsheetml.customProperty"/>
  <Override PartName="/xl/drawings/drawing20.xml" ContentType="application/vnd.openxmlformats-officedocument.drawing+xml"/>
  <Override PartName="/xl/charts/chart67.xml" ContentType="application/vnd.openxmlformats-officedocument.drawingml.chart+xml"/>
  <Override PartName="/xl/theme/themeOverride23.xml" ContentType="application/vnd.openxmlformats-officedocument.themeOverride+xml"/>
  <Override PartName="/xl/charts/chart68.xml" ContentType="application/vnd.openxmlformats-officedocument.drawingml.chart+xml"/>
  <Override PartName="/xl/theme/themeOverride24.xml" ContentType="application/vnd.openxmlformats-officedocument.themeOverride+xml"/>
  <Override PartName="/xl/charts/chart69.xml" ContentType="application/vnd.openxmlformats-officedocument.drawingml.chart+xml"/>
  <Override PartName="/xl/theme/themeOverride25.xml" ContentType="application/vnd.openxmlformats-officedocument.themeOverride+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ustomProperty20.bin" ContentType="application/vnd.openxmlformats-officedocument.spreadsheetml.customProperty"/>
  <Override PartName="/xl/drawings/drawing21.xml" ContentType="application/vnd.openxmlformats-officedocument.drawing+xml"/>
  <Override PartName="/xl/charts/chart73.xml" ContentType="application/vnd.openxmlformats-officedocument.drawingml.chart+xml"/>
  <Override PartName="/xl/theme/themeOverride26.xml" ContentType="application/vnd.openxmlformats-officedocument.themeOverride+xml"/>
  <Override PartName="/xl/charts/chart74.xml" ContentType="application/vnd.openxmlformats-officedocument.drawingml.chart+xml"/>
  <Override PartName="/xl/theme/themeOverride27.xml" ContentType="application/vnd.openxmlformats-officedocument.themeOverride+xml"/>
  <Override PartName="/xl/charts/chart75.xml" ContentType="application/vnd.openxmlformats-officedocument.drawingml.chart+xml"/>
  <Override PartName="/xl/theme/themeOverride28.xml" ContentType="application/vnd.openxmlformats-officedocument.themeOverride+xml"/>
  <Override PartName="/xl/drawings/drawing22.xml" ContentType="application/vnd.openxmlformats-officedocument.drawingml.chartshapes+xml"/>
  <Override PartName="/xl/charts/chart76.xml" ContentType="application/vnd.openxmlformats-officedocument.drawingml.chart+xml"/>
  <Override PartName="/xl/theme/themeOverride29.xml" ContentType="application/vnd.openxmlformats-officedocument.themeOverride+xml"/>
  <Override PartName="/xl/charts/chart77.xml" ContentType="application/vnd.openxmlformats-officedocument.drawingml.chart+xml"/>
  <Override PartName="/xl/theme/themeOverride30.xml" ContentType="application/vnd.openxmlformats-officedocument.themeOverride+xml"/>
  <Override PartName="/xl/charts/chart78.xml" ContentType="application/vnd.openxmlformats-officedocument.drawingml.chart+xml"/>
  <Override PartName="/xl/theme/themeOverride31.xml" ContentType="application/vnd.openxmlformats-officedocument.themeOverride+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theme/themeOverride32.xml" ContentType="application/vnd.openxmlformats-officedocument.themeOverride+xml"/>
  <Override PartName="/xl/customProperty21.bin" ContentType="application/vnd.openxmlformats-officedocument.spreadsheetml.customProperty"/>
  <Override PartName="/xl/drawings/drawing23.xml" ContentType="application/vnd.openxmlformats-officedocument.drawing+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theme/themeOverride33.xml" ContentType="application/vnd.openxmlformats-officedocument.themeOverride+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theme/themeOverride34.xml" ContentType="application/vnd.openxmlformats-officedocument.themeOverride+xml"/>
  <Override PartName="/xl/drawings/drawing24.xml" ContentType="application/vnd.openxmlformats-officedocument.drawing+xml"/>
  <Override PartName="/xl/comments11.xml" ContentType="application/vnd.openxmlformats-officedocument.spreadsheetml.comments+xml"/>
  <Override PartName="/xl/drawings/drawing25.xml" ContentType="application/vnd.openxmlformats-officedocument.drawing+xml"/>
  <Override PartName="/xl/comments12.xml" ContentType="application/vnd.openxmlformats-officedocument.spreadsheetml.comments+xml"/>
  <Override PartName="/xl/drawings/drawing26.xml" ContentType="application/vnd.openxmlformats-officedocument.drawing+xml"/>
  <Override PartName="/xl/comments13.xml" ContentType="application/vnd.openxmlformats-officedocument.spreadsheetml.comments+xml"/>
  <Override PartName="/xl/drawings/drawing27.xml" ContentType="application/vnd.openxmlformats-officedocument.drawing+xml"/>
  <Override PartName="/xl/comments14.xml" ContentType="application/vnd.openxmlformats-officedocument.spreadsheetml.comments+xml"/>
  <Override PartName="/xl/drawings/drawing28.xml" ContentType="application/vnd.openxmlformats-officedocument.drawing+xml"/>
  <Override PartName="/xl/comments15.xml" ContentType="application/vnd.openxmlformats-officedocument.spreadsheetml.comments+xml"/>
  <Override PartName="/xl/drawings/drawing29.xml" ContentType="application/vnd.openxmlformats-officedocument.drawing+xml"/>
  <Override PartName="/xl/comments16.xml" ContentType="application/vnd.openxmlformats-officedocument.spreadsheetml.comments+xml"/>
  <Override PartName="/xl/drawings/drawing30.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defaultThemeVersion="124226"/>
  <mc:AlternateContent xmlns:mc="http://schemas.openxmlformats.org/markup-compatibility/2006">
    <mc:Choice Requires="x15">
      <x15ac:absPath xmlns:x15ac="http://schemas.microsoft.com/office/spreadsheetml/2010/11/ac" url="C:\Users\mrwed\Documents\Project_Portfolio\Project Docx\Done\"/>
    </mc:Choice>
  </mc:AlternateContent>
  <workbookProtection workbookPassword="CF2C" lockStructure="1"/>
  <bookViews>
    <workbookView xWindow="0" yWindow="0" windowWidth="25128" windowHeight="12432" tabRatio="850" firstSheet="8" activeTab="8"/>
  </bookViews>
  <sheets>
    <sheet name="Abidjan 16" sheetId="86" state="hidden" r:id="rId1"/>
    <sheet name="Agbara 16" sheetId="89" state="hidden" r:id="rId2"/>
    <sheet name="Dakar 16" sheetId="85" state="hidden" r:id="rId3"/>
    <sheet name="Douala 16" sheetId="87" state="hidden" r:id="rId4"/>
    <sheet name="Flowergate 16" sheetId="88" state="hidden" r:id="rId5"/>
    <sheet name="Tema 16" sheetId="96" state="hidden" r:id="rId6"/>
    <sheet name="Yopougon 16" sheetId="92" state="hidden" r:id="rId7"/>
    <sheet name="CWAR 16" sheetId="93" state="hidden" r:id="rId8"/>
    <sheet name="Access" sheetId="75" r:id="rId9"/>
    <sheet name="Summary per factory" sheetId="10" r:id="rId10"/>
    <sheet name="Definition" sheetId="90" state="hidden" r:id="rId11"/>
    <sheet name="Help" sheetId="95" state="hidden" r:id="rId12"/>
    <sheet name="SHE" sheetId="12" r:id="rId13"/>
    <sheet name="Definition.." sheetId="76" state="hidden" r:id="rId14"/>
    <sheet name="Motivation" sheetId="19" r:id="rId15"/>
    <sheet name="QA" sheetId="21" r:id="rId16"/>
    <sheet name="PRODUCTIVITY" sheetId="22" r:id="rId17"/>
    <sheet name="COST " sheetId="23" r:id="rId18"/>
    <sheet name="Delivery" sheetId="24" r:id="rId19"/>
    <sheet name="TPM" sheetId="84" r:id="rId20"/>
    <sheet name="Trend" sheetId="94" r:id="rId21"/>
    <sheet name="Abidjan 15" sheetId="97" state="hidden" r:id="rId22"/>
    <sheet name="Agbara 15" sheetId="98" state="hidden" r:id="rId23"/>
    <sheet name="Dakar 15" sheetId="99" state="hidden" r:id="rId24"/>
    <sheet name="Douala 15" sheetId="100" state="hidden" r:id="rId25"/>
    <sheet name="Flowergate 15" sheetId="101" state="hidden" r:id="rId26"/>
    <sheet name="Tema 15" sheetId="102" state="hidden" r:id="rId27"/>
    <sheet name="Yopougon 15" sheetId="103" state="hidden"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s>
  <definedNames>
    <definedName name="_ccr1" localSheetId="17">#REF!</definedName>
    <definedName name="_ccr1" localSheetId="18">#REF!</definedName>
    <definedName name="_ccr1" localSheetId="14">#REF!</definedName>
    <definedName name="_ccr1" localSheetId="16">#REF!</definedName>
    <definedName name="_ccr1" localSheetId="15">#REF!</definedName>
    <definedName name="_ccr1" localSheetId="9">#REF!</definedName>
    <definedName name="_ccr1" localSheetId="19">#REF!</definedName>
    <definedName name="_ccr1">#REF!</definedName>
    <definedName name="_ccr2" localSheetId="17">#REF!</definedName>
    <definedName name="_ccr2" localSheetId="18">#REF!</definedName>
    <definedName name="_ccr2" localSheetId="14">#REF!</definedName>
    <definedName name="_ccr2" localSheetId="16">#REF!</definedName>
    <definedName name="_ccr2" localSheetId="15">#REF!</definedName>
    <definedName name="_ccr2" localSheetId="9">#REF!</definedName>
    <definedName name="_ccr2" localSheetId="19">#REF!</definedName>
    <definedName name="_ccr2">#REF!</definedName>
    <definedName name="_nom1" localSheetId="17">#REF!</definedName>
    <definedName name="_nom1" localSheetId="18">#REF!</definedName>
    <definedName name="_nom1" localSheetId="14">#REF!</definedName>
    <definedName name="_nom1" localSheetId="16">#REF!</definedName>
    <definedName name="_nom1" localSheetId="15">#REF!</definedName>
    <definedName name="_nom1" localSheetId="9">#REF!</definedName>
    <definedName name="_nom1" localSheetId="19">#REF!</definedName>
    <definedName name="_nom1">#REF!</definedName>
    <definedName name="_nom2" localSheetId="17">#REF!</definedName>
    <definedName name="_nom2" localSheetId="18">#REF!</definedName>
    <definedName name="_nom2" localSheetId="14">#REF!</definedName>
    <definedName name="_nom2" localSheetId="16">#REF!</definedName>
    <definedName name="_nom2" localSheetId="15">#REF!</definedName>
    <definedName name="_nom2" localSheetId="9">#REF!</definedName>
    <definedName name="_nom2" localSheetId="19">#REF!</definedName>
    <definedName name="_nom2">#REF!</definedName>
    <definedName name="_var1" localSheetId="21">OFFSET([1]Analysis!$C$5,[1]Analysis!$H$2-1,0,1,COUNTA([1]Analysis!$5:$5)-1)</definedName>
    <definedName name="_var1" localSheetId="0">OFFSET([2]Analysis!$C$5,[2]Analysis!$H$2-1,0,1,COUNTA([2]Analysis!$5:$5)-1)</definedName>
    <definedName name="_var1" localSheetId="8">OFFSET([3]Analysis!$B$5,[3]Analysis!$G$2-1,0,1,COUNTA([3]Analysis!$5:$5)-1)</definedName>
    <definedName name="_var1" localSheetId="7">OFFSET([4]Analysis!$C$5,[4]Analysis!$H$2-1,0,1,COUNTA([4]Analysis!$5:$5)-1)</definedName>
    <definedName name="_var1" localSheetId="23">OFFSET([5]Analysis!$C$5,[5]Analysis!$H$2-1,0,1,COUNTA([5]Analysis!$5:$5)-1)</definedName>
    <definedName name="_var1" localSheetId="2">OFFSET([6]Analysis!$C$5,[6]Analysis!$H$2-1,0,1,COUNTA([6]Analysis!$5:$5)-1)</definedName>
    <definedName name="_var1" localSheetId="24">OFFSET([7]Analysis!$C$5,[7]Analysis!$H$2-1,0,1,COUNTA([7]Analysis!$5:$5)-1)</definedName>
    <definedName name="_var1" localSheetId="3">OFFSET([8]Analysis!$C$5,[8]Analysis!$H$2-1,0,1,COUNTA([8]Analysis!$5:$5)-1)</definedName>
    <definedName name="_var1" localSheetId="25">OFFSET([9]Analysis!$C$5,[9]Analysis!$H$2-1,0,1,COUNTA([9]Analysis!$5:$5)-1)</definedName>
    <definedName name="_var1" localSheetId="4">OFFSET([10]Analysis!$C$5,[10]Analysis!$H$2-1,0,1,COUNTA([10]Analysis!$5:$5)-1)</definedName>
    <definedName name="_var1" localSheetId="26">OFFSET([11]Analysis!$C$5,[11]Analysis!$H$2-1,0,1,COUNTA([11]Analysis!$5:$5)-1)</definedName>
    <definedName name="_var1" localSheetId="5">OFFSET([12]Analysis!$C$5,[12]Analysis!$H$2-1,0,1,COUNTA([12]Analysis!$5:$5)-1)</definedName>
    <definedName name="_var1" localSheetId="27">OFFSET([13]Analysis!$C$5,[13]Analysis!$H$2-1,0,1,COUNTA([13]Analysis!$5:$5)-1)</definedName>
    <definedName name="_var1" localSheetId="6">OFFSET([4]Analysis!$C$5,[4]Analysis!$H$2-1,0,1,COUNTA([4]Analysis!$5:$5)-1)</definedName>
    <definedName name="_var1">OFFSET([14]Analysis!$B$5,[14]Analysis!$G$2-1,0,1,COUNTA([14]Analysis!$5:$5)-1)</definedName>
    <definedName name="_var2" localSheetId="21">OFFSET(#REF!,#REF!-1,0,1,COUNTA(#REF!)-1)</definedName>
    <definedName name="_var2" localSheetId="0">OFFSET(#REF!,#REF!-1,0,1,COUNTA(#REF!)-1)</definedName>
    <definedName name="_var2" localSheetId="17">OFFSET(#REF!,#REF!-1,0,1,COUNTA(#REF!)-1)</definedName>
    <definedName name="_var2" localSheetId="7">OFFSET(#REF!,#REF!-1,0,1,COUNTA(#REF!)-1)</definedName>
    <definedName name="_var2" localSheetId="23">OFFSET(#REF!,#REF!-1,0,1,COUNTA(#REF!)-1)</definedName>
    <definedName name="_var2" localSheetId="2">OFFSET(#REF!,#REF!-1,0,1,COUNTA(#REF!)-1)</definedName>
    <definedName name="_var2" localSheetId="18">OFFSET(#REF!,#REF!-1,0,1,COUNTA(#REF!)-1)</definedName>
    <definedName name="_var2" localSheetId="24">OFFSET(#REF!,#REF!-1,0,1,COUNTA(#REF!)-1)</definedName>
    <definedName name="_var2" localSheetId="3">OFFSET(#REF!,#REF!-1,0,1,COUNTA(#REF!)-1)</definedName>
    <definedName name="_var2" localSheetId="25">OFFSET(#REF!,#REF!-1,0,1,COUNTA(#REF!)-1)</definedName>
    <definedName name="_var2" localSheetId="4">OFFSET(#REF!,#REF!-1,0,1,COUNTA(#REF!)-1)</definedName>
    <definedName name="_var2" localSheetId="14">OFFSET(#REF!,#REF!-1,0,1,COUNTA(#REF!)-1)</definedName>
    <definedName name="_var2" localSheetId="16">OFFSET(#REF!,#REF!-1,0,1,COUNTA(#REF!)-1)</definedName>
    <definedName name="_var2" localSheetId="15">OFFSET(#REF!,#REF!-1,0,1,COUNTA(#REF!)-1)</definedName>
    <definedName name="_var2" localSheetId="9">OFFSET(#REF!,#REF!-1,0,1,COUNTA(#REF!)-1)</definedName>
    <definedName name="_var2" localSheetId="26">OFFSET(#REF!,#REF!-1,0,1,COUNTA(#REF!)-1)</definedName>
    <definedName name="_var2" localSheetId="5">OFFSET(#REF!,#REF!-1,0,1,COUNTA(#REF!)-1)</definedName>
    <definedName name="_var2" localSheetId="19">OFFSET(#REF!,#REF!-1,0,1,COUNTA(#REF!)-1)</definedName>
    <definedName name="_var2" localSheetId="27">OFFSET(#REF!,#REF!-1,0,1,COUNTA(#REF!)-1)</definedName>
    <definedName name="_var2" localSheetId="6">OFFSET(#REF!,#REF!-1,0,1,COUNTA(#REF!)-1)</definedName>
    <definedName name="_var2">OFFSET(#REF!,#REF!-1,0,1,COUNTA(#REF!)-1)</definedName>
    <definedName name="AIL_EN_POUDRE" localSheetId="17">#REF!</definedName>
    <definedName name="AIL_EN_POUDRE" localSheetId="18">#REF!</definedName>
    <definedName name="AIL_EN_POUDRE" localSheetId="14">#REF!</definedName>
    <definedName name="AIL_EN_POUDRE" localSheetId="16">#REF!</definedName>
    <definedName name="AIL_EN_POUDRE" localSheetId="15">#REF!</definedName>
    <definedName name="AIL_EN_POUDRE" localSheetId="9">#REF!</definedName>
    <definedName name="AIL_EN_POUDRE" localSheetId="19">#REF!</definedName>
    <definedName name="AIL_EN_POUDRE">#REF!</definedName>
    <definedName name="Alerte_Grille">[15]Macro!$A$632</definedName>
    <definedName name="Année">'[16]Infos de base pour entête'!$C$2</definedName>
    <definedName name="Arrêt_Macros">[15]Macro!$A$45</definedName>
    <definedName name="base" localSheetId="17">#REF!</definedName>
    <definedName name="base" localSheetId="18">#REF!</definedName>
    <definedName name="base" localSheetId="14">#REF!</definedName>
    <definedName name="base" localSheetId="16">#REF!</definedName>
    <definedName name="base" localSheetId="15">#REF!</definedName>
    <definedName name="base" localSheetId="9">#REF!</definedName>
    <definedName name="base" localSheetId="19">#REF!</definedName>
    <definedName name="base">#REF!</definedName>
    <definedName name="BD_DATE">OFFSET('[17]Data Base'!$F$1,1,0,COUNTA('[17]Data Base'!$A$1:$A$65536)-1,1)</definedName>
    <definedName name="BD_DEPT">OFFSET('[17]Data Base'!$E$1,1,0,COUNTA('[17]Data Base'!$A$1:$A$65536)-1,1)</definedName>
    <definedName name="BD_NOM">OFFSET('[17]Data Base'!$B$1,1,5,COUNTA('[17]Data Base'!$A$1:$A$65536)-1,1)</definedName>
    <definedName name="BD_QTE">OFFSET('[17]Data Base'!$D$1,1,0,COUNTA('[17]Data Base'!$A$1:$A$65536)-1,1)</definedName>
    <definedName name="bdconsol" localSheetId="17">#REF!</definedName>
    <definedName name="bdconsol" localSheetId="18">#REF!</definedName>
    <definedName name="bdconsol" localSheetId="14">#REF!</definedName>
    <definedName name="bdconsol" localSheetId="16">#REF!</definedName>
    <definedName name="bdconsol" localSheetId="15">#REF!</definedName>
    <definedName name="bdconsol" localSheetId="9">#REF!</definedName>
    <definedName name="bdconsol" localSheetId="19">#REF!</definedName>
    <definedName name="bdconsol">#REF!</definedName>
    <definedName name="bdconsolidation" localSheetId="17">#REF!</definedName>
    <definedName name="bdconsolidation" localSheetId="18">#REF!</definedName>
    <definedName name="bdconsolidation" localSheetId="14">#REF!</definedName>
    <definedName name="bdconsolidation" localSheetId="16">#REF!</definedName>
    <definedName name="bdconsolidation" localSheetId="15">#REF!</definedName>
    <definedName name="bdconsolidation" localSheetId="9">#REF!</definedName>
    <definedName name="bdconsolidation" localSheetId="19">#REF!</definedName>
    <definedName name="bdconsolidation">#REF!</definedName>
    <definedName name="calendar" localSheetId="17">#REF!</definedName>
    <definedName name="calendar" localSheetId="18">#REF!</definedName>
    <definedName name="calendar" localSheetId="14">#REF!</definedName>
    <definedName name="calendar" localSheetId="16">#REF!</definedName>
    <definedName name="calendar" localSheetId="15">#REF!</definedName>
    <definedName name="calendar" localSheetId="9">#REF!</definedName>
    <definedName name="calendar" localSheetId="19">#REF!</definedName>
    <definedName name="calendar">#REF!</definedName>
    <definedName name="choix" localSheetId="17">#REF!</definedName>
    <definedName name="choix" localSheetId="18">#REF!</definedName>
    <definedName name="choix" localSheetId="14">#REF!</definedName>
    <definedName name="choix" localSheetId="16">#REF!</definedName>
    <definedName name="choix" localSheetId="15">#REF!</definedName>
    <definedName name="choix" localSheetId="9">#REF!</definedName>
    <definedName name="choix" localSheetId="19">#REF!</definedName>
    <definedName name="choix">#REF!</definedName>
    <definedName name="choix1" localSheetId="17">#REF!</definedName>
    <definedName name="choix1" localSheetId="18">#REF!</definedName>
    <definedName name="choix1" localSheetId="14">#REF!</definedName>
    <definedName name="choix1" localSheetId="16">#REF!</definedName>
    <definedName name="choix1" localSheetId="15">#REF!</definedName>
    <definedName name="choix1" localSheetId="9">#REF!</definedName>
    <definedName name="choix1" localSheetId="19">#REF!</definedName>
    <definedName name="choix1">#REF!</definedName>
    <definedName name="choix2" localSheetId="17">#REF!</definedName>
    <definedName name="choix2" localSheetId="18">#REF!</definedName>
    <definedName name="choix2" localSheetId="14">#REF!</definedName>
    <definedName name="choix2" localSheetId="16">#REF!</definedName>
    <definedName name="choix2" localSheetId="15">#REF!</definedName>
    <definedName name="choix2" localSheetId="9">#REF!</definedName>
    <definedName name="choix2" localSheetId="19">#REF!</definedName>
    <definedName name="choix2">#REF!</definedName>
    <definedName name="choix3" localSheetId="17">#REF!</definedName>
    <definedName name="choix3" localSheetId="18">#REF!</definedName>
    <definedName name="choix3" localSheetId="14">#REF!</definedName>
    <definedName name="choix3" localSheetId="16">#REF!</definedName>
    <definedName name="choix3" localSheetId="15">#REF!</definedName>
    <definedName name="choix3" localSheetId="9">#REF!</definedName>
    <definedName name="choix3" localSheetId="19">#REF!</definedName>
    <definedName name="choix3">#REF!</definedName>
    <definedName name="choix4" localSheetId="17">#REF!</definedName>
    <definedName name="choix4" localSheetId="18">#REF!</definedName>
    <definedName name="choix4" localSheetId="14">#REF!</definedName>
    <definedName name="choix4" localSheetId="16">#REF!</definedName>
    <definedName name="choix4" localSheetId="15">#REF!</definedName>
    <definedName name="choix4" localSheetId="9">#REF!</definedName>
    <definedName name="choix4" localSheetId="19">#REF!</definedName>
    <definedName name="choix4">#REF!</definedName>
    <definedName name="choix5" localSheetId="17">#REF!</definedName>
    <definedName name="choix5" localSheetId="18">#REF!</definedName>
    <definedName name="choix5" localSheetId="14">#REF!</definedName>
    <definedName name="choix5" localSheetId="16">#REF!</definedName>
    <definedName name="choix5" localSheetId="15">#REF!</definedName>
    <definedName name="choix5" localSheetId="9">#REF!</definedName>
    <definedName name="choix5" localSheetId="19">#REF!</definedName>
    <definedName name="choix5">#REF!</definedName>
    <definedName name="choix6" localSheetId="17">#REF!</definedName>
    <definedName name="choix6" localSheetId="18">#REF!</definedName>
    <definedName name="choix6" localSheetId="14">#REF!</definedName>
    <definedName name="choix6" localSheetId="16">#REF!</definedName>
    <definedName name="choix6" localSheetId="15">#REF!</definedName>
    <definedName name="choix6" localSheetId="9">#REF!</definedName>
    <definedName name="choix6" localSheetId="19">#REF!</definedName>
    <definedName name="choix6">#REF!</definedName>
    <definedName name="choix7" localSheetId="17">#REF!</definedName>
    <definedName name="choix7" localSheetId="18">#REF!</definedName>
    <definedName name="choix7" localSheetId="14">#REF!</definedName>
    <definedName name="choix7" localSheetId="16">#REF!</definedName>
    <definedName name="choix7" localSheetId="15">#REF!</definedName>
    <definedName name="choix7" localSheetId="9">#REF!</definedName>
    <definedName name="choix7" localSheetId="19">#REF!</definedName>
    <definedName name="choix7">#REF!</definedName>
    <definedName name="Commentaires">[15]Macro!$A$593</definedName>
    <definedName name="ConsABS">[15]Macro!$A$467</definedName>
    <definedName name="ConsAT">[15]Macro!$A$525</definedName>
    <definedName name="ConsCalABS">[15]Macro!$A$481</definedName>
    <definedName name="ConsCalAT">[15]Macro!$A$544</definedName>
    <definedName name="ConsCalCC">[15]Macro!$A$333</definedName>
    <definedName name="ConsCalCF">[15]Macro!$A$347</definedName>
    <definedName name="ConsCalCMEP">[15]Macro!$A$361</definedName>
    <definedName name="ConsCalCST">[15]Macro!$A$368</definedName>
    <definedName name="ConsCalCSTN">[15]Macro!$A$409</definedName>
    <definedName name="ConsCalCUM">[15]Macro!$A$354</definedName>
    <definedName name="ConsCalEC">[15]Macro!$A$340</definedName>
    <definedName name="ConsCalENV">[15]Macro!$A$552</definedName>
    <definedName name="ConsCalFQ">[15]Macro!$A$224</definedName>
    <definedName name="ConsCalFTQ">[15]Macro!$A$217</definedName>
    <definedName name="ConsCalHSUP">[15]Macro!$A$474</definedName>
    <definedName name="ConsCalNSF">[15]Macro!$A$416</definedName>
    <definedName name="ConsCF">[15]Macro!$A$290</definedName>
    <definedName name="ConsCMEP">[15]Macro!$A$304</definedName>
    <definedName name="ConsCST">[15]Macro!$A$311</definedName>
    <definedName name="ConsCSTN">[15]Macro!$A$397</definedName>
    <definedName name="ConsCUM">[15]Macro!$A$297</definedName>
    <definedName name="ConsEC">[15]Macro!$A$283</definedName>
    <definedName name="ConsENV">[15]Macro!$A$532</definedName>
    <definedName name="ConsETT">[15]Macro!$A$276</definedName>
    <definedName name="ConsFQ">[15]Macro!$A$211</definedName>
    <definedName name="ConsFTQ">[15]Macro!$A$205</definedName>
    <definedName name="ConsHSUP">[15]Macro!$A$460</definedName>
    <definedName name="ConsNSF">[15]Macro!$A$403</definedName>
    <definedName name="Consolcontcou">[15]Macro!$A$658</definedName>
    <definedName name="Consolcontp">[15]Macro!$A$638</definedName>
    <definedName name="Consolgespsécurenvir">[15]Macro!$A$678</definedName>
    <definedName name="Consolgesq">[15]Macro!$A$648</definedName>
    <definedName name="Consolidation">[15]Macro!$A$616</definedName>
    <definedName name="Consollogis">[15]Macro!$A$668</definedName>
    <definedName name="Contrôle_de_la_production">[15]Macro!$A$69</definedName>
    <definedName name="Contrôle_des_Coûts">[15]Macro!$A$247</definedName>
    <definedName name="Country" localSheetId="17">#REF!</definedName>
    <definedName name="Country" localSheetId="18">#REF!</definedName>
    <definedName name="Country" localSheetId="14">#REF!</definedName>
    <definedName name="Country" localSheetId="16">#REF!</definedName>
    <definedName name="Country" localSheetId="15">#REF!</definedName>
    <definedName name="Country" localSheetId="9">#REF!</definedName>
    <definedName name="Country" localSheetId="19">#REF!</definedName>
    <definedName name="Country">#REF!</definedName>
    <definedName name="data" localSheetId="17">#REF!</definedName>
    <definedName name="data" localSheetId="18">#REF!</definedName>
    <definedName name="data" localSheetId="14">#REF!</definedName>
    <definedName name="data" localSheetId="16">#REF!</definedName>
    <definedName name="data" localSheetId="15">#REF!</definedName>
    <definedName name="data" localSheetId="9">#REF!</definedName>
    <definedName name="data" localSheetId="19">#REF!</definedName>
    <definedName name="data">#REF!</definedName>
    <definedName name="_xlnm.Data_Form" localSheetId="17">#REF!</definedName>
    <definedName name="_xlnm.Data_Form" localSheetId="18">#REF!</definedName>
    <definedName name="_xlnm.Data_Form" localSheetId="14">#REF!</definedName>
    <definedName name="_xlnm.Data_Form" localSheetId="16">#REF!</definedName>
    <definedName name="_xlnm.Data_Form" localSheetId="15">#REF!</definedName>
    <definedName name="_xlnm.Data_Form" localSheetId="9">#REF!</definedName>
    <definedName name="_xlnm.Data_Form" localSheetId="19">#REF!</definedName>
    <definedName name="_xlnm.Data_Form">#REF!</definedName>
    <definedName name="_xlnm.Database" localSheetId="17">#REF!</definedName>
    <definedName name="_xlnm.Database" localSheetId="18">#REF!</definedName>
    <definedName name="_xlnm.Database" localSheetId="14">#REF!</definedName>
    <definedName name="_xlnm.Database" localSheetId="16">#REF!</definedName>
    <definedName name="_xlnm.Database" localSheetId="15">#REF!</definedName>
    <definedName name="_xlnm.Database" localSheetId="9">#REF!</definedName>
    <definedName name="_xlnm.Database" localSheetId="19">#REF!</definedName>
    <definedName name="_xlnm.Database">#REF!</definedName>
    <definedName name="dataname" localSheetId="17">#REF!</definedName>
    <definedName name="dataname" localSheetId="18">#REF!</definedName>
    <definedName name="dataname" localSheetId="14">#REF!</definedName>
    <definedName name="dataname" localSheetId="16">#REF!</definedName>
    <definedName name="dataname" localSheetId="15">#REF!</definedName>
    <definedName name="dataname" localSheetId="9">#REF!</definedName>
    <definedName name="dataname" localSheetId="19">#REF!</definedName>
    <definedName name="dataname">#REF!</definedName>
    <definedName name="début" localSheetId="17">#REF!</definedName>
    <definedName name="début" localSheetId="18">#REF!</definedName>
    <definedName name="début" localSheetId="14">#REF!</definedName>
    <definedName name="début" localSheetId="16">#REF!</definedName>
    <definedName name="début" localSheetId="15">#REF!</definedName>
    <definedName name="début" localSheetId="9">#REF!</definedName>
    <definedName name="début" localSheetId="19">#REF!</definedName>
    <definedName name="début">#REF!</definedName>
    <definedName name="début1" localSheetId="17">#REF!</definedName>
    <definedName name="début1" localSheetId="18">#REF!</definedName>
    <definedName name="début1" localSheetId="14">#REF!</definedName>
    <definedName name="début1" localSheetId="16">#REF!</definedName>
    <definedName name="début1" localSheetId="15">#REF!</definedName>
    <definedName name="début1" localSheetId="9">#REF!</definedName>
    <definedName name="début1" localSheetId="19">#REF!</definedName>
    <definedName name="début1">#REF!</definedName>
    <definedName name="dét1" localSheetId="17">#REF!</definedName>
    <definedName name="dét1" localSheetId="18">#REF!</definedName>
    <definedName name="dét1" localSheetId="14">#REF!</definedName>
    <definedName name="dét1" localSheetId="16">#REF!</definedName>
    <definedName name="dét1" localSheetId="15">#REF!</definedName>
    <definedName name="dét1" localSheetId="9">#REF!</definedName>
    <definedName name="dét1" localSheetId="19">#REF!</definedName>
    <definedName name="dét1">#REF!</definedName>
    <definedName name="dét10" localSheetId="17">#REF!</definedName>
    <definedName name="dét10" localSheetId="18">#REF!</definedName>
    <definedName name="dét10" localSheetId="14">#REF!</definedName>
    <definedName name="dét10" localSheetId="16">#REF!</definedName>
    <definedName name="dét10" localSheetId="15">#REF!</definedName>
    <definedName name="dét10" localSheetId="9">#REF!</definedName>
    <definedName name="dét10" localSheetId="19">#REF!</definedName>
    <definedName name="dét10">#REF!</definedName>
    <definedName name="dét11" localSheetId="17">#REF!</definedName>
    <definedName name="dét11" localSheetId="18">#REF!</definedName>
    <definedName name="dét11" localSheetId="14">#REF!</definedName>
    <definedName name="dét11" localSheetId="16">#REF!</definedName>
    <definedName name="dét11" localSheetId="15">#REF!</definedName>
    <definedName name="dét11" localSheetId="9">#REF!</definedName>
    <definedName name="dét11" localSheetId="19">#REF!</definedName>
    <definedName name="dét11">#REF!</definedName>
    <definedName name="dét12" localSheetId="17">#REF!</definedName>
    <definedName name="dét12" localSheetId="18">#REF!</definedName>
    <definedName name="dét12" localSheetId="14">#REF!</definedName>
    <definedName name="dét12" localSheetId="16">#REF!</definedName>
    <definedName name="dét12" localSheetId="15">#REF!</definedName>
    <definedName name="dét12" localSheetId="9">#REF!</definedName>
    <definedName name="dét12" localSheetId="19">#REF!</definedName>
    <definedName name="dét12">#REF!</definedName>
    <definedName name="dét13" localSheetId="17">#REF!</definedName>
    <definedName name="dét13" localSheetId="18">#REF!</definedName>
    <definedName name="dét13" localSheetId="14">#REF!</definedName>
    <definedName name="dét13" localSheetId="16">#REF!</definedName>
    <definedName name="dét13" localSheetId="15">#REF!</definedName>
    <definedName name="dét13" localSheetId="9">#REF!</definedName>
    <definedName name="dét13" localSheetId="19">#REF!</definedName>
    <definedName name="dét13">#REF!</definedName>
    <definedName name="dét14" localSheetId="17">#REF!</definedName>
    <definedName name="dét14" localSheetId="18">#REF!</definedName>
    <definedName name="dét14" localSheetId="14">#REF!</definedName>
    <definedName name="dét14" localSheetId="16">#REF!</definedName>
    <definedName name="dét14" localSheetId="15">#REF!</definedName>
    <definedName name="dét14" localSheetId="9">#REF!</definedName>
    <definedName name="dét14" localSheetId="19">#REF!</definedName>
    <definedName name="dét14">#REF!</definedName>
    <definedName name="dét15" localSheetId="17">#REF!</definedName>
    <definedName name="dét15" localSheetId="18">#REF!</definedName>
    <definedName name="dét15" localSheetId="14">#REF!</definedName>
    <definedName name="dét15" localSheetId="16">#REF!</definedName>
    <definedName name="dét15" localSheetId="15">#REF!</definedName>
    <definedName name="dét15" localSheetId="9">#REF!</definedName>
    <definedName name="dét15" localSheetId="19">#REF!</definedName>
    <definedName name="dét15">#REF!</definedName>
    <definedName name="dét16" localSheetId="17">#REF!</definedName>
    <definedName name="dét16" localSheetId="18">#REF!</definedName>
    <definedName name="dét16" localSheetId="14">#REF!</definedName>
    <definedName name="dét16" localSheetId="16">#REF!</definedName>
    <definedName name="dét16" localSheetId="15">#REF!</definedName>
    <definedName name="dét16" localSheetId="9">#REF!</definedName>
    <definedName name="dét16" localSheetId="19">#REF!</definedName>
    <definedName name="dét16">#REF!</definedName>
    <definedName name="dét17" localSheetId="17">#REF!</definedName>
    <definedName name="dét17" localSheetId="18">#REF!</definedName>
    <definedName name="dét17" localSheetId="14">#REF!</definedName>
    <definedName name="dét17" localSheetId="16">#REF!</definedName>
    <definedName name="dét17" localSheetId="15">#REF!</definedName>
    <definedName name="dét17" localSheetId="9">#REF!</definedName>
    <definedName name="dét17" localSheetId="19">#REF!</definedName>
    <definedName name="dét17">#REF!</definedName>
    <definedName name="dét18" localSheetId="17">#REF!</definedName>
    <definedName name="dét18" localSheetId="18">#REF!</definedName>
    <definedName name="dét18" localSheetId="14">#REF!</definedName>
    <definedName name="dét18" localSheetId="16">#REF!</definedName>
    <definedName name="dét18" localSheetId="15">#REF!</definedName>
    <definedName name="dét18" localSheetId="9">#REF!</definedName>
    <definedName name="dét18" localSheetId="19">#REF!</definedName>
    <definedName name="dét18">#REF!</definedName>
    <definedName name="dét19" localSheetId="17">#REF!</definedName>
    <definedName name="dét19" localSheetId="18">#REF!</definedName>
    <definedName name="dét19" localSheetId="14">#REF!</definedName>
    <definedName name="dét19" localSheetId="16">#REF!</definedName>
    <definedName name="dét19" localSheetId="15">#REF!</definedName>
    <definedName name="dét19" localSheetId="9">#REF!</definedName>
    <definedName name="dét19" localSheetId="19">#REF!</definedName>
    <definedName name="dét19">#REF!</definedName>
    <definedName name="dét2" localSheetId="17">#REF!</definedName>
    <definedName name="dét2" localSheetId="18">#REF!</definedName>
    <definedName name="dét2" localSheetId="14">#REF!</definedName>
    <definedName name="dét2" localSheetId="16">#REF!</definedName>
    <definedName name="dét2" localSheetId="15">#REF!</definedName>
    <definedName name="dét2" localSheetId="9">#REF!</definedName>
    <definedName name="dét2" localSheetId="19">#REF!</definedName>
    <definedName name="dét2">#REF!</definedName>
    <definedName name="dét3" localSheetId="17">#REF!</definedName>
    <definedName name="dét3" localSheetId="18">#REF!</definedName>
    <definedName name="dét3" localSheetId="14">#REF!</definedName>
    <definedName name="dét3" localSheetId="16">#REF!</definedName>
    <definedName name="dét3" localSheetId="15">#REF!</definedName>
    <definedName name="dét3" localSheetId="9">#REF!</definedName>
    <definedName name="dét3" localSheetId="19">#REF!</definedName>
    <definedName name="dét3">#REF!</definedName>
    <definedName name="dét4" localSheetId="17">#REF!</definedName>
    <definedName name="dét4" localSheetId="18">#REF!</definedName>
    <definedName name="dét4" localSheetId="14">#REF!</definedName>
    <definedName name="dét4" localSheetId="16">#REF!</definedName>
    <definedName name="dét4" localSheetId="15">#REF!</definedName>
    <definedName name="dét4" localSheetId="9">#REF!</definedName>
    <definedName name="dét4" localSheetId="19">#REF!</definedName>
    <definedName name="dét4">#REF!</definedName>
    <definedName name="dét5" localSheetId="17">#REF!</definedName>
    <definedName name="dét5" localSheetId="18">#REF!</definedName>
    <definedName name="dét5" localSheetId="14">#REF!</definedName>
    <definedName name="dét5" localSheetId="16">#REF!</definedName>
    <definedName name="dét5" localSheetId="15">#REF!</definedName>
    <definedName name="dét5" localSheetId="9">#REF!</definedName>
    <definedName name="dét5" localSheetId="19">#REF!</definedName>
    <definedName name="dét5">#REF!</definedName>
    <definedName name="dét6" localSheetId="17">#REF!</definedName>
    <definedName name="dét6" localSheetId="18">#REF!</definedName>
    <definedName name="dét6" localSheetId="14">#REF!</definedName>
    <definedName name="dét6" localSheetId="16">#REF!</definedName>
    <definedName name="dét6" localSheetId="15">#REF!</definedName>
    <definedName name="dét6" localSheetId="9">#REF!</definedName>
    <definedName name="dét6" localSheetId="19">#REF!</definedName>
    <definedName name="dét6">#REF!</definedName>
    <definedName name="dét7" localSheetId="17">#REF!</definedName>
    <definedName name="dét7" localSheetId="18">#REF!</definedName>
    <definedName name="dét7" localSheetId="14">#REF!</definedName>
    <definedName name="dét7" localSheetId="16">#REF!</definedName>
    <definedName name="dét7" localSheetId="15">#REF!</definedName>
    <definedName name="dét7" localSheetId="9">#REF!</definedName>
    <definedName name="dét7" localSheetId="19">#REF!</definedName>
    <definedName name="dét7">#REF!</definedName>
    <definedName name="dét8" localSheetId="17">#REF!</definedName>
    <definedName name="dét8" localSheetId="18">#REF!</definedName>
    <definedName name="dét8" localSheetId="14">#REF!</definedName>
    <definedName name="dét8" localSheetId="16">#REF!</definedName>
    <definedName name="dét8" localSheetId="15">#REF!</definedName>
    <definedName name="dét8" localSheetId="9">#REF!</definedName>
    <definedName name="dét8" localSheetId="19">#REF!</definedName>
    <definedName name="dét8">#REF!</definedName>
    <definedName name="dét9" localSheetId="17">#REF!</definedName>
    <definedName name="dét9" localSheetId="18">#REF!</definedName>
    <definedName name="dét9" localSheetId="14">#REF!</definedName>
    <definedName name="dét9" localSheetId="16">#REF!</definedName>
    <definedName name="dét9" localSheetId="15">#REF!</definedName>
    <definedName name="dét9" localSheetId="9">#REF!</definedName>
    <definedName name="dét9" localSheetId="19">#REF!</definedName>
    <definedName name="dét9">#REF!</definedName>
    <definedName name="Données_de_base">[15]Macro!$A$55</definedName>
    <definedName name="dppp">[15]Macro!$A$122</definedName>
    <definedName name="Environnement">[15]Macro!$A$503</definedName>
    <definedName name="Fabrique">'[16]Infos de base pour entête'!$C$4</definedName>
    <definedName name="Factory" localSheetId="17">#REF!</definedName>
    <definedName name="Factory" localSheetId="18">#REF!</definedName>
    <definedName name="Factory" localSheetId="14">#REF!</definedName>
    <definedName name="Factory" localSheetId="16">#REF!</definedName>
    <definedName name="Factory" localSheetId="15">#REF!</definedName>
    <definedName name="Factory" localSheetId="9">#REF!</definedName>
    <definedName name="Factory" localSheetId="19">#REF!</definedName>
    <definedName name="Factory">#REF!</definedName>
    <definedName name="Fin_travaux">[15]Macro!$A$50</definedName>
    <definedName name="Gestion_de_la_qualité">[15]Macro!$A$183</definedName>
    <definedName name="Gestion_personnel">[15]Macro!$A$439</definedName>
    <definedName name="grilcontcou" localSheetId="17">#REF!</definedName>
    <definedName name="grilcontcou" localSheetId="18">#REF!</definedName>
    <definedName name="grilcontcou" localSheetId="14">#REF!</definedName>
    <definedName name="grilcontcou" localSheetId="16">#REF!</definedName>
    <definedName name="grilcontcou" localSheetId="15">#REF!</definedName>
    <definedName name="grilcontcou" localSheetId="9">#REF!</definedName>
    <definedName name="grilcontcou" localSheetId="19">#REF!</definedName>
    <definedName name="grilcontcou">#REF!</definedName>
    <definedName name="grilcontp" localSheetId="17">#REF!</definedName>
    <definedName name="grilcontp" localSheetId="18">#REF!</definedName>
    <definedName name="grilcontp" localSheetId="14">#REF!</definedName>
    <definedName name="grilcontp" localSheetId="16">#REF!</definedName>
    <definedName name="grilcontp" localSheetId="15">#REF!</definedName>
    <definedName name="grilcontp" localSheetId="9">#REF!</definedName>
    <definedName name="grilcontp" localSheetId="19">#REF!</definedName>
    <definedName name="grilcontp">#REF!</definedName>
    <definedName name="grilgespsécurenvir" localSheetId="17">#REF!</definedName>
    <definedName name="grilgespsécurenvir" localSheetId="18">#REF!</definedName>
    <definedName name="grilgespsécurenvir" localSheetId="14">#REF!</definedName>
    <definedName name="grilgespsécurenvir" localSheetId="16">#REF!</definedName>
    <definedName name="grilgespsécurenvir" localSheetId="15">#REF!</definedName>
    <definedName name="grilgespsécurenvir" localSheetId="9">#REF!</definedName>
    <definedName name="grilgespsécurenvir" localSheetId="19">#REF!</definedName>
    <definedName name="grilgespsécurenvir">#REF!</definedName>
    <definedName name="grilgesq" localSheetId="17">#REF!</definedName>
    <definedName name="grilgesq" localSheetId="18">#REF!</definedName>
    <definedName name="grilgesq" localSheetId="14">#REF!</definedName>
    <definedName name="grilgesq" localSheetId="16">#REF!</definedName>
    <definedName name="grilgesq" localSheetId="15">#REF!</definedName>
    <definedName name="grilgesq" localSheetId="9">#REF!</definedName>
    <definedName name="grilgesq" localSheetId="19">#REF!</definedName>
    <definedName name="grilgesq">#REF!</definedName>
    <definedName name="grillogis" localSheetId="17">#REF!</definedName>
    <definedName name="grillogis" localSheetId="18">#REF!</definedName>
    <definedName name="grillogis" localSheetId="14">#REF!</definedName>
    <definedName name="grillogis" localSheetId="16">#REF!</definedName>
    <definedName name="grillogis" localSheetId="15">#REF!</definedName>
    <definedName name="grillogis" localSheetId="9">#REF!</definedName>
    <definedName name="grillogis" localSheetId="19">#REF!</definedName>
    <definedName name="grillogis">#REF!</definedName>
    <definedName name="idppp">[15]Macro!$A$151</definedName>
    <definedName name="Imptabconsol">[15]Macro!$A$688</definedName>
    <definedName name="ipc">[15]Macro!$A$175</definedName>
    <definedName name="ipf">[15]Macro!$A$167</definedName>
    <definedName name="ipi">[15]Macro!$A$159</definedName>
    <definedName name="ippp">[15]Macro!$A$143</definedName>
    <definedName name="Logistique">[15]Macro!$A$376</definedName>
    <definedName name="Market" localSheetId="17">#REF!</definedName>
    <definedName name="Market" localSheetId="18">#REF!</definedName>
    <definedName name="Market" localSheetId="14">#REF!</definedName>
    <definedName name="Market" localSheetId="16">#REF!</definedName>
    <definedName name="Market" localSheetId="15">#REF!</definedName>
    <definedName name="Market" localSheetId="9">#REF!</definedName>
    <definedName name="Market" localSheetId="19">#REF!</definedName>
    <definedName name="Market">#REF!</definedName>
    <definedName name="Mise_en_page">[15]Macro!$A$20</definedName>
    <definedName name="nomfichier" localSheetId="17">#REF!</definedName>
    <definedName name="nomfichier" localSheetId="18">#REF!</definedName>
    <definedName name="nomfichier" localSheetId="14">#REF!</definedName>
    <definedName name="nomfichier" localSheetId="16">#REF!</definedName>
    <definedName name="nomfichier" localSheetId="15">#REF!</definedName>
    <definedName name="nomfichier" localSheetId="9">#REF!</definedName>
    <definedName name="nomfichier" localSheetId="19">#REF!</definedName>
    <definedName name="nomfichier">#REF!</definedName>
    <definedName name="ns_DATA" localSheetId="17">#REF!</definedName>
    <definedName name="ns_DATA" localSheetId="18">#REF!</definedName>
    <definedName name="ns_DATA" localSheetId="14">#REF!</definedName>
    <definedName name="ns_DATA" localSheetId="16">#REF!</definedName>
    <definedName name="ns_DATA" localSheetId="15">#REF!</definedName>
    <definedName name="ns_DATA" localSheetId="9">#REF!</definedName>
    <definedName name="ns_DATA" localSheetId="19">#REF!</definedName>
    <definedName name="ns_DATA">#REF!</definedName>
    <definedName name="opmenup" localSheetId="17">#REF!</definedName>
    <definedName name="opmenup" localSheetId="18">#REF!</definedName>
    <definedName name="opmenup" localSheetId="14">#REF!</definedName>
    <definedName name="opmenup" localSheetId="16">#REF!</definedName>
    <definedName name="opmenup" localSheetId="15">#REF!</definedName>
    <definedName name="opmenup" localSheetId="9">#REF!</definedName>
    <definedName name="opmenup" localSheetId="19">#REF!</definedName>
    <definedName name="opmenup">#REF!</definedName>
    <definedName name="pc">[15]Macro!$A$137</definedName>
    <definedName name="pf">[15]Macro!$A$132</definedName>
    <definedName name="pi">[15]Macro!$A$127</definedName>
    <definedName name="PivotRange">OFFSET('[17]Data Base'!$A$1,0,6,COUNTA('[17]Data Base'!$A$1:$A$65536),COUNTA('[17]Data Base'!$A$1:$IV$1))</definedName>
    <definedName name="ppp">[15]Macro!$A$117</definedName>
    <definedName name="_xlnm.Print_Area" localSheetId="22">'Agbara 15'!$A$1:$AA$54</definedName>
    <definedName name="_xlnm.Print_Area" localSheetId="1">'Agbara 16'!$A$1:$AD$55</definedName>
    <definedName name="_xlnm.Print_Area" localSheetId="17">'COST '!$A$1:$AC$91</definedName>
    <definedName name="_xlnm.Print_Area" localSheetId="18">Delivery!$A$1:$AC$36</definedName>
    <definedName name="_xlnm.Print_Area" localSheetId="25">'Flowergate 15'!$A$1:$AE$55</definedName>
    <definedName name="_xlnm.Print_Area" localSheetId="4">'Flowergate 16'!$A$1:$AD$56</definedName>
    <definedName name="_xlnm.Print_Area" localSheetId="9">'Summary per factory'!$B$1:$AA$56</definedName>
    <definedName name="_xlnm.Print_Area" localSheetId="19">TPM!$A$1:$AC$72</definedName>
    <definedName name="Question" localSheetId="17">#REF!</definedName>
    <definedName name="Question" localSheetId="18">#REF!</definedName>
    <definedName name="Question" localSheetId="14">#REF!</definedName>
    <definedName name="Question" localSheetId="16">#REF!</definedName>
    <definedName name="Question" localSheetId="15">#REF!</definedName>
    <definedName name="Question" localSheetId="9">#REF!</definedName>
    <definedName name="Question" localSheetId="19">#REF!</definedName>
    <definedName name="Question">#REF!</definedName>
    <definedName name="Retourmenup">[15]Macro!$A$87</definedName>
    <definedName name="Retourmenuprinc">[15]Macro!$A$588</definedName>
    <definedName name="Retourmenuprinci">[15]Macro!$A$611</definedName>
    <definedName name="retzdcontcou">[15]Macro!$A$267</definedName>
    <definedName name="retzdcontcou2">[15]Macro!$A$318</definedName>
    <definedName name="retzdcontp">[15]Macro!$A$92</definedName>
    <definedName name="retzdcontp2">[15]Macro!$A$101</definedName>
    <definedName name="retzdcp" localSheetId="17">[18]Macro!#REF!</definedName>
    <definedName name="retzdcp" localSheetId="18">[18]Macro!#REF!</definedName>
    <definedName name="retzdcp" localSheetId="14">[18]Macro!#REF!</definedName>
    <definedName name="retzdcp" localSheetId="16">[18]Macro!#REF!</definedName>
    <definedName name="retzdcp" localSheetId="15">[18]Macro!#REF!</definedName>
    <definedName name="retzdcp" localSheetId="9">[18]Macro!#REF!</definedName>
    <definedName name="retzdcp" localSheetId="19">[18]Macro!#REF!</definedName>
    <definedName name="retzdcp">[18]Macro!#REF!</definedName>
    <definedName name="retzdgesp">[15]Macro!$A$451</definedName>
    <definedName name="retzdgesp2">[15]Macro!$A$488</definedName>
    <definedName name="retzdgesq">[15]Macro!$A$195</definedName>
    <definedName name="retzdgesq2">[15]Macro!$A$231</definedName>
    <definedName name="retzdlogis">[15]Macro!$A$388</definedName>
    <definedName name="retzdlogis2">[15]Macro!$A$423</definedName>
    <definedName name="retzdsécur">[15]Macro!$A$516</definedName>
    <definedName name="retzdsécur2">[15]Macro!$A$539</definedName>
    <definedName name="sécurité">[15]Macro!$A$504</definedName>
    <definedName name="Sem_1_5" localSheetId="17">'[19]2003 (Corazza)'!#REF!</definedName>
    <definedName name="Sem_1_5" localSheetId="18">'[19]2003 (Corazza)'!#REF!</definedName>
    <definedName name="Sem_1_5" localSheetId="14">'[19]2003 (Corazza)'!#REF!</definedName>
    <definedName name="Sem_1_5" localSheetId="16">'[19]2003 (Corazza)'!#REF!</definedName>
    <definedName name="Sem_1_5" localSheetId="15">'[19]2003 (Corazza)'!#REF!</definedName>
    <definedName name="Sem_1_5" localSheetId="9">'[19]2003 (Corazza)'!#REF!</definedName>
    <definedName name="Sem_1_5" localSheetId="19">'[19]2003 (Corazza)'!#REF!</definedName>
    <definedName name="Sem_1_5">'[19]2003 (Corazza)'!#REF!</definedName>
    <definedName name="Sem_6_14" localSheetId="17">'[19]2003 (Corazza)'!#REF!</definedName>
    <definedName name="Sem_6_14" localSheetId="18">'[19]2003 (Corazza)'!#REF!</definedName>
    <definedName name="Sem_6_14" localSheetId="14">'[19]2003 (Corazza)'!#REF!</definedName>
    <definedName name="Sem_6_14" localSheetId="16">'[19]2003 (Corazza)'!#REF!</definedName>
    <definedName name="Sem_6_14" localSheetId="15">'[19]2003 (Corazza)'!#REF!</definedName>
    <definedName name="Sem_6_14" localSheetId="9">'[19]2003 (Corazza)'!#REF!</definedName>
    <definedName name="Sem_6_14" localSheetId="19">'[19]2003 (Corazza)'!#REF!</definedName>
    <definedName name="Sem_6_14">'[19]2003 (Corazza)'!#REF!</definedName>
    <definedName name="Société">'[16]Infos de base pour entête'!$C$3</definedName>
    <definedName name="Tableau_de_bord">[15]Macro!$A$571</definedName>
    <definedName name="titre" localSheetId="21">OFFSET([1]Analysis!$C$4,0,0,1,COUNTA([1]Analysis!$4:$4))</definedName>
    <definedName name="titre" localSheetId="0">OFFSET([2]Analysis!$C$4,0,0,1,COUNTA([2]Analysis!$4:$4))</definedName>
    <definedName name="titre" localSheetId="8">OFFSET([3]Analysis!$B$4,0,0,1,COUNTA([3]Analysis!$4:$4))</definedName>
    <definedName name="titre" localSheetId="7">OFFSET([4]Analysis!$C$4,0,0,1,COUNTA([4]Analysis!$4:$4))</definedName>
    <definedName name="titre" localSheetId="23">OFFSET([5]Analysis!$C$4,0,0,1,COUNTA([5]Analysis!$4:$4))</definedName>
    <definedName name="titre" localSheetId="2">OFFSET([6]Analysis!$C$4,0,0,1,COUNTA([6]Analysis!$4:$4))</definedName>
    <definedName name="titre" localSheetId="24">OFFSET([7]Analysis!$C$4,0,0,1,COUNTA([7]Analysis!$4:$4))</definedName>
    <definedName name="titre" localSheetId="3">OFFSET([8]Analysis!$C$4,0,0,1,COUNTA([8]Analysis!$4:$4))</definedName>
    <definedName name="titre" localSheetId="25">OFFSET([9]Analysis!$C$4,0,0,1,COUNTA([9]Analysis!$4:$4))</definedName>
    <definedName name="titre" localSheetId="4">OFFSET([10]Analysis!$C$4,0,0,1,COUNTA([10]Analysis!$4:$4))</definedName>
    <definedName name="titre" localSheetId="26">OFFSET([11]Analysis!$C$4,0,0,1,COUNTA([11]Analysis!$4:$4))</definedName>
    <definedName name="titre" localSheetId="5">OFFSET([12]Analysis!$C$4,0,0,1,COUNTA([12]Analysis!$4:$4))</definedName>
    <definedName name="titre" localSheetId="27">OFFSET([13]Analysis!$C$4,0,0,1,COUNTA([13]Analysis!$4:$4))</definedName>
    <definedName name="titre" localSheetId="6">OFFSET([4]Analysis!$C$4,0,0,1,COUNTA([4]Analysis!$4:$4))</definedName>
    <definedName name="titre">OFFSET([14]Analysis!$B$4,0,0,1,COUNTA([14]Analysis!$4:$4))</definedName>
    <definedName name="titre2" localSheetId="21">OFFSET([1]Analysis!$C$4,0,0,1,COUNTA([1]Analysis!$4:$4))</definedName>
    <definedName name="titre2" localSheetId="0">OFFSET([2]Analysis!$C$4,0,0,1,COUNTA([2]Analysis!$4:$4))</definedName>
    <definedName name="titre2" localSheetId="8">OFFSET([3]Analysis!$B$4,0,0,1,COUNTA([3]Analysis!$4:$4))</definedName>
    <definedName name="titre2" localSheetId="7">OFFSET([4]Analysis!$C$4,0,0,1,COUNTA([4]Analysis!$4:$4))</definedName>
    <definedName name="titre2" localSheetId="23">OFFSET([5]Analysis!$C$4,0,0,1,COUNTA([5]Analysis!$4:$4))</definedName>
    <definedName name="titre2" localSheetId="2">OFFSET([6]Analysis!$C$4,0,0,1,COUNTA([6]Analysis!$4:$4))</definedName>
    <definedName name="titre2" localSheetId="24">OFFSET([7]Analysis!$C$4,0,0,1,COUNTA([7]Analysis!$4:$4))</definedName>
    <definedName name="titre2" localSheetId="3">OFFSET([8]Analysis!$C$4,0,0,1,COUNTA([8]Analysis!$4:$4))</definedName>
    <definedName name="titre2" localSheetId="25">OFFSET([9]Analysis!$C$4,0,0,1,COUNTA([9]Analysis!$4:$4))</definedName>
    <definedName name="titre2" localSheetId="4">OFFSET([10]Analysis!$C$4,0,0,1,COUNTA([10]Analysis!$4:$4))</definedName>
    <definedName name="titre2" localSheetId="26">OFFSET([11]Analysis!$C$4,0,0,1,COUNTA([11]Analysis!$4:$4))</definedName>
    <definedName name="titre2" localSheetId="5">OFFSET([12]Analysis!$C$4,0,0,1,COUNTA([12]Analysis!$4:$4))</definedName>
    <definedName name="titre2" localSheetId="27">OFFSET([13]Analysis!$C$4,0,0,1,COUNTA([13]Analysis!$4:$4))</definedName>
    <definedName name="titre2" localSheetId="6">OFFSET([4]Analysis!$C$4,0,0,1,COUNTA([4]Analysis!$4:$4))</definedName>
    <definedName name="titre2">OFFSET([14]Analysis!$B$4,0,0,1,COUNTA([14]Analysis!$4:$4))</definedName>
    <definedName name="worksheet" localSheetId="17">#REF!</definedName>
    <definedName name="worksheet" localSheetId="18">#REF!</definedName>
    <definedName name="worksheet" localSheetId="14">#REF!</definedName>
    <definedName name="worksheet" localSheetId="16">#REF!</definedName>
    <definedName name="worksheet" localSheetId="15">#REF!</definedName>
    <definedName name="worksheet" localSheetId="9">#REF!</definedName>
    <definedName name="worksheet" localSheetId="19">#REF!</definedName>
    <definedName name="worksheet">#REF!</definedName>
    <definedName name="Year" localSheetId="17">#REF!</definedName>
    <definedName name="Year" localSheetId="18">#REF!</definedName>
    <definedName name="Year" localSheetId="14">#REF!</definedName>
    <definedName name="Year" localSheetId="16">#REF!</definedName>
    <definedName name="Year" localSheetId="15">#REF!</definedName>
    <definedName name="Year" localSheetId="9">#REF!</definedName>
    <definedName name="Year" localSheetId="19">#REF!</definedName>
    <definedName name="Year">#REF!</definedName>
    <definedName name="zdconsol" localSheetId="17">#REF!</definedName>
    <definedName name="zdconsol" localSheetId="18">#REF!</definedName>
    <definedName name="zdconsol" localSheetId="14">#REF!</definedName>
    <definedName name="zdconsol" localSheetId="16">#REF!</definedName>
    <definedName name="zdconsol" localSheetId="15">#REF!</definedName>
    <definedName name="zdconsol" localSheetId="9">#REF!</definedName>
    <definedName name="zdconsol" localSheetId="19">#REF!</definedName>
    <definedName name="zdconsol">#REF!</definedName>
    <definedName name="zdcontcoûts" localSheetId="17">#REF!</definedName>
    <definedName name="zdcontcoûts" localSheetId="18">#REF!</definedName>
    <definedName name="zdcontcoûts" localSheetId="14">#REF!</definedName>
    <definedName name="zdcontcoûts" localSheetId="16">#REF!</definedName>
    <definedName name="zdcontcoûts" localSheetId="15">#REF!</definedName>
    <definedName name="zdcontcoûts" localSheetId="9">#REF!</definedName>
    <definedName name="zdcontcoûts" localSheetId="19">#REF!</definedName>
    <definedName name="zdcontcoûts">#REF!</definedName>
    <definedName name="zdcontpdt" localSheetId="17">#REF!</definedName>
    <definedName name="zdcontpdt" localSheetId="18">#REF!</definedName>
    <definedName name="zdcontpdt" localSheetId="14">#REF!</definedName>
    <definedName name="zdcontpdt" localSheetId="16">#REF!</definedName>
    <definedName name="zdcontpdt" localSheetId="15">#REF!</definedName>
    <definedName name="zdcontpdt" localSheetId="9">#REF!</definedName>
    <definedName name="zdcontpdt" localSheetId="19">#REF!</definedName>
    <definedName name="zdcontpdt">#REF!</definedName>
    <definedName name="zdgesq" localSheetId="17">#REF!</definedName>
    <definedName name="zdgesq" localSheetId="18">#REF!</definedName>
    <definedName name="zdgesq" localSheetId="14">#REF!</definedName>
    <definedName name="zdgesq" localSheetId="16">#REF!</definedName>
    <definedName name="zdgesq" localSheetId="15">#REF!</definedName>
    <definedName name="zdgesq" localSheetId="9">#REF!</definedName>
    <definedName name="zdgesq" localSheetId="19">#REF!</definedName>
    <definedName name="zdgesq">#REF!</definedName>
    <definedName name="zdgpers" localSheetId="17">#REF!</definedName>
    <definedName name="zdgpers" localSheetId="18">#REF!</definedName>
    <definedName name="zdgpers" localSheetId="14">#REF!</definedName>
    <definedName name="zdgpers" localSheetId="16">#REF!</definedName>
    <definedName name="zdgpers" localSheetId="15">#REF!</definedName>
    <definedName name="zdgpers" localSheetId="9">#REF!</definedName>
    <definedName name="zdgpers" localSheetId="19">#REF!</definedName>
    <definedName name="zdgpers">#REF!</definedName>
    <definedName name="zdlog" localSheetId="17">#REF!</definedName>
    <definedName name="zdlog" localSheetId="18">#REF!</definedName>
    <definedName name="zdlog" localSheetId="14">#REF!</definedName>
    <definedName name="zdlog" localSheetId="16">#REF!</definedName>
    <definedName name="zdlog" localSheetId="15">#REF!</definedName>
    <definedName name="zdlog" localSheetId="9">#REF!</definedName>
    <definedName name="zdlog" localSheetId="19">#REF!</definedName>
    <definedName name="zdlog">#REF!</definedName>
    <definedName name="zdmenu" localSheetId="17">#REF!</definedName>
    <definedName name="zdmenu" localSheetId="18">#REF!</definedName>
    <definedName name="zdmenu" localSheetId="14">#REF!</definedName>
    <definedName name="zdmenu" localSheetId="16">#REF!</definedName>
    <definedName name="zdmenu" localSheetId="15">#REF!</definedName>
    <definedName name="zdmenu" localSheetId="9">#REF!</definedName>
    <definedName name="zdmenu" localSheetId="19">#REF!</definedName>
    <definedName name="zdmenu">#REF!</definedName>
    <definedName name="zdmenu2">[15]Macro!$A$27</definedName>
    <definedName name="zdsecenvir" localSheetId="17">#REF!</definedName>
    <definedName name="zdsecenvir" localSheetId="18">#REF!</definedName>
    <definedName name="zdsecenvir" localSheetId="14">#REF!</definedName>
    <definedName name="zdsecenvir" localSheetId="16">#REF!</definedName>
    <definedName name="zdsecenvir" localSheetId="15">#REF!</definedName>
    <definedName name="zdsecenvir" localSheetId="9">#REF!</definedName>
    <definedName name="zdsecenvir" localSheetId="19">#REF!</definedName>
    <definedName name="zdsecenvir">#REF!</definedName>
    <definedName name="zitabconsol" localSheetId="17">#REF!</definedName>
    <definedName name="zitabconsol" localSheetId="18">#REF!</definedName>
    <definedName name="zitabconsol" localSheetId="14">#REF!</definedName>
    <definedName name="zitabconsol" localSheetId="16">#REF!</definedName>
    <definedName name="zitabconsol" localSheetId="15">#REF!</definedName>
    <definedName name="zitabconsol" localSheetId="9">#REF!</definedName>
    <definedName name="zitabconsol" localSheetId="19">#REF!</definedName>
    <definedName name="zitabconsol">#REF!</definedName>
  </definedNames>
  <calcPr calcId="162913"/>
</workbook>
</file>

<file path=xl/calcChain.xml><?xml version="1.0" encoding="utf-8"?>
<calcChain xmlns="http://schemas.openxmlformats.org/spreadsheetml/2006/main">
  <c r="Z26" i="10" l="1"/>
  <c r="Z25" i="10"/>
  <c r="Z22" i="10"/>
  <c r="Z20" i="10"/>
  <c r="X26" i="10"/>
  <c r="X25" i="10"/>
  <c r="X22" i="10"/>
  <c r="X20" i="10"/>
  <c r="V26" i="10"/>
  <c r="V25" i="10"/>
  <c r="V22" i="10"/>
  <c r="V20" i="10"/>
  <c r="T22" i="10"/>
  <c r="T20" i="10"/>
  <c r="R22" i="10"/>
  <c r="R20" i="10"/>
  <c r="N22" i="10"/>
  <c r="K20" i="10"/>
  <c r="N26" i="10"/>
  <c r="N25" i="10"/>
  <c r="K22" i="10"/>
  <c r="O49" i="93" l="1"/>
  <c r="P49" i="93"/>
  <c r="Q49" i="93"/>
  <c r="R49" i="93"/>
  <c r="S49" i="93"/>
  <c r="T49" i="93"/>
  <c r="U49" i="93"/>
  <c r="V49" i="93"/>
  <c r="Z203" i="103" l="1"/>
  <c r="Y203" i="103"/>
  <c r="X203" i="103"/>
  <c r="W203" i="103"/>
  <c r="V203" i="103"/>
  <c r="U203" i="103"/>
  <c r="T203" i="103"/>
  <c r="S203" i="103"/>
  <c r="R203" i="103"/>
  <c r="Q203" i="103"/>
  <c r="P203" i="103"/>
  <c r="O203" i="103"/>
  <c r="N203" i="103"/>
  <c r="M203" i="103"/>
  <c r="L203" i="103"/>
  <c r="K203" i="103"/>
  <c r="J203" i="103"/>
  <c r="I203" i="103"/>
  <c r="H203" i="103"/>
  <c r="G203" i="103"/>
  <c r="F203" i="103"/>
  <c r="E203" i="103"/>
  <c r="D203" i="103"/>
  <c r="B203" i="103"/>
  <c r="Z202" i="103"/>
  <c r="Y202" i="103"/>
  <c r="X202" i="103"/>
  <c r="W202" i="103"/>
  <c r="V202" i="103"/>
  <c r="U202" i="103"/>
  <c r="T202" i="103"/>
  <c r="S202" i="103"/>
  <c r="R202" i="103"/>
  <c r="Q202" i="103"/>
  <c r="P202" i="103"/>
  <c r="O202" i="103"/>
  <c r="N202" i="103"/>
  <c r="M202" i="103"/>
  <c r="L202" i="103"/>
  <c r="K202" i="103"/>
  <c r="J202" i="103"/>
  <c r="I202" i="103"/>
  <c r="H202" i="103"/>
  <c r="G202" i="103"/>
  <c r="F202" i="103"/>
  <c r="E202" i="103"/>
  <c r="D202" i="103"/>
  <c r="B202" i="103"/>
  <c r="Z201" i="103"/>
  <c r="Y201" i="103"/>
  <c r="X201" i="103"/>
  <c r="W201" i="103"/>
  <c r="V201" i="103"/>
  <c r="U201" i="103"/>
  <c r="T201" i="103"/>
  <c r="S201" i="103"/>
  <c r="R201" i="103"/>
  <c r="Q201" i="103"/>
  <c r="P201" i="103"/>
  <c r="O201" i="103"/>
  <c r="N201" i="103"/>
  <c r="M201" i="103"/>
  <c r="L201" i="103"/>
  <c r="K201" i="103"/>
  <c r="J201" i="103"/>
  <c r="I201" i="103"/>
  <c r="H201" i="103"/>
  <c r="G201" i="103"/>
  <c r="F201" i="103"/>
  <c r="E201" i="103"/>
  <c r="D201" i="103"/>
  <c r="B201" i="103"/>
  <c r="Z200" i="103"/>
  <c r="Y200" i="103"/>
  <c r="X200" i="103"/>
  <c r="W200" i="103"/>
  <c r="V200" i="103"/>
  <c r="U200" i="103"/>
  <c r="T200" i="103"/>
  <c r="S200" i="103"/>
  <c r="R200" i="103"/>
  <c r="Q200" i="103"/>
  <c r="P200" i="103"/>
  <c r="O200" i="103"/>
  <c r="N200" i="103"/>
  <c r="M200" i="103"/>
  <c r="L200" i="103"/>
  <c r="K200" i="103"/>
  <c r="J200" i="103"/>
  <c r="I200" i="103"/>
  <c r="H200" i="103"/>
  <c r="G200" i="103"/>
  <c r="F200" i="103"/>
  <c r="E200" i="103"/>
  <c r="D200" i="103"/>
  <c r="B200" i="103"/>
  <c r="Z199" i="103"/>
  <c r="Y199" i="103"/>
  <c r="X199" i="103"/>
  <c r="W199" i="103"/>
  <c r="V199" i="103"/>
  <c r="U199" i="103"/>
  <c r="T199" i="103"/>
  <c r="S199" i="103"/>
  <c r="R199" i="103"/>
  <c r="Q199" i="103"/>
  <c r="P199" i="103"/>
  <c r="O199" i="103"/>
  <c r="N199" i="103"/>
  <c r="M199" i="103"/>
  <c r="L199" i="103"/>
  <c r="K199" i="103"/>
  <c r="J199" i="103"/>
  <c r="I199" i="103"/>
  <c r="H199" i="103"/>
  <c r="G199" i="103"/>
  <c r="F199" i="103"/>
  <c r="E199" i="103"/>
  <c r="D199" i="103"/>
  <c r="B199" i="103"/>
  <c r="Z198" i="103"/>
  <c r="Y198" i="103"/>
  <c r="X198" i="103"/>
  <c r="W198" i="103"/>
  <c r="V198" i="103"/>
  <c r="U198" i="103"/>
  <c r="T198" i="103"/>
  <c r="S198" i="103"/>
  <c r="R198" i="103"/>
  <c r="Q198" i="103"/>
  <c r="P198" i="103"/>
  <c r="O198" i="103"/>
  <c r="N198" i="103"/>
  <c r="M198" i="103"/>
  <c r="L198" i="103"/>
  <c r="K198" i="103"/>
  <c r="J198" i="103"/>
  <c r="I198" i="103"/>
  <c r="H198" i="103"/>
  <c r="G198" i="103"/>
  <c r="F198" i="103"/>
  <c r="E198" i="103"/>
  <c r="D198" i="103"/>
  <c r="B198" i="103"/>
  <c r="Z197" i="103"/>
  <c r="Y197" i="103"/>
  <c r="X197" i="103"/>
  <c r="W197" i="103"/>
  <c r="V197" i="103"/>
  <c r="U197" i="103"/>
  <c r="T197" i="103"/>
  <c r="S197" i="103"/>
  <c r="R197" i="103"/>
  <c r="Q197" i="103"/>
  <c r="P197" i="103"/>
  <c r="O197" i="103"/>
  <c r="N197" i="103"/>
  <c r="M197" i="103"/>
  <c r="L197" i="103"/>
  <c r="K197" i="103"/>
  <c r="J197" i="103"/>
  <c r="I197" i="103"/>
  <c r="H197" i="103"/>
  <c r="G197" i="103"/>
  <c r="F197" i="103"/>
  <c r="E197" i="103"/>
  <c r="D197" i="103"/>
  <c r="B197" i="103"/>
  <c r="Z196" i="103"/>
  <c r="Y196" i="103"/>
  <c r="X196" i="103"/>
  <c r="W196" i="103"/>
  <c r="V196" i="103"/>
  <c r="U196" i="103"/>
  <c r="T196" i="103"/>
  <c r="S196" i="103"/>
  <c r="R196" i="103"/>
  <c r="Q196" i="103"/>
  <c r="P196" i="103"/>
  <c r="O196" i="103"/>
  <c r="N196" i="103"/>
  <c r="M196" i="103"/>
  <c r="L196" i="103"/>
  <c r="K196" i="103"/>
  <c r="J196" i="103"/>
  <c r="I196" i="103"/>
  <c r="H196" i="103"/>
  <c r="G196" i="103"/>
  <c r="F196" i="103"/>
  <c r="E196" i="103"/>
  <c r="D196" i="103"/>
  <c r="B196" i="103"/>
  <c r="Z195" i="103"/>
  <c r="Y195" i="103"/>
  <c r="X195" i="103"/>
  <c r="W195" i="103"/>
  <c r="V195" i="103"/>
  <c r="U195" i="103"/>
  <c r="T195" i="103"/>
  <c r="S195" i="103"/>
  <c r="R195" i="103"/>
  <c r="Q195" i="103"/>
  <c r="P195" i="103"/>
  <c r="O195" i="103"/>
  <c r="N195" i="103"/>
  <c r="M195" i="103"/>
  <c r="L195" i="103"/>
  <c r="K195" i="103"/>
  <c r="J195" i="103"/>
  <c r="I195" i="103"/>
  <c r="H195" i="103"/>
  <c r="G195" i="103"/>
  <c r="B195" i="103"/>
  <c r="Z194" i="103"/>
  <c r="Y194" i="103"/>
  <c r="X194" i="103"/>
  <c r="W194" i="103"/>
  <c r="V194" i="103"/>
  <c r="U194" i="103"/>
  <c r="T194" i="103"/>
  <c r="S194" i="103"/>
  <c r="R194" i="103"/>
  <c r="Q194" i="103"/>
  <c r="P194" i="103"/>
  <c r="O194" i="103"/>
  <c r="N194" i="103"/>
  <c r="M194" i="103"/>
  <c r="L194" i="103"/>
  <c r="K194" i="103"/>
  <c r="J194" i="103"/>
  <c r="I194" i="103"/>
  <c r="H194" i="103"/>
  <c r="G194" i="103"/>
  <c r="F194" i="103"/>
  <c r="E194" i="103"/>
  <c r="D194" i="103"/>
  <c r="B194" i="103"/>
  <c r="Z193" i="103"/>
  <c r="Y193" i="103"/>
  <c r="X193" i="103"/>
  <c r="W193" i="103"/>
  <c r="V193" i="103"/>
  <c r="U193" i="103"/>
  <c r="T193" i="103"/>
  <c r="S193" i="103"/>
  <c r="R193" i="103"/>
  <c r="Q193" i="103"/>
  <c r="P193" i="103"/>
  <c r="O193" i="103"/>
  <c r="N193" i="103"/>
  <c r="M193" i="103"/>
  <c r="L193" i="103"/>
  <c r="K193" i="103"/>
  <c r="J193" i="103"/>
  <c r="I193" i="103"/>
  <c r="H193" i="103"/>
  <c r="G193" i="103"/>
  <c r="F193" i="103"/>
  <c r="E193" i="103"/>
  <c r="D193" i="103"/>
  <c r="B193" i="103"/>
  <c r="Z192" i="103"/>
  <c r="Y192" i="103"/>
  <c r="X192" i="103"/>
  <c r="W192" i="103"/>
  <c r="V192" i="103"/>
  <c r="U192" i="103"/>
  <c r="T192" i="103"/>
  <c r="S192" i="103"/>
  <c r="R192" i="103"/>
  <c r="Q192" i="103"/>
  <c r="P192" i="103"/>
  <c r="O192" i="103"/>
  <c r="N192" i="103"/>
  <c r="M192" i="103"/>
  <c r="L192" i="103"/>
  <c r="K192" i="103"/>
  <c r="J192" i="103"/>
  <c r="I192" i="103"/>
  <c r="H192" i="103"/>
  <c r="G192" i="103"/>
  <c r="F192" i="103"/>
  <c r="E192" i="103"/>
  <c r="D192" i="103"/>
  <c r="B192" i="103"/>
  <c r="Z191" i="103"/>
  <c r="Y191" i="103"/>
  <c r="X191" i="103"/>
  <c r="W191" i="103"/>
  <c r="V191" i="103"/>
  <c r="U191" i="103"/>
  <c r="T191" i="103"/>
  <c r="S191" i="103"/>
  <c r="R191" i="103"/>
  <c r="Q191" i="103"/>
  <c r="P191" i="103"/>
  <c r="O191" i="103"/>
  <c r="N191" i="103"/>
  <c r="M191" i="103"/>
  <c r="L191" i="103"/>
  <c r="K191" i="103"/>
  <c r="J191" i="103"/>
  <c r="I191" i="103"/>
  <c r="H191" i="103"/>
  <c r="G191" i="103"/>
  <c r="B191" i="103"/>
  <c r="Z190" i="103"/>
  <c r="Y190" i="103"/>
  <c r="X190" i="103"/>
  <c r="W190" i="103"/>
  <c r="V190" i="103"/>
  <c r="U190" i="103"/>
  <c r="T190" i="103"/>
  <c r="S190" i="103"/>
  <c r="R190" i="103"/>
  <c r="Q190" i="103"/>
  <c r="P190" i="103"/>
  <c r="O190" i="103"/>
  <c r="N190" i="103"/>
  <c r="M190" i="103"/>
  <c r="L190" i="103"/>
  <c r="K190" i="103"/>
  <c r="J190" i="103"/>
  <c r="I190" i="103"/>
  <c r="H190" i="103"/>
  <c r="G190" i="103"/>
  <c r="F190" i="103"/>
  <c r="E190" i="103"/>
  <c r="D190" i="103"/>
  <c r="B190" i="103"/>
  <c r="Z189" i="103"/>
  <c r="Y189" i="103"/>
  <c r="X189" i="103"/>
  <c r="W189" i="103"/>
  <c r="V189" i="103"/>
  <c r="U189" i="103"/>
  <c r="T189" i="103"/>
  <c r="S189" i="103"/>
  <c r="R189" i="103"/>
  <c r="Q189" i="103"/>
  <c r="P189" i="103"/>
  <c r="O189" i="103"/>
  <c r="N189" i="103"/>
  <c r="M189" i="103"/>
  <c r="L189" i="103"/>
  <c r="K189" i="103"/>
  <c r="J189" i="103"/>
  <c r="I189" i="103"/>
  <c r="H189" i="103"/>
  <c r="G189" i="103"/>
  <c r="F189" i="103"/>
  <c r="E189" i="103"/>
  <c r="D189" i="103"/>
  <c r="B189" i="103"/>
  <c r="Z188" i="103"/>
  <c r="Y188" i="103"/>
  <c r="X188" i="103"/>
  <c r="W188" i="103"/>
  <c r="V188" i="103"/>
  <c r="U188" i="103"/>
  <c r="T188" i="103"/>
  <c r="S188" i="103"/>
  <c r="R188" i="103"/>
  <c r="Q188" i="103"/>
  <c r="P188" i="103"/>
  <c r="O188" i="103"/>
  <c r="N188" i="103"/>
  <c r="M188" i="103"/>
  <c r="L188" i="103"/>
  <c r="K188" i="103"/>
  <c r="J188" i="103"/>
  <c r="I188" i="103"/>
  <c r="H188" i="103"/>
  <c r="G188" i="103"/>
  <c r="F188" i="103"/>
  <c r="E188" i="103"/>
  <c r="D188" i="103"/>
  <c r="B188" i="103"/>
  <c r="Z187" i="103"/>
  <c r="Y187" i="103"/>
  <c r="X187" i="103"/>
  <c r="W187" i="103"/>
  <c r="V187" i="103"/>
  <c r="U187" i="103"/>
  <c r="T187" i="103"/>
  <c r="S187" i="103"/>
  <c r="R187" i="103"/>
  <c r="Q187" i="103"/>
  <c r="P187" i="103"/>
  <c r="O187" i="103"/>
  <c r="N187" i="103"/>
  <c r="M187" i="103"/>
  <c r="L187" i="103"/>
  <c r="K187" i="103"/>
  <c r="J187" i="103"/>
  <c r="I187" i="103"/>
  <c r="H187" i="103"/>
  <c r="G187" i="103"/>
  <c r="F187" i="103"/>
  <c r="E187" i="103"/>
  <c r="D187" i="103"/>
  <c r="B187" i="103"/>
  <c r="Z186" i="103"/>
  <c r="Y186" i="103"/>
  <c r="X186" i="103"/>
  <c r="W186" i="103"/>
  <c r="V186" i="103"/>
  <c r="U186" i="103"/>
  <c r="T186" i="103"/>
  <c r="S186" i="103"/>
  <c r="R186" i="103"/>
  <c r="Q186" i="103"/>
  <c r="P186" i="103"/>
  <c r="O186" i="103"/>
  <c r="N186" i="103"/>
  <c r="M186" i="103"/>
  <c r="L186" i="103"/>
  <c r="K186" i="103"/>
  <c r="J186" i="103"/>
  <c r="I186" i="103"/>
  <c r="H186" i="103"/>
  <c r="G186" i="103"/>
  <c r="F186" i="103"/>
  <c r="E186" i="103"/>
  <c r="D186" i="103"/>
  <c r="B186" i="103"/>
  <c r="Z185" i="103"/>
  <c r="Y185" i="103"/>
  <c r="X185" i="103"/>
  <c r="W185" i="103"/>
  <c r="V185" i="103"/>
  <c r="U185" i="103"/>
  <c r="T185" i="103"/>
  <c r="S185" i="103"/>
  <c r="R185" i="103"/>
  <c r="Q185" i="103"/>
  <c r="P185" i="103"/>
  <c r="O185" i="103"/>
  <c r="N185" i="103"/>
  <c r="M185" i="103"/>
  <c r="L185" i="103"/>
  <c r="K185" i="103"/>
  <c r="J185" i="103"/>
  <c r="I185" i="103"/>
  <c r="H185" i="103"/>
  <c r="G185" i="103"/>
  <c r="F185" i="103"/>
  <c r="E185" i="103"/>
  <c r="D185" i="103"/>
  <c r="B185" i="103"/>
  <c r="Z184" i="103"/>
  <c r="Y184" i="103"/>
  <c r="X184" i="103"/>
  <c r="W184" i="103"/>
  <c r="V184" i="103"/>
  <c r="U184" i="103"/>
  <c r="T184" i="103"/>
  <c r="S184" i="103"/>
  <c r="R184" i="103"/>
  <c r="Q184" i="103"/>
  <c r="P184" i="103"/>
  <c r="O184" i="103"/>
  <c r="N184" i="103"/>
  <c r="M184" i="103"/>
  <c r="L184" i="103"/>
  <c r="K184" i="103"/>
  <c r="J184" i="103"/>
  <c r="I184" i="103"/>
  <c r="H184" i="103"/>
  <c r="G184" i="103"/>
  <c r="F184" i="103"/>
  <c r="E184" i="103"/>
  <c r="D184" i="103"/>
  <c r="B184" i="103"/>
  <c r="Z183" i="103"/>
  <c r="Y183" i="103"/>
  <c r="X183" i="103"/>
  <c r="W183" i="103"/>
  <c r="V183" i="103"/>
  <c r="U183" i="103"/>
  <c r="T183" i="103"/>
  <c r="S183" i="103"/>
  <c r="R183" i="103"/>
  <c r="Q183" i="103"/>
  <c r="P183" i="103"/>
  <c r="O183" i="103"/>
  <c r="N183" i="103"/>
  <c r="M183" i="103"/>
  <c r="L183" i="103"/>
  <c r="K183" i="103"/>
  <c r="J183" i="103"/>
  <c r="I183" i="103"/>
  <c r="H183" i="103"/>
  <c r="G183" i="103"/>
  <c r="F183" i="103"/>
  <c r="E183" i="103"/>
  <c r="D183" i="103"/>
  <c r="B183" i="103"/>
  <c r="Z182" i="103"/>
  <c r="Y182" i="103"/>
  <c r="X182" i="103"/>
  <c r="W182" i="103"/>
  <c r="V182" i="103"/>
  <c r="U182" i="103"/>
  <c r="T182" i="103"/>
  <c r="S182" i="103"/>
  <c r="R182" i="103"/>
  <c r="Q182" i="103"/>
  <c r="P182" i="103"/>
  <c r="O182" i="103"/>
  <c r="N182" i="103"/>
  <c r="M182" i="103"/>
  <c r="L182" i="103"/>
  <c r="K182" i="103"/>
  <c r="J182" i="103"/>
  <c r="I182" i="103"/>
  <c r="H182" i="103"/>
  <c r="G182" i="103"/>
  <c r="F182" i="103"/>
  <c r="E182" i="103"/>
  <c r="D182" i="103"/>
  <c r="B182" i="103"/>
  <c r="Z181" i="103"/>
  <c r="Y181" i="103"/>
  <c r="X181" i="103"/>
  <c r="W181" i="103"/>
  <c r="V181" i="103"/>
  <c r="U181" i="103"/>
  <c r="T181" i="103"/>
  <c r="S181" i="103"/>
  <c r="R181" i="103"/>
  <c r="Q181" i="103"/>
  <c r="P181" i="103"/>
  <c r="O181" i="103"/>
  <c r="N181" i="103"/>
  <c r="M181" i="103"/>
  <c r="L181" i="103"/>
  <c r="K181" i="103"/>
  <c r="J181" i="103"/>
  <c r="I181" i="103"/>
  <c r="H181" i="103"/>
  <c r="G181" i="103"/>
  <c r="B181" i="103"/>
  <c r="Z180" i="103"/>
  <c r="Y180" i="103"/>
  <c r="X180" i="103"/>
  <c r="W180" i="103"/>
  <c r="V180" i="103"/>
  <c r="U180" i="103"/>
  <c r="T180" i="103"/>
  <c r="S180" i="103"/>
  <c r="R180" i="103"/>
  <c r="Q180" i="103"/>
  <c r="P180" i="103"/>
  <c r="O180" i="103"/>
  <c r="N180" i="103"/>
  <c r="M180" i="103"/>
  <c r="L180" i="103"/>
  <c r="K180" i="103"/>
  <c r="J180" i="103"/>
  <c r="I180" i="103"/>
  <c r="H180" i="103"/>
  <c r="G180" i="103"/>
  <c r="F180" i="103"/>
  <c r="E180" i="103"/>
  <c r="D180" i="103"/>
  <c r="B180" i="103"/>
  <c r="Z179" i="103"/>
  <c r="Y179" i="103"/>
  <c r="X179" i="103"/>
  <c r="W179" i="103"/>
  <c r="V179" i="103"/>
  <c r="U179" i="103"/>
  <c r="T179" i="103"/>
  <c r="S179" i="103"/>
  <c r="R179" i="103"/>
  <c r="Q179" i="103"/>
  <c r="P179" i="103"/>
  <c r="O179" i="103"/>
  <c r="N179" i="103"/>
  <c r="M179" i="103"/>
  <c r="L179" i="103"/>
  <c r="K179" i="103"/>
  <c r="J179" i="103"/>
  <c r="I179" i="103"/>
  <c r="H179" i="103"/>
  <c r="G179" i="103"/>
  <c r="F179" i="103"/>
  <c r="E179" i="103"/>
  <c r="D179" i="103"/>
  <c r="B179" i="103"/>
  <c r="Z178" i="103"/>
  <c r="Y178" i="103"/>
  <c r="X178" i="103"/>
  <c r="W178" i="103"/>
  <c r="V178" i="103"/>
  <c r="U178" i="103"/>
  <c r="T178" i="103"/>
  <c r="S178" i="103"/>
  <c r="R178" i="103"/>
  <c r="Q178" i="103"/>
  <c r="P178" i="103"/>
  <c r="O178" i="103"/>
  <c r="N178" i="103"/>
  <c r="M178" i="103"/>
  <c r="L178" i="103"/>
  <c r="K178" i="103"/>
  <c r="J178" i="103"/>
  <c r="I178" i="103"/>
  <c r="H178" i="103"/>
  <c r="G178" i="103"/>
  <c r="F178" i="103"/>
  <c r="E178" i="103"/>
  <c r="D178" i="103"/>
  <c r="B178" i="103"/>
  <c r="Z177" i="103"/>
  <c r="Y177" i="103"/>
  <c r="X177" i="103"/>
  <c r="W177" i="103"/>
  <c r="V177" i="103"/>
  <c r="U177" i="103"/>
  <c r="T177" i="103"/>
  <c r="S177" i="103"/>
  <c r="R177" i="103"/>
  <c r="Q177" i="103"/>
  <c r="P177" i="103"/>
  <c r="O177" i="103"/>
  <c r="N177" i="103"/>
  <c r="M177" i="103"/>
  <c r="L177" i="103"/>
  <c r="K177" i="103"/>
  <c r="J177" i="103"/>
  <c r="I177" i="103"/>
  <c r="H177" i="103"/>
  <c r="G177" i="103"/>
  <c r="F177" i="103"/>
  <c r="E177" i="103"/>
  <c r="D177" i="103"/>
  <c r="B177" i="103"/>
  <c r="Z176" i="103"/>
  <c r="Y176" i="103"/>
  <c r="X176" i="103"/>
  <c r="W176" i="103"/>
  <c r="V176" i="103"/>
  <c r="U176" i="103"/>
  <c r="T176" i="103"/>
  <c r="S176" i="103"/>
  <c r="R176" i="103"/>
  <c r="Q176" i="103"/>
  <c r="P176" i="103"/>
  <c r="O176" i="103"/>
  <c r="N176" i="103"/>
  <c r="M176" i="103"/>
  <c r="L176" i="103"/>
  <c r="K176" i="103"/>
  <c r="J176" i="103"/>
  <c r="I176" i="103"/>
  <c r="H176" i="103"/>
  <c r="G176" i="103"/>
  <c r="F176" i="103"/>
  <c r="E176" i="103"/>
  <c r="D176" i="103"/>
  <c r="B176" i="103"/>
  <c r="Z175" i="103"/>
  <c r="Y175" i="103"/>
  <c r="X175" i="103"/>
  <c r="W175" i="103"/>
  <c r="V175" i="103"/>
  <c r="U175" i="103"/>
  <c r="T175" i="103"/>
  <c r="S175" i="103"/>
  <c r="R175" i="103"/>
  <c r="Q175" i="103"/>
  <c r="P175" i="103"/>
  <c r="O175" i="103"/>
  <c r="N175" i="103"/>
  <c r="M175" i="103"/>
  <c r="L175" i="103"/>
  <c r="K175" i="103"/>
  <c r="J175" i="103"/>
  <c r="I175" i="103"/>
  <c r="H175" i="103"/>
  <c r="G175" i="103"/>
  <c r="F175" i="103"/>
  <c r="E175" i="103"/>
  <c r="D175" i="103"/>
  <c r="B175" i="103"/>
  <c r="Z174" i="103"/>
  <c r="Y174" i="103"/>
  <c r="X174" i="103"/>
  <c r="W174" i="103"/>
  <c r="V174" i="103"/>
  <c r="U174" i="103"/>
  <c r="T174" i="103"/>
  <c r="S174" i="103"/>
  <c r="R174" i="103"/>
  <c r="Q174" i="103"/>
  <c r="P174" i="103"/>
  <c r="O174" i="103"/>
  <c r="N174" i="103"/>
  <c r="M174" i="103"/>
  <c r="L174" i="103"/>
  <c r="K174" i="103"/>
  <c r="J174" i="103"/>
  <c r="I174" i="103"/>
  <c r="H174" i="103"/>
  <c r="G174" i="103"/>
  <c r="B174" i="103"/>
  <c r="Z173" i="103"/>
  <c r="Y173" i="103"/>
  <c r="X173" i="103"/>
  <c r="W173" i="103"/>
  <c r="V173" i="103"/>
  <c r="U173" i="103"/>
  <c r="T173" i="103"/>
  <c r="S173" i="103"/>
  <c r="R173" i="103"/>
  <c r="Q173" i="103"/>
  <c r="P173" i="103"/>
  <c r="O173" i="103"/>
  <c r="N173" i="103"/>
  <c r="M173" i="103"/>
  <c r="L173" i="103"/>
  <c r="K173" i="103"/>
  <c r="J173" i="103"/>
  <c r="I173" i="103"/>
  <c r="H173" i="103"/>
  <c r="G173" i="103"/>
  <c r="F173" i="103"/>
  <c r="E173" i="103"/>
  <c r="D173" i="103"/>
  <c r="B173" i="103"/>
  <c r="Z172" i="103"/>
  <c r="Y172" i="103"/>
  <c r="X172" i="103"/>
  <c r="W172" i="103"/>
  <c r="V172" i="103"/>
  <c r="U172" i="103"/>
  <c r="T172" i="103"/>
  <c r="S172" i="103"/>
  <c r="R172" i="103"/>
  <c r="Q172" i="103"/>
  <c r="P172" i="103"/>
  <c r="O172" i="103"/>
  <c r="N172" i="103"/>
  <c r="M172" i="103"/>
  <c r="L172" i="103"/>
  <c r="K172" i="103"/>
  <c r="J172" i="103"/>
  <c r="I172" i="103"/>
  <c r="H172" i="103"/>
  <c r="G172" i="103"/>
  <c r="F172" i="103"/>
  <c r="E172" i="103"/>
  <c r="D172" i="103"/>
  <c r="B172" i="103"/>
  <c r="Z171" i="103"/>
  <c r="Y171" i="103"/>
  <c r="X171" i="103"/>
  <c r="W171" i="103"/>
  <c r="V171" i="103"/>
  <c r="U171" i="103"/>
  <c r="T171" i="103"/>
  <c r="S171" i="103"/>
  <c r="R171" i="103"/>
  <c r="Q171" i="103"/>
  <c r="P171" i="103"/>
  <c r="O171" i="103"/>
  <c r="N171" i="103"/>
  <c r="M171" i="103"/>
  <c r="L171" i="103"/>
  <c r="K171" i="103"/>
  <c r="J171" i="103"/>
  <c r="I171" i="103"/>
  <c r="H171" i="103"/>
  <c r="G171" i="103"/>
  <c r="F171" i="103"/>
  <c r="E171" i="103"/>
  <c r="D171" i="103"/>
  <c r="B171" i="103"/>
  <c r="Z170" i="103"/>
  <c r="Y170" i="103"/>
  <c r="X170" i="103"/>
  <c r="W170" i="103"/>
  <c r="V170" i="103"/>
  <c r="U170" i="103"/>
  <c r="T170" i="103"/>
  <c r="S170" i="103"/>
  <c r="R170" i="103"/>
  <c r="Q170" i="103"/>
  <c r="P170" i="103"/>
  <c r="O170" i="103"/>
  <c r="N170" i="103"/>
  <c r="M170" i="103"/>
  <c r="L170" i="103"/>
  <c r="K170" i="103"/>
  <c r="J170" i="103"/>
  <c r="I170" i="103"/>
  <c r="H170" i="103"/>
  <c r="G170" i="103"/>
  <c r="F170" i="103"/>
  <c r="E170" i="103"/>
  <c r="D170" i="103"/>
  <c r="B170" i="103"/>
  <c r="Z169" i="103"/>
  <c r="Y169" i="103"/>
  <c r="X169" i="103"/>
  <c r="W169" i="103"/>
  <c r="V169" i="103"/>
  <c r="U169" i="103"/>
  <c r="T169" i="103"/>
  <c r="S169" i="103"/>
  <c r="R169" i="103"/>
  <c r="Q169" i="103"/>
  <c r="P169" i="103"/>
  <c r="O169" i="103"/>
  <c r="N169" i="103"/>
  <c r="M169" i="103"/>
  <c r="L169" i="103"/>
  <c r="K169" i="103"/>
  <c r="J169" i="103"/>
  <c r="I169" i="103"/>
  <c r="H169" i="103"/>
  <c r="G169" i="103"/>
  <c r="F169" i="103"/>
  <c r="E169" i="103"/>
  <c r="D169" i="103"/>
  <c r="B169" i="103"/>
  <c r="Z168" i="103"/>
  <c r="Y168" i="103"/>
  <c r="X168" i="103"/>
  <c r="W168" i="103"/>
  <c r="V168" i="103"/>
  <c r="U168" i="103"/>
  <c r="T168" i="103"/>
  <c r="S168" i="103"/>
  <c r="R168" i="103"/>
  <c r="Q168" i="103"/>
  <c r="P168" i="103"/>
  <c r="O168" i="103"/>
  <c r="N168" i="103"/>
  <c r="M168" i="103"/>
  <c r="L168" i="103"/>
  <c r="K168" i="103"/>
  <c r="J168" i="103"/>
  <c r="I168" i="103"/>
  <c r="H168" i="103"/>
  <c r="G168" i="103"/>
  <c r="F168" i="103"/>
  <c r="E168" i="103"/>
  <c r="D168" i="103"/>
  <c r="B168" i="103"/>
  <c r="Z167" i="103"/>
  <c r="Y167" i="103"/>
  <c r="X167" i="103"/>
  <c r="W167" i="103"/>
  <c r="V167" i="103"/>
  <c r="U167" i="103"/>
  <c r="T167" i="103"/>
  <c r="S167" i="103"/>
  <c r="R167" i="103"/>
  <c r="Q167" i="103"/>
  <c r="P167" i="103"/>
  <c r="O167" i="103"/>
  <c r="N167" i="103"/>
  <c r="M167" i="103"/>
  <c r="L167" i="103"/>
  <c r="K167" i="103"/>
  <c r="J167" i="103"/>
  <c r="I167" i="103"/>
  <c r="H167" i="103"/>
  <c r="G167" i="103"/>
  <c r="F167" i="103"/>
  <c r="E167" i="103"/>
  <c r="D167" i="103"/>
  <c r="B167" i="103"/>
  <c r="Z166" i="103"/>
  <c r="Y166" i="103"/>
  <c r="X166" i="103"/>
  <c r="W166" i="103"/>
  <c r="V166" i="103"/>
  <c r="U166" i="103"/>
  <c r="T166" i="103"/>
  <c r="S166" i="103"/>
  <c r="R166" i="103"/>
  <c r="Q166" i="103"/>
  <c r="P166" i="103"/>
  <c r="O166" i="103"/>
  <c r="N166" i="103"/>
  <c r="M166" i="103"/>
  <c r="L166" i="103"/>
  <c r="K166" i="103"/>
  <c r="J166" i="103"/>
  <c r="I166" i="103"/>
  <c r="H166" i="103"/>
  <c r="G166" i="103"/>
  <c r="B166" i="103"/>
  <c r="Z165" i="103"/>
  <c r="Y165" i="103"/>
  <c r="X165" i="103"/>
  <c r="W165" i="103"/>
  <c r="V165" i="103"/>
  <c r="U165" i="103"/>
  <c r="T165" i="103"/>
  <c r="S165" i="103"/>
  <c r="R165" i="103"/>
  <c r="Q165" i="103"/>
  <c r="P165" i="103"/>
  <c r="O165" i="103"/>
  <c r="N165" i="103"/>
  <c r="M165" i="103"/>
  <c r="L165" i="103"/>
  <c r="K165" i="103"/>
  <c r="J165" i="103"/>
  <c r="I165" i="103"/>
  <c r="H165" i="103"/>
  <c r="G165" i="103"/>
  <c r="F165" i="103"/>
  <c r="E165" i="103"/>
  <c r="D165" i="103"/>
  <c r="B165" i="103"/>
  <c r="Z164" i="103"/>
  <c r="Y164" i="103"/>
  <c r="X164" i="103"/>
  <c r="W164" i="103"/>
  <c r="V164" i="103"/>
  <c r="U164" i="103"/>
  <c r="T164" i="103"/>
  <c r="S164" i="103"/>
  <c r="R164" i="103"/>
  <c r="Q164" i="103"/>
  <c r="P164" i="103"/>
  <c r="O164" i="103"/>
  <c r="N164" i="103"/>
  <c r="M164" i="103"/>
  <c r="L164" i="103"/>
  <c r="K164" i="103"/>
  <c r="J164" i="103"/>
  <c r="I164" i="103"/>
  <c r="H164" i="103"/>
  <c r="G164" i="103"/>
  <c r="F164" i="103"/>
  <c r="E164" i="103"/>
  <c r="D164" i="103"/>
  <c r="B164" i="103"/>
  <c r="Z163" i="103"/>
  <c r="Y163" i="103"/>
  <c r="X163" i="103"/>
  <c r="W163" i="103"/>
  <c r="V163" i="103"/>
  <c r="U163" i="103"/>
  <c r="T163" i="103"/>
  <c r="S163" i="103"/>
  <c r="R163" i="103"/>
  <c r="Q163" i="103"/>
  <c r="P163" i="103"/>
  <c r="O163" i="103"/>
  <c r="N163" i="103"/>
  <c r="M163" i="103"/>
  <c r="L163" i="103"/>
  <c r="K163" i="103"/>
  <c r="J163" i="103"/>
  <c r="I163" i="103"/>
  <c r="H163" i="103"/>
  <c r="G163" i="103"/>
  <c r="F163" i="103"/>
  <c r="E163" i="103"/>
  <c r="D163" i="103"/>
  <c r="B163" i="103"/>
  <c r="Z162" i="103"/>
  <c r="Y162" i="103"/>
  <c r="X162" i="103"/>
  <c r="W162" i="103"/>
  <c r="V162" i="103"/>
  <c r="U162" i="103"/>
  <c r="T162" i="103"/>
  <c r="S162" i="103"/>
  <c r="R162" i="103"/>
  <c r="Q162" i="103"/>
  <c r="P162" i="103"/>
  <c r="O162" i="103"/>
  <c r="N162" i="103"/>
  <c r="M162" i="103"/>
  <c r="L162" i="103"/>
  <c r="K162" i="103"/>
  <c r="J162" i="103"/>
  <c r="I162" i="103"/>
  <c r="H162" i="103"/>
  <c r="G162" i="103"/>
  <c r="F162" i="103"/>
  <c r="E162" i="103"/>
  <c r="D162" i="103"/>
  <c r="B162" i="103"/>
  <c r="Z161" i="103"/>
  <c r="Y161" i="103"/>
  <c r="X161" i="103"/>
  <c r="W161" i="103"/>
  <c r="V161" i="103"/>
  <c r="U161" i="103"/>
  <c r="T161" i="103"/>
  <c r="S161" i="103"/>
  <c r="R161" i="103"/>
  <c r="Q161" i="103"/>
  <c r="P161" i="103"/>
  <c r="O161" i="103"/>
  <c r="N161" i="103"/>
  <c r="M161" i="103"/>
  <c r="L161" i="103"/>
  <c r="K161" i="103"/>
  <c r="J161" i="103"/>
  <c r="I161" i="103"/>
  <c r="H161" i="103"/>
  <c r="G161" i="103"/>
  <c r="B161" i="103"/>
  <c r="Z160" i="103"/>
  <c r="Y160" i="103"/>
  <c r="X160" i="103"/>
  <c r="W160" i="103"/>
  <c r="V160" i="103"/>
  <c r="U160" i="103"/>
  <c r="T160" i="103"/>
  <c r="S160" i="103"/>
  <c r="R160" i="103"/>
  <c r="Q160" i="103"/>
  <c r="P160" i="103"/>
  <c r="O160" i="103"/>
  <c r="N160" i="103"/>
  <c r="M160" i="103"/>
  <c r="L160" i="103"/>
  <c r="K160" i="103"/>
  <c r="J160" i="103"/>
  <c r="I160" i="103"/>
  <c r="H160" i="103"/>
  <c r="G160" i="103"/>
  <c r="F160" i="103"/>
  <c r="E160" i="103"/>
  <c r="D160" i="103"/>
  <c r="B160" i="103"/>
  <c r="Z159" i="103"/>
  <c r="Y159" i="103"/>
  <c r="X159" i="103"/>
  <c r="W159" i="103"/>
  <c r="V159" i="103"/>
  <c r="U159" i="103"/>
  <c r="T159" i="103"/>
  <c r="S159" i="103"/>
  <c r="R159" i="103"/>
  <c r="Q159" i="103"/>
  <c r="P159" i="103"/>
  <c r="O159" i="103"/>
  <c r="N159" i="103"/>
  <c r="M159" i="103"/>
  <c r="L159" i="103"/>
  <c r="K159" i="103"/>
  <c r="J159" i="103"/>
  <c r="I159" i="103"/>
  <c r="H159" i="103"/>
  <c r="G159" i="103"/>
  <c r="F159" i="103"/>
  <c r="E159" i="103"/>
  <c r="D159" i="103"/>
  <c r="B159" i="103"/>
  <c r="Z158" i="103"/>
  <c r="Y158" i="103"/>
  <c r="X158" i="103"/>
  <c r="W158" i="103"/>
  <c r="V158" i="103"/>
  <c r="U158" i="103"/>
  <c r="T158" i="103"/>
  <c r="S158" i="103"/>
  <c r="R158" i="103"/>
  <c r="Q158" i="103"/>
  <c r="P158" i="103"/>
  <c r="O158" i="103"/>
  <c r="N158" i="103"/>
  <c r="M158" i="103"/>
  <c r="L158" i="103"/>
  <c r="K158" i="103"/>
  <c r="J158" i="103"/>
  <c r="I158" i="103"/>
  <c r="H158" i="103"/>
  <c r="G158" i="103"/>
  <c r="F158" i="103"/>
  <c r="E158" i="103"/>
  <c r="D158" i="103"/>
  <c r="B158" i="103"/>
  <c r="Z157" i="103"/>
  <c r="Y157" i="103"/>
  <c r="X157" i="103"/>
  <c r="W157" i="103"/>
  <c r="V157" i="103"/>
  <c r="U157" i="103"/>
  <c r="T157" i="103"/>
  <c r="S157" i="103"/>
  <c r="R157" i="103"/>
  <c r="Q157" i="103"/>
  <c r="P157" i="103"/>
  <c r="O157" i="103"/>
  <c r="N157" i="103"/>
  <c r="M157" i="103"/>
  <c r="L157" i="103"/>
  <c r="K157" i="103"/>
  <c r="J157" i="103"/>
  <c r="I157" i="103"/>
  <c r="H157" i="103"/>
  <c r="G157" i="103"/>
  <c r="F157" i="103"/>
  <c r="E157" i="103"/>
  <c r="D157" i="103"/>
  <c r="B157" i="103"/>
  <c r="Z156" i="103"/>
  <c r="Y156" i="103"/>
  <c r="X156" i="103"/>
  <c r="W156" i="103"/>
  <c r="V156" i="103"/>
  <c r="U156" i="103"/>
  <c r="T156" i="103"/>
  <c r="S156" i="103"/>
  <c r="R156" i="103"/>
  <c r="Q156" i="103"/>
  <c r="P156" i="103"/>
  <c r="O156" i="103"/>
  <c r="N156" i="103"/>
  <c r="M156" i="103"/>
  <c r="L156" i="103"/>
  <c r="K156" i="103"/>
  <c r="J156" i="103"/>
  <c r="I156" i="103"/>
  <c r="H156" i="103"/>
  <c r="G156" i="103"/>
  <c r="F156" i="103"/>
  <c r="E156" i="103"/>
  <c r="D156" i="103"/>
  <c r="B156" i="103"/>
  <c r="Z155" i="103"/>
  <c r="Y155" i="103"/>
  <c r="X155" i="103"/>
  <c r="W155" i="103"/>
  <c r="V155" i="103"/>
  <c r="U155" i="103"/>
  <c r="T155" i="103"/>
  <c r="S155" i="103"/>
  <c r="R155" i="103"/>
  <c r="Q155" i="103"/>
  <c r="P155" i="103"/>
  <c r="O155" i="103"/>
  <c r="N155" i="103"/>
  <c r="M155" i="103"/>
  <c r="L155" i="103"/>
  <c r="K155" i="103"/>
  <c r="J155" i="103"/>
  <c r="I155" i="103"/>
  <c r="H155" i="103"/>
  <c r="G155" i="103"/>
  <c r="F155" i="103"/>
  <c r="E155" i="103"/>
  <c r="D155" i="103"/>
  <c r="B155" i="103"/>
  <c r="Z154" i="103"/>
  <c r="Y154" i="103"/>
  <c r="X154" i="103"/>
  <c r="W154" i="103"/>
  <c r="V154" i="103"/>
  <c r="U154" i="103"/>
  <c r="T154" i="103"/>
  <c r="S154" i="103"/>
  <c r="R154" i="103"/>
  <c r="Q154" i="103"/>
  <c r="P154" i="103"/>
  <c r="O154" i="103"/>
  <c r="N154" i="103"/>
  <c r="M154" i="103"/>
  <c r="L154" i="103"/>
  <c r="K154" i="103"/>
  <c r="J154" i="103"/>
  <c r="I154" i="103"/>
  <c r="H154" i="103"/>
  <c r="G154" i="103"/>
  <c r="F154" i="103"/>
  <c r="E154" i="103"/>
  <c r="D154" i="103"/>
  <c r="B154" i="103"/>
  <c r="Z153" i="103"/>
  <c r="Y153" i="103"/>
  <c r="X153" i="103"/>
  <c r="W153" i="103"/>
  <c r="V153" i="103"/>
  <c r="U153" i="103"/>
  <c r="T153" i="103"/>
  <c r="S153" i="103"/>
  <c r="R153" i="103"/>
  <c r="Q153" i="103"/>
  <c r="P153" i="103"/>
  <c r="O153" i="103"/>
  <c r="N153" i="103"/>
  <c r="M153" i="103"/>
  <c r="L153" i="103"/>
  <c r="K153" i="103"/>
  <c r="J153" i="103"/>
  <c r="I153" i="103"/>
  <c r="H153" i="103"/>
  <c r="G153" i="103"/>
  <c r="B153" i="103"/>
  <c r="Z152" i="103"/>
  <c r="Y152" i="103"/>
  <c r="X152" i="103"/>
  <c r="W152" i="103"/>
  <c r="V152" i="103"/>
  <c r="U152" i="103"/>
  <c r="T152" i="103"/>
  <c r="S152" i="103"/>
  <c r="R152" i="103"/>
  <c r="Q152" i="103"/>
  <c r="P152" i="103"/>
  <c r="O152" i="103"/>
  <c r="N152" i="103"/>
  <c r="M152" i="103"/>
  <c r="L152" i="103"/>
  <c r="K152" i="103"/>
  <c r="J152" i="103"/>
  <c r="I152" i="103"/>
  <c r="H152" i="103"/>
  <c r="G152" i="103"/>
  <c r="B152" i="103"/>
  <c r="X67" i="103"/>
  <c r="W67" i="103"/>
  <c r="V67" i="103"/>
  <c r="U67" i="103"/>
  <c r="T67" i="103"/>
  <c r="S67" i="103"/>
  <c r="R67" i="103"/>
  <c r="Q67" i="103"/>
  <c r="P67" i="103"/>
  <c r="O67" i="103"/>
  <c r="N67" i="103"/>
  <c r="M67" i="103"/>
  <c r="F67" i="103"/>
  <c r="E67" i="103"/>
  <c r="C67" i="103"/>
  <c r="B67" i="103"/>
  <c r="X66" i="103"/>
  <c r="W66" i="103"/>
  <c r="V66" i="103"/>
  <c r="U66" i="103"/>
  <c r="T66" i="103"/>
  <c r="S66" i="103"/>
  <c r="R66" i="103"/>
  <c r="Q66" i="103"/>
  <c r="P66" i="103"/>
  <c r="O66" i="103"/>
  <c r="N66" i="103"/>
  <c r="M66" i="103"/>
  <c r="F66" i="103"/>
  <c r="E66" i="103"/>
  <c r="C66" i="103"/>
  <c r="B66" i="103"/>
  <c r="X65" i="103"/>
  <c r="W65" i="103"/>
  <c r="V65" i="103"/>
  <c r="U65" i="103"/>
  <c r="T65" i="103"/>
  <c r="S65" i="103"/>
  <c r="R65" i="103"/>
  <c r="Q65" i="103"/>
  <c r="P65" i="103"/>
  <c r="N65" i="103"/>
  <c r="M65" i="103"/>
  <c r="F65" i="103"/>
  <c r="E65" i="103"/>
  <c r="C65" i="103"/>
  <c r="B65" i="103"/>
  <c r="AB61" i="103"/>
  <c r="N56" i="103"/>
  <c r="AD42" i="103"/>
  <c r="AC42" i="103"/>
  <c r="AD41" i="103"/>
  <c r="AC41" i="103"/>
  <c r="AD40" i="103"/>
  <c r="AC40" i="103"/>
  <c r="AD39" i="103"/>
  <c r="AC39" i="103"/>
  <c r="AD37" i="103"/>
  <c r="AC37" i="103"/>
  <c r="AD35" i="103"/>
  <c r="AC35" i="103"/>
  <c r="AD34" i="103"/>
  <c r="AC34" i="103"/>
  <c r="AD33" i="103"/>
  <c r="AC33" i="103"/>
  <c r="Z203" i="102"/>
  <c r="Y203" i="102"/>
  <c r="X203" i="102"/>
  <c r="W203" i="102"/>
  <c r="V203" i="102"/>
  <c r="U203" i="102"/>
  <c r="T203" i="102"/>
  <c r="S203" i="102"/>
  <c r="R203" i="102"/>
  <c r="Q203" i="102"/>
  <c r="P203" i="102"/>
  <c r="O203" i="102"/>
  <c r="N203" i="102"/>
  <c r="M203" i="102"/>
  <c r="L203" i="102"/>
  <c r="K203" i="102"/>
  <c r="J203" i="102"/>
  <c r="I203" i="102"/>
  <c r="H203" i="102"/>
  <c r="G203" i="102"/>
  <c r="F203" i="102"/>
  <c r="E203" i="102"/>
  <c r="D203" i="102"/>
  <c r="B203" i="102"/>
  <c r="Z202" i="102"/>
  <c r="Y202" i="102"/>
  <c r="X202" i="102"/>
  <c r="W202" i="102"/>
  <c r="V202" i="102"/>
  <c r="U202" i="102"/>
  <c r="T202" i="102"/>
  <c r="S202" i="102"/>
  <c r="R202" i="102"/>
  <c r="Q202" i="102"/>
  <c r="P202" i="102"/>
  <c r="O202" i="102"/>
  <c r="N202" i="102"/>
  <c r="M202" i="102"/>
  <c r="L202" i="102"/>
  <c r="K202" i="102"/>
  <c r="J202" i="102"/>
  <c r="I202" i="102"/>
  <c r="H202" i="102"/>
  <c r="G202" i="102"/>
  <c r="F202" i="102"/>
  <c r="E202" i="102"/>
  <c r="D202" i="102"/>
  <c r="B202" i="102"/>
  <c r="Z201" i="102"/>
  <c r="Y201" i="102"/>
  <c r="X201" i="102"/>
  <c r="W201" i="102"/>
  <c r="V201" i="102"/>
  <c r="U201" i="102"/>
  <c r="T201" i="102"/>
  <c r="S201" i="102"/>
  <c r="R201" i="102"/>
  <c r="Q201" i="102"/>
  <c r="P201" i="102"/>
  <c r="O201" i="102"/>
  <c r="N201" i="102"/>
  <c r="M201" i="102"/>
  <c r="L201" i="102"/>
  <c r="K201" i="102"/>
  <c r="J201" i="102"/>
  <c r="I201" i="102"/>
  <c r="H201" i="102"/>
  <c r="G201" i="102"/>
  <c r="F201" i="102"/>
  <c r="E201" i="102"/>
  <c r="D201" i="102"/>
  <c r="B201" i="102"/>
  <c r="Z200" i="102"/>
  <c r="Y200" i="102"/>
  <c r="X200" i="102"/>
  <c r="W200" i="102"/>
  <c r="V200" i="102"/>
  <c r="U200" i="102"/>
  <c r="T200" i="102"/>
  <c r="S200" i="102"/>
  <c r="R200" i="102"/>
  <c r="Q200" i="102"/>
  <c r="P200" i="102"/>
  <c r="O200" i="102"/>
  <c r="N200" i="102"/>
  <c r="M200" i="102"/>
  <c r="L200" i="102"/>
  <c r="K200" i="102"/>
  <c r="J200" i="102"/>
  <c r="I200" i="102"/>
  <c r="H200" i="102"/>
  <c r="G200" i="102"/>
  <c r="F200" i="102"/>
  <c r="E200" i="102"/>
  <c r="D200" i="102"/>
  <c r="B200" i="102"/>
  <c r="Z199" i="102"/>
  <c r="Y199" i="102"/>
  <c r="X199" i="102"/>
  <c r="W199" i="102"/>
  <c r="V199" i="102"/>
  <c r="U199" i="102"/>
  <c r="T199" i="102"/>
  <c r="S199" i="102"/>
  <c r="R199" i="102"/>
  <c r="Q199" i="102"/>
  <c r="P199" i="102"/>
  <c r="O199" i="102"/>
  <c r="N199" i="102"/>
  <c r="M199" i="102"/>
  <c r="L199" i="102"/>
  <c r="K199" i="102"/>
  <c r="J199" i="102"/>
  <c r="I199" i="102"/>
  <c r="H199" i="102"/>
  <c r="G199" i="102"/>
  <c r="F199" i="102"/>
  <c r="E199" i="102"/>
  <c r="D199" i="102"/>
  <c r="B199" i="102"/>
  <c r="Z198" i="102"/>
  <c r="Y198" i="102"/>
  <c r="X198" i="102"/>
  <c r="W198" i="102"/>
  <c r="V198" i="102"/>
  <c r="U198" i="102"/>
  <c r="T198" i="102"/>
  <c r="S198" i="102"/>
  <c r="R198" i="102"/>
  <c r="Q198" i="102"/>
  <c r="P198" i="102"/>
  <c r="O198" i="102"/>
  <c r="N198" i="102"/>
  <c r="M198" i="102"/>
  <c r="L198" i="102"/>
  <c r="K198" i="102"/>
  <c r="J198" i="102"/>
  <c r="I198" i="102"/>
  <c r="H198" i="102"/>
  <c r="G198" i="102"/>
  <c r="F198" i="102"/>
  <c r="E198" i="102"/>
  <c r="D198" i="102"/>
  <c r="B198" i="102"/>
  <c r="Z197" i="102"/>
  <c r="Y197" i="102"/>
  <c r="X197" i="102"/>
  <c r="W197" i="102"/>
  <c r="V197" i="102"/>
  <c r="U197" i="102"/>
  <c r="T197" i="102"/>
  <c r="S197" i="102"/>
  <c r="R197" i="102"/>
  <c r="Q197" i="102"/>
  <c r="P197" i="102"/>
  <c r="O197" i="102"/>
  <c r="N197" i="102"/>
  <c r="M197" i="102"/>
  <c r="L197" i="102"/>
  <c r="K197" i="102"/>
  <c r="J197" i="102"/>
  <c r="I197" i="102"/>
  <c r="H197" i="102"/>
  <c r="G197" i="102"/>
  <c r="F197" i="102"/>
  <c r="E197" i="102"/>
  <c r="D197" i="102"/>
  <c r="B197" i="102"/>
  <c r="Z196" i="102"/>
  <c r="Y196" i="102"/>
  <c r="X196" i="102"/>
  <c r="W196" i="102"/>
  <c r="V196" i="102"/>
  <c r="U196" i="102"/>
  <c r="T196" i="102"/>
  <c r="S196" i="102"/>
  <c r="R196" i="102"/>
  <c r="Q196" i="102"/>
  <c r="P196" i="102"/>
  <c r="O196" i="102"/>
  <c r="N196" i="102"/>
  <c r="M196" i="102"/>
  <c r="L196" i="102"/>
  <c r="K196" i="102"/>
  <c r="J196" i="102"/>
  <c r="I196" i="102"/>
  <c r="H196" i="102"/>
  <c r="G196" i="102"/>
  <c r="F196" i="102"/>
  <c r="E196" i="102"/>
  <c r="D196" i="102"/>
  <c r="B196" i="102"/>
  <c r="Z195" i="102"/>
  <c r="Y195" i="102"/>
  <c r="X195" i="102"/>
  <c r="W195" i="102"/>
  <c r="V195" i="102"/>
  <c r="U195" i="102"/>
  <c r="T195" i="102"/>
  <c r="S195" i="102"/>
  <c r="R195" i="102"/>
  <c r="Q195" i="102"/>
  <c r="P195" i="102"/>
  <c r="O195" i="102"/>
  <c r="N195" i="102"/>
  <c r="M195" i="102"/>
  <c r="L195" i="102"/>
  <c r="K195" i="102"/>
  <c r="J195" i="102"/>
  <c r="I195" i="102"/>
  <c r="H195" i="102"/>
  <c r="G195" i="102"/>
  <c r="B195" i="102"/>
  <c r="Z194" i="102"/>
  <c r="Y194" i="102"/>
  <c r="X194" i="102"/>
  <c r="W194" i="102"/>
  <c r="V194" i="102"/>
  <c r="U194" i="102"/>
  <c r="T194" i="102"/>
  <c r="S194" i="102"/>
  <c r="R194" i="102"/>
  <c r="Q194" i="102"/>
  <c r="P194" i="102"/>
  <c r="O194" i="102"/>
  <c r="N194" i="102"/>
  <c r="M194" i="102"/>
  <c r="L194" i="102"/>
  <c r="K194" i="102"/>
  <c r="J194" i="102"/>
  <c r="I194" i="102"/>
  <c r="H194" i="102"/>
  <c r="G194" i="102"/>
  <c r="F194" i="102"/>
  <c r="E194" i="102"/>
  <c r="D194" i="102"/>
  <c r="B194" i="102"/>
  <c r="Z193" i="102"/>
  <c r="Y193" i="102"/>
  <c r="X193" i="102"/>
  <c r="W193" i="102"/>
  <c r="V193" i="102"/>
  <c r="U193" i="102"/>
  <c r="T193" i="102"/>
  <c r="S193" i="102"/>
  <c r="R193" i="102"/>
  <c r="Q193" i="102"/>
  <c r="P193" i="102"/>
  <c r="O193" i="102"/>
  <c r="N193" i="102"/>
  <c r="M193" i="102"/>
  <c r="L193" i="102"/>
  <c r="K193" i="102"/>
  <c r="J193" i="102"/>
  <c r="I193" i="102"/>
  <c r="H193" i="102"/>
  <c r="G193" i="102"/>
  <c r="F193" i="102"/>
  <c r="E193" i="102"/>
  <c r="D193" i="102"/>
  <c r="B193" i="102"/>
  <c r="Z192" i="102"/>
  <c r="Y192" i="102"/>
  <c r="X192" i="102"/>
  <c r="W192" i="102"/>
  <c r="V192" i="102"/>
  <c r="U192" i="102"/>
  <c r="T192" i="102"/>
  <c r="S192" i="102"/>
  <c r="R192" i="102"/>
  <c r="Q192" i="102"/>
  <c r="P192" i="102"/>
  <c r="O192" i="102"/>
  <c r="N192" i="102"/>
  <c r="M192" i="102"/>
  <c r="L192" i="102"/>
  <c r="K192" i="102"/>
  <c r="J192" i="102"/>
  <c r="I192" i="102"/>
  <c r="H192" i="102"/>
  <c r="G192" i="102"/>
  <c r="F192" i="102"/>
  <c r="E192" i="102"/>
  <c r="D192" i="102"/>
  <c r="B192" i="102"/>
  <c r="Z191" i="102"/>
  <c r="Y191" i="102"/>
  <c r="X191" i="102"/>
  <c r="W191" i="102"/>
  <c r="V191" i="102"/>
  <c r="U191" i="102"/>
  <c r="T191" i="102"/>
  <c r="S191" i="102"/>
  <c r="R191" i="102"/>
  <c r="Q191" i="102"/>
  <c r="P191" i="102"/>
  <c r="O191" i="102"/>
  <c r="N191" i="102"/>
  <c r="M191" i="102"/>
  <c r="L191" i="102"/>
  <c r="K191" i="102"/>
  <c r="J191" i="102"/>
  <c r="I191" i="102"/>
  <c r="H191" i="102"/>
  <c r="G191" i="102"/>
  <c r="B191" i="102"/>
  <c r="Z190" i="102"/>
  <c r="Y190" i="102"/>
  <c r="X190" i="102"/>
  <c r="W190" i="102"/>
  <c r="V190" i="102"/>
  <c r="U190" i="102"/>
  <c r="T190" i="102"/>
  <c r="S190" i="102"/>
  <c r="R190" i="102"/>
  <c r="Q190" i="102"/>
  <c r="P190" i="102"/>
  <c r="O190" i="102"/>
  <c r="N190" i="102"/>
  <c r="M190" i="102"/>
  <c r="L190" i="102"/>
  <c r="K190" i="102"/>
  <c r="J190" i="102"/>
  <c r="I190" i="102"/>
  <c r="H190" i="102"/>
  <c r="G190" i="102"/>
  <c r="F190" i="102"/>
  <c r="E190" i="102"/>
  <c r="D190" i="102"/>
  <c r="B190" i="102"/>
  <c r="Z189" i="102"/>
  <c r="Y189" i="102"/>
  <c r="X189" i="102"/>
  <c r="W189" i="102"/>
  <c r="V189" i="102"/>
  <c r="U189" i="102"/>
  <c r="T189" i="102"/>
  <c r="S189" i="102"/>
  <c r="R189" i="102"/>
  <c r="Q189" i="102"/>
  <c r="P189" i="102"/>
  <c r="O189" i="102"/>
  <c r="N189" i="102"/>
  <c r="M189" i="102"/>
  <c r="L189" i="102"/>
  <c r="K189" i="102"/>
  <c r="J189" i="102"/>
  <c r="I189" i="102"/>
  <c r="H189" i="102"/>
  <c r="G189" i="102"/>
  <c r="F189" i="102"/>
  <c r="E189" i="102"/>
  <c r="D189" i="102"/>
  <c r="B189" i="102"/>
  <c r="Z188" i="102"/>
  <c r="Y188" i="102"/>
  <c r="X188" i="102"/>
  <c r="W188" i="102"/>
  <c r="V188" i="102"/>
  <c r="U188" i="102"/>
  <c r="T188" i="102"/>
  <c r="S188" i="102"/>
  <c r="R188" i="102"/>
  <c r="Q188" i="102"/>
  <c r="P188" i="102"/>
  <c r="O188" i="102"/>
  <c r="N188" i="102"/>
  <c r="M188" i="102"/>
  <c r="L188" i="102"/>
  <c r="K188" i="102"/>
  <c r="J188" i="102"/>
  <c r="I188" i="102"/>
  <c r="H188" i="102"/>
  <c r="G188" i="102"/>
  <c r="F188" i="102"/>
  <c r="E188" i="102"/>
  <c r="D188" i="102"/>
  <c r="B188" i="102"/>
  <c r="Z187" i="102"/>
  <c r="Y187" i="102"/>
  <c r="X187" i="102"/>
  <c r="W187" i="102"/>
  <c r="V187" i="102"/>
  <c r="U187" i="102"/>
  <c r="T187" i="102"/>
  <c r="S187" i="102"/>
  <c r="R187" i="102"/>
  <c r="Q187" i="102"/>
  <c r="P187" i="102"/>
  <c r="O187" i="102"/>
  <c r="N187" i="102"/>
  <c r="M187" i="102"/>
  <c r="L187" i="102"/>
  <c r="K187" i="102"/>
  <c r="J187" i="102"/>
  <c r="I187" i="102"/>
  <c r="H187" i="102"/>
  <c r="G187" i="102"/>
  <c r="F187" i="102"/>
  <c r="E187" i="102"/>
  <c r="D187" i="102"/>
  <c r="B187" i="102"/>
  <c r="Z186" i="102"/>
  <c r="Y186" i="102"/>
  <c r="X186" i="102"/>
  <c r="W186" i="102"/>
  <c r="V186" i="102"/>
  <c r="U186" i="102"/>
  <c r="T186" i="102"/>
  <c r="S186" i="102"/>
  <c r="R186" i="102"/>
  <c r="Q186" i="102"/>
  <c r="P186" i="102"/>
  <c r="O186" i="102"/>
  <c r="N186" i="102"/>
  <c r="M186" i="102"/>
  <c r="L186" i="102"/>
  <c r="K186" i="102"/>
  <c r="J186" i="102"/>
  <c r="I186" i="102"/>
  <c r="H186" i="102"/>
  <c r="G186" i="102"/>
  <c r="F186" i="102"/>
  <c r="E186" i="102"/>
  <c r="D186" i="102"/>
  <c r="B186" i="102"/>
  <c r="Z185" i="102"/>
  <c r="Y185" i="102"/>
  <c r="X185" i="102"/>
  <c r="W185" i="102"/>
  <c r="V185" i="102"/>
  <c r="U185" i="102"/>
  <c r="T185" i="102"/>
  <c r="S185" i="102"/>
  <c r="R185" i="102"/>
  <c r="Q185" i="102"/>
  <c r="P185" i="102"/>
  <c r="O185" i="102"/>
  <c r="N185" i="102"/>
  <c r="M185" i="102"/>
  <c r="L185" i="102"/>
  <c r="K185" i="102"/>
  <c r="J185" i="102"/>
  <c r="I185" i="102"/>
  <c r="H185" i="102"/>
  <c r="G185" i="102"/>
  <c r="F185" i="102"/>
  <c r="E185" i="102"/>
  <c r="D185" i="102"/>
  <c r="B185" i="102"/>
  <c r="Z184" i="102"/>
  <c r="Y184" i="102"/>
  <c r="X184" i="102"/>
  <c r="W184" i="102"/>
  <c r="V184" i="102"/>
  <c r="U184" i="102"/>
  <c r="T184" i="102"/>
  <c r="S184" i="102"/>
  <c r="R184" i="102"/>
  <c r="Q184" i="102"/>
  <c r="P184" i="102"/>
  <c r="O184" i="102"/>
  <c r="N184" i="102"/>
  <c r="M184" i="102"/>
  <c r="L184" i="102"/>
  <c r="K184" i="102"/>
  <c r="J184" i="102"/>
  <c r="I184" i="102"/>
  <c r="H184" i="102"/>
  <c r="G184" i="102"/>
  <c r="F184" i="102"/>
  <c r="E184" i="102"/>
  <c r="D184" i="102"/>
  <c r="B184" i="102"/>
  <c r="Z183" i="102"/>
  <c r="Y183" i="102"/>
  <c r="X183" i="102"/>
  <c r="W183" i="102"/>
  <c r="V183" i="102"/>
  <c r="U183" i="102"/>
  <c r="T183" i="102"/>
  <c r="S183" i="102"/>
  <c r="R183" i="102"/>
  <c r="Q183" i="102"/>
  <c r="P183" i="102"/>
  <c r="O183" i="102"/>
  <c r="N183" i="102"/>
  <c r="M183" i="102"/>
  <c r="L183" i="102"/>
  <c r="K183" i="102"/>
  <c r="J183" i="102"/>
  <c r="I183" i="102"/>
  <c r="H183" i="102"/>
  <c r="G183" i="102"/>
  <c r="F183" i="102"/>
  <c r="E183" i="102"/>
  <c r="D183" i="102"/>
  <c r="B183" i="102"/>
  <c r="Z182" i="102"/>
  <c r="Y182" i="102"/>
  <c r="X182" i="102"/>
  <c r="W182" i="102"/>
  <c r="V182" i="102"/>
  <c r="U182" i="102"/>
  <c r="T182" i="102"/>
  <c r="S182" i="102"/>
  <c r="R182" i="102"/>
  <c r="Q182" i="102"/>
  <c r="P182" i="102"/>
  <c r="O182" i="102"/>
  <c r="N182" i="102"/>
  <c r="M182" i="102"/>
  <c r="L182" i="102"/>
  <c r="K182" i="102"/>
  <c r="J182" i="102"/>
  <c r="I182" i="102"/>
  <c r="H182" i="102"/>
  <c r="G182" i="102"/>
  <c r="F182" i="102"/>
  <c r="E182" i="102"/>
  <c r="D182" i="102"/>
  <c r="B182" i="102"/>
  <c r="Z181" i="102"/>
  <c r="Y181" i="102"/>
  <c r="X181" i="102"/>
  <c r="W181" i="102"/>
  <c r="V181" i="102"/>
  <c r="U181" i="102"/>
  <c r="T181" i="102"/>
  <c r="S181" i="102"/>
  <c r="R181" i="102"/>
  <c r="Q181" i="102"/>
  <c r="P181" i="102"/>
  <c r="O181" i="102"/>
  <c r="N181" i="102"/>
  <c r="M181" i="102"/>
  <c r="L181" i="102"/>
  <c r="K181" i="102"/>
  <c r="J181" i="102"/>
  <c r="I181" i="102"/>
  <c r="H181" i="102"/>
  <c r="G181" i="102"/>
  <c r="B181" i="102"/>
  <c r="Z180" i="102"/>
  <c r="Y180" i="102"/>
  <c r="X180" i="102"/>
  <c r="W180" i="102"/>
  <c r="V180" i="102"/>
  <c r="U180" i="102"/>
  <c r="T180" i="102"/>
  <c r="S180" i="102"/>
  <c r="R180" i="102"/>
  <c r="Q180" i="102"/>
  <c r="P180" i="102"/>
  <c r="O180" i="102"/>
  <c r="N180" i="102"/>
  <c r="M180" i="102"/>
  <c r="L180" i="102"/>
  <c r="K180" i="102"/>
  <c r="J180" i="102"/>
  <c r="I180" i="102"/>
  <c r="H180" i="102"/>
  <c r="G180" i="102"/>
  <c r="F180" i="102"/>
  <c r="E180" i="102"/>
  <c r="D180" i="102"/>
  <c r="B180" i="102"/>
  <c r="Z179" i="102"/>
  <c r="Y179" i="102"/>
  <c r="X179" i="102"/>
  <c r="W179" i="102"/>
  <c r="V179" i="102"/>
  <c r="U179" i="102"/>
  <c r="T179" i="102"/>
  <c r="S179" i="102"/>
  <c r="R179" i="102"/>
  <c r="Q179" i="102"/>
  <c r="P179" i="102"/>
  <c r="O179" i="102"/>
  <c r="N179" i="102"/>
  <c r="M179" i="102"/>
  <c r="L179" i="102"/>
  <c r="K179" i="102"/>
  <c r="J179" i="102"/>
  <c r="I179" i="102"/>
  <c r="H179" i="102"/>
  <c r="G179" i="102"/>
  <c r="F179" i="102"/>
  <c r="E179" i="102"/>
  <c r="D179" i="102"/>
  <c r="B179" i="102"/>
  <c r="Z178" i="102"/>
  <c r="Y178" i="102"/>
  <c r="X178" i="102"/>
  <c r="W178" i="102"/>
  <c r="V178" i="102"/>
  <c r="U178" i="102"/>
  <c r="T178" i="102"/>
  <c r="S178" i="102"/>
  <c r="R178" i="102"/>
  <c r="Q178" i="102"/>
  <c r="P178" i="102"/>
  <c r="O178" i="102"/>
  <c r="N178" i="102"/>
  <c r="M178" i="102"/>
  <c r="L178" i="102"/>
  <c r="K178" i="102"/>
  <c r="J178" i="102"/>
  <c r="I178" i="102"/>
  <c r="H178" i="102"/>
  <c r="G178" i="102"/>
  <c r="F178" i="102"/>
  <c r="E178" i="102"/>
  <c r="D178" i="102"/>
  <c r="B178" i="102"/>
  <c r="Z177" i="102"/>
  <c r="Y177" i="102"/>
  <c r="X177" i="102"/>
  <c r="W177" i="102"/>
  <c r="V177" i="102"/>
  <c r="U177" i="102"/>
  <c r="T177" i="102"/>
  <c r="S177" i="102"/>
  <c r="R177" i="102"/>
  <c r="Q177" i="102"/>
  <c r="P177" i="102"/>
  <c r="O177" i="102"/>
  <c r="N177" i="102"/>
  <c r="M177" i="102"/>
  <c r="L177" i="102"/>
  <c r="K177" i="102"/>
  <c r="J177" i="102"/>
  <c r="I177" i="102"/>
  <c r="H177" i="102"/>
  <c r="G177" i="102"/>
  <c r="F177" i="102"/>
  <c r="E177" i="102"/>
  <c r="D177" i="102"/>
  <c r="B177" i="102"/>
  <c r="Z176" i="102"/>
  <c r="Y176" i="102"/>
  <c r="X176" i="102"/>
  <c r="W176" i="102"/>
  <c r="V176" i="102"/>
  <c r="U176" i="102"/>
  <c r="T176" i="102"/>
  <c r="S176" i="102"/>
  <c r="R176" i="102"/>
  <c r="Q176" i="102"/>
  <c r="P176" i="102"/>
  <c r="O176" i="102"/>
  <c r="N176" i="102"/>
  <c r="M176" i="102"/>
  <c r="L176" i="102"/>
  <c r="K176" i="102"/>
  <c r="J176" i="102"/>
  <c r="I176" i="102"/>
  <c r="H176" i="102"/>
  <c r="G176" i="102"/>
  <c r="F176" i="102"/>
  <c r="E176" i="102"/>
  <c r="D176" i="102"/>
  <c r="B176" i="102"/>
  <c r="Z175" i="102"/>
  <c r="Y175" i="102"/>
  <c r="X175" i="102"/>
  <c r="W175" i="102"/>
  <c r="V175" i="102"/>
  <c r="U175" i="102"/>
  <c r="T175" i="102"/>
  <c r="S175" i="102"/>
  <c r="R175" i="102"/>
  <c r="Q175" i="102"/>
  <c r="P175" i="102"/>
  <c r="O175" i="102"/>
  <c r="N175" i="102"/>
  <c r="M175" i="102"/>
  <c r="L175" i="102"/>
  <c r="K175" i="102"/>
  <c r="J175" i="102"/>
  <c r="I175" i="102"/>
  <c r="H175" i="102"/>
  <c r="G175" i="102"/>
  <c r="F175" i="102"/>
  <c r="E175" i="102"/>
  <c r="D175" i="102"/>
  <c r="B175" i="102"/>
  <c r="Z174" i="102"/>
  <c r="Y174" i="102"/>
  <c r="X174" i="102"/>
  <c r="W174" i="102"/>
  <c r="V174" i="102"/>
  <c r="U174" i="102"/>
  <c r="T174" i="102"/>
  <c r="S174" i="102"/>
  <c r="R174" i="102"/>
  <c r="Q174" i="102"/>
  <c r="P174" i="102"/>
  <c r="O174" i="102"/>
  <c r="N174" i="102"/>
  <c r="M174" i="102"/>
  <c r="L174" i="102"/>
  <c r="K174" i="102"/>
  <c r="J174" i="102"/>
  <c r="I174" i="102"/>
  <c r="H174" i="102"/>
  <c r="G174" i="102"/>
  <c r="B174" i="102"/>
  <c r="Z173" i="102"/>
  <c r="Y173" i="102"/>
  <c r="X173" i="102"/>
  <c r="W173" i="102"/>
  <c r="V173" i="102"/>
  <c r="U173" i="102"/>
  <c r="T173" i="102"/>
  <c r="S173" i="102"/>
  <c r="R173" i="102"/>
  <c r="Q173" i="102"/>
  <c r="P173" i="102"/>
  <c r="O173" i="102"/>
  <c r="N173" i="102"/>
  <c r="M173" i="102"/>
  <c r="L173" i="102"/>
  <c r="K173" i="102"/>
  <c r="J173" i="102"/>
  <c r="I173" i="102"/>
  <c r="H173" i="102"/>
  <c r="G173" i="102"/>
  <c r="F173" i="102"/>
  <c r="E173" i="102"/>
  <c r="D173" i="102"/>
  <c r="B173" i="102"/>
  <c r="Z172" i="102"/>
  <c r="Y172" i="102"/>
  <c r="X172" i="102"/>
  <c r="W172" i="102"/>
  <c r="V172" i="102"/>
  <c r="U172" i="102"/>
  <c r="T172" i="102"/>
  <c r="S172" i="102"/>
  <c r="R172" i="102"/>
  <c r="Q172" i="102"/>
  <c r="P172" i="102"/>
  <c r="O172" i="102"/>
  <c r="N172" i="102"/>
  <c r="M172" i="102"/>
  <c r="L172" i="102"/>
  <c r="K172" i="102"/>
  <c r="J172" i="102"/>
  <c r="I172" i="102"/>
  <c r="H172" i="102"/>
  <c r="G172" i="102"/>
  <c r="F172" i="102"/>
  <c r="E172" i="102"/>
  <c r="D172" i="102"/>
  <c r="B172" i="102"/>
  <c r="Z171" i="102"/>
  <c r="Y171" i="102"/>
  <c r="X171" i="102"/>
  <c r="W171" i="102"/>
  <c r="V171" i="102"/>
  <c r="U171" i="102"/>
  <c r="T171" i="102"/>
  <c r="S171" i="102"/>
  <c r="R171" i="102"/>
  <c r="Q171" i="102"/>
  <c r="P171" i="102"/>
  <c r="O171" i="102"/>
  <c r="N171" i="102"/>
  <c r="M171" i="102"/>
  <c r="L171" i="102"/>
  <c r="K171" i="102"/>
  <c r="J171" i="102"/>
  <c r="I171" i="102"/>
  <c r="H171" i="102"/>
  <c r="G171" i="102"/>
  <c r="F171" i="102"/>
  <c r="E171" i="102"/>
  <c r="D171" i="102"/>
  <c r="B171" i="102"/>
  <c r="Z170" i="102"/>
  <c r="Y170" i="102"/>
  <c r="X170" i="102"/>
  <c r="W170" i="102"/>
  <c r="V170" i="102"/>
  <c r="U170" i="102"/>
  <c r="T170" i="102"/>
  <c r="S170" i="102"/>
  <c r="R170" i="102"/>
  <c r="Q170" i="102"/>
  <c r="P170" i="102"/>
  <c r="O170" i="102"/>
  <c r="N170" i="102"/>
  <c r="M170" i="102"/>
  <c r="L170" i="102"/>
  <c r="K170" i="102"/>
  <c r="J170" i="102"/>
  <c r="I170" i="102"/>
  <c r="H170" i="102"/>
  <c r="G170" i="102"/>
  <c r="F170" i="102"/>
  <c r="E170" i="102"/>
  <c r="D170" i="102"/>
  <c r="B170" i="102"/>
  <c r="Z169" i="102"/>
  <c r="Y169" i="102"/>
  <c r="X169" i="102"/>
  <c r="W169" i="102"/>
  <c r="V169" i="102"/>
  <c r="U169" i="102"/>
  <c r="T169" i="102"/>
  <c r="S169" i="102"/>
  <c r="R169" i="102"/>
  <c r="Q169" i="102"/>
  <c r="P169" i="102"/>
  <c r="O169" i="102"/>
  <c r="N169" i="102"/>
  <c r="M169" i="102"/>
  <c r="L169" i="102"/>
  <c r="K169" i="102"/>
  <c r="J169" i="102"/>
  <c r="I169" i="102"/>
  <c r="H169" i="102"/>
  <c r="G169" i="102"/>
  <c r="F169" i="102"/>
  <c r="E169" i="102"/>
  <c r="D169" i="102"/>
  <c r="B169" i="102"/>
  <c r="Z168" i="102"/>
  <c r="Y168" i="102"/>
  <c r="X168" i="102"/>
  <c r="W168" i="102"/>
  <c r="V168" i="102"/>
  <c r="U168" i="102"/>
  <c r="T168" i="102"/>
  <c r="S168" i="102"/>
  <c r="R168" i="102"/>
  <c r="Q168" i="102"/>
  <c r="P168" i="102"/>
  <c r="O168" i="102"/>
  <c r="N168" i="102"/>
  <c r="M168" i="102"/>
  <c r="L168" i="102"/>
  <c r="K168" i="102"/>
  <c r="J168" i="102"/>
  <c r="I168" i="102"/>
  <c r="H168" i="102"/>
  <c r="G168" i="102"/>
  <c r="F168" i="102"/>
  <c r="E168" i="102"/>
  <c r="D168" i="102"/>
  <c r="B168" i="102"/>
  <c r="Z167" i="102"/>
  <c r="Y167" i="102"/>
  <c r="X167" i="102"/>
  <c r="W167" i="102"/>
  <c r="V167" i="102"/>
  <c r="U167" i="102"/>
  <c r="T167" i="102"/>
  <c r="S167" i="102"/>
  <c r="R167" i="102"/>
  <c r="Q167" i="102"/>
  <c r="P167" i="102"/>
  <c r="O167" i="102"/>
  <c r="N167" i="102"/>
  <c r="M167" i="102"/>
  <c r="L167" i="102"/>
  <c r="K167" i="102"/>
  <c r="J167" i="102"/>
  <c r="I167" i="102"/>
  <c r="H167" i="102"/>
  <c r="G167" i="102"/>
  <c r="F167" i="102"/>
  <c r="E167" i="102"/>
  <c r="D167" i="102"/>
  <c r="B167" i="102"/>
  <c r="Z166" i="102"/>
  <c r="Y166" i="102"/>
  <c r="X166" i="102"/>
  <c r="W166" i="102"/>
  <c r="V166" i="102"/>
  <c r="U166" i="102"/>
  <c r="T166" i="102"/>
  <c r="S166" i="102"/>
  <c r="R166" i="102"/>
  <c r="Q166" i="102"/>
  <c r="P166" i="102"/>
  <c r="O166" i="102"/>
  <c r="N166" i="102"/>
  <c r="M166" i="102"/>
  <c r="L166" i="102"/>
  <c r="K166" i="102"/>
  <c r="J166" i="102"/>
  <c r="I166" i="102"/>
  <c r="H166" i="102"/>
  <c r="G166" i="102"/>
  <c r="B166" i="102"/>
  <c r="Z165" i="102"/>
  <c r="Y165" i="102"/>
  <c r="X165" i="102"/>
  <c r="W165" i="102"/>
  <c r="V165" i="102"/>
  <c r="U165" i="102"/>
  <c r="T165" i="102"/>
  <c r="S165" i="102"/>
  <c r="R165" i="102"/>
  <c r="Q165" i="102"/>
  <c r="P165" i="102"/>
  <c r="O165" i="102"/>
  <c r="N165" i="102"/>
  <c r="M165" i="102"/>
  <c r="L165" i="102"/>
  <c r="K165" i="102"/>
  <c r="J165" i="102"/>
  <c r="I165" i="102"/>
  <c r="H165" i="102"/>
  <c r="G165" i="102"/>
  <c r="F165" i="102"/>
  <c r="E165" i="102"/>
  <c r="D165" i="102"/>
  <c r="B165" i="102"/>
  <c r="Z164" i="102"/>
  <c r="Y164" i="102"/>
  <c r="X164" i="102"/>
  <c r="W164" i="102"/>
  <c r="V164" i="102"/>
  <c r="U164" i="102"/>
  <c r="T164" i="102"/>
  <c r="S164" i="102"/>
  <c r="R164" i="102"/>
  <c r="Q164" i="102"/>
  <c r="P164" i="102"/>
  <c r="O164" i="102"/>
  <c r="N164" i="102"/>
  <c r="M164" i="102"/>
  <c r="L164" i="102"/>
  <c r="K164" i="102"/>
  <c r="J164" i="102"/>
  <c r="I164" i="102"/>
  <c r="H164" i="102"/>
  <c r="G164" i="102"/>
  <c r="F164" i="102"/>
  <c r="E164" i="102"/>
  <c r="D164" i="102"/>
  <c r="B164" i="102"/>
  <c r="Z163" i="102"/>
  <c r="Y163" i="102"/>
  <c r="X163" i="102"/>
  <c r="W163" i="102"/>
  <c r="V163" i="102"/>
  <c r="U163" i="102"/>
  <c r="T163" i="102"/>
  <c r="S163" i="102"/>
  <c r="R163" i="102"/>
  <c r="Q163" i="102"/>
  <c r="P163" i="102"/>
  <c r="O163" i="102"/>
  <c r="N163" i="102"/>
  <c r="M163" i="102"/>
  <c r="L163" i="102"/>
  <c r="K163" i="102"/>
  <c r="J163" i="102"/>
  <c r="I163" i="102"/>
  <c r="H163" i="102"/>
  <c r="G163" i="102"/>
  <c r="F163" i="102"/>
  <c r="E163" i="102"/>
  <c r="D163" i="102"/>
  <c r="B163" i="102"/>
  <c r="Z162" i="102"/>
  <c r="Y162" i="102"/>
  <c r="X162" i="102"/>
  <c r="W162" i="102"/>
  <c r="V162" i="102"/>
  <c r="U162" i="102"/>
  <c r="T162" i="102"/>
  <c r="S162" i="102"/>
  <c r="R162" i="102"/>
  <c r="Q162" i="102"/>
  <c r="P162" i="102"/>
  <c r="O162" i="102"/>
  <c r="N162" i="102"/>
  <c r="M162" i="102"/>
  <c r="L162" i="102"/>
  <c r="K162" i="102"/>
  <c r="J162" i="102"/>
  <c r="I162" i="102"/>
  <c r="H162" i="102"/>
  <c r="G162" i="102"/>
  <c r="F162" i="102"/>
  <c r="E162" i="102"/>
  <c r="D162" i="102"/>
  <c r="B162" i="102"/>
  <c r="Z161" i="102"/>
  <c r="Y161" i="102"/>
  <c r="X161" i="102"/>
  <c r="W161" i="102"/>
  <c r="V161" i="102"/>
  <c r="U161" i="102"/>
  <c r="T161" i="102"/>
  <c r="S161" i="102"/>
  <c r="R161" i="102"/>
  <c r="Q161" i="102"/>
  <c r="P161" i="102"/>
  <c r="O161" i="102"/>
  <c r="N161" i="102"/>
  <c r="M161" i="102"/>
  <c r="L161" i="102"/>
  <c r="K161" i="102"/>
  <c r="J161" i="102"/>
  <c r="I161" i="102"/>
  <c r="H161" i="102"/>
  <c r="G161" i="102"/>
  <c r="B161" i="102"/>
  <c r="Z160" i="102"/>
  <c r="Y160" i="102"/>
  <c r="X160" i="102"/>
  <c r="W160" i="102"/>
  <c r="V160" i="102"/>
  <c r="U160" i="102"/>
  <c r="T160" i="102"/>
  <c r="S160" i="102"/>
  <c r="R160" i="102"/>
  <c r="Q160" i="102"/>
  <c r="P160" i="102"/>
  <c r="O160" i="102"/>
  <c r="N160" i="102"/>
  <c r="M160" i="102"/>
  <c r="L160" i="102"/>
  <c r="K160" i="102"/>
  <c r="J160" i="102"/>
  <c r="I160" i="102"/>
  <c r="H160" i="102"/>
  <c r="G160" i="102"/>
  <c r="F160" i="102"/>
  <c r="E160" i="102"/>
  <c r="D160" i="102"/>
  <c r="B160" i="102"/>
  <c r="Z159" i="102"/>
  <c r="Y159" i="102"/>
  <c r="X159" i="102"/>
  <c r="W159" i="102"/>
  <c r="V159" i="102"/>
  <c r="U159" i="102"/>
  <c r="T159" i="102"/>
  <c r="S159" i="102"/>
  <c r="R159" i="102"/>
  <c r="Q159" i="102"/>
  <c r="P159" i="102"/>
  <c r="O159" i="102"/>
  <c r="N159" i="102"/>
  <c r="M159" i="102"/>
  <c r="L159" i="102"/>
  <c r="K159" i="102"/>
  <c r="J159" i="102"/>
  <c r="I159" i="102"/>
  <c r="H159" i="102"/>
  <c r="G159" i="102"/>
  <c r="F159" i="102"/>
  <c r="E159" i="102"/>
  <c r="D159" i="102"/>
  <c r="B159" i="102"/>
  <c r="Z158" i="102"/>
  <c r="Y158" i="102"/>
  <c r="X158" i="102"/>
  <c r="W158" i="102"/>
  <c r="V158" i="102"/>
  <c r="U158" i="102"/>
  <c r="T158" i="102"/>
  <c r="S158" i="102"/>
  <c r="R158" i="102"/>
  <c r="Q158" i="102"/>
  <c r="P158" i="102"/>
  <c r="O158" i="102"/>
  <c r="N158" i="102"/>
  <c r="M158" i="102"/>
  <c r="L158" i="102"/>
  <c r="K158" i="102"/>
  <c r="J158" i="102"/>
  <c r="I158" i="102"/>
  <c r="H158" i="102"/>
  <c r="G158" i="102"/>
  <c r="F158" i="102"/>
  <c r="E158" i="102"/>
  <c r="D158" i="102"/>
  <c r="B158" i="102"/>
  <c r="Z157" i="102"/>
  <c r="Y157" i="102"/>
  <c r="X157" i="102"/>
  <c r="W157" i="102"/>
  <c r="V157" i="102"/>
  <c r="U157" i="102"/>
  <c r="T157" i="102"/>
  <c r="S157" i="102"/>
  <c r="R157" i="102"/>
  <c r="Q157" i="102"/>
  <c r="P157" i="102"/>
  <c r="O157" i="102"/>
  <c r="N157" i="102"/>
  <c r="M157" i="102"/>
  <c r="L157" i="102"/>
  <c r="K157" i="102"/>
  <c r="J157" i="102"/>
  <c r="I157" i="102"/>
  <c r="H157" i="102"/>
  <c r="G157" i="102"/>
  <c r="F157" i="102"/>
  <c r="E157" i="102"/>
  <c r="D157" i="102"/>
  <c r="B157" i="102"/>
  <c r="Z156" i="102"/>
  <c r="Y156" i="102"/>
  <c r="X156" i="102"/>
  <c r="W156" i="102"/>
  <c r="V156" i="102"/>
  <c r="U156" i="102"/>
  <c r="T156" i="102"/>
  <c r="S156" i="102"/>
  <c r="R156" i="102"/>
  <c r="Q156" i="102"/>
  <c r="P156" i="102"/>
  <c r="O156" i="102"/>
  <c r="N156" i="102"/>
  <c r="M156" i="102"/>
  <c r="L156" i="102"/>
  <c r="K156" i="102"/>
  <c r="J156" i="102"/>
  <c r="I156" i="102"/>
  <c r="H156" i="102"/>
  <c r="G156" i="102"/>
  <c r="F156" i="102"/>
  <c r="E156" i="102"/>
  <c r="D156" i="102"/>
  <c r="B156" i="102"/>
  <c r="Z155" i="102"/>
  <c r="Y155" i="102"/>
  <c r="X155" i="102"/>
  <c r="W155" i="102"/>
  <c r="V155" i="102"/>
  <c r="U155" i="102"/>
  <c r="T155" i="102"/>
  <c r="S155" i="102"/>
  <c r="R155" i="102"/>
  <c r="Q155" i="102"/>
  <c r="P155" i="102"/>
  <c r="O155" i="102"/>
  <c r="N155" i="102"/>
  <c r="M155" i="102"/>
  <c r="L155" i="102"/>
  <c r="K155" i="102"/>
  <c r="J155" i="102"/>
  <c r="I155" i="102"/>
  <c r="H155" i="102"/>
  <c r="G155" i="102"/>
  <c r="F155" i="102"/>
  <c r="E155" i="102"/>
  <c r="D155" i="102"/>
  <c r="B155" i="102"/>
  <c r="Z154" i="102"/>
  <c r="Y154" i="102"/>
  <c r="X154" i="102"/>
  <c r="W154" i="102"/>
  <c r="V154" i="102"/>
  <c r="U154" i="102"/>
  <c r="T154" i="102"/>
  <c r="S154" i="102"/>
  <c r="R154" i="102"/>
  <c r="Q154" i="102"/>
  <c r="P154" i="102"/>
  <c r="O154" i="102"/>
  <c r="N154" i="102"/>
  <c r="M154" i="102"/>
  <c r="L154" i="102"/>
  <c r="K154" i="102"/>
  <c r="J154" i="102"/>
  <c r="I154" i="102"/>
  <c r="H154" i="102"/>
  <c r="G154" i="102"/>
  <c r="F154" i="102"/>
  <c r="E154" i="102"/>
  <c r="D154" i="102"/>
  <c r="B154" i="102"/>
  <c r="Z153" i="102"/>
  <c r="Y153" i="102"/>
  <c r="X153" i="102"/>
  <c r="W153" i="102"/>
  <c r="V153" i="102"/>
  <c r="U153" i="102"/>
  <c r="T153" i="102"/>
  <c r="S153" i="102"/>
  <c r="R153" i="102"/>
  <c r="Q153" i="102"/>
  <c r="P153" i="102"/>
  <c r="O153" i="102"/>
  <c r="N153" i="102"/>
  <c r="M153" i="102"/>
  <c r="L153" i="102"/>
  <c r="K153" i="102"/>
  <c r="J153" i="102"/>
  <c r="I153" i="102"/>
  <c r="H153" i="102"/>
  <c r="G153" i="102"/>
  <c r="B153" i="102"/>
  <c r="Z152" i="102"/>
  <c r="Y152" i="102"/>
  <c r="X152" i="102"/>
  <c r="W152" i="102"/>
  <c r="V152" i="102"/>
  <c r="U152" i="102"/>
  <c r="T152" i="102"/>
  <c r="S152" i="102"/>
  <c r="R152" i="102"/>
  <c r="Q152" i="102"/>
  <c r="P152" i="102"/>
  <c r="O152" i="102"/>
  <c r="N152" i="102"/>
  <c r="M152" i="102"/>
  <c r="L152" i="102"/>
  <c r="K152" i="102"/>
  <c r="J152" i="102"/>
  <c r="I152" i="102"/>
  <c r="H152" i="102"/>
  <c r="G152" i="102"/>
  <c r="B152" i="102"/>
  <c r="X68" i="102"/>
  <c r="W68" i="102"/>
  <c r="V68" i="102"/>
  <c r="U68" i="102"/>
  <c r="T68" i="102"/>
  <c r="S68" i="102"/>
  <c r="R68" i="102"/>
  <c r="Q68" i="102"/>
  <c r="P68" i="102"/>
  <c r="O68" i="102"/>
  <c r="N68" i="102"/>
  <c r="M68" i="102"/>
  <c r="F68" i="102"/>
  <c r="E68" i="102"/>
  <c r="C68" i="102"/>
  <c r="B68" i="102"/>
  <c r="X67" i="102"/>
  <c r="W67" i="102"/>
  <c r="V67" i="102"/>
  <c r="U67" i="102"/>
  <c r="T67" i="102"/>
  <c r="S67" i="102"/>
  <c r="R67" i="102"/>
  <c r="Q67" i="102"/>
  <c r="P67" i="102"/>
  <c r="O67" i="102"/>
  <c r="N67" i="102"/>
  <c r="M67" i="102"/>
  <c r="F67" i="102"/>
  <c r="E67" i="102"/>
  <c r="C67" i="102"/>
  <c r="B67" i="102"/>
  <c r="X66" i="102"/>
  <c r="W66" i="102"/>
  <c r="V66" i="102"/>
  <c r="U66" i="102"/>
  <c r="T66" i="102"/>
  <c r="S66" i="102"/>
  <c r="R66" i="102"/>
  <c r="Q66" i="102"/>
  <c r="P66" i="102"/>
  <c r="O66" i="102"/>
  <c r="N66" i="102"/>
  <c r="M66" i="102"/>
  <c r="F66" i="102"/>
  <c r="E66" i="102"/>
  <c r="C66" i="102"/>
  <c r="B66" i="102"/>
  <c r="AB61" i="102"/>
  <c r="N56" i="102"/>
  <c r="AD42" i="102"/>
  <c r="AC42" i="102"/>
  <c r="AD41" i="102"/>
  <c r="AC41" i="102"/>
  <c r="AD40" i="102"/>
  <c r="AC40" i="102"/>
  <c r="AD39" i="102"/>
  <c r="AC39" i="102"/>
  <c r="AD37" i="102"/>
  <c r="AC37" i="102"/>
  <c r="AD35" i="102"/>
  <c r="AC35" i="102"/>
  <c r="AD34" i="102"/>
  <c r="AC34" i="102"/>
  <c r="AD33" i="102"/>
  <c r="AC33" i="102"/>
  <c r="Z203" i="101"/>
  <c r="Y203" i="101"/>
  <c r="X203" i="101"/>
  <c r="W203" i="101"/>
  <c r="V203" i="101"/>
  <c r="U203" i="101"/>
  <c r="T203" i="101"/>
  <c r="S203" i="101"/>
  <c r="R203" i="101"/>
  <c r="Q203" i="101"/>
  <c r="P203" i="101"/>
  <c r="O203" i="101"/>
  <c r="N203" i="101"/>
  <c r="M203" i="101"/>
  <c r="L203" i="101"/>
  <c r="K203" i="101"/>
  <c r="J203" i="101"/>
  <c r="I203" i="101"/>
  <c r="H203" i="101"/>
  <c r="G203" i="101"/>
  <c r="F203" i="101"/>
  <c r="E203" i="101"/>
  <c r="D203" i="101"/>
  <c r="B203" i="101"/>
  <c r="Z202" i="101"/>
  <c r="Y202" i="101"/>
  <c r="X202" i="101"/>
  <c r="W202" i="101"/>
  <c r="V202" i="101"/>
  <c r="U202" i="101"/>
  <c r="T202" i="101"/>
  <c r="S202" i="101"/>
  <c r="R202" i="101"/>
  <c r="Q202" i="101"/>
  <c r="P202" i="101"/>
  <c r="O202" i="101"/>
  <c r="N202" i="101"/>
  <c r="M202" i="101"/>
  <c r="L202" i="101"/>
  <c r="K202" i="101"/>
  <c r="J202" i="101"/>
  <c r="I202" i="101"/>
  <c r="H202" i="101"/>
  <c r="G202" i="101"/>
  <c r="F202" i="101"/>
  <c r="E202" i="101"/>
  <c r="D202" i="101"/>
  <c r="B202" i="101"/>
  <c r="Z201" i="101"/>
  <c r="Y201" i="101"/>
  <c r="X201" i="101"/>
  <c r="W201" i="101"/>
  <c r="V201" i="101"/>
  <c r="U201" i="101"/>
  <c r="T201" i="101"/>
  <c r="S201" i="101"/>
  <c r="R201" i="101"/>
  <c r="Q201" i="101"/>
  <c r="P201" i="101"/>
  <c r="O201" i="101"/>
  <c r="N201" i="101"/>
  <c r="M201" i="101"/>
  <c r="L201" i="101"/>
  <c r="K201" i="101"/>
  <c r="J201" i="101"/>
  <c r="I201" i="101"/>
  <c r="H201" i="101"/>
  <c r="G201" i="101"/>
  <c r="F201" i="101"/>
  <c r="E201" i="101"/>
  <c r="D201" i="101"/>
  <c r="B201" i="101"/>
  <c r="Z200" i="101"/>
  <c r="Y200" i="101"/>
  <c r="X200" i="101"/>
  <c r="W200" i="101"/>
  <c r="V200" i="101"/>
  <c r="U200" i="101"/>
  <c r="T200" i="101"/>
  <c r="S200" i="101"/>
  <c r="R200" i="101"/>
  <c r="Q200" i="101"/>
  <c r="P200" i="101"/>
  <c r="O200" i="101"/>
  <c r="N200" i="101"/>
  <c r="M200" i="101"/>
  <c r="L200" i="101"/>
  <c r="K200" i="101"/>
  <c r="J200" i="101"/>
  <c r="I200" i="101"/>
  <c r="H200" i="101"/>
  <c r="G200" i="101"/>
  <c r="F200" i="101"/>
  <c r="E200" i="101"/>
  <c r="D200" i="101"/>
  <c r="B200" i="101"/>
  <c r="Z199" i="101"/>
  <c r="Y199" i="101"/>
  <c r="X199" i="101"/>
  <c r="W199" i="101"/>
  <c r="V199" i="101"/>
  <c r="U199" i="101"/>
  <c r="T199" i="101"/>
  <c r="S199" i="101"/>
  <c r="R199" i="101"/>
  <c r="Q199" i="101"/>
  <c r="P199" i="101"/>
  <c r="O199" i="101"/>
  <c r="N199" i="101"/>
  <c r="M199" i="101"/>
  <c r="L199" i="101"/>
  <c r="K199" i="101"/>
  <c r="J199" i="101"/>
  <c r="I199" i="101"/>
  <c r="H199" i="101"/>
  <c r="G199" i="101"/>
  <c r="F199" i="101"/>
  <c r="E199" i="101"/>
  <c r="D199" i="101"/>
  <c r="B199" i="101"/>
  <c r="Z198" i="101"/>
  <c r="Y198" i="101"/>
  <c r="X198" i="101"/>
  <c r="W198" i="101"/>
  <c r="V198" i="101"/>
  <c r="U198" i="101"/>
  <c r="T198" i="101"/>
  <c r="S198" i="101"/>
  <c r="R198" i="101"/>
  <c r="Q198" i="101"/>
  <c r="P198" i="101"/>
  <c r="O198" i="101"/>
  <c r="N198" i="101"/>
  <c r="M198" i="101"/>
  <c r="L198" i="101"/>
  <c r="K198" i="101"/>
  <c r="J198" i="101"/>
  <c r="I198" i="101"/>
  <c r="H198" i="101"/>
  <c r="G198" i="101"/>
  <c r="F198" i="101"/>
  <c r="E198" i="101"/>
  <c r="D198" i="101"/>
  <c r="B198" i="101"/>
  <c r="Z197" i="101"/>
  <c r="Y197" i="101"/>
  <c r="X197" i="101"/>
  <c r="W197" i="101"/>
  <c r="V197" i="101"/>
  <c r="U197" i="101"/>
  <c r="T197" i="101"/>
  <c r="S197" i="101"/>
  <c r="R197" i="101"/>
  <c r="Q197" i="101"/>
  <c r="P197" i="101"/>
  <c r="O197" i="101"/>
  <c r="N197" i="101"/>
  <c r="M197" i="101"/>
  <c r="L197" i="101"/>
  <c r="K197" i="101"/>
  <c r="J197" i="101"/>
  <c r="I197" i="101"/>
  <c r="H197" i="101"/>
  <c r="G197" i="101"/>
  <c r="F197" i="101"/>
  <c r="E197" i="101"/>
  <c r="D197" i="101"/>
  <c r="B197" i="101"/>
  <c r="Z196" i="101"/>
  <c r="Y196" i="101"/>
  <c r="X196" i="101"/>
  <c r="W196" i="101"/>
  <c r="V196" i="101"/>
  <c r="U196" i="101"/>
  <c r="T196" i="101"/>
  <c r="S196" i="101"/>
  <c r="R196" i="101"/>
  <c r="Q196" i="101"/>
  <c r="P196" i="101"/>
  <c r="O196" i="101"/>
  <c r="N196" i="101"/>
  <c r="M196" i="101"/>
  <c r="L196" i="101"/>
  <c r="K196" i="101"/>
  <c r="J196" i="101"/>
  <c r="I196" i="101"/>
  <c r="H196" i="101"/>
  <c r="G196" i="101"/>
  <c r="F196" i="101"/>
  <c r="E196" i="101"/>
  <c r="D196" i="101"/>
  <c r="B196" i="101"/>
  <c r="Z195" i="101"/>
  <c r="Y195" i="101"/>
  <c r="X195" i="101"/>
  <c r="W195" i="101"/>
  <c r="V195" i="101"/>
  <c r="U195" i="101"/>
  <c r="T195" i="101"/>
  <c r="S195" i="101"/>
  <c r="R195" i="101"/>
  <c r="Q195" i="101"/>
  <c r="P195" i="101"/>
  <c r="O195" i="101"/>
  <c r="N195" i="101"/>
  <c r="M195" i="101"/>
  <c r="L195" i="101"/>
  <c r="K195" i="101"/>
  <c r="J195" i="101"/>
  <c r="I195" i="101"/>
  <c r="H195" i="101"/>
  <c r="G195" i="101"/>
  <c r="B195" i="101"/>
  <c r="Z194" i="101"/>
  <c r="Y194" i="101"/>
  <c r="X194" i="101"/>
  <c r="W194" i="101"/>
  <c r="V194" i="101"/>
  <c r="U194" i="101"/>
  <c r="T194" i="101"/>
  <c r="S194" i="101"/>
  <c r="R194" i="101"/>
  <c r="Q194" i="101"/>
  <c r="P194" i="101"/>
  <c r="O194" i="101"/>
  <c r="N194" i="101"/>
  <c r="M194" i="101"/>
  <c r="L194" i="101"/>
  <c r="K194" i="101"/>
  <c r="J194" i="101"/>
  <c r="I194" i="101"/>
  <c r="H194" i="101"/>
  <c r="G194" i="101"/>
  <c r="F194" i="101"/>
  <c r="E194" i="101"/>
  <c r="D194" i="101"/>
  <c r="B194" i="101"/>
  <c r="Z193" i="101"/>
  <c r="Y193" i="101"/>
  <c r="X193" i="101"/>
  <c r="W193" i="101"/>
  <c r="V193" i="101"/>
  <c r="U193" i="101"/>
  <c r="T193" i="101"/>
  <c r="S193" i="101"/>
  <c r="R193" i="101"/>
  <c r="Q193" i="101"/>
  <c r="P193" i="101"/>
  <c r="O193" i="101"/>
  <c r="N193" i="101"/>
  <c r="M193" i="101"/>
  <c r="L193" i="101"/>
  <c r="K193" i="101"/>
  <c r="J193" i="101"/>
  <c r="I193" i="101"/>
  <c r="H193" i="101"/>
  <c r="G193" i="101"/>
  <c r="F193" i="101"/>
  <c r="E193" i="101"/>
  <c r="D193" i="101"/>
  <c r="B193" i="101"/>
  <c r="Z192" i="101"/>
  <c r="Y192" i="101"/>
  <c r="X192" i="101"/>
  <c r="W192" i="101"/>
  <c r="V192" i="101"/>
  <c r="U192" i="101"/>
  <c r="T192" i="101"/>
  <c r="S192" i="101"/>
  <c r="R192" i="101"/>
  <c r="Q192" i="101"/>
  <c r="P192" i="101"/>
  <c r="O192" i="101"/>
  <c r="N192" i="101"/>
  <c r="M192" i="101"/>
  <c r="L192" i="101"/>
  <c r="K192" i="101"/>
  <c r="J192" i="101"/>
  <c r="I192" i="101"/>
  <c r="H192" i="101"/>
  <c r="G192" i="101"/>
  <c r="F192" i="101"/>
  <c r="E192" i="101"/>
  <c r="D192" i="101"/>
  <c r="B192" i="101"/>
  <c r="Z191" i="101"/>
  <c r="Y191" i="101"/>
  <c r="X191" i="101"/>
  <c r="W191" i="101"/>
  <c r="V191" i="101"/>
  <c r="U191" i="101"/>
  <c r="T191" i="101"/>
  <c r="S191" i="101"/>
  <c r="R191" i="101"/>
  <c r="Q191" i="101"/>
  <c r="P191" i="101"/>
  <c r="O191" i="101"/>
  <c r="N191" i="101"/>
  <c r="M191" i="101"/>
  <c r="L191" i="101"/>
  <c r="K191" i="101"/>
  <c r="J191" i="101"/>
  <c r="I191" i="101"/>
  <c r="H191" i="101"/>
  <c r="G191" i="101"/>
  <c r="B191" i="101"/>
  <c r="Z190" i="101"/>
  <c r="Y190" i="101"/>
  <c r="X190" i="101"/>
  <c r="W190" i="101"/>
  <c r="V190" i="101"/>
  <c r="U190" i="101"/>
  <c r="T190" i="101"/>
  <c r="S190" i="101"/>
  <c r="R190" i="101"/>
  <c r="Q190" i="101"/>
  <c r="P190" i="101"/>
  <c r="O190" i="101"/>
  <c r="N190" i="101"/>
  <c r="M190" i="101"/>
  <c r="L190" i="101"/>
  <c r="K190" i="101"/>
  <c r="J190" i="101"/>
  <c r="I190" i="101"/>
  <c r="H190" i="101"/>
  <c r="G190" i="101"/>
  <c r="F190" i="101"/>
  <c r="E190" i="101"/>
  <c r="D190" i="101"/>
  <c r="B190" i="101"/>
  <c r="Z189" i="101"/>
  <c r="Y189" i="101"/>
  <c r="X189" i="101"/>
  <c r="W189" i="101"/>
  <c r="V189" i="101"/>
  <c r="U189" i="101"/>
  <c r="T189" i="101"/>
  <c r="S189" i="101"/>
  <c r="R189" i="101"/>
  <c r="Q189" i="101"/>
  <c r="P189" i="101"/>
  <c r="O189" i="101"/>
  <c r="N189" i="101"/>
  <c r="M189" i="101"/>
  <c r="L189" i="101"/>
  <c r="K189" i="101"/>
  <c r="J189" i="101"/>
  <c r="I189" i="101"/>
  <c r="H189" i="101"/>
  <c r="G189" i="101"/>
  <c r="F189" i="101"/>
  <c r="E189" i="101"/>
  <c r="D189" i="101"/>
  <c r="B189" i="101"/>
  <c r="Z188" i="101"/>
  <c r="Y188" i="101"/>
  <c r="X188" i="101"/>
  <c r="W188" i="101"/>
  <c r="V188" i="101"/>
  <c r="U188" i="101"/>
  <c r="T188" i="101"/>
  <c r="S188" i="101"/>
  <c r="R188" i="101"/>
  <c r="Q188" i="101"/>
  <c r="P188" i="101"/>
  <c r="O188" i="101"/>
  <c r="N188" i="101"/>
  <c r="M188" i="101"/>
  <c r="L188" i="101"/>
  <c r="K188" i="101"/>
  <c r="J188" i="101"/>
  <c r="I188" i="101"/>
  <c r="H188" i="101"/>
  <c r="G188" i="101"/>
  <c r="F188" i="101"/>
  <c r="E188" i="101"/>
  <c r="D188" i="101"/>
  <c r="B188" i="101"/>
  <c r="Z187" i="101"/>
  <c r="Y187" i="101"/>
  <c r="X187" i="101"/>
  <c r="W187" i="101"/>
  <c r="V187" i="101"/>
  <c r="U187" i="101"/>
  <c r="T187" i="101"/>
  <c r="S187" i="101"/>
  <c r="R187" i="101"/>
  <c r="Q187" i="101"/>
  <c r="P187" i="101"/>
  <c r="O187" i="101"/>
  <c r="N187" i="101"/>
  <c r="M187" i="101"/>
  <c r="L187" i="101"/>
  <c r="K187" i="101"/>
  <c r="J187" i="101"/>
  <c r="I187" i="101"/>
  <c r="H187" i="101"/>
  <c r="G187" i="101"/>
  <c r="F187" i="101"/>
  <c r="E187" i="101"/>
  <c r="D187" i="101"/>
  <c r="B187" i="101"/>
  <c r="Z186" i="101"/>
  <c r="Y186" i="101"/>
  <c r="X186" i="101"/>
  <c r="W186" i="101"/>
  <c r="V186" i="101"/>
  <c r="U186" i="101"/>
  <c r="T186" i="101"/>
  <c r="S186" i="101"/>
  <c r="R186" i="101"/>
  <c r="Q186" i="101"/>
  <c r="P186" i="101"/>
  <c r="O186" i="101"/>
  <c r="N186" i="101"/>
  <c r="M186" i="101"/>
  <c r="L186" i="101"/>
  <c r="K186" i="101"/>
  <c r="J186" i="101"/>
  <c r="I186" i="101"/>
  <c r="H186" i="101"/>
  <c r="G186" i="101"/>
  <c r="F186" i="101"/>
  <c r="E186" i="101"/>
  <c r="D186" i="101"/>
  <c r="B186" i="101"/>
  <c r="Z185" i="101"/>
  <c r="Y185" i="101"/>
  <c r="X185" i="101"/>
  <c r="W185" i="101"/>
  <c r="V185" i="101"/>
  <c r="U185" i="101"/>
  <c r="T185" i="101"/>
  <c r="S185" i="101"/>
  <c r="R185" i="101"/>
  <c r="Q185" i="101"/>
  <c r="P185" i="101"/>
  <c r="O185" i="101"/>
  <c r="N185" i="101"/>
  <c r="M185" i="101"/>
  <c r="L185" i="101"/>
  <c r="K185" i="101"/>
  <c r="J185" i="101"/>
  <c r="I185" i="101"/>
  <c r="H185" i="101"/>
  <c r="G185" i="101"/>
  <c r="F185" i="101"/>
  <c r="E185" i="101"/>
  <c r="D185" i="101"/>
  <c r="B185" i="101"/>
  <c r="Z184" i="101"/>
  <c r="Y184" i="101"/>
  <c r="X184" i="101"/>
  <c r="W184" i="101"/>
  <c r="V184" i="101"/>
  <c r="U184" i="101"/>
  <c r="T184" i="101"/>
  <c r="S184" i="101"/>
  <c r="R184" i="101"/>
  <c r="Q184" i="101"/>
  <c r="P184" i="101"/>
  <c r="O184" i="101"/>
  <c r="N184" i="101"/>
  <c r="M184" i="101"/>
  <c r="L184" i="101"/>
  <c r="K184" i="101"/>
  <c r="J184" i="101"/>
  <c r="I184" i="101"/>
  <c r="H184" i="101"/>
  <c r="G184" i="101"/>
  <c r="F184" i="101"/>
  <c r="E184" i="101"/>
  <c r="D184" i="101"/>
  <c r="B184" i="101"/>
  <c r="Z183" i="101"/>
  <c r="Y183" i="101"/>
  <c r="X183" i="101"/>
  <c r="W183" i="101"/>
  <c r="V183" i="101"/>
  <c r="U183" i="101"/>
  <c r="T183" i="101"/>
  <c r="S183" i="101"/>
  <c r="R183" i="101"/>
  <c r="Q183" i="101"/>
  <c r="P183" i="101"/>
  <c r="O183" i="101"/>
  <c r="N183" i="101"/>
  <c r="M183" i="101"/>
  <c r="L183" i="101"/>
  <c r="K183" i="101"/>
  <c r="J183" i="101"/>
  <c r="I183" i="101"/>
  <c r="H183" i="101"/>
  <c r="G183" i="101"/>
  <c r="F183" i="101"/>
  <c r="E183" i="101"/>
  <c r="D183" i="101"/>
  <c r="B183" i="101"/>
  <c r="Z182" i="101"/>
  <c r="Y182" i="101"/>
  <c r="X182" i="101"/>
  <c r="W182" i="101"/>
  <c r="V182" i="101"/>
  <c r="U182" i="101"/>
  <c r="T182" i="101"/>
  <c r="S182" i="101"/>
  <c r="R182" i="101"/>
  <c r="Q182" i="101"/>
  <c r="P182" i="101"/>
  <c r="O182" i="101"/>
  <c r="N182" i="101"/>
  <c r="M182" i="101"/>
  <c r="L182" i="101"/>
  <c r="K182" i="101"/>
  <c r="J182" i="101"/>
  <c r="I182" i="101"/>
  <c r="H182" i="101"/>
  <c r="G182" i="101"/>
  <c r="F182" i="101"/>
  <c r="E182" i="101"/>
  <c r="D182" i="101"/>
  <c r="B182" i="101"/>
  <c r="Z181" i="101"/>
  <c r="Y181" i="101"/>
  <c r="X181" i="101"/>
  <c r="W181" i="101"/>
  <c r="V181" i="101"/>
  <c r="U181" i="101"/>
  <c r="T181" i="101"/>
  <c r="S181" i="101"/>
  <c r="R181" i="101"/>
  <c r="Q181" i="101"/>
  <c r="P181" i="101"/>
  <c r="O181" i="101"/>
  <c r="N181" i="101"/>
  <c r="M181" i="101"/>
  <c r="L181" i="101"/>
  <c r="K181" i="101"/>
  <c r="J181" i="101"/>
  <c r="I181" i="101"/>
  <c r="H181" i="101"/>
  <c r="G181" i="101"/>
  <c r="B181" i="101"/>
  <c r="Z180" i="101"/>
  <c r="Y180" i="101"/>
  <c r="X180" i="101"/>
  <c r="W180" i="101"/>
  <c r="V180" i="101"/>
  <c r="U180" i="101"/>
  <c r="T180" i="101"/>
  <c r="S180" i="101"/>
  <c r="R180" i="101"/>
  <c r="Q180" i="101"/>
  <c r="P180" i="101"/>
  <c r="O180" i="101"/>
  <c r="N180" i="101"/>
  <c r="M180" i="101"/>
  <c r="L180" i="101"/>
  <c r="K180" i="101"/>
  <c r="J180" i="101"/>
  <c r="I180" i="101"/>
  <c r="H180" i="101"/>
  <c r="G180" i="101"/>
  <c r="F180" i="101"/>
  <c r="E180" i="101"/>
  <c r="D180" i="101"/>
  <c r="B180" i="101"/>
  <c r="Z179" i="101"/>
  <c r="Y179" i="101"/>
  <c r="X179" i="101"/>
  <c r="W179" i="101"/>
  <c r="V179" i="101"/>
  <c r="U179" i="101"/>
  <c r="T179" i="101"/>
  <c r="S179" i="101"/>
  <c r="R179" i="101"/>
  <c r="Q179" i="101"/>
  <c r="P179" i="101"/>
  <c r="O179" i="101"/>
  <c r="N179" i="101"/>
  <c r="M179" i="101"/>
  <c r="L179" i="101"/>
  <c r="K179" i="101"/>
  <c r="J179" i="101"/>
  <c r="I179" i="101"/>
  <c r="H179" i="101"/>
  <c r="G179" i="101"/>
  <c r="F179" i="101"/>
  <c r="E179" i="101"/>
  <c r="D179" i="101"/>
  <c r="B179" i="101"/>
  <c r="Z178" i="101"/>
  <c r="Y178" i="101"/>
  <c r="X178" i="101"/>
  <c r="W178" i="101"/>
  <c r="V178" i="101"/>
  <c r="U178" i="101"/>
  <c r="T178" i="101"/>
  <c r="S178" i="101"/>
  <c r="R178" i="101"/>
  <c r="Q178" i="101"/>
  <c r="P178" i="101"/>
  <c r="O178" i="101"/>
  <c r="N178" i="101"/>
  <c r="M178" i="101"/>
  <c r="L178" i="101"/>
  <c r="K178" i="101"/>
  <c r="J178" i="101"/>
  <c r="I178" i="101"/>
  <c r="H178" i="101"/>
  <c r="G178" i="101"/>
  <c r="F178" i="101"/>
  <c r="E178" i="101"/>
  <c r="D178" i="101"/>
  <c r="B178" i="101"/>
  <c r="Z177" i="101"/>
  <c r="Y177" i="101"/>
  <c r="X177" i="101"/>
  <c r="W177" i="101"/>
  <c r="V177" i="101"/>
  <c r="U177" i="101"/>
  <c r="T177" i="101"/>
  <c r="S177" i="101"/>
  <c r="R177" i="101"/>
  <c r="Q177" i="101"/>
  <c r="P177" i="101"/>
  <c r="O177" i="101"/>
  <c r="N177" i="101"/>
  <c r="M177" i="101"/>
  <c r="L177" i="101"/>
  <c r="K177" i="101"/>
  <c r="J177" i="101"/>
  <c r="I177" i="101"/>
  <c r="H177" i="101"/>
  <c r="G177" i="101"/>
  <c r="F177" i="101"/>
  <c r="E177" i="101"/>
  <c r="D177" i="101"/>
  <c r="B177" i="101"/>
  <c r="Z176" i="101"/>
  <c r="Y176" i="101"/>
  <c r="X176" i="101"/>
  <c r="W176" i="101"/>
  <c r="V176" i="101"/>
  <c r="U176" i="101"/>
  <c r="T176" i="101"/>
  <c r="S176" i="101"/>
  <c r="R176" i="101"/>
  <c r="Q176" i="101"/>
  <c r="P176" i="101"/>
  <c r="O176" i="101"/>
  <c r="N176" i="101"/>
  <c r="M176" i="101"/>
  <c r="L176" i="101"/>
  <c r="K176" i="101"/>
  <c r="J176" i="101"/>
  <c r="I176" i="101"/>
  <c r="H176" i="101"/>
  <c r="G176" i="101"/>
  <c r="F176" i="101"/>
  <c r="E176" i="101"/>
  <c r="D176" i="101"/>
  <c r="B176" i="101"/>
  <c r="Z175" i="101"/>
  <c r="Y175" i="101"/>
  <c r="X175" i="101"/>
  <c r="W175" i="101"/>
  <c r="V175" i="101"/>
  <c r="U175" i="101"/>
  <c r="T175" i="101"/>
  <c r="S175" i="101"/>
  <c r="R175" i="101"/>
  <c r="Q175" i="101"/>
  <c r="P175" i="101"/>
  <c r="O175" i="101"/>
  <c r="N175" i="101"/>
  <c r="M175" i="101"/>
  <c r="L175" i="101"/>
  <c r="K175" i="101"/>
  <c r="J175" i="101"/>
  <c r="I175" i="101"/>
  <c r="H175" i="101"/>
  <c r="G175" i="101"/>
  <c r="F175" i="101"/>
  <c r="E175" i="101"/>
  <c r="D175" i="101"/>
  <c r="B175" i="101"/>
  <c r="Z174" i="101"/>
  <c r="Y174" i="101"/>
  <c r="X174" i="101"/>
  <c r="W174" i="101"/>
  <c r="V174" i="101"/>
  <c r="U174" i="101"/>
  <c r="T174" i="101"/>
  <c r="S174" i="101"/>
  <c r="R174" i="101"/>
  <c r="Q174" i="101"/>
  <c r="P174" i="101"/>
  <c r="O174" i="101"/>
  <c r="N174" i="101"/>
  <c r="M174" i="101"/>
  <c r="L174" i="101"/>
  <c r="K174" i="101"/>
  <c r="J174" i="101"/>
  <c r="I174" i="101"/>
  <c r="H174" i="101"/>
  <c r="G174" i="101"/>
  <c r="B174" i="101"/>
  <c r="Z173" i="101"/>
  <c r="Y173" i="101"/>
  <c r="X173" i="101"/>
  <c r="W173" i="101"/>
  <c r="V173" i="101"/>
  <c r="U173" i="101"/>
  <c r="T173" i="101"/>
  <c r="S173" i="101"/>
  <c r="R173" i="101"/>
  <c r="Q173" i="101"/>
  <c r="P173" i="101"/>
  <c r="O173" i="101"/>
  <c r="N173" i="101"/>
  <c r="M173" i="101"/>
  <c r="L173" i="101"/>
  <c r="K173" i="101"/>
  <c r="J173" i="101"/>
  <c r="I173" i="101"/>
  <c r="H173" i="101"/>
  <c r="G173" i="101"/>
  <c r="F173" i="101"/>
  <c r="E173" i="101"/>
  <c r="D173" i="101"/>
  <c r="B173" i="101"/>
  <c r="Z172" i="101"/>
  <c r="Y172" i="101"/>
  <c r="X172" i="101"/>
  <c r="W172" i="101"/>
  <c r="V172" i="101"/>
  <c r="U172" i="101"/>
  <c r="T172" i="101"/>
  <c r="S172" i="101"/>
  <c r="R172" i="101"/>
  <c r="Q172" i="101"/>
  <c r="P172" i="101"/>
  <c r="O172" i="101"/>
  <c r="N172" i="101"/>
  <c r="M172" i="101"/>
  <c r="L172" i="101"/>
  <c r="K172" i="101"/>
  <c r="J172" i="101"/>
  <c r="I172" i="101"/>
  <c r="H172" i="101"/>
  <c r="G172" i="101"/>
  <c r="F172" i="101"/>
  <c r="E172" i="101"/>
  <c r="D172" i="101"/>
  <c r="B172" i="101"/>
  <c r="Z171" i="101"/>
  <c r="Y171" i="101"/>
  <c r="X171" i="101"/>
  <c r="W171" i="101"/>
  <c r="V171" i="101"/>
  <c r="U171" i="101"/>
  <c r="T171" i="101"/>
  <c r="S171" i="101"/>
  <c r="R171" i="101"/>
  <c r="Q171" i="101"/>
  <c r="P171" i="101"/>
  <c r="O171" i="101"/>
  <c r="N171" i="101"/>
  <c r="M171" i="101"/>
  <c r="L171" i="101"/>
  <c r="K171" i="101"/>
  <c r="J171" i="101"/>
  <c r="I171" i="101"/>
  <c r="H171" i="101"/>
  <c r="G171" i="101"/>
  <c r="F171" i="101"/>
  <c r="E171" i="101"/>
  <c r="D171" i="101"/>
  <c r="B171" i="101"/>
  <c r="Z170" i="101"/>
  <c r="Y170" i="101"/>
  <c r="X170" i="101"/>
  <c r="W170" i="101"/>
  <c r="V170" i="101"/>
  <c r="U170" i="101"/>
  <c r="T170" i="101"/>
  <c r="S170" i="101"/>
  <c r="R170" i="101"/>
  <c r="Q170" i="101"/>
  <c r="P170" i="101"/>
  <c r="O170" i="101"/>
  <c r="N170" i="101"/>
  <c r="M170" i="101"/>
  <c r="L170" i="101"/>
  <c r="K170" i="101"/>
  <c r="J170" i="101"/>
  <c r="I170" i="101"/>
  <c r="H170" i="101"/>
  <c r="G170" i="101"/>
  <c r="F170" i="101"/>
  <c r="E170" i="101"/>
  <c r="D170" i="101"/>
  <c r="B170" i="101"/>
  <c r="Z169" i="101"/>
  <c r="Y169" i="101"/>
  <c r="X169" i="101"/>
  <c r="W169" i="101"/>
  <c r="V169" i="101"/>
  <c r="U169" i="101"/>
  <c r="T169" i="101"/>
  <c r="S169" i="101"/>
  <c r="R169" i="101"/>
  <c r="Q169" i="101"/>
  <c r="P169" i="101"/>
  <c r="O169" i="101"/>
  <c r="N169" i="101"/>
  <c r="M169" i="101"/>
  <c r="L169" i="101"/>
  <c r="K169" i="101"/>
  <c r="J169" i="101"/>
  <c r="I169" i="101"/>
  <c r="H169" i="101"/>
  <c r="G169" i="101"/>
  <c r="F169" i="101"/>
  <c r="E169" i="101"/>
  <c r="D169" i="101"/>
  <c r="B169" i="101"/>
  <c r="Z168" i="101"/>
  <c r="Y168" i="101"/>
  <c r="X168" i="101"/>
  <c r="W168" i="101"/>
  <c r="V168" i="101"/>
  <c r="U168" i="101"/>
  <c r="T168" i="101"/>
  <c r="S168" i="101"/>
  <c r="R168" i="101"/>
  <c r="Q168" i="101"/>
  <c r="P168" i="101"/>
  <c r="O168" i="101"/>
  <c r="N168" i="101"/>
  <c r="M168" i="101"/>
  <c r="L168" i="101"/>
  <c r="K168" i="101"/>
  <c r="J168" i="101"/>
  <c r="I168" i="101"/>
  <c r="H168" i="101"/>
  <c r="G168" i="101"/>
  <c r="F168" i="101"/>
  <c r="E168" i="101"/>
  <c r="D168" i="101"/>
  <c r="B168" i="101"/>
  <c r="Z167" i="101"/>
  <c r="Y167" i="101"/>
  <c r="X167" i="101"/>
  <c r="W167" i="101"/>
  <c r="V167" i="101"/>
  <c r="U167" i="101"/>
  <c r="T167" i="101"/>
  <c r="S167" i="101"/>
  <c r="R167" i="101"/>
  <c r="Q167" i="101"/>
  <c r="P167" i="101"/>
  <c r="O167" i="101"/>
  <c r="N167" i="101"/>
  <c r="M167" i="101"/>
  <c r="L167" i="101"/>
  <c r="K167" i="101"/>
  <c r="J167" i="101"/>
  <c r="I167" i="101"/>
  <c r="H167" i="101"/>
  <c r="G167" i="101"/>
  <c r="F167" i="101"/>
  <c r="E167" i="101"/>
  <c r="D167" i="101"/>
  <c r="B167" i="101"/>
  <c r="Z166" i="101"/>
  <c r="Y166" i="101"/>
  <c r="X166" i="101"/>
  <c r="W166" i="101"/>
  <c r="V166" i="101"/>
  <c r="U166" i="101"/>
  <c r="T166" i="101"/>
  <c r="S166" i="101"/>
  <c r="R166" i="101"/>
  <c r="Q166" i="101"/>
  <c r="P166" i="101"/>
  <c r="O166" i="101"/>
  <c r="N166" i="101"/>
  <c r="M166" i="101"/>
  <c r="L166" i="101"/>
  <c r="K166" i="101"/>
  <c r="J166" i="101"/>
  <c r="I166" i="101"/>
  <c r="H166" i="101"/>
  <c r="G166" i="101"/>
  <c r="B166" i="101"/>
  <c r="Z165" i="101"/>
  <c r="Y165" i="101"/>
  <c r="X165" i="101"/>
  <c r="W165" i="101"/>
  <c r="V165" i="101"/>
  <c r="U165" i="101"/>
  <c r="T165" i="101"/>
  <c r="S165" i="101"/>
  <c r="R165" i="101"/>
  <c r="Q165" i="101"/>
  <c r="P165" i="101"/>
  <c r="O165" i="101"/>
  <c r="N165" i="101"/>
  <c r="M165" i="101"/>
  <c r="L165" i="101"/>
  <c r="K165" i="101"/>
  <c r="J165" i="101"/>
  <c r="I165" i="101"/>
  <c r="H165" i="101"/>
  <c r="G165" i="101"/>
  <c r="F165" i="101"/>
  <c r="E165" i="101"/>
  <c r="D165" i="101"/>
  <c r="B165" i="101"/>
  <c r="Z164" i="101"/>
  <c r="Y164" i="101"/>
  <c r="X164" i="101"/>
  <c r="W164" i="101"/>
  <c r="V164" i="101"/>
  <c r="U164" i="101"/>
  <c r="T164" i="101"/>
  <c r="S164" i="101"/>
  <c r="R164" i="101"/>
  <c r="Q164" i="101"/>
  <c r="P164" i="101"/>
  <c r="O164" i="101"/>
  <c r="N164" i="101"/>
  <c r="M164" i="101"/>
  <c r="L164" i="101"/>
  <c r="K164" i="101"/>
  <c r="J164" i="101"/>
  <c r="I164" i="101"/>
  <c r="H164" i="101"/>
  <c r="G164" i="101"/>
  <c r="F164" i="101"/>
  <c r="E164" i="101"/>
  <c r="D164" i="101"/>
  <c r="B164" i="101"/>
  <c r="Z163" i="101"/>
  <c r="Y163" i="101"/>
  <c r="X163" i="101"/>
  <c r="W163" i="101"/>
  <c r="V163" i="101"/>
  <c r="U163" i="101"/>
  <c r="T163" i="101"/>
  <c r="S163" i="101"/>
  <c r="R163" i="101"/>
  <c r="Q163" i="101"/>
  <c r="P163" i="101"/>
  <c r="O163" i="101"/>
  <c r="N163" i="101"/>
  <c r="M163" i="101"/>
  <c r="L163" i="101"/>
  <c r="K163" i="101"/>
  <c r="J163" i="101"/>
  <c r="I163" i="101"/>
  <c r="H163" i="101"/>
  <c r="G163" i="101"/>
  <c r="F163" i="101"/>
  <c r="E163" i="101"/>
  <c r="D163" i="101"/>
  <c r="B163" i="101"/>
  <c r="Z162" i="101"/>
  <c r="Y162" i="101"/>
  <c r="X162" i="101"/>
  <c r="W162" i="101"/>
  <c r="V162" i="101"/>
  <c r="U162" i="101"/>
  <c r="T162" i="101"/>
  <c r="S162" i="101"/>
  <c r="R162" i="101"/>
  <c r="Q162" i="101"/>
  <c r="P162" i="101"/>
  <c r="O162" i="101"/>
  <c r="N162" i="101"/>
  <c r="M162" i="101"/>
  <c r="L162" i="101"/>
  <c r="K162" i="101"/>
  <c r="J162" i="101"/>
  <c r="I162" i="101"/>
  <c r="H162" i="101"/>
  <c r="G162" i="101"/>
  <c r="F162" i="101"/>
  <c r="E162" i="101"/>
  <c r="D162" i="101"/>
  <c r="B162" i="101"/>
  <c r="Z161" i="101"/>
  <c r="Y161" i="101"/>
  <c r="X161" i="101"/>
  <c r="W161" i="101"/>
  <c r="V161" i="101"/>
  <c r="U161" i="101"/>
  <c r="T161" i="101"/>
  <c r="S161" i="101"/>
  <c r="R161" i="101"/>
  <c r="Q161" i="101"/>
  <c r="P161" i="101"/>
  <c r="O161" i="101"/>
  <c r="N161" i="101"/>
  <c r="M161" i="101"/>
  <c r="L161" i="101"/>
  <c r="K161" i="101"/>
  <c r="J161" i="101"/>
  <c r="I161" i="101"/>
  <c r="H161" i="101"/>
  <c r="G161" i="101"/>
  <c r="B161" i="101"/>
  <c r="Z160" i="101"/>
  <c r="Y160" i="101"/>
  <c r="X160" i="101"/>
  <c r="W160" i="101"/>
  <c r="V160" i="101"/>
  <c r="U160" i="101"/>
  <c r="T160" i="101"/>
  <c r="S160" i="101"/>
  <c r="R160" i="101"/>
  <c r="Q160" i="101"/>
  <c r="P160" i="101"/>
  <c r="O160" i="101"/>
  <c r="N160" i="101"/>
  <c r="M160" i="101"/>
  <c r="L160" i="101"/>
  <c r="K160" i="101"/>
  <c r="J160" i="101"/>
  <c r="I160" i="101"/>
  <c r="H160" i="101"/>
  <c r="G160" i="101"/>
  <c r="F160" i="101"/>
  <c r="E160" i="101"/>
  <c r="D160" i="101"/>
  <c r="B160" i="101"/>
  <c r="Z159" i="101"/>
  <c r="Y159" i="101"/>
  <c r="X159" i="101"/>
  <c r="W159" i="101"/>
  <c r="V159" i="101"/>
  <c r="U159" i="101"/>
  <c r="T159" i="101"/>
  <c r="S159" i="101"/>
  <c r="R159" i="101"/>
  <c r="Q159" i="101"/>
  <c r="P159" i="101"/>
  <c r="O159" i="101"/>
  <c r="N159" i="101"/>
  <c r="M159" i="101"/>
  <c r="L159" i="101"/>
  <c r="K159" i="101"/>
  <c r="J159" i="101"/>
  <c r="I159" i="101"/>
  <c r="H159" i="101"/>
  <c r="G159" i="101"/>
  <c r="F159" i="101"/>
  <c r="E159" i="101"/>
  <c r="D159" i="101"/>
  <c r="B159" i="101"/>
  <c r="Z158" i="101"/>
  <c r="Y158" i="101"/>
  <c r="X158" i="101"/>
  <c r="W158" i="101"/>
  <c r="V158" i="101"/>
  <c r="U158" i="101"/>
  <c r="T158" i="101"/>
  <c r="S158" i="101"/>
  <c r="R158" i="101"/>
  <c r="Q158" i="101"/>
  <c r="P158" i="101"/>
  <c r="O158" i="101"/>
  <c r="N158" i="101"/>
  <c r="M158" i="101"/>
  <c r="L158" i="101"/>
  <c r="K158" i="101"/>
  <c r="J158" i="101"/>
  <c r="I158" i="101"/>
  <c r="H158" i="101"/>
  <c r="G158" i="101"/>
  <c r="F158" i="101"/>
  <c r="E158" i="101"/>
  <c r="D158" i="101"/>
  <c r="B158" i="101"/>
  <c r="Z157" i="101"/>
  <c r="Y157" i="101"/>
  <c r="X157" i="101"/>
  <c r="W157" i="101"/>
  <c r="V157" i="101"/>
  <c r="U157" i="101"/>
  <c r="T157" i="101"/>
  <c r="S157" i="101"/>
  <c r="R157" i="101"/>
  <c r="Q157" i="101"/>
  <c r="P157" i="101"/>
  <c r="O157" i="101"/>
  <c r="N157" i="101"/>
  <c r="M157" i="101"/>
  <c r="L157" i="101"/>
  <c r="K157" i="101"/>
  <c r="J157" i="101"/>
  <c r="I157" i="101"/>
  <c r="H157" i="101"/>
  <c r="G157" i="101"/>
  <c r="F157" i="101"/>
  <c r="E157" i="101"/>
  <c r="D157" i="101"/>
  <c r="B157" i="101"/>
  <c r="Z156" i="101"/>
  <c r="Y156" i="101"/>
  <c r="X156" i="101"/>
  <c r="W156" i="101"/>
  <c r="V156" i="101"/>
  <c r="U156" i="101"/>
  <c r="T156" i="101"/>
  <c r="S156" i="101"/>
  <c r="R156" i="101"/>
  <c r="Q156" i="101"/>
  <c r="P156" i="101"/>
  <c r="O156" i="101"/>
  <c r="N156" i="101"/>
  <c r="M156" i="101"/>
  <c r="L156" i="101"/>
  <c r="K156" i="101"/>
  <c r="J156" i="101"/>
  <c r="I156" i="101"/>
  <c r="H156" i="101"/>
  <c r="G156" i="101"/>
  <c r="F156" i="101"/>
  <c r="E156" i="101"/>
  <c r="D156" i="101"/>
  <c r="B156" i="101"/>
  <c r="Z155" i="101"/>
  <c r="Y155" i="101"/>
  <c r="X155" i="101"/>
  <c r="W155" i="101"/>
  <c r="V155" i="101"/>
  <c r="U155" i="101"/>
  <c r="T155" i="101"/>
  <c r="S155" i="101"/>
  <c r="R155" i="101"/>
  <c r="Q155" i="101"/>
  <c r="P155" i="101"/>
  <c r="O155" i="101"/>
  <c r="N155" i="101"/>
  <c r="M155" i="101"/>
  <c r="L155" i="101"/>
  <c r="K155" i="101"/>
  <c r="J155" i="101"/>
  <c r="I155" i="101"/>
  <c r="H155" i="101"/>
  <c r="G155" i="101"/>
  <c r="F155" i="101"/>
  <c r="E155" i="101"/>
  <c r="D155" i="101"/>
  <c r="B155" i="101"/>
  <c r="Z154" i="101"/>
  <c r="Y154" i="101"/>
  <c r="X154" i="101"/>
  <c r="W154" i="101"/>
  <c r="V154" i="101"/>
  <c r="U154" i="101"/>
  <c r="T154" i="101"/>
  <c r="S154" i="101"/>
  <c r="R154" i="101"/>
  <c r="Q154" i="101"/>
  <c r="P154" i="101"/>
  <c r="O154" i="101"/>
  <c r="N154" i="101"/>
  <c r="M154" i="101"/>
  <c r="L154" i="101"/>
  <c r="K154" i="101"/>
  <c r="J154" i="101"/>
  <c r="I154" i="101"/>
  <c r="H154" i="101"/>
  <c r="G154" i="101"/>
  <c r="F154" i="101"/>
  <c r="E154" i="101"/>
  <c r="D154" i="101"/>
  <c r="B154" i="101"/>
  <c r="Z153" i="101"/>
  <c r="Y153" i="101"/>
  <c r="X153" i="101"/>
  <c r="W153" i="101"/>
  <c r="V153" i="101"/>
  <c r="U153" i="101"/>
  <c r="T153" i="101"/>
  <c r="S153" i="101"/>
  <c r="R153" i="101"/>
  <c r="Q153" i="101"/>
  <c r="P153" i="101"/>
  <c r="O153" i="101"/>
  <c r="N153" i="101"/>
  <c r="M153" i="101"/>
  <c r="L153" i="101"/>
  <c r="K153" i="101"/>
  <c r="J153" i="101"/>
  <c r="I153" i="101"/>
  <c r="H153" i="101"/>
  <c r="G153" i="101"/>
  <c r="B153" i="101"/>
  <c r="Z152" i="101"/>
  <c r="Y152" i="101"/>
  <c r="X152" i="101"/>
  <c r="W152" i="101"/>
  <c r="V152" i="101"/>
  <c r="U152" i="101"/>
  <c r="T152" i="101"/>
  <c r="S152" i="101"/>
  <c r="R152" i="101"/>
  <c r="Q152" i="101"/>
  <c r="P152" i="101"/>
  <c r="O152" i="101"/>
  <c r="N152" i="101"/>
  <c r="M152" i="101"/>
  <c r="L152" i="101"/>
  <c r="K152" i="101"/>
  <c r="J152" i="101"/>
  <c r="I152" i="101"/>
  <c r="H152" i="101"/>
  <c r="G152" i="101"/>
  <c r="B152" i="101"/>
  <c r="X68" i="101"/>
  <c r="W68" i="101"/>
  <c r="V68" i="101"/>
  <c r="U68" i="101"/>
  <c r="T68" i="101"/>
  <c r="S68" i="101"/>
  <c r="R68" i="101"/>
  <c r="Q68" i="101"/>
  <c r="P68" i="101"/>
  <c r="O68" i="101"/>
  <c r="N68" i="101"/>
  <c r="M68" i="101"/>
  <c r="I68" i="101"/>
  <c r="H68" i="101"/>
  <c r="G68" i="101"/>
  <c r="F68" i="101"/>
  <c r="E68" i="101"/>
  <c r="C68" i="101"/>
  <c r="B68" i="101"/>
  <c r="X67" i="101"/>
  <c r="W67" i="101"/>
  <c r="V67" i="101"/>
  <c r="U67" i="101"/>
  <c r="T67" i="101"/>
  <c r="S67" i="101"/>
  <c r="R67" i="101"/>
  <c r="Q67" i="101"/>
  <c r="P67" i="101"/>
  <c r="O67" i="101"/>
  <c r="N67" i="101"/>
  <c r="M67" i="101"/>
  <c r="I67" i="101"/>
  <c r="H67" i="101"/>
  <c r="G67" i="101"/>
  <c r="F67" i="101"/>
  <c r="E67" i="101"/>
  <c r="C67" i="101"/>
  <c r="B67" i="101"/>
  <c r="X66" i="101"/>
  <c r="W66" i="101"/>
  <c r="V66" i="101"/>
  <c r="U66" i="101"/>
  <c r="T66" i="101"/>
  <c r="S66" i="101"/>
  <c r="R66" i="101"/>
  <c r="Q66" i="101"/>
  <c r="P66" i="101"/>
  <c r="O66" i="101"/>
  <c r="N66" i="101"/>
  <c r="M66" i="101"/>
  <c r="I66" i="101"/>
  <c r="H66" i="101"/>
  <c r="G66" i="101"/>
  <c r="F66" i="101"/>
  <c r="E66" i="101"/>
  <c r="C66" i="101"/>
  <c r="B66" i="101"/>
  <c r="AB61" i="101"/>
  <c r="N56" i="101"/>
  <c r="AD42" i="101"/>
  <c r="AC42" i="101"/>
  <c r="AD41" i="101"/>
  <c r="AC41" i="101"/>
  <c r="Z41" i="101"/>
  <c r="AD40" i="101"/>
  <c r="AC40" i="101"/>
  <c r="Z40" i="101"/>
  <c r="AD39" i="101"/>
  <c r="AC39" i="101"/>
  <c r="AD38" i="101"/>
  <c r="AC38" i="101"/>
  <c r="AD37" i="101"/>
  <c r="AC37" i="101"/>
  <c r="AD36" i="101"/>
  <c r="AC36" i="101"/>
  <c r="AD35" i="101"/>
  <c r="AC35" i="101"/>
  <c r="Z35" i="101"/>
  <c r="AD34" i="101"/>
  <c r="AC34" i="101"/>
  <c r="Z34" i="101"/>
  <c r="AD33" i="101"/>
  <c r="AC33" i="101"/>
  <c r="Z33" i="101"/>
  <c r="Z203" i="100"/>
  <c r="Y203" i="100"/>
  <c r="X203" i="100"/>
  <c r="W203" i="100"/>
  <c r="V203" i="100"/>
  <c r="U203" i="100"/>
  <c r="T203" i="100"/>
  <c r="S203" i="100"/>
  <c r="R203" i="100"/>
  <c r="Q203" i="100"/>
  <c r="P203" i="100"/>
  <c r="O203" i="100"/>
  <c r="N203" i="100"/>
  <c r="M203" i="100"/>
  <c r="L203" i="100"/>
  <c r="K203" i="100"/>
  <c r="J203" i="100"/>
  <c r="I203" i="100"/>
  <c r="H203" i="100"/>
  <c r="G203" i="100"/>
  <c r="F203" i="100"/>
  <c r="E203" i="100"/>
  <c r="D203" i="100"/>
  <c r="B203" i="100"/>
  <c r="Z202" i="100"/>
  <c r="Y202" i="100"/>
  <c r="X202" i="100"/>
  <c r="W202" i="100"/>
  <c r="V202" i="100"/>
  <c r="U202" i="100"/>
  <c r="T202" i="100"/>
  <c r="S202" i="100"/>
  <c r="R202" i="100"/>
  <c r="Q202" i="100"/>
  <c r="P202" i="100"/>
  <c r="O202" i="100"/>
  <c r="N202" i="100"/>
  <c r="M202" i="100"/>
  <c r="L202" i="100"/>
  <c r="K202" i="100"/>
  <c r="J202" i="100"/>
  <c r="I202" i="100"/>
  <c r="H202" i="100"/>
  <c r="G202" i="100"/>
  <c r="F202" i="100"/>
  <c r="E202" i="100"/>
  <c r="D202" i="100"/>
  <c r="B202" i="100"/>
  <c r="Z201" i="100"/>
  <c r="Y201" i="100"/>
  <c r="X201" i="100"/>
  <c r="W201" i="100"/>
  <c r="V201" i="100"/>
  <c r="U201" i="100"/>
  <c r="T201" i="100"/>
  <c r="S201" i="100"/>
  <c r="R201" i="100"/>
  <c r="Q201" i="100"/>
  <c r="P201" i="100"/>
  <c r="O201" i="100"/>
  <c r="N201" i="100"/>
  <c r="M201" i="100"/>
  <c r="L201" i="100"/>
  <c r="K201" i="100"/>
  <c r="J201" i="100"/>
  <c r="I201" i="100"/>
  <c r="H201" i="100"/>
  <c r="G201" i="100"/>
  <c r="F201" i="100"/>
  <c r="E201" i="100"/>
  <c r="D201" i="100"/>
  <c r="B201" i="100"/>
  <c r="Z200" i="100"/>
  <c r="Y200" i="100"/>
  <c r="X200" i="100"/>
  <c r="W200" i="100"/>
  <c r="V200" i="100"/>
  <c r="U200" i="100"/>
  <c r="T200" i="100"/>
  <c r="S200" i="100"/>
  <c r="R200" i="100"/>
  <c r="Q200" i="100"/>
  <c r="P200" i="100"/>
  <c r="O200" i="100"/>
  <c r="N200" i="100"/>
  <c r="M200" i="100"/>
  <c r="L200" i="100"/>
  <c r="K200" i="100"/>
  <c r="J200" i="100"/>
  <c r="I200" i="100"/>
  <c r="H200" i="100"/>
  <c r="G200" i="100"/>
  <c r="F200" i="100"/>
  <c r="E200" i="100"/>
  <c r="D200" i="100"/>
  <c r="B200" i="100"/>
  <c r="Z199" i="100"/>
  <c r="Y199" i="100"/>
  <c r="X199" i="100"/>
  <c r="W199" i="100"/>
  <c r="V199" i="100"/>
  <c r="U199" i="100"/>
  <c r="T199" i="100"/>
  <c r="S199" i="100"/>
  <c r="R199" i="100"/>
  <c r="Q199" i="100"/>
  <c r="P199" i="100"/>
  <c r="O199" i="100"/>
  <c r="N199" i="100"/>
  <c r="M199" i="100"/>
  <c r="L199" i="100"/>
  <c r="K199" i="100"/>
  <c r="J199" i="100"/>
  <c r="I199" i="100"/>
  <c r="H199" i="100"/>
  <c r="G199" i="100"/>
  <c r="F199" i="100"/>
  <c r="E199" i="100"/>
  <c r="D199" i="100"/>
  <c r="B199" i="100"/>
  <c r="Z198" i="100"/>
  <c r="Y198" i="100"/>
  <c r="X198" i="100"/>
  <c r="W198" i="100"/>
  <c r="V198" i="100"/>
  <c r="U198" i="100"/>
  <c r="T198" i="100"/>
  <c r="S198" i="100"/>
  <c r="R198" i="100"/>
  <c r="Q198" i="100"/>
  <c r="P198" i="100"/>
  <c r="O198" i="100"/>
  <c r="N198" i="100"/>
  <c r="M198" i="100"/>
  <c r="L198" i="100"/>
  <c r="K198" i="100"/>
  <c r="J198" i="100"/>
  <c r="I198" i="100"/>
  <c r="H198" i="100"/>
  <c r="G198" i="100"/>
  <c r="F198" i="100"/>
  <c r="E198" i="100"/>
  <c r="D198" i="100"/>
  <c r="B198" i="100"/>
  <c r="Z197" i="100"/>
  <c r="Y197" i="100"/>
  <c r="X197" i="100"/>
  <c r="W197" i="100"/>
  <c r="V197" i="100"/>
  <c r="U197" i="100"/>
  <c r="T197" i="100"/>
  <c r="S197" i="100"/>
  <c r="R197" i="100"/>
  <c r="Q197" i="100"/>
  <c r="P197" i="100"/>
  <c r="O197" i="100"/>
  <c r="N197" i="100"/>
  <c r="M197" i="100"/>
  <c r="L197" i="100"/>
  <c r="K197" i="100"/>
  <c r="J197" i="100"/>
  <c r="I197" i="100"/>
  <c r="H197" i="100"/>
  <c r="G197" i="100"/>
  <c r="F197" i="100"/>
  <c r="E197" i="100"/>
  <c r="D197" i="100"/>
  <c r="B197" i="100"/>
  <c r="Z196" i="100"/>
  <c r="Y196" i="100"/>
  <c r="X196" i="100"/>
  <c r="W196" i="100"/>
  <c r="V196" i="100"/>
  <c r="U196" i="100"/>
  <c r="T196" i="100"/>
  <c r="S196" i="100"/>
  <c r="R196" i="100"/>
  <c r="Q196" i="100"/>
  <c r="P196" i="100"/>
  <c r="O196" i="100"/>
  <c r="N196" i="100"/>
  <c r="M196" i="100"/>
  <c r="L196" i="100"/>
  <c r="K196" i="100"/>
  <c r="J196" i="100"/>
  <c r="I196" i="100"/>
  <c r="H196" i="100"/>
  <c r="G196" i="100"/>
  <c r="F196" i="100"/>
  <c r="E196" i="100"/>
  <c r="D196" i="100"/>
  <c r="B196" i="100"/>
  <c r="Z195" i="100"/>
  <c r="Y195" i="100"/>
  <c r="X195" i="100"/>
  <c r="W195" i="100"/>
  <c r="V195" i="100"/>
  <c r="U195" i="100"/>
  <c r="T195" i="100"/>
  <c r="S195" i="100"/>
  <c r="R195" i="100"/>
  <c r="Q195" i="100"/>
  <c r="P195" i="100"/>
  <c r="O195" i="100"/>
  <c r="N195" i="100"/>
  <c r="M195" i="100"/>
  <c r="L195" i="100"/>
  <c r="K195" i="100"/>
  <c r="J195" i="100"/>
  <c r="I195" i="100"/>
  <c r="H195" i="100"/>
  <c r="G195" i="100"/>
  <c r="B195" i="100"/>
  <c r="Z194" i="100"/>
  <c r="Y194" i="100"/>
  <c r="X194" i="100"/>
  <c r="W194" i="100"/>
  <c r="V194" i="100"/>
  <c r="U194" i="100"/>
  <c r="T194" i="100"/>
  <c r="S194" i="100"/>
  <c r="R194" i="100"/>
  <c r="Q194" i="100"/>
  <c r="P194" i="100"/>
  <c r="O194" i="100"/>
  <c r="N194" i="100"/>
  <c r="M194" i="100"/>
  <c r="L194" i="100"/>
  <c r="K194" i="100"/>
  <c r="J194" i="100"/>
  <c r="I194" i="100"/>
  <c r="H194" i="100"/>
  <c r="G194" i="100"/>
  <c r="F194" i="100"/>
  <c r="E194" i="100"/>
  <c r="D194" i="100"/>
  <c r="B194" i="100"/>
  <c r="Z193" i="100"/>
  <c r="Y193" i="100"/>
  <c r="X193" i="100"/>
  <c r="W193" i="100"/>
  <c r="V193" i="100"/>
  <c r="U193" i="100"/>
  <c r="T193" i="100"/>
  <c r="S193" i="100"/>
  <c r="R193" i="100"/>
  <c r="Q193" i="100"/>
  <c r="P193" i="100"/>
  <c r="O193" i="100"/>
  <c r="N193" i="100"/>
  <c r="M193" i="100"/>
  <c r="L193" i="100"/>
  <c r="K193" i="100"/>
  <c r="J193" i="100"/>
  <c r="I193" i="100"/>
  <c r="H193" i="100"/>
  <c r="G193" i="100"/>
  <c r="F193" i="100"/>
  <c r="E193" i="100"/>
  <c r="D193" i="100"/>
  <c r="B193" i="100"/>
  <c r="Z192" i="100"/>
  <c r="Y192" i="100"/>
  <c r="X192" i="100"/>
  <c r="W192" i="100"/>
  <c r="V192" i="100"/>
  <c r="U192" i="100"/>
  <c r="T192" i="100"/>
  <c r="S192" i="100"/>
  <c r="R192" i="100"/>
  <c r="Q192" i="100"/>
  <c r="P192" i="100"/>
  <c r="O192" i="100"/>
  <c r="N192" i="100"/>
  <c r="M192" i="100"/>
  <c r="L192" i="100"/>
  <c r="K192" i="100"/>
  <c r="J192" i="100"/>
  <c r="I192" i="100"/>
  <c r="H192" i="100"/>
  <c r="G192" i="100"/>
  <c r="F192" i="100"/>
  <c r="E192" i="100"/>
  <c r="D192" i="100"/>
  <c r="B192" i="100"/>
  <c r="Z191" i="100"/>
  <c r="Y191" i="100"/>
  <c r="X191" i="100"/>
  <c r="W191" i="100"/>
  <c r="V191" i="100"/>
  <c r="U191" i="100"/>
  <c r="T191" i="100"/>
  <c r="S191" i="100"/>
  <c r="R191" i="100"/>
  <c r="Q191" i="100"/>
  <c r="P191" i="100"/>
  <c r="O191" i="100"/>
  <c r="N191" i="100"/>
  <c r="M191" i="100"/>
  <c r="L191" i="100"/>
  <c r="K191" i="100"/>
  <c r="J191" i="100"/>
  <c r="I191" i="100"/>
  <c r="H191" i="100"/>
  <c r="G191" i="100"/>
  <c r="B191" i="100"/>
  <c r="Z190" i="100"/>
  <c r="Y190" i="100"/>
  <c r="X190" i="100"/>
  <c r="W190" i="100"/>
  <c r="V190" i="100"/>
  <c r="U190" i="100"/>
  <c r="T190" i="100"/>
  <c r="S190" i="100"/>
  <c r="R190" i="100"/>
  <c r="Q190" i="100"/>
  <c r="P190" i="100"/>
  <c r="O190" i="100"/>
  <c r="N190" i="100"/>
  <c r="M190" i="100"/>
  <c r="L190" i="100"/>
  <c r="K190" i="100"/>
  <c r="J190" i="100"/>
  <c r="I190" i="100"/>
  <c r="H190" i="100"/>
  <c r="G190" i="100"/>
  <c r="F190" i="100"/>
  <c r="E190" i="100"/>
  <c r="D190" i="100"/>
  <c r="B190" i="100"/>
  <c r="Z189" i="100"/>
  <c r="Y189" i="100"/>
  <c r="X189" i="100"/>
  <c r="W189" i="100"/>
  <c r="V189" i="100"/>
  <c r="U189" i="100"/>
  <c r="T189" i="100"/>
  <c r="S189" i="100"/>
  <c r="R189" i="100"/>
  <c r="Q189" i="100"/>
  <c r="P189" i="100"/>
  <c r="O189" i="100"/>
  <c r="N189" i="100"/>
  <c r="M189" i="100"/>
  <c r="L189" i="100"/>
  <c r="K189" i="100"/>
  <c r="J189" i="100"/>
  <c r="I189" i="100"/>
  <c r="H189" i="100"/>
  <c r="G189" i="100"/>
  <c r="F189" i="100"/>
  <c r="E189" i="100"/>
  <c r="D189" i="100"/>
  <c r="B189" i="100"/>
  <c r="Z188" i="100"/>
  <c r="Y188" i="100"/>
  <c r="X188" i="100"/>
  <c r="W188" i="100"/>
  <c r="V188" i="100"/>
  <c r="U188" i="100"/>
  <c r="T188" i="100"/>
  <c r="S188" i="100"/>
  <c r="R188" i="100"/>
  <c r="Q188" i="100"/>
  <c r="P188" i="100"/>
  <c r="O188" i="100"/>
  <c r="N188" i="100"/>
  <c r="M188" i="100"/>
  <c r="L188" i="100"/>
  <c r="K188" i="100"/>
  <c r="J188" i="100"/>
  <c r="I188" i="100"/>
  <c r="H188" i="100"/>
  <c r="G188" i="100"/>
  <c r="F188" i="100"/>
  <c r="E188" i="100"/>
  <c r="D188" i="100"/>
  <c r="B188" i="100"/>
  <c r="Z187" i="100"/>
  <c r="Y187" i="100"/>
  <c r="X187" i="100"/>
  <c r="W187" i="100"/>
  <c r="V187" i="100"/>
  <c r="U187" i="100"/>
  <c r="T187" i="100"/>
  <c r="S187" i="100"/>
  <c r="R187" i="100"/>
  <c r="Q187" i="100"/>
  <c r="P187" i="100"/>
  <c r="O187" i="100"/>
  <c r="N187" i="100"/>
  <c r="M187" i="100"/>
  <c r="L187" i="100"/>
  <c r="K187" i="100"/>
  <c r="J187" i="100"/>
  <c r="I187" i="100"/>
  <c r="H187" i="100"/>
  <c r="G187" i="100"/>
  <c r="F187" i="100"/>
  <c r="E187" i="100"/>
  <c r="D187" i="100"/>
  <c r="B187" i="100"/>
  <c r="Z186" i="100"/>
  <c r="Y186" i="100"/>
  <c r="X186" i="100"/>
  <c r="W186" i="100"/>
  <c r="V186" i="100"/>
  <c r="U186" i="100"/>
  <c r="T186" i="100"/>
  <c r="S186" i="100"/>
  <c r="R186" i="100"/>
  <c r="Q186" i="100"/>
  <c r="P186" i="100"/>
  <c r="O186" i="100"/>
  <c r="N186" i="100"/>
  <c r="M186" i="100"/>
  <c r="L186" i="100"/>
  <c r="K186" i="100"/>
  <c r="J186" i="100"/>
  <c r="I186" i="100"/>
  <c r="H186" i="100"/>
  <c r="G186" i="100"/>
  <c r="F186" i="100"/>
  <c r="E186" i="100"/>
  <c r="D186" i="100"/>
  <c r="B186" i="100"/>
  <c r="Z185" i="100"/>
  <c r="Y185" i="100"/>
  <c r="X185" i="100"/>
  <c r="W185" i="100"/>
  <c r="V185" i="100"/>
  <c r="U185" i="100"/>
  <c r="T185" i="100"/>
  <c r="S185" i="100"/>
  <c r="R185" i="100"/>
  <c r="Q185" i="100"/>
  <c r="P185" i="100"/>
  <c r="O185" i="100"/>
  <c r="N185" i="100"/>
  <c r="M185" i="100"/>
  <c r="L185" i="100"/>
  <c r="K185" i="100"/>
  <c r="J185" i="100"/>
  <c r="I185" i="100"/>
  <c r="H185" i="100"/>
  <c r="G185" i="100"/>
  <c r="F185" i="100"/>
  <c r="E185" i="100"/>
  <c r="D185" i="100"/>
  <c r="B185" i="100"/>
  <c r="Z184" i="100"/>
  <c r="Y184" i="100"/>
  <c r="X184" i="100"/>
  <c r="W184" i="100"/>
  <c r="V184" i="100"/>
  <c r="U184" i="100"/>
  <c r="T184" i="100"/>
  <c r="S184" i="100"/>
  <c r="R184" i="100"/>
  <c r="Q184" i="100"/>
  <c r="P184" i="100"/>
  <c r="O184" i="100"/>
  <c r="N184" i="100"/>
  <c r="M184" i="100"/>
  <c r="L184" i="100"/>
  <c r="K184" i="100"/>
  <c r="J184" i="100"/>
  <c r="I184" i="100"/>
  <c r="H184" i="100"/>
  <c r="G184" i="100"/>
  <c r="F184" i="100"/>
  <c r="E184" i="100"/>
  <c r="D184" i="100"/>
  <c r="B184" i="100"/>
  <c r="Z183" i="100"/>
  <c r="Y183" i="100"/>
  <c r="X183" i="100"/>
  <c r="W183" i="100"/>
  <c r="V183" i="100"/>
  <c r="U183" i="100"/>
  <c r="T183" i="100"/>
  <c r="S183" i="100"/>
  <c r="R183" i="100"/>
  <c r="Q183" i="100"/>
  <c r="P183" i="100"/>
  <c r="O183" i="100"/>
  <c r="N183" i="100"/>
  <c r="M183" i="100"/>
  <c r="L183" i="100"/>
  <c r="K183" i="100"/>
  <c r="J183" i="100"/>
  <c r="I183" i="100"/>
  <c r="H183" i="100"/>
  <c r="G183" i="100"/>
  <c r="F183" i="100"/>
  <c r="E183" i="100"/>
  <c r="D183" i="100"/>
  <c r="B183" i="100"/>
  <c r="Z182" i="100"/>
  <c r="Y182" i="100"/>
  <c r="X182" i="100"/>
  <c r="W182" i="100"/>
  <c r="V182" i="100"/>
  <c r="U182" i="100"/>
  <c r="T182" i="100"/>
  <c r="S182" i="100"/>
  <c r="R182" i="100"/>
  <c r="Q182" i="100"/>
  <c r="P182" i="100"/>
  <c r="O182" i="100"/>
  <c r="N182" i="100"/>
  <c r="M182" i="100"/>
  <c r="L182" i="100"/>
  <c r="K182" i="100"/>
  <c r="J182" i="100"/>
  <c r="I182" i="100"/>
  <c r="H182" i="100"/>
  <c r="G182" i="100"/>
  <c r="F182" i="100"/>
  <c r="E182" i="100"/>
  <c r="D182" i="100"/>
  <c r="B182" i="100"/>
  <c r="Z181" i="100"/>
  <c r="Y181" i="100"/>
  <c r="X181" i="100"/>
  <c r="W181" i="100"/>
  <c r="V181" i="100"/>
  <c r="U181" i="100"/>
  <c r="T181" i="100"/>
  <c r="S181" i="100"/>
  <c r="R181" i="100"/>
  <c r="Q181" i="100"/>
  <c r="P181" i="100"/>
  <c r="O181" i="100"/>
  <c r="N181" i="100"/>
  <c r="M181" i="100"/>
  <c r="L181" i="100"/>
  <c r="K181" i="100"/>
  <c r="J181" i="100"/>
  <c r="I181" i="100"/>
  <c r="H181" i="100"/>
  <c r="G181" i="100"/>
  <c r="B181" i="100"/>
  <c r="Z180" i="100"/>
  <c r="Y180" i="100"/>
  <c r="X180" i="100"/>
  <c r="W180" i="100"/>
  <c r="V180" i="100"/>
  <c r="U180" i="100"/>
  <c r="T180" i="100"/>
  <c r="S180" i="100"/>
  <c r="R180" i="100"/>
  <c r="Q180" i="100"/>
  <c r="P180" i="100"/>
  <c r="O180" i="100"/>
  <c r="N180" i="100"/>
  <c r="M180" i="100"/>
  <c r="L180" i="100"/>
  <c r="K180" i="100"/>
  <c r="J180" i="100"/>
  <c r="I180" i="100"/>
  <c r="H180" i="100"/>
  <c r="G180" i="100"/>
  <c r="F180" i="100"/>
  <c r="E180" i="100"/>
  <c r="D180" i="100"/>
  <c r="B180" i="100"/>
  <c r="Z179" i="100"/>
  <c r="Y179" i="100"/>
  <c r="X179" i="100"/>
  <c r="W179" i="100"/>
  <c r="V179" i="100"/>
  <c r="U179" i="100"/>
  <c r="T179" i="100"/>
  <c r="S179" i="100"/>
  <c r="R179" i="100"/>
  <c r="Q179" i="100"/>
  <c r="P179" i="100"/>
  <c r="O179" i="100"/>
  <c r="N179" i="100"/>
  <c r="M179" i="100"/>
  <c r="L179" i="100"/>
  <c r="K179" i="100"/>
  <c r="J179" i="100"/>
  <c r="I179" i="100"/>
  <c r="H179" i="100"/>
  <c r="G179" i="100"/>
  <c r="F179" i="100"/>
  <c r="E179" i="100"/>
  <c r="D179" i="100"/>
  <c r="B179" i="100"/>
  <c r="Z178" i="100"/>
  <c r="Y178" i="100"/>
  <c r="X178" i="100"/>
  <c r="W178" i="100"/>
  <c r="V178" i="100"/>
  <c r="U178" i="100"/>
  <c r="T178" i="100"/>
  <c r="S178" i="100"/>
  <c r="R178" i="100"/>
  <c r="Q178" i="100"/>
  <c r="P178" i="100"/>
  <c r="O178" i="100"/>
  <c r="N178" i="100"/>
  <c r="M178" i="100"/>
  <c r="L178" i="100"/>
  <c r="K178" i="100"/>
  <c r="J178" i="100"/>
  <c r="I178" i="100"/>
  <c r="H178" i="100"/>
  <c r="G178" i="100"/>
  <c r="F178" i="100"/>
  <c r="E178" i="100"/>
  <c r="D178" i="100"/>
  <c r="B178" i="100"/>
  <c r="Z177" i="100"/>
  <c r="Y177" i="100"/>
  <c r="X177" i="100"/>
  <c r="W177" i="100"/>
  <c r="V177" i="100"/>
  <c r="U177" i="100"/>
  <c r="T177" i="100"/>
  <c r="S177" i="100"/>
  <c r="R177" i="100"/>
  <c r="Q177" i="100"/>
  <c r="P177" i="100"/>
  <c r="O177" i="100"/>
  <c r="N177" i="100"/>
  <c r="M177" i="100"/>
  <c r="L177" i="100"/>
  <c r="K177" i="100"/>
  <c r="J177" i="100"/>
  <c r="I177" i="100"/>
  <c r="H177" i="100"/>
  <c r="G177" i="100"/>
  <c r="F177" i="100"/>
  <c r="E177" i="100"/>
  <c r="D177" i="100"/>
  <c r="B177" i="100"/>
  <c r="Z176" i="100"/>
  <c r="Y176" i="100"/>
  <c r="X176" i="100"/>
  <c r="W176" i="100"/>
  <c r="V176" i="100"/>
  <c r="U176" i="100"/>
  <c r="T176" i="100"/>
  <c r="S176" i="100"/>
  <c r="R176" i="100"/>
  <c r="Q176" i="100"/>
  <c r="P176" i="100"/>
  <c r="O176" i="100"/>
  <c r="N176" i="100"/>
  <c r="M176" i="100"/>
  <c r="L176" i="100"/>
  <c r="K176" i="100"/>
  <c r="J176" i="100"/>
  <c r="I176" i="100"/>
  <c r="H176" i="100"/>
  <c r="G176" i="100"/>
  <c r="F176" i="100"/>
  <c r="E176" i="100"/>
  <c r="D176" i="100"/>
  <c r="B176" i="100"/>
  <c r="Z175" i="100"/>
  <c r="Y175" i="100"/>
  <c r="X175" i="100"/>
  <c r="W175" i="100"/>
  <c r="V175" i="100"/>
  <c r="U175" i="100"/>
  <c r="T175" i="100"/>
  <c r="S175" i="100"/>
  <c r="R175" i="100"/>
  <c r="Q175" i="100"/>
  <c r="P175" i="100"/>
  <c r="O175" i="100"/>
  <c r="N175" i="100"/>
  <c r="M175" i="100"/>
  <c r="L175" i="100"/>
  <c r="K175" i="100"/>
  <c r="J175" i="100"/>
  <c r="I175" i="100"/>
  <c r="H175" i="100"/>
  <c r="G175" i="100"/>
  <c r="F175" i="100"/>
  <c r="E175" i="100"/>
  <c r="D175" i="100"/>
  <c r="B175" i="100"/>
  <c r="Z174" i="100"/>
  <c r="Y174" i="100"/>
  <c r="X174" i="100"/>
  <c r="W174" i="100"/>
  <c r="V174" i="100"/>
  <c r="U174" i="100"/>
  <c r="T174" i="100"/>
  <c r="S174" i="100"/>
  <c r="R174" i="100"/>
  <c r="Q174" i="100"/>
  <c r="P174" i="100"/>
  <c r="O174" i="100"/>
  <c r="N174" i="100"/>
  <c r="M174" i="100"/>
  <c r="L174" i="100"/>
  <c r="K174" i="100"/>
  <c r="J174" i="100"/>
  <c r="I174" i="100"/>
  <c r="H174" i="100"/>
  <c r="G174" i="100"/>
  <c r="B174" i="100"/>
  <c r="Z173" i="100"/>
  <c r="Y173" i="100"/>
  <c r="X173" i="100"/>
  <c r="W173" i="100"/>
  <c r="V173" i="100"/>
  <c r="U173" i="100"/>
  <c r="T173" i="100"/>
  <c r="S173" i="100"/>
  <c r="R173" i="100"/>
  <c r="Q173" i="100"/>
  <c r="P173" i="100"/>
  <c r="O173" i="100"/>
  <c r="N173" i="100"/>
  <c r="M173" i="100"/>
  <c r="L173" i="100"/>
  <c r="K173" i="100"/>
  <c r="J173" i="100"/>
  <c r="I173" i="100"/>
  <c r="H173" i="100"/>
  <c r="G173" i="100"/>
  <c r="F173" i="100"/>
  <c r="E173" i="100"/>
  <c r="D173" i="100"/>
  <c r="B173" i="100"/>
  <c r="Z172" i="100"/>
  <c r="Y172" i="100"/>
  <c r="X172" i="100"/>
  <c r="W172" i="100"/>
  <c r="V172" i="100"/>
  <c r="U172" i="100"/>
  <c r="T172" i="100"/>
  <c r="S172" i="100"/>
  <c r="R172" i="100"/>
  <c r="Q172" i="100"/>
  <c r="P172" i="100"/>
  <c r="O172" i="100"/>
  <c r="N172" i="100"/>
  <c r="M172" i="100"/>
  <c r="L172" i="100"/>
  <c r="K172" i="100"/>
  <c r="J172" i="100"/>
  <c r="I172" i="100"/>
  <c r="H172" i="100"/>
  <c r="G172" i="100"/>
  <c r="F172" i="100"/>
  <c r="E172" i="100"/>
  <c r="D172" i="100"/>
  <c r="B172" i="100"/>
  <c r="Z171" i="100"/>
  <c r="Y171" i="100"/>
  <c r="X171" i="100"/>
  <c r="W171" i="100"/>
  <c r="V171" i="100"/>
  <c r="U171" i="100"/>
  <c r="T171" i="100"/>
  <c r="S171" i="100"/>
  <c r="R171" i="100"/>
  <c r="Q171" i="100"/>
  <c r="P171" i="100"/>
  <c r="O171" i="100"/>
  <c r="N171" i="100"/>
  <c r="M171" i="100"/>
  <c r="L171" i="100"/>
  <c r="K171" i="100"/>
  <c r="J171" i="100"/>
  <c r="I171" i="100"/>
  <c r="H171" i="100"/>
  <c r="G171" i="100"/>
  <c r="F171" i="100"/>
  <c r="E171" i="100"/>
  <c r="D171" i="100"/>
  <c r="B171" i="100"/>
  <c r="Z170" i="100"/>
  <c r="Y170" i="100"/>
  <c r="X170" i="100"/>
  <c r="W170" i="100"/>
  <c r="V170" i="100"/>
  <c r="U170" i="100"/>
  <c r="T170" i="100"/>
  <c r="S170" i="100"/>
  <c r="R170" i="100"/>
  <c r="Q170" i="100"/>
  <c r="P170" i="100"/>
  <c r="O170" i="100"/>
  <c r="N170" i="100"/>
  <c r="M170" i="100"/>
  <c r="L170" i="100"/>
  <c r="K170" i="100"/>
  <c r="J170" i="100"/>
  <c r="I170" i="100"/>
  <c r="H170" i="100"/>
  <c r="G170" i="100"/>
  <c r="F170" i="100"/>
  <c r="E170" i="100"/>
  <c r="D170" i="100"/>
  <c r="B170" i="100"/>
  <c r="Z169" i="100"/>
  <c r="Y169" i="100"/>
  <c r="X169" i="100"/>
  <c r="W169" i="100"/>
  <c r="V169" i="100"/>
  <c r="U169" i="100"/>
  <c r="T169" i="100"/>
  <c r="S169" i="100"/>
  <c r="R169" i="100"/>
  <c r="Q169" i="100"/>
  <c r="P169" i="100"/>
  <c r="O169" i="100"/>
  <c r="N169" i="100"/>
  <c r="M169" i="100"/>
  <c r="L169" i="100"/>
  <c r="K169" i="100"/>
  <c r="J169" i="100"/>
  <c r="I169" i="100"/>
  <c r="H169" i="100"/>
  <c r="G169" i="100"/>
  <c r="F169" i="100"/>
  <c r="E169" i="100"/>
  <c r="D169" i="100"/>
  <c r="B169" i="100"/>
  <c r="Z168" i="100"/>
  <c r="Y168" i="100"/>
  <c r="X168" i="100"/>
  <c r="W168" i="100"/>
  <c r="V168" i="100"/>
  <c r="U168" i="100"/>
  <c r="T168" i="100"/>
  <c r="S168" i="100"/>
  <c r="R168" i="100"/>
  <c r="Q168" i="100"/>
  <c r="P168" i="100"/>
  <c r="O168" i="100"/>
  <c r="N168" i="100"/>
  <c r="M168" i="100"/>
  <c r="L168" i="100"/>
  <c r="K168" i="100"/>
  <c r="J168" i="100"/>
  <c r="I168" i="100"/>
  <c r="H168" i="100"/>
  <c r="G168" i="100"/>
  <c r="F168" i="100"/>
  <c r="E168" i="100"/>
  <c r="D168" i="100"/>
  <c r="B168" i="100"/>
  <c r="Z167" i="100"/>
  <c r="Y167" i="100"/>
  <c r="X167" i="100"/>
  <c r="W167" i="100"/>
  <c r="V167" i="100"/>
  <c r="U167" i="100"/>
  <c r="T167" i="100"/>
  <c r="S167" i="100"/>
  <c r="R167" i="100"/>
  <c r="Q167" i="100"/>
  <c r="P167" i="100"/>
  <c r="O167" i="100"/>
  <c r="N167" i="100"/>
  <c r="M167" i="100"/>
  <c r="L167" i="100"/>
  <c r="K167" i="100"/>
  <c r="J167" i="100"/>
  <c r="I167" i="100"/>
  <c r="H167" i="100"/>
  <c r="G167" i="100"/>
  <c r="F167" i="100"/>
  <c r="E167" i="100"/>
  <c r="D167" i="100"/>
  <c r="B167" i="100"/>
  <c r="Z166" i="100"/>
  <c r="Y166" i="100"/>
  <c r="X166" i="100"/>
  <c r="W166" i="100"/>
  <c r="V166" i="100"/>
  <c r="U166" i="100"/>
  <c r="T166" i="100"/>
  <c r="S166" i="100"/>
  <c r="R166" i="100"/>
  <c r="Q166" i="100"/>
  <c r="P166" i="100"/>
  <c r="O166" i="100"/>
  <c r="N166" i="100"/>
  <c r="M166" i="100"/>
  <c r="L166" i="100"/>
  <c r="K166" i="100"/>
  <c r="J166" i="100"/>
  <c r="I166" i="100"/>
  <c r="H166" i="100"/>
  <c r="G166" i="100"/>
  <c r="B166" i="100"/>
  <c r="Z165" i="100"/>
  <c r="Y165" i="100"/>
  <c r="X165" i="100"/>
  <c r="W165" i="100"/>
  <c r="V165" i="100"/>
  <c r="U165" i="100"/>
  <c r="T165" i="100"/>
  <c r="S165" i="100"/>
  <c r="R165" i="100"/>
  <c r="Q165" i="100"/>
  <c r="P165" i="100"/>
  <c r="O165" i="100"/>
  <c r="N165" i="100"/>
  <c r="M165" i="100"/>
  <c r="L165" i="100"/>
  <c r="K165" i="100"/>
  <c r="J165" i="100"/>
  <c r="I165" i="100"/>
  <c r="H165" i="100"/>
  <c r="G165" i="100"/>
  <c r="F165" i="100"/>
  <c r="E165" i="100"/>
  <c r="D165" i="100"/>
  <c r="B165" i="100"/>
  <c r="Z164" i="100"/>
  <c r="Y164" i="100"/>
  <c r="X164" i="100"/>
  <c r="W164" i="100"/>
  <c r="V164" i="100"/>
  <c r="U164" i="100"/>
  <c r="T164" i="100"/>
  <c r="S164" i="100"/>
  <c r="R164" i="100"/>
  <c r="Q164" i="100"/>
  <c r="P164" i="100"/>
  <c r="O164" i="100"/>
  <c r="N164" i="100"/>
  <c r="M164" i="100"/>
  <c r="L164" i="100"/>
  <c r="K164" i="100"/>
  <c r="J164" i="100"/>
  <c r="I164" i="100"/>
  <c r="H164" i="100"/>
  <c r="G164" i="100"/>
  <c r="F164" i="100"/>
  <c r="E164" i="100"/>
  <c r="D164" i="100"/>
  <c r="B164" i="100"/>
  <c r="Z163" i="100"/>
  <c r="Y163" i="100"/>
  <c r="X163" i="100"/>
  <c r="W163" i="100"/>
  <c r="V163" i="100"/>
  <c r="U163" i="100"/>
  <c r="T163" i="100"/>
  <c r="S163" i="100"/>
  <c r="R163" i="100"/>
  <c r="Q163" i="100"/>
  <c r="P163" i="100"/>
  <c r="O163" i="100"/>
  <c r="N163" i="100"/>
  <c r="M163" i="100"/>
  <c r="L163" i="100"/>
  <c r="K163" i="100"/>
  <c r="J163" i="100"/>
  <c r="I163" i="100"/>
  <c r="H163" i="100"/>
  <c r="G163" i="100"/>
  <c r="F163" i="100"/>
  <c r="E163" i="100"/>
  <c r="D163" i="100"/>
  <c r="B163" i="100"/>
  <c r="Z162" i="100"/>
  <c r="Y162" i="100"/>
  <c r="X162" i="100"/>
  <c r="W162" i="100"/>
  <c r="V162" i="100"/>
  <c r="U162" i="100"/>
  <c r="T162" i="100"/>
  <c r="S162" i="100"/>
  <c r="R162" i="100"/>
  <c r="Q162" i="100"/>
  <c r="P162" i="100"/>
  <c r="O162" i="100"/>
  <c r="N162" i="100"/>
  <c r="M162" i="100"/>
  <c r="L162" i="100"/>
  <c r="K162" i="100"/>
  <c r="J162" i="100"/>
  <c r="I162" i="100"/>
  <c r="H162" i="100"/>
  <c r="G162" i="100"/>
  <c r="F162" i="100"/>
  <c r="E162" i="100"/>
  <c r="D162" i="100"/>
  <c r="B162" i="100"/>
  <c r="Z161" i="100"/>
  <c r="Y161" i="100"/>
  <c r="X161" i="100"/>
  <c r="W161" i="100"/>
  <c r="V161" i="100"/>
  <c r="U161" i="100"/>
  <c r="T161" i="100"/>
  <c r="S161" i="100"/>
  <c r="R161" i="100"/>
  <c r="Q161" i="100"/>
  <c r="P161" i="100"/>
  <c r="O161" i="100"/>
  <c r="N161" i="100"/>
  <c r="M161" i="100"/>
  <c r="L161" i="100"/>
  <c r="K161" i="100"/>
  <c r="J161" i="100"/>
  <c r="I161" i="100"/>
  <c r="H161" i="100"/>
  <c r="G161" i="100"/>
  <c r="B161" i="100"/>
  <c r="Z160" i="100"/>
  <c r="Y160" i="100"/>
  <c r="X160" i="100"/>
  <c r="W160" i="100"/>
  <c r="V160" i="100"/>
  <c r="U160" i="100"/>
  <c r="T160" i="100"/>
  <c r="S160" i="100"/>
  <c r="R160" i="100"/>
  <c r="Q160" i="100"/>
  <c r="P160" i="100"/>
  <c r="O160" i="100"/>
  <c r="N160" i="100"/>
  <c r="M160" i="100"/>
  <c r="L160" i="100"/>
  <c r="K160" i="100"/>
  <c r="J160" i="100"/>
  <c r="I160" i="100"/>
  <c r="H160" i="100"/>
  <c r="G160" i="100"/>
  <c r="F160" i="100"/>
  <c r="E160" i="100"/>
  <c r="D160" i="100"/>
  <c r="B160" i="100"/>
  <c r="Z159" i="100"/>
  <c r="Y159" i="100"/>
  <c r="X159" i="100"/>
  <c r="W159" i="100"/>
  <c r="V159" i="100"/>
  <c r="U159" i="100"/>
  <c r="T159" i="100"/>
  <c r="S159" i="100"/>
  <c r="R159" i="100"/>
  <c r="Q159" i="100"/>
  <c r="P159" i="100"/>
  <c r="O159" i="100"/>
  <c r="N159" i="100"/>
  <c r="M159" i="100"/>
  <c r="L159" i="100"/>
  <c r="K159" i="100"/>
  <c r="J159" i="100"/>
  <c r="I159" i="100"/>
  <c r="H159" i="100"/>
  <c r="G159" i="100"/>
  <c r="F159" i="100"/>
  <c r="E159" i="100"/>
  <c r="D159" i="100"/>
  <c r="B159" i="100"/>
  <c r="Z158" i="100"/>
  <c r="Y158" i="100"/>
  <c r="X158" i="100"/>
  <c r="W158" i="100"/>
  <c r="V158" i="100"/>
  <c r="U158" i="100"/>
  <c r="T158" i="100"/>
  <c r="S158" i="100"/>
  <c r="R158" i="100"/>
  <c r="Q158" i="100"/>
  <c r="P158" i="100"/>
  <c r="O158" i="100"/>
  <c r="N158" i="100"/>
  <c r="M158" i="100"/>
  <c r="L158" i="100"/>
  <c r="K158" i="100"/>
  <c r="J158" i="100"/>
  <c r="I158" i="100"/>
  <c r="H158" i="100"/>
  <c r="G158" i="100"/>
  <c r="F158" i="100"/>
  <c r="E158" i="100"/>
  <c r="D158" i="100"/>
  <c r="B158" i="100"/>
  <c r="Z157" i="100"/>
  <c r="Y157" i="100"/>
  <c r="X157" i="100"/>
  <c r="W157" i="100"/>
  <c r="V157" i="100"/>
  <c r="U157" i="100"/>
  <c r="T157" i="100"/>
  <c r="S157" i="100"/>
  <c r="R157" i="100"/>
  <c r="Q157" i="100"/>
  <c r="P157" i="100"/>
  <c r="O157" i="100"/>
  <c r="N157" i="100"/>
  <c r="M157" i="100"/>
  <c r="L157" i="100"/>
  <c r="K157" i="100"/>
  <c r="J157" i="100"/>
  <c r="I157" i="100"/>
  <c r="H157" i="100"/>
  <c r="G157" i="100"/>
  <c r="F157" i="100"/>
  <c r="E157" i="100"/>
  <c r="D157" i="100"/>
  <c r="B157" i="100"/>
  <c r="Z156" i="100"/>
  <c r="Y156" i="100"/>
  <c r="X156" i="100"/>
  <c r="W156" i="100"/>
  <c r="V156" i="100"/>
  <c r="U156" i="100"/>
  <c r="T156" i="100"/>
  <c r="S156" i="100"/>
  <c r="R156" i="100"/>
  <c r="Q156" i="100"/>
  <c r="P156" i="100"/>
  <c r="O156" i="100"/>
  <c r="N156" i="100"/>
  <c r="M156" i="100"/>
  <c r="L156" i="100"/>
  <c r="K156" i="100"/>
  <c r="J156" i="100"/>
  <c r="I156" i="100"/>
  <c r="H156" i="100"/>
  <c r="G156" i="100"/>
  <c r="F156" i="100"/>
  <c r="E156" i="100"/>
  <c r="D156" i="100"/>
  <c r="B156" i="100"/>
  <c r="Z155" i="100"/>
  <c r="Y155" i="100"/>
  <c r="X155" i="100"/>
  <c r="W155" i="100"/>
  <c r="V155" i="100"/>
  <c r="U155" i="100"/>
  <c r="T155" i="100"/>
  <c r="S155" i="100"/>
  <c r="R155" i="100"/>
  <c r="Q155" i="100"/>
  <c r="P155" i="100"/>
  <c r="O155" i="100"/>
  <c r="N155" i="100"/>
  <c r="M155" i="100"/>
  <c r="L155" i="100"/>
  <c r="K155" i="100"/>
  <c r="J155" i="100"/>
  <c r="I155" i="100"/>
  <c r="H155" i="100"/>
  <c r="G155" i="100"/>
  <c r="F155" i="100"/>
  <c r="E155" i="100"/>
  <c r="D155" i="100"/>
  <c r="B155" i="100"/>
  <c r="Z154" i="100"/>
  <c r="Y154" i="100"/>
  <c r="X154" i="100"/>
  <c r="W154" i="100"/>
  <c r="V154" i="100"/>
  <c r="U154" i="100"/>
  <c r="T154" i="100"/>
  <c r="S154" i="100"/>
  <c r="R154" i="100"/>
  <c r="Q154" i="100"/>
  <c r="P154" i="100"/>
  <c r="O154" i="100"/>
  <c r="N154" i="100"/>
  <c r="M154" i="100"/>
  <c r="L154" i="100"/>
  <c r="K154" i="100"/>
  <c r="J154" i="100"/>
  <c r="I154" i="100"/>
  <c r="H154" i="100"/>
  <c r="G154" i="100"/>
  <c r="F154" i="100"/>
  <c r="E154" i="100"/>
  <c r="D154" i="100"/>
  <c r="B154" i="100"/>
  <c r="Z153" i="100"/>
  <c r="Y153" i="100"/>
  <c r="X153" i="100"/>
  <c r="W153" i="100"/>
  <c r="V153" i="100"/>
  <c r="U153" i="100"/>
  <c r="T153" i="100"/>
  <c r="S153" i="100"/>
  <c r="R153" i="100"/>
  <c r="Q153" i="100"/>
  <c r="P153" i="100"/>
  <c r="O153" i="100"/>
  <c r="N153" i="100"/>
  <c r="M153" i="100"/>
  <c r="L153" i="100"/>
  <c r="K153" i="100"/>
  <c r="J153" i="100"/>
  <c r="I153" i="100"/>
  <c r="H153" i="100"/>
  <c r="G153" i="100"/>
  <c r="B153" i="100"/>
  <c r="Z152" i="100"/>
  <c r="Y152" i="100"/>
  <c r="X152" i="100"/>
  <c r="W152" i="100"/>
  <c r="V152" i="100"/>
  <c r="U152" i="100"/>
  <c r="T152" i="100"/>
  <c r="S152" i="100"/>
  <c r="R152" i="100"/>
  <c r="Q152" i="100"/>
  <c r="P152" i="100"/>
  <c r="O152" i="100"/>
  <c r="N152" i="100"/>
  <c r="M152" i="100"/>
  <c r="L152" i="100"/>
  <c r="K152" i="100"/>
  <c r="J152" i="100"/>
  <c r="I152" i="100"/>
  <c r="H152" i="100"/>
  <c r="G152" i="100"/>
  <c r="B152" i="100"/>
  <c r="X66" i="100"/>
  <c r="W66" i="100"/>
  <c r="V66" i="100"/>
  <c r="U66" i="100"/>
  <c r="T66" i="100"/>
  <c r="S66" i="100"/>
  <c r="R66" i="100"/>
  <c r="Q66" i="100"/>
  <c r="P66" i="100"/>
  <c r="O66" i="100"/>
  <c r="N66" i="100"/>
  <c r="M66" i="100"/>
  <c r="F66" i="100"/>
  <c r="E66" i="100"/>
  <c r="C66" i="100"/>
  <c r="B66" i="100"/>
  <c r="X65" i="100"/>
  <c r="W65" i="100"/>
  <c r="V65" i="100"/>
  <c r="U65" i="100"/>
  <c r="T65" i="100"/>
  <c r="S65" i="100"/>
  <c r="R65" i="100"/>
  <c r="Q65" i="100"/>
  <c r="P65" i="100"/>
  <c r="O65" i="100"/>
  <c r="N65" i="100"/>
  <c r="M65" i="100"/>
  <c r="G65" i="100"/>
  <c r="F65" i="100"/>
  <c r="E65" i="100"/>
  <c r="C65" i="100"/>
  <c r="B65" i="100"/>
  <c r="X64" i="100"/>
  <c r="W64" i="100"/>
  <c r="V64" i="100"/>
  <c r="U64" i="100"/>
  <c r="T64" i="100"/>
  <c r="S64" i="100"/>
  <c r="R64" i="100"/>
  <c r="Q64" i="100"/>
  <c r="P64" i="100"/>
  <c r="O64" i="100"/>
  <c r="N64" i="100"/>
  <c r="M64" i="100"/>
  <c r="G64" i="100"/>
  <c r="F64" i="100"/>
  <c r="E64" i="100"/>
  <c r="C64" i="100"/>
  <c r="B64" i="100"/>
  <c r="AB61" i="100"/>
  <c r="N56" i="100"/>
  <c r="AD42" i="100"/>
  <c r="AC42" i="100"/>
  <c r="AD41" i="100"/>
  <c r="AC41" i="100"/>
  <c r="AD40" i="100"/>
  <c r="AC40" i="100"/>
  <c r="AD39" i="100"/>
  <c r="AC39" i="100"/>
  <c r="AD37" i="100"/>
  <c r="AC37" i="100"/>
  <c r="AD35" i="100"/>
  <c r="AC35" i="100"/>
  <c r="AD34" i="100"/>
  <c r="AC34" i="100"/>
  <c r="AD33" i="100"/>
  <c r="AC33" i="100"/>
  <c r="Z203" i="99"/>
  <c r="Y203" i="99"/>
  <c r="X203" i="99"/>
  <c r="W203" i="99"/>
  <c r="V203" i="99"/>
  <c r="U203" i="99"/>
  <c r="T203" i="99"/>
  <c r="S203" i="99"/>
  <c r="R203" i="99"/>
  <c r="Q203" i="99"/>
  <c r="P203" i="99"/>
  <c r="O203" i="99"/>
  <c r="N203" i="99"/>
  <c r="M203" i="99"/>
  <c r="L203" i="99"/>
  <c r="K203" i="99"/>
  <c r="J203" i="99"/>
  <c r="I203" i="99"/>
  <c r="H203" i="99"/>
  <c r="G203" i="99"/>
  <c r="F203" i="99"/>
  <c r="E203" i="99"/>
  <c r="D203" i="99"/>
  <c r="B203" i="99"/>
  <c r="Z202" i="99"/>
  <c r="Y202" i="99"/>
  <c r="X202" i="99"/>
  <c r="W202" i="99"/>
  <c r="V202" i="99"/>
  <c r="U202" i="99"/>
  <c r="T202" i="99"/>
  <c r="S202" i="99"/>
  <c r="R202" i="99"/>
  <c r="Q202" i="99"/>
  <c r="P202" i="99"/>
  <c r="O202" i="99"/>
  <c r="N202" i="99"/>
  <c r="M202" i="99"/>
  <c r="L202" i="99"/>
  <c r="K202" i="99"/>
  <c r="J202" i="99"/>
  <c r="I202" i="99"/>
  <c r="H202" i="99"/>
  <c r="G202" i="99"/>
  <c r="F202" i="99"/>
  <c r="E202" i="99"/>
  <c r="D202" i="99"/>
  <c r="B202" i="99"/>
  <c r="Z201" i="99"/>
  <c r="Y201" i="99"/>
  <c r="X201" i="99"/>
  <c r="W201" i="99"/>
  <c r="V201" i="99"/>
  <c r="U201" i="99"/>
  <c r="T201" i="99"/>
  <c r="S201" i="99"/>
  <c r="R201" i="99"/>
  <c r="Q201" i="99"/>
  <c r="P201" i="99"/>
  <c r="O201" i="99"/>
  <c r="N201" i="99"/>
  <c r="M201" i="99"/>
  <c r="L201" i="99"/>
  <c r="K201" i="99"/>
  <c r="J201" i="99"/>
  <c r="I201" i="99"/>
  <c r="H201" i="99"/>
  <c r="G201" i="99"/>
  <c r="F201" i="99"/>
  <c r="E201" i="99"/>
  <c r="D201" i="99"/>
  <c r="B201" i="99"/>
  <c r="Z200" i="99"/>
  <c r="Y200" i="99"/>
  <c r="X200" i="99"/>
  <c r="W200" i="99"/>
  <c r="V200" i="99"/>
  <c r="U200" i="99"/>
  <c r="T200" i="99"/>
  <c r="S200" i="99"/>
  <c r="R200" i="99"/>
  <c r="Q200" i="99"/>
  <c r="P200" i="99"/>
  <c r="O200" i="99"/>
  <c r="N200" i="99"/>
  <c r="M200" i="99"/>
  <c r="L200" i="99"/>
  <c r="K200" i="99"/>
  <c r="J200" i="99"/>
  <c r="I200" i="99"/>
  <c r="H200" i="99"/>
  <c r="G200" i="99"/>
  <c r="F200" i="99"/>
  <c r="E200" i="99"/>
  <c r="D200" i="99"/>
  <c r="B200" i="99"/>
  <c r="Z199" i="99"/>
  <c r="Y199" i="99"/>
  <c r="X199" i="99"/>
  <c r="W199" i="99"/>
  <c r="V199" i="99"/>
  <c r="U199" i="99"/>
  <c r="T199" i="99"/>
  <c r="S199" i="99"/>
  <c r="R199" i="99"/>
  <c r="Q199" i="99"/>
  <c r="P199" i="99"/>
  <c r="O199" i="99"/>
  <c r="N199" i="99"/>
  <c r="M199" i="99"/>
  <c r="L199" i="99"/>
  <c r="K199" i="99"/>
  <c r="J199" i="99"/>
  <c r="I199" i="99"/>
  <c r="H199" i="99"/>
  <c r="G199" i="99"/>
  <c r="F199" i="99"/>
  <c r="E199" i="99"/>
  <c r="D199" i="99"/>
  <c r="B199" i="99"/>
  <c r="Z198" i="99"/>
  <c r="Y198" i="99"/>
  <c r="X198" i="99"/>
  <c r="W198" i="99"/>
  <c r="V198" i="99"/>
  <c r="U198" i="99"/>
  <c r="T198" i="99"/>
  <c r="S198" i="99"/>
  <c r="R198" i="99"/>
  <c r="Q198" i="99"/>
  <c r="P198" i="99"/>
  <c r="O198" i="99"/>
  <c r="N198" i="99"/>
  <c r="M198" i="99"/>
  <c r="L198" i="99"/>
  <c r="K198" i="99"/>
  <c r="J198" i="99"/>
  <c r="I198" i="99"/>
  <c r="H198" i="99"/>
  <c r="G198" i="99"/>
  <c r="F198" i="99"/>
  <c r="E198" i="99"/>
  <c r="D198" i="99"/>
  <c r="B198" i="99"/>
  <c r="Z197" i="99"/>
  <c r="Y197" i="99"/>
  <c r="X197" i="99"/>
  <c r="W197" i="99"/>
  <c r="V197" i="99"/>
  <c r="U197" i="99"/>
  <c r="T197" i="99"/>
  <c r="S197" i="99"/>
  <c r="R197" i="99"/>
  <c r="Q197" i="99"/>
  <c r="P197" i="99"/>
  <c r="O197" i="99"/>
  <c r="N197" i="99"/>
  <c r="M197" i="99"/>
  <c r="L197" i="99"/>
  <c r="K197" i="99"/>
  <c r="J197" i="99"/>
  <c r="I197" i="99"/>
  <c r="H197" i="99"/>
  <c r="G197" i="99"/>
  <c r="F197" i="99"/>
  <c r="E197" i="99"/>
  <c r="D197" i="99"/>
  <c r="B197" i="99"/>
  <c r="Z196" i="99"/>
  <c r="Y196" i="99"/>
  <c r="X196" i="99"/>
  <c r="W196" i="99"/>
  <c r="V196" i="99"/>
  <c r="U196" i="99"/>
  <c r="T196" i="99"/>
  <c r="S196" i="99"/>
  <c r="R196" i="99"/>
  <c r="Q196" i="99"/>
  <c r="P196" i="99"/>
  <c r="O196" i="99"/>
  <c r="N196" i="99"/>
  <c r="M196" i="99"/>
  <c r="L196" i="99"/>
  <c r="K196" i="99"/>
  <c r="J196" i="99"/>
  <c r="I196" i="99"/>
  <c r="H196" i="99"/>
  <c r="G196" i="99"/>
  <c r="F196" i="99"/>
  <c r="E196" i="99"/>
  <c r="D196" i="99"/>
  <c r="B196" i="99"/>
  <c r="Z195" i="99"/>
  <c r="Y195" i="99"/>
  <c r="X195" i="99"/>
  <c r="W195" i="99"/>
  <c r="V195" i="99"/>
  <c r="U195" i="99"/>
  <c r="T195" i="99"/>
  <c r="S195" i="99"/>
  <c r="R195" i="99"/>
  <c r="Q195" i="99"/>
  <c r="P195" i="99"/>
  <c r="O195" i="99"/>
  <c r="N195" i="99"/>
  <c r="M195" i="99"/>
  <c r="L195" i="99"/>
  <c r="K195" i="99"/>
  <c r="J195" i="99"/>
  <c r="I195" i="99"/>
  <c r="H195" i="99"/>
  <c r="G195" i="99"/>
  <c r="B195" i="99"/>
  <c r="Z194" i="99"/>
  <c r="Y194" i="99"/>
  <c r="X194" i="99"/>
  <c r="W194" i="99"/>
  <c r="V194" i="99"/>
  <c r="U194" i="99"/>
  <c r="T194" i="99"/>
  <c r="S194" i="99"/>
  <c r="R194" i="99"/>
  <c r="Q194" i="99"/>
  <c r="P194" i="99"/>
  <c r="O194" i="99"/>
  <c r="N194" i="99"/>
  <c r="M194" i="99"/>
  <c r="L194" i="99"/>
  <c r="K194" i="99"/>
  <c r="J194" i="99"/>
  <c r="I194" i="99"/>
  <c r="H194" i="99"/>
  <c r="G194" i="99"/>
  <c r="F194" i="99"/>
  <c r="E194" i="99"/>
  <c r="D194" i="99"/>
  <c r="B194" i="99"/>
  <c r="Z193" i="99"/>
  <c r="Y193" i="99"/>
  <c r="X193" i="99"/>
  <c r="W193" i="99"/>
  <c r="V193" i="99"/>
  <c r="U193" i="99"/>
  <c r="T193" i="99"/>
  <c r="S193" i="99"/>
  <c r="R193" i="99"/>
  <c r="Q193" i="99"/>
  <c r="P193" i="99"/>
  <c r="O193" i="99"/>
  <c r="N193" i="99"/>
  <c r="M193" i="99"/>
  <c r="L193" i="99"/>
  <c r="K193" i="99"/>
  <c r="J193" i="99"/>
  <c r="I193" i="99"/>
  <c r="H193" i="99"/>
  <c r="G193" i="99"/>
  <c r="F193" i="99"/>
  <c r="E193" i="99"/>
  <c r="D193" i="99"/>
  <c r="B193" i="99"/>
  <c r="Z192" i="99"/>
  <c r="Y192" i="99"/>
  <c r="X192" i="99"/>
  <c r="W192" i="99"/>
  <c r="V192" i="99"/>
  <c r="U192" i="99"/>
  <c r="T192" i="99"/>
  <c r="S192" i="99"/>
  <c r="R192" i="99"/>
  <c r="Q192" i="99"/>
  <c r="P192" i="99"/>
  <c r="O192" i="99"/>
  <c r="N192" i="99"/>
  <c r="M192" i="99"/>
  <c r="L192" i="99"/>
  <c r="K192" i="99"/>
  <c r="J192" i="99"/>
  <c r="I192" i="99"/>
  <c r="H192" i="99"/>
  <c r="G192" i="99"/>
  <c r="F192" i="99"/>
  <c r="E192" i="99"/>
  <c r="D192" i="99"/>
  <c r="B192" i="99"/>
  <c r="Z191" i="99"/>
  <c r="Y191" i="99"/>
  <c r="X191" i="99"/>
  <c r="W191" i="99"/>
  <c r="V191" i="99"/>
  <c r="U191" i="99"/>
  <c r="T191" i="99"/>
  <c r="S191" i="99"/>
  <c r="R191" i="99"/>
  <c r="Q191" i="99"/>
  <c r="P191" i="99"/>
  <c r="O191" i="99"/>
  <c r="N191" i="99"/>
  <c r="M191" i="99"/>
  <c r="L191" i="99"/>
  <c r="K191" i="99"/>
  <c r="J191" i="99"/>
  <c r="I191" i="99"/>
  <c r="H191" i="99"/>
  <c r="G191" i="99"/>
  <c r="B191" i="99"/>
  <c r="Z190" i="99"/>
  <c r="Y190" i="99"/>
  <c r="X190" i="99"/>
  <c r="W190" i="99"/>
  <c r="V190" i="99"/>
  <c r="U190" i="99"/>
  <c r="T190" i="99"/>
  <c r="S190" i="99"/>
  <c r="R190" i="99"/>
  <c r="Q190" i="99"/>
  <c r="P190" i="99"/>
  <c r="O190" i="99"/>
  <c r="N190" i="99"/>
  <c r="M190" i="99"/>
  <c r="L190" i="99"/>
  <c r="K190" i="99"/>
  <c r="J190" i="99"/>
  <c r="I190" i="99"/>
  <c r="H190" i="99"/>
  <c r="G190" i="99"/>
  <c r="F190" i="99"/>
  <c r="E190" i="99"/>
  <c r="D190" i="99"/>
  <c r="B190" i="99"/>
  <c r="Z189" i="99"/>
  <c r="Y189" i="99"/>
  <c r="X189" i="99"/>
  <c r="W189" i="99"/>
  <c r="V189" i="99"/>
  <c r="U189" i="99"/>
  <c r="T189" i="99"/>
  <c r="S189" i="99"/>
  <c r="R189" i="99"/>
  <c r="Q189" i="99"/>
  <c r="P189" i="99"/>
  <c r="O189" i="99"/>
  <c r="N189" i="99"/>
  <c r="M189" i="99"/>
  <c r="L189" i="99"/>
  <c r="K189" i="99"/>
  <c r="J189" i="99"/>
  <c r="I189" i="99"/>
  <c r="H189" i="99"/>
  <c r="G189" i="99"/>
  <c r="F189" i="99"/>
  <c r="E189" i="99"/>
  <c r="D189" i="99"/>
  <c r="B189" i="99"/>
  <c r="Z188" i="99"/>
  <c r="Y188" i="99"/>
  <c r="X188" i="99"/>
  <c r="W188" i="99"/>
  <c r="V188" i="99"/>
  <c r="U188" i="99"/>
  <c r="T188" i="99"/>
  <c r="S188" i="99"/>
  <c r="R188" i="99"/>
  <c r="Q188" i="99"/>
  <c r="P188" i="99"/>
  <c r="O188" i="99"/>
  <c r="N188" i="99"/>
  <c r="M188" i="99"/>
  <c r="L188" i="99"/>
  <c r="K188" i="99"/>
  <c r="J188" i="99"/>
  <c r="I188" i="99"/>
  <c r="H188" i="99"/>
  <c r="G188" i="99"/>
  <c r="F188" i="99"/>
  <c r="E188" i="99"/>
  <c r="D188" i="99"/>
  <c r="B188" i="99"/>
  <c r="Z187" i="99"/>
  <c r="Y187" i="99"/>
  <c r="X187" i="99"/>
  <c r="W187" i="99"/>
  <c r="V187" i="99"/>
  <c r="U187" i="99"/>
  <c r="T187" i="99"/>
  <c r="S187" i="99"/>
  <c r="R187" i="99"/>
  <c r="Q187" i="99"/>
  <c r="P187" i="99"/>
  <c r="O187" i="99"/>
  <c r="N187" i="99"/>
  <c r="M187" i="99"/>
  <c r="L187" i="99"/>
  <c r="K187" i="99"/>
  <c r="J187" i="99"/>
  <c r="I187" i="99"/>
  <c r="H187" i="99"/>
  <c r="G187" i="99"/>
  <c r="F187" i="99"/>
  <c r="E187" i="99"/>
  <c r="D187" i="99"/>
  <c r="B187" i="99"/>
  <c r="Z186" i="99"/>
  <c r="Y186" i="99"/>
  <c r="X186" i="99"/>
  <c r="W186" i="99"/>
  <c r="V186" i="99"/>
  <c r="U186" i="99"/>
  <c r="T186" i="99"/>
  <c r="S186" i="99"/>
  <c r="R186" i="99"/>
  <c r="Q186" i="99"/>
  <c r="P186" i="99"/>
  <c r="O186" i="99"/>
  <c r="N186" i="99"/>
  <c r="M186" i="99"/>
  <c r="L186" i="99"/>
  <c r="K186" i="99"/>
  <c r="J186" i="99"/>
  <c r="I186" i="99"/>
  <c r="H186" i="99"/>
  <c r="G186" i="99"/>
  <c r="F186" i="99"/>
  <c r="E186" i="99"/>
  <c r="D186" i="99"/>
  <c r="B186" i="99"/>
  <c r="Z185" i="99"/>
  <c r="Y185" i="99"/>
  <c r="X185" i="99"/>
  <c r="W185" i="99"/>
  <c r="V185" i="99"/>
  <c r="U185" i="99"/>
  <c r="T185" i="99"/>
  <c r="S185" i="99"/>
  <c r="R185" i="99"/>
  <c r="Q185" i="99"/>
  <c r="P185" i="99"/>
  <c r="O185" i="99"/>
  <c r="N185" i="99"/>
  <c r="M185" i="99"/>
  <c r="L185" i="99"/>
  <c r="K185" i="99"/>
  <c r="J185" i="99"/>
  <c r="I185" i="99"/>
  <c r="H185" i="99"/>
  <c r="G185" i="99"/>
  <c r="F185" i="99"/>
  <c r="E185" i="99"/>
  <c r="D185" i="99"/>
  <c r="B185" i="99"/>
  <c r="Z184" i="99"/>
  <c r="Y184" i="99"/>
  <c r="X184" i="99"/>
  <c r="W184" i="99"/>
  <c r="V184" i="99"/>
  <c r="U184" i="99"/>
  <c r="T184" i="99"/>
  <c r="S184" i="99"/>
  <c r="R184" i="99"/>
  <c r="Q184" i="99"/>
  <c r="P184" i="99"/>
  <c r="O184" i="99"/>
  <c r="N184" i="99"/>
  <c r="M184" i="99"/>
  <c r="L184" i="99"/>
  <c r="K184" i="99"/>
  <c r="J184" i="99"/>
  <c r="I184" i="99"/>
  <c r="H184" i="99"/>
  <c r="G184" i="99"/>
  <c r="F184" i="99"/>
  <c r="E184" i="99"/>
  <c r="D184" i="99"/>
  <c r="B184" i="99"/>
  <c r="Z183" i="99"/>
  <c r="Y183" i="99"/>
  <c r="X183" i="99"/>
  <c r="W183" i="99"/>
  <c r="V183" i="99"/>
  <c r="U183" i="99"/>
  <c r="T183" i="99"/>
  <c r="S183" i="99"/>
  <c r="R183" i="99"/>
  <c r="Q183" i="99"/>
  <c r="P183" i="99"/>
  <c r="O183" i="99"/>
  <c r="N183" i="99"/>
  <c r="M183" i="99"/>
  <c r="L183" i="99"/>
  <c r="K183" i="99"/>
  <c r="J183" i="99"/>
  <c r="I183" i="99"/>
  <c r="H183" i="99"/>
  <c r="G183" i="99"/>
  <c r="F183" i="99"/>
  <c r="E183" i="99"/>
  <c r="D183" i="99"/>
  <c r="B183" i="99"/>
  <c r="Z182" i="99"/>
  <c r="Y182" i="99"/>
  <c r="X182" i="99"/>
  <c r="W182" i="99"/>
  <c r="V182" i="99"/>
  <c r="U182" i="99"/>
  <c r="T182" i="99"/>
  <c r="S182" i="99"/>
  <c r="R182" i="99"/>
  <c r="Q182" i="99"/>
  <c r="P182" i="99"/>
  <c r="O182" i="99"/>
  <c r="N182" i="99"/>
  <c r="M182" i="99"/>
  <c r="L182" i="99"/>
  <c r="K182" i="99"/>
  <c r="J182" i="99"/>
  <c r="I182" i="99"/>
  <c r="H182" i="99"/>
  <c r="G182" i="99"/>
  <c r="F182" i="99"/>
  <c r="E182" i="99"/>
  <c r="D182" i="99"/>
  <c r="B182" i="99"/>
  <c r="Z181" i="99"/>
  <c r="Y181" i="99"/>
  <c r="X181" i="99"/>
  <c r="W181" i="99"/>
  <c r="V181" i="99"/>
  <c r="U181" i="99"/>
  <c r="T181" i="99"/>
  <c r="S181" i="99"/>
  <c r="R181" i="99"/>
  <c r="Q181" i="99"/>
  <c r="P181" i="99"/>
  <c r="O181" i="99"/>
  <c r="N181" i="99"/>
  <c r="M181" i="99"/>
  <c r="L181" i="99"/>
  <c r="K181" i="99"/>
  <c r="J181" i="99"/>
  <c r="I181" i="99"/>
  <c r="H181" i="99"/>
  <c r="G181" i="99"/>
  <c r="B181" i="99"/>
  <c r="Z180" i="99"/>
  <c r="Y180" i="99"/>
  <c r="X180" i="99"/>
  <c r="W180" i="99"/>
  <c r="V180" i="99"/>
  <c r="U180" i="99"/>
  <c r="T180" i="99"/>
  <c r="S180" i="99"/>
  <c r="R180" i="99"/>
  <c r="Q180" i="99"/>
  <c r="P180" i="99"/>
  <c r="O180" i="99"/>
  <c r="N180" i="99"/>
  <c r="M180" i="99"/>
  <c r="L180" i="99"/>
  <c r="K180" i="99"/>
  <c r="J180" i="99"/>
  <c r="I180" i="99"/>
  <c r="H180" i="99"/>
  <c r="G180" i="99"/>
  <c r="F180" i="99"/>
  <c r="E180" i="99"/>
  <c r="D180" i="99"/>
  <c r="B180" i="99"/>
  <c r="Z179" i="99"/>
  <c r="Y179" i="99"/>
  <c r="X179" i="99"/>
  <c r="W179" i="99"/>
  <c r="V179" i="99"/>
  <c r="U179" i="99"/>
  <c r="T179" i="99"/>
  <c r="S179" i="99"/>
  <c r="R179" i="99"/>
  <c r="Q179" i="99"/>
  <c r="P179" i="99"/>
  <c r="O179" i="99"/>
  <c r="N179" i="99"/>
  <c r="M179" i="99"/>
  <c r="L179" i="99"/>
  <c r="K179" i="99"/>
  <c r="J179" i="99"/>
  <c r="I179" i="99"/>
  <c r="H179" i="99"/>
  <c r="G179" i="99"/>
  <c r="F179" i="99"/>
  <c r="E179" i="99"/>
  <c r="D179" i="99"/>
  <c r="B179" i="99"/>
  <c r="Z178" i="99"/>
  <c r="Y178" i="99"/>
  <c r="X178" i="99"/>
  <c r="W178" i="99"/>
  <c r="V178" i="99"/>
  <c r="U178" i="99"/>
  <c r="T178" i="99"/>
  <c r="S178" i="99"/>
  <c r="R178" i="99"/>
  <c r="Q178" i="99"/>
  <c r="P178" i="99"/>
  <c r="O178" i="99"/>
  <c r="N178" i="99"/>
  <c r="M178" i="99"/>
  <c r="L178" i="99"/>
  <c r="K178" i="99"/>
  <c r="J178" i="99"/>
  <c r="I178" i="99"/>
  <c r="H178" i="99"/>
  <c r="G178" i="99"/>
  <c r="F178" i="99"/>
  <c r="E178" i="99"/>
  <c r="D178" i="99"/>
  <c r="B178" i="99"/>
  <c r="Z177" i="99"/>
  <c r="Y177" i="99"/>
  <c r="X177" i="99"/>
  <c r="W177" i="99"/>
  <c r="V177" i="99"/>
  <c r="U177" i="99"/>
  <c r="T177" i="99"/>
  <c r="S177" i="99"/>
  <c r="R177" i="99"/>
  <c r="Q177" i="99"/>
  <c r="P177" i="99"/>
  <c r="O177" i="99"/>
  <c r="N177" i="99"/>
  <c r="M177" i="99"/>
  <c r="L177" i="99"/>
  <c r="K177" i="99"/>
  <c r="J177" i="99"/>
  <c r="I177" i="99"/>
  <c r="H177" i="99"/>
  <c r="G177" i="99"/>
  <c r="F177" i="99"/>
  <c r="E177" i="99"/>
  <c r="D177" i="99"/>
  <c r="B177" i="99"/>
  <c r="Z176" i="99"/>
  <c r="Y176" i="99"/>
  <c r="X176" i="99"/>
  <c r="W176" i="99"/>
  <c r="V176" i="99"/>
  <c r="U176" i="99"/>
  <c r="T176" i="99"/>
  <c r="S176" i="99"/>
  <c r="R176" i="99"/>
  <c r="Q176" i="99"/>
  <c r="P176" i="99"/>
  <c r="O176" i="99"/>
  <c r="N176" i="99"/>
  <c r="M176" i="99"/>
  <c r="L176" i="99"/>
  <c r="K176" i="99"/>
  <c r="J176" i="99"/>
  <c r="I176" i="99"/>
  <c r="H176" i="99"/>
  <c r="G176" i="99"/>
  <c r="F176" i="99"/>
  <c r="E176" i="99"/>
  <c r="D176" i="99"/>
  <c r="B176" i="99"/>
  <c r="Z175" i="99"/>
  <c r="Y175" i="99"/>
  <c r="X175" i="99"/>
  <c r="W175" i="99"/>
  <c r="V175" i="99"/>
  <c r="U175" i="99"/>
  <c r="T175" i="99"/>
  <c r="S175" i="99"/>
  <c r="R175" i="99"/>
  <c r="Q175" i="99"/>
  <c r="P175" i="99"/>
  <c r="O175" i="99"/>
  <c r="N175" i="99"/>
  <c r="M175" i="99"/>
  <c r="L175" i="99"/>
  <c r="K175" i="99"/>
  <c r="J175" i="99"/>
  <c r="I175" i="99"/>
  <c r="H175" i="99"/>
  <c r="G175" i="99"/>
  <c r="F175" i="99"/>
  <c r="E175" i="99"/>
  <c r="D175" i="99"/>
  <c r="B175" i="99"/>
  <c r="Z174" i="99"/>
  <c r="Y174" i="99"/>
  <c r="X174" i="99"/>
  <c r="W174" i="99"/>
  <c r="V174" i="99"/>
  <c r="U174" i="99"/>
  <c r="T174" i="99"/>
  <c r="S174" i="99"/>
  <c r="R174" i="99"/>
  <c r="Q174" i="99"/>
  <c r="P174" i="99"/>
  <c r="O174" i="99"/>
  <c r="N174" i="99"/>
  <c r="M174" i="99"/>
  <c r="L174" i="99"/>
  <c r="K174" i="99"/>
  <c r="J174" i="99"/>
  <c r="I174" i="99"/>
  <c r="H174" i="99"/>
  <c r="G174" i="99"/>
  <c r="B174" i="99"/>
  <c r="Z173" i="99"/>
  <c r="Y173" i="99"/>
  <c r="X173" i="99"/>
  <c r="W173" i="99"/>
  <c r="V173" i="99"/>
  <c r="U173" i="99"/>
  <c r="T173" i="99"/>
  <c r="S173" i="99"/>
  <c r="R173" i="99"/>
  <c r="Q173" i="99"/>
  <c r="P173" i="99"/>
  <c r="O173" i="99"/>
  <c r="N173" i="99"/>
  <c r="M173" i="99"/>
  <c r="L173" i="99"/>
  <c r="K173" i="99"/>
  <c r="J173" i="99"/>
  <c r="I173" i="99"/>
  <c r="H173" i="99"/>
  <c r="G173" i="99"/>
  <c r="F173" i="99"/>
  <c r="E173" i="99"/>
  <c r="D173" i="99"/>
  <c r="B173" i="99"/>
  <c r="Z172" i="99"/>
  <c r="Y172" i="99"/>
  <c r="X172" i="99"/>
  <c r="W172" i="99"/>
  <c r="V172" i="99"/>
  <c r="U172" i="99"/>
  <c r="T172" i="99"/>
  <c r="S172" i="99"/>
  <c r="R172" i="99"/>
  <c r="Q172" i="99"/>
  <c r="P172" i="99"/>
  <c r="O172" i="99"/>
  <c r="N172" i="99"/>
  <c r="M172" i="99"/>
  <c r="L172" i="99"/>
  <c r="K172" i="99"/>
  <c r="J172" i="99"/>
  <c r="I172" i="99"/>
  <c r="H172" i="99"/>
  <c r="G172" i="99"/>
  <c r="F172" i="99"/>
  <c r="E172" i="99"/>
  <c r="D172" i="99"/>
  <c r="B172" i="99"/>
  <c r="Z171" i="99"/>
  <c r="Y171" i="99"/>
  <c r="X171" i="99"/>
  <c r="W171" i="99"/>
  <c r="V171" i="99"/>
  <c r="U171" i="99"/>
  <c r="T171" i="99"/>
  <c r="S171" i="99"/>
  <c r="R171" i="99"/>
  <c r="Q171" i="99"/>
  <c r="P171" i="99"/>
  <c r="O171" i="99"/>
  <c r="N171" i="99"/>
  <c r="M171" i="99"/>
  <c r="L171" i="99"/>
  <c r="K171" i="99"/>
  <c r="J171" i="99"/>
  <c r="I171" i="99"/>
  <c r="H171" i="99"/>
  <c r="G171" i="99"/>
  <c r="F171" i="99"/>
  <c r="E171" i="99"/>
  <c r="D171" i="99"/>
  <c r="B171" i="99"/>
  <c r="Z170" i="99"/>
  <c r="Y170" i="99"/>
  <c r="X170" i="99"/>
  <c r="W170" i="99"/>
  <c r="V170" i="99"/>
  <c r="U170" i="99"/>
  <c r="T170" i="99"/>
  <c r="S170" i="99"/>
  <c r="R170" i="99"/>
  <c r="Q170" i="99"/>
  <c r="P170" i="99"/>
  <c r="O170" i="99"/>
  <c r="N170" i="99"/>
  <c r="M170" i="99"/>
  <c r="L170" i="99"/>
  <c r="K170" i="99"/>
  <c r="J170" i="99"/>
  <c r="I170" i="99"/>
  <c r="H170" i="99"/>
  <c r="G170" i="99"/>
  <c r="F170" i="99"/>
  <c r="E170" i="99"/>
  <c r="D170" i="99"/>
  <c r="B170" i="99"/>
  <c r="Z169" i="99"/>
  <c r="Y169" i="99"/>
  <c r="X169" i="99"/>
  <c r="W169" i="99"/>
  <c r="V169" i="99"/>
  <c r="U169" i="99"/>
  <c r="T169" i="99"/>
  <c r="S169" i="99"/>
  <c r="R169" i="99"/>
  <c r="Q169" i="99"/>
  <c r="P169" i="99"/>
  <c r="O169" i="99"/>
  <c r="N169" i="99"/>
  <c r="M169" i="99"/>
  <c r="L169" i="99"/>
  <c r="K169" i="99"/>
  <c r="J169" i="99"/>
  <c r="I169" i="99"/>
  <c r="H169" i="99"/>
  <c r="G169" i="99"/>
  <c r="F169" i="99"/>
  <c r="E169" i="99"/>
  <c r="D169" i="99"/>
  <c r="B169" i="99"/>
  <c r="Z168" i="99"/>
  <c r="Y168" i="99"/>
  <c r="X168" i="99"/>
  <c r="W168" i="99"/>
  <c r="V168" i="99"/>
  <c r="U168" i="99"/>
  <c r="T168" i="99"/>
  <c r="S168" i="99"/>
  <c r="R168" i="99"/>
  <c r="Q168" i="99"/>
  <c r="P168" i="99"/>
  <c r="O168" i="99"/>
  <c r="N168" i="99"/>
  <c r="M168" i="99"/>
  <c r="L168" i="99"/>
  <c r="K168" i="99"/>
  <c r="J168" i="99"/>
  <c r="I168" i="99"/>
  <c r="H168" i="99"/>
  <c r="G168" i="99"/>
  <c r="F168" i="99"/>
  <c r="E168" i="99"/>
  <c r="D168" i="99"/>
  <c r="B168" i="99"/>
  <c r="Z167" i="99"/>
  <c r="Y167" i="99"/>
  <c r="X167" i="99"/>
  <c r="W167" i="99"/>
  <c r="V167" i="99"/>
  <c r="U167" i="99"/>
  <c r="T167" i="99"/>
  <c r="S167" i="99"/>
  <c r="R167" i="99"/>
  <c r="Q167" i="99"/>
  <c r="P167" i="99"/>
  <c r="O167" i="99"/>
  <c r="N167" i="99"/>
  <c r="M167" i="99"/>
  <c r="L167" i="99"/>
  <c r="K167" i="99"/>
  <c r="J167" i="99"/>
  <c r="I167" i="99"/>
  <c r="H167" i="99"/>
  <c r="G167" i="99"/>
  <c r="F167" i="99"/>
  <c r="E167" i="99"/>
  <c r="D167" i="99"/>
  <c r="B167" i="99"/>
  <c r="Z166" i="99"/>
  <c r="Y166" i="99"/>
  <c r="X166" i="99"/>
  <c r="W166" i="99"/>
  <c r="V166" i="99"/>
  <c r="U166" i="99"/>
  <c r="T166" i="99"/>
  <c r="S166" i="99"/>
  <c r="R166" i="99"/>
  <c r="Q166" i="99"/>
  <c r="P166" i="99"/>
  <c r="O166" i="99"/>
  <c r="N166" i="99"/>
  <c r="M166" i="99"/>
  <c r="L166" i="99"/>
  <c r="K166" i="99"/>
  <c r="J166" i="99"/>
  <c r="I166" i="99"/>
  <c r="H166" i="99"/>
  <c r="G166" i="99"/>
  <c r="B166" i="99"/>
  <c r="Z165" i="99"/>
  <c r="Y165" i="99"/>
  <c r="X165" i="99"/>
  <c r="W165" i="99"/>
  <c r="V165" i="99"/>
  <c r="U165" i="99"/>
  <c r="T165" i="99"/>
  <c r="S165" i="99"/>
  <c r="R165" i="99"/>
  <c r="Q165" i="99"/>
  <c r="P165" i="99"/>
  <c r="O165" i="99"/>
  <c r="N165" i="99"/>
  <c r="M165" i="99"/>
  <c r="L165" i="99"/>
  <c r="K165" i="99"/>
  <c r="J165" i="99"/>
  <c r="I165" i="99"/>
  <c r="H165" i="99"/>
  <c r="G165" i="99"/>
  <c r="F165" i="99"/>
  <c r="E165" i="99"/>
  <c r="D165" i="99"/>
  <c r="B165" i="99"/>
  <c r="Z164" i="99"/>
  <c r="Y164" i="99"/>
  <c r="X164" i="99"/>
  <c r="W164" i="99"/>
  <c r="V164" i="99"/>
  <c r="U164" i="99"/>
  <c r="T164" i="99"/>
  <c r="S164" i="99"/>
  <c r="R164" i="99"/>
  <c r="Q164" i="99"/>
  <c r="P164" i="99"/>
  <c r="O164" i="99"/>
  <c r="N164" i="99"/>
  <c r="M164" i="99"/>
  <c r="L164" i="99"/>
  <c r="K164" i="99"/>
  <c r="J164" i="99"/>
  <c r="I164" i="99"/>
  <c r="H164" i="99"/>
  <c r="G164" i="99"/>
  <c r="F164" i="99"/>
  <c r="E164" i="99"/>
  <c r="D164" i="99"/>
  <c r="B164" i="99"/>
  <c r="Z163" i="99"/>
  <c r="Y163" i="99"/>
  <c r="X163" i="99"/>
  <c r="W163" i="99"/>
  <c r="V163" i="99"/>
  <c r="U163" i="99"/>
  <c r="T163" i="99"/>
  <c r="S163" i="99"/>
  <c r="R163" i="99"/>
  <c r="Q163" i="99"/>
  <c r="P163" i="99"/>
  <c r="O163" i="99"/>
  <c r="N163" i="99"/>
  <c r="M163" i="99"/>
  <c r="L163" i="99"/>
  <c r="K163" i="99"/>
  <c r="J163" i="99"/>
  <c r="I163" i="99"/>
  <c r="H163" i="99"/>
  <c r="G163" i="99"/>
  <c r="F163" i="99"/>
  <c r="E163" i="99"/>
  <c r="D163" i="99"/>
  <c r="B163" i="99"/>
  <c r="Z162" i="99"/>
  <c r="Y162" i="99"/>
  <c r="X162" i="99"/>
  <c r="W162" i="99"/>
  <c r="V162" i="99"/>
  <c r="U162" i="99"/>
  <c r="T162" i="99"/>
  <c r="S162" i="99"/>
  <c r="R162" i="99"/>
  <c r="Q162" i="99"/>
  <c r="P162" i="99"/>
  <c r="O162" i="99"/>
  <c r="N162" i="99"/>
  <c r="M162" i="99"/>
  <c r="L162" i="99"/>
  <c r="K162" i="99"/>
  <c r="J162" i="99"/>
  <c r="I162" i="99"/>
  <c r="H162" i="99"/>
  <c r="G162" i="99"/>
  <c r="F162" i="99"/>
  <c r="E162" i="99"/>
  <c r="D162" i="99"/>
  <c r="B162" i="99"/>
  <c r="Z161" i="99"/>
  <c r="Y161" i="99"/>
  <c r="X161" i="99"/>
  <c r="W161" i="99"/>
  <c r="V161" i="99"/>
  <c r="U161" i="99"/>
  <c r="T161" i="99"/>
  <c r="S161" i="99"/>
  <c r="R161" i="99"/>
  <c r="Q161" i="99"/>
  <c r="P161" i="99"/>
  <c r="O161" i="99"/>
  <c r="N161" i="99"/>
  <c r="M161" i="99"/>
  <c r="L161" i="99"/>
  <c r="K161" i="99"/>
  <c r="J161" i="99"/>
  <c r="I161" i="99"/>
  <c r="H161" i="99"/>
  <c r="G161" i="99"/>
  <c r="B161" i="99"/>
  <c r="Z160" i="99"/>
  <c r="Y160" i="99"/>
  <c r="X160" i="99"/>
  <c r="W160" i="99"/>
  <c r="V160" i="99"/>
  <c r="U160" i="99"/>
  <c r="T160" i="99"/>
  <c r="S160" i="99"/>
  <c r="R160" i="99"/>
  <c r="Q160" i="99"/>
  <c r="P160" i="99"/>
  <c r="O160" i="99"/>
  <c r="N160" i="99"/>
  <c r="M160" i="99"/>
  <c r="L160" i="99"/>
  <c r="K160" i="99"/>
  <c r="J160" i="99"/>
  <c r="I160" i="99"/>
  <c r="H160" i="99"/>
  <c r="G160" i="99"/>
  <c r="F160" i="99"/>
  <c r="E160" i="99"/>
  <c r="D160" i="99"/>
  <c r="B160" i="99"/>
  <c r="Z159" i="99"/>
  <c r="Y159" i="99"/>
  <c r="X159" i="99"/>
  <c r="W159" i="99"/>
  <c r="V159" i="99"/>
  <c r="U159" i="99"/>
  <c r="T159" i="99"/>
  <c r="S159" i="99"/>
  <c r="R159" i="99"/>
  <c r="Q159" i="99"/>
  <c r="P159" i="99"/>
  <c r="O159" i="99"/>
  <c r="N159" i="99"/>
  <c r="M159" i="99"/>
  <c r="L159" i="99"/>
  <c r="K159" i="99"/>
  <c r="J159" i="99"/>
  <c r="I159" i="99"/>
  <c r="H159" i="99"/>
  <c r="G159" i="99"/>
  <c r="F159" i="99"/>
  <c r="E159" i="99"/>
  <c r="D159" i="99"/>
  <c r="B159" i="99"/>
  <c r="Z158" i="99"/>
  <c r="Y158" i="99"/>
  <c r="X158" i="99"/>
  <c r="W158" i="99"/>
  <c r="V158" i="99"/>
  <c r="U158" i="99"/>
  <c r="T158" i="99"/>
  <c r="S158" i="99"/>
  <c r="R158" i="99"/>
  <c r="Q158" i="99"/>
  <c r="P158" i="99"/>
  <c r="O158" i="99"/>
  <c r="N158" i="99"/>
  <c r="M158" i="99"/>
  <c r="L158" i="99"/>
  <c r="K158" i="99"/>
  <c r="J158" i="99"/>
  <c r="I158" i="99"/>
  <c r="H158" i="99"/>
  <c r="G158" i="99"/>
  <c r="F158" i="99"/>
  <c r="E158" i="99"/>
  <c r="D158" i="99"/>
  <c r="B158" i="99"/>
  <c r="Z157" i="99"/>
  <c r="Y157" i="99"/>
  <c r="X157" i="99"/>
  <c r="W157" i="99"/>
  <c r="V157" i="99"/>
  <c r="U157" i="99"/>
  <c r="T157" i="99"/>
  <c r="S157" i="99"/>
  <c r="R157" i="99"/>
  <c r="Q157" i="99"/>
  <c r="P157" i="99"/>
  <c r="O157" i="99"/>
  <c r="N157" i="99"/>
  <c r="M157" i="99"/>
  <c r="L157" i="99"/>
  <c r="K157" i="99"/>
  <c r="J157" i="99"/>
  <c r="I157" i="99"/>
  <c r="H157" i="99"/>
  <c r="G157" i="99"/>
  <c r="F157" i="99"/>
  <c r="E157" i="99"/>
  <c r="D157" i="99"/>
  <c r="B157" i="99"/>
  <c r="Z156" i="99"/>
  <c r="Y156" i="99"/>
  <c r="X156" i="99"/>
  <c r="W156" i="99"/>
  <c r="V156" i="99"/>
  <c r="U156" i="99"/>
  <c r="T156" i="99"/>
  <c r="S156" i="99"/>
  <c r="R156" i="99"/>
  <c r="Q156" i="99"/>
  <c r="P156" i="99"/>
  <c r="O156" i="99"/>
  <c r="N156" i="99"/>
  <c r="M156" i="99"/>
  <c r="L156" i="99"/>
  <c r="K156" i="99"/>
  <c r="J156" i="99"/>
  <c r="I156" i="99"/>
  <c r="H156" i="99"/>
  <c r="G156" i="99"/>
  <c r="F156" i="99"/>
  <c r="E156" i="99"/>
  <c r="D156" i="99"/>
  <c r="B156" i="99"/>
  <c r="Z155" i="99"/>
  <c r="Y155" i="99"/>
  <c r="X155" i="99"/>
  <c r="W155" i="99"/>
  <c r="V155" i="99"/>
  <c r="U155" i="99"/>
  <c r="T155" i="99"/>
  <c r="S155" i="99"/>
  <c r="R155" i="99"/>
  <c r="Q155" i="99"/>
  <c r="P155" i="99"/>
  <c r="O155" i="99"/>
  <c r="N155" i="99"/>
  <c r="M155" i="99"/>
  <c r="L155" i="99"/>
  <c r="K155" i="99"/>
  <c r="J155" i="99"/>
  <c r="I155" i="99"/>
  <c r="H155" i="99"/>
  <c r="G155" i="99"/>
  <c r="F155" i="99"/>
  <c r="E155" i="99"/>
  <c r="D155" i="99"/>
  <c r="B155" i="99"/>
  <c r="Z154" i="99"/>
  <c r="Y154" i="99"/>
  <c r="X154" i="99"/>
  <c r="W154" i="99"/>
  <c r="V154" i="99"/>
  <c r="U154" i="99"/>
  <c r="T154" i="99"/>
  <c r="S154" i="99"/>
  <c r="R154" i="99"/>
  <c r="Q154" i="99"/>
  <c r="P154" i="99"/>
  <c r="O154" i="99"/>
  <c r="N154" i="99"/>
  <c r="M154" i="99"/>
  <c r="L154" i="99"/>
  <c r="K154" i="99"/>
  <c r="J154" i="99"/>
  <c r="I154" i="99"/>
  <c r="H154" i="99"/>
  <c r="G154" i="99"/>
  <c r="F154" i="99"/>
  <c r="E154" i="99"/>
  <c r="D154" i="99"/>
  <c r="B154" i="99"/>
  <c r="Z153" i="99"/>
  <c r="Y153" i="99"/>
  <c r="X153" i="99"/>
  <c r="W153" i="99"/>
  <c r="V153" i="99"/>
  <c r="U153" i="99"/>
  <c r="T153" i="99"/>
  <c r="S153" i="99"/>
  <c r="R153" i="99"/>
  <c r="Q153" i="99"/>
  <c r="P153" i="99"/>
  <c r="O153" i="99"/>
  <c r="N153" i="99"/>
  <c r="M153" i="99"/>
  <c r="L153" i="99"/>
  <c r="K153" i="99"/>
  <c r="J153" i="99"/>
  <c r="I153" i="99"/>
  <c r="H153" i="99"/>
  <c r="G153" i="99"/>
  <c r="B153" i="99"/>
  <c r="Z152" i="99"/>
  <c r="Y152" i="99"/>
  <c r="X152" i="99"/>
  <c r="W152" i="99"/>
  <c r="V152" i="99"/>
  <c r="U152" i="99"/>
  <c r="T152" i="99"/>
  <c r="S152" i="99"/>
  <c r="R152" i="99"/>
  <c r="Q152" i="99"/>
  <c r="P152" i="99"/>
  <c r="O152" i="99"/>
  <c r="N152" i="99"/>
  <c r="M152" i="99"/>
  <c r="L152" i="99"/>
  <c r="K152" i="99"/>
  <c r="J152" i="99"/>
  <c r="I152" i="99"/>
  <c r="H152" i="99"/>
  <c r="G152" i="99"/>
  <c r="B152" i="99"/>
  <c r="X62" i="99"/>
  <c r="W62" i="99"/>
  <c r="V62" i="99"/>
  <c r="U62" i="99"/>
  <c r="T62" i="99"/>
  <c r="S62" i="99"/>
  <c r="R62" i="99"/>
  <c r="Q62" i="99"/>
  <c r="P62" i="99"/>
  <c r="O62" i="99"/>
  <c r="N62" i="99"/>
  <c r="M62" i="99"/>
  <c r="F62" i="99"/>
  <c r="E62" i="99"/>
  <c r="C62" i="99"/>
  <c r="B62" i="99"/>
  <c r="AB61" i="99"/>
  <c r="X61" i="99"/>
  <c r="W61" i="99"/>
  <c r="V61" i="99"/>
  <c r="U61" i="99"/>
  <c r="T61" i="99"/>
  <c r="S61" i="99"/>
  <c r="R61" i="99"/>
  <c r="Q61" i="99"/>
  <c r="P61" i="99"/>
  <c r="O61" i="99"/>
  <c r="N61" i="99"/>
  <c r="M61" i="99"/>
  <c r="F61" i="99"/>
  <c r="E61" i="99"/>
  <c r="C61" i="99"/>
  <c r="B61" i="99"/>
  <c r="X60" i="99"/>
  <c r="W60" i="99"/>
  <c r="V60" i="99"/>
  <c r="U60" i="99"/>
  <c r="T60" i="99"/>
  <c r="S60" i="99"/>
  <c r="R60" i="99"/>
  <c r="Q60" i="99"/>
  <c r="P60" i="99"/>
  <c r="O60" i="99"/>
  <c r="N60" i="99"/>
  <c r="F60" i="99"/>
  <c r="E60" i="99"/>
  <c r="C60" i="99"/>
  <c r="B60" i="99"/>
  <c r="N56" i="99"/>
  <c r="AD42" i="99"/>
  <c r="AC42" i="99"/>
  <c r="AD41" i="99"/>
  <c r="AC41" i="99"/>
  <c r="AD40" i="99"/>
  <c r="AC40" i="99"/>
  <c r="AD39" i="99"/>
  <c r="AC39" i="99"/>
  <c r="AD37" i="99"/>
  <c r="AC37" i="99"/>
  <c r="AD35" i="99"/>
  <c r="AC35" i="99"/>
  <c r="AD34" i="99"/>
  <c r="AC34" i="99"/>
  <c r="AD33" i="99"/>
  <c r="AC33" i="99"/>
  <c r="L33" i="99"/>
  <c r="L10" i="99"/>
  <c r="Z203" i="98"/>
  <c r="Y203" i="98"/>
  <c r="X203" i="98"/>
  <c r="W203" i="98"/>
  <c r="V203" i="98"/>
  <c r="U203" i="98"/>
  <c r="T203" i="98"/>
  <c r="S203" i="98"/>
  <c r="R203" i="98"/>
  <c r="Q203" i="98"/>
  <c r="P203" i="98"/>
  <c r="O203" i="98"/>
  <c r="N203" i="98"/>
  <c r="M203" i="98"/>
  <c r="L203" i="98"/>
  <c r="K203" i="98"/>
  <c r="J203" i="98"/>
  <c r="I203" i="98"/>
  <c r="H203" i="98"/>
  <c r="G203" i="98"/>
  <c r="F203" i="98"/>
  <c r="E203" i="98"/>
  <c r="D203" i="98"/>
  <c r="B203" i="98"/>
  <c r="Z202" i="98"/>
  <c r="Y202" i="98"/>
  <c r="X202" i="98"/>
  <c r="W202" i="98"/>
  <c r="V202" i="98"/>
  <c r="U202" i="98"/>
  <c r="T202" i="98"/>
  <c r="S202" i="98"/>
  <c r="R202" i="98"/>
  <c r="Q202" i="98"/>
  <c r="P202" i="98"/>
  <c r="O202" i="98"/>
  <c r="N202" i="98"/>
  <c r="M202" i="98"/>
  <c r="L202" i="98"/>
  <c r="K202" i="98"/>
  <c r="J202" i="98"/>
  <c r="I202" i="98"/>
  <c r="H202" i="98"/>
  <c r="G202" i="98"/>
  <c r="F202" i="98"/>
  <c r="E202" i="98"/>
  <c r="D202" i="98"/>
  <c r="B202" i="98"/>
  <c r="Z201" i="98"/>
  <c r="Y201" i="98"/>
  <c r="X201" i="98"/>
  <c r="W201" i="98"/>
  <c r="V201" i="98"/>
  <c r="U201" i="98"/>
  <c r="T201" i="98"/>
  <c r="S201" i="98"/>
  <c r="R201" i="98"/>
  <c r="Q201" i="98"/>
  <c r="P201" i="98"/>
  <c r="O201" i="98"/>
  <c r="N201" i="98"/>
  <c r="M201" i="98"/>
  <c r="L201" i="98"/>
  <c r="K201" i="98"/>
  <c r="J201" i="98"/>
  <c r="I201" i="98"/>
  <c r="H201" i="98"/>
  <c r="G201" i="98"/>
  <c r="F201" i="98"/>
  <c r="E201" i="98"/>
  <c r="D201" i="98"/>
  <c r="B201" i="98"/>
  <c r="Z200" i="98"/>
  <c r="Y200" i="98"/>
  <c r="X200" i="98"/>
  <c r="W200" i="98"/>
  <c r="V200" i="98"/>
  <c r="U200" i="98"/>
  <c r="T200" i="98"/>
  <c r="S200" i="98"/>
  <c r="R200" i="98"/>
  <c r="Q200" i="98"/>
  <c r="P200" i="98"/>
  <c r="O200" i="98"/>
  <c r="N200" i="98"/>
  <c r="M200" i="98"/>
  <c r="L200" i="98"/>
  <c r="K200" i="98"/>
  <c r="J200" i="98"/>
  <c r="I200" i="98"/>
  <c r="H200" i="98"/>
  <c r="G200" i="98"/>
  <c r="F200" i="98"/>
  <c r="E200" i="98"/>
  <c r="D200" i="98"/>
  <c r="B200" i="98"/>
  <c r="Z199" i="98"/>
  <c r="Y199" i="98"/>
  <c r="X199" i="98"/>
  <c r="W199" i="98"/>
  <c r="V199" i="98"/>
  <c r="U199" i="98"/>
  <c r="T199" i="98"/>
  <c r="S199" i="98"/>
  <c r="R199" i="98"/>
  <c r="Q199" i="98"/>
  <c r="P199" i="98"/>
  <c r="O199" i="98"/>
  <c r="N199" i="98"/>
  <c r="M199" i="98"/>
  <c r="L199" i="98"/>
  <c r="K199" i="98"/>
  <c r="J199" i="98"/>
  <c r="I199" i="98"/>
  <c r="H199" i="98"/>
  <c r="G199" i="98"/>
  <c r="F199" i="98"/>
  <c r="E199" i="98"/>
  <c r="D199" i="98"/>
  <c r="B199" i="98"/>
  <c r="Z198" i="98"/>
  <c r="Y198" i="98"/>
  <c r="X198" i="98"/>
  <c r="W198" i="98"/>
  <c r="V198" i="98"/>
  <c r="U198" i="98"/>
  <c r="T198" i="98"/>
  <c r="S198" i="98"/>
  <c r="R198" i="98"/>
  <c r="Q198" i="98"/>
  <c r="P198" i="98"/>
  <c r="O198" i="98"/>
  <c r="N198" i="98"/>
  <c r="M198" i="98"/>
  <c r="L198" i="98"/>
  <c r="K198" i="98"/>
  <c r="J198" i="98"/>
  <c r="I198" i="98"/>
  <c r="H198" i="98"/>
  <c r="G198" i="98"/>
  <c r="F198" i="98"/>
  <c r="E198" i="98"/>
  <c r="D198" i="98"/>
  <c r="B198" i="98"/>
  <c r="Z197" i="98"/>
  <c r="Y197" i="98"/>
  <c r="X197" i="98"/>
  <c r="W197" i="98"/>
  <c r="V197" i="98"/>
  <c r="U197" i="98"/>
  <c r="T197" i="98"/>
  <c r="S197" i="98"/>
  <c r="R197" i="98"/>
  <c r="Q197" i="98"/>
  <c r="P197" i="98"/>
  <c r="O197" i="98"/>
  <c r="N197" i="98"/>
  <c r="M197" i="98"/>
  <c r="L197" i="98"/>
  <c r="K197" i="98"/>
  <c r="J197" i="98"/>
  <c r="I197" i="98"/>
  <c r="H197" i="98"/>
  <c r="G197" i="98"/>
  <c r="F197" i="98"/>
  <c r="E197" i="98"/>
  <c r="D197" i="98"/>
  <c r="B197" i="98"/>
  <c r="Z196" i="98"/>
  <c r="Y196" i="98"/>
  <c r="X196" i="98"/>
  <c r="W196" i="98"/>
  <c r="V196" i="98"/>
  <c r="U196" i="98"/>
  <c r="T196" i="98"/>
  <c r="S196" i="98"/>
  <c r="R196" i="98"/>
  <c r="Q196" i="98"/>
  <c r="P196" i="98"/>
  <c r="O196" i="98"/>
  <c r="N196" i="98"/>
  <c r="M196" i="98"/>
  <c r="L196" i="98"/>
  <c r="K196" i="98"/>
  <c r="J196" i="98"/>
  <c r="I196" i="98"/>
  <c r="H196" i="98"/>
  <c r="G196" i="98"/>
  <c r="F196" i="98"/>
  <c r="E196" i="98"/>
  <c r="D196" i="98"/>
  <c r="B196" i="98"/>
  <c r="Z195" i="98"/>
  <c r="Y195" i="98"/>
  <c r="X195" i="98"/>
  <c r="W195" i="98"/>
  <c r="V195" i="98"/>
  <c r="U195" i="98"/>
  <c r="T195" i="98"/>
  <c r="S195" i="98"/>
  <c r="R195" i="98"/>
  <c r="Q195" i="98"/>
  <c r="P195" i="98"/>
  <c r="O195" i="98"/>
  <c r="N195" i="98"/>
  <c r="M195" i="98"/>
  <c r="L195" i="98"/>
  <c r="K195" i="98"/>
  <c r="J195" i="98"/>
  <c r="I195" i="98"/>
  <c r="H195" i="98"/>
  <c r="G195" i="98"/>
  <c r="B195" i="98"/>
  <c r="Z194" i="98"/>
  <c r="Y194" i="98"/>
  <c r="X194" i="98"/>
  <c r="W194" i="98"/>
  <c r="V194" i="98"/>
  <c r="U194" i="98"/>
  <c r="T194" i="98"/>
  <c r="S194" i="98"/>
  <c r="R194" i="98"/>
  <c r="Q194" i="98"/>
  <c r="P194" i="98"/>
  <c r="O194" i="98"/>
  <c r="N194" i="98"/>
  <c r="M194" i="98"/>
  <c r="L194" i="98"/>
  <c r="K194" i="98"/>
  <c r="J194" i="98"/>
  <c r="I194" i="98"/>
  <c r="H194" i="98"/>
  <c r="G194" i="98"/>
  <c r="F194" i="98"/>
  <c r="E194" i="98"/>
  <c r="D194" i="98"/>
  <c r="B194" i="98"/>
  <c r="Z193" i="98"/>
  <c r="Y193" i="98"/>
  <c r="X193" i="98"/>
  <c r="W193" i="98"/>
  <c r="V193" i="98"/>
  <c r="U193" i="98"/>
  <c r="T193" i="98"/>
  <c r="S193" i="98"/>
  <c r="R193" i="98"/>
  <c r="Q193" i="98"/>
  <c r="P193" i="98"/>
  <c r="O193" i="98"/>
  <c r="N193" i="98"/>
  <c r="M193" i="98"/>
  <c r="L193" i="98"/>
  <c r="K193" i="98"/>
  <c r="J193" i="98"/>
  <c r="I193" i="98"/>
  <c r="H193" i="98"/>
  <c r="G193" i="98"/>
  <c r="F193" i="98"/>
  <c r="E193" i="98"/>
  <c r="D193" i="98"/>
  <c r="B193" i="98"/>
  <c r="Z192" i="98"/>
  <c r="Y192" i="98"/>
  <c r="X192" i="98"/>
  <c r="W192" i="98"/>
  <c r="V192" i="98"/>
  <c r="U192" i="98"/>
  <c r="T192" i="98"/>
  <c r="S192" i="98"/>
  <c r="R192" i="98"/>
  <c r="Q192" i="98"/>
  <c r="P192" i="98"/>
  <c r="O192" i="98"/>
  <c r="N192" i="98"/>
  <c r="M192" i="98"/>
  <c r="L192" i="98"/>
  <c r="K192" i="98"/>
  <c r="J192" i="98"/>
  <c r="I192" i="98"/>
  <c r="H192" i="98"/>
  <c r="G192" i="98"/>
  <c r="F192" i="98"/>
  <c r="E192" i="98"/>
  <c r="D192" i="98"/>
  <c r="B192" i="98"/>
  <c r="Z191" i="98"/>
  <c r="Y191" i="98"/>
  <c r="X191" i="98"/>
  <c r="W191" i="98"/>
  <c r="V191" i="98"/>
  <c r="U191" i="98"/>
  <c r="T191" i="98"/>
  <c r="S191" i="98"/>
  <c r="R191" i="98"/>
  <c r="Q191" i="98"/>
  <c r="P191" i="98"/>
  <c r="O191" i="98"/>
  <c r="N191" i="98"/>
  <c r="M191" i="98"/>
  <c r="L191" i="98"/>
  <c r="K191" i="98"/>
  <c r="J191" i="98"/>
  <c r="I191" i="98"/>
  <c r="H191" i="98"/>
  <c r="G191" i="98"/>
  <c r="B191" i="98"/>
  <c r="Z190" i="98"/>
  <c r="Y190" i="98"/>
  <c r="X190" i="98"/>
  <c r="W190" i="98"/>
  <c r="V190" i="98"/>
  <c r="U190" i="98"/>
  <c r="T190" i="98"/>
  <c r="S190" i="98"/>
  <c r="R190" i="98"/>
  <c r="Q190" i="98"/>
  <c r="P190" i="98"/>
  <c r="O190" i="98"/>
  <c r="N190" i="98"/>
  <c r="M190" i="98"/>
  <c r="L190" i="98"/>
  <c r="K190" i="98"/>
  <c r="J190" i="98"/>
  <c r="I190" i="98"/>
  <c r="H190" i="98"/>
  <c r="G190" i="98"/>
  <c r="F190" i="98"/>
  <c r="E190" i="98"/>
  <c r="D190" i="98"/>
  <c r="B190" i="98"/>
  <c r="Z189" i="98"/>
  <c r="Y189" i="98"/>
  <c r="X189" i="98"/>
  <c r="W189" i="98"/>
  <c r="V189" i="98"/>
  <c r="U189" i="98"/>
  <c r="T189" i="98"/>
  <c r="S189" i="98"/>
  <c r="R189" i="98"/>
  <c r="Q189" i="98"/>
  <c r="P189" i="98"/>
  <c r="O189" i="98"/>
  <c r="N189" i="98"/>
  <c r="M189" i="98"/>
  <c r="L189" i="98"/>
  <c r="K189" i="98"/>
  <c r="J189" i="98"/>
  <c r="I189" i="98"/>
  <c r="H189" i="98"/>
  <c r="G189" i="98"/>
  <c r="F189" i="98"/>
  <c r="E189" i="98"/>
  <c r="D189" i="98"/>
  <c r="B189" i="98"/>
  <c r="Z188" i="98"/>
  <c r="Y188" i="98"/>
  <c r="X188" i="98"/>
  <c r="W188" i="98"/>
  <c r="V188" i="98"/>
  <c r="U188" i="98"/>
  <c r="T188" i="98"/>
  <c r="S188" i="98"/>
  <c r="R188" i="98"/>
  <c r="Q188" i="98"/>
  <c r="P188" i="98"/>
  <c r="O188" i="98"/>
  <c r="N188" i="98"/>
  <c r="M188" i="98"/>
  <c r="L188" i="98"/>
  <c r="K188" i="98"/>
  <c r="J188" i="98"/>
  <c r="I188" i="98"/>
  <c r="H188" i="98"/>
  <c r="G188" i="98"/>
  <c r="F188" i="98"/>
  <c r="E188" i="98"/>
  <c r="D188" i="98"/>
  <c r="B188" i="98"/>
  <c r="Z187" i="98"/>
  <c r="Y187" i="98"/>
  <c r="X187" i="98"/>
  <c r="W187" i="98"/>
  <c r="V187" i="98"/>
  <c r="U187" i="98"/>
  <c r="T187" i="98"/>
  <c r="S187" i="98"/>
  <c r="R187" i="98"/>
  <c r="Q187" i="98"/>
  <c r="P187" i="98"/>
  <c r="O187" i="98"/>
  <c r="N187" i="98"/>
  <c r="M187" i="98"/>
  <c r="L187" i="98"/>
  <c r="K187" i="98"/>
  <c r="J187" i="98"/>
  <c r="I187" i="98"/>
  <c r="H187" i="98"/>
  <c r="G187" i="98"/>
  <c r="F187" i="98"/>
  <c r="E187" i="98"/>
  <c r="D187" i="98"/>
  <c r="B187" i="98"/>
  <c r="Z186" i="98"/>
  <c r="Y186" i="98"/>
  <c r="X186" i="98"/>
  <c r="W186" i="98"/>
  <c r="V186" i="98"/>
  <c r="U186" i="98"/>
  <c r="T186" i="98"/>
  <c r="S186" i="98"/>
  <c r="R186" i="98"/>
  <c r="Q186" i="98"/>
  <c r="P186" i="98"/>
  <c r="O186" i="98"/>
  <c r="N186" i="98"/>
  <c r="M186" i="98"/>
  <c r="L186" i="98"/>
  <c r="K186" i="98"/>
  <c r="J186" i="98"/>
  <c r="I186" i="98"/>
  <c r="H186" i="98"/>
  <c r="G186" i="98"/>
  <c r="F186" i="98"/>
  <c r="E186" i="98"/>
  <c r="D186" i="98"/>
  <c r="B186" i="98"/>
  <c r="Z185" i="98"/>
  <c r="Y185" i="98"/>
  <c r="X185" i="98"/>
  <c r="W185" i="98"/>
  <c r="V185" i="98"/>
  <c r="U185" i="98"/>
  <c r="T185" i="98"/>
  <c r="S185" i="98"/>
  <c r="R185" i="98"/>
  <c r="Q185" i="98"/>
  <c r="P185" i="98"/>
  <c r="O185" i="98"/>
  <c r="N185" i="98"/>
  <c r="M185" i="98"/>
  <c r="L185" i="98"/>
  <c r="K185" i="98"/>
  <c r="J185" i="98"/>
  <c r="I185" i="98"/>
  <c r="H185" i="98"/>
  <c r="G185" i="98"/>
  <c r="F185" i="98"/>
  <c r="E185" i="98"/>
  <c r="D185" i="98"/>
  <c r="B185" i="98"/>
  <c r="Z184" i="98"/>
  <c r="Y184" i="98"/>
  <c r="X184" i="98"/>
  <c r="W184" i="98"/>
  <c r="V184" i="98"/>
  <c r="U184" i="98"/>
  <c r="T184" i="98"/>
  <c r="S184" i="98"/>
  <c r="R184" i="98"/>
  <c r="Q184" i="98"/>
  <c r="P184" i="98"/>
  <c r="O184" i="98"/>
  <c r="N184" i="98"/>
  <c r="M184" i="98"/>
  <c r="L184" i="98"/>
  <c r="K184" i="98"/>
  <c r="J184" i="98"/>
  <c r="I184" i="98"/>
  <c r="H184" i="98"/>
  <c r="G184" i="98"/>
  <c r="F184" i="98"/>
  <c r="E184" i="98"/>
  <c r="D184" i="98"/>
  <c r="B184" i="98"/>
  <c r="Z183" i="98"/>
  <c r="Y183" i="98"/>
  <c r="X183" i="98"/>
  <c r="W183" i="98"/>
  <c r="V183" i="98"/>
  <c r="U183" i="98"/>
  <c r="T183" i="98"/>
  <c r="S183" i="98"/>
  <c r="R183" i="98"/>
  <c r="Q183" i="98"/>
  <c r="P183" i="98"/>
  <c r="O183" i="98"/>
  <c r="N183" i="98"/>
  <c r="M183" i="98"/>
  <c r="L183" i="98"/>
  <c r="K183" i="98"/>
  <c r="J183" i="98"/>
  <c r="I183" i="98"/>
  <c r="H183" i="98"/>
  <c r="G183" i="98"/>
  <c r="F183" i="98"/>
  <c r="E183" i="98"/>
  <c r="D183" i="98"/>
  <c r="B183" i="98"/>
  <c r="Z182" i="98"/>
  <c r="Y182" i="98"/>
  <c r="X182" i="98"/>
  <c r="W182" i="98"/>
  <c r="V182" i="98"/>
  <c r="U182" i="98"/>
  <c r="T182" i="98"/>
  <c r="S182" i="98"/>
  <c r="R182" i="98"/>
  <c r="Q182" i="98"/>
  <c r="P182" i="98"/>
  <c r="O182" i="98"/>
  <c r="N182" i="98"/>
  <c r="M182" i="98"/>
  <c r="L182" i="98"/>
  <c r="K182" i="98"/>
  <c r="J182" i="98"/>
  <c r="I182" i="98"/>
  <c r="H182" i="98"/>
  <c r="G182" i="98"/>
  <c r="F182" i="98"/>
  <c r="E182" i="98"/>
  <c r="D182" i="98"/>
  <c r="B182" i="98"/>
  <c r="Z181" i="98"/>
  <c r="Y181" i="98"/>
  <c r="X181" i="98"/>
  <c r="W181" i="98"/>
  <c r="V181" i="98"/>
  <c r="U181" i="98"/>
  <c r="T181" i="98"/>
  <c r="S181" i="98"/>
  <c r="R181" i="98"/>
  <c r="Q181" i="98"/>
  <c r="P181" i="98"/>
  <c r="O181" i="98"/>
  <c r="N181" i="98"/>
  <c r="M181" i="98"/>
  <c r="L181" i="98"/>
  <c r="K181" i="98"/>
  <c r="J181" i="98"/>
  <c r="I181" i="98"/>
  <c r="H181" i="98"/>
  <c r="G181" i="98"/>
  <c r="B181" i="98"/>
  <c r="Z180" i="98"/>
  <c r="Y180" i="98"/>
  <c r="X180" i="98"/>
  <c r="W180" i="98"/>
  <c r="V180" i="98"/>
  <c r="U180" i="98"/>
  <c r="T180" i="98"/>
  <c r="S180" i="98"/>
  <c r="R180" i="98"/>
  <c r="Q180" i="98"/>
  <c r="P180" i="98"/>
  <c r="O180" i="98"/>
  <c r="N180" i="98"/>
  <c r="M180" i="98"/>
  <c r="L180" i="98"/>
  <c r="K180" i="98"/>
  <c r="J180" i="98"/>
  <c r="I180" i="98"/>
  <c r="H180" i="98"/>
  <c r="G180" i="98"/>
  <c r="F180" i="98"/>
  <c r="E180" i="98"/>
  <c r="D180" i="98"/>
  <c r="B180" i="98"/>
  <c r="Z179" i="98"/>
  <c r="Y179" i="98"/>
  <c r="X179" i="98"/>
  <c r="W179" i="98"/>
  <c r="V179" i="98"/>
  <c r="U179" i="98"/>
  <c r="T179" i="98"/>
  <c r="S179" i="98"/>
  <c r="R179" i="98"/>
  <c r="Q179" i="98"/>
  <c r="P179" i="98"/>
  <c r="O179" i="98"/>
  <c r="N179" i="98"/>
  <c r="M179" i="98"/>
  <c r="L179" i="98"/>
  <c r="K179" i="98"/>
  <c r="J179" i="98"/>
  <c r="I179" i="98"/>
  <c r="H179" i="98"/>
  <c r="G179" i="98"/>
  <c r="F179" i="98"/>
  <c r="E179" i="98"/>
  <c r="D179" i="98"/>
  <c r="B179" i="98"/>
  <c r="Z178" i="98"/>
  <c r="Y178" i="98"/>
  <c r="X178" i="98"/>
  <c r="W178" i="98"/>
  <c r="V178" i="98"/>
  <c r="U178" i="98"/>
  <c r="T178" i="98"/>
  <c r="S178" i="98"/>
  <c r="R178" i="98"/>
  <c r="Q178" i="98"/>
  <c r="P178" i="98"/>
  <c r="O178" i="98"/>
  <c r="N178" i="98"/>
  <c r="M178" i="98"/>
  <c r="L178" i="98"/>
  <c r="K178" i="98"/>
  <c r="J178" i="98"/>
  <c r="I178" i="98"/>
  <c r="H178" i="98"/>
  <c r="G178" i="98"/>
  <c r="F178" i="98"/>
  <c r="E178" i="98"/>
  <c r="D178" i="98"/>
  <c r="B178" i="98"/>
  <c r="Z177" i="98"/>
  <c r="Y177" i="98"/>
  <c r="X177" i="98"/>
  <c r="W177" i="98"/>
  <c r="V177" i="98"/>
  <c r="U177" i="98"/>
  <c r="T177" i="98"/>
  <c r="S177" i="98"/>
  <c r="R177" i="98"/>
  <c r="Q177" i="98"/>
  <c r="P177" i="98"/>
  <c r="O177" i="98"/>
  <c r="N177" i="98"/>
  <c r="M177" i="98"/>
  <c r="L177" i="98"/>
  <c r="K177" i="98"/>
  <c r="J177" i="98"/>
  <c r="I177" i="98"/>
  <c r="H177" i="98"/>
  <c r="G177" i="98"/>
  <c r="F177" i="98"/>
  <c r="E177" i="98"/>
  <c r="D177" i="98"/>
  <c r="B177" i="98"/>
  <c r="Z176" i="98"/>
  <c r="Y176" i="98"/>
  <c r="X176" i="98"/>
  <c r="W176" i="98"/>
  <c r="V176" i="98"/>
  <c r="U176" i="98"/>
  <c r="T176" i="98"/>
  <c r="S176" i="98"/>
  <c r="R176" i="98"/>
  <c r="Q176" i="98"/>
  <c r="P176" i="98"/>
  <c r="O176" i="98"/>
  <c r="N176" i="98"/>
  <c r="M176" i="98"/>
  <c r="L176" i="98"/>
  <c r="K176" i="98"/>
  <c r="J176" i="98"/>
  <c r="I176" i="98"/>
  <c r="H176" i="98"/>
  <c r="G176" i="98"/>
  <c r="F176" i="98"/>
  <c r="E176" i="98"/>
  <c r="D176" i="98"/>
  <c r="B176" i="98"/>
  <c r="Z175" i="98"/>
  <c r="Y175" i="98"/>
  <c r="X175" i="98"/>
  <c r="W175" i="98"/>
  <c r="V175" i="98"/>
  <c r="U175" i="98"/>
  <c r="T175" i="98"/>
  <c r="S175" i="98"/>
  <c r="R175" i="98"/>
  <c r="Q175" i="98"/>
  <c r="P175" i="98"/>
  <c r="O175" i="98"/>
  <c r="N175" i="98"/>
  <c r="M175" i="98"/>
  <c r="L175" i="98"/>
  <c r="K175" i="98"/>
  <c r="J175" i="98"/>
  <c r="I175" i="98"/>
  <c r="H175" i="98"/>
  <c r="G175" i="98"/>
  <c r="F175" i="98"/>
  <c r="E175" i="98"/>
  <c r="D175" i="98"/>
  <c r="B175" i="98"/>
  <c r="Z174" i="98"/>
  <c r="Y174" i="98"/>
  <c r="X174" i="98"/>
  <c r="W174" i="98"/>
  <c r="V174" i="98"/>
  <c r="U174" i="98"/>
  <c r="T174" i="98"/>
  <c r="S174" i="98"/>
  <c r="R174" i="98"/>
  <c r="Q174" i="98"/>
  <c r="P174" i="98"/>
  <c r="O174" i="98"/>
  <c r="N174" i="98"/>
  <c r="M174" i="98"/>
  <c r="L174" i="98"/>
  <c r="K174" i="98"/>
  <c r="J174" i="98"/>
  <c r="I174" i="98"/>
  <c r="H174" i="98"/>
  <c r="G174" i="98"/>
  <c r="B174" i="98"/>
  <c r="Z173" i="98"/>
  <c r="Y173" i="98"/>
  <c r="X173" i="98"/>
  <c r="W173" i="98"/>
  <c r="V173" i="98"/>
  <c r="U173" i="98"/>
  <c r="T173" i="98"/>
  <c r="S173" i="98"/>
  <c r="R173" i="98"/>
  <c r="Q173" i="98"/>
  <c r="P173" i="98"/>
  <c r="O173" i="98"/>
  <c r="N173" i="98"/>
  <c r="M173" i="98"/>
  <c r="L173" i="98"/>
  <c r="K173" i="98"/>
  <c r="J173" i="98"/>
  <c r="I173" i="98"/>
  <c r="H173" i="98"/>
  <c r="G173" i="98"/>
  <c r="F173" i="98"/>
  <c r="E173" i="98"/>
  <c r="D173" i="98"/>
  <c r="B173" i="98"/>
  <c r="Z172" i="98"/>
  <c r="Y172" i="98"/>
  <c r="X172" i="98"/>
  <c r="W172" i="98"/>
  <c r="V172" i="98"/>
  <c r="U172" i="98"/>
  <c r="T172" i="98"/>
  <c r="S172" i="98"/>
  <c r="R172" i="98"/>
  <c r="Q172" i="98"/>
  <c r="P172" i="98"/>
  <c r="O172" i="98"/>
  <c r="N172" i="98"/>
  <c r="M172" i="98"/>
  <c r="L172" i="98"/>
  <c r="K172" i="98"/>
  <c r="J172" i="98"/>
  <c r="I172" i="98"/>
  <c r="H172" i="98"/>
  <c r="G172" i="98"/>
  <c r="F172" i="98"/>
  <c r="E172" i="98"/>
  <c r="D172" i="98"/>
  <c r="B172" i="98"/>
  <c r="Z171" i="98"/>
  <c r="Y171" i="98"/>
  <c r="X171" i="98"/>
  <c r="W171" i="98"/>
  <c r="V171" i="98"/>
  <c r="U171" i="98"/>
  <c r="T171" i="98"/>
  <c r="S171" i="98"/>
  <c r="R171" i="98"/>
  <c r="Q171" i="98"/>
  <c r="P171" i="98"/>
  <c r="O171" i="98"/>
  <c r="N171" i="98"/>
  <c r="M171" i="98"/>
  <c r="L171" i="98"/>
  <c r="K171" i="98"/>
  <c r="J171" i="98"/>
  <c r="I171" i="98"/>
  <c r="H171" i="98"/>
  <c r="G171" i="98"/>
  <c r="F171" i="98"/>
  <c r="E171" i="98"/>
  <c r="D171" i="98"/>
  <c r="B171" i="98"/>
  <c r="Z170" i="98"/>
  <c r="Y170" i="98"/>
  <c r="X170" i="98"/>
  <c r="W170" i="98"/>
  <c r="V170" i="98"/>
  <c r="U170" i="98"/>
  <c r="T170" i="98"/>
  <c r="S170" i="98"/>
  <c r="R170" i="98"/>
  <c r="Q170" i="98"/>
  <c r="P170" i="98"/>
  <c r="O170" i="98"/>
  <c r="N170" i="98"/>
  <c r="M170" i="98"/>
  <c r="L170" i="98"/>
  <c r="K170" i="98"/>
  <c r="J170" i="98"/>
  <c r="I170" i="98"/>
  <c r="H170" i="98"/>
  <c r="G170" i="98"/>
  <c r="F170" i="98"/>
  <c r="E170" i="98"/>
  <c r="D170" i="98"/>
  <c r="B170" i="98"/>
  <c r="Z169" i="98"/>
  <c r="Y169" i="98"/>
  <c r="X169" i="98"/>
  <c r="W169" i="98"/>
  <c r="V169" i="98"/>
  <c r="U169" i="98"/>
  <c r="T169" i="98"/>
  <c r="S169" i="98"/>
  <c r="R169" i="98"/>
  <c r="Q169" i="98"/>
  <c r="P169" i="98"/>
  <c r="O169" i="98"/>
  <c r="N169" i="98"/>
  <c r="M169" i="98"/>
  <c r="L169" i="98"/>
  <c r="K169" i="98"/>
  <c r="J169" i="98"/>
  <c r="I169" i="98"/>
  <c r="H169" i="98"/>
  <c r="G169" i="98"/>
  <c r="F169" i="98"/>
  <c r="E169" i="98"/>
  <c r="D169" i="98"/>
  <c r="B169" i="98"/>
  <c r="Z168" i="98"/>
  <c r="Y168" i="98"/>
  <c r="X168" i="98"/>
  <c r="W168" i="98"/>
  <c r="V168" i="98"/>
  <c r="U168" i="98"/>
  <c r="T168" i="98"/>
  <c r="S168" i="98"/>
  <c r="R168" i="98"/>
  <c r="Q168" i="98"/>
  <c r="P168" i="98"/>
  <c r="O168" i="98"/>
  <c r="N168" i="98"/>
  <c r="M168" i="98"/>
  <c r="L168" i="98"/>
  <c r="K168" i="98"/>
  <c r="J168" i="98"/>
  <c r="I168" i="98"/>
  <c r="H168" i="98"/>
  <c r="G168" i="98"/>
  <c r="F168" i="98"/>
  <c r="E168" i="98"/>
  <c r="D168" i="98"/>
  <c r="B168" i="98"/>
  <c r="Z167" i="98"/>
  <c r="Y167" i="98"/>
  <c r="X167" i="98"/>
  <c r="W167" i="98"/>
  <c r="V167" i="98"/>
  <c r="U167" i="98"/>
  <c r="T167" i="98"/>
  <c r="S167" i="98"/>
  <c r="R167" i="98"/>
  <c r="Q167" i="98"/>
  <c r="P167" i="98"/>
  <c r="O167" i="98"/>
  <c r="N167" i="98"/>
  <c r="M167" i="98"/>
  <c r="L167" i="98"/>
  <c r="K167" i="98"/>
  <c r="J167" i="98"/>
  <c r="I167" i="98"/>
  <c r="H167" i="98"/>
  <c r="G167" i="98"/>
  <c r="F167" i="98"/>
  <c r="E167" i="98"/>
  <c r="D167" i="98"/>
  <c r="B167" i="98"/>
  <c r="Z166" i="98"/>
  <c r="Y166" i="98"/>
  <c r="X166" i="98"/>
  <c r="W166" i="98"/>
  <c r="V166" i="98"/>
  <c r="U166" i="98"/>
  <c r="T166" i="98"/>
  <c r="S166" i="98"/>
  <c r="R166" i="98"/>
  <c r="Q166" i="98"/>
  <c r="P166" i="98"/>
  <c r="O166" i="98"/>
  <c r="N166" i="98"/>
  <c r="M166" i="98"/>
  <c r="L166" i="98"/>
  <c r="K166" i="98"/>
  <c r="J166" i="98"/>
  <c r="I166" i="98"/>
  <c r="H166" i="98"/>
  <c r="G166" i="98"/>
  <c r="B166" i="98"/>
  <c r="Z165" i="98"/>
  <c r="Y165" i="98"/>
  <c r="X165" i="98"/>
  <c r="W165" i="98"/>
  <c r="V165" i="98"/>
  <c r="U165" i="98"/>
  <c r="T165" i="98"/>
  <c r="S165" i="98"/>
  <c r="R165" i="98"/>
  <c r="Q165" i="98"/>
  <c r="P165" i="98"/>
  <c r="O165" i="98"/>
  <c r="N165" i="98"/>
  <c r="M165" i="98"/>
  <c r="L165" i="98"/>
  <c r="K165" i="98"/>
  <c r="J165" i="98"/>
  <c r="I165" i="98"/>
  <c r="H165" i="98"/>
  <c r="G165" i="98"/>
  <c r="F165" i="98"/>
  <c r="E165" i="98"/>
  <c r="D165" i="98"/>
  <c r="B165" i="98"/>
  <c r="Z164" i="98"/>
  <c r="Y164" i="98"/>
  <c r="X164" i="98"/>
  <c r="W164" i="98"/>
  <c r="V164" i="98"/>
  <c r="U164" i="98"/>
  <c r="T164" i="98"/>
  <c r="S164" i="98"/>
  <c r="R164" i="98"/>
  <c r="Q164" i="98"/>
  <c r="P164" i="98"/>
  <c r="O164" i="98"/>
  <c r="N164" i="98"/>
  <c r="M164" i="98"/>
  <c r="L164" i="98"/>
  <c r="K164" i="98"/>
  <c r="J164" i="98"/>
  <c r="I164" i="98"/>
  <c r="H164" i="98"/>
  <c r="G164" i="98"/>
  <c r="F164" i="98"/>
  <c r="E164" i="98"/>
  <c r="D164" i="98"/>
  <c r="B164" i="98"/>
  <c r="Z163" i="98"/>
  <c r="Y163" i="98"/>
  <c r="X163" i="98"/>
  <c r="W163" i="98"/>
  <c r="V163" i="98"/>
  <c r="U163" i="98"/>
  <c r="T163" i="98"/>
  <c r="S163" i="98"/>
  <c r="R163" i="98"/>
  <c r="Q163" i="98"/>
  <c r="P163" i="98"/>
  <c r="O163" i="98"/>
  <c r="N163" i="98"/>
  <c r="M163" i="98"/>
  <c r="L163" i="98"/>
  <c r="K163" i="98"/>
  <c r="J163" i="98"/>
  <c r="I163" i="98"/>
  <c r="H163" i="98"/>
  <c r="G163" i="98"/>
  <c r="F163" i="98"/>
  <c r="E163" i="98"/>
  <c r="D163" i="98"/>
  <c r="B163" i="98"/>
  <c r="Z162" i="98"/>
  <c r="Y162" i="98"/>
  <c r="X162" i="98"/>
  <c r="W162" i="98"/>
  <c r="V162" i="98"/>
  <c r="U162" i="98"/>
  <c r="T162" i="98"/>
  <c r="S162" i="98"/>
  <c r="R162" i="98"/>
  <c r="Q162" i="98"/>
  <c r="P162" i="98"/>
  <c r="O162" i="98"/>
  <c r="N162" i="98"/>
  <c r="M162" i="98"/>
  <c r="L162" i="98"/>
  <c r="K162" i="98"/>
  <c r="J162" i="98"/>
  <c r="I162" i="98"/>
  <c r="H162" i="98"/>
  <c r="G162" i="98"/>
  <c r="F162" i="98"/>
  <c r="E162" i="98"/>
  <c r="D162" i="98"/>
  <c r="B162" i="98"/>
  <c r="Z161" i="98"/>
  <c r="Y161" i="98"/>
  <c r="X161" i="98"/>
  <c r="W161" i="98"/>
  <c r="V161" i="98"/>
  <c r="U161" i="98"/>
  <c r="T161" i="98"/>
  <c r="S161" i="98"/>
  <c r="R161" i="98"/>
  <c r="Q161" i="98"/>
  <c r="P161" i="98"/>
  <c r="O161" i="98"/>
  <c r="N161" i="98"/>
  <c r="M161" i="98"/>
  <c r="L161" i="98"/>
  <c r="K161" i="98"/>
  <c r="J161" i="98"/>
  <c r="I161" i="98"/>
  <c r="H161" i="98"/>
  <c r="G161" i="98"/>
  <c r="B161" i="98"/>
  <c r="Z160" i="98"/>
  <c r="Y160" i="98"/>
  <c r="X160" i="98"/>
  <c r="W160" i="98"/>
  <c r="V160" i="98"/>
  <c r="U160" i="98"/>
  <c r="T160" i="98"/>
  <c r="S160" i="98"/>
  <c r="R160" i="98"/>
  <c r="Q160" i="98"/>
  <c r="P160" i="98"/>
  <c r="O160" i="98"/>
  <c r="N160" i="98"/>
  <c r="M160" i="98"/>
  <c r="L160" i="98"/>
  <c r="K160" i="98"/>
  <c r="J160" i="98"/>
  <c r="I160" i="98"/>
  <c r="H160" i="98"/>
  <c r="G160" i="98"/>
  <c r="F160" i="98"/>
  <c r="E160" i="98"/>
  <c r="D160" i="98"/>
  <c r="B160" i="98"/>
  <c r="Z159" i="98"/>
  <c r="Y159" i="98"/>
  <c r="X159" i="98"/>
  <c r="W159" i="98"/>
  <c r="V159" i="98"/>
  <c r="U159" i="98"/>
  <c r="T159" i="98"/>
  <c r="S159" i="98"/>
  <c r="R159" i="98"/>
  <c r="Q159" i="98"/>
  <c r="P159" i="98"/>
  <c r="O159" i="98"/>
  <c r="N159" i="98"/>
  <c r="M159" i="98"/>
  <c r="L159" i="98"/>
  <c r="K159" i="98"/>
  <c r="J159" i="98"/>
  <c r="I159" i="98"/>
  <c r="H159" i="98"/>
  <c r="G159" i="98"/>
  <c r="F159" i="98"/>
  <c r="E159" i="98"/>
  <c r="D159" i="98"/>
  <c r="B159" i="98"/>
  <c r="Z158" i="98"/>
  <c r="Y158" i="98"/>
  <c r="X158" i="98"/>
  <c r="W158" i="98"/>
  <c r="V158" i="98"/>
  <c r="U158" i="98"/>
  <c r="T158" i="98"/>
  <c r="S158" i="98"/>
  <c r="R158" i="98"/>
  <c r="Q158" i="98"/>
  <c r="P158" i="98"/>
  <c r="O158" i="98"/>
  <c r="N158" i="98"/>
  <c r="M158" i="98"/>
  <c r="L158" i="98"/>
  <c r="K158" i="98"/>
  <c r="J158" i="98"/>
  <c r="I158" i="98"/>
  <c r="H158" i="98"/>
  <c r="G158" i="98"/>
  <c r="F158" i="98"/>
  <c r="E158" i="98"/>
  <c r="D158" i="98"/>
  <c r="B158" i="98"/>
  <c r="Z157" i="98"/>
  <c r="Y157" i="98"/>
  <c r="X157" i="98"/>
  <c r="W157" i="98"/>
  <c r="V157" i="98"/>
  <c r="U157" i="98"/>
  <c r="T157" i="98"/>
  <c r="S157" i="98"/>
  <c r="R157" i="98"/>
  <c r="Q157" i="98"/>
  <c r="P157" i="98"/>
  <c r="O157" i="98"/>
  <c r="N157" i="98"/>
  <c r="M157" i="98"/>
  <c r="L157" i="98"/>
  <c r="K157" i="98"/>
  <c r="J157" i="98"/>
  <c r="I157" i="98"/>
  <c r="H157" i="98"/>
  <c r="G157" i="98"/>
  <c r="F157" i="98"/>
  <c r="E157" i="98"/>
  <c r="D157" i="98"/>
  <c r="B157" i="98"/>
  <c r="Z156" i="98"/>
  <c r="Y156" i="98"/>
  <c r="X156" i="98"/>
  <c r="W156" i="98"/>
  <c r="V156" i="98"/>
  <c r="U156" i="98"/>
  <c r="T156" i="98"/>
  <c r="S156" i="98"/>
  <c r="R156" i="98"/>
  <c r="Q156" i="98"/>
  <c r="P156" i="98"/>
  <c r="O156" i="98"/>
  <c r="N156" i="98"/>
  <c r="M156" i="98"/>
  <c r="L156" i="98"/>
  <c r="K156" i="98"/>
  <c r="J156" i="98"/>
  <c r="I156" i="98"/>
  <c r="H156" i="98"/>
  <c r="G156" i="98"/>
  <c r="F156" i="98"/>
  <c r="E156" i="98"/>
  <c r="D156" i="98"/>
  <c r="B156" i="98"/>
  <c r="Z155" i="98"/>
  <c r="Y155" i="98"/>
  <c r="X155" i="98"/>
  <c r="W155" i="98"/>
  <c r="V155" i="98"/>
  <c r="U155" i="98"/>
  <c r="T155" i="98"/>
  <c r="S155" i="98"/>
  <c r="R155" i="98"/>
  <c r="Q155" i="98"/>
  <c r="P155" i="98"/>
  <c r="O155" i="98"/>
  <c r="N155" i="98"/>
  <c r="M155" i="98"/>
  <c r="L155" i="98"/>
  <c r="K155" i="98"/>
  <c r="J155" i="98"/>
  <c r="I155" i="98"/>
  <c r="H155" i="98"/>
  <c r="G155" i="98"/>
  <c r="F155" i="98"/>
  <c r="E155" i="98"/>
  <c r="D155" i="98"/>
  <c r="B155" i="98"/>
  <c r="Z154" i="98"/>
  <c r="Y154" i="98"/>
  <c r="X154" i="98"/>
  <c r="W154" i="98"/>
  <c r="V154" i="98"/>
  <c r="U154" i="98"/>
  <c r="T154" i="98"/>
  <c r="S154" i="98"/>
  <c r="R154" i="98"/>
  <c r="Q154" i="98"/>
  <c r="P154" i="98"/>
  <c r="O154" i="98"/>
  <c r="N154" i="98"/>
  <c r="M154" i="98"/>
  <c r="L154" i="98"/>
  <c r="K154" i="98"/>
  <c r="J154" i="98"/>
  <c r="I154" i="98"/>
  <c r="H154" i="98"/>
  <c r="G154" i="98"/>
  <c r="F154" i="98"/>
  <c r="E154" i="98"/>
  <c r="D154" i="98"/>
  <c r="B154" i="98"/>
  <c r="Z153" i="98"/>
  <c r="Y153" i="98"/>
  <c r="X153" i="98"/>
  <c r="W153" i="98"/>
  <c r="V153" i="98"/>
  <c r="U153" i="98"/>
  <c r="T153" i="98"/>
  <c r="S153" i="98"/>
  <c r="R153" i="98"/>
  <c r="Q153" i="98"/>
  <c r="P153" i="98"/>
  <c r="O153" i="98"/>
  <c r="N153" i="98"/>
  <c r="M153" i="98"/>
  <c r="L153" i="98"/>
  <c r="K153" i="98"/>
  <c r="J153" i="98"/>
  <c r="I153" i="98"/>
  <c r="H153" i="98"/>
  <c r="G153" i="98"/>
  <c r="B153" i="98"/>
  <c r="Z152" i="98"/>
  <c r="Y152" i="98"/>
  <c r="X152" i="98"/>
  <c r="W152" i="98"/>
  <c r="V152" i="98"/>
  <c r="U152" i="98"/>
  <c r="T152" i="98"/>
  <c r="S152" i="98"/>
  <c r="R152" i="98"/>
  <c r="Q152" i="98"/>
  <c r="P152" i="98"/>
  <c r="O152" i="98"/>
  <c r="N152" i="98"/>
  <c r="M152" i="98"/>
  <c r="L152" i="98"/>
  <c r="K152" i="98"/>
  <c r="J152" i="98"/>
  <c r="I152" i="98"/>
  <c r="H152" i="98"/>
  <c r="G152" i="98"/>
  <c r="B152" i="98"/>
  <c r="AB61" i="98"/>
  <c r="X60" i="98"/>
  <c r="W60" i="98"/>
  <c r="V60" i="98"/>
  <c r="U60" i="98"/>
  <c r="T60" i="98"/>
  <c r="S60" i="98"/>
  <c r="R60" i="98"/>
  <c r="Q60" i="98"/>
  <c r="P60" i="98"/>
  <c r="O60" i="98"/>
  <c r="N60" i="98"/>
  <c r="M60" i="98"/>
  <c r="J60" i="98"/>
  <c r="I60" i="98"/>
  <c r="H60" i="98"/>
  <c r="F60" i="98"/>
  <c r="E60" i="98"/>
  <c r="C60" i="98"/>
  <c r="B60" i="98"/>
  <c r="X59" i="98"/>
  <c r="W59" i="98"/>
  <c r="V59" i="98"/>
  <c r="U59" i="98"/>
  <c r="T59" i="98"/>
  <c r="S59" i="98"/>
  <c r="R59" i="98"/>
  <c r="Q59" i="98"/>
  <c r="P59" i="98"/>
  <c r="O59" i="98"/>
  <c r="N59" i="98"/>
  <c r="M59" i="98"/>
  <c r="J59" i="98"/>
  <c r="I59" i="98"/>
  <c r="H59" i="98"/>
  <c r="F59" i="98"/>
  <c r="E59" i="98"/>
  <c r="C59" i="98"/>
  <c r="B59" i="98"/>
  <c r="X58" i="98"/>
  <c r="W58" i="98"/>
  <c r="V58" i="98"/>
  <c r="U58" i="98"/>
  <c r="T58" i="98"/>
  <c r="S58" i="98"/>
  <c r="R58" i="98"/>
  <c r="Q58" i="98"/>
  <c r="P58" i="98"/>
  <c r="O58" i="98"/>
  <c r="N58" i="98"/>
  <c r="M58" i="98"/>
  <c r="J58" i="98"/>
  <c r="I58" i="98"/>
  <c r="H58" i="98"/>
  <c r="F58" i="98"/>
  <c r="E58" i="98"/>
  <c r="C58" i="98"/>
  <c r="B58" i="98"/>
  <c r="N56" i="98"/>
  <c r="AD33" i="98" s="1"/>
  <c r="AD42" i="98"/>
  <c r="AC42" i="98"/>
  <c r="AD41" i="98"/>
  <c r="AC41" i="98"/>
  <c r="AD40" i="98"/>
  <c r="AC40" i="98"/>
  <c r="AD39" i="98"/>
  <c r="AC39" i="98"/>
  <c r="AD37" i="98"/>
  <c r="AC37" i="98"/>
  <c r="AD35" i="98"/>
  <c r="AC35" i="98"/>
  <c r="AD34" i="98"/>
  <c r="AC34" i="98"/>
  <c r="AC33" i="98"/>
  <c r="Z203" i="97"/>
  <c r="Y203" i="97"/>
  <c r="X203" i="97"/>
  <c r="W203" i="97"/>
  <c r="V203" i="97"/>
  <c r="U203" i="97"/>
  <c r="T203" i="97"/>
  <c r="S203" i="97"/>
  <c r="R203" i="97"/>
  <c r="Q203" i="97"/>
  <c r="P203" i="97"/>
  <c r="O203" i="97"/>
  <c r="N203" i="97"/>
  <c r="M203" i="97"/>
  <c r="L203" i="97"/>
  <c r="K203" i="97"/>
  <c r="J203" i="97"/>
  <c r="I203" i="97"/>
  <c r="H203" i="97"/>
  <c r="G203" i="97"/>
  <c r="F203" i="97"/>
  <c r="E203" i="97"/>
  <c r="D203" i="97"/>
  <c r="B203" i="97"/>
  <c r="Z202" i="97"/>
  <c r="Y202" i="97"/>
  <c r="X202" i="97"/>
  <c r="W202" i="97"/>
  <c r="V202" i="97"/>
  <c r="U202" i="97"/>
  <c r="T202" i="97"/>
  <c r="S202" i="97"/>
  <c r="R202" i="97"/>
  <c r="Q202" i="97"/>
  <c r="P202" i="97"/>
  <c r="O202" i="97"/>
  <c r="N202" i="97"/>
  <c r="M202" i="97"/>
  <c r="L202" i="97"/>
  <c r="K202" i="97"/>
  <c r="J202" i="97"/>
  <c r="I202" i="97"/>
  <c r="H202" i="97"/>
  <c r="G202" i="97"/>
  <c r="F202" i="97"/>
  <c r="E202" i="97"/>
  <c r="D202" i="97"/>
  <c r="B202" i="97"/>
  <c r="Z201" i="97"/>
  <c r="Y201" i="97"/>
  <c r="X201" i="97"/>
  <c r="W201" i="97"/>
  <c r="V201" i="97"/>
  <c r="U201" i="97"/>
  <c r="T201" i="97"/>
  <c r="S201" i="97"/>
  <c r="R201" i="97"/>
  <c r="Q201" i="97"/>
  <c r="P201" i="97"/>
  <c r="O201" i="97"/>
  <c r="N201" i="97"/>
  <c r="M201" i="97"/>
  <c r="L201" i="97"/>
  <c r="K201" i="97"/>
  <c r="J201" i="97"/>
  <c r="I201" i="97"/>
  <c r="H201" i="97"/>
  <c r="G201" i="97"/>
  <c r="F201" i="97"/>
  <c r="E201" i="97"/>
  <c r="D201" i="97"/>
  <c r="B201" i="97"/>
  <c r="Z200" i="97"/>
  <c r="Y200" i="97"/>
  <c r="X200" i="97"/>
  <c r="W200" i="97"/>
  <c r="V200" i="97"/>
  <c r="U200" i="97"/>
  <c r="T200" i="97"/>
  <c r="S200" i="97"/>
  <c r="R200" i="97"/>
  <c r="Q200" i="97"/>
  <c r="P200" i="97"/>
  <c r="O200" i="97"/>
  <c r="N200" i="97"/>
  <c r="M200" i="97"/>
  <c r="L200" i="97"/>
  <c r="K200" i="97"/>
  <c r="J200" i="97"/>
  <c r="I200" i="97"/>
  <c r="H200" i="97"/>
  <c r="G200" i="97"/>
  <c r="F200" i="97"/>
  <c r="E200" i="97"/>
  <c r="D200" i="97"/>
  <c r="B200" i="97"/>
  <c r="Z199" i="97"/>
  <c r="Y199" i="97"/>
  <c r="X199" i="97"/>
  <c r="W199" i="97"/>
  <c r="V199" i="97"/>
  <c r="U199" i="97"/>
  <c r="T199" i="97"/>
  <c r="S199" i="97"/>
  <c r="R199" i="97"/>
  <c r="Q199" i="97"/>
  <c r="P199" i="97"/>
  <c r="O199" i="97"/>
  <c r="N199" i="97"/>
  <c r="M199" i="97"/>
  <c r="L199" i="97"/>
  <c r="K199" i="97"/>
  <c r="J199" i="97"/>
  <c r="I199" i="97"/>
  <c r="H199" i="97"/>
  <c r="G199" i="97"/>
  <c r="F199" i="97"/>
  <c r="E199" i="97"/>
  <c r="D199" i="97"/>
  <c r="B199" i="97"/>
  <c r="Z198" i="97"/>
  <c r="Y198" i="97"/>
  <c r="X198" i="97"/>
  <c r="W198" i="97"/>
  <c r="V198" i="97"/>
  <c r="U198" i="97"/>
  <c r="T198" i="97"/>
  <c r="S198" i="97"/>
  <c r="R198" i="97"/>
  <c r="Q198" i="97"/>
  <c r="P198" i="97"/>
  <c r="O198" i="97"/>
  <c r="N198" i="97"/>
  <c r="M198" i="97"/>
  <c r="L198" i="97"/>
  <c r="K198" i="97"/>
  <c r="J198" i="97"/>
  <c r="I198" i="97"/>
  <c r="H198" i="97"/>
  <c r="G198" i="97"/>
  <c r="F198" i="97"/>
  <c r="E198" i="97"/>
  <c r="D198" i="97"/>
  <c r="B198" i="97"/>
  <c r="Z197" i="97"/>
  <c r="Y197" i="97"/>
  <c r="X197" i="97"/>
  <c r="W197" i="97"/>
  <c r="V197" i="97"/>
  <c r="U197" i="97"/>
  <c r="T197" i="97"/>
  <c r="S197" i="97"/>
  <c r="R197" i="97"/>
  <c r="Q197" i="97"/>
  <c r="P197" i="97"/>
  <c r="O197" i="97"/>
  <c r="N197" i="97"/>
  <c r="M197" i="97"/>
  <c r="L197" i="97"/>
  <c r="K197" i="97"/>
  <c r="J197" i="97"/>
  <c r="I197" i="97"/>
  <c r="H197" i="97"/>
  <c r="G197" i="97"/>
  <c r="F197" i="97"/>
  <c r="E197" i="97"/>
  <c r="D197" i="97"/>
  <c r="B197" i="97"/>
  <c r="Z196" i="97"/>
  <c r="Y196" i="97"/>
  <c r="X196" i="97"/>
  <c r="W196" i="97"/>
  <c r="V196" i="97"/>
  <c r="U196" i="97"/>
  <c r="T196" i="97"/>
  <c r="S196" i="97"/>
  <c r="R196" i="97"/>
  <c r="Q196" i="97"/>
  <c r="P196" i="97"/>
  <c r="O196" i="97"/>
  <c r="N196" i="97"/>
  <c r="M196" i="97"/>
  <c r="L196" i="97"/>
  <c r="K196" i="97"/>
  <c r="J196" i="97"/>
  <c r="I196" i="97"/>
  <c r="H196" i="97"/>
  <c r="G196" i="97"/>
  <c r="F196" i="97"/>
  <c r="E196" i="97"/>
  <c r="D196" i="97"/>
  <c r="B196" i="97"/>
  <c r="Z195" i="97"/>
  <c r="Y195" i="97"/>
  <c r="X195" i="97"/>
  <c r="W195" i="97"/>
  <c r="V195" i="97"/>
  <c r="U195" i="97"/>
  <c r="T195" i="97"/>
  <c r="S195" i="97"/>
  <c r="R195" i="97"/>
  <c r="Q195" i="97"/>
  <c r="P195" i="97"/>
  <c r="O195" i="97"/>
  <c r="N195" i="97"/>
  <c r="M195" i="97"/>
  <c r="L195" i="97"/>
  <c r="K195" i="97"/>
  <c r="J195" i="97"/>
  <c r="I195" i="97"/>
  <c r="H195" i="97"/>
  <c r="G195" i="97"/>
  <c r="B195" i="97"/>
  <c r="Z194" i="97"/>
  <c r="Y194" i="97"/>
  <c r="X194" i="97"/>
  <c r="W194" i="97"/>
  <c r="V194" i="97"/>
  <c r="U194" i="97"/>
  <c r="T194" i="97"/>
  <c r="S194" i="97"/>
  <c r="R194" i="97"/>
  <c r="Q194" i="97"/>
  <c r="P194" i="97"/>
  <c r="O194" i="97"/>
  <c r="N194" i="97"/>
  <c r="M194" i="97"/>
  <c r="L194" i="97"/>
  <c r="K194" i="97"/>
  <c r="J194" i="97"/>
  <c r="I194" i="97"/>
  <c r="H194" i="97"/>
  <c r="G194" i="97"/>
  <c r="F194" i="97"/>
  <c r="E194" i="97"/>
  <c r="D194" i="97"/>
  <c r="B194" i="97"/>
  <c r="Z193" i="97"/>
  <c r="Y193" i="97"/>
  <c r="X193" i="97"/>
  <c r="W193" i="97"/>
  <c r="V193" i="97"/>
  <c r="U193" i="97"/>
  <c r="T193" i="97"/>
  <c r="S193" i="97"/>
  <c r="R193" i="97"/>
  <c r="Q193" i="97"/>
  <c r="P193" i="97"/>
  <c r="O193" i="97"/>
  <c r="N193" i="97"/>
  <c r="M193" i="97"/>
  <c r="L193" i="97"/>
  <c r="K193" i="97"/>
  <c r="J193" i="97"/>
  <c r="I193" i="97"/>
  <c r="H193" i="97"/>
  <c r="G193" i="97"/>
  <c r="F193" i="97"/>
  <c r="E193" i="97"/>
  <c r="D193" i="97"/>
  <c r="B193" i="97"/>
  <c r="Z192" i="97"/>
  <c r="Y192" i="97"/>
  <c r="X192" i="97"/>
  <c r="W192" i="97"/>
  <c r="V192" i="97"/>
  <c r="U192" i="97"/>
  <c r="T192" i="97"/>
  <c r="S192" i="97"/>
  <c r="R192" i="97"/>
  <c r="Q192" i="97"/>
  <c r="P192" i="97"/>
  <c r="O192" i="97"/>
  <c r="N192" i="97"/>
  <c r="M192" i="97"/>
  <c r="L192" i="97"/>
  <c r="K192" i="97"/>
  <c r="J192" i="97"/>
  <c r="I192" i="97"/>
  <c r="H192" i="97"/>
  <c r="G192" i="97"/>
  <c r="F192" i="97"/>
  <c r="E192" i="97"/>
  <c r="D192" i="97"/>
  <c r="B192" i="97"/>
  <c r="Z191" i="97"/>
  <c r="Y191" i="97"/>
  <c r="X191" i="97"/>
  <c r="W191" i="97"/>
  <c r="V191" i="97"/>
  <c r="U191" i="97"/>
  <c r="T191" i="97"/>
  <c r="S191" i="97"/>
  <c r="R191" i="97"/>
  <c r="Q191" i="97"/>
  <c r="P191" i="97"/>
  <c r="O191" i="97"/>
  <c r="N191" i="97"/>
  <c r="M191" i="97"/>
  <c r="L191" i="97"/>
  <c r="K191" i="97"/>
  <c r="J191" i="97"/>
  <c r="I191" i="97"/>
  <c r="H191" i="97"/>
  <c r="G191" i="97"/>
  <c r="B191" i="97"/>
  <c r="Z190" i="97"/>
  <c r="Y190" i="97"/>
  <c r="X190" i="97"/>
  <c r="W190" i="97"/>
  <c r="V190" i="97"/>
  <c r="U190" i="97"/>
  <c r="T190" i="97"/>
  <c r="S190" i="97"/>
  <c r="R190" i="97"/>
  <c r="Q190" i="97"/>
  <c r="P190" i="97"/>
  <c r="O190" i="97"/>
  <c r="N190" i="97"/>
  <c r="M190" i="97"/>
  <c r="L190" i="97"/>
  <c r="K190" i="97"/>
  <c r="J190" i="97"/>
  <c r="I190" i="97"/>
  <c r="H190" i="97"/>
  <c r="G190" i="97"/>
  <c r="F190" i="97"/>
  <c r="E190" i="97"/>
  <c r="D190" i="97"/>
  <c r="B190" i="97"/>
  <c r="Z189" i="97"/>
  <c r="Y189" i="97"/>
  <c r="X189" i="97"/>
  <c r="W189" i="97"/>
  <c r="V189" i="97"/>
  <c r="U189" i="97"/>
  <c r="T189" i="97"/>
  <c r="S189" i="97"/>
  <c r="R189" i="97"/>
  <c r="Q189" i="97"/>
  <c r="P189" i="97"/>
  <c r="O189" i="97"/>
  <c r="N189" i="97"/>
  <c r="M189" i="97"/>
  <c r="L189" i="97"/>
  <c r="K189" i="97"/>
  <c r="J189" i="97"/>
  <c r="I189" i="97"/>
  <c r="H189" i="97"/>
  <c r="G189" i="97"/>
  <c r="F189" i="97"/>
  <c r="E189" i="97"/>
  <c r="D189" i="97"/>
  <c r="B189" i="97"/>
  <c r="Z188" i="97"/>
  <c r="Y188" i="97"/>
  <c r="X188" i="97"/>
  <c r="W188" i="97"/>
  <c r="V188" i="97"/>
  <c r="U188" i="97"/>
  <c r="T188" i="97"/>
  <c r="S188" i="97"/>
  <c r="R188" i="97"/>
  <c r="Q188" i="97"/>
  <c r="P188" i="97"/>
  <c r="O188" i="97"/>
  <c r="N188" i="97"/>
  <c r="M188" i="97"/>
  <c r="L188" i="97"/>
  <c r="K188" i="97"/>
  <c r="J188" i="97"/>
  <c r="I188" i="97"/>
  <c r="H188" i="97"/>
  <c r="G188" i="97"/>
  <c r="F188" i="97"/>
  <c r="E188" i="97"/>
  <c r="D188" i="97"/>
  <c r="B188" i="97"/>
  <c r="Z187" i="97"/>
  <c r="Y187" i="97"/>
  <c r="X187" i="97"/>
  <c r="W187" i="97"/>
  <c r="V187" i="97"/>
  <c r="U187" i="97"/>
  <c r="T187" i="97"/>
  <c r="S187" i="97"/>
  <c r="R187" i="97"/>
  <c r="Q187" i="97"/>
  <c r="P187" i="97"/>
  <c r="O187" i="97"/>
  <c r="N187" i="97"/>
  <c r="M187" i="97"/>
  <c r="L187" i="97"/>
  <c r="K187" i="97"/>
  <c r="J187" i="97"/>
  <c r="I187" i="97"/>
  <c r="H187" i="97"/>
  <c r="G187" i="97"/>
  <c r="F187" i="97"/>
  <c r="E187" i="97"/>
  <c r="D187" i="97"/>
  <c r="B187" i="97"/>
  <c r="Z186" i="97"/>
  <c r="Y186" i="97"/>
  <c r="X186" i="97"/>
  <c r="W186" i="97"/>
  <c r="V186" i="97"/>
  <c r="U186" i="97"/>
  <c r="T186" i="97"/>
  <c r="S186" i="97"/>
  <c r="R186" i="97"/>
  <c r="Q186" i="97"/>
  <c r="P186" i="97"/>
  <c r="O186" i="97"/>
  <c r="N186" i="97"/>
  <c r="M186" i="97"/>
  <c r="L186" i="97"/>
  <c r="K186" i="97"/>
  <c r="J186" i="97"/>
  <c r="I186" i="97"/>
  <c r="H186" i="97"/>
  <c r="G186" i="97"/>
  <c r="F186" i="97"/>
  <c r="E186" i="97"/>
  <c r="D186" i="97"/>
  <c r="B186" i="97"/>
  <c r="Z185" i="97"/>
  <c r="Y185" i="97"/>
  <c r="X185" i="97"/>
  <c r="W185" i="97"/>
  <c r="V185" i="97"/>
  <c r="U185" i="97"/>
  <c r="T185" i="97"/>
  <c r="S185" i="97"/>
  <c r="R185" i="97"/>
  <c r="Q185" i="97"/>
  <c r="P185" i="97"/>
  <c r="O185" i="97"/>
  <c r="N185" i="97"/>
  <c r="M185" i="97"/>
  <c r="L185" i="97"/>
  <c r="K185" i="97"/>
  <c r="J185" i="97"/>
  <c r="I185" i="97"/>
  <c r="H185" i="97"/>
  <c r="G185" i="97"/>
  <c r="F185" i="97"/>
  <c r="E185" i="97"/>
  <c r="D185" i="97"/>
  <c r="B185" i="97"/>
  <c r="Z184" i="97"/>
  <c r="Y184" i="97"/>
  <c r="X184" i="97"/>
  <c r="W184" i="97"/>
  <c r="V184" i="97"/>
  <c r="U184" i="97"/>
  <c r="T184" i="97"/>
  <c r="S184" i="97"/>
  <c r="R184" i="97"/>
  <c r="Q184" i="97"/>
  <c r="P184" i="97"/>
  <c r="O184" i="97"/>
  <c r="N184" i="97"/>
  <c r="M184" i="97"/>
  <c r="L184" i="97"/>
  <c r="K184" i="97"/>
  <c r="J184" i="97"/>
  <c r="I184" i="97"/>
  <c r="H184" i="97"/>
  <c r="G184" i="97"/>
  <c r="F184" i="97"/>
  <c r="E184" i="97"/>
  <c r="D184" i="97"/>
  <c r="B184" i="97"/>
  <c r="Z183" i="97"/>
  <c r="Y183" i="97"/>
  <c r="X183" i="97"/>
  <c r="W183" i="97"/>
  <c r="V183" i="97"/>
  <c r="U183" i="97"/>
  <c r="T183" i="97"/>
  <c r="S183" i="97"/>
  <c r="R183" i="97"/>
  <c r="Q183" i="97"/>
  <c r="P183" i="97"/>
  <c r="O183" i="97"/>
  <c r="N183" i="97"/>
  <c r="M183" i="97"/>
  <c r="L183" i="97"/>
  <c r="K183" i="97"/>
  <c r="J183" i="97"/>
  <c r="I183" i="97"/>
  <c r="H183" i="97"/>
  <c r="G183" i="97"/>
  <c r="F183" i="97"/>
  <c r="E183" i="97"/>
  <c r="D183" i="97"/>
  <c r="B183" i="97"/>
  <c r="Z182" i="97"/>
  <c r="Y182" i="97"/>
  <c r="X182" i="97"/>
  <c r="W182" i="97"/>
  <c r="V182" i="97"/>
  <c r="U182" i="97"/>
  <c r="T182" i="97"/>
  <c r="S182" i="97"/>
  <c r="R182" i="97"/>
  <c r="Q182" i="97"/>
  <c r="P182" i="97"/>
  <c r="O182" i="97"/>
  <c r="N182" i="97"/>
  <c r="M182" i="97"/>
  <c r="L182" i="97"/>
  <c r="K182" i="97"/>
  <c r="J182" i="97"/>
  <c r="I182" i="97"/>
  <c r="H182" i="97"/>
  <c r="G182" i="97"/>
  <c r="F182" i="97"/>
  <c r="E182" i="97"/>
  <c r="D182" i="97"/>
  <c r="B182" i="97"/>
  <c r="Z181" i="97"/>
  <c r="Y181" i="97"/>
  <c r="X181" i="97"/>
  <c r="W181" i="97"/>
  <c r="V181" i="97"/>
  <c r="U181" i="97"/>
  <c r="T181" i="97"/>
  <c r="S181" i="97"/>
  <c r="R181" i="97"/>
  <c r="Q181" i="97"/>
  <c r="P181" i="97"/>
  <c r="O181" i="97"/>
  <c r="N181" i="97"/>
  <c r="M181" i="97"/>
  <c r="L181" i="97"/>
  <c r="K181" i="97"/>
  <c r="J181" i="97"/>
  <c r="I181" i="97"/>
  <c r="H181" i="97"/>
  <c r="G181" i="97"/>
  <c r="B181" i="97"/>
  <c r="Z180" i="97"/>
  <c r="Y180" i="97"/>
  <c r="X180" i="97"/>
  <c r="W180" i="97"/>
  <c r="V180" i="97"/>
  <c r="U180" i="97"/>
  <c r="T180" i="97"/>
  <c r="S180" i="97"/>
  <c r="R180" i="97"/>
  <c r="Q180" i="97"/>
  <c r="P180" i="97"/>
  <c r="O180" i="97"/>
  <c r="N180" i="97"/>
  <c r="M180" i="97"/>
  <c r="L180" i="97"/>
  <c r="K180" i="97"/>
  <c r="J180" i="97"/>
  <c r="I180" i="97"/>
  <c r="H180" i="97"/>
  <c r="G180" i="97"/>
  <c r="F180" i="97"/>
  <c r="E180" i="97"/>
  <c r="D180" i="97"/>
  <c r="B180" i="97"/>
  <c r="Z179" i="97"/>
  <c r="Y179" i="97"/>
  <c r="X179" i="97"/>
  <c r="W179" i="97"/>
  <c r="V179" i="97"/>
  <c r="U179" i="97"/>
  <c r="T179" i="97"/>
  <c r="S179" i="97"/>
  <c r="R179" i="97"/>
  <c r="Q179" i="97"/>
  <c r="P179" i="97"/>
  <c r="O179" i="97"/>
  <c r="N179" i="97"/>
  <c r="M179" i="97"/>
  <c r="L179" i="97"/>
  <c r="K179" i="97"/>
  <c r="J179" i="97"/>
  <c r="I179" i="97"/>
  <c r="H179" i="97"/>
  <c r="G179" i="97"/>
  <c r="F179" i="97"/>
  <c r="E179" i="97"/>
  <c r="D179" i="97"/>
  <c r="B179" i="97"/>
  <c r="Z178" i="97"/>
  <c r="Y178" i="97"/>
  <c r="X178" i="97"/>
  <c r="W178" i="97"/>
  <c r="V178" i="97"/>
  <c r="U178" i="97"/>
  <c r="T178" i="97"/>
  <c r="S178" i="97"/>
  <c r="R178" i="97"/>
  <c r="Q178" i="97"/>
  <c r="P178" i="97"/>
  <c r="O178" i="97"/>
  <c r="N178" i="97"/>
  <c r="M178" i="97"/>
  <c r="L178" i="97"/>
  <c r="K178" i="97"/>
  <c r="J178" i="97"/>
  <c r="I178" i="97"/>
  <c r="H178" i="97"/>
  <c r="G178" i="97"/>
  <c r="F178" i="97"/>
  <c r="E178" i="97"/>
  <c r="D178" i="97"/>
  <c r="B178" i="97"/>
  <c r="Z177" i="97"/>
  <c r="Y177" i="97"/>
  <c r="X177" i="97"/>
  <c r="W177" i="97"/>
  <c r="V177" i="97"/>
  <c r="U177" i="97"/>
  <c r="T177" i="97"/>
  <c r="S177" i="97"/>
  <c r="R177" i="97"/>
  <c r="Q177" i="97"/>
  <c r="P177" i="97"/>
  <c r="O177" i="97"/>
  <c r="N177" i="97"/>
  <c r="M177" i="97"/>
  <c r="L177" i="97"/>
  <c r="K177" i="97"/>
  <c r="J177" i="97"/>
  <c r="I177" i="97"/>
  <c r="H177" i="97"/>
  <c r="G177" i="97"/>
  <c r="F177" i="97"/>
  <c r="E177" i="97"/>
  <c r="D177" i="97"/>
  <c r="B177" i="97"/>
  <c r="Z176" i="97"/>
  <c r="Y176" i="97"/>
  <c r="X176" i="97"/>
  <c r="W176" i="97"/>
  <c r="V176" i="97"/>
  <c r="U176" i="97"/>
  <c r="T176" i="97"/>
  <c r="S176" i="97"/>
  <c r="R176" i="97"/>
  <c r="Q176" i="97"/>
  <c r="P176" i="97"/>
  <c r="O176" i="97"/>
  <c r="N176" i="97"/>
  <c r="M176" i="97"/>
  <c r="L176" i="97"/>
  <c r="K176" i="97"/>
  <c r="J176" i="97"/>
  <c r="I176" i="97"/>
  <c r="H176" i="97"/>
  <c r="G176" i="97"/>
  <c r="F176" i="97"/>
  <c r="E176" i="97"/>
  <c r="D176" i="97"/>
  <c r="B176" i="97"/>
  <c r="Z175" i="97"/>
  <c r="Y175" i="97"/>
  <c r="X175" i="97"/>
  <c r="W175" i="97"/>
  <c r="V175" i="97"/>
  <c r="U175" i="97"/>
  <c r="T175" i="97"/>
  <c r="S175" i="97"/>
  <c r="R175" i="97"/>
  <c r="Q175" i="97"/>
  <c r="P175" i="97"/>
  <c r="O175" i="97"/>
  <c r="N175" i="97"/>
  <c r="M175" i="97"/>
  <c r="L175" i="97"/>
  <c r="K175" i="97"/>
  <c r="J175" i="97"/>
  <c r="I175" i="97"/>
  <c r="H175" i="97"/>
  <c r="G175" i="97"/>
  <c r="F175" i="97"/>
  <c r="E175" i="97"/>
  <c r="D175" i="97"/>
  <c r="B175" i="97"/>
  <c r="Z174" i="97"/>
  <c r="Y174" i="97"/>
  <c r="X174" i="97"/>
  <c r="W174" i="97"/>
  <c r="V174" i="97"/>
  <c r="U174" i="97"/>
  <c r="T174" i="97"/>
  <c r="S174" i="97"/>
  <c r="R174" i="97"/>
  <c r="Q174" i="97"/>
  <c r="P174" i="97"/>
  <c r="O174" i="97"/>
  <c r="N174" i="97"/>
  <c r="M174" i="97"/>
  <c r="L174" i="97"/>
  <c r="K174" i="97"/>
  <c r="J174" i="97"/>
  <c r="I174" i="97"/>
  <c r="H174" i="97"/>
  <c r="G174" i="97"/>
  <c r="B174" i="97"/>
  <c r="Z173" i="97"/>
  <c r="Y173" i="97"/>
  <c r="X173" i="97"/>
  <c r="W173" i="97"/>
  <c r="V173" i="97"/>
  <c r="U173" i="97"/>
  <c r="T173" i="97"/>
  <c r="S173" i="97"/>
  <c r="R173" i="97"/>
  <c r="Q173" i="97"/>
  <c r="P173" i="97"/>
  <c r="O173" i="97"/>
  <c r="N173" i="97"/>
  <c r="M173" i="97"/>
  <c r="L173" i="97"/>
  <c r="K173" i="97"/>
  <c r="J173" i="97"/>
  <c r="I173" i="97"/>
  <c r="H173" i="97"/>
  <c r="G173" i="97"/>
  <c r="F173" i="97"/>
  <c r="E173" i="97"/>
  <c r="D173" i="97"/>
  <c r="B173" i="97"/>
  <c r="Z172" i="97"/>
  <c r="Y172" i="97"/>
  <c r="X172" i="97"/>
  <c r="W172" i="97"/>
  <c r="V172" i="97"/>
  <c r="U172" i="97"/>
  <c r="T172" i="97"/>
  <c r="S172" i="97"/>
  <c r="R172" i="97"/>
  <c r="Q172" i="97"/>
  <c r="P172" i="97"/>
  <c r="O172" i="97"/>
  <c r="N172" i="97"/>
  <c r="M172" i="97"/>
  <c r="L172" i="97"/>
  <c r="K172" i="97"/>
  <c r="J172" i="97"/>
  <c r="I172" i="97"/>
  <c r="H172" i="97"/>
  <c r="G172" i="97"/>
  <c r="F172" i="97"/>
  <c r="E172" i="97"/>
  <c r="D172" i="97"/>
  <c r="B172" i="97"/>
  <c r="Z171" i="97"/>
  <c r="Y171" i="97"/>
  <c r="X171" i="97"/>
  <c r="W171" i="97"/>
  <c r="V171" i="97"/>
  <c r="U171" i="97"/>
  <c r="T171" i="97"/>
  <c r="S171" i="97"/>
  <c r="R171" i="97"/>
  <c r="Q171" i="97"/>
  <c r="P171" i="97"/>
  <c r="O171" i="97"/>
  <c r="N171" i="97"/>
  <c r="M171" i="97"/>
  <c r="L171" i="97"/>
  <c r="K171" i="97"/>
  <c r="J171" i="97"/>
  <c r="I171" i="97"/>
  <c r="H171" i="97"/>
  <c r="G171" i="97"/>
  <c r="F171" i="97"/>
  <c r="E171" i="97"/>
  <c r="D171" i="97"/>
  <c r="B171" i="97"/>
  <c r="Z170" i="97"/>
  <c r="Y170" i="97"/>
  <c r="X170" i="97"/>
  <c r="W170" i="97"/>
  <c r="V170" i="97"/>
  <c r="U170" i="97"/>
  <c r="T170" i="97"/>
  <c r="S170" i="97"/>
  <c r="R170" i="97"/>
  <c r="Q170" i="97"/>
  <c r="P170" i="97"/>
  <c r="O170" i="97"/>
  <c r="N170" i="97"/>
  <c r="M170" i="97"/>
  <c r="L170" i="97"/>
  <c r="K170" i="97"/>
  <c r="J170" i="97"/>
  <c r="I170" i="97"/>
  <c r="H170" i="97"/>
  <c r="G170" i="97"/>
  <c r="F170" i="97"/>
  <c r="E170" i="97"/>
  <c r="D170" i="97"/>
  <c r="B170" i="97"/>
  <c r="Z169" i="97"/>
  <c r="Y169" i="97"/>
  <c r="X169" i="97"/>
  <c r="W169" i="97"/>
  <c r="V169" i="97"/>
  <c r="U169" i="97"/>
  <c r="T169" i="97"/>
  <c r="S169" i="97"/>
  <c r="R169" i="97"/>
  <c r="Q169" i="97"/>
  <c r="P169" i="97"/>
  <c r="O169" i="97"/>
  <c r="N169" i="97"/>
  <c r="M169" i="97"/>
  <c r="L169" i="97"/>
  <c r="K169" i="97"/>
  <c r="J169" i="97"/>
  <c r="I169" i="97"/>
  <c r="H169" i="97"/>
  <c r="G169" i="97"/>
  <c r="F169" i="97"/>
  <c r="E169" i="97"/>
  <c r="D169" i="97"/>
  <c r="B169" i="97"/>
  <c r="Z168" i="97"/>
  <c r="Y168" i="97"/>
  <c r="X168" i="97"/>
  <c r="W168" i="97"/>
  <c r="V168" i="97"/>
  <c r="U168" i="97"/>
  <c r="T168" i="97"/>
  <c r="S168" i="97"/>
  <c r="R168" i="97"/>
  <c r="Q168" i="97"/>
  <c r="P168" i="97"/>
  <c r="O168" i="97"/>
  <c r="N168" i="97"/>
  <c r="M168" i="97"/>
  <c r="L168" i="97"/>
  <c r="K168" i="97"/>
  <c r="J168" i="97"/>
  <c r="I168" i="97"/>
  <c r="H168" i="97"/>
  <c r="G168" i="97"/>
  <c r="F168" i="97"/>
  <c r="E168" i="97"/>
  <c r="D168" i="97"/>
  <c r="B168" i="97"/>
  <c r="Z167" i="97"/>
  <c r="Y167" i="97"/>
  <c r="X167" i="97"/>
  <c r="W167" i="97"/>
  <c r="V167" i="97"/>
  <c r="U167" i="97"/>
  <c r="T167" i="97"/>
  <c r="S167" i="97"/>
  <c r="R167" i="97"/>
  <c r="Q167" i="97"/>
  <c r="P167" i="97"/>
  <c r="O167" i="97"/>
  <c r="N167" i="97"/>
  <c r="M167" i="97"/>
  <c r="L167" i="97"/>
  <c r="K167" i="97"/>
  <c r="J167" i="97"/>
  <c r="I167" i="97"/>
  <c r="H167" i="97"/>
  <c r="G167" i="97"/>
  <c r="F167" i="97"/>
  <c r="E167" i="97"/>
  <c r="D167" i="97"/>
  <c r="B167" i="97"/>
  <c r="Z166" i="97"/>
  <c r="Y166" i="97"/>
  <c r="X166" i="97"/>
  <c r="W166" i="97"/>
  <c r="V166" i="97"/>
  <c r="U166" i="97"/>
  <c r="T166" i="97"/>
  <c r="S166" i="97"/>
  <c r="R166" i="97"/>
  <c r="Q166" i="97"/>
  <c r="P166" i="97"/>
  <c r="O166" i="97"/>
  <c r="N166" i="97"/>
  <c r="M166" i="97"/>
  <c r="L166" i="97"/>
  <c r="K166" i="97"/>
  <c r="J166" i="97"/>
  <c r="I166" i="97"/>
  <c r="H166" i="97"/>
  <c r="G166" i="97"/>
  <c r="B166" i="97"/>
  <c r="Z165" i="97"/>
  <c r="Y165" i="97"/>
  <c r="X165" i="97"/>
  <c r="W165" i="97"/>
  <c r="V165" i="97"/>
  <c r="U165" i="97"/>
  <c r="T165" i="97"/>
  <c r="S165" i="97"/>
  <c r="R165" i="97"/>
  <c r="Q165" i="97"/>
  <c r="P165" i="97"/>
  <c r="O165" i="97"/>
  <c r="N165" i="97"/>
  <c r="M165" i="97"/>
  <c r="L165" i="97"/>
  <c r="K165" i="97"/>
  <c r="J165" i="97"/>
  <c r="I165" i="97"/>
  <c r="H165" i="97"/>
  <c r="G165" i="97"/>
  <c r="F165" i="97"/>
  <c r="E165" i="97"/>
  <c r="D165" i="97"/>
  <c r="B165" i="97"/>
  <c r="Z164" i="97"/>
  <c r="Y164" i="97"/>
  <c r="X164" i="97"/>
  <c r="W164" i="97"/>
  <c r="V164" i="97"/>
  <c r="U164" i="97"/>
  <c r="T164" i="97"/>
  <c r="S164" i="97"/>
  <c r="R164" i="97"/>
  <c r="Q164" i="97"/>
  <c r="P164" i="97"/>
  <c r="O164" i="97"/>
  <c r="N164" i="97"/>
  <c r="M164" i="97"/>
  <c r="L164" i="97"/>
  <c r="K164" i="97"/>
  <c r="J164" i="97"/>
  <c r="I164" i="97"/>
  <c r="H164" i="97"/>
  <c r="G164" i="97"/>
  <c r="F164" i="97"/>
  <c r="E164" i="97"/>
  <c r="D164" i="97"/>
  <c r="B164" i="97"/>
  <c r="Z163" i="97"/>
  <c r="Y163" i="97"/>
  <c r="X163" i="97"/>
  <c r="W163" i="97"/>
  <c r="V163" i="97"/>
  <c r="U163" i="97"/>
  <c r="T163" i="97"/>
  <c r="S163" i="97"/>
  <c r="R163" i="97"/>
  <c r="Q163" i="97"/>
  <c r="P163" i="97"/>
  <c r="O163" i="97"/>
  <c r="N163" i="97"/>
  <c r="M163" i="97"/>
  <c r="L163" i="97"/>
  <c r="K163" i="97"/>
  <c r="J163" i="97"/>
  <c r="I163" i="97"/>
  <c r="H163" i="97"/>
  <c r="G163" i="97"/>
  <c r="F163" i="97"/>
  <c r="E163" i="97"/>
  <c r="D163" i="97"/>
  <c r="B163" i="97"/>
  <c r="Z162" i="97"/>
  <c r="Y162" i="97"/>
  <c r="X162" i="97"/>
  <c r="W162" i="97"/>
  <c r="V162" i="97"/>
  <c r="U162" i="97"/>
  <c r="T162" i="97"/>
  <c r="S162" i="97"/>
  <c r="R162" i="97"/>
  <c r="Q162" i="97"/>
  <c r="P162" i="97"/>
  <c r="O162" i="97"/>
  <c r="N162" i="97"/>
  <c r="M162" i="97"/>
  <c r="L162" i="97"/>
  <c r="K162" i="97"/>
  <c r="J162" i="97"/>
  <c r="I162" i="97"/>
  <c r="H162" i="97"/>
  <c r="G162" i="97"/>
  <c r="F162" i="97"/>
  <c r="E162" i="97"/>
  <c r="D162" i="97"/>
  <c r="B162" i="97"/>
  <c r="Z161" i="97"/>
  <c r="Y161" i="97"/>
  <c r="X161" i="97"/>
  <c r="W161" i="97"/>
  <c r="V161" i="97"/>
  <c r="U161" i="97"/>
  <c r="T161" i="97"/>
  <c r="S161" i="97"/>
  <c r="R161" i="97"/>
  <c r="Q161" i="97"/>
  <c r="P161" i="97"/>
  <c r="O161" i="97"/>
  <c r="N161" i="97"/>
  <c r="M161" i="97"/>
  <c r="L161" i="97"/>
  <c r="K161" i="97"/>
  <c r="J161" i="97"/>
  <c r="I161" i="97"/>
  <c r="H161" i="97"/>
  <c r="G161" i="97"/>
  <c r="B161" i="97"/>
  <c r="Z160" i="97"/>
  <c r="Y160" i="97"/>
  <c r="X160" i="97"/>
  <c r="W160" i="97"/>
  <c r="V160" i="97"/>
  <c r="U160" i="97"/>
  <c r="T160" i="97"/>
  <c r="S160" i="97"/>
  <c r="R160" i="97"/>
  <c r="Q160" i="97"/>
  <c r="P160" i="97"/>
  <c r="O160" i="97"/>
  <c r="N160" i="97"/>
  <c r="M160" i="97"/>
  <c r="L160" i="97"/>
  <c r="K160" i="97"/>
  <c r="J160" i="97"/>
  <c r="I160" i="97"/>
  <c r="H160" i="97"/>
  <c r="G160" i="97"/>
  <c r="F160" i="97"/>
  <c r="E160" i="97"/>
  <c r="D160" i="97"/>
  <c r="B160" i="97"/>
  <c r="Z159" i="97"/>
  <c r="Y159" i="97"/>
  <c r="X159" i="97"/>
  <c r="W159" i="97"/>
  <c r="V159" i="97"/>
  <c r="U159" i="97"/>
  <c r="T159" i="97"/>
  <c r="S159" i="97"/>
  <c r="R159" i="97"/>
  <c r="Q159" i="97"/>
  <c r="P159" i="97"/>
  <c r="O159" i="97"/>
  <c r="N159" i="97"/>
  <c r="M159" i="97"/>
  <c r="L159" i="97"/>
  <c r="K159" i="97"/>
  <c r="J159" i="97"/>
  <c r="I159" i="97"/>
  <c r="H159" i="97"/>
  <c r="G159" i="97"/>
  <c r="F159" i="97"/>
  <c r="E159" i="97"/>
  <c r="D159" i="97"/>
  <c r="B159" i="97"/>
  <c r="Z158" i="97"/>
  <c r="Y158" i="97"/>
  <c r="X158" i="97"/>
  <c r="W158" i="97"/>
  <c r="V158" i="97"/>
  <c r="U158" i="97"/>
  <c r="T158" i="97"/>
  <c r="S158" i="97"/>
  <c r="R158" i="97"/>
  <c r="Q158" i="97"/>
  <c r="P158" i="97"/>
  <c r="O158" i="97"/>
  <c r="N158" i="97"/>
  <c r="M158" i="97"/>
  <c r="L158" i="97"/>
  <c r="K158" i="97"/>
  <c r="J158" i="97"/>
  <c r="I158" i="97"/>
  <c r="H158" i="97"/>
  <c r="G158" i="97"/>
  <c r="F158" i="97"/>
  <c r="E158" i="97"/>
  <c r="D158" i="97"/>
  <c r="B158" i="97"/>
  <c r="Z157" i="97"/>
  <c r="Y157" i="97"/>
  <c r="X157" i="97"/>
  <c r="W157" i="97"/>
  <c r="V157" i="97"/>
  <c r="U157" i="97"/>
  <c r="T157" i="97"/>
  <c r="S157" i="97"/>
  <c r="R157" i="97"/>
  <c r="Q157" i="97"/>
  <c r="P157" i="97"/>
  <c r="O157" i="97"/>
  <c r="N157" i="97"/>
  <c r="M157" i="97"/>
  <c r="L157" i="97"/>
  <c r="K157" i="97"/>
  <c r="J157" i="97"/>
  <c r="I157" i="97"/>
  <c r="H157" i="97"/>
  <c r="G157" i="97"/>
  <c r="F157" i="97"/>
  <c r="E157" i="97"/>
  <c r="D157" i="97"/>
  <c r="B157" i="97"/>
  <c r="Z156" i="97"/>
  <c r="Y156" i="97"/>
  <c r="X156" i="97"/>
  <c r="W156" i="97"/>
  <c r="V156" i="97"/>
  <c r="U156" i="97"/>
  <c r="T156" i="97"/>
  <c r="S156" i="97"/>
  <c r="R156" i="97"/>
  <c r="Q156" i="97"/>
  <c r="P156" i="97"/>
  <c r="O156" i="97"/>
  <c r="N156" i="97"/>
  <c r="M156" i="97"/>
  <c r="L156" i="97"/>
  <c r="K156" i="97"/>
  <c r="J156" i="97"/>
  <c r="I156" i="97"/>
  <c r="H156" i="97"/>
  <c r="G156" i="97"/>
  <c r="F156" i="97"/>
  <c r="E156" i="97"/>
  <c r="D156" i="97"/>
  <c r="B156" i="97"/>
  <c r="Z155" i="97"/>
  <c r="Y155" i="97"/>
  <c r="X155" i="97"/>
  <c r="W155" i="97"/>
  <c r="V155" i="97"/>
  <c r="U155" i="97"/>
  <c r="T155" i="97"/>
  <c r="S155" i="97"/>
  <c r="R155" i="97"/>
  <c r="Q155" i="97"/>
  <c r="P155" i="97"/>
  <c r="O155" i="97"/>
  <c r="N155" i="97"/>
  <c r="M155" i="97"/>
  <c r="L155" i="97"/>
  <c r="K155" i="97"/>
  <c r="J155" i="97"/>
  <c r="I155" i="97"/>
  <c r="H155" i="97"/>
  <c r="G155" i="97"/>
  <c r="F155" i="97"/>
  <c r="E155" i="97"/>
  <c r="D155" i="97"/>
  <c r="B155" i="97"/>
  <c r="Z154" i="97"/>
  <c r="Y154" i="97"/>
  <c r="X154" i="97"/>
  <c r="W154" i="97"/>
  <c r="V154" i="97"/>
  <c r="U154" i="97"/>
  <c r="T154" i="97"/>
  <c r="S154" i="97"/>
  <c r="R154" i="97"/>
  <c r="Q154" i="97"/>
  <c r="P154" i="97"/>
  <c r="O154" i="97"/>
  <c r="N154" i="97"/>
  <c r="M154" i="97"/>
  <c r="L154" i="97"/>
  <c r="K154" i="97"/>
  <c r="J154" i="97"/>
  <c r="I154" i="97"/>
  <c r="H154" i="97"/>
  <c r="G154" i="97"/>
  <c r="F154" i="97"/>
  <c r="E154" i="97"/>
  <c r="D154" i="97"/>
  <c r="B154" i="97"/>
  <c r="Z153" i="97"/>
  <c r="Y153" i="97"/>
  <c r="X153" i="97"/>
  <c r="W153" i="97"/>
  <c r="V153" i="97"/>
  <c r="U153" i="97"/>
  <c r="T153" i="97"/>
  <c r="S153" i="97"/>
  <c r="R153" i="97"/>
  <c r="Q153" i="97"/>
  <c r="P153" i="97"/>
  <c r="O153" i="97"/>
  <c r="N153" i="97"/>
  <c r="M153" i="97"/>
  <c r="L153" i="97"/>
  <c r="K153" i="97"/>
  <c r="J153" i="97"/>
  <c r="I153" i="97"/>
  <c r="H153" i="97"/>
  <c r="G153" i="97"/>
  <c r="B153" i="97"/>
  <c r="Z152" i="97"/>
  <c r="Y152" i="97"/>
  <c r="X152" i="97"/>
  <c r="W152" i="97"/>
  <c r="V152" i="97"/>
  <c r="U152" i="97"/>
  <c r="T152" i="97"/>
  <c r="S152" i="97"/>
  <c r="R152" i="97"/>
  <c r="Q152" i="97"/>
  <c r="P152" i="97"/>
  <c r="O152" i="97"/>
  <c r="N152" i="97"/>
  <c r="M152" i="97"/>
  <c r="L152" i="97"/>
  <c r="K152" i="97"/>
  <c r="J152" i="97"/>
  <c r="I152" i="97"/>
  <c r="H152" i="97"/>
  <c r="G152" i="97"/>
  <c r="B152" i="97"/>
  <c r="M87" i="97"/>
  <c r="X67" i="97"/>
  <c r="W67" i="97"/>
  <c r="V67" i="97"/>
  <c r="U67" i="97"/>
  <c r="T67" i="97"/>
  <c r="S67" i="97"/>
  <c r="R67" i="97"/>
  <c r="Q67" i="97"/>
  <c r="P67" i="97"/>
  <c r="O67" i="97"/>
  <c r="N67" i="97"/>
  <c r="M67" i="97"/>
  <c r="F67" i="97"/>
  <c r="E67" i="97"/>
  <c r="C67" i="97"/>
  <c r="B67" i="97"/>
  <c r="X66" i="97"/>
  <c r="W66" i="97"/>
  <c r="V66" i="97"/>
  <c r="U66" i="97"/>
  <c r="T66" i="97"/>
  <c r="S66" i="97"/>
  <c r="R66" i="97"/>
  <c r="Q66" i="97"/>
  <c r="P66" i="97"/>
  <c r="O66" i="97"/>
  <c r="N66" i="97"/>
  <c r="F66" i="97"/>
  <c r="E66" i="97"/>
  <c r="C66" i="97"/>
  <c r="B66" i="97"/>
  <c r="X65" i="97"/>
  <c r="W65" i="97"/>
  <c r="V65" i="97"/>
  <c r="U65" i="97"/>
  <c r="T65" i="97"/>
  <c r="S65" i="97"/>
  <c r="R65" i="97"/>
  <c r="Q65" i="97"/>
  <c r="P65" i="97"/>
  <c r="O65" i="97"/>
  <c r="N65" i="97"/>
  <c r="M65" i="97"/>
  <c r="F65" i="97"/>
  <c r="E65" i="97"/>
  <c r="C65" i="97"/>
  <c r="B65" i="97"/>
  <c r="AB61" i="97"/>
  <c r="N56" i="97"/>
  <c r="U58" i="97" s="1"/>
  <c r="AD42" i="97"/>
  <c r="AC42" i="97"/>
  <c r="AD41" i="97"/>
  <c r="AC41" i="97"/>
  <c r="AD40" i="97"/>
  <c r="AC40" i="97"/>
  <c r="AD39" i="97"/>
  <c r="AC39" i="97"/>
  <c r="AD37" i="97"/>
  <c r="AC37" i="97"/>
  <c r="AD35" i="97"/>
  <c r="AC35" i="97"/>
  <c r="AC34" i="97"/>
  <c r="AC33" i="97"/>
  <c r="AD33" i="97" l="1"/>
  <c r="AD34" i="97"/>
  <c r="T58" i="97"/>
  <c r="Q57" i="85" l="1"/>
  <c r="R58" i="85"/>
  <c r="S58" i="85"/>
  <c r="T58" i="85"/>
  <c r="U58" i="85"/>
  <c r="V58" i="85"/>
  <c r="W58" i="85"/>
  <c r="Q58" i="85"/>
  <c r="O9" i="93" l="1"/>
  <c r="O9" i="86" l="1"/>
  <c r="P9" i="89"/>
  <c r="P9" i="85"/>
  <c r="P9" i="87"/>
  <c r="P9" i="88"/>
  <c r="P9" i="96"/>
  <c r="A9" i="93" l="1"/>
  <c r="R73" i="93"/>
  <c r="S73" i="93"/>
  <c r="T73" i="93"/>
  <c r="U73" i="93"/>
  <c r="V73" i="93"/>
  <c r="Q73" i="93"/>
  <c r="P73" i="93"/>
  <c r="O73" i="93" s="1"/>
  <c r="Q59" i="92"/>
  <c r="S59" i="92"/>
  <c r="T59" i="92"/>
  <c r="U59" i="92"/>
  <c r="V59" i="92"/>
  <c r="W59" i="92"/>
  <c r="R59" i="92"/>
  <c r="B9" i="92"/>
  <c r="O9" i="96"/>
  <c r="B9" i="96" s="1"/>
  <c r="O9" i="88"/>
  <c r="B9" i="88"/>
  <c r="O9" i="87"/>
  <c r="B9" i="87" s="1"/>
  <c r="B9" i="85"/>
  <c r="O9" i="85"/>
  <c r="B9" i="89"/>
  <c r="O9" i="89"/>
  <c r="N9" i="86"/>
  <c r="A9" i="86" s="1"/>
  <c r="P59" i="92" l="1"/>
  <c r="P50" i="93"/>
  <c r="O19" i="93" l="1"/>
  <c r="V61" i="93" l="1"/>
  <c r="V60" i="93"/>
  <c r="V58" i="93"/>
  <c r="V32" i="93"/>
  <c r="V50" i="93"/>
  <c r="V51" i="93"/>
  <c r="V52" i="93"/>
  <c r="V53" i="93"/>
  <c r="V54" i="93"/>
  <c r="V55" i="93"/>
  <c r="V13" i="93"/>
  <c r="V14" i="93"/>
  <c r="V15" i="93"/>
  <c r="V16" i="93"/>
  <c r="V17" i="93"/>
  <c r="V43" i="93" l="1"/>
  <c r="U40" i="10" l="1"/>
  <c r="U38" i="10"/>
  <c r="W40" i="10"/>
  <c r="W38" i="10"/>
  <c r="AA40" i="10"/>
  <c r="AA38" i="10"/>
  <c r="S40" i="10"/>
  <c r="S38" i="10"/>
  <c r="R38" i="10"/>
  <c r="R40" i="10"/>
  <c r="Q40" i="10"/>
  <c r="Q38" i="10"/>
  <c r="P38" i="10"/>
  <c r="O38" i="10"/>
  <c r="O40" i="10"/>
  <c r="U58" i="93" l="1"/>
  <c r="U64" i="93"/>
  <c r="U63" i="93"/>
  <c r="U62" i="93"/>
  <c r="U61" i="93"/>
  <c r="U60" i="93"/>
  <c r="U59" i="93"/>
  <c r="R16" i="10" l="1"/>
  <c r="R17" i="10"/>
  <c r="N15" i="10" l="1"/>
  <c r="O15" i="10"/>
  <c r="P15" i="10"/>
  <c r="Q15" i="10"/>
  <c r="R15" i="10"/>
  <c r="S15" i="10"/>
  <c r="T15" i="10"/>
  <c r="U15" i="10"/>
  <c r="V15" i="10"/>
  <c r="W15" i="10"/>
  <c r="X15" i="10"/>
  <c r="Y15" i="10"/>
  <c r="Z15" i="10"/>
  <c r="AA15" i="10"/>
  <c r="AA51" i="10" l="1"/>
  <c r="AA52" i="10"/>
  <c r="AA53" i="10"/>
  <c r="AA54" i="10"/>
  <c r="AA55" i="10"/>
  <c r="AA56" i="10"/>
  <c r="AA50" i="10"/>
  <c r="Z51" i="10"/>
  <c r="Z52" i="10"/>
  <c r="Z53" i="10"/>
  <c r="Z54" i="10"/>
  <c r="Z55" i="10"/>
  <c r="Z56" i="10"/>
  <c r="Z50" i="10"/>
  <c r="Y51" i="10"/>
  <c r="Y52" i="10"/>
  <c r="Y53" i="10"/>
  <c r="Y54" i="10"/>
  <c r="Y55" i="10"/>
  <c r="Y56" i="10"/>
  <c r="Y50" i="10"/>
  <c r="X51" i="10"/>
  <c r="X52" i="10"/>
  <c r="X53" i="10"/>
  <c r="X54" i="10"/>
  <c r="X55" i="10"/>
  <c r="X56" i="10"/>
  <c r="X50" i="10"/>
  <c r="W51" i="10"/>
  <c r="W52" i="10"/>
  <c r="W53" i="10"/>
  <c r="W54" i="10"/>
  <c r="W55" i="10"/>
  <c r="W56" i="10"/>
  <c r="W50" i="10"/>
  <c r="V51" i="10"/>
  <c r="V52" i="10"/>
  <c r="V53" i="10"/>
  <c r="V54" i="10"/>
  <c r="V55" i="10"/>
  <c r="V56" i="10"/>
  <c r="V50" i="10"/>
  <c r="U51" i="10"/>
  <c r="U52" i="10"/>
  <c r="U53" i="10"/>
  <c r="U54" i="10"/>
  <c r="U55" i="10"/>
  <c r="U56" i="10"/>
  <c r="U50" i="10"/>
  <c r="T56" i="10"/>
  <c r="T51" i="10"/>
  <c r="T52" i="10"/>
  <c r="T53" i="10"/>
  <c r="T54" i="10"/>
  <c r="T55" i="10"/>
  <c r="T50" i="10"/>
  <c r="S51" i="10"/>
  <c r="S52" i="10"/>
  <c r="S53" i="10"/>
  <c r="S54" i="10"/>
  <c r="S55" i="10"/>
  <c r="S56" i="10"/>
  <c r="S50" i="10"/>
  <c r="R51" i="10"/>
  <c r="R52" i="10"/>
  <c r="R53" i="10"/>
  <c r="R54" i="10"/>
  <c r="R55" i="10"/>
  <c r="R56" i="10"/>
  <c r="R50" i="10"/>
  <c r="Q56" i="10"/>
  <c r="Q51" i="10"/>
  <c r="Q52" i="10"/>
  <c r="Q53" i="10"/>
  <c r="Q54" i="10"/>
  <c r="Q55" i="10"/>
  <c r="Q50" i="10"/>
  <c r="P52" i="10"/>
  <c r="P53" i="10"/>
  <c r="P54" i="10"/>
  <c r="P55" i="10"/>
  <c r="P56" i="10"/>
  <c r="P51" i="10"/>
  <c r="P50" i="10"/>
  <c r="O51" i="10"/>
  <c r="O52" i="10"/>
  <c r="O53" i="10"/>
  <c r="O54" i="10"/>
  <c r="O55" i="10"/>
  <c r="O56" i="10"/>
  <c r="O50" i="10"/>
  <c r="N51" i="10"/>
  <c r="N52" i="10"/>
  <c r="N53" i="10"/>
  <c r="N54" i="10"/>
  <c r="N55" i="10"/>
  <c r="N56" i="10"/>
  <c r="N50" i="10"/>
  <c r="L51" i="10"/>
  <c r="L52" i="10"/>
  <c r="L53" i="10"/>
  <c r="L54" i="10"/>
  <c r="L55" i="10"/>
  <c r="L56" i="10"/>
  <c r="L50" i="10"/>
  <c r="AC56" i="10"/>
  <c r="AD56" i="10"/>
  <c r="AE56" i="10"/>
  <c r="AF56" i="10"/>
  <c r="AG56" i="10"/>
  <c r="AH56" i="10"/>
  <c r="AI56" i="10"/>
  <c r="O55" i="93" l="1"/>
  <c r="M56" i="10" s="1"/>
  <c r="P55" i="93"/>
  <c r="Q55" i="93"/>
  <c r="R55" i="93"/>
  <c r="S55" i="93"/>
  <c r="T55" i="93"/>
  <c r="U55" i="93"/>
  <c r="O50" i="93"/>
  <c r="M51" i="10" s="1"/>
  <c r="Q50" i="93"/>
  <c r="R50" i="93"/>
  <c r="S50" i="93"/>
  <c r="T50" i="93"/>
  <c r="U50" i="93"/>
  <c r="O51" i="93"/>
  <c r="M52" i="10" s="1"/>
  <c r="P51" i="93"/>
  <c r="Q51" i="93"/>
  <c r="R51" i="93"/>
  <c r="S51" i="93"/>
  <c r="T51" i="93"/>
  <c r="U51" i="93"/>
  <c r="O52" i="93"/>
  <c r="M53" i="10" s="1"/>
  <c r="P52" i="93"/>
  <c r="Q52" i="93"/>
  <c r="R52" i="93"/>
  <c r="S52" i="93"/>
  <c r="T52" i="93"/>
  <c r="U52" i="93"/>
  <c r="O53" i="93"/>
  <c r="M54" i="10" s="1"/>
  <c r="P53" i="93"/>
  <c r="Q53" i="93"/>
  <c r="R53" i="93"/>
  <c r="S53" i="93"/>
  <c r="T53" i="93"/>
  <c r="U53" i="93"/>
  <c r="O54" i="93"/>
  <c r="M55" i="10" s="1"/>
  <c r="P54" i="93"/>
  <c r="Q54" i="93"/>
  <c r="R54" i="93"/>
  <c r="S54" i="93"/>
  <c r="T54" i="93"/>
  <c r="U54" i="93"/>
  <c r="U43" i="93"/>
  <c r="P42" i="93"/>
  <c r="Q42" i="93"/>
  <c r="O28" i="93" l="1"/>
  <c r="O29" i="93"/>
  <c r="O30" i="93"/>
  <c r="O27" i="93"/>
  <c r="U32" i="93"/>
  <c r="U13" i="93"/>
  <c r="U14" i="93"/>
  <c r="U15" i="93"/>
  <c r="U16" i="93"/>
  <c r="U17" i="93"/>
  <c r="P43" i="96" l="1"/>
  <c r="P39" i="96"/>
  <c r="Y40" i="10" s="1"/>
  <c r="U39" i="96"/>
  <c r="T39" i="96"/>
  <c r="M50" i="10" l="1"/>
  <c r="V11" i="10" l="1"/>
  <c r="K50" i="10"/>
  <c r="T61" i="93" l="1"/>
  <c r="T60" i="93"/>
  <c r="T64" i="93"/>
  <c r="T58" i="93"/>
  <c r="T59" i="93"/>
  <c r="T62" i="93"/>
  <c r="T63" i="93"/>
  <c r="S39" i="96" l="1"/>
  <c r="R39" i="96"/>
  <c r="Q39" i="96"/>
  <c r="O39" i="96"/>
  <c r="T43" i="93" l="1"/>
  <c r="Q43" i="93"/>
  <c r="R43" i="93"/>
  <c r="S43" i="93"/>
  <c r="P43" i="93"/>
  <c r="O43" i="93" l="1"/>
  <c r="T32" i="93"/>
  <c r="T13" i="93"/>
  <c r="T14" i="93"/>
  <c r="T15" i="93"/>
  <c r="T16" i="93"/>
  <c r="T17" i="93"/>
  <c r="S32" i="93" l="1"/>
  <c r="R32" i="93"/>
  <c r="S13" i="93" l="1"/>
  <c r="S14" i="93"/>
  <c r="S15" i="93"/>
  <c r="S16" i="93"/>
  <c r="S17" i="93"/>
  <c r="N20" i="10" l="1"/>
  <c r="R13" i="93"/>
  <c r="R14" i="93"/>
  <c r="R15" i="93"/>
  <c r="R16" i="93"/>
  <c r="R17" i="93"/>
  <c r="K47" i="10" l="1"/>
  <c r="K48" i="10"/>
  <c r="K46" i="10"/>
  <c r="L47" i="10"/>
  <c r="L48" i="10"/>
  <c r="L46" i="10"/>
  <c r="L43" i="10"/>
  <c r="L44" i="10"/>
  <c r="L41" i="10"/>
  <c r="K43" i="10"/>
  <c r="K44" i="10"/>
  <c r="K42" i="10"/>
  <c r="K41" i="10"/>
  <c r="K39" i="10"/>
  <c r="K37" i="10"/>
  <c r="K26" i="10"/>
  <c r="K25" i="10"/>
  <c r="K24" i="10"/>
  <c r="K11" i="10"/>
  <c r="K12" i="10"/>
  <c r="K10" i="10"/>
  <c r="K29" i="10"/>
  <c r="K30" i="10"/>
  <c r="K31" i="10"/>
  <c r="K32" i="10"/>
  <c r="K33" i="10"/>
  <c r="K28" i="10"/>
  <c r="AE34" i="96"/>
  <c r="AF34" i="96"/>
  <c r="AE35" i="96"/>
  <c r="AF35" i="96"/>
  <c r="AE36" i="96"/>
  <c r="AF36" i="96"/>
  <c r="AE38" i="96"/>
  <c r="AF38" i="96"/>
  <c r="AE40" i="96"/>
  <c r="AF40" i="96"/>
  <c r="AE41" i="96"/>
  <c r="AF41" i="96"/>
  <c r="AE42" i="96"/>
  <c r="AF42" i="96"/>
  <c r="AE43" i="96"/>
  <c r="AF43" i="96"/>
  <c r="AD62" i="96"/>
  <c r="C153" i="96"/>
  <c r="H153" i="96"/>
  <c r="I153" i="96"/>
  <c r="J153" i="96"/>
  <c r="K153" i="96"/>
  <c r="L153" i="96"/>
  <c r="M153" i="96"/>
  <c r="N153" i="96"/>
  <c r="P153" i="96"/>
  <c r="Q153" i="96"/>
  <c r="R153" i="96"/>
  <c r="S153" i="96"/>
  <c r="T153" i="96"/>
  <c r="U153" i="96"/>
  <c r="V153" i="96"/>
  <c r="W153" i="96"/>
  <c r="X153" i="96"/>
  <c r="Y153" i="96"/>
  <c r="Z153" i="96"/>
  <c r="AA153" i="96"/>
  <c r="AB153" i="96"/>
  <c r="C154" i="96"/>
  <c r="H154" i="96"/>
  <c r="I154" i="96"/>
  <c r="J154" i="96"/>
  <c r="K154" i="96"/>
  <c r="L154" i="96"/>
  <c r="M154" i="96"/>
  <c r="N154" i="96"/>
  <c r="P154" i="96"/>
  <c r="Q154" i="96"/>
  <c r="R154" i="96"/>
  <c r="S154" i="96"/>
  <c r="T154" i="96"/>
  <c r="U154" i="96"/>
  <c r="V154" i="96"/>
  <c r="W154" i="96"/>
  <c r="X154" i="96"/>
  <c r="Y154" i="96"/>
  <c r="Z154" i="96"/>
  <c r="AA154" i="96"/>
  <c r="AB154" i="96"/>
  <c r="C155" i="96"/>
  <c r="E155" i="96"/>
  <c r="F155" i="96"/>
  <c r="G155" i="96"/>
  <c r="H155" i="96"/>
  <c r="I155" i="96"/>
  <c r="J155" i="96"/>
  <c r="K155" i="96"/>
  <c r="L155" i="96"/>
  <c r="M155" i="96"/>
  <c r="N155" i="96"/>
  <c r="P155" i="96"/>
  <c r="Q155" i="96"/>
  <c r="R155" i="96"/>
  <c r="S155" i="96"/>
  <c r="T155" i="96"/>
  <c r="U155" i="96"/>
  <c r="V155" i="96"/>
  <c r="W155" i="96"/>
  <c r="X155" i="96"/>
  <c r="Y155" i="96"/>
  <c r="Z155" i="96"/>
  <c r="AA155" i="96"/>
  <c r="AB155" i="96"/>
  <c r="C156" i="96"/>
  <c r="E156" i="96"/>
  <c r="F156" i="96"/>
  <c r="G156" i="96"/>
  <c r="H156" i="96"/>
  <c r="I156" i="96"/>
  <c r="J156" i="96"/>
  <c r="K156" i="96"/>
  <c r="L156" i="96"/>
  <c r="M156" i="96"/>
  <c r="N156" i="96"/>
  <c r="P156" i="96"/>
  <c r="Q156" i="96"/>
  <c r="R156" i="96"/>
  <c r="S156" i="96"/>
  <c r="T156" i="96"/>
  <c r="U156" i="96"/>
  <c r="V156" i="96"/>
  <c r="W156" i="96"/>
  <c r="X156" i="96"/>
  <c r="Y156" i="96"/>
  <c r="Z156" i="96"/>
  <c r="AA156" i="96"/>
  <c r="AB156" i="96"/>
  <c r="C157" i="96"/>
  <c r="E157" i="96"/>
  <c r="F157" i="96"/>
  <c r="G157" i="96"/>
  <c r="H157" i="96"/>
  <c r="I157" i="96"/>
  <c r="J157" i="96"/>
  <c r="K157" i="96"/>
  <c r="L157" i="96"/>
  <c r="M157" i="96"/>
  <c r="N157" i="96"/>
  <c r="P157" i="96"/>
  <c r="Q157" i="96"/>
  <c r="R157" i="96"/>
  <c r="S157" i="96"/>
  <c r="T157" i="96"/>
  <c r="U157" i="96"/>
  <c r="V157" i="96"/>
  <c r="W157" i="96"/>
  <c r="X157" i="96"/>
  <c r="Y157" i="96"/>
  <c r="Z157" i="96"/>
  <c r="AA157" i="96"/>
  <c r="AB157" i="96"/>
  <c r="C158" i="96"/>
  <c r="E158" i="96"/>
  <c r="F158" i="96"/>
  <c r="G158" i="96"/>
  <c r="H158" i="96"/>
  <c r="I158" i="96"/>
  <c r="J158" i="96"/>
  <c r="K158" i="96"/>
  <c r="L158" i="96"/>
  <c r="M158" i="96"/>
  <c r="N158" i="96"/>
  <c r="P158" i="96"/>
  <c r="Q158" i="96"/>
  <c r="R158" i="96"/>
  <c r="S158" i="96"/>
  <c r="T158" i="96"/>
  <c r="U158" i="96"/>
  <c r="V158" i="96"/>
  <c r="W158" i="96"/>
  <c r="X158" i="96"/>
  <c r="Y158" i="96"/>
  <c r="Z158" i="96"/>
  <c r="AA158" i="96"/>
  <c r="AB158" i="96"/>
  <c r="C159" i="96"/>
  <c r="E159" i="96"/>
  <c r="F159" i="96"/>
  <c r="G159" i="96"/>
  <c r="H159" i="96"/>
  <c r="I159" i="96"/>
  <c r="J159" i="96"/>
  <c r="K159" i="96"/>
  <c r="L159" i="96"/>
  <c r="M159" i="96"/>
  <c r="N159" i="96"/>
  <c r="P159" i="96"/>
  <c r="Q159" i="96"/>
  <c r="R159" i="96"/>
  <c r="S159" i="96"/>
  <c r="T159" i="96"/>
  <c r="U159" i="96"/>
  <c r="V159" i="96"/>
  <c r="W159" i="96"/>
  <c r="X159" i="96"/>
  <c r="Y159" i="96"/>
  <c r="Z159" i="96"/>
  <c r="AA159" i="96"/>
  <c r="AB159" i="96"/>
  <c r="C160" i="96"/>
  <c r="E160" i="96"/>
  <c r="F160" i="96"/>
  <c r="G160" i="96"/>
  <c r="H160" i="96"/>
  <c r="I160" i="96"/>
  <c r="J160" i="96"/>
  <c r="K160" i="96"/>
  <c r="L160" i="96"/>
  <c r="M160" i="96"/>
  <c r="N160" i="96"/>
  <c r="P160" i="96"/>
  <c r="Q160" i="96"/>
  <c r="R160" i="96"/>
  <c r="S160" i="96"/>
  <c r="T160" i="96"/>
  <c r="U160" i="96"/>
  <c r="V160" i="96"/>
  <c r="W160" i="96"/>
  <c r="X160" i="96"/>
  <c r="Y160" i="96"/>
  <c r="Z160" i="96"/>
  <c r="AA160" i="96"/>
  <c r="AB160" i="96"/>
  <c r="C161" i="96"/>
  <c r="E161" i="96"/>
  <c r="F161" i="96"/>
  <c r="G161" i="96"/>
  <c r="H161" i="96"/>
  <c r="I161" i="96"/>
  <c r="J161" i="96"/>
  <c r="K161" i="96"/>
  <c r="L161" i="96"/>
  <c r="M161" i="96"/>
  <c r="N161" i="96"/>
  <c r="P161" i="96"/>
  <c r="Q161" i="96"/>
  <c r="R161" i="96"/>
  <c r="S161" i="96"/>
  <c r="T161" i="96"/>
  <c r="U161" i="96"/>
  <c r="V161" i="96"/>
  <c r="W161" i="96"/>
  <c r="X161" i="96"/>
  <c r="Y161" i="96"/>
  <c r="Z161" i="96"/>
  <c r="AA161" i="96"/>
  <c r="AB161" i="96"/>
  <c r="C162" i="96"/>
  <c r="H162" i="96"/>
  <c r="I162" i="96"/>
  <c r="J162" i="96"/>
  <c r="K162" i="96"/>
  <c r="L162" i="96"/>
  <c r="M162" i="96"/>
  <c r="N162" i="96"/>
  <c r="P162" i="96"/>
  <c r="Q162" i="96"/>
  <c r="R162" i="96"/>
  <c r="S162" i="96"/>
  <c r="T162" i="96"/>
  <c r="U162" i="96"/>
  <c r="V162" i="96"/>
  <c r="W162" i="96"/>
  <c r="X162" i="96"/>
  <c r="Y162" i="96"/>
  <c r="Z162" i="96"/>
  <c r="AA162" i="96"/>
  <c r="AB162" i="96"/>
  <c r="C163" i="96"/>
  <c r="E163" i="96"/>
  <c r="F163" i="96"/>
  <c r="G163" i="96"/>
  <c r="H163" i="96"/>
  <c r="I163" i="96"/>
  <c r="J163" i="96"/>
  <c r="K163" i="96"/>
  <c r="L163" i="96"/>
  <c r="M163" i="96"/>
  <c r="N163" i="96"/>
  <c r="P163" i="96"/>
  <c r="Q163" i="96"/>
  <c r="R163" i="96"/>
  <c r="S163" i="96"/>
  <c r="T163" i="96"/>
  <c r="U163" i="96"/>
  <c r="V163" i="96"/>
  <c r="W163" i="96"/>
  <c r="X163" i="96"/>
  <c r="Y163" i="96"/>
  <c r="Z163" i="96"/>
  <c r="AA163" i="96"/>
  <c r="AB163" i="96"/>
  <c r="C164" i="96"/>
  <c r="E164" i="96"/>
  <c r="F164" i="96"/>
  <c r="G164" i="96"/>
  <c r="H164" i="96"/>
  <c r="I164" i="96"/>
  <c r="J164" i="96"/>
  <c r="K164" i="96"/>
  <c r="L164" i="96"/>
  <c r="M164" i="96"/>
  <c r="N164" i="96"/>
  <c r="P164" i="96"/>
  <c r="Q164" i="96"/>
  <c r="R164" i="96"/>
  <c r="S164" i="96"/>
  <c r="T164" i="96"/>
  <c r="U164" i="96"/>
  <c r="V164" i="96"/>
  <c r="W164" i="96"/>
  <c r="X164" i="96"/>
  <c r="Y164" i="96"/>
  <c r="Z164" i="96"/>
  <c r="AA164" i="96"/>
  <c r="AB164" i="96"/>
  <c r="C165" i="96"/>
  <c r="E165" i="96"/>
  <c r="F165" i="96"/>
  <c r="G165" i="96"/>
  <c r="H165" i="96"/>
  <c r="I165" i="96"/>
  <c r="J165" i="96"/>
  <c r="K165" i="96"/>
  <c r="L165" i="96"/>
  <c r="M165" i="96"/>
  <c r="N165" i="96"/>
  <c r="P165" i="96"/>
  <c r="Q165" i="96"/>
  <c r="R165" i="96"/>
  <c r="S165" i="96"/>
  <c r="T165" i="96"/>
  <c r="U165" i="96"/>
  <c r="V165" i="96"/>
  <c r="W165" i="96"/>
  <c r="X165" i="96"/>
  <c r="Y165" i="96"/>
  <c r="Z165" i="96"/>
  <c r="AA165" i="96"/>
  <c r="AB165" i="96"/>
  <c r="C166" i="96"/>
  <c r="E166" i="96"/>
  <c r="F166" i="96"/>
  <c r="G166" i="96"/>
  <c r="H166" i="96"/>
  <c r="I166" i="96"/>
  <c r="J166" i="96"/>
  <c r="K166" i="96"/>
  <c r="L166" i="96"/>
  <c r="M166" i="96"/>
  <c r="N166" i="96"/>
  <c r="P166" i="96"/>
  <c r="Q166" i="96"/>
  <c r="R166" i="96"/>
  <c r="S166" i="96"/>
  <c r="T166" i="96"/>
  <c r="U166" i="96"/>
  <c r="V166" i="96"/>
  <c r="W166" i="96"/>
  <c r="X166" i="96"/>
  <c r="Y166" i="96"/>
  <c r="Z166" i="96"/>
  <c r="AA166" i="96"/>
  <c r="AB166" i="96"/>
  <c r="C167" i="96"/>
  <c r="H167" i="96"/>
  <c r="I167" i="96"/>
  <c r="J167" i="96"/>
  <c r="K167" i="96"/>
  <c r="L167" i="96"/>
  <c r="M167" i="96"/>
  <c r="N167" i="96"/>
  <c r="P167" i="96"/>
  <c r="Q167" i="96"/>
  <c r="R167" i="96"/>
  <c r="S167" i="96"/>
  <c r="T167" i="96"/>
  <c r="U167" i="96"/>
  <c r="V167" i="96"/>
  <c r="W167" i="96"/>
  <c r="X167" i="96"/>
  <c r="Y167" i="96"/>
  <c r="Z167" i="96"/>
  <c r="AA167" i="96"/>
  <c r="AB167" i="96"/>
  <c r="C168" i="96"/>
  <c r="E168" i="96"/>
  <c r="F168" i="96"/>
  <c r="G168" i="96"/>
  <c r="H168" i="96"/>
  <c r="I168" i="96"/>
  <c r="J168" i="96"/>
  <c r="K168" i="96"/>
  <c r="L168" i="96"/>
  <c r="M168" i="96"/>
  <c r="N168" i="96"/>
  <c r="P168" i="96"/>
  <c r="Q168" i="96"/>
  <c r="R168" i="96"/>
  <c r="S168" i="96"/>
  <c r="T168" i="96"/>
  <c r="U168" i="96"/>
  <c r="V168" i="96"/>
  <c r="W168" i="96"/>
  <c r="X168" i="96"/>
  <c r="Y168" i="96"/>
  <c r="Z168" i="96"/>
  <c r="AA168" i="96"/>
  <c r="AB168" i="96"/>
  <c r="C169" i="96"/>
  <c r="E169" i="96"/>
  <c r="F169" i="96"/>
  <c r="G169" i="96"/>
  <c r="H169" i="96"/>
  <c r="I169" i="96"/>
  <c r="J169" i="96"/>
  <c r="K169" i="96"/>
  <c r="L169" i="96"/>
  <c r="M169" i="96"/>
  <c r="N169" i="96"/>
  <c r="P169" i="96"/>
  <c r="Q169" i="96"/>
  <c r="R169" i="96"/>
  <c r="S169" i="96"/>
  <c r="T169" i="96"/>
  <c r="U169" i="96"/>
  <c r="V169" i="96"/>
  <c r="W169" i="96"/>
  <c r="X169" i="96"/>
  <c r="Y169" i="96"/>
  <c r="Z169" i="96"/>
  <c r="AA169" i="96"/>
  <c r="AB169" i="96"/>
  <c r="C170" i="96"/>
  <c r="E170" i="96"/>
  <c r="F170" i="96"/>
  <c r="G170" i="96"/>
  <c r="H170" i="96"/>
  <c r="I170" i="96"/>
  <c r="J170" i="96"/>
  <c r="K170" i="96"/>
  <c r="L170" i="96"/>
  <c r="M170" i="96"/>
  <c r="N170" i="96"/>
  <c r="P170" i="96"/>
  <c r="Q170" i="96"/>
  <c r="R170" i="96"/>
  <c r="S170" i="96"/>
  <c r="T170" i="96"/>
  <c r="U170" i="96"/>
  <c r="V170" i="96"/>
  <c r="W170" i="96"/>
  <c r="X170" i="96"/>
  <c r="Y170" i="96"/>
  <c r="Z170" i="96"/>
  <c r="AA170" i="96"/>
  <c r="AB170" i="96"/>
  <c r="C171" i="96"/>
  <c r="E171" i="96"/>
  <c r="F171" i="96"/>
  <c r="G171" i="96"/>
  <c r="H171" i="96"/>
  <c r="I171" i="96"/>
  <c r="J171" i="96"/>
  <c r="K171" i="96"/>
  <c r="L171" i="96"/>
  <c r="M171" i="96"/>
  <c r="N171" i="96"/>
  <c r="P171" i="96"/>
  <c r="Q171" i="96"/>
  <c r="R171" i="96"/>
  <c r="S171" i="96"/>
  <c r="T171" i="96"/>
  <c r="U171" i="96"/>
  <c r="V171" i="96"/>
  <c r="W171" i="96"/>
  <c r="X171" i="96"/>
  <c r="Y171" i="96"/>
  <c r="Z171" i="96"/>
  <c r="AA171" i="96"/>
  <c r="AB171" i="96"/>
  <c r="C172" i="96"/>
  <c r="E172" i="96"/>
  <c r="F172" i="96"/>
  <c r="G172" i="96"/>
  <c r="H172" i="96"/>
  <c r="I172" i="96"/>
  <c r="J172" i="96"/>
  <c r="K172" i="96"/>
  <c r="L172" i="96"/>
  <c r="M172" i="96"/>
  <c r="N172" i="96"/>
  <c r="P172" i="96"/>
  <c r="Q172" i="96"/>
  <c r="R172" i="96"/>
  <c r="S172" i="96"/>
  <c r="T172" i="96"/>
  <c r="U172" i="96"/>
  <c r="V172" i="96"/>
  <c r="W172" i="96"/>
  <c r="X172" i="96"/>
  <c r="Y172" i="96"/>
  <c r="Z172" i="96"/>
  <c r="AA172" i="96"/>
  <c r="AB172" i="96"/>
  <c r="C173" i="96"/>
  <c r="E173" i="96"/>
  <c r="F173" i="96"/>
  <c r="G173" i="96"/>
  <c r="H173" i="96"/>
  <c r="I173" i="96"/>
  <c r="J173" i="96"/>
  <c r="K173" i="96"/>
  <c r="L173" i="96"/>
  <c r="M173" i="96"/>
  <c r="N173" i="96"/>
  <c r="P173" i="96"/>
  <c r="Q173" i="96"/>
  <c r="R173" i="96"/>
  <c r="S173" i="96"/>
  <c r="T173" i="96"/>
  <c r="U173" i="96"/>
  <c r="V173" i="96"/>
  <c r="W173" i="96"/>
  <c r="X173" i="96"/>
  <c r="Y173" i="96"/>
  <c r="Z173" i="96"/>
  <c r="AA173" i="96"/>
  <c r="AB173" i="96"/>
  <c r="C174" i="96"/>
  <c r="E174" i="96"/>
  <c r="F174" i="96"/>
  <c r="G174" i="96"/>
  <c r="H174" i="96"/>
  <c r="I174" i="96"/>
  <c r="J174" i="96"/>
  <c r="K174" i="96"/>
  <c r="L174" i="96"/>
  <c r="M174" i="96"/>
  <c r="N174" i="96"/>
  <c r="P174" i="96"/>
  <c r="Q174" i="96"/>
  <c r="R174" i="96"/>
  <c r="S174" i="96"/>
  <c r="T174" i="96"/>
  <c r="U174" i="96"/>
  <c r="V174" i="96"/>
  <c r="W174" i="96"/>
  <c r="X174" i="96"/>
  <c r="Y174" i="96"/>
  <c r="Z174" i="96"/>
  <c r="AA174" i="96"/>
  <c r="AB174" i="96"/>
  <c r="C175" i="96"/>
  <c r="H175" i="96"/>
  <c r="I175" i="96"/>
  <c r="J175" i="96"/>
  <c r="K175" i="96"/>
  <c r="L175" i="96"/>
  <c r="M175" i="96"/>
  <c r="N175" i="96"/>
  <c r="P175" i="96"/>
  <c r="Q175" i="96"/>
  <c r="R175" i="96"/>
  <c r="S175" i="96"/>
  <c r="T175" i="96"/>
  <c r="U175" i="96"/>
  <c r="V175" i="96"/>
  <c r="W175" i="96"/>
  <c r="X175" i="96"/>
  <c r="Y175" i="96"/>
  <c r="Z175" i="96"/>
  <c r="AA175" i="96"/>
  <c r="AB175" i="96"/>
  <c r="C176" i="96"/>
  <c r="E176" i="96"/>
  <c r="F176" i="96"/>
  <c r="G176" i="96"/>
  <c r="H176" i="96"/>
  <c r="I176" i="96"/>
  <c r="J176" i="96"/>
  <c r="K176" i="96"/>
  <c r="L176" i="96"/>
  <c r="M176" i="96"/>
  <c r="N176" i="96"/>
  <c r="P176" i="96"/>
  <c r="Q176" i="96"/>
  <c r="R176" i="96"/>
  <c r="S176" i="96"/>
  <c r="T176" i="96"/>
  <c r="U176" i="96"/>
  <c r="V176" i="96"/>
  <c r="W176" i="96"/>
  <c r="X176" i="96"/>
  <c r="Y176" i="96"/>
  <c r="Z176" i="96"/>
  <c r="AA176" i="96"/>
  <c r="AB176" i="96"/>
  <c r="C177" i="96"/>
  <c r="E177" i="96"/>
  <c r="F177" i="96"/>
  <c r="G177" i="96"/>
  <c r="H177" i="96"/>
  <c r="I177" i="96"/>
  <c r="J177" i="96"/>
  <c r="K177" i="96"/>
  <c r="L177" i="96"/>
  <c r="M177" i="96"/>
  <c r="N177" i="96"/>
  <c r="P177" i="96"/>
  <c r="Q177" i="96"/>
  <c r="R177" i="96"/>
  <c r="S177" i="96"/>
  <c r="T177" i="96"/>
  <c r="U177" i="96"/>
  <c r="V177" i="96"/>
  <c r="W177" i="96"/>
  <c r="X177" i="96"/>
  <c r="Y177" i="96"/>
  <c r="Z177" i="96"/>
  <c r="AA177" i="96"/>
  <c r="AB177" i="96"/>
  <c r="C178" i="96"/>
  <c r="E178" i="96"/>
  <c r="F178" i="96"/>
  <c r="G178" i="96"/>
  <c r="H178" i="96"/>
  <c r="I178" i="96"/>
  <c r="J178" i="96"/>
  <c r="K178" i="96"/>
  <c r="L178" i="96"/>
  <c r="M178" i="96"/>
  <c r="N178" i="96"/>
  <c r="P178" i="96"/>
  <c r="Q178" i="96"/>
  <c r="R178" i="96"/>
  <c r="S178" i="96"/>
  <c r="T178" i="96"/>
  <c r="U178" i="96"/>
  <c r="V178" i="96"/>
  <c r="W178" i="96"/>
  <c r="X178" i="96"/>
  <c r="Y178" i="96"/>
  <c r="Z178" i="96"/>
  <c r="AA178" i="96"/>
  <c r="AB178" i="96"/>
  <c r="C179" i="96"/>
  <c r="E179" i="96"/>
  <c r="F179" i="96"/>
  <c r="G179" i="96"/>
  <c r="H179" i="96"/>
  <c r="I179" i="96"/>
  <c r="J179" i="96"/>
  <c r="K179" i="96"/>
  <c r="L179" i="96"/>
  <c r="M179" i="96"/>
  <c r="N179" i="96"/>
  <c r="P179" i="96"/>
  <c r="Q179" i="96"/>
  <c r="R179" i="96"/>
  <c r="S179" i="96"/>
  <c r="T179" i="96"/>
  <c r="U179" i="96"/>
  <c r="V179" i="96"/>
  <c r="W179" i="96"/>
  <c r="X179" i="96"/>
  <c r="Y179" i="96"/>
  <c r="Z179" i="96"/>
  <c r="AA179" i="96"/>
  <c r="AB179" i="96"/>
  <c r="C180" i="96"/>
  <c r="E180" i="96"/>
  <c r="F180" i="96"/>
  <c r="G180" i="96"/>
  <c r="H180" i="96"/>
  <c r="I180" i="96"/>
  <c r="J180" i="96"/>
  <c r="K180" i="96"/>
  <c r="L180" i="96"/>
  <c r="M180" i="96"/>
  <c r="N180" i="96"/>
  <c r="P180" i="96"/>
  <c r="Q180" i="96"/>
  <c r="R180" i="96"/>
  <c r="S180" i="96"/>
  <c r="T180" i="96"/>
  <c r="U180" i="96"/>
  <c r="V180" i="96"/>
  <c r="W180" i="96"/>
  <c r="X180" i="96"/>
  <c r="Y180" i="96"/>
  <c r="Z180" i="96"/>
  <c r="AA180" i="96"/>
  <c r="AB180" i="96"/>
  <c r="C181" i="96"/>
  <c r="E181" i="96"/>
  <c r="F181" i="96"/>
  <c r="G181" i="96"/>
  <c r="H181" i="96"/>
  <c r="I181" i="96"/>
  <c r="J181" i="96"/>
  <c r="K181" i="96"/>
  <c r="L181" i="96"/>
  <c r="M181" i="96"/>
  <c r="N181" i="96"/>
  <c r="P181" i="96"/>
  <c r="Q181" i="96"/>
  <c r="R181" i="96"/>
  <c r="S181" i="96"/>
  <c r="T181" i="96"/>
  <c r="U181" i="96"/>
  <c r="V181" i="96"/>
  <c r="W181" i="96"/>
  <c r="X181" i="96"/>
  <c r="Y181" i="96"/>
  <c r="Z181" i="96"/>
  <c r="AA181" i="96"/>
  <c r="AB181" i="96"/>
  <c r="C182" i="96"/>
  <c r="H182" i="96"/>
  <c r="I182" i="96"/>
  <c r="J182" i="96"/>
  <c r="K182" i="96"/>
  <c r="L182" i="96"/>
  <c r="M182" i="96"/>
  <c r="N182" i="96"/>
  <c r="P182" i="96"/>
  <c r="Q182" i="96"/>
  <c r="R182" i="96"/>
  <c r="S182" i="96"/>
  <c r="T182" i="96"/>
  <c r="U182" i="96"/>
  <c r="V182" i="96"/>
  <c r="W182" i="96"/>
  <c r="X182" i="96"/>
  <c r="Y182" i="96"/>
  <c r="Z182" i="96"/>
  <c r="AA182" i="96"/>
  <c r="AB182" i="96"/>
  <c r="C183" i="96"/>
  <c r="E183" i="96"/>
  <c r="F183" i="96"/>
  <c r="G183" i="96"/>
  <c r="H183" i="96"/>
  <c r="I183" i="96"/>
  <c r="J183" i="96"/>
  <c r="K183" i="96"/>
  <c r="L183" i="96"/>
  <c r="M183" i="96"/>
  <c r="N183" i="96"/>
  <c r="P183" i="96"/>
  <c r="Q183" i="96"/>
  <c r="R183" i="96"/>
  <c r="S183" i="96"/>
  <c r="T183" i="96"/>
  <c r="U183" i="96"/>
  <c r="V183" i="96"/>
  <c r="W183" i="96"/>
  <c r="X183" i="96"/>
  <c r="Y183" i="96"/>
  <c r="Z183" i="96"/>
  <c r="AA183" i="96"/>
  <c r="AB183" i="96"/>
  <c r="C184" i="96"/>
  <c r="E184" i="96"/>
  <c r="F184" i="96"/>
  <c r="G184" i="96"/>
  <c r="H184" i="96"/>
  <c r="I184" i="96"/>
  <c r="J184" i="96"/>
  <c r="K184" i="96"/>
  <c r="L184" i="96"/>
  <c r="M184" i="96"/>
  <c r="N184" i="96"/>
  <c r="P184" i="96"/>
  <c r="Q184" i="96"/>
  <c r="R184" i="96"/>
  <c r="S184" i="96"/>
  <c r="T184" i="96"/>
  <c r="U184" i="96"/>
  <c r="V184" i="96"/>
  <c r="W184" i="96"/>
  <c r="X184" i="96"/>
  <c r="Y184" i="96"/>
  <c r="Z184" i="96"/>
  <c r="AA184" i="96"/>
  <c r="AB184" i="96"/>
  <c r="C185" i="96"/>
  <c r="E185" i="96"/>
  <c r="F185" i="96"/>
  <c r="G185" i="96"/>
  <c r="H185" i="96"/>
  <c r="I185" i="96"/>
  <c r="J185" i="96"/>
  <c r="K185" i="96"/>
  <c r="L185" i="96"/>
  <c r="M185" i="96"/>
  <c r="N185" i="96"/>
  <c r="P185" i="96"/>
  <c r="Q185" i="96"/>
  <c r="R185" i="96"/>
  <c r="S185" i="96"/>
  <c r="T185" i="96"/>
  <c r="U185" i="96"/>
  <c r="V185" i="96"/>
  <c r="W185" i="96"/>
  <c r="X185" i="96"/>
  <c r="Y185" i="96"/>
  <c r="Z185" i="96"/>
  <c r="AA185" i="96"/>
  <c r="AB185" i="96"/>
  <c r="C186" i="96"/>
  <c r="E186" i="96"/>
  <c r="F186" i="96"/>
  <c r="G186" i="96"/>
  <c r="H186" i="96"/>
  <c r="I186" i="96"/>
  <c r="J186" i="96"/>
  <c r="K186" i="96"/>
  <c r="L186" i="96"/>
  <c r="M186" i="96"/>
  <c r="N186" i="96"/>
  <c r="P186" i="96"/>
  <c r="Q186" i="96"/>
  <c r="R186" i="96"/>
  <c r="S186" i="96"/>
  <c r="T186" i="96"/>
  <c r="U186" i="96"/>
  <c r="V186" i="96"/>
  <c r="W186" i="96"/>
  <c r="X186" i="96"/>
  <c r="Y186" i="96"/>
  <c r="Z186" i="96"/>
  <c r="AA186" i="96"/>
  <c r="AB186" i="96"/>
  <c r="C187" i="96"/>
  <c r="E187" i="96"/>
  <c r="F187" i="96"/>
  <c r="G187" i="96"/>
  <c r="H187" i="96"/>
  <c r="I187" i="96"/>
  <c r="J187" i="96"/>
  <c r="K187" i="96"/>
  <c r="L187" i="96"/>
  <c r="M187" i="96"/>
  <c r="N187" i="96"/>
  <c r="P187" i="96"/>
  <c r="Q187" i="96"/>
  <c r="R187" i="96"/>
  <c r="S187" i="96"/>
  <c r="T187" i="96"/>
  <c r="U187" i="96"/>
  <c r="V187" i="96"/>
  <c r="W187" i="96"/>
  <c r="X187" i="96"/>
  <c r="Y187" i="96"/>
  <c r="Z187" i="96"/>
  <c r="AA187" i="96"/>
  <c r="AB187" i="96"/>
  <c r="C188" i="96"/>
  <c r="E188" i="96"/>
  <c r="F188" i="96"/>
  <c r="G188" i="96"/>
  <c r="H188" i="96"/>
  <c r="I188" i="96"/>
  <c r="J188" i="96"/>
  <c r="K188" i="96"/>
  <c r="L188" i="96"/>
  <c r="M188" i="96"/>
  <c r="N188" i="96"/>
  <c r="P188" i="96"/>
  <c r="Q188" i="96"/>
  <c r="R188" i="96"/>
  <c r="S188" i="96"/>
  <c r="T188" i="96"/>
  <c r="U188" i="96"/>
  <c r="V188" i="96"/>
  <c r="W188" i="96"/>
  <c r="X188" i="96"/>
  <c r="Y188" i="96"/>
  <c r="Z188" i="96"/>
  <c r="AA188" i="96"/>
  <c r="AB188" i="96"/>
  <c r="C189" i="96"/>
  <c r="E189" i="96"/>
  <c r="F189" i="96"/>
  <c r="G189" i="96"/>
  <c r="H189" i="96"/>
  <c r="I189" i="96"/>
  <c r="J189" i="96"/>
  <c r="K189" i="96"/>
  <c r="L189" i="96"/>
  <c r="M189" i="96"/>
  <c r="N189" i="96"/>
  <c r="P189" i="96"/>
  <c r="Q189" i="96"/>
  <c r="R189" i="96"/>
  <c r="S189" i="96"/>
  <c r="T189" i="96"/>
  <c r="U189" i="96"/>
  <c r="V189" i="96"/>
  <c r="W189" i="96"/>
  <c r="X189" i="96"/>
  <c r="Y189" i="96"/>
  <c r="Z189" i="96"/>
  <c r="AA189" i="96"/>
  <c r="AB189" i="96"/>
  <c r="C190" i="96"/>
  <c r="E190" i="96"/>
  <c r="F190" i="96"/>
  <c r="G190" i="96"/>
  <c r="H190" i="96"/>
  <c r="I190" i="96"/>
  <c r="J190" i="96"/>
  <c r="K190" i="96"/>
  <c r="L190" i="96"/>
  <c r="M190" i="96"/>
  <c r="N190" i="96"/>
  <c r="P190" i="96"/>
  <c r="Q190" i="96"/>
  <c r="R190" i="96"/>
  <c r="S190" i="96"/>
  <c r="T190" i="96"/>
  <c r="U190" i="96"/>
  <c r="V190" i="96"/>
  <c r="W190" i="96"/>
  <c r="X190" i="96"/>
  <c r="Y190" i="96"/>
  <c r="Z190" i="96"/>
  <c r="AA190" i="96"/>
  <c r="AB190" i="96"/>
  <c r="C191" i="96"/>
  <c r="E191" i="96"/>
  <c r="F191" i="96"/>
  <c r="G191" i="96"/>
  <c r="H191" i="96"/>
  <c r="I191" i="96"/>
  <c r="J191" i="96"/>
  <c r="K191" i="96"/>
  <c r="L191" i="96"/>
  <c r="M191" i="96"/>
  <c r="N191" i="96"/>
  <c r="P191" i="96"/>
  <c r="Q191" i="96"/>
  <c r="R191" i="96"/>
  <c r="S191" i="96"/>
  <c r="T191" i="96"/>
  <c r="U191" i="96"/>
  <c r="V191" i="96"/>
  <c r="W191" i="96"/>
  <c r="X191" i="96"/>
  <c r="Y191" i="96"/>
  <c r="Z191" i="96"/>
  <c r="AA191" i="96"/>
  <c r="AB191" i="96"/>
  <c r="C192" i="96"/>
  <c r="H192" i="96"/>
  <c r="I192" i="96"/>
  <c r="J192" i="96"/>
  <c r="K192" i="96"/>
  <c r="L192" i="96"/>
  <c r="M192" i="96"/>
  <c r="N192" i="96"/>
  <c r="P192" i="96"/>
  <c r="Q192" i="96"/>
  <c r="R192" i="96"/>
  <c r="S192" i="96"/>
  <c r="T192" i="96"/>
  <c r="U192" i="96"/>
  <c r="V192" i="96"/>
  <c r="W192" i="96"/>
  <c r="X192" i="96"/>
  <c r="Y192" i="96"/>
  <c r="Z192" i="96"/>
  <c r="AA192" i="96"/>
  <c r="AB192" i="96"/>
  <c r="C193" i="96"/>
  <c r="E193" i="96"/>
  <c r="F193" i="96"/>
  <c r="G193" i="96"/>
  <c r="H193" i="96"/>
  <c r="I193" i="96"/>
  <c r="J193" i="96"/>
  <c r="K193" i="96"/>
  <c r="L193" i="96"/>
  <c r="M193" i="96"/>
  <c r="N193" i="96"/>
  <c r="P193" i="96"/>
  <c r="Q193" i="96"/>
  <c r="R193" i="96"/>
  <c r="S193" i="96"/>
  <c r="T193" i="96"/>
  <c r="U193" i="96"/>
  <c r="V193" i="96"/>
  <c r="W193" i="96"/>
  <c r="X193" i="96"/>
  <c r="Y193" i="96"/>
  <c r="Z193" i="96"/>
  <c r="AA193" i="96"/>
  <c r="AB193" i="96"/>
  <c r="C194" i="96"/>
  <c r="E194" i="96"/>
  <c r="F194" i="96"/>
  <c r="G194" i="96"/>
  <c r="H194" i="96"/>
  <c r="I194" i="96"/>
  <c r="J194" i="96"/>
  <c r="K194" i="96"/>
  <c r="L194" i="96"/>
  <c r="M194" i="96"/>
  <c r="N194" i="96"/>
  <c r="P194" i="96"/>
  <c r="Q194" i="96"/>
  <c r="R194" i="96"/>
  <c r="S194" i="96"/>
  <c r="T194" i="96"/>
  <c r="U194" i="96"/>
  <c r="V194" i="96"/>
  <c r="W194" i="96"/>
  <c r="X194" i="96"/>
  <c r="Y194" i="96"/>
  <c r="Z194" i="96"/>
  <c r="AA194" i="96"/>
  <c r="AB194" i="96"/>
  <c r="C195" i="96"/>
  <c r="E195" i="96"/>
  <c r="F195" i="96"/>
  <c r="G195" i="96"/>
  <c r="H195" i="96"/>
  <c r="I195" i="96"/>
  <c r="J195" i="96"/>
  <c r="K195" i="96"/>
  <c r="L195" i="96"/>
  <c r="M195" i="96"/>
  <c r="N195" i="96"/>
  <c r="P195" i="96"/>
  <c r="Q195" i="96"/>
  <c r="R195" i="96"/>
  <c r="S195" i="96"/>
  <c r="T195" i="96"/>
  <c r="U195" i="96"/>
  <c r="V195" i="96"/>
  <c r="W195" i="96"/>
  <c r="X195" i="96"/>
  <c r="Y195" i="96"/>
  <c r="Z195" i="96"/>
  <c r="AA195" i="96"/>
  <c r="AB195" i="96"/>
  <c r="C196" i="96"/>
  <c r="H196" i="96"/>
  <c r="I196" i="96"/>
  <c r="J196" i="96"/>
  <c r="K196" i="96"/>
  <c r="L196" i="96"/>
  <c r="M196" i="96"/>
  <c r="N196" i="96"/>
  <c r="P196" i="96"/>
  <c r="Q196" i="96"/>
  <c r="R196" i="96"/>
  <c r="S196" i="96"/>
  <c r="T196" i="96"/>
  <c r="U196" i="96"/>
  <c r="V196" i="96"/>
  <c r="W196" i="96"/>
  <c r="X196" i="96"/>
  <c r="Y196" i="96"/>
  <c r="Z196" i="96"/>
  <c r="AA196" i="96"/>
  <c r="AB196" i="96"/>
  <c r="C197" i="96"/>
  <c r="E197" i="96"/>
  <c r="F197" i="96"/>
  <c r="G197" i="96"/>
  <c r="H197" i="96"/>
  <c r="I197" i="96"/>
  <c r="J197" i="96"/>
  <c r="K197" i="96"/>
  <c r="L197" i="96"/>
  <c r="M197" i="96"/>
  <c r="N197" i="96"/>
  <c r="P197" i="96"/>
  <c r="Q197" i="96"/>
  <c r="R197" i="96"/>
  <c r="S197" i="96"/>
  <c r="T197" i="96"/>
  <c r="U197" i="96"/>
  <c r="V197" i="96"/>
  <c r="W197" i="96"/>
  <c r="X197" i="96"/>
  <c r="Y197" i="96"/>
  <c r="Z197" i="96"/>
  <c r="AA197" i="96"/>
  <c r="AB197" i="96"/>
  <c r="C198" i="96"/>
  <c r="E198" i="96"/>
  <c r="F198" i="96"/>
  <c r="G198" i="96"/>
  <c r="H198" i="96"/>
  <c r="I198" i="96"/>
  <c r="J198" i="96"/>
  <c r="K198" i="96"/>
  <c r="L198" i="96"/>
  <c r="M198" i="96"/>
  <c r="N198" i="96"/>
  <c r="P198" i="96"/>
  <c r="Q198" i="96"/>
  <c r="R198" i="96"/>
  <c r="S198" i="96"/>
  <c r="T198" i="96"/>
  <c r="U198" i="96"/>
  <c r="V198" i="96"/>
  <c r="W198" i="96"/>
  <c r="X198" i="96"/>
  <c r="Y198" i="96"/>
  <c r="Z198" i="96"/>
  <c r="AA198" i="96"/>
  <c r="AB198" i="96"/>
  <c r="C199" i="96"/>
  <c r="E199" i="96"/>
  <c r="F199" i="96"/>
  <c r="G199" i="96"/>
  <c r="H199" i="96"/>
  <c r="I199" i="96"/>
  <c r="J199" i="96"/>
  <c r="K199" i="96"/>
  <c r="L199" i="96"/>
  <c r="M199" i="96"/>
  <c r="N199" i="96"/>
  <c r="P199" i="96"/>
  <c r="Q199" i="96"/>
  <c r="R199" i="96"/>
  <c r="S199" i="96"/>
  <c r="T199" i="96"/>
  <c r="U199" i="96"/>
  <c r="V199" i="96"/>
  <c r="W199" i="96"/>
  <c r="X199" i="96"/>
  <c r="Y199" i="96"/>
  <c r="Z199" i="96"/>
  <c r="AA199" i="96"/>
  <c r="AB199" i="96"/>
  <c r="C200" i="96"/>
  <c r="E200" i="96"/>
  <c r="F200" i="96"/>
  <c r="G200" i="96"/>
  <c r="H200" i="96"/>
  <c r="I200" i="96"/>
  <c r="J200" i="96"/>
  <c r="K200" i="96"/>
  <c r="L200" i="96"/>
  <c r="M200" i="96"/>
  <c r="N200" i="96"/>
  <c r="P200" i="96"/>
  <c r="Q200" i="96"/>
  <c r="R200" i="96"/>
  <c r="S200" i="96"/>
  <c r="T200" i="96"/>
  <c r="U200" i="96"/>
  <c r="V200" i="96"/>
  <c r="W200" i="96"/>
  <c r="X200" i="96"/>
  <c r="Y200" i="96"/>
  <c r="Z200" i="96"/>
  <c r="AA200" i="96"/>
  <c r="AB200" i="96"/>
  <c r="C201" i="96"/>
  <c r="E201" i="96"/>
  <c r="F201" i="96"/>
  <c r="G201" i="96"/>
  <c r="H201" i="96"/>
  <c r="I201" i="96"/>
  <c r="J201" i="96"/>
  <c r="K201" i="96"/>
  <c r="L201" i="96"/>
  <c r="M201" i="96"/>
  <c r="N201" i="96"/>
  <c r="P201" i="96"/>
  <c r="Q201" i="96"/>
  <c r="R201" i="96"/>
  <c r="S201" i="96"/>
  <c r="T201" i="96"/>
  <c r="U201" i="96"/>
  <c r="V201" i="96"/>
  <c r="W201" i="96"/>
  <c r="X201" i="96"/>
  <c r="Y201" i="96"/>
  <c r="Z201" i="96"/>
  <c r="AA201" i="96"/>
  <c r="AB201" i="96"/>
  <c r="C202" i="96"/>
  <c r="E202" i="96"/>
  <c r="F202" i="96"/>
  <c r="G202" i="96"/>
  <c r="H202" i="96"/>
  <c r="I202" i="96"/>
  <c r="J202" i="96"/>
  <c r="K202" i="96"/>
  <c r="L202" i="96"/>
  <c r="M202" i="96"/>
  <c r="N202" i="96"/>
  <c r="P202" i="96"/>
  <c r="Q202" i="96"/>
  <c r="R202" i="96"/>
  <c r="S202" i="96"/>
  <c r="T202" i="96"/>
  <c r="U202" i="96"/>
  <c r="V202" i="96"/>
  <c r="W202" i="96"/>
  <c r="X202" i="96"/>
  <c r="Y202" i="96"/>
  <c r="Z202" i="96"/>
  <c r="AA202" i="96"/>
  <c r="AB202" i="96"/>
  <c r="C203" i="96"/>
  <c r="E203" i="96"/>
  <c r="F203" i="96"/>
  <c r="G203" i="96"/>
  <c r="H203" i="96"/>
  <c r="I203" i="96"/>
  <c r="J203" i="96"/>
  <c r="K203" i="96"/>
  <c r="L203" i="96"/>
  <c r="M203" i="96"/>
  <c r="N203" i="96"/>
  <c r="P203" i="96"/>
  <c r="Q203" i="96"/>
  <c r="R203" i="96"/>
  <c r="S203" i="96"/>
  <c r="T203" i="96"/>
  <c r="U203" i="96"/>
  <c r="V203" i="96"/>
  <c r="W203" i="96"/>
  <c r="X203" i="96"/>
  <c r="Y203" i="96"/>
  <c r="Z203" i="96"/>
  <c r="AA203" i="96"/>
  <c r="AB203" i="96"/>
  <c r="C204" i="96"/>
  <c r="E204" i="96"/>
  <c r="F204" i="96"/>
  <c r="G204" i="96"/>
  <c r="H204" i="96"/>
  <c r="I204" i="96"/>
  <c r="J204" i="96"/>
  <c r="K204" i="96"/>
  <c r="L204" i="96"/>
  <c r="M204" i="96"/>
  <c r="N204" i="96"/>
  <c r="P204" i="96"/>
  <c r="Q204" i="96"/>
  <c r="R204" i="96"/>
  <c r="S204" i="96"/>
  <c r="T204" i="96"/>
  <c r="U204" i="96"/>
  <c r="V204" i="96"/>
  <c r="W204" i="96"/>
  <c r="X204" i="96"/>
  <c r="Y204" i="96"/>
  <c r="Z204" i="96"/>
  <c r="AA204" i="96"/>
  <c r="AB204" i="96"/>
  <c r="L36" i="10"/>
  <c r="L37" i="10"/>
  <c r="L38" i="10"/>
  <c r="L39" i="10"/>
  <c r="L40" i="10"/>
  <c r="L42" i="10"/>
  <c r="L35" i="10"/>
  <c r="L29" i="10"/>
  <c r="L30" i="10"/>
  <c r="L31" i="10"/>
  <c r="L32" i="10"/>
  <c r="L28" i="10"/>
  <c r="L21" i="10"/>
  <c r="L22" i="10"/>
  <c r="L23" i="10"/>
  <c r="L24" i="10"/>
  <c r="L25" i="10"/>
  <c r="L26" i="10"/>
  <c r="L20" i="10"/>
  <c r="K21" i="10"/>
  <c r="K23" i="10"/>
  <c r="L12" i="10"/>
  <c r="L11" i="10"/>
  <c r="L10" i="10"/>
  <c r="L6" i="10"/>
  <c r="L7" i="10"/>
  <c r="L8" i="10"/>
  <c r="L9" i="10"/>
  <c r="N10" i="10"/>
  <c r="N32" i="93" l="1"/>
  <c r="L33" i="10" s="1"/>
  <c r="Z48" i="10" l="1"/>
  <c r="Z47" i="10"/>
  <c r="Z46" i="10"/>
  <c r="Z40" i="10"/>
  <c r="Z38" i="10"/>
  <c r="Z33" i="10"/>
  <c r="Z32" i="10"/>
  <c r="Z31" i="10"/>
  <c r="Z30" i="10"/>
  <c r="Z29" i="10"/>
  <c r="Z28" i="10"/>
  <c r="Z24" i="10"/>
  <c r="Z23" i="10"/>
  <c r="Z21" i="10"/>
  <c r="Z18" i="10"/>
  <c r="Z17" i="10"/>
  <c r="Z16" i="10"/>
  <c r="Z14" i="10"/>
  <c r="Z8" i="10"/>
  <c r="Z9" i="10"/>
  <c r="Z10" i="10"/>
  <c r="Z11" i="10"/>
  <c r="Z12" i="10"/>
  <c r="Z7" i="10"/>
  <c r="Z6" i="10"/>
  <c r="X48" i="10"/>
  <c r="X47" i="10"/>
  <c r="X46" i="10"/>
  <c r="X40" i="10"/>
  <c r="X38" i="10"/>
  <c r="X29" i="10"/>
  <c r="X30" i="10"/>
  <c r="X31" i="10"/>
  <c r="X32" i="10"/>
  <c r="X33" i="10"/>
  <c r="X28" i="10"/>
  <c r="X24" i="10"/>
  <c r="X23" i="10"/>
  <c r="X21" i="10"/>
  <c r="X18" i="10"/>
  <c r="X17" i="10"/>
  <c r="X16" i="10"/>
  <c r="X14" i="10"/>
  <c r="X12" i="10"/>
  <c r="X11" i="10"/>
  <c r="X10" i="10"/>
  <c r="X9" i="10"/>
  <c r="X8" i="10"/>
  <c r="X7" i="10"/>
  <c r="X6" i="10"/>
  <c r="V48" i="10"/>
  <c r="V47" i="10"/>
  <c r="V46" i="10"/>
  <c r="V40" i="10"/>
  <c r="V38" i="10"/>
  <c r="V33" i="10"/>
  <c r="V32" i="10"/>
  <c r="V31" i="10"/>
  <c r="V30" i="10"/>
  <c r="V29" i="10"/>
  <c r="V28" i="10"/>
  <c r="V24" i="10"/>
  <c r="V23" i="10"/>
  <c r="V21" i="10"/>
  <c r="V18" i="10"/>
  <c r="V17" i="10"/>
  <c r="V16" i="10"/>
  <c r="V14" i="10"/>
  <c r="V7" i="10"/>
  <c r="V8" i="10"/>
  <c r="V9" i="10"/>
  <c r="V10" i="10"/>
  <c r="V12" i="10"/>
  <c r="V6" i="10"/>
  <c r="T33" i="10"/>
  <c r="T32" i="10"/>
  <c r="T31" i="10"/>
  <c r="T30" i="10"/>
  <c r="T47" i="10"/>
  <c r="T48" i="10"/>
  <c r="T46" i="10"/>
  <c r="T40" i="10"/>
  <c r="T38" i="10"/>
  <c r="T29" i="10"/>
  <c r="T28" i="10"/>
  <c r="T24" i="10"/>
  <c r="T25" i="10"/>
  <c r="T26" i="10"/>
  <c r="T23" i="10"/>
  <c r="T21" i="10"/>
  <c r="T18" i="10"/>
  <c r="T17" i="10"/>
  <c r="T16" i="10"/>
  <c r="T14" i="10"/>
  <c r="U7" i="10"/>
  <c r="U8" i="10"/>
  <c r="U9" i="10"/>
  <c r="U10" i="10"/>
  <c r="U11" i="10"/>
  <c r="U12" i="10"/>
  <c r="T7" i="10"/>
  <c r="T8" i="10"/>
  <c r="T9" i="10"/>
  <c r="T10" i="10"/>
  <c r="T11" i="10"/>
  <c r="T12" i="10"/>
  <c r="T6" i="10"/>
  <c r="R48" i="10"/>
  <c r="R47" i="10"/>
  <c r="R46" i="10"/>
  <c r="R29" i="10"/>
  <c r="R30" i="10"/>
  <c r="R31" i="10"/>
  <c r="R32" i="10"/>
  <c r="R33" i="10"/>
  <c r="R28" i="10"/>
  <c r="R25" i="10"/>
  <c r="R26" i="10"/>
  <c r="R24" i="10"/>
  <c r="R23" i="10"/>
  <c r="R21" i="10"/>
  <c r="R18" i="10"/>
  <c r="R14" i="10"/>
  <c r="R7" i="10"/>
  <c r="R8" i="10"/>
  <c r="R9" i="10"/>
  <c r="R10" i="10"/>
  <c r="R11" i="10"/>
  <c r="R12" i="10"/>
  <c r="R6" i="10"/>
  <c r="Q48" i="10"/>
  <c r="Q47" i="10"/>
  <c r="Q46" i="10"/>
  <c r="P48" i="10"/>
  <c r="P47" i="10"/>
  <c r="P46" i="10"/>
  <c r="P40" i="10"/>
  <c r="Q29" i="10"/>
  <c r="Q30" i="10"/>
  <c r="Q31" i="10"/>
  <c r="Q32" i="10"/>
  <c r="Q33" i="10"/>
  <c r="Q28" i="10"/>
  <c r="Q21" i="10"/>
  <c r="Q22" i="10"/>
  <c r="Q23" i="10"/>
  <c r="Q24" i="10"/>
  <c r="Q25" i="10"/>
  <c r="Q26" i="10"/>
  <c r="Q20" i="10"/>
  <c r="Q17" i="10"/>
  <c r="Q16" i="10"/>
  <c r="Q18" i="10"/>
  <c r="Q14" i="10"/>
  <c r="Q7" i="10"/>
  <c r="Q8" i="10"/>
  <c r="Q9" i="10"/>
  <c r="Q10" i="10"/>
  <c r="Q11" i="10"/>
  <c r="Q12" i="10"/>
  <c r="Q6" i="10"/>
  <c r="P29" i="10"/>
  <c r="P30" i="10"/>
  <c r="P31" i="10"/>
  <c r="P32" i="10"/>
  <c r="P33" i="10"/>
  <c r="P28" i="10"/>
  <c r="P21" i="10"/>
  <c r="P22" i="10"/>
  <c r="P23" i="10"/>
  <c r="P24" i="10"/>
  <c r="P25" i="10"/>
  <c r="P26" i="10"/>
  <c r="P20" i="10"/>
  <c r="P18" i="10"/>
  <c r="P17" i="10"/>
  <c r="P16" i="10"/>
  <c r="P14" i="10"/>
  <c r="P7" i="10"/>
  <c r="P8" i="10"/>
  <c r="P9" i="10"/>
  <c r="P10" i="10"/>
  <c r="P11" i="10"/>
  <c r="P12" i="10"/>
  <c r="P6" i="10"/>
  <c r="N14" i="93" l="1"/>
  <c r="L15" i="10" s="1"/>
  <c r="N13" i="93"/>
  <c r="Q41" i="93" l="1"/>
  <c r="Q32" i="93" l="1"/>
  <c r="Q13" i="93"/>
  <c r="Q14" i="93"/>
  <c r="Q15" i="93"/>
  <c r="Q16" i="93"/>
  <c r="Q17" i="93"/>
  <c r="P41" i="93" l="1"/>
  <c r="O42" i="93"/>
  <c r="M43" i="10" s="1"/>
  <c r="M38" i="10"/>
  <c r="P17" i="93"/>
  <c r="P16" i="93"/>
  <c r="P15" i="93"/>
  <c r="P14" i="93"/>
  <c r="P13" i="93"/>
  <c r="O14" i="93"/>
  <c r="M15" i="10" s="1"/>
  <c r="S26" i="10"/>
  <c r="S23" i="10"/>
  <c r="S20" i="10"/>
  <c r="O17" i="93"/>
  <c r="M18" i="10" s="1"/>
  <c r="S17" i="10"/>
  <c r="O15" i="93"/>
  <c r="M16" i="10" s="1"/>
  <c r="AA48" i="10"/>
  <c r="O41" i="93"/>
  <c r="M42" i="10" s="1"/>
  <c r="AA31" i="10"/>
  <c r="P32" i="93"/>
  <c r="O32" i="93"/>
  <c r="M33" i="10" s="1"/>
  <c r="AA14" i="10"/>
  <c r="AA9" i="10"/>
  <c r="AA7" i="10"/>
  <c r="N88" i="86"/>
  <c r="N153" i="86"/>
  <c r="N154" i="86"/>
  <c r="N155" i="86"/>
  <c r="N156" i="86"/>
  <c r="N157" i="86"/>
  <c r="N158" i="86"/>
  <c r="N159" i="86"/>
  <c r="N160" i="86"/>
  <c r="N161" i="86"/>
  <c r="N162" i="86"/>
  <c r="N163" i="86"/>
  <c r="N164" i="86"/>
  <c r="N165" i="86"/>
  <c r="N166" i="86"/>
  <c r="N167" i="86"/>
  <c r="N168" i="86"/>
  <c r="N169" i="86"/>
  <c r="N170" i="86"/>
  <c r="N171" i="86"/>
  <c r="N172" i="86"/>
  <c r="N173" i="86"/>
  <c r="N174" i="86"/>
  <c r="N175" i="86"/>
  <c r="N176" i="86"/>
  <c r="N177" i="86"/>
  <c r="N178" i="86"/>
  <c r="N179" i="86"/>
  <c r="N180" i="86"/>
  <c r="N181" i="86"/>
  <c r="N182" i="86"/>
  <c r="N183" i="86"/>
  <c r="N184" i="86"/>
  <c r="N185" i="86"/>
  <c r="N186" i="86"/>
  <c r="N187" i="86"/>
  <c r="N188" i="86"/>
  <c r="N189" i="86"/>
  <c r="N190" i="86"/>
  <c r="N191" i="86"/>
  <c r="N192" i="86"/>
  <c r="N193" i="86"/>
  <c r="N194" i="86"/>
  <c r="N195" i="86"/>
  <c r="N196" i="86"/>
  <c r="N197" i="86"/>
  <c r="N198" i="86"/>
  <c r="N199" i="86"/>
  <c r="N200" i="86"/>
  <c r="N201" i="86"/>
  <c r="N202" i="86"/>
  <c r="N203" i="86"/>
  <c r="N204" i="86"/>
  <c r="O56" i="93"/>
  <c r="Z67" i="88"/>
  <c r="Z68" i="88"/>
  <c r="Z69" i="88"/>
  <c r="W67" i="88"/>
  <c r="X67" i="88"/>
  <c r="Y67" i="88"/>
  <c r="W68" i="88"/>
  <c r="X68" i="88"/>
  <c r="Y68" i="88"/>
  <c r="W69" i="88"/>
  <c r="X69" i="88"/>
  <c r="Y69" i="88"/>
  <c r="N69" i="88"/>
  <c r="R67" i="88"/>
  <c r="S67" i="88"/>
  <c r="T67" i="88"/>
  <c r="U67" i="88"/>
  <c r="V67" i="88"/>
  <c r="R68" i="88"/>
  <c r="S68" i="88"/>
  <c r="T68" i="88"/>
  <c r="U68" i="88"/>
  <c r="V68" i="88"/>
  <c r="R69" i="88"/>
  <c r="S69" i="88"/>
  <c r="T69" i="88"/>
  <c r="U69" i="88"/>
  <c r="V69" i="88"/>
  <c r="Q69" i="88"/>
  <c r="Q68" i="88"/>
  <c r="Q67" i="88"/>
  <c r="J69" i="88"/>
  <c r="I69" i="88"/>
  <c r="H69" i="88"/>
  <c r="G69" i="88"/>
  <c r="F69" i="88"/>
  <c r="D69" i="88"/>
  <c r="C69" i="88"/>
  <c r="N68" i="88"/>
  <c r="J68" i="88"/>
  <c r="I68" i="88"/>
  <c r="H68" i="88"/>
  <c r="G68" i="88"/>
  <c r="F68" i="88"/>
  <c r="D68" i="88"/>
  <c r="C68" i="88"/>
  <c r="N67" i="88"/>
  <c r="J67" i="88"/>
  <c r="I67" i="88"/>
  <c r="H67" i="88"/>
  <c r="G67" i="88"/>
  <c r="F67" i="88"/>
  <c r="D67" i="88"/>
  <c r="C67" i="88"/>
  <c r="AD62" i="88"/>
  <c r="AD62" i="85"/>
  <c r="AA12" i="10"/>
  <c r="L11" i="93"/>
  <c r="M25" i="10"/>
  <c r="O58" i="93"/>
  <c r="O59" i="93"/>
  <c r="J12" i="10"/>
  <c r="K9" i="10"/>
  <c r="K8" i="10"/>
  <c r="K7" i="10"/>
  <c r="K6" i="10"/>
  <c r="K40" i="10"/>
  <c r="K38" i="10"/>
  <c r="K36" i="10"/>
  <c r="K35" i="10"/>
  <c r="AI51" i="10"/>
  <c r="AH51" i="10"/>
  <c r="AG51" i="10"/>
  <c r="AF51" i="10"/>
  <c r="AE51" i="10"/>
  <c r="AD51" i="10"/>
  <c r="AC51" i="10"/>
  <c r="AI50" i="10"/>
  <c r="AH50" i="10"/>
  <c r="AG50" i="10"/>
  <c r="AF50" i="10"/>
  <c r="AE50" i="10"/>
  <c r="AD50" i="10"/>
  <c r="AC50" i="10"/>
  <c r="AI53" i="10"/>
  <c r="AH53" i="10"/>
  <c r="AG53" i="10"/>
  <c r="AF53" i="10"/>
  <c r="AE53" i="10"/>
  <c r="AD53" i="10"/>
  <c r="AC53" i="10"/>
  <c r="AI55" i="10"/>
  <c r="AH55" i="10"/>
  <c r="AG55" i="10"/>
  <c r="AF55" i="10"/>
  <c r="AE55" i="10"/>
  <c r="AD55" i="10"/>
  <c r="AC55" i="10"/>
  <c r="AI54" i="10"/>
  <c r="AH54" i="10"/>
  <c r="AG54" i="10"/>
  <c r="AF54" i="10"/>
  <c r="AE54" i="10"/>
  <c r="AD54" i="10"/>
  <c r="AC54" i="10"/>
  <c r="AI48" i="10"/>
  <c r="AH48" i="10"/>
  <c r="AG48" i="10"/>
  <c r="AF48" i="10"/>
  <c r="AE48" i="10"/>
  <c r="AD48" i="10"/>
  <c r="AC48" i="10"/>
  <c r="Y48" i="10"/>
  <c r="W48" i="10"/>
  <c r="U48" i="10"/>
  <c r="S48" i="10"/>
  <c r="O48" i="10"/>
  <c r="N48" i="10"/>
  <c r="M48" i="10"/>
  <c r="AI47" i="10"/>
  <c r="AH47" i="10"/>
  <c r="AG47" i="10"/>
  <c r="AF47" i="10"/>
  <c r="AE47" i="10"/>
  <c r="AD47" i="10"/>
  <c r="AC47" i="10"/>
  <c r="AA47" i="10"/>
  <c r="Y47" i="10"/>
  <c r="W47" i="10"/>
  <c r="U47" i="10"/>
  <c r="S47" i="10"/>
  <c r="O47" i="10"/>
  <c r="N47" i="10"/>
  <c r="M47" i="10"/>
  <c r="AI46" i="10"/>
  <c r="AH46" i="10"/>
  <c r="AG46" i="10"/>
  <c r="AF46" i="10"/>
  <c r="AE46" i="10"/>
  <c r="AD46" i="10"/>
  <c r="AC46" i="10"/>
  <c r="AA46" i="10"/>
  <c r="Y46" i="10"/>
  <c r="W46" i="10"/>
  <c r="U46" i="10"/>
  <c r="S46" i="10"/>
  <c r="O46" i="10"/>
  <c r="N46" i="10"/>
  <c r="M46" i="10"/>
  <c r="AI44" i="10"/>
  <c r="AH44" i="10"/>
  <c r="AG44" i="10"/>
  <c r="AF44" i="10"/>
  <c r="AE44" i="10"/>
  <c r="AD44" i="10"/>
  <c r="AC44" i="10"/>
  <c r="AI41" i="10"/>
  <c r="AH41" i="10"/>
  <c r="AG41" i="10"/>
  <c r="AF41" i="10"/>
  <c r="AE41" i="10"/>
  <c r="AD41" i="10"/>
  <c r="AC41" i="10"/>
  <c r="M41" i="10"/>
  <c r="AI40" i="10"/>
  <c r="AH40" i="10"/>
  <c r="AG40" i="10"/>
  <c r="AF40" i="10"/>
  <c r="AE40" i="10"/>
  <c r="AD40" i="10"/>
  <c r="AC40" i="10"/>
  <c r="N40" i="10"/>
  <c r="M40" i="10"/>
  <c r="AI38" i="10"/>
  <c r="AH38" i="10"/>
  <c r="AG38" i="10"/>
  <c r="AF38" i="10"/>
  <c r="AE38" i="10"/>
  <c r="AD38" i="10"/>
  <c r="AC38" i="10"/>
  <c r="Y38" i="10"/>
  <c r="N38" i="10"/>
  <c r="AI37" i="10"/>
  <c r="AH37" i="10"/>
  <c r="AG37" i="10"/>
  <c r="AF37" i="10"/>
  <c r="AE37" i="10"/>
  <c r="AD37" i="10"/>
  <c r="AC37" i="10"/>
  <c r="AI36" i="10"/>
  <c r="AH36" i="10"/>
  <c r="AG36" i="10"/>
  <c r="AF36" i="10"/>
  <c r="AE36" i="10"/>
  <c r="AD36" i="10"/>
  <c r="AC36" i="10"/>
  <c r="M36" i="10"/>
  <c r="AI35" i="10"/>
  <c r="AH35" i="10"/>
  <c r="AG35" i="10"/>
  <c r="AF35" i="10"/>
  <c r="AE35" i="10"/>
  <c r="AD35" i="10"/>
  <c r="AC35" i="10"/>
  <c r="M35" i="10"/>
  <c r="AI33" i="10"/>
  <c r="AH33" i="10"/>
  <c r="AG33" i="10"/>
  <c r="AF33" i="10"/>
  <c r="AE33" i="10"/>
  <c r="AD33" i="10"/>
  <c r="AC33" i="10"/>
  <c r="AA33" i="10"/>
  <c r="Y33" i="10"/>
  <c r="W33" i="10"/>
  <c r="U33" i="10"/>
  <c r="S33" i="10"/>
  <c r="O33" i="10"/>
  <c r="N33" i="10"/>
  <c r="AI32" i="10"/>
  <c r="AH32" i="10"/>
  <c r="AG32" i="10"/>
  <c r="AF32" i="10"/>
  <c r="AE32" i="10"/>
  <c r="AD32" i="10"/>
  <c r="AC32" i="10"/>
  <c r="AA32" i="10"/>
  <c r="Y32" i="10"/>
  <c r="W32" i="10"/>
  <c r="U32" i="10"/>
  <c r="S32" i="10"/>
  <c r="O32" i="10"/>
  <c r="N32" i="10"/>
  <c r="M32" i="10"/>
  <c r="Y31" i="10"/>
  <c r="W31" i="10"/>
  <c r="U31" i="10"/>
  <c r="S31" i="10"/>
  <c r="O31" i="10"/>
  <c r="N31" i="10"/>
  <c r="AA30" i="10"/>
  <c r="Y30" i="10"/>
  <c r="W30" i="10"/>
  <c r="U30" i="10"/>
  <c r="S30" i="10"/>
  <c r="O30" i="10"/>
  <c r="N30" i="10"/>
  <c r="AA29" i="10"/>
  <c r="Y29" i="10"/>
  <c r="W29" i="10"/>
  <c r="U29" i="10"/>
  <c r="S29" i="10"/>
  <c r="O29" i="10"/>
  <c r="N29" i="10"/>
  <c r="AI28" i="10"/>
  <c r="AH28" i="10"/>
  <c r="AG28" i="10"/>
  <c r="AF28" i="10"/>
  <c r="AE28" i="10"/>
  <c r="AD28" i="10"/>
  <c r="AC28" i="10"/>
  <c r="AA28" i="10"/>
  <c r="Y28" i="10"/>
  <c r="W28" i="10"/>
  <c r="U28" i="10"/>
  <c r="S28" i="10"/>
  <c r="O28" i="10"/>
  <c r="N28" i="10"/>
  <c r="AA26" i="10"/>
  <c r="Y26" i="10"/>
  <c r="W26" i="10"/>
  <c r="U26" i="10"/>
  <c r="O26" i="10"/>
  <c r="AI25" i="10"/>
  <c r="AH25" i="10"/>
  <c r="AG25" i="10"/>
  <c r="AF25" i="10"/>
  <c r="AE25" i="10"/>
  <c r="AD25" i="10"/>
  <c r="AC25" i="10"/>
  <c r="AA25" i="10"/>
  <c r="Y25" i="10"/>
  <c r="W25" i="10"/>
  <c r="U25" i="10"/>
  <c r="S25" i="10"/>
  <c r="O25" i="10"/>
  <c r="AI24" i="10"/>
  <c r="AH24" i="10"/>
  <c r="AG24" i="10"/>
  <c r="AF24" i="10"/>
  <c r="AE24" i="10"/>
  <c r="AD24" i="10"/>
  <c r="AC24" i="10"/>
  <c r="AA24" i="10"/>
  <c r="Y24" i="10"/>
  <c r="W24" i="10"/>
  <c r="U24" i="10"/>
  <c r="S24" i="10"/>
  <c r="O24" i="10"/>
  <c r="N24" i="10"/>
  <c r="AI23" i="10"/>
  <c r="AH23" i="10"/>
  <c r="AG23" i="10"/>
  <c r="AF23" i="10"/>
  <c r="AE23" i="10"/>
  <c r="AD23" i="10"/>
  <c r="AC23" i="10"/>
  <c r="AA23" i="10"/>
  <c r="Y23" i="10"/>
  <c r="W23" i="10"/>
  <c r="U23" i="10"/>
  <c r="O23" i="10"/>
  <c r="N23" i="10"/>
  <c r="M23" i="10"/>
  <c r="AI22" i="10"/>
  <c r="AH22" i="10"/>
  <c r="AG22" i="10"/>
  <c r="AF22" i="10"/>
  <c r="AE22" i="10"/>
  <c r="AD22" i="10"/>
  <c r="AC22" i="10"/>
  <c r="AA22" i="10"/>
  <c r="Y22" i="10"/>
  <c r="W22" i="10"/>
  <c r="U22" i="10"/>
  <c r="S22" i="10"/>
  <c r="O22" i="10"/>
  <c r="AI21" i="10"/>
  <c r="AH21" i="10"/>
  <c r="AG21" i="10"/>
  <c r="AF21" i="10"/>
  <c r="AE21" i="10"/>
  <c r="AD21" i="10"/>
  <c r="AC21" i="10"/>
  <c r="AA21" i="10"/>
  <c r="Y21" i="10"/>
  <c r="W21" i="10"/>
  <c r="U21" i="10"/>
  <c r="S21" i="10"/>
  <c r="O21" i="10"/>
  <c r="N21" i="10"/>
  <c r="M21" i="10"/>
  <c r="AI20" i="10"/>
  <c r="AH20" i="10"/>
  <c r="AG20" i="10"/>
  <c r="AF20" i="10"/>
  <c r="AE20" i="10"/>
  <c r="AD20" i="10"/>
  <c r="AC20" i="10"/>
  <c r="AA20" i="10"/>
  <c r="Y20" i="10"/>
  <c r="W20" i="10"/>
  <c r="U20" i="10"/>
  <c r="O20" i="10"/>
  <c r="AI18" i="10"/>
  <c r="AH18" i="10"/>
  <c r="AG18" i="10"/>
  <c r="AF18" i="10"/>
  <c r="AE18" i="10"/>
  <c r="AD18" i="10"/>
  <c r="AC18" i="10"/>
  <c r="AA18" i="10"/>
  <c r="Y18" i="10"/>
  <c r="W18" i="10"/>
  <c r="U18" i="10"/>
  <c r="S18" i="10"/>
  <c r="O18" i="10"/>
  <c r="N18" i="10"/>
  <c r="AI17" i="10"/>
  <c r="AH17" i="10"/>
  <c r="AG17" i="10"/>
  <c r="AF17" i="10"/>
  <c r="AE17" i="10"/>
  <c r="AD17" i="10"/>
  <c r="AC17" i="10"/>
  <c r="AA17" i="10"/>
  <c r="Y17" i="10"/>
  <c r="W17" i="10"/>
  <c r="U17" i="10"/>
  <c r="O17" i="10"/>
  <c r="N17" i="10"/>
  <c r="AI16" i="10"/>
  <c r="AH16" i="10"/>
  <c r="AG16" i="10"/>
  <c r="AF16" i="10"/>
  <c r="AE16" i="10"/>
  <c r="AD16" i="10"/>
  <c r="AC16" i="10"/>
  <c r="AA16" i="10"/>
  <c r="Y16" i="10"/>
  <c r="W16" i="10"/>
  <c r="U16" i="10"/>
  <c r="S16" i="10"/>
  <c r="O16" i="10"/>
  <c r="N16" i="10"/>
  <c r="AI14" i="10"/>
  <c r="AH14" i="10"/>
  <c r="AG14" i="10"/>
  <c r="AF14" i="10"/>
  <c r="AE14" i="10"/>
  <c r="AD14" i="10"/>
  <c r="AC14" i="10"/>
  <c r="Y14" i="10"/>
  <c r="W14" i="10"/>
  <c r="U14" i="10"/>
  <c r="S14" i="10"/>
  <c r="O14" i="10"/>
  <c r="N14" i="10"/>
  <c r="AI12" i="10"/>
  <c r="AH12" i="10"/>
  <c r="AG12" i="10"/>
  <c r="AF12" i="10"/>
  <c r="AE12" i="10"/>
  <c r="AD12" i="10"/>
  <c r="AC12" i="10"/>
  <c r="Y12" i="10"/>
  <c r="W12" i="10"/>
  <c r="S12" i="10"/>
  <c r="O12" i="10"/>
  <c r="N12" i="10"/>
  <c r="M12" i="10"/>
  <c r="AI11" i="10"/>
  <c r="AH11" i="10"/>
  <c r="AG11" i="10"/>
  <c r="AF11" i="10"/>
  <c r="AE11" i="10"/>
  <c r="AD11" i="10"/>
  <c r="AC11" i="10"/>
  <c r="AA11" i="10"/>
  <c r="Y11" i="10"/>
  <c r="W11" i="10"/>
  <c r="S11" i="10"/>
  <c r="O11" i="10"/>
  <c r="N11" i="10"/>
  <c r="M11" i="10"/>
  <c r="AI10" i="10"/>
  <c r="AH10" i="10"/>
  <c r="AG10" i="10"/>
  <c r="AF10" i="10"/>
  <c r="AE10" i="10"/>
  <c r="AD10" i="10"/>
  <c r="AC10" i="10"/>
  <c r="AA10" i="10"/>
  <c r="Y10" i="10"/>
  <c r="W10" i="10"/>
  <c r="S10" i="10"/>
  <c r="O10" i="10"/>
  <c r="M10" i="10"/>
  <c r="AI9" i="10"/>
  <c r="AH9" i="10"/>
  <c r="AG9" i="10"/>
  <c r="AF9" i="10"/>
  <c r="AE9" i="10"/>
  <c r="AD9" i="10"/>
  <c r="AC9" i="10"/>
  <c r="Y9" i="10"/>
  <c r="W9" i="10"/>
  <c r="S9" i="10"/>
  <c r="O9" i="10"/>
  <c r="N9" i="10"/>
  <c r="M9" i="10"/>
  <c r="AI8" i="10"/>
  <c r="AH8" i="10"/>
  <c r="AG8" i="10"/>
  <c r="AF8" i="10"/>
  <c r="AE8" i="10"/>
  <c r="AD8" i="10"/>
  <c r="AC8" i="10"/>
  <c r="AA8" i="10"/>
  <c r="Y8" i="10"/>
  <c r="W8" i="10"/>
  <c r="S8" i="10"/>
  <c r="O8" i="10"/>
  <c r="N8" i="10"/>
  <c r="M8" i="10"/>
  <c r="AI7" i="10"/>
  <c r="AH7" i="10"/>
  <c r="AG7" i="10"/>
  <c r="AF7" i="10"/>
  <c r="AE7" i="10"/>
  <c r="AD7" i="10"/>
  <c r="AC7" i="10"/>
  <c r="Y7" i="10"/>
  <c r="W7" i="10"/>
  <c r="S7" i="10"/>
  <c r="O7" i="10"/>
  <c r="N7" i="10"/>
  <c r="M7" i="10"/>
  <c r="AI6" i="10"/>
  <c r="AH6" i="10"/>
  <c r="AG6" i="10"/>
  <c r="AF6" i="10"/>
  <c r="AE6" i="10"/>
  <c r="AD6" i="10"/>
  <c r="AC6" i="10"/>
  <c r="AA6" i="10"/>
  <c r="Y6" i="10"/>
  <c r="W6" i="10"/>
  <c r="U6" i="10"/>
  <c r="S6" i="10"/>
  <c r="O6" i="10"/>
  <c r="N6" i="10"/>
  <c r="M6" i="10"/>
  <c r="AC2" i="10"/>
  <c r="B43" i="90"/>
  <c r="B42" i="90"/>
  <c r="B41" i="90"/>
  <c r="B40" i="90"/>
  <c r="B39" i="90"/>
  <c r="B38" i="90"/>
  <c r="B37" i="90"/>
  <c r="B36" i="90"/>
  <c r="B35" i="90"/>
  <c r="B33" i="90"/>
  <c r="B32" i="90"/>
  <c r="B31" i="90"/>
  <c r="B30" i="90"/>
  <c r="B29" i="90"/>
  <c r="B28" i="90"/>
  <c r="B26" i="90"/>
  <c r="B25" i="90"/>
  <c r="B24" i="90"/>
  <c r="B23" i="90"/>
  <c r="B22" i="90"/>
  <c r="B21" i="90"/>
  <c r="B20" i="90"/>
  <c r="B18" i="90"/>
  <c r="B16" i="90"/>
  <c r="B13" i="90"/>
  <c r="B11" i="90"/>
  <c r="B8" i="90"/>
  <c r="B7" i="90"/>
  <c r="B6" i="90"/>
  <c r="B5" i="90"/>
  <c r="AA203" i="93"/>
  <c r="Z203" i="93"/>
  <c r="Y203" i="93"/>
  <c r="X203" i="93"/>
  <c r="W203" i="93"/>
  <c r="V203" i="93"/>
  <c r="U203" i="93"/>
  <c r="T203" i="93"/>
  <c r="S203" i="93"/>
  <c r="R203" i="93"/>
  <c r="Q203" i="93"/>
  <c r="P203" i="93"/>
  <c r="O203" i="93"/>
  <c r="M203" i="93"/>
  <c r="L203" i="93"/>
  <c r="K203" i="93"/>
  <c r="J203" i="93"/>
  <c r="I203" i="93"/>
  <c r="H203" i="93"/>
  <c r="G203" i="93"/>
  <c r="F203" i="93"/>
  <c r="E203" i="93"/>
  <c r="D203" i="93"/>
  <c r="B203" i="93"/>
  <c r="AA202" i="93"/>
  <c r="Z202" i="93"/>
  <c r="Y202" i="93"/>
  <c r="X202" i="93"/>
  <c r="W202" i="93"/>
  <c r="V202" i="93"/>
  <c r="U202" i="93"/>
  <c r="T202" i="93"/>
  <c r="S202" i="93"/>
  <c r="R202" i="93"/>
  <c r="Q202" i="93"/>
  <c r="P202" i="93"/>
  <c r="O202" i="93"/>
  <c r="M202" i="93"/>
  <c r="L202" i="93"/>
  <c r="K202" i="93"/>
  <c r="J202" i="93"/>
  <c r="I202" i="93"/>
  <c r="H202" i="93"/>
  <c r="G202" i="93"/>
  <c r="F202" i="93"/>
  <c r="E202" i="93"/>
  <c r="D202" i="93"/>
  <c r="B202" i="93"/>
  <c r="AA201" i="93"/>
  <c r="Z201" i="93"/>
  <c r="Y201" i="93"/>
  <c r="X201" i="93"/>
  <c r="W201" i="93"/>
  <c r="V201" i="93"/>
  <c r="U201" i="93"/>
  <c r="T201" i="93"/>
  <c r="S201" i="93"/>
  <c r="R201" i="93"/>
  <c r="Q201" i="93"/>
  <c r="P201" i="93"/>
  <c r="O201" i="93"/>
  <c r="M201" i="93"/>
  <c r="L201" i="93"/>
  <c r="K201" i="93"/>
  <c r="J201" i="93"/>
  <c r="I201" i="93"/>
  <c r="H201" i="93"/>
  <c r="G201" i="93"/>
  <c r="F201" i="93"/>
  <c r="E201" i="93"/>
  <c r="D201" i="93"/>
  <c r="B201" i="93"/>
  <c r="AA200" i="93"/>
  <c r="Z200" i="93"/>
  <c r="Y200" i="93"/>
  <c r="X200" i="93"/>
  <c r="W200" i="93"/>
  <c r="V200" i="93"/>
  <c r="U200" i="93"/>
  <c r="T200" i="93"/>
  <c r="S200" i="93"/>
  <c r="R200" i="93"/>
  <c r="Q200" i="93"/>
  <c r="P200" i="93"/>
  <c r="O200" i="93"/>
  <c r="M200" i="93"/>
  <c r="L200" i="93"/>
  <c r="K200" i="93"/>
  <c r="J200" i="93"/>
  <c r="I200" i="93"/>
  <c r="H200" i="93"/>
  <c r="G200" i="93"/>
  <c r="F200" i="93"/>
  <c r="E200" i="93"/>
  <c r="D200" i="93"/>
  <c r="B200" i="93"/>
  <c r="AA199" i="93"/>
  <c r="Z199" i="93"/>
  <c r="Y199" i="93"/>
  <c r="X199" i="93"/>
  <c r="W199" i="93"/>
  <c r="V199" i="93"/>
  <c r="U199" i="93"/>
  <c r="T199" i="93"/>
  <c r="S199" i="93"/>
  <c r="R199" i="93"/>
  <c r="Q199" i="93"/>
  <c r="P199" i="93"/>
  <c r="O199" i="93"/>
  <c r="M199" i="93"/>
  <c r="L199" i="93"/>
  <c r="K199" i="93"/>
  <c r="J199" i="93"/>
  <c r="I199" i="93"/>
  <c r="H199" i="93"/>
  <c r="G199" i="93"/>
  <c r="F199" i="93"/>
  <c r="E199" i="93"/>
  <c r="D199" i="93"/>
  <c r="B199" i="93"/>
  <c r="AA198" i="93"/>
  <c r="Z198" i="93"/>
  <c r="Y198" i="93"/>
  <c r="X198" i="93"/>
  <c r="W198" i="93"/>
  <c r="V198" i="93"/>
  <c r="U198" i="93"/>
  <c r="T198" i="93"/>
  <c r="S198" i="93"/>
  <c r="R198" i="93"/>
  <c r="Q198" i="93"/>
  <c r="P198" i="93"/>
  <c r="O198" i="93"/>
  <c r="M198" i="93"/>
  <c r="L198" i="93"/>
  <c r="K198" i="93"/>
  <c r="J198" i="93"/>
  <c r="I198" i="93"/>
  <c r="H198" i="93"/>
  <c r="G198" i="93"/>
  <c r="F198" i="93"/>
  <c r="E198" i="93"/>
  <c r="D198" i="93"/>
  <c r="B198" i="93"/>
  <c r="AA197" i="93"/>
  <c r="Z197" i="93"/>
  <c r="Y197" i="93"/>
  <c r="X197" i="93"/>
  <c r="W197" i="93"/>
  <c r="V197" i="93"/>
  <c r="U197" i="93"/>
  <c r="T197" i="93"/>
  <c r="S197" i="93"/>
  <c r="R197" i="93"/>
  <c r="Q197" i="93"/>
  <c r="P197" i="93"/>
  <c r="O197" i="93"/>
  <c r="M197" i="93"/>
  <c r="L197" i="93"/>
  <c r="K197" i="93"/>
  <c r="J197" i="93"/>
  <c r="I197" i="93"/>
  <c r="H197" i="93"/>
  <c r="G197" i="93"/>
  <c r="F197" i="93"/>
  <c r="E197" i="93"/>
  <c r="D197" i="93"/>
  <c r="B197" i="93"/>
  <c r="AA196" i="93"/>
  <c r="Z196" i="93"/>
  <c r="Y196" i="93"/>
  <c r="X196" i="93"/>
  <c r="W196" i="93"/>
  <c r="V196" i="93"/>
  <c r="U196" i="93"/>
  <c r="T196" i="93"/>
  <c r="S196" i="93"/>
  <c r="R196" i="93"/>
  <c r="Q196" i="93"/>
  <c r="P196" i="93"/>
  <c r="O196" i="93"/>
  <c r="M196" i="93"/>
  <c r="L196" i="93"/>
  <c r="K196" i="93"/>
  <c r="J196" i="93"/>
  <c r="I196" i="93"/>
  <c r="H196" i="93"/>
  <c r="G196" i="93"/>
  <c r="F196" i="93"/>
  <c r="E196" i="93"/>
  <c r="D196" i="93"/>
  <c r="B196" i="93"/>
  <c r="AA195" i="93"/>
  <c r="Z195" i="93"/>
  <c r="Y195" i="93"/>
  <c r="X195" i="93"/>
  <c r="W195" i="93"/>
  <c r="V195" i="93"/>
  <c r="U195" i="93"/>
  <c r="T195" i="93"/>
  <c r="S195" i="93"/>
  <c r="R195" i="93"/>
  <c r="Q195" i="93"/>
  <c r="P195" i="93"/>
  <c r="O195" i="93"/>
  <c r="M195" i="93"/>
  <c r="L195" i="93"/>
  <c r="K195" i="93"/>
  <c r="J195" i="93"/>
  <c r="I195" i="93"/>
  <c r="H195" i="93"/>
  <c r="G195" i="93"/>
  <c r="B195" i="93"/>
  <c r="AA194" i="93"/>
  <c r="Z194" i="93"/>
  <c r="Y194" i="93"/>
  <c r="X194" i="93"/>
  <c r="W194" i="93"/>
  <c r="V194" i="93"/>
  <c r="U194" i="93"/>
  <c r="T194" i="93"/>
  <c r="S194" i="93"/>
  <c r="R194" i="93"/>
  <c r="Q194" i="93"/>
  <c r="P194" i="93"/>
  <c r="O194" i="93"/>
  <c r="M194" i="93"/>
  <c r="L194" i="93"/>
  <c r="K194" i="93"/>
  <c r="J194" i="93"/>
  <c r="I194" i="93"/>
  <c r="H194" i="93"/>
  <c r="G194" i="93"/>
  <c r="F194" i="93"/>
  <c r="E194" i="93"/>
  <c r="D194" i="93"/>
  <c r="B194" i="93"/>
  <c r="AA193" i="93"/>
  <c r="Z193" i="93"/>
  <c r="Y193" i="93"/>
  <c r="X193" i="93"/>
  <c r="W193" i="93"/>
  <c r="V193" i="93"/>
  <c r="U193" i="93"/>
  <c r="T193" i="93"/>
  <c r="S193" i="93"/>
  <c r="R193" i="93"/>
  <c r="Q193" i="93"/>
  <c r="P193" i="93"/>
  <c r="O193" i="93"/>
  <c r="M193" i="93"/>
  <c r="L193" i="93"/>
  <c r="K193" i="93"/>
  <c r="J193" i="93"/>
  <c r="I193" i="93"/>
  <c r="H193" i="93"/>
  <c r="G193" i="93"/>
  <c r="F193" i="93"/>
  <c r="E193" i="93"/>
  <c r="D193" i="93"/>
  <c r="B193" i="93"/>
  <c r="AA192" i="93"/>
  <c r="Z192" i="93"/>
  <c r="Y192" i="93"/>
  <c r="X192" i="93"/>
  <c r="W192" i="93"/>
  <c r="V192" i="93"/>
  <c r="U192" i="93"/>
  <c r="T192" i="93"/>
  <c r="S192" i="93"/>
  <c r="R192" i="93"/>
  <c r="Q192" i="93"/>
  <c r="P192" i="93"/>
  <c r="O192" i="93"/>
  <c r="M192" i="93"/>
  <c r="L192" i="93"/>
  <c r="K192" i="93"/>
  <c r="J192" i="93"/>
  <c r="I192" i="93"/>
  <c r="H192" i="93"/>
  <c r="G192" i="93"/>
  <c r="F192" i="93"/>
  <c r="E192" i="93"/>
  <c r="D192" i="93"/>
  <c r="B192" i="93"/>
  <c r="AA191" i="93"/>
  <c r="Z191" i="93"/>
  <c r="Y191" i="93"/>
  <c r="X191" i="93"/>
  <c r="W191" i="93"/>
  <c r="V191" i="93"/>
  <c r="U191" i="93"/>
  <c r="T191" i="93"/>
  <c r="S191" i="93"/>
  <c r="R191" i="93"/>
  <c r="Q191" i="93"/>
  <c r="P191" i="93"/>
  <c r="O191" i="93"/>
  <c r="M191" i="93"/>
  <c r="L191" i="93"/>
  <c r="K191" i="93"/>
  <c r="J191" i="93"/>
  <c r="I191" i="93"/>
  <c r="H191" i="93"/>
  <c r="G191" i="93"/>
  <c r="B191" i="93"/>
  <c r="AA190" i="93"/>
  <c r="Z190" i="93"/>
  <c r="Y190" i="93"/>
  <c r="X190" i="93"/>
  <c r="W190" i="93"/>
  <c r="V190" i="93"/>
  <c r="U190" i="93"/>
  <c r="T190" i="93"/>
  <c r="S190" i="93"/>
  <c r="R190" i="93"/>
  <c r="Q190" i="93"/>
  <c r="P190" i="93"/>
  <c r="O190" i="93"/>
  <c r="M190" i="93"/>
  <c r="L190" i="93"/>
  <c r="K190" i="93"/>
  <c r="J190" i="93"/>
  <c r="I190" i="93"/>
  <c r="H190" i="93"/>
  <c r="G190" i="93"/>
  <c r="F190" i="93"/>
  <c r="E190" i="93"/>
  <c r="D190" i="93"/>
  <c r="B190" i="93"/>
  <c r="F189" i="93"/>
  <c r="E189" i="93"/>
  <c r="D189" i="93"/>
  <c r="B189" i="93"/>
  <c r="AA188" i="93"/>
  <c r="Z188" i="93"/>
  <c r="Y188" i="93"/>
  <c r="X188" i="93"/>
  <c r="W188" i="93"/>
  <c r="V188" i="93"/>
  <c r="U188" i="93"/>
  <c r="T188" i="93"/>
  <c r="S188" i="93"/>
  <c r="R188" i="93"/>
  <c r="Q188" i="93"/>
  <c r="P188" i="93"/>
  <c r="O188" i="93"/>
  <c r="M188" i="93"/>
  <c r="L188" i="93"/>
  <c r="K188" i="93"/>
  <c r="J188" i="93"/>
  <c r="I188" i="93"/>
  <c r="H188" i="93"/>
  <c r="G188" i="93"/>
  <c r="F188" i="93"/>
  <c r="E188" i="93"/>
  <c r="D188" i="93"/>
  <c r="B188" i="93"/>
  <c r="AA187" i="93"/>
  <c r="Z187" i="93"/>
  <c r="Y187" i="93"/>
  <c r="X187" i="93"/>
  <c r="W187" i="93"/>
  <c r="V187" i="93"/>
  <c r="U187" i="93"/>
  <c r="T187" i="93"/>
  <c r="S187" i="93"/>
  <c r="R187" i="93"/>
  <c r="Q187" i="93"/>
  <c r="P187" i="93"/>
  <c r="O187" i="93"/>
  <c r="M187" i="93"/>
  <c r="L187" i="93"/>
  <c r="K187" i="93"/>
  <c r="J187" i="93"/>
  <c r="I187" i="93"/>
  <c r="H187" i="93"/>
  <c r="G187" i="93"/>
  <c r="F187" i="93"/>
  <c r="E187" i="93"/>
  <c r="D187" i="93"/>
  <c r="B187" i="93"/>
  <c r="AA186" i="93"/>
  <c r="Z186" i="93"/>
  <c r="Y186" i="93"/>
  <c r="X186" i="93"/>
  <c r="W186" i="93"/>
  <c r="V186" i="93"/>
  <c r="U186" i="93"/>
  <c r="T186" i="93"/>
  <c r="S186" i="93"/>
  <c r="R186" i="93"/>
  <c r="Q186" i="93"/>
  <c r="P186" i="93"/>
  <c r="O186" i="93"/>
  <c r="M186" i="93"/>
  <c r="L186" i="93"/>
  <c r="K186" i="93"/>
  <c r="J186" i="93"/>
  <c r="I186" i="93"/>
  <c r="H186" i="93"/>
  <c r="G186" i="93"/>
  <c r="F186" i="93"/>
  <c r="E186" i="93"/>
  <c r="D186" i="93"/>
  <c r="B186" i="93"/>
  <c r="AA185" i="93"/>
  <c r="Z185" i="93"/>
  <c r="Y185" i="93"/>
  <c r="X185" i="93"/>
  <c r="W185" i="93"/>
  <c r="V185" i="93"/>
  <c r="U185" i="93"/>
  <c r="T185" i="93"/>
  <c r="S185" i="93"/>
  <c r="R185" i="93"/>
  <c r="Q185" i="93"/>
  <c r="P185" i="93"/>
  <c r="O185" i="93"/>
  <c r="M185" i="93"/>
  <c r="L185" i="93"/>
  <c r="K185" i="93"/>
  <c r="J185" i="93"/>
  <c r="I185" i="93"/>
  <c r="H185" i="93"/>
  <c r="G185" i="93"/>
  <c r="F185" i="93"/>
  <c r="E185" i="93"/>
  <c r="D185" i="93"/>
  <c r="B185" i="93"/>
  <c r="AA184" i="93"/>
  <c r="Z184" i="93"/>
  <c r="Y184" i="93"/>
  <c r="X184" i="93"/>
  <c r="W184" i="93"/>
  <c r="V184" i="93"/>
  <c r="U184" i="93"/>
  <c r="T184" i="93"/>
  <c r="S184" i="93"/>
  <c r="R184" i="93"/>
  <c r="Q184" i="93"/>
  <c r="P184" i="93"/>
  <c r="O184" i="93"/>
  <c r="M184" i="93"/>
  <c r="L184" i="93"/>
  <c r="K184" i="93"/>
  <c r="J184" i="93"/>
  <c r="I184" i="93"/>
  <c r="H184" i="93"/>
  <c r="G184" i="93"/>
  <c r="F184" i="93"/>
  <c r="E184" i="93"/>
  <c r="D184" i="93"/>
  <c r="B184" i="93"/>
  <c r="AA183" i="93"/>
  <c r="Z183" i="93"/>
  <c r="Y183" i="93"/>
  <c r="X183" i="93"/>
  <c r="W183" i="93"/>
  <c r="V183" i="93"/>
  <c r="U183" i="93"/>
  <c r="T183" i="93"/>
  <c r="S183" i="93"/>
  <c r="R183" i="93"/>
  <c r="Q183" i="93"/>
  <c r="P183" i="93"/>
  <c r="O183" i="93"/>
  <c r="M183" i="93"/>
  <c r="L183" i="93"/>
  <c r="K183" i="93"/>
  <c r="J183" i="93"/>
  <c r="I183" i="93"/>
  <c r="H183" i="93"/>
  <c r="G183" i="93"/>
  <c r="F183" i="93"/>
  <c r="E183" i="93"/>
  <c r="D183" i="93"/>
  <c r="B183" i="93"/>
  <c r="AA182" i="93"/>
  <c r="Z182" i="93"/>
  <c r="Y182" i="93"/>
  <c r="X182" i="93"/>
  <c r="W182" i="93"/>
  <c r="V182" i="93"/>
  <c r="U182" i="93"/>
  <c r="T182" i="93"/>
  <c r="S182" i="93"/>
  <c r="R182" i="93"/>
  <c r="Q182" i="93"/>
  <c r="P182" i="93"/>
  <c r="O182" i="93"/>
  <c r="M182" i="93"/>
  <c r="L182" i="93"/>
  <c r="K182" i="93"/>
  <c r="J182" i="93"/>
  <c r="I182" i="93"/>
  <c r="H182" i="93"/>
  <c r="G182" i="93"/>
  <c r="F182" i="93"/>
  <c r="E182" i="93"/>
  <c r="D182" i="93"/>
  <c r="B182" i="93"/>
  <c r="AA181" i="93"/>
  <c r="Z181" i="93"/>
  <c r="Y181" i="93"/>
  <c r="X181" i="93"/>
  <c r="W181" i="93"/>
  <c r="V181" i="93"/>
  <c r="U181" i="93"/>
  <c r="T181" i="93"/>
  <c r="S181" i="93"/>
  <c r="R181" i="93"/>
  <c r="Q181" i="93"/>
  <c r="P181" i="93"/>
  <c r="O181" i="93"/>
  <c r="M181" i="93"/>
  <c r="L181" i="93"/>
  <c r="K181" i="93"/>
  <c r="J181" i="93"/>
  <c r="I181" i="93"/>
  <c r="H181" i="93"/>
  <c r="G181" i="93"/>
  <c r="B181" i="93"/>
  <c r="AA180" i="93"/>
  <c r="Z180" i="93"/>
  <c r="Y180" i="93"/>
  <c r="X180" i="93"/>
  <c r="W180" i="93"/>
  <c r="V180" i="93"/>
  <c r="U180" i="93"/>
  <c r="T180" i="93"/>
  <c r="S180" i="93"/>
  <c r="R180" i="93"/>
  <c r="Q180" i="93"/>
  <c r="P180" i="93"/>
  <c r="O180" i="93"/>
  <c r="M180" i="93"/>
  <c r="L180" i="93"/>
  <c r="K180" i="93"/>
  <c r="J180" i="93"/>
  <c r="I180" i="93"/>
  <c r="H180" i="93"/>
  <c r="G180" i="93"/>
  <c r="F180" i="93"/>
  <c r="E180" i="93"/>
  <c r="D180" i="93"/>
  <c r="B180" i="93"/>
  <c r="AA179" i="93"/>
  <c r="Z179" i="93"/>
  <c r="Y179" i="93"/>
  <c r="X179" i="93"/>
  <c r="W179" i="93"/>
  <c r="V179" i="93"/>
  <c r="U179" i="93"/>
  <c r="T179" i="93"/>
  <c r="S179" i="93"/>
  <c r="R179" i="93"/>
  <c r="Q179" i="93"/>
  <c r="P179" i="93"/>
  <c r="O179" i="93"/>
  <c r="M179" i="93"/>
  <c r="L179" i="93"/>
  <c r="K179" i="93"/>
  <c r="J179" i="93"/>
  <c r="I179" i="93"/>
  <c r="H179" i="93"/>
  <c r="G179" i="93"/>
  <c r="F179" i="93"/>
  <c r="E179" i="93"/>
  <c r="D179" i="93"/>
  <c r="B179" i="93"/>
  <c r="AA178" i="93"/>
  <c r="Z178" i="93"/>
  <c r="Y178" i="93"/>
  <c r="X178" i="93"/>
  <c r="W178" i="93"/>
  <c r="V178" i="93"/>
  <c r="U178" i="93"/>
  <c r="T178" i="93"/>
  <c r="S178" i="93"/>
  <c r="R178" i="93"/>
  <c r="Q178" i="93"/>
  <c r="P178" i="93"/>
  <c r="O178" i="93"/>
  <c r="M178" i="93"/>
  <c r="L178" i="93"/>
  <c r="K178" i="93"/>
  <c r="J178" i="93"/>
  <c r="I178" i="93"/>
  <c r="H178" i="93"/>
  <c r="G178" i="93"/>
  <c r="F178" i="93"/>
  <c r="E178" i="93"/>
  <c r="D178" i="93"/>
  <c r="B178" i="93"/>
  <c r="AA177" i="93"/>
  <c r="Z177" i="93"/>
  <c r="Y177" i="93"/>
  <c r="X177" i="93"/>
  <c r="W177" i="93"/>
  <c r="V177" i="93"/>
  <c r="U177" i="93"/>
  <c r="T177" i="93"/>
  <c r="S177" i="93"/>
  <c r="R177" i="93"/>
  <c r="Q177" i="93"/>
  <c r="P177" i="93"/>
  <c r="O177" i="93"/>
  <c r="M177" i="93"/>
  <c r="L177" i="93"/>
  <c r="K177" i="93"/>
  <c r="J177" i="93"/>
  <c r="I177" i="93"/>
  <c r="H177" i="93"/>
  <c r="G177" i="93"/>
  <c r="F177" i="93"/>
  <c r="E177" i="93"/>
  <c r="D177" i="93"/>
  <c r="B177" i="93"/>
  <c r="AA176" i="93"/>
  <c r="Z176" i="93"/>
  <c r="Y176" i="93"/>
  <c r="X176" i="93"/>
  <c r="W176" i="93"/>
  <c r="V176" i="93"/>
  <c r="U176" i="93"/>
  <c r="T176" i="93"/>
  <c r="S176" i="93"/>
  <c r="R176" i="93"/>
  <c r="Q176" i="93"/>
  <c r="P176" i="93"/>
  <c r="O176" i="93"/>
  <c r="M176" i="93"/>
  <c r="L176" i="93"/>
  <c r="K176" i="93"/>
  <c r="J176" i="93"/>
  <c r="I176" i="93"/>
  <c r="H176" i="93"/>
  <c r="G176" i="93"/>
  <c r="F176" i="93"/>
  <c r="E176" i="93"/>
  <c r="D176" i="93"/>
  <c r="B176" i="93"/>
  <c r="AA175" i="93"/>
  <c r="Z175" i="93"/>
  <c r="Y175" i="93"/>
  <c r="X175" i="93"/>
  <c r="W175" i="93"/>
  <c r="V175" i="93"/>
  <c r="U175" i="93"/>
  <c r="T175" i="93"/>
  <c r="S175" i="93"/>
  <c r="R175" i="93"/>
  <c r="Q175" i="93"/>
  <c r="P175" i="93"/>
  <c r="O175" i="93"/>
  <c r="M175" i="93"/>
  <c r="L175" i="93"/>
  <c r="K175" i="93"/>
  <c r="J175" i="93"/>
  <c r="I175" i="93"/>
  <c r="H175" i="93"/>
  <c r="G175" i="93"/>
  <c r="F175" i="93"/>
  <c r="E175" i="93"/>
  <c r="D175" i="93"/>
  <c r="B175" i="93"/>
  <c r="AA174" i="93"/>
  <c r="Z174" i="93"/>
  <c r="Y174" i="93"/>
  <c r="X174" i="93"/>
  <c r="W174" i="93"/>
  <c r="V174" i="93"/>
  <c r="U174" i="93"/>
  <c r="T174" i="93"/>
  <c r="S174" i="93"/>
  <c r="R174" i="93"/>
  <c r="Q174" i="93"/>
  <c r="P174" i="93"/>
  <c r="O174" i="93"/>
  <c r="M174" i="93"/>
  <c r="L174" i="93"/>
  <c r="K174" i="93"/>
  <c r="J174" i="93"/>
  <c r="I174" i="93"/>
  <c r="H174" i="93"/>
  <c r="G174" i="93"/>
  <c r="B174" i="93"/>
  <c r="AA173" i="93"/>
  <c r="Z173" i="93"/>
  <c r="Y173" i="93"/>
  <c r="X173" i="93"/>
  <c r="W173" i="93"/>
  <c r="V173" i="93"/>
  <c r="U173" i="93"/>
  <c r="T173" i="93"/>
  <c r="S173" i="93"/>
  <c r="R173" i="93"/>
  <c r="Q173" i="93"/>
  <c r="P173" i="93"/>
  <c r="O173" i="93"/>
  <c r="M173" i="93"/>
  <c r="L173" i="93"/>
  <c r="K173" i="93"/>
  <c r="J173" i="93"/>
  <c r="I173" i="93"/>
  <c r="H173" i="93"/>
  <c r="G173" i="93"/>
  <c r="F173" i="93"/>
  <c r="E173" i="93"/>
  <c r="D173" i="93"/>
  <c r="B173" i="93"/>
  <c r="AA172" i="93"/>
  <c r="Z172" i="93"/>
  <c r="Y172" i="93"/>
  <c r="X172" i="93"/>
  <c r="W172" i="93"/>
  <c r="V172" i="93"/>
  <c r="U172" i="93"/>
  <c r="T172" i="93"/>
  <c r="S172" i="93"/>
  <c r="R172" i="93"/>
  <c r="Q172" i="93"/>
  <c r="P172" i="93"/>
  <c r="O172" i="93"/>
  <c r="M172" i="93"/>
  <c r="L172" i="93"/>
  <c r="K172" i="93"/>
  <c r="J172" i="93"/>
  <c r="I172" i="93"/>
  <c r="H172" i="93"/>
  <c r="G172" i="93"/>
  <c r="F172" i="93"/>
  <c r="E172" i="93"/>
  <c r="D172" i="93"/>
  <c r="B172" i="93"/>
  <c r="AA171" i="93"/>
  <c r="Z171" i="93"/>
  <c r="Y171" i="93"/>
  <c r="X171" i="93"/>
  <c r="W171" i="93"/>
  <c r="V171" i="93"/>
  <c r="U171" i="93"/>
  <c r="T171" i="93"/>
  <c r="S171" i="93"/>
  <c r="R171" i="93"/>
  <c r="Q171" i="93"/>
  <c r="P171" i="93"/>
  <c r="O171" i="93"/>
  <c r="M171" i="93"/>
  <c r="L171" i="93"/>
  <c r="K171" i="93"/>
  <c r="J171" i="93"/>
  <c r="I171" i="93"/>
  <c r="H171" i="93"/>
  <c r="G171" i="93"/>
  <c r="F171" i="93"/>
  <c r="E171" i="93"/>
  <c r="D171" i="93"/>
  <c r="B171" i="93"/>
  <c r="AA170" i="93"/>
  <c r="Z170" i="93"/>
  <c r="Y170" i="93"/>
  <c r="X170" i="93"/>
  <c r="W170" i="93"/>
  <c r="V170" i="93"/>
  <c r="U170" i="93"/>
  <c r="T170" i="93"/>
  <c r="S170" i="93"/>
  <c r="R170" i="93"/>
  <c r="Q170" i="93"/>
  <c r="P170" i="93"/>
  <c r="O170" i="93"/>
  <c r="M170" i="93"/>
  <c r="L170" i="93"/>
  <c r="K170" i="93"/>
  <c r="J170" i="93"/>
  <c r="I170" i="93"/>
  <c r="H170" i="93"/>
  <c r="G170" i="93"/>
  <c r="F170" i="93"/>
  <c r="E170" i="93"/>
  <c r="D170" i="93"/>
  <c r="B170" i="93"/>
  <c r="AA169" i="93"/>
  <c r="Z169" i="93"/>
  <c r="Y169" i="93"/>
  <c r="X169" i="93"/>
  <c r="W169" i="93"/>
  <c r="V169" i="93"/>
  <c r="U169" i="93"/>
  <c r="T169" i="93"/>
  <c r="S169" i="93"/>
  <c r="R169" i="93"/>
  <c r="Q169" i="93"/>
  <c r="P169" i="93"/>
  <c r="O169" i="93"/>
  <c r="M169" i="93"/>
  <c r="L169" i="93"/>
  <c r="K169" i="93"/>
  <c r="J169" i="93"/>
  <c r="I169" i="93"/>
  <c r="H169" i="93"/>
  <c r="G169" i="93"/>
  <c r="F169" i="93"/>
  <c r="E169" i="93"/>
  <c r="D169" i="93"/>
  <c r="B169" i="93"/>
  <c r="AA168" i="93"/>
  <c r="Z168" i="93"/>
  <c r="Y168" i="93"/>
  <c r="X168" i="93"/>
  <c r="W168" i="93"/>
  <c r="V168" i="93"/>
  <c r="U168" i="93"/>
  <c r="T168" i="93"/>
  <c r="S168" i="93"/>
  <c r="R168" i="93"/>
  <c r="Q168" i="93"/>
  <c r="P168" i="93"/>
  <c r="O168" i="93"/>
  <c r="M168" i="93"/>
  <c r="L168" i="93"/>
  <c r="K168" i="93"/>
  <c r="J168" i="93"/>
  <c r="I168" i="93"/>
  <c r="H168" i="93"/>
  <c r="G168" i="93"/>
  <c r="F168" i="93"/>
  <c r="E168" i="93"/>
  <c r="D168" i="93"/>
  <c r="B168" i="93"/>
  <c r="AA167" i="93"/>
  <c r="Z167" i="93"/>
  <c r="Y167" i="93"/>
  <c r="X167" i="93"/>
  <c r="W167" i="93"/>
  <c r="V167" i="93"/>
  <c r="U167" i="93"/>
  <c r="T167" i="93"/>
  <c r="S167" i="93"/>
  <c r="R167" i="93"/>
  <c r="Q167" i="93"/>
  <c r="P167" i="93"/>
  <c r="O167" i="93"/>
  <c r="M167" i="93"/>
  <c r="L167" i="93"/>
  <c r="K167" i="93"/>
  <c r="J167" i="93"/>
  <c r="I167" i="93"/>
  <c r="H167" i="93"/>
  <c r="G167" i="93"/>
  <c r="F167" i="93"/>
  <c r="E167" i="93"/>
  <c r="D167" i="93"/>
  <c r="B167" i="93"/>
  <c r="AA166" i="93"/>
  <c r="Z166" i="93"/>
  <c r="Y166" i="93"/>
  <c r="X166" i="93"/>
  <c r="W166" i="93"/>
  <c r="V166" i="93"/>
  <c r="U166" i="93"/>
  <c r="T166" i="93"/>
  <c r="S166" i="93"/>
  <c r="R166" i="93"/>
  <c r="Q166" i="93"/>
  <c r="P166" i="93"/>
  <c r="O166" i="93"/>
  <c r="M166" i="93"/>
  <c r="L166" i="93"/>
  <c r="K166" i="93"/>
  <c r="J166" i="93"/>
  <c r="I166" i="93"/>
  <c r="H166" i="93"/>
  <c r="G166" i="93"/>
  <c r="B166" i="93"/>
  <c r="AA165" i="93"/>
  <c r="Z165" i="93"/>
  <c r="Y165" i="93"/>
  <c r="X165" i="93"/>
  <c r="W165" i="93"/>
  <c r="V165" i="93"/>
  <c r="U165" i="93"/>
  <c r="T165" i="93"/>
  <c r="S165" i="93"/>
  <c r="R165" i="93"/>
  <c r="Q165" i="93"/>
  <c r="P165" i="93"/>
  <c r="O165" i="93"/>
  <c r="M165" i="93"/>
  <c r="L165" i="93"/>
  <c r="K165" i="93"/>
  <c r="J165" i="93"/>
  <c r="I165" i="93"/>
  <c r="H165" i="93"/>
  <c r="G165" i="93"/>
  <c r="F165" i="93"/>
  <c r="E165" i="93"/>
  <c r="D165" i="93"/>
  <c r="B165" i="93"/>
  <c r="AA164" i="93"/>
  <c r="Z164" i="93"/>
  <c r="Y164" i="93"/>
  <c r="X164" i="93"/>
  <c r="W164" i="93"/>
  <c r="V164" i="93"/>
  <c r="U164" i="93"/>
  <c r="T164" i="93"/>
  <c r="S164" i="93"/>
  <c r="R164" i="93"/>
  <c r="Q164" i="93"/>
  <c r="P164" i="93"/>
  <c r="O164" i="93"/>
  <c r="M164" i="93"/>
  <c r="L164" i="93"/>
  <c r="K164" i="93"/>
  <c r="J164" i="93"/>
  <c r="I164" i="93"/>
  <c r="H164" i="93"/>
  <c r="G164" i="93"/>
  <c r="F164" i="93"/>
  <c r="E164" i="93"/>
  <c r="D164" i="93"/>
  <c r="B164" i="93"/>
  <c r="AA163" i="93"/>
  <c r="Z163" i="93"/>
  <c r="Y163" i="93"/>
  <c r="X163" i="93"/>
  <c r="W163" i="93"/>
  <c r="V163" i="93"/>
  <c r="U163" i="93"/>
  <c r="T163" i="93"/>
  <c r="S163" i="93"/>
  <c r="R163" i="93"/>
  <c r="Q163" i="93"/>
  <c r="P163" i="93"/>
  <c r="O163" i="93"/>
  <c r="M163" i="93"/>
  <c r="L163" i="93"/>
  <c r="K163" i="93"/>
  <c r="J163" i="93"/>
  <c r="I163" i="93"/>
  <c r="H163" i="93"/>
  <c r="G163" i="93"/>
  <c r="F163" i="93"/>
  <c r="E163" i="93"/>
  <c r="D163" i="93"/>
  <c r="B163" i="93"/>
  <c r="AA162" i="93"/>
  <c r="Z162" i="93"/>
  <c r="Y162" i="93"/>
  <c r="X162" i="93"/>
  <c r="W162" i="93"/>
  <c r="V162" i="93"/>
  <c r="U162" i="93"/>
  <c r="T162" i="93"/>
  <c r="S162" i="93"/>
  <c r="R162" i="93"/>
  <c r="Q162" i="93"/>
  <c r="P162" i="93"/>
  <c r="O162" i="93"/>
  <c r="M162" i="93"/>
  <c r="L162" i="93"/>
  <c r="K162" i="93"/>
  <c r="J162" i="93"/>
  <c r="I162" i="93"/>
  <c r="H162" i="93"/>
  <c r="G162" i="93"/>
  <c r="F162" i="93"/>
  <c r="E162" i="93"/>
  <c r="D162" i="93"/>
  <c r="B162" i="93"/>
  <c r="AA161" i="93"/>
  <c r="Z161" i="93"/>
  <c r="Y161" i="93"/>
  <c r="X161" i="93"/>
  <c r="W161" i="93"/>
  <c r="V161" i="93"/>
  <c r="U161" i="93"/>
  <c r="T161" i="93"/>
  <c r="S161" i="93"/>
  <c r="R161" i="93"/>
  <c r="Q161" i="93"/>
  <c r="P161" i="93"/>
  <c r="O161" i="93"/>
  <c r="M161" i="93"/>
  <c r="L161" i="93"/>
  <c r="K161" i="93"/>
  <c r="J161" i="93"/>
  <c r="I161" i="93"/>
  <c r="H161" i="93"/>
  <c r="G161" i="93"/>
  <c r="B161" i="93"/>
  <c r="AA160" i="93"/>
  <c r="Z160" i="93"/>
  <c r="Y160" i="93"/>
  <c r="X160" i="93"/>
  <c r="W160" i="93"/>
  <c r="V160" i="93"/>
  <c r="U160" i="93"/>
  <c r="T160" i="93"/>
  <c r="S160" i="93"/>
  <c r="R160" i="93"/>
  <c r="Q160" i="93"/>
  <c r="P160" i="93"/>
  <c r="O160" i="93"/>
  <c r="M160" i="93"/>
  <c r="L160" i="93"/>
  <c r="K160" i="93"/>
  <c r="J160" i="93"/>
  <c r="I160" i="93"/>
  <c r="H160" i="93"/>
  <c r="G160" i="93"/>
  <c r="F160" i="93"/>
  <c r="E160" i="93"/>
  <c r="D160" i="93"/>
  <c r="B160" i="93"/>
  <c r="AA159" i="93"/>
  <c r="Z159" i="93"/>
  <c r="Y159" i="93"/>
  <c r="X159" i="93"/>
  <c r="W159" i="93"/>
  <c r="V159" i="93"/>
  <c r="U159" i="93"/>
  <c r="T159" i="93"/>
  <c r="S159" i="93"/>
  <c r="R159" i="93"/>
  <c r="Q159" i="93"/>
  <c r="P159" i="93"/>
  <c r="O159" i="93"/>
  <c r="M159" i="93"/>
  <c r="L159" i="93"/>
  <c r="K159" i="93"/>
  <c r="J159" i="93"/>
  <c r="I159" i="93"/>
  <c r="H159" i="93"/>
  <c r="G159" i="93"/>
  <c r="F159" i="93"/>
  <c r="E159" i="93"/>
  <c r="D159" i="93"/>
  <c r="B159" i="93"/>
  <c r="AA158" i="93"/>
  <c r="Z158" i="93"/>
  <c r="Y158" i="93"/>
  <c r="X158" i="93"/>
  <c r="W158" i="93"/>
  <c r="V158" i="93"/>
  <c r="U158" i="93"/>
  <c r="T158" i="93"/>
  <c r="S158" i="93"/>
  <c r="R158" i="93"/>
  <c r="Q158" i="93"/>
  <c r="P158" i="93"/>
  <c r="O158" i="93"/>
  <c r="M158" i="93"/>
  <c r="L158" i="93"/>
  <c r="K158" i="93"/>
  <c r="J158" i="93"/>
  <c r="I158" i="93"/>
  <c r="H158" i="93"/>
  <c r="G158" i="93"/>
  <c r="F158" i="93"/>
  <c r="E158" i="93"/>
  <c r="D158" i="93"/>
  <c r="B158" i="93"/>
  <c r="AA157" i="93"/>
  <c r="Z157" i="93"/>
  <c r="Y157" i="93"/>
  <c r="X157" i="93"/>
  <c r="W157" i="93"/>
  <c r="V157" i="93"/>
  <c r="U157" i="93"/>
  <c r="T157" i="93"/>
  <c r="S157" i="93"/>
  <c r="R157" i="93"/>
  <c r="Q157" i="93"/>
  <c r="P157" i="93"/>
  <c r="O157" i="93"/>
  <c r="M157" i="93"/>
  <c r="L157" i="93"/>
  <c r="K157" i="93"/>
  <c r="J157" i="93"/>
  <c r="I157" i="93"/>
  <c r="H157" i="93"/>
  <c r="G157" i="93"/>
  <c r="F157" i="93"/>
  <c r="E157" i="93"/>
  <c r="D157" i="93"/>
  <c r="B157" i="93"/>
  <c r="AA156" i="93"/>
  <c r="Z156" i="93"/>
  <c r="Y156" i="93"/>
  <c r="X156" i="93"/>
  <c r="W156" i="93"/>
  <c r="V156" i="93"/>
  <c r="U156" i="93"/>
  <c r="T156" i="93"/>
  <c r="S156" i="93"/>
  <c r="R156" i="93"/>
  <c r="Q156" i="93"/>
  <c r="P156" i="93"/>
  <c r="O156" i="93"/>
  <c r="M156" i="93"/>
  <c r="L156" i="93"/>
  <c r="K156" i="93"/>
  <c r="J156" i="93"/>
  <c r="I156" i="93"/>
  <c r="H156" i="93"/>
  <c r="G156" i="93"/>
  <c r="F156" i="93"/>
  <c r="E156" i="93"/>
  <c r="D156" i="93"/>
  <c r="B156" i="93"/>
  <c r="AA155" i="93"/>
  <c r="Z155" i="93"/>
  <c r="Y155" i="93"/>
  <c r="X155" i="93"/>
  <c r="W155" i="93"/>
  <c r="V155" i="93"/>
  <c r="U155" i="93"/>
  <c r="T155" i="93"/>
  <c r="S155" i="93"/>
  <c r="R155" i="93"/>
  <c r="Q155" i="93"/>
  <c r="P155" i="93"/>
  <c r="O155" i="93"/>
  <c r="M155" i="93"/>
  <c r="L155" i="93"/>
  <c r="K155" i="93"/>
  <c r="J155" i="93"/>
  <c r="I155" i="93"/>
  <c r="H155" i="93"/>
  <c r="G155" i="93"/>
  <c r="F155" i="93"/>
  <c r="E155" i="93"/>
  <c r="D155" i="93"/>
  <c r="B155" i="93"/>
  <c r="AA154" i="93"/>
  <c r="Z154" i="93"/>
  <c r="Y154" i="93"/>
  <c r="X154" i="93"/>
  <c r="W154" i="93"/>
  <c r="V154" i="93"/>
  <c r="U154" i="93"/>
  <c r="T154" i="93"/>
  <c r="S154" i="93"/>
  <c r="R154" i="93"/>
  <c r="Q154" i="93"/>
  <c r="P154" i="93"/>
  <c r="O154" i="93"/>
  <c r="M154" i="93"/>
  <c r="L154" i="93"/>
  <c r="K154" i="93"/>
  <c r="J154" i="93"/>
  <c r="I154" i="93"/>
  <c r="H154" i="93"/>
  <c r="G154" i="93"/>
  <c r="F154" i="93"/>
  <c r="E154" i="93"/>
  <c r="D154" i="93"/>
  <c r="B154" i="93"/>
  <c r="AA153" i="93"/>
  <c r="Z153" i="93"/>
  <c r="Y153" i="93"/>
  <c r="X153" i="93"/>
  <c r="W153" i="93"/>
  <c r="V153" i="93"/>
  <c r="U153" i="93"/>
  <c r="T153" i="93"/>
  <c r="S153" i="93"/>
  <c r="R153" i="93"/>
  <c r="Q153" i="93"/>
  <c r="P153" i="93"/>
  <c r="O153" i="93"/>
  <c r="M153" i="93"/>
  <c r="L153" i="93"/>
  <c r="K153" i="93"/>
  <c r="J153" i="93"/>
  <c r="I153" i="93"/>
  <c r="H153" i="93"/>
  <c r="G153" i="93"/>
  <c r="B153" i="93"/>
  <c r="AA152" i="93"/>
  <c r="Z152" i="93"/>
  <c r="Y152" i="93"/>
  <c r="X152" i="93"/>
  <c r="W152" i="93"/>
  <c r="V152" i="93"/>
  <c r="U152" i="93"/>
  <c r="T152" i="93"/>
  <c r="S152" i="93"/>
  <c r="R152" i="93"/>
  <c r="Q152" i="93"/>
  <c r="P152" i="93"/>
  <c r="O152" i="93"/>
  <c r="M152" i="93"/>
  <c r="L152" i="93"/>
  <c r="K152" i="93"/>
  <c r="J152" i="93"/>
  <c r="I152" i="93"/>
  <c r="H152" i="93"/>
  <c r="G152" i="93"/>
  <c r="B152" i="93"/>
  <c r="O64" i="93"/>
  <c r="P67" i="88" s="1"/>
  <c r="O63" i="93"/>
  <c r="T70" i="93" s="1"/>
  <c r="O62" i="93"/>
  <c r="AC61" i="93"/>
  <c r="O61" i="93"/>
  <c r="O60" i="93"/>
  <c r="AE36" i="93"/>
  <c r="M31" i="10"/>
  <c r="M30" i="10"/>
  <c r="M29" i="10"/>
  <c r="M28" i="10"/>
  <c r="M22" i="10"/>
  <c r="AB204" i="92"/>
  <c r="AA204" i="92"/>
  <c r="Z204" i="92"/>
  <c r="Y204" i="92"/>
  <c r="X204" i="92"/>
  <c r="W204" i="92"/>
  <c r="V204" i="92"/>
  <c r="U204" i="92"/>
  <c r="T204" i="92"/>
  <c r="S204" i="92"/>
  <c r="R204" i="92"/>
  <c r="Q204" i="92"/>
  <c r="P204" i="92"/>
  <c r="N204" i="92"/>
  <c r="M204" i="92"/>
  <c r="L204" i="92"/>
  <c r="K204" i="92"/>
  <c r="J204" i="92"/>
  <c r="I204" i="92"/>
  <c r="H204" i="92"/>
  <c r="G204" i="92"/>
  <c r="F204" i="92"/>
  <c r="E204" i="92"/>
  <c r="C204" i="92"/>
  <c r="AB203" i="92"/>
  <c r="AA203" i="92"/>
  <c r="Z203" i="92"/>
  <c r="Y203" i="92"/>
  <c r="X203" i="92"/>
  <c r="W203" i="92"/>
  <c r="V203" i="92"/>
  <c r="U203" i="92"/>
  <c r="T203" i="92"/>
  <c r="S203" i="92"/>
  <c r="R203" i="92"/>
  <c r="Q203" i="92"/>
  <c r="P203" i="92"/>
  <c r="N203" i="92"/>
  <c r="M203" i="92"/>
  <c r="L203" i="92"/>
  <c r="K203" i="92"/>
  <c r="J203" i="92"/>
  <c r="I203" i="92"/>
  <c r="H203" i="92"/>
  <c r="G203" i="92"/>
  <c r="F203" i="92"/>
  <c r="E203" i="92"/>
  <c r="C203" i="92"/>
  <c r="AB202" i="92"/>
  <c r="AA202" i="92"/>
  <c r="Z202" i="92"/>
  <c r="Y202" i="92"/>
  <c r="X202" i="92"/>
  <c r="W202" i="92"/>
  <c r="V202" i="92"/>
  <c r="U202" i="92"/>
  <c r="T202" i="92"/>
  <c r="S202" i="92"/>
  <c r="R202" i="92"/>
  <c r="Q202" i="92"/>
  <c r="P202" i="92"/>
  <c r="N202" i="92"/>
  <c r="M202" i="92"/>
  <c r="L202" i="92"/>
  <c r="K202" i="92"/>
  <c r="J202" i="92"/>
  <c r="I202" i="92"/>
  <c r="H202" i="92"/>
  <c r="G202" i="92"/>
  <c r="F202" i="92"/>
  <c r="E202" i="92"/>
  <c r="C202" i="92"/>
  <c r="AB201" i="92"/>
  <c r="AA201" i="92"/>
  <c r="Z201" i="92"/>
  <c r="Y201" i="92"/>
  <c r="X201" i="92"/>
  <c r="W201" i="92"/>
  <c r="V201" i="92"/>
  <c r="U201" i="92"/>
  <c r="T201" i="92"/>
  <c r="S201" i="92"/>
  <c r="R201" i="92"/>
  <c r="Q201" i="92"/>
  <c r="P201" i="92"/>
  <c r="N201" i="92"/>
  <c r="M201" i="92"/>
  <c r="L201" i="92"/>
  <c r="K201" i="92"/>
  <c r="J201" i="92"/>
  <c r="I201" i="92"/>
  <c r="H201" i="92"/>
  <c r="G201" i="92"/>
  <c r="F201" i="92"/>
  <c r="E201" i="92"/>
  <c r="C201" i="92"/>
  <c r="AB200" i="92"/>
  <c r="AA200" i="92"/>
  <c r="Z200" i="92"/>
  <c r="Y200" i="92"/>
  <c r="X200" i="92"/>
  <c r="W200" i="92"/>
  <c r="V200" i="92"/>
  <c r="U200" i="92"/>
  <c r="T200" i="92"/>
  <c r="S200" i="92"/>
  <c r="R200" i="92"/>
  <c r="Q200" i="92"/>
  <c r="P200" i="92"/>
  <c r="N200" i="92"/>
  <c r="M200" i="92"/>
  <c r="L200" i="92"/>
  <c r="K200" i="92"/>
  <c r="J200" i="92"/>
  <c r="I200" i="92"/>
  <c r="H200" i="92"/>
  <c r="G200" i="92"/>
  <c r="F200" i="92"/>
  <c r="E200" i="92"/>
  <c r="C200" i="92"/>
  <c r="AB199" i="92"/>
  <c r="AA199" i="92"/>
  <c r="Z199" i="92"/>
  <c r="Y199" i="92"/>
  <c r="X199" i="92"/>
  <c r="W199" i="92"/>
  <c r="V199" i="92"/>
  <c r="U199" i="92"/>
  <c r="T199" i="92"/>
  <c r="S199" i="92"/>
  <c r="R199" i="92"/>
  <c r="Q199" i="92"/>
  <c r="P199" i="92"/>
  <c r="N199" i="92"/>
  <c r="M199" i="92"/>
  <c r="L199" i="92"/>
  <c r="K199" i="92"/>
  <c r="J199" i="92"/>
  <c r="I199" i="92"/>
  <c r="H199" i="92"/>
  <c r="G199" i="92"/>
  <c r="F199" i="92"/>
  <c r="E199" i="92"/>
  <c r="C199" i="92"/>
  <c r="AB198" i="92"/>
  <c r="AA198" i="92"/>
  <c r="Z198" i="92"/>
  <c r="Y198" i="92"/>
  <c r="X198" i="92"/>
  <c r="W198" i="92"/>
  <c r="V198" i="92"/>
  <c r="U198" i="92"/>
  <c r="T198" i="92"/>
  <c r="S198" i="92"/>
  <c r="R198" i="92"/>
  <c r="Q198" i="92"/>
  <c r="P198" i="92"/>
  <c r="N198" i="92"/>
  <c r="M198" i="92"/>
  <c r="L198" i="92"/>
  <c r="K198" i="92"/>
  <c r="J198" i="92"/>
  <c r="I198" i="92"/>
  <c r="H198" i="92"/>
  <c r="G198" i="92"/>
  <c r="F198" i="92"/>
  <c r="E198" i="92"/>
  <c r="C198" i="92"/>
  <c r="AB197" i="92"/>
  <c r="AA197" i="92"/>
  <c r="Z197" i="92"/>
  <c r="Y197" i="92"/>
  <c r="X197" i="92"/>
  <c r="W197" i="92"/>
  <c r="V197" i="92"/>
  <c r="U197" i="92"/>
  <c r="T197" i="92"/>
  <c r="S197" i="92"/>
  <c r="R197" i="92"/>
  <c r="Q197" i="92"/>
  <c r="P197" i="92"/>
  <c r="N197" i="92"/>
  <c r="M197" i="92"/>
  <c r="L197" i="92"/>
  <c r="K197" i="92"/>
  <c r="J197" i="92"/>
  <c r="I197" i="92"/>
  <c r="H197" i="92"/>
  <c r="G197" i="92"/>
  <c r="F197" i="92"/>
  <c r="E197" i="92"/>
  <c r="C197" i="92"/>
  <c r="AB196" i="92"/>
  <c r="AA196" i="92"/>
  <c r="Z196" i="92"/>
  <c r="Y196" i="92"/>
  <c r="X196" i="92"/>
  <c r="W196" i="92"/>
  <c r="V196" i="92"/>
  <c r="U196" i="92"/>
  <c r="T196" i="92"/>
  <c r="S196" i="92"/>
  <c r="R196" i="92"/>
  <c r="Q196" i="92"/>
  <c r="P196" i="92"/>
  <c r="N196" i="92"/>
  <c r="M196" i="92"/>
  <c r="L196" i="92"/>
  <c r="K196" i="92"/>
  <c r="J196" i="92"/>
  <c r="I196" i="92"/>
  <c r="H196" i="92"/>
  <c r="C196" i="92"/>
  <c r="AB195" i="92"/>
  <c r="AA195" i="92"/>
  <c r="Z195" i="92"/>
  <c r="Y195" i="92"/>
  <c r="X195" i="92"/>
  <c r="W195" i="92"/>
  <c r="V195" i="92"/>
  <c r="U195" i="92"/>
  <c r="T195" i="92"/>
  <c r="S195" i="92"/>
  <c r="R195" i="92"/>
  <c r="Q195" i="92"/>
  <c r="P195" i="92"/>
  <c r="N195" i="92"/>
  <c r="M195" i="92"/>
  <c r="L195" i="92"/>
  <c r="K195" i="92"/>
  <c r="J195" i="92"/>
  <c r="I195" i="92"/>
  <c r="H195" i="92"/>
  <c r="G195" i="92"/>
  <c r="F195" i="92"/>
  <c r="E195" i="92"/>
  <c r="C195" i="92"/>
  <c r="AB194" i="92"/>
  <c r="AA194" i="92"/>
  <c r="Z194" i="92"/>
  <c r="Y194" i="92"/>
  <c r="X194" i="92"/>
  <c r="W194" i="92"/>
  <c r="V194" i="92"/>
  <c r="U194" i="92"/>
  <c r="T194" i="92"/>
  <c r="S194" i="92"/>
  <c r="R194" i="92"/>
  <c r="Q194" i="92"/>
  <c r="P194" i="92"/>
  <c r="N194" i="92"/>
  <c r="M194" i="92"/>
  <c r="L194" i="92"/>
  <c r="K194" i="92"/>
  <c r="J194" i="92"/>
  <c r="I194" i="92"/>
  <c r="H194" i="92"/>
  <c r="G194" i="92"/>
  <c r="F194" i="92"/>
  <c r="E194" i="92"/>
  <c r="C194" i="92"/>
  <c r="AB193" i="92"/>
  <c r="AA193" i="92"/>
  <c r="Z193" i="92"/>
  <c r="Y193" i="92"/>
  <c r="X193" i="92"/>
  <c r="W193" i="92"/>
  <c r="V193" i="92"/>
  <c r="U193" i="92"/>
  <c r="T193" i="92"/>
  <c r="S193" i="92"/>
  <c r="R193" i="92"/>
  <c r="Q193" i="92"/>
  <c r="P193" i="92"/>
  <c r="N193" i="92"/>
  <c r="M193" i="92"/>
  <c r="L193" i="92"/>
  <c r="K193" i="92"/>
  <c r="J193" i="92"/>
  <c r="I193" i="92"/>
  <c r="H193" i="92"/>
  <c r="G193" i="92"/>
  <c r="F193" i="92"/>
  <c r="E193" i="92"/>
  <c r="C193" i="92"/>
  <c r="AB192" i="92"/>
  <c r="AA192" i="92"/>
  <c r="Z192" i="92"/>
  <c r="Y192" i="92"/>
  <c r="X192" i="92"/>
  <c r="W192" i="92"/>
  <c r="V192" i="92"/>
  <c r="U192" i="92"/>
  <c r="T192" i="92"/>
  <c r="S192" i="92"/>
  <c r="R192" i="92"/>
  <c r="Q192" i="92"/>
  <c r="P192" i="92"/>
  <c r="N192" i="92"/>
  <c r="M192" i="92"/>
  <c r="L192" i="92"/>
  <c r="K192" i="92"/>
  <c r="J192" i="92"/>
  <c r="I192" i="92"/>
  <c r="H192" i="92"/>
  <c r="C192" i="92"/>
  <c r="AB191" i="92"/>
  <c r="AA191" i="92"/>
  <c r="Z191" i="92"/>
  <c r="Y191" i="92"/>
  <c r="X191" i="92"/>
  <c r="W191" i="92"/>
  <c r="V191" i="92"/>
  <c r="U191" i="92"/>
  <c r="T191" i="92"/>
  <c r="S191" i="92"/>
  <c r="R191" i="92"/>
  <c r="Q191" i="92"/>
  <c r="P191" i="92"/>
  <c r="N191" i="92"/>
  <c r="M191" i="92"/>
  <c r="L191" i="92"/>
  <c r="K191" i="92"/>
  <c r="J191" i="92"/>
  <c r="I191" i="92"/>
  <c r="H191" i="92"/>
  <c r="G191" i="92"/>
  <c r="F191" i="92"/>
  <c r="E191" i="92"/>
  <c r="C191" i="92"/>
  <c r="AB190" i="92"/>
  <c r="AA190" i="92"/>
  <c r="Z190" i="92"/>
  <c r="Y190" i="92"/>
  <c r="X190" i="92"/>
  <c r="W190" i="92"/>
  <c r="V190" i="92"/>
  <c r="U190" i="92"/>
  <c r="T190" i="92"/>
  <c r="S190" i="92"/>
  <c r="R190" i="92"/>
  <c r="Q190" i="92"/>
  <c r="P190" i="92"/>
  <c r="N190" i="92"/>
  <c r="M190" i="92"/>
  <c r="L190" i="92"/>
  <c r="K190" i="92"/>
  <c r="J190" i="92"/>
  <c r="I190" i="92"/>
  <c r="H190" i="92"/>
  <c r="G190" i="92"/>
  <c r="F190" i="92"/>
  <c r="E190" i="92"/>
  <c r="C190" i="92"/>
  <c r="AB189" i="92"/>
  <c r="AA189" i="92"/>
  <c r="Z189" i="92"/>
  <c r="Y189" i="92"/>
  <c r="X189" i="92"/>
  <c r="W189" i="92"/>
  <c r="V189" i="92"/>
  <c r="U189" i="92"/>
  <c r="T189" i="92"/>
  <c r="S189" i="92"/>
  <c r="R189" i="92"/>
  <c r="Q189" i="92"/>
  <c r="P189" i="92"/>
  <c r="N189" i="92"/>
  <c r="M189" i="92"/>
  <c r="L189" i="92"/>
  <c r="K189" i="92"/>
  <c r="J189" i="92"/>
  <c r="I189" i="92"/>
  <c r="H189" i="92"/>
  <c r="G189" i="92"/>
  <c r="F189" i="92"/>
  <c r="E189" i="92"/>
  <c r="C189" i="92"/>
  <c r="AB188" i="92"/>
  <c r="AA188" i="92"/>
  <c r="Z188" i="92"/>
  <c r="Y188" i="92"/>
  <c r="X188" i="92"/>
  <c r="W188" i="92"/>
  <c r="V188" i="92"/>
  <c r="U188" i="92"/>
  <c r="T188" i="92"/>
  <c r="S188" i="92"/>
  <c r="R188" i="92"/>
  <c r="Q188" i="92"/>
  <c r="P188" i="92"/>
  <c r="N188" i="92"/>
  <c r="M188" i="92"/>
  <c r="L188" i="92"/>
  <c r="K188" i="92"/>
  <c r="J188" i="92"/>
  <c r="I188" i="92"/>
  <c r="H188" i="92"/>
  <c r="G188" i="92"/>
  <c r="F188" i="92"/>
  <c r="E188" i="92"/>
  <c r="C188" i="92"/>
  <c r="AB187" i="92"/>
  <c r="AA187" i="92"/>
  <c r="Z187" i="92"/>
  <c r="Y187" i="92"/>
  <c r="X187" i="92"/>
  <c r="W187" i="92"/>
  <c r="V187" i="92"/>
  <c r="U187" i="92"/>
  <c r="T187" i="92"/>
  <c r="S187" i="92"/>
  <c r="R187" i="92"/>
  <c r="Q187" i="92"/>
  <c r="P187" i="92"/>
  <c r="N187" i="92"/>
  <c r="M187" i="92"/>
  <c r="L187" i="92"/>
  <c r="K187" i="92"/>
  <c r="J187" i="92"/>
  <c r="I187" i="92"/>
  <c r="H187" i="92"/>
  <c r="G187" i="92"/>
  <c r="F187" i="92"/>
  <c r="E187" i="92"/>
  <c r="C187" i="92"/>
  <c r="AB186" i="92"/>
  <c r="AA186" i="92"/>
  <c r="Z186" i="92"/>
  <c r="Y186" i="92"/>
  <c r="X186" i="92"/>
  <c r="W186" i="92"/>
  <c r="V186" i="92"/>
  <c r="U186" i="92"/>
  <c r="T186" i="92"/>
  <c r="S186" i="92"/>
  <c r="R186" i="92"/>
  <c r="Q186" i="92"/>
  <c r="P186" i="92"/>
  <c r="N186" i="92"/>
  <c r="M186" i="92"/>
  <c r="L186" i="92"/>
  <c r="K186" i="92"/>
  <c r="J186" i="92"/>
  <c r="I186" i="92"/>
  <c r="H186" i="92"/>
  <c r="G186" i="92"/>
  <c r="F186" i="92"/>
  <c r="E186" i="92"/>
  <c r="C186" i="92"/>
  <c r="AB185" i="92"/>
  <c r="AA185" i="92"/>
  <c r="Z185" i="92"/>
  <c r="Y185" i="92"/>
  <c r="X185" i="92"/>
  <c r="W185" i="92"/>
  <c r="V185" i="92"/>
  <c r="U185" i="92"/>
  <c r="T185" i="92"/>
  <c r="S185" i="92"/>
  <c r="R185" i="92"/>
  <c r="Q185" i="92"/>
  <c r="P185" i="92"/>
  <c r="N185" i="92"/>
  <c r="M185" i="92"/>
  <c r="L185" i="92"/>
  <c r="K185" i="92"/>
  <c r="J185" i="92"/>
  <c r="I185" i="92"/>
  <c r="H185" i="92"/>
  <c r="G185" i="92"/>
  <c r="F185" i="92"/>
  <c r="E185" i="92"/>
  <c r="C185" i="92"/>
  <c r="AB184" i="92"/>
  <c r="AA184" i="92"/>
  <c r="Z184" i="92"/>
  <c r="Y184" i="92"/>
  <c r="X184" i="92"/>
  <c r="W184" i="92"/>
  <c r="V184" i="92"/>
  <c r="U184" i="92"/>
  <c r="T184" i="92"/>
  <c r="S184" i="92"/>
  <c r="R184" i="92"/>
  <c r="Q184" i="92"/>
  <c r="P184" i="92"/>
  <c r="N184" i="92"/>
  <c r="M184" i="92"/>
  <c r="L184" i="92"/>
  <c r="K184" i="92"/>
  <c r="J184" i="92"/>
  <c r="I184" i="92"/>
  <c r="H184" i="92"/>
  <c r="G184" i="92"/>
  <c r="F184" i="92"/>
  <c r="E184" i="92"/>
  <c r="C184" i="92"/>
  <c r="AB183" i="92"/>
  <c r="AA183" i="92"/>
  <c r="Z183" i="92"/>
  <c r="Y183" i="92"/>
  <c r="X183" i="92"/>
  <c r="W183" i="92"/>
  <c r="V183" i="92"/>
  <c r="U183" i="92"/>
  <c r="T183" i="92"/>
  <c r="S183" i="92"/>
  <c r="R183" i="92"/>
  <c r="Q183" i="92"/>
  <c r="P183" i="92"/>
  <c r="N183" i="92"/>
  <c r="M183" i="92"/>
  <c r="L183" i="92"/>
  <c r="K183" i="92"/>
  <c r="J183" i="92"/>
  <c r="I183" i="92"/>
  <c r="H183" i="92"/>
  <c r="G183" i="92"/>
  <c r="F183" i="92"/>
  <c r="E183" i="92"/>
  <c r="C183" i="92"/>
  <c r="AB182" i="92"/>
  <c r="AA182" i="92"/>
  <c r="Z182" i="92"/>
  <c r="Y182" i="92"/>
  <c r="X182" i="92"/>
  <c r="W182" i="92"/>
  <c r="V182" i="92"/>
  <c r="U182" i="92"/>
  <c r="T182" i="92"/>
  <c r="S182" i="92"/>
  <c r="R182" i="92"/>
  <c r="Q182" i="92"/>
  <c r="P182" i="92"/>
  <c r="N182" i="92"/>
  <c r="M182" i="92"/>
  <c r="L182" i="92"/>
  <c r="K182" i="92"/>
  <c r="J182" i="92"/>
  <c r="I182" i="92"/>
  <c r="H182" i="92"/>
  <c r="C182" i="92"/>
  <c r="AB181" i="92"/>
  <c r="AA181" i="92"/>
  <c r="Z181" i="92"/>
  <c r="Y181" i="92"/>
  <c r="X181" i="92"/>
  <c r="W181" i="92"/>
  <c r="V181" i="92"/>
  <c r="U181" i="92"/>
  <c r="T181" i="92"/>
  <c r="S181" i="92"/>
  <c r="R181" i="92"/>
  <c r="Q181" i="92"/>
  <c r="P181" i="92"/>
  <c r="N181" i="92"/>
  <c r="M181" i="92"/>
  <c r="L181" i="92"/>
  <c r="K181" i="92"/>
  <c r="J181" i="92"/>
  <c r="I181" i="92"/>
  <c r="H181" i="92"/>
  <c r="G181" i="92"/>
  <c r="F181" i="92"/>
  <c r="E181" i="92"/>
  <c r="C181" i="92"/>
  <c r="AB180" i="92"/>
  <c r="AA180" i="92"/>
  <c r="Z180" i="92"/>
  <c r="Y180" i="92"/>
  <c r="X180" i="92"/>
  <c r="W180" i="92"/>
  <c r="V180" i="92"/>
  <c r="U180" i="92"/>
  <c r="T180" i="92"/>
  <c r="S180" i="92"/>
  <c r="R180" i="92"/>
  <c r="Q180" i="92"/>
  <c r="P180" i="92"/>
  <c r="N180" i="92"/>
  <c r="M180" i="92"/>
  <c r="L180" i="92"/>
  <c r="K180" i="92"/>
  <c r="J180" i="92"/>
  <c r="I180" i="92"/>
  <c r="H180" i="92"/>
  <c r="G180" i="92"/>
  <c r="F180" i="92"/>
  <c r="E180" i="92"/>
  <c r="C180" i="92"/>
  <c r="AB179" i="92"/>
  <c r="AA179" i="92"/>
  <c r="Z179" i="92"/>
  <c r="Y179" i="92"/>
  <c r="X179" i="92"/>
  <c r="W179" i="92"/>
  <c r="V179" i="92"/>
  <c r="U179" i="92"/>
  <c r="T179" i="92"/>
  <c r="S179" i="92"/>
  <c r="R179" i="92"/>
  <c r="Q179" i="92"/>
  <c r="P179" i="92"/>
  <c r="N179" i="92"/>
  <c r="M179" i="92"/>
  <c r="L179" i="92"/>
  <c r="K179" i="92"/>
  <c r="J179" i="92"/>
  <c r="I179" i="92"/>
  <c r="H179" i="92"/>
  <c r="G179" i="92"/>
  <c r="F179" i="92"/>
  <c r="E179" i="92"/>
  <c r="C179" i="92"/>
  <c r="AB178" i="92"/>
  <c r="AA178" i="92"/>
  <c r="Z178" i="92"/>
  <c r="Y178" i="92"/>
  <c r="X178" i="92"/>
  <c r="W178" i="92"/>
  <c r="V178" i="92"/>
  <c r="U178" i="92"/>
  <c r="T178" i="92"/>
  <c r="S178" i="92"/>
  <c r="R178" i="92"/>
  <c r="Q178" i="92"/>
  <c r="P178" i="92"/>
  <c r="N178" i="92"/>
  <c r="M178" i="92"/>
  <c r="L178" i="92"/>
  <c r="K178" i="92"/>
  <c r="J178" i="92"/>
  <c r="I178" i="92"/>
  <c r="H178" i="92"/>
  <c r="G178" i="92"/>
  <c r="F178" i="92"/>
  <c r="E178" i="92"/>
  <c r="C178" i="92"/>
  <c r="AB177" i="92"/>
  <c r="AA177" i="92"/>
  <c r="Z177" i="92"/>
  <c r="Y177" i="92"/>
  <c r="X177" i="92"/>
  <c r="W177" i="92"/>
  <c r="V177" i="92"/>
  <c r="U177" i="92"/>
  <c r="T177" i="92"/>
  <c r="S177" i="92"/>
  <c r="R177" i="92"/>
  <c r="Q177" i="92"/>
  <c r="P177" i="92"/>
  <c r="N177" i="92"/>
  <c r="M177" i="92"/>
  <c r="L177" i="92"/>
  <c r="K177" i="92"/>
  <c r="J177" i="92"/>
  <c r="I177" i="92"/>
  <c r="H177" i="92"/>
  <c r="G177" i="92"/>
  <c r="F177" i="92"/>
  <c r="E177" i="92"/>
  <c r="C177" i="92"/>
  <c r="AB176" i="92"/>
  <c r="AA176" i="92"/>
  <c r="Z176" i="92"/>
  <c r="Y176" i="92"/>
  <c r="X176" i="92"/>
  <c r="W176" i="92"/>
  <c r="V176" i="92"/>
  <c r="U176" i="92"/>
  <c r="T176" i="92"/>
  <c r="S176" i="92"/>
  <c r="R176" i="92"/>
  <c r="Q176" i="92"/>
  <c r="P176" i="92"/>
  <c r="N176" i="92"/>
  <c r="M176" i="92"/>
  <c r="L176" i="92"/>
  <c r="K176" i="92"/>
  <c r="J176" i="92"/>
  <c r="I176" i="92"/>
  <c r="H176" i="92"/>
  <c r="G176" i="92"/>
  <c r="F176" i="92"/>
  <c r="E176" i="92"/>
  <c r="C176" i="92"/>
  <c r="AB175" i="92"/>
  <c r="AA175" i="92"/>
  <c r="Z175" i="92"/>
  <c r="Y175" i="92"/>
  <c r="X175" i="92"/>
  <c r="W175" i="92"/>
  <c r="V175" i="92"/>
  <c r="U175" i="92"/>
  <c r="T175" i="92"/>
  <c r="S175" i="92"/>
  <c r="R175" i="92"/>
  <c r="Q175" i="92"/>
  <c r="P175" i="92"/>
  <c r="N175" i="92"/>
  <c r="M175" i="92"/>
  <c r="L175" i="92"/>
  <c r="K175" i="92"/>
  <c r="J175" i="92"/>
  <c r="I175" i="92"/>
  <c r="H175" i="92"/>
  <c r="C175" i="92"/>
  <c r="AB174" i="92"/>
  <c r="AA174" i="92"/>
  <c r="Z174" i="92"/>
  <c r="Y174" i="92"/>
  <c r="X174" i="92"/>
  <c r="W174" i="92"/>
  <c r="V174" i="92"/>
  <c r="U174" i="92"/>
  <c r="T174" i="92"/>
  <c r="S174" i="92"/>
  <c r="R174" i="92"/>
  <c r="Q174" i="92"/>
  <c r="P174" i="92"/>
  <c r="N174" i="92"/>
  <c r="M174" i="92"/>
  <c r="L174" i="92"/>
  <c r="K174" i="92"/>
  <c r="J174" i="92"/>
  <c r="I174" i="92"/>
  <c r="H174" i="92"/>
  <c r="G174" i="92"/>
  <c r="F174" i="92"/>
  <c r="E174" i="92"/>
  <c r="C174" i="92"/>
  <c r="AB173" i="92"/>
  <c r="AA173" i="92"/>
  <c r="Z173" i="92"/>
  <c r="Y173" i="92"/>
  <c r="X173" i="92"/>
  <c r="W173" i="92"/>
  <c r="V173" i="92"/>
  <c r="U173" i="92"/>
  <c r="T173" i="92"/>
  <c r="S173" i="92"/>
  <c r="R173" i="92"/>
  <c r="Q173" i="92"/>
  <c r="P173" i="92"/>
  <c r="N173" i="92"/>
  <c r="M173" i="92"/>
  <c r="L173" i="92"/>
  <c r="K173" i="92"/>
  <c r="J173" i="92"/>
  <c r="I173" i="92"/>
  <c r="H173" i="92"/>
  <c r="G173" i="92"/>
  <c r="F173" i="92"/>
  <c r="E173" i="92"/>
  <c r="C173" i="92"/>
  <c r="AB172" i="92"/>
  <c r="AA172" i="92"/>
  <c r="Z172" i="92"/>
  <c r="Y172" i="92"/>
  <c r="X172" i="92"/>
  <c r="W172" i="92"/>
  <c r="V172" i="92"/>
  <c r="U172" i="92"/>
  <c r="T172" i="92"/>
  <c r="S172" i="92"/>
  <c r="R172" i="92"/>
  <c r="Q172" i="92"/>
  <c r="P172" i="92"/>
  <c r="N172" i="92"/>
  <c r="M172" i="92"/>
  <c r="L172" i="92"/>
  <c r="K172" i="92"/>
  <c r="J172" i="92"/>
  <c r="I172" i="92"/>
  <c r="H172" i="92"/>
  <c r="G172" i="92"/>
  <c r="F172" i="92"/>
  <c r="E172" i="92"/>
  <c r="C172" i="92"/>
  <c r="AB171" i="92"/>
  <c r="AA171" i="92"/>
  <c r="Z171" i="92"/>
  <c r="Y171" i="92"/>
  <c r="X171" i="92"/>
  <c r="W171" i="92"/>
  <c r="V171" i="92"/>
  <c r="U171" i="92"/>
  <c r="T171" i="92"/>
  <c r="S171" i="92"/>
  <c r="R171" i="92"/>
  <c r="Q171" i="92"/>
  <c r="P171" i="92"/>
  <c r="N171" i="92"/>
  <c r="M171" i="92"/>
  <c r="L171" i="92"/>
  <c r="K171" i="92"/>
  <c r="J171" i="92"/>
  <c r="I171" i="92"/>
  <c r="H171" i="92"/>
  <c r="G171" i="92"/>
  <c r="F171" i="92"/>
  <c r="E171" i="92"/>
  <c r="C171" i="92"/>
  <c r="AB170" i="92"/>
  <c r="AA170" i="92"/>
  <c r="Z170" i="92"/>
  <c r="Y170" i="92"/>
  <c r="X170" i="92"/>
  <c r="W170" i="92"/>
  <c r="V170" i="92"/>
  <c r="U170" i="92"/>
  <c r="T170" i="92"/>
  <c r="S170" i="92"/>
  <c r="R170" i="92"/>
  <c r="Q170" i="92"/>
  <c r="P170" i="92"/>
  <c r="N170" i="92"/>
  <c r="M170" i="92"/>
  <c r="L170" i="92"/>
  <c r="K170" i="92"/>
  <c r="J170" i="92"/>
  <c r="I170" i="92"/>
  <c r="H170" i="92"/>
  <c r="G170" i="92"/>
  <c r="F170" i="92"/>
  <c r="E170" i="92"/>
  <c r="C170" i="92"/>
  <c r="AB169" i="92"/>
  <c r="AA169" i="92"/>
  <c r="Z169" i="92"/>
  <c r="Y169" i="92"/>
  <c r="X169" i="92"/>
  <c r="W169" i="92"/>
  <c r="V169" i="92"/>
  <c r="U169" i="92"/>
  <c r="T169" i="92"/>
  <c r="S169" i="92"/>
  <c r="R169" i="92"/>
  <c r="Q169" i="92"/>
  <c r="P169" i="92"/>
  <c r="N169" i="92"/>
  <c r="M169" i="92"/>
  <c r="L169" i="92"/>
  <c r="K169" i="92"/>
  <c r="J169" i="92"/>
  <c r="I169" i="92"/>
  <c r="H169" i="92"/>
  <c r="G169" i="92"/>
  <c r="F169" i="92"/>
  <c r="E169" i="92"/>
  <c r="C169" i="92"/>
  <c r="AB168" i="92"/>
  <c r="AA168" i="92"/>
  <c r="Z168" i="92"/>
  <c r="Y168" i="92"/>
  <c r="X168" i="92"/>
  <c r="W168" i="92"/>
  <c r="V168" i="92"/>
  <c r="U168" i="92"/>
  <c r="T168" i="92"/>
  <c r="S168" i="92"/>
  <c r="R168" i="92"/>
  <c r="Q168" i="92"/>
  <c r="P168" i="92"/>
  <c r="N168" i="92"/>
  <c r="M168" i="92"/>
  <c r="L168" i="92"/>
  <c r="K168" i="92"/>
  <c r="J168" i="92"/>
  <c r="I168" i="92"/>
  <c r="H168" i="92"/>
  <c r="G168" i="92"/>
  <c r="F168" i="92"/>
  <c r="E168" i="92"/>
  <c r="C168" i="92"/>
  <c r="AB167" i="92"/>
  <c r="AA167" i="92"/>
  <c r="Z167" i="92"/>
  <c r="Y167" i="92"/>
  <c r="X167" i="92"/>
  <c r="W167" i="92"/>
  <c r="V167" i="92"/>
  <c r="U167" i="92"/>
  <c r="T167" i="92"/>
  <c r="S167" i="92"/>
  <c r="R167" i="92"/>
  <c r="Q167" i="92"/>
  <c r="P167" i="92"/>
  <c r="N167" i="92"/>
  <c r="M167" i="92"/>
  <c r="L167" i="92"/>
  <c r="K167" i="92"/>
  <c r="J167" i="92"/>
  <c r="I167" i="92"/>
  <c r="H167" i="92"/>
  <c r="C167" i="92"/>
  <c r="AB166" i="92"/>
  <c r="AA166" i="92"/>
  <c r="Z166" i="92"/>
  <c r="Y166" i="92"/>
  <c r="X166" i="92"/>
  <c r="W166" i="92"/>
  <c r="V166" i="92"/>
  <c r="U166" i="92"/>
  <c r="T166" i="92"/>
  <c r="S166" i="92"/>
  <c r="R166" i="92"/>
  <c r="Q166" i="92"/>
  <c r="P166" i="92"/>
  <c r="N166" i="92"/>
  <c r="M166" i="92"/>
  <c r="L166" i="92"/>
  <c r="K166" i="92"/>
  <c r="J166" i="92"/>
  <c r="I166" i="92"/>
  <c r="H166" i="92"/>
  <c r="G166" i="92"/>
  <c r="F166" i="92"/>
  <c r="E166" i="92"/>
  <c r="C166" i="92"/>
  <c r="AB165" i="92"/>
  <c r="AA165" i="92"/>
  <c r="Z165" i="92"/>
  <c r="Y165" i="92"/>
  <c r="X165" i="92"/>
  <c r="W165" i="92"/>
  <c r="V165" i="92"/>
  <c r="U165" i="92"/>
  <c r="T165" i="92"/>
  <c r="S165" i="92"/>
  <c r="R165" i="92"/>
  <c r="Q165" i="92"/>
  <c r="P165" i="92"/>
  <c r="N165" i="92"/>
  <c r="M165" i="92"/>
  <c r="L165" i="92"/>
  <c r="K165" i="92"/>
  <c r="J165" i="92"/>
  <c r="I165" i="92"/>
  <c r="H165" i="92"/>
  <c r="G165" i="92"/>
  <c r="F165" i="92"/>
  <c r="E165" i="92"/>
  <c r="C165" i="92"/>
  <c r="AB164" i="92"/>
  <c r="AA164" i="92"/>
  <c r="Z164" i="92"/>
  <c r="Y164" i="92"/>
  <c r="X164" i="92"/>
  <c r="W164" i="92"/>
  <c r="V164" i="92"/>
  <c r="U164" i="92"/>
  <c r="T164" i="92"/>
  <c r="S164" i="92"/>
  <c r="R164" i="92"/>
  <c r="Q164" i="92"/>
  <c r="P164" i="92"/>
  <c r="N164" i="92"/>
  <c r="M164" i="92"/>
  <c r="L164" i="92"/>
  <c r="K164" i="92"/>
  <c r="J164" i="92"/>
  <c r="I164" i="92"/>
  <c r="H164" i="92"/>
  <c r="G164" i="92"/>
  <c r="F164" i="92"/>
  <c r="E164" i="92"/>
  <c r="C164" i="92"/>
  <c r="AB163" i="92"/>
  <c r="AA163" i="92"/>
  <c r="Z163" i="92"/>
  <c r="Y163" i="92"/>
  <c r="X163" i="92"/>
  <c r="W163" i="92"/>
  <c r="V163" i="92"/>
  <c r="U163" i="92"/>
  <c r="T163" i="92"/>
  <c r="S163" i="92"/>
  <c r="R163" i="92"/>
  <c r="Q163" i="92"/>
  <c r="P163" i="92"/>
  <c r="N163" i="92"/>
  <c r="M163" i="92"/>
  <c r="L163" i="92"/>
  <c r="K163" i="92"/>
  <c r="J163" i="92"/>
  <c r="I163" i="92"/>
  <c r="H163" i="92"/>
  <c r="G163" i="92"/>
  <c r="F163" i="92"/>
  <c r="E163" i="92"/>
  <c r="C163" i="92"/>
  <c r="AB162" i="92"/>
  <c r="AA162" i="92"/>
  <c r="Z162" i="92"/>
  <c r="Y162" i="92"/>
  <c r="X162" i="92"/>
  <c r="W162" i="92"/>
  <c r="V162" i="92"/>
  <c r="U162" i="92"/>
  <c r="T162" i="92"/>
  <c r="S162" i="92"/>
  <c r="R162" i="92"/>
  <c r="Q162" i="92"/>
  <c r="P162" i="92"/>
  <c r="N162" i="92"/>
  <c r="M162" i="92"/>
  <c r="L162" i="92"/>
  <c r="K162" i="92"/>
  <c r="J162" i="92"/>
  <c r="I162" i="92"/>
  <c r="H162" i="92"/>
  <c r="C162" i="92"/>
  <c r="AB161" i="92"/>
  <c r="AA161" i="92"/>
  <c r="Z161" i="92"/>
  <c r="Y161" i="92"/>
  <c r="X161" i="92"/>
  <c r="W161" i="92"/>
  <c r="V161" i="92"/>
  <c r="U161" i="92"/>
  <c r="T161" i="92"/>
  <c r="S161" i="92"/>
  <c r="R161" i="92"/>
  <c r="Q161" i="92"/>
  <c r="P161" i="92"/>
  <c r="N161" i="92"/>
  <c r="M161" i="92"/>
  <c r="L161" i="92"/>
  <c r="K161" i="92"/>
  <c r="J161" i="92"/>
  <c r="I161" i="92"/>
  <c r="H161" i="92"/>
  <c r="G161" i="92"/>
  <c r="F161" i="92"/>
  <c r="E161" i="92"/>
  <c r="C161" i="92"/>
  <c r="AB160" i="92"/>
  <c r="AA160" i="92"/>
  <c r="Z160" i="92"/>
  <c r="Y160" i="92"/>
  <c r="X160" i="92"/>
  <c r="W160" i="92"/>
  <c r="V160" i="92"/>
  <c r="U160" i="92"/>
  <c r="T160" i="92"/>
  <c r="S160" i="92"/>
  <c r="R160" i="92"/>
  <c r="Q160" i="92"/>
  <c r="P160" i="92"/>
  <c r="N160" i="92"/>
  <c r="M160" i="92"/>
  <c r="L160" i="92"/>
  <c r="K160" i="92"/>
  <c r="J160" i="92"/>
  <c r="I160" i="92"/>
  <c r="H160" i="92"/>
  <c r="G160" i="92"/>
  <c r="F160" i="92"/>
  <c r="E160" i="92"/>
  <c r="C160" i="92"/>
  <c r="AB159" i="92"/>
  <c r="AA159" i="92"/>
  <c r="Z159" i="92"/>
  <c r="Y159" i="92"/>
  <c r="X159" i="92"/>
  <c r="W159" i="92"/>
  <c r="V159" i="92"/>
  <c r="U159" i="92"/>
  <c r="T159" i="92"/>
  <c r="S159" i="92"/>
  <c r="R159" i="92"/>
  <c r="Q159" i="92"/>
  <c r="P159" i="92"/>
  <c r="N159" i="92"/>
  <c r="M159" i="92"/>
  <c r="L159" i="92"/>
  <c r="K159" i="92"/>
  <c r="J159" i="92"/>
  <c r="I159" i="92"/>
  <c r="H159" i="92"/>
  <c r="G159" i="92"/>
  <c r="F159" i="92"/>
  <c r="E159" i="92"/>
  <c r="C159" i="92"/>
  <c r="AB158" i="92"/>
  <c r="AA158" i="92"/>
  <c r="Z158" i="92"/>
  <c r="Y158" i="92"/>
  <c r="X158" i="92"/>
  <c r="W158" i="92"/>
  <c r="V158" i="92"/>
  <c r="U158" i="92"/>
  <c r="T158" i="92"/>
  <c r="S158" i="92"/>
  <c r="R158" i="92"/>
  <c r="Q158" i="92"/>
  <c r="P158" i="92"/>
  <c r="N158" i="92"/>
  <c r="M158" i="92"/>
  <c r="L158" i="92"/>
  <c r="K158" i="92"/>
  <c r="J158" i="92"/>
  <c r="I158" i="92"/>
  <c r="H158" i="92"/>
  <c r="G158" i="92"/>
  <c r="F158" i="92"/>
  <c r="E158" i="92"/>
  <c r="C158" i="92"/>
  <c r="AB157" i="92"/>
  <c r="AA157" i="92"/>
  <c r="Z157" i="92"/>
  <c r="Y157" i="92"/>
  <c r="X157" i="92"/>
  <c r="W157" i="92"/>
  <c r="V157" i="92"/>
  <c r="U157" i="92"/>
  <c r="T157" i="92"/>
  <c r="S157" i="92"/>
  <c r="R157" i="92"/>
  <c r="Q157" i="92"/>
  <c r="P157" i="92"/>
  <c r="N157" i="92"/>
  <c r="M157" i="92"/>
  <c r="L157" i="92"/>
  <c r="K157" i="92"/>
  <c r="J157" i="92"/>
  <c r="I157" i="92"/>
  <c r="H157" i="92"/>
  <c r="G157" i="92"/>
  <c r="F157" i="92"/>
  <c r="E157" i="92"/>
  <c r="C157" i="92"/>
  <c r="AB156" i="92"/>
  <c r="AA156" i="92"/>
  <c r="Z156" i="92"/>
  <c r="Y156" i="92"/>
  <c r="X156" i="92"/>
  <c r="W156" i="92"/>
  <c r="V156" i="92"/>
  <c r="U156" i="92"/>
  <c r="T156" i="92"/>
  <c r="S156" i="92"/>
  <c r="R156" i="92"/>
  <c r="Q156" i="92"/>
  <c r="P156" i="92"/>
  <c r="N156" i="92"/>
  <c r="M156" i="92"/>
  <c r="L156" i="92"/>
  <c r="K156" i="92"/>
  <c r="J156" i="92"/>
  <c r="I156" i="92"/>
  <c r="H156" i="92"/>
  <c r="G156" i="92"/>
  <c r="F156" i="92"/>
  <c r="E156" i="92"/>
  <c r="C156" i="92"/>
  <c r="AB155" i="92"/>
  <c r="AA155" i="92"/>
  <c r="Z155" i="92"/>
  <c r="Y155" i="92"/>
  <c r="X155" i="92"/>
  <c r="W155" i="92"/>
  <c r="V155" i="92"/>
  <c r="U155" i="92"/>
  <c r="T155" i="92"/>
  <c r="S155" i="92"/>
  <c r="R155" i="92"/>
  <c r="Q155" i="92"/>
  <c r="P155" i="92"/>
  <c r="N155" i="92"/>
  <c r="M155" i="92"/>
  <c r="L155" i="92"/>
  <c r="K155" i="92"/>
  <c r="J155" i="92"/>
  <c r="I155" i="92"/>
  <c r="H155" i="92"/>
  <c r="G155" i="92"/>
  <c r="F155" i="92"/>
  <c r="E155" i="92"/>
  <c r="C155" i="92"/>
  <c r="AB154" i="92"/>
  <c r="AA154" i="92"/>
  <c r="Z154" i="92"/>
  <c r="Y154" i="92"/>
  <c r="X154" i="92"/>
  <c r="W154" i="92"/>
  <c r="V154" i="92"/>
  <c r="U154" i="92"/>
  <c r="T154" i="92"/>
  <c r="S154" i="92"/>
  <c r="R154" i="92"/>
  <c r="Q154" i="92"/>
  <c r="P154" i="92"/>
  <c r="N154" i="92"/>
  <c r="M154" i="92"/>
  <c r="L154" i="92"/>
  <c r="K154" i="92"/>
  <c r="J154" i="92"/>
  <c r="I154" i="92"/>
  <c r="H154" i="92"/>
  <c r="C154" i="92"/>
  <c r="AB153" i="92"/>
  <c r="AA153" i="92"/>
  <c r="Z153" i="92"/>
  <c r="Y153" i="92"/>
  <c r="X153" i="92"/>
  <c r="W153" i="92"/>
  <c r="V153" i="92"/>
  <c r="U153" i="92"/>
  <c r="T153" i="92"/>
  <c r="S153" i="92"/>
  <c r="R153" i="92"/>
  <c r="Q153" i="92"/>
  <c r="P153" i="92"/>
  <c r="N153" i="92"/>
  <c r="M153" i="92"/>
  <c r="L153" i="92"/>
  <c r="K153" i="92"/>
  <c r="J153" i="92"/>
  <c r="I153" i="92"/>
  <c r="H153" i="92"/>
  <c r="C153" i="92"/>
  <c r="AF43" i="92"/>
  <c r="AE43" i="92"/>
  <c r="AF42" i="92"/>
  <c r="AE42" i="92"/>
  <c r="AF41" i="92"/>
  <c r="AE41" i="92"/>
  <c r="AF40" i="92"/>
  <c r="AE40" i="92"/>
  <c r="AF38" i="92"/>
  <c r="AE38" i="92"/>
  <c r="AF36" i="92"/>
  <c r="AE36" i="92"/>
  <c r="AF35" i="92"/>
  <c r="AE35" i="92"/>
  <c r="AF34" i="92"/>
  <c r="AE34" i="92"/>
  <c r="AB204" i="88"/>
  <c r="AA204" i="88"/>
  <c r="Z204" i="88"/>
  <c r="Y204" i="88"/>
  <c r="X204" i="88"/>
  <c r="W204" i="88"/>
  <c r="V204" i="88"/>
  <c r="U204" i="88"/>
  <c r="T204" i="88"/>
  <c r="S204" i="88"/>
  <c r="R204" i="88"/>
  <c r="Q204" i="88"/>
  <c r="P204" i="88"/>
  <c r="N204" i="88"/>
  <c r="M204" i="88"/>
  <c r="L204" i="88"/>
  <c r="K204" i="88"/>
  <c r="J204" i="88"/>
  <c r="I204" i="88"/>
  <c r="H204" i="88"/>
  <c r="G204" i="88"/>
  <c r="F204" i="88"/>
  <c r="E204" i="88"/>
  <c r="C204" i="88"/>
  <c r="AB203" i="88"/>
  <c r="AA203" i="88"/>
  <c r="Z203" i="88"/>
  <c r="Y203" i="88"/>
  <c r="X203" i="88"/>
  <c r="W203" i="88"/>
  <c r="V203" i="88"/>
  <c r="U203" i="88"/>
  <c r="T203" i="88"/>
  <c r="S203" i="88"/>
  <c r="R203" i="88"/>
  <c r="Q203" i="88"/>
  <c r="P203" i="88"/>
  <c r="N203" i="88"/>
  <c r="M203" i="88"/>
  <c r="L203" i="88"/>
  <c r="K203" i="88"/>
  <c r="J203" i="88"/>
  <c r="I203" i="88"/>
  <c r="H203" i="88"/>
  <c r="G203" i="88"/>
  <c r="F203" i="88"/>
  <c r="E203" i="88"/>
  <c r="C203" i="88"/>
  <c r="AB202" i="88"/>
  <c r="AA202" i="88"/>
  <c r="Z202" i="88"/>
  <c r="Y202" i="88"/>
  <c r="X202" i="88"/>
  <c r="W202" i="88"/>
  <c r="V202" i="88"/>
  <c r="U202" i="88"/>
  <c r="T202" i="88"/>
  <c r="S202" i="88"/>
  <c r="R202" i="88"/>
  <c r="Q202" i="88"/>
  <c r="P202" i="88"/>
  <c r="N202" i="88"/>
  <c r="M202" i="88"/>
  <c r="L202" i="88"/>
  <c r="K202" i="88"/>
  <c r="J202" i="88"/>
  <c r="I202" i="88"/>
  <c r="H202" i="88"/>
  <c r="G202" i="88"/>
  <c r="F202" i="88"/>
  <c r="E202" i="88"/>
  <c r="C202" i="88"/>
  <c r="AB201" i="88"/>
  <c r="AA201" i="88"/>
  <c r="Z201" i="88"/>
  <c r="Y201" i="88"/>
  <c r="X201" i="88"/>
  <c r="W201" i="88"/>
  <c r="V201" i="88"/>
  <c r="U201" i="88"/>
  <c r="T201" i="88"/>
  <c r="S201" i="88"/>
  <c r="R201" i="88"/>
  <c r="Q201" i="88"/>
  <c r="P201" i="88"/>
  <c r="N201" i="88"/>
  <c r="M201" i="88"/>
  <c r="L201" i="88"/>
  <c r="K201" i="88"/>
  <c r="J201" i="88"/>
  <c r="I201" i="88"/>
  <c r="H201" i="88"/>
  <c r="G201" i="88"/>
  <c r="F201" i="88"/>
  <c r="E201" i="88"/>
  <c r="C201" i="88"/>
  <c r="AB200" i="88"/>
  <c r="AA200" i="88"/>
  <c r="Z200" i="88"/>
  <c r="Y200" i="88"/>
  <c r="X200" i="88"/>
  <c r="W200" i="88"/>
  <c r="V200" i="88"/>
  <c r="U200" i="88"/>
  <c r="T200" i="88"/>
  <c r="S200" i="88"/>
  <c r="R200" i="88"/>
  <c r="Q200" i="88"/>
  <c r="P200" i="88"/>
  <c r="N200" i="88"/>
  <c r="M200" i="88"/>
  <c r="L200" i="88"/>
  <c r="K200" i="88"/>
  <c r="J200" i="88"/>
  <c r="I200" i="88"/>
  <c r="H200" i="88"/>
  <c r="G200" i="88"/>
  <c r="F200" i="88"/>
  <c r="E200" i="88"/>
  <c r="C200" i="88"/>
  <c r="AB199" i="88"/>
  <c r="AA199" i="88"/>
  <c r="Z199" i="88"/>
  <c r="Y199" i="88"/>
  <c r="X199" i="88"/>
  <c r="W199" i="88"/>
  <c r="V199" i="88"/>
  <c r="U199" i="88"/>
  <c r="T199" i="88"/>
  <c r="S199" i="88"/>
  <c r="R199" i="88"/>
  <c r="Q199" i="88"/>
  <c r="P199" i="88"/>
  <c r="N199" i="88"/>
  <c r="M199" i="88"/>
  <c r="L199" i="88"/>
  <c r="K199" i="88"/>
  <c r="J199" i="88"/>
  <c r="I199" i="88"/>
  <c r="H199" i="88"/>
  <c r="G199" i="88"/>
  <c r="F199" i="88"/>
  <c r="E199" i="88"/>
  <c r="C199" i="88"/>
  <c r="AB198" i="88"/>
  <c r="AA198" i="88"/>
  <c r="Z198" i="88"/>
  <c r="Y198" i="88"/>
  <c r="X198" i="88"/>
  <c r="W198" i="88"/>
  <c r="V198" i="88"/>
  <c r="U198" i="88"/>
  <c r="T198" i="88"/>
  <c r="S198" i="88"/>
  <c r="R198" i="88"/>
  <c r="Q198" i="88"/>
  <c r="P198" i="88"/>
  <c r="N198" i="88"/>
  <c r="M198" i="88"/>
  <c r="L198" i="88"/>
  <c r="K198" i="88"/>
  <c r="J198" i="88"/>
  <c r="I198" i="88"/>
  <c r="H198" i="88"/>
  <c r="G198" i="88"/>
  <c r="F198" i="88"/>
  <c r="E198" i="88"/>
  <c r="C198" i="88"/>
  <c r="AB197" i="88"/>
  <c r="AA197" i="88"/>
  <c r="Z197" i="88"/>
  <c r="Y197" i="88"/>
  <c r="X197" i="88"/>
  <c r="W197" i="88"/>
  <c r="V197" i="88"/>
  <c r="U197" i="88"/>
  <c r="T197" i="88"/>
  <c r="S197" i="88"/>
  <c r="R197" i="88"/>
  <c r="Q197" i="88"/>
  <c r="P197" i="88"/>
  <c r="N197" i="88"/>
  <c r="M197" i="88"/>
  <c r="L197" i="88"/>
  <c r="K197" i="88"/>
  <c r="J197" i="88"/>
  <c r="I197" i="88"/>
  <c r="H197" i="88"/>
  <c r="G197" i="88"/>
  <c r="F197" i="88"/>
  <c r="E197" i="88"/>
  <c r="C197" i="88"/>
  <c r="AB196" i="88"/>
  <c r="AA196" i="88"/>
  <c r="Z196" i="88"/>
  <c r="Y196" i="88"/>
  <c r="X196" i="88"/>
  <c r="W196" i="88"/>
  <c r="V196" i="88"/>
  <c r="U196" i="88"/>
  <c r="T196" i="88"/>
  <c r="S196" i="88"/>
  <c r="R196" i="88"/>
  <c r="Q196" i="88"/>
  <c r="P196" i="88"/>
  <c r="N196" i="88"/>
  <c r="M196" i="88"/>
  <c r="L196" i="88"/>
  <c r="K196" i="88"/>
  <c r="J196" i="88"/>
  <c r="I196" i="88"/>
  <c r="H196" i="88"/>
  <c r="C196" i="88"/>
  <c r="AB195" i="88"/>
  <c r="AA195" i="88"/>
  <c r="Z195" i="88"/>
  <c r="Y195" i="88"/>
  <c r="X195" i="88"/>
  <c r="W195" i="88"/>
  <c r="V195" i="88"/>
  <c r="U195" i="88"/>
  <c r="T195" i="88"/>
  <c r="S195" i="88"/>
  <c r="R195" i="88"/>
  <c r="Q195" i="88"/>
  <c r="P195" i="88"/>
  <c r="N195" i="88"/>
  <c r="M195" i="88"/>
  <c r="L195" i="88"/>
  <c r="K195" i="88"/>
  <c r="J195" i="88"/>
  <c r="I195" i="88"/>
  <c r="H195" i="88"/>
  <c r="G195" i="88"/>
  <c r="F195" i="88"/>
  <c r="E195" i="88"/>
  <c r="C195" i="88"/>
  <c r="AB194" i="88"/>
  <c r="AA194" i="88"/>
  <c r="Z194" i="88"/>
  <c r="Y194" i="88"/>
  <c r="X194" i="88"/>
  <c r="W194" i="88"/>
  <c r="V194" i="88"/>
  <c r="U194" i="88"/>
  <c r="T194" i="88"/>
  <c r="S194" i="88"/>
  <c r="R194" i="88"/>
  <c r="Q194" i="88"/>
  <c r="P194" i="88"/>
  <c r="N194" i="88"/>
  <c r="M194" i="88"/>
  <c r="L194" i="88"/>
  <c r="K194" i="88"/>
  <c r="J194" i="88"/>
  <c r="I194" i="88"/>
  <c r="H194" i="88"/>
  <c r="G194" i="88"/>
  <c r="F194" i="88"/>
  <c r="E194" i="88"/>
  <c r="C194" i="88"/>
  <c r="AB193" i="88"/>
  <c r="AA193" i="88"/>
  <c r="Z193" i="88"/>
  <c r="Y193" i="88"/>
  <c r="X193" i="88"/>
  <c r="W193" i="88"/>
  <c r="V193" i="88"/>
  <c r="U193" i="88"/>
  <c r="T193" i="88"/>
  <c r="S193" i="88"/>
  <c r="R193" i="88"/>
  <c r="Q193" i="88"/>
  <c r="P193" i="88"/>
  <c r="N193" i="88"/>
  <c r="M193" i="88"/>
  <c r="L193" i="88"/>
  <c r="K193" i="88"/>
  <c r="J193" i="88"/>
  <c r="I193" i="88"/>
  <c r="H193" i="88"/>
  <c r="G193" i="88"/>
  <c r="F193" i="88"/>
  <c r="E193" i="88"/>
  <c r="C193" i="88"/>
  <c r="AB192" i="88"/>
  <c r="AA192" i="88"/>
  <c r="Z192" i="88"/>
  <c r="Y192" i="88"/>
  <c r="X192" i="88"/>
  <c r="W192" i="88"/>
  <c r="V192" i="88"/>
  <c r="U192" i="88"/>
  <c r="T192" i="88"/>
  <c r="S192" i="88"/>
  <c r="R192" i="88"/>
  <c r="Q192" i="88"/>
  <c r="P192" i="88"/>
  <c r="N192" i="88"/>
  <c r="M192" i="88"/>
  <c r="L192" i="88"/>
  <c r="K192" i="88"/>
  <c r="J192" i="88"/>
  <c r="I192" i="88"/>
  <c r="H192" i="88"/>
  <c r="C192" i="88"/>
  <c r="AB191" i="88"/>
  <c r="AA191" i="88"/>
  <c r="Z191" i="88"/>
  <c r="Y191" i="88"/>
  <c r="X191" i="88"/>
  <c r="W191" i="88"/>
  <c r="V191" i="88"/>
  <c r="U191" i="88"/>
  <c r="T191" i="88"/>
  <c r="S191" i="88"/>
  <c r="R191" i="88"/>
  <c r="Q191" i="88"/>
  <c r="P191" i="88"/>
  <c r="N191" i="88"/>
  <c r="M191" i="88"/>
  <c r="L191" i="88"/>
  <c r="K191" i="88"/>
  <c r="J191" i="88"/>
  <c r="I191" i="88"/>
  <c r="H191" i="88"/>
  <c r="G191" i="88"/>
  <c r="F191" i="88"/>
  <c r="E191" i="88"/>
  <c r="C191" i="88"/>
  <c r="AB190" i="88"/>
  <c r="AA190" i="88"/>
  <c r="Z190" i="88"/>
  <c r="Y190" i="88"/>
  <c r="X190" i="88"/>
  <c r="W190" i="88"/>
  <c r="V190" i="88"/>
  <c r="U190" i="88"/>
  <c r="T190" i="88"/>
  <c r="S190" i="88"/>
  <c r="R190" i="88"/>
  <c r="Q190" i="88"/>
  <c r="P190" i="88"/>
  <c r="N190" i="88"/>
  <c r="M190" i="88"/>
  <c r="L190" i="88"/>
  <c r="K190" i="88"/>
  <c r="J190" i="88"/>
  <c r="I190" i="88"/>
  <c r="H190" i="88"/>
  <c r="G190" i="88"/>
  <c r="F190" i="88"/>
  <c r="E190" i="88"/>
  <c r="C190" i="88"/>
  <c r="AB189" i="88"/>
  <c r="AA189" i="88"/>
  <c r="Z189" i="88"/>
  <c r="Y189" i="88"/>
  <c r="X189" i="88"/>
  <c r="W189" i="88"/>
  <c r="V189" i="88"/>
  <c r="U189" i="88"/>
  <c r="T189" i="88"/>
  <c r="S189" i="88"/>
  <c r="R189" i="88"/>
  <c r="Q189" i="88"/>
  <c r="P189" i="88"/>
  <c r="N189" i="88"/>
  <c r="M189" i="88"/>
  <c r="L189" i="88"/>
  <c r="K189" i="88"/>
  <c r="J189" i="88"/>
  <c r="I189" i="88"/>
  <c r="H189" i="88"/>
  <c r="G189" i="88"/>
  <c r="F189" i="88"/>
  <c r="E189" i="88"/>
  <c r="C189" i="88"/>
  <c r="AB188" i="88"/>
  <c r="AA188" i="88"/>
  <c r="Z188" i="88"/>
  <c r="Y188" i="88"/>
  <c r="X188" i="88"/>
  <c r="W188" i="88"/>
  <c r="V188" i="88"/>
  <c r="U188" i="88"/>
  <c r="T188" i="88"/>
  <c r="S188" i="88"/>
  <c r="R188" i="88"/>
  <c r="Q188" i="88"/>
  <c r="P188" i="88"/>
  <c r="N188" i="88"/>
  <c r="M188" i="88"/>
  <c r="L188" i="88"/>
  <c r="K188" i="88"/>
  <c r="J188" i="88"/>
  <c r="I188" i="88"/>
  <c r="H188" i="88"/>
  <c r="G188" i="88"/>
  <c r="F188" i="88"/>
  <c r="E188" i="88"/>
  <c r="C188" i="88"/>
  <c r="AB187" i="88"/>
  <c r="AA187" i="88"/>
  <c r="Z187" i="88"/>
  <c r="Y187" i="88"/>
  <c r="X187" i="88"/>
  <c r="W187" i="88"/>
  <c r="V187" i="88"/>
  <c r="U187" i="88"/>
  <c r="T187" i="88"/>
  <c r="S187" i="88"/>
  <c r="R187" i="88"/>
  <c r="Q187" i="88"/>
  <c r="P187" i="88"/>
  <c r="N187" i="88"/>
  <c r="M187" i="88"/>
  <c r="L187" i="88"/>
  <c r="K187" i="88"/>
  <c r="J187" i="88"/>
  <c r="I187" i="88"/>
  <c r="H187" i="88"/>
  <c r="G187" i="88"/>
  <c r="F187" i="88"/>
  <c r="E187" i="88"/>
  <c r="C187" i="88"/>
  <c r="AB186" i="88"/>
  <c r="AA186" i="88"/>
  <c r="Z186" i="88"/>
  <c r="Y186" i="88"/>
  <c r="X186" i="88"/>
  <c r="W186" i="88"/>
  <c r="V186" i="88"/>
  <c r="U186" i="88"/>
  <c r="T186" i="88"/>
  <c r="S186" i="88"/>
  <c r="R186" i="88"/>
  <c r="Q186" i="88"/>
  <c r="P186" i="88"/>
  <c r="N186" i="88"/>
  <c r="M186" i="88"/>
  <c r="L186" i="88"/>
  <c r="K186" i="88"/>
  <c r="J186" i="88"/>
  <c r="I186" i="88"/>
  <c r="H186" i="88"/>
  <c r="G186" i="88"/>
  <c r="F186" i="88"/>
  <c r="E186" i="88"/>
  <c r="C186" i="88"/>
  <c r="AB185" i="88"/>
  <c r="AA185" i="88"/>
  <c r="Z185" i="88"/>
  <c r="Y185" i="88"/>
  <c r="X185" i="88"/>
  <c r="W185" i="88"/>
  <c r="V185" i="88"/>
  <c r="U185" i="88"/>
  <c r="T185" i="88"/>
  <c r="S185" i="88"/>
  <c r="R185" i="88"/>
  <c r="Q185" i="88"/>
  <c r="P185" i="88"/>
  <c r="N185" i="88"/>
  <c r="M185" i="88"/>
  <c r="L185" i="88"/>
  <c r="K185" i="88"/>
  <c r="J185" i="88"/>
  <c r="I185" i="88"/>
  <c r="H185" i="88"/>
  <c r="G185" i="88"/>
  <c r="F185" i="88"/>
  <c r="E185" i="88"/>
  <c r="C185" i="88"/>
  <c r="AB184" i="88"/>
  <c r="AA184" i="88"/>
  <c r="Z184" i="88"/>
  <c r="Y184" i="88"/>
  <c r="X184" i="88"/>
  <c r="W184" i="88"/>
  <c r="V184" i="88"/>
  <c r="U184" i="88"/>
  <c r="T184" i="88"/>
  <c r="S184" i="88"/>
  <c r="R184" i="88"/>
  <c r="Q184" i="88"/>
  <c r="P184" i="88"/>
  <c r="N184" i="88"/>
  <c r="M184" i="88"/>
  <c r="L184" i="88"/>
  <c r="K184" i="88"/>
  <c r="J184" i="88"/>
  <c r="I184" i="88"/>
  <c r="H184" i="88"/>
  <c r="G184" i="88"/>
  <c r="F184" i="88"/>
  <c r="E184" i="88"/>
  <c r="C184" i="88"/>
  <c r="AB183" i="88"/>
  <c r="AA183" i="88"/>
  <c r="Z183" i="88"/>
  <c r="Y183" i="88"/>
  <c r="X183" i="88"/>
  <c r="W183" i="88"/>
  <c r="V183" i="88"/>
  <c r="U183" i="88"/>
  <c r="T183" i="88"/>
  <c r="S183" i="88"/>
  <c r="R183" i="88"/>
  <c r="Q183" i="88"/>
  <c r="P183" i="88"/>
  <c r="N183" i="88"/>
  <c r="M183" i="88"/>
  <c r="L183" i="88"/>
  <c r="K183" i="88"/>
  <c r="J183" i="88"/>
  <c r="I183" i="88"/>
  <c r="H183" i="88"/>
  <c r="G183" i="88"/>
  <c r="F183" i="88"/>
  <c r="E183" i="88"/>
  <c r="C183" i="88"/>
  <c r="AB182" i="88"/>
  <c r="AA182" i="88"/>
  <c r="Z182" i="88"/>
  <c r="Y182" i="88"/>
  <c r="X182" i="88"/>
  <c r="W182" i="88"/>
  <c r="V182" i="88"/>
  <c r="U182" i="88"/>
  <c r="T182" i="88"/>
  <c r="S182" i="88"/>
  <c r="R182" i="88"/>
  <c r="Q182" i="88"/>
  <c r="P182" i="88"/>
  <c r="N182" i="88"/>
  <c r="M182" i="88"/>
  <c r="L182" i="88"/>
  <c r="K182" i="88"/>
  <c r="J182" i="88"/>
  <c r="I182" i="88"/>
  <c r="H182" i="88"/>
  <c r="C182" i="88"/>
  <c r="AB181" i="88"/>
  <c r="AA181" i="88"/>
  <c r="Z181" i="88"/>
  <c r="Y181" i="88"/>
  <c r="X181" i="88"/>
  <c r="W181" i="88"/>
  <c r="V181" i="88"/>
  <c r="U181" i="88"/>
  <c r="T181" i="88"/>
  <c r="S181" i="88"/>
  <c r="R181" i="88"/>
  <c r="Q181" i="88"/>
  <c r="P181" i="88"/>
  <c r="N181" i="88"/>
  <c r="M181" i="88"/>
  <c r="L181" i="88"/>
  <c r="K181" i="88"/>
  <c r="J181" i="88"/>
  <c r="I181" i="88"/>
  <c r="H181" i="88"/>
  <c r="G181" i="88"/>
  <c r="F181" i="88"/>
  <c r="E181" i="88"/>
  <c r="C181" i="88"/>
  <c r="AB180" i="88"/>
  <c r="AA180" i="88"/>
  <c r="Z180" i="88"/>
  <c r="Y180" i="88"/>
  <c r="X180" i="88"/>
  <c r="W180" i="88"/>
  <c r="V180" i="88"/>
  <c r="U180" i="88"/>
  <c r="T180" i="88"/>
  <c r="S180" i="88"/>
  <c r="R180" i="88"/>
  <c r="Q180" i="88"/>
  <c r="P180" i="88"/>
  <c r="N180" i="88"/>
  <c r="M180" i="88"/>
  <c r="L180" i="88"/>
  <c r="K180" i="88"/>
  <c r="J180" i="88"/>
  <c r="I180" i="88"/>
  <c r="H180" i="88"/>
  <c r="G180" i="88"/>
  <c r="F180" i="88"/>
  <c r="E180" i="88"/>
  <c r="C180" i="88"/>
  <c r="AB179" i="88"/>
  <c r="AA179" i="88"/>
  <c r="Z179" i="88"/>
  <c r="Y179" i="88"/>
  <c r="X179" i="88"/>
  <c r="W179" i="88"/>
  <c r="V179" i="88"/>
  <c r="U179" i="88"/>
  <c r="T179" i="88"/>
  <c r="S179" i="88"/>
  <c r="R179" i="88"/>
  <c r="Q179" i="88"/>
  <c r="P179" i="88"/>
  <c r="N179" i="88"/>
  <c r="M179" i="88"/>
  <c r="L179" i="88"/>
  <c r="K179" i="88"/>
  <c r="J179" i="88"/>
  <c r="I179" i="88"/>
  <c r="H179" i="88"/>
  <c r="G179" i="88"/>
  <c r="F179" i="88"/>
  <c r="E179" i="88"/>
  <c r="C179" i="88"/>
  <c r="AB178" i="88"/>
  <c r="AA178" i="88"/>
  <c r="Z178" i="88"/>
  <c r="Y178" i="88"/>
  <c r="X178" i="88"/>
  <c r="W178" i="88"/>
  <c r="V178" i="88"/>
  <c r="U178" i="88"/>
  <c r="T178" i="88"/>
  <c r="S178" i="88"/>
  <c r="R178" i="88"/>
  <c r="Q178" i="88"/>
  <c r="P178" i="88"/>
  <c r="N178" i="88"/>
  <c r="M178" i="88"/>
  <c r="L178" i="88"/>
  <c r="K178" i="88"/>
  <c r="J178" i="88"/>
  <c r="I178" i="88"/>
  <c r="H178" i="88"/>
  <c r="G178" i="88"/>
  <c r="F178" i="88"/>
  <c r="E178" i="88"/>
  <c r="C178" i="88"/>
  <c r="AB177" i="88"/>
  <c r="AA177" i="88"/>
  <c r="Z177" i="88"/>
  <c r="Y177" i="88"/>
  <c r="X177" i="88"/>
  <c r="W177" i="88"/>
  <c r="V177" i="88"/>
  <c r="U177" i="88"/>
  <c r="T177" i="88"/>
  <c r="S177" i="88"/>
  <c r="R177" i="88"/>
  <c r="Q177" i="88"/>
  <c r="P177" i="88"/>
  <c r="N177" i="88"/>
  <c r="M177" i="88"/>
  <c r="L177" i="88"/>
  <c r="K177" i="88"/>
  <c r="J177" i="88"/>
  <c r="I177" i="88"/>
  <c r="H177" i="88"/>
  <c r="G177" i="88"/>
  <c r="F177" i="88"/>
  <c r="E177" i="88"/>
  <c r="C177" i="88"/>
  <c r="AB176" i="88"/>
  <c r="AA176" i="88"/>
  <c r="Z176" i="88"/>
  <c r="Y176" i="88"/>
  <c r="X176" i="88"/>
  <c r="W176" i="88"/>
  <c r="V176" i="88"/>
  <c r="U176" i="88"/>
  <c r="T176" i="88"/>
  <c r="S176" i="88"/>
  <c r="R176" i="88"/>
  <c r="Q176" i="88"/>
  <c r="P176" i="88"/>
  <c r="N176" i="88"/>
  <c r="M176" i="88"/>
  <c r="L176" i="88"/>
  <c r="K176" i="88"/>
  <c r="J176" i="88"/>
  <c r="I176" i="88"/>
  <c r="H176" i="88"/>
  <c r="G176" i="88"/>
  <c r="F176" i="88"/>
  <c r="E176" i="88"/>
  <c r="C176" i="88"/>
  <c r="AB175" i="88"/>
  <c r="AA175" i="88"/>
  <c r="Z175" i="88"/>
  <c r="Y175" i="88"/>
  <c r="X175" i="88"/>
  <c r="W175" i="88"/>
  <c r="V175" i="88"/>
  <c r="U175" i="88"/>
  <c r="T175" i="88"/>
  <c r="S175" i="88"/>
  <c r="R175" i="88"/>
  <c r="Q175" i="88"/>
  <c r="P175" i="88"/>
  <c r="N175" i="88"/>
  <c r="M175" i="88"/>
  <c r="L175" i="88"/>
  <c r="K175" i="88"/>
  <c r="J175" i="88"/>
  <c r="I175" i="88"/>
  <c r="H175" i="88"/>
  <c r="C175" i="88"/>
  <c r="AB174" i="88"/>
  <c r="AA174" i="88"/>
  <c r="Z174" i="88"/>
  <c r="Y174" i="88"/>
  <c r="X174" i="88"/>
  <c r="W174" i="88"/>
  <c r="V174" i="88"/>
  <c r="U174" i="88"/>
  <c r="T174" i="88"/>
  <c r="S174" i="88"/>
  <c r="R174" i="88"/>
  <c r="Q174" i="88"/>
  <c r="P174" i="88"/>
  <c r="N174" i="88"/>
  <c r="M174" i="88"/>
  <c r="L174" i="88"/>
  <c r="K174" i="88"/>
  <c r="J174" i="88"/>
  <c r="I174" i="88"/>
  <c r="H174" i="88"/>
  <c r="G174" i="88"/>
  <c r="F174" i="88"/>
  <c r="E174" i="88"/>
  <c r="C174" i="88"/>
  <c r="AB173" i="88"/>
  <c r="AA173" i="88"/>
  <c r="Z173" i="88"/>
  <c r="Y173" i="88"/>
  <c r="X173" i="88"/>
  <c r="W173" i="88"/>
  <c r="V173" i="88"/>
  <c r="U173" i="88"/>
  <c r="T173" i="88"/>
  <c r="S173" i="88"/>
  <c r="R173" i="88"/>
  <c r="Q173" i="88"/>
  <c r="P173" i="88"/>
  <c r="N173" i="88"/>
  <c r="M173" i="88"/>
  <c r="L173" i="88"/>
  <c r="K173" i="88"/>
  <c r="J173" i="88"/>
  <c r="I173" i="88"/>
  <c r="H173" i="88"/>
  <c r="G173" i="88"/>
  <c r="F173" i="88"/>
  <c r="E173" i="88"/>
  <c r="C173" i="88"/>
  <c r="AB172" i="88"/>
  <c r="AA172" i="88"/>
  <c r="Z172" i="88"/>
  <c r="Y172" i="88"/>
  <c r="X172" i="88"/>
  <c r="W172" i="88"/>
  <c r="V172" i="88"/>
  <c r="U172" i="88"/>
  <c r="T172" i="88"/>
  <c r="S172" i="88"/>
  <c r="R172" i="88"/>
  <c r="Q172" i="88"/>
  <c r="P172" i="88"/>
  <c r="N172" i="88"/>
  <c r="M172" i="88"/>
  <c r="L172" i="88"/>
  <c r="K172" i="88"/>
  <c r="J172" i="88"/>
  <c r="I172" i="88"/>
  <c r="H172" i="88"/>
  <c r="G172" i="88"/>
  <c r="F172" i="88"/>
  <c r="E172" i="88"/>
  <c r="C172" i="88"/>
  <c r="AB171" i="88"/>
  <c r="AA171" i="88"/>
  <c r="Z171" i="88"/>
  <c r="Y171" i="88"/>
  <c r="X171" i="88"/>
  <c r="W171" i="88"/>
  <c r="V171" i="88"/>
  <c r="U171" i="88"/>
  <c r="T171" i="88"/>
  <c r="S171" i="88"/>
  <c r="R171" i="88"/>
  <c r="Q171" i="88"/>
  <c r="P171" i="88"/>
  <c r="N171" i="88"/>
  <c r="M171" i="88"/>
  <c r="L171" i="88"/>
  <c r="K171" i="88"/>
  <c r="J171" i="88"/>
  <c r="I171" i="88"/>
  <c r="H171" i="88"/>
  <c r="G171" i="88"/>
  <c r="F171" i="88"/>
  <c r="E171" i="88"/>
  <c r="C171" i="88"/>
  <c r="AB170" i="88"/>
  <c r="AA170" i="88"/>
  <c r="Z170" i="88"/>
  <c r="Y170" i="88"/>
  <c r="X170" i="88"/>
  <c r="W170" i="88"/>
  <c r="V170" i="88"/>
  <c r="U170" i="88"/>
  <c r="T170" i="88"/>
  <c r="S170" i="88"/>
  <c r="R170" i="88"/>
  <c r="Q170" i="88"/>
  <c r="P170" i="88"/>
  <c r="N170" i="88"/>
  <c r="M170" i="88"/>
  <c r="L170" i="88"/>
  <c r="K170" i="88"/>
  <c r="J170" i="88"/>
  <c r="I170" i="88"/>
  <c r="H170" i="88"/>
  <c r="G170" i="88"/>
  <c r="F170" i="88"/>
  <c r="E170" i="88"/>
  <c r="C170" i="88"/>
  <c r="AB169" i="88"/>
  <c r="AA169" i="88"/>
  <c r="Z169" i="88"/>
  <c r="Y169" i="88"/>
  <c r="X169" i="88"/>
  <c r="W169" i="88"/>
  <c r="V169" i="88"/>
  <c r="U169" i="88"/>
  <c r="T169" i="88"/>
  <c r="S169" i="88"/>
  <c r="R169" i="88"/>
  <c r="Q169" i="88"/>
  <c r="P169" i="88"/>
  <c r="N169" i="88"/>
  <c r="M169" i="88"/>
  <c r="L169" i="88"/>
  <c r="K169" i="88"/>
  <c r="J169" i="88"/>
  <c r="I169" i="88"/>
  <c r="H169" i="88"/>
  <c r="G169" i="88"/>
  <c r="F169" i="88"/>
  <c r="E169" i="88"/>
  <c r="C169" i="88"/>
  <c r="AB168" i="88"/>
  <c r="AA168" i="88"/>
  <c r="Z168" i="88"/>
  <c r="Y168" i="88"/>
  <c r="X168" i="88"/>
  <c r="W168" i="88"/>
  <c r="V168" i="88"/>
  <c r="U168" i="88"/>
  <c r="T168" i="88"/>
  <c r="S168" i="88"/>
  <c r="R168" i="88"/>
  <c r="Q168" i="88"/>
  <c r="P168" i="88"/>
  <c r="N168" i="88"/>
  <c r="M168" i="88"/>
  <c r="L168" i="88"/>
  <c r="K168" i="88"/>
  <c r="J168" i="88"/>
  <c r="I168" i="88"/>
  <c r="H168" i="88"/>
  <c r="G168" i="88"/>
  <c r="F168" i="88"/>
  <c r="E168" i="88"/>
  <c r="C168" i="88"/>
  <c r="AB167" i="88"/>
  <c r="AA167" i="88"/>
  <c r="Z167" i="88"/>
  <c r="Y167" i="88"/>
  <c r="X167" i="88"/>
  <c r="W167" i="88"/>
  <c r="V167" i="88"/>
  <c r="U167" i="88"/>
  <c r="T167" i="88"/>
  <c r="S167" i="88"/>
  <c r="R167" i="88"/>
  <c r="Q167" i="88"/>
  <c r="P167" i="88"/>
  <c r="N167" i="88"/>
  <c r="M167" i="88"/>
  <c r="L167" i="88"/>
  <c r="K167" i="88"/>
  <c r="J167" i="88"/>
  <c r="I167" i="88"/>
  <c r="H167" i="88"/>
  <c r="C167" i="88"/>
  <c r="AB166" i="88"/>
  <c r="AA166" i="88"/>
  <c r="Z166" i="88"/>
  <c r="Y166" i="88"/>
  <c r="X166" i="88"/>
  <c r="W166" i="88"/>
  <c r="V166" i="88"/>
  <c r="U166" i="88"/>
  <c r="T166" i="88"/>
  <c r="S166" i="88"/>
  <c r="R166" i="88"/>
  <c r="Q166" i="88"/>
  <c r="P166" i="88"/>
  <c r="N166" i="88"/>
  <c r="M166" i="88"/>
  <c r="L166" i="88"/>
  <c r="K166" i="88"/>
  <c r="J166" i="88"/>
  <c r="I166" i="88"/>
  <c r="H166" i="88"/>
  <c r="G166" i="88"/>
  <c r="F166" i="88"/>
  <c r="E166" i="88"/>
  <c r="C166" i="88"/>
  <c r="AB165" i="88"/>
  <c r="AA165" i="88"/>
  <c r="Z165" i="88"/>
  <c r="Y165" i="88"/>
  <c r="X165" i="88"/>
  <c r="W165" i="88"/>
  <c r="V165" i="88"/>
  <c r="U165" i="88"/>
  <c r="T165" i="88"/>
  <c r="S165" i="88"/>
  <c r="R165" i="88"/>
  <c r="Q165" i="88"/>
  <c r="P165" i="88"/>
  <c r="N165" i="88"/>
  <c r="M165" i="88"/>
  <c r="L165" i="88"/>
  <c r="K165" i="88"/>
  <c r="J165" i="88"/>
  <c r="I165" i="88"/>
  <c r="H165" i="88"/>
  <c r="G165" i="88"/>
  <c r="F165" i="88"/>
  <c r="E165" i="88"/>
  <c r="C165" i="88"/>
  <c r="AB164" i="88"/>
  <c r="AA164" i="88"/>
  <c r="Z164" i="88"/>
  <c r="Y164" i="88"/>
  <c r="X164" i="88"/>
  <c r="W164" i="88"/>
  <c r="V164" i="88"/>
  <c r="U164" i="88"/>
  <c r="T164" i="88"/>
  <c r="S164" i="88"/>
  <c r="R164" i="88"/>
  <c r="Q164" i="88"/>
  <c r="P164" i="88"/>
  <c r="N164" i="88"/>
  <c r="M164" i="88"/>
  <c r="L164" i="88"/>
  <c r="K164" i="88"/>
  <c r="J164" i="88"/>
  <c r="I164" i="88"/>
  <c r="H164" i="88"/>
  <c r="G164" i="88"/>
  <c r="F164" i="88"/>
  <c r="E164" i="88"/>
  <c r="C164" i="88"/>
  <c r="AB163" i="88"/>
  <c r="AA163" i="88"/>
  <c r="Z163" i="88"/>
  <c r="Y163" i="88"/>
  <c r="X163" i="88"/>
  <c r="W163" i="88"/>
  <c r="V163" i="88"/>
  <c r="U163" i="88"/>
  <c r="T163" i="88"/>
  <c r="S163" i="88"/>
  <c r="R163" i="88"/>
  <c r="Q163" i="88"/>
  <c r="P163" i="88"/>
  <c r="N163" i="88"/>
  <c r="M163" i="88"/>
  <c r="L163" i="88"/>
  <c r="K163" i="88"/>
  <c r="J163" i="88"/>
  <c r="I163" i="88"/>
  <c r="H163" i="88"/>
  <c r="G163" i="88"/>
  <c r="F163" i="88"/>
  <c r="E163" i="88"/>
  <c r="C163" i="88"/>
  <c r="AB162" i="88"/>
  <c r="AA162" i="88"/>
  <c r="Z162" i="88"/>
  <c r="Y162" i="88"/>
  <c r="X162" i="88"/>
  <c r="W162" i="88"/>
  <c r="V162" i="88"/>
  <c r="U162" i="88"/>
  <c r="T162" i="88"/>
  <c r="S162" i="88"/>
  <c r="R162" i="88"/>
  <c r="Q162" i="88"/>
  <c r="P162" i="88"/>
  <c r="N162" i="88"/>
  <c r="M162" i="88"/>
  <c r="L162" i="88"/>
  <c r="K162" i="88"/>
  <c r="J162" i="88"/>
  <c r="I162" i="88"/>
  <c r="H162" i="88"/>
  <c r="C162" i="88"/>
  <c r="AB161" i="88"/>
  <c r="AA161" i="88"/>
  <c r="Z161" i="88"/>
  <c r="Y161" i="88"/>
  <c r="X161" i="88"/>
  <c r="W161" i="88"/>
  <c r="V161" i="88"/>
  <c r="U161" i="88"/>
  <c r="T161" i="88"/>
  <c r="S161" i="88"/>
  <c r="R161" i="88"/>
  <c r="Q161" i="88"/>
  <c r="P161" i="88"/>
  <c r="N161" i="88"/>
  <c r="M161" i="88"/>
  <c r="L161" i="88"/>
  <c r="K161" i="88"/>
  <c r="J161" i="88"/>
  <c r="I161" i="88"/>
  <c r="H161" i="88"/>
  <c r="G161" i="88"/>
  <c r="F161" i="88"/>
  <c r="E161" i="88"/>
  <c r="C161" i="88"/>
  <c r="AB160" i="88"/>
  <c r="AA160" i="88"/>
  <c r="Z160" i="88"/>
  <c r="Y160" i="88"/>
  <c r="X160" i="88"/>
  <c r="W160" i="88"/>
  <c r="V160" i="88"/>
  <c r="U160" i="88"/>
  <c r="T160" i="88"/>
  <c r="S160" i="88"/>
  <c r="R160" i="88"/>
  <c r="Q160" i="88"/>
  <c r="P160" i="88"/>
  <c r="N160" i="88"/>
  <c r="M160" i="88"/>
  <c r="L160" i="88"/>
  <c r="K160" i="88"/>
  <c r="J160" i="88"/>
  <c r="I160" i="88"/>
  <c r="H160" i="88"/>
  <c r="G160" i="88"/>
  <c r="F160" i="88"/>
  <c r="E160" i="88"/>
  <c r="C160" i="88"/>
  <c r="AB159" i="88"/>
  <c r="AA159" i="88"/>
  <c r="Z159" i="88"/>
  <c r="Y159" i="88"/>
  <c r="X159" i="88"/>
  <c r="W159" i="88"/>
  <c r="V159" i="88"/>
  <c r="U159" i="88"/>
  <c r="T159" i="88"/>
  <c r="S159" i="88"/>
  <c r="R159" i="88"/>
  <c r="Q159" i="88"/>
  <c r="P159" i="88"/>
  <c r="N159" i="88"/>
  <c r="M159" i="88"/>
  <c r="L159" i="88"/>
  <c r="K159" i="88"/>
  <c r="J159" i="88"/>
  <c r="I159" i="88"/>
  <c r="H159" i="88"/>
  <c r="G159" i="88"/>
  <c r="F159" i="88"/>
  <c r="E159" i="88"/>
  <c r="C159" i="88"/>
  <c r="AB158" i="88"/>
  <c r="AA158" i="88"/>
  <c r="Z158" i="88"/>
  <c r="Y158" i="88"/>
  <c r="X158" i="88"/>
  <c r="W158" i="88"/>
  <c r="V158" i="88"/>
  <c r="U158" i="88"/>
  <c r="T158" i="88"/>
  <c r="S158" i="88"/>
  <c r="R158" i="88"/>
  <c r="Q158" i="88"/>
  <c r="P158" i="88"/>
  <c r="N158" i="88"/>
  <c r="M158" i="88"/>
  <c r="L158" i="88"/>
  <c r="K158" i="88"/>
  <c r="J158" i="88"/>
  <c r="I158" i="88"/>
  <c r="H158" i="88"/>
  <c r="G158" i="88"/>
  <c r="F158" i="88"/>
  <c r="E158" i="88"/>
  <c r="C158" i="88"/>
  <c r="AB157" i="88"/>
  <c r="AA157" i="88"/>
  <c r="Z157" i="88"/>
  <c r="Y157" i="88"/>
  <c r="X157" i="88"/>
  <c r="W157" i="88"/>
  <c r="V157" i="88"/>
  <c r="U157" i="88"/>
  <c r="T157" i="88"/>
  <c r="S157" i="88"/>
  <c r="R157" i="88"/>
  <c r="Q157" i="88"/>
  <c r="P157" i="88"/>
  <c r="N157" i="88"/>
  <c r="M157" i="88"/>
  <c r="L157" i="88"/>
  <c r="K157" i="88"/>
  <c r="J157" i="88"/>
  <c r="I157" i="88"/>
  <c r="H157" i="88"/>
  <c r="G157" i="88"/>
  <c r="F157" i="88"/>
  <c r="E157" i="88"/>
  <c r="C157" i="88"/>
  <c r="AB156" i="88"/>
  <c r="AA156" i="88"/>
  <c r="Z156" i="88"/>
  <c r="Y156" i="88"/>
  <c r="X156" i="88"/>
  <c r="W156" i="88"/>
  <c r="V156" i="88"/>
  <c r="U156" i="88"/>
  <c r="T156" i="88"/>
  <c r="S156" i="88"/>
  <c r="R156" i="88"/>
  <c r="Q156" i="88"/>
  <c r="P156" i="88"/>
  <c r="N156" i="88"/>
  <c r="M156" i="88"/>
  <c r="L156" i="88"/>
  <c r="K156" i="88"/>
  <c r="J156" i="88"/>
  <c r="I156" i="88"/>
  <c r="H156" i="88"/>
  <c r="G156" i="88"/>
  <c r="F156" i="88"/>
  <c r="E156" i="88"/>
  <c r="C156" i="88"/>
  <c r="AB155" i="88"/>
  <c r="AA155" i="88"/>
  <c r="Z155" i="88"/>
  <c r="Y155" i="88"/>
  <c r="X155" i="88"/>
  <c r="W155" i="88"/>
  <c r="V155" i="88"/>
  <c r="U155" i="88"/>
  <c r="T155" i="88"/>
  <c r="S155" i="88"/>
  <c r="R155" i="88"/>
  <c r="Q155" i="88"/>
  <c r="P155" i="88"/>
  <c r="N155" i="88"/>
  <c r="M155" i="88"/>
  <c r="L155" i="88"/>
  <c r="K155" i="88"/>
  <c r="J155" i="88"/>
  <c r="I155" i="88"/>
  <c r="H155" i="88"/>
  <c r="G155" i="88"/>
  <c r="F155" i="88"/>
  <c r="E155" i="88"/>
  <c r="C155" i="88"/>
  <c r="AB154" i="88"/>
  <c r="AA154" i="88"/>
  <c r="Z154" i="88"/>
  <c r="Y154" i="88"/>
  <c r="X154" i="88"/>
  <c r="W154" i="88"/>
  <c r="V154" i="88"/>
  <c r="U154" i="88"/>
  <c r="T154" i="88"/>
  <c r="S154" i="88"/>
  <c r="R154" i="88"/>
  <c r="Q154" i="88"/>
  <c r="P154" i="88"/>
  <c r="N154" i="88"/>
  <c r="M154" i="88"/>
  <c r="L154" i="88"/>
  <c r="K154" i="88"/>
  <c r="J154" i="88"/>
  <c r="I154" i="88"/>
  <c r="H154" i="88"/>
  <c r="C154" i="88"/>
  <c r="AB153" i="88"/>
  <c r="AA153" i="88"/>
  <c r="Z153" i="88"/>
  <c r="Y153" i="88"/>
  <c r="X153" i="88"/>
  <c r="W153" i="88"/>
  <c r="V153" i="88"/>
  <c r="U153" i="88"/>
  <c r="T153" i="88"/>
  <c r="S153" i="88"/>
  <c r="R153" i="88"/>
  <c r="Q153" i="88"/>
  <c r="P153" i="88"/>
  <c r="N153" i="88"/>
  <c r="M153" i="88"/>
  <c r="L153" i="88"/>
  <c r="K153" i="88"/>
  <c r="J153" i="88"/>
  <c r="I153" i="88"/>
  <c r="H153" i="88"/>
  <c r="C153" i="88"/>
  <c r="P57" i="88"/>
  <c r="AE43" i="88"/>
  <c r="AE42" i="88"/>
  <c r="AE41" i="88"/>
  <c r="AE40" i="88"/>
  <c r="AF39" i="88"/>
  <c r="AE39" i="88"/>
  <c r="AF38" i="88"/>
  <c r="AE38" i="88"/>
  <c r="AF37" i="88"/>
  <c r="AE37" i="88"/>
  <c r="AF36" i="88"/>
  <c r="AE36" i="88"/>
  <c r="AF35" i="88"/>
  <c r="AE35" i="88"/>
  <c r="AF34" i="88"/>
  <c r="AE34" i="88"/>
  <c r="AB204" i="87"/>
  <c r="AA204" i="87"/>
  <c r="Z204" i="87"/>
  <c r="Y204" i="87"/>
  <c r="X204" i="87"/>
  <c r="W204" i="87"/>
  <c r="V204" i="87"/>
  <c r="U204" i="87"/>
  <c r="T204" i="87"/>
  <c r="S204" i="87"/>
  <c r="R204" i="87"/>
  <c r="Q204" i="87"/>
  <c r="P204" i="87"/>
  <c r="N204" i="87"/>
  <c r="M204" i="87"/>
  <c r="L204" i="87"/>
  <c r="K204" i="87"/>
  <c r="J204" i="87"/>
  <c r="I204" i="87"/>
  <c r="H204" i="87"/>
  <c r="G204" i="87"/>
  <c r="F204" i="87"/>
  <c r="E204" i="87"/>
  <c r="C204" i="87"/>
  <c r="AB203" i="87"/>
  <c r="AA203" i="87"/>
  <c r="Z203" i="87"/>
  <c r="Y203" i="87"/>
  <c r="X203" i="87"/>
  <c r="W203" i="87"/>
  <c r="V203" i="87"/>
  <c r="U203" i="87"/>
  <c r="T203" i="87"/>
  <c r="S203" i="87"/>
  <c r="R203" i="87"/>
  <c r="Q203" i="87"/>
  <c r="P203" i="87"/>
  <c r="N203" i="87"/>
  <c r="M203" i="87"/>
  <c r="L203" i="87"/>
  <c r="K203" i="87"/>
  <c r="J203" i="87"/>
  <c r="I203" i="87"/>
  <c r="H203" i="87"/>
  <c r="G203" i="87"/>
  <c r="F203" i="87"/>
  <c r="E203" i="87"/>
  <c r="C203" i="87"/>
  <c r="AB202" i="87"/>
  <c r="AA202" i="87"/>
  <c r="Z202" i="87"/>
  <c r="Y202" i="87"/>
  <c r="X202" i="87"/>
  <c r="W202" i="87"/>
  <c r="V202" i="87"/>
  <c r="U202" i="87"/>
  <c r="T202" i="87"/>
  <c r="S202" i="87"/>
  <c r="R202" i="87"/>
  <c r="Q202" i="87"/>
  <c r="P202" i="87"/>
  <c r="N202" i="87"/>
  <c r="M202" i="87"/>
  <c r="L202" i="87"/>
  <c r="K202" i="87"/>
  <c r="J202" i="87"/>
  <c r="I202" i="87"/>
  <c r="H202" i="87"/>
  <c r="G202" i="87"/>
  <c r="F202" i="87"/>
  <c r="E202" i="87"/>
  <c r="C202" i="87"/>
  <c r="AB201" i="87"/>
  <c r="AA201" i="87"/>
  <c r="Z201" i="87"/>
  <c r="Y201" i="87"/>
  <c r="X201" i="87"/>
  <c r="W201" i="87"/>
  <c r="V201" i="87"/>
  <c r="U201" i="87"/>
  <c r="T201" i="87"/>
  <c r="S201" i="87"/>
  <c r="R201" i="87"/>
  <c r="Q201" i="87"/>
  <c r="P201" i="87"/>
  <c r="N201" i="87"/>
  <c r="M201" i="87"/>
  <c r="L201" i="87"/>
  <c r="K201" i="87"/>
  <c r="J201" i="87"/>
  <c r="I201" i="87"/>
  <c r="H201" i="87"/>
  <c r="G201" i="87"/>
  <c r="F201" i="87"/>
  <c r="E201" i="87"/>
  <c r="C201" i="87"/>
  <c r="AB200" i="87"/>
  <c r="AA200" i="87"/>
  <c r="Z200" i="87"/>
  <c r="Y200" i="87"/>
  <c r="X200" i="87"/>
  <c r="W200" i="87"/>
  <c r="V200" i="87"/>
  <c r="U200" i="87"/>
  <c r="T200" i="87"/>
  <c r="S200" i="87"/>
  <c r="R200" i="87"/>
  <c r="Q200" i="87"/>
  <c r="P200" i="87"/>
  <c r="N200" i="87"/>
  <c r="M200" i="87"/>
  <c r="L200" i="87"/>
  <c r="K200" i="87"/>
  <c r="J200" i="87"/>
  <c r="I200" i="87"/>
  <c r="H200" i="87"/>
  <c r="G200" i="87"/>
  <c r="F200" i="87"/>
  <c r="E200" i="87"/>
  <c r="C200" i="87"/>
  <c r="AB199" i="87"/>
  <c r="AA199" i="87"/>
  <c r="Z199" i="87"/>
  <c r="Y199" i="87"/>
  <c r="X199" i="87"/>
  <c r="W199" i="87"/>
  <c r="V199" i="87"/>
  <c r="U199" i="87"/>
  <c r="T199" i="87"/>
  <c r="S199" i="87"/>
  <c r="R199" i="87"/>
  <c r="Q199" i="87"/>
  <c r="P199" i="87"/>
  <c r="N199" i="87"/>
  <c r="M199" i="87"/>
  <c r="L199" i="87"/>
  <c r="K199" i="87"/>
  <c r="J199" i="87"/>
  <c r="I199" i="87"/>
  <c r="H199" i="87"/>
  <c r="G199" i="87"/>
  <c r="F199" i="87"/>
  <c r="E199" i="87"/>
  <c r="C199" i="87"/>
  <c r="AB198" i="87"/>
  <c r="AA198" i="87"/>
  <c r="Z198" i="87"/>
  <c r="Y198" i="87"/>
  <c r="X198" i="87"/>
  <c r="W198" i="87"/>
  <c r="V198" i="87"/>
  <c r="U198" i="87"/>
  <c r="T198" i="87"/>
  <c r="S198" i="87"/>
  <c r="R198" i="87"/>
  <c r="Q198" i="87"/>
  <c r="P198" i="87"/>
  <c r="N198" i="87"/>
  <c r="M198" i="87"/>
  <c r="L198" i="87"/>
  <c r="K198" i="87"/>
  <c r="J198" i="87"/>
  <c r="I198" i="87"/>
  <c r="H198" i="87"/>
  <c r="G198" i="87"/>
  <c r="F198" i="87"/>
  <c r="E198" i="87"/>
  <c r="C198" i="87"/>
  <c r="AB197" i="87"/>
  <c r="AA197" i="87"/>
  <c r="Z197" i="87"/>
  <c r="Y197" i="87"/>
  <c r="X197" i="87"/>
  <c r="W197" i="87"/>
  <c r="V197" i="87"/>
  <c r="U197" i="87"/>
  <c r="T197" i="87"/>
  <c r="S197" i="87"/>
  <c r="R197" i="87"/>
  <c r="Q197" i="87"/>
  <c r="P197" i="87"/>
  <c r="N197" i="87"/>
  <c r="M197" i="87"/>
  <c r="L197" i="87"/>
  <c r="K197" i="87"/>
  <c r="J197" i="87"/>
  <c r="I197" i="87"/>
  <c r="H197" i="87"/>
  <c r="G197" i="87"/>
  <c r="F197" i="87"/>
  <c r="E197" i="87"/>
  <c r="C197" i="87"/>
  <c r="AB196" i="87"/>
  <c r="AA196" i="87"/>
  <c r="Z196" i="87"/>
  <c r="Y196" i="87"/>
  <c r="X196" i="87"/>
  <c r="W196" i="87"/>
  <c r="V196" i="87"/>
  <c r="U196" i="87"/>
  <c r="T196" i="87"/>
  <c r="S196" i="87"/>
  <c r="R196" i="87"/>
  <c r="Q196" i="87"/>
  <c r="P196" i="87"/>
  <c r="N196" i="87"/>
  <c r="M196" i="87"/>
  <c r="L196" i="87"/>
  <c r="K196" i="87"/>
  <c r="J196" i="87"/>
  <c r="I196" i="87"/>
  <c r="H196" i="87"/>
  <c r="C196" i="87"/>
  <c r="AB195" i="87"/>
  <c r="AA195" i="87"/>
  <c r="Z195" i="87"/>
  <c r="Y195" i="87"/>
  <c r="X195" i="87"/>
  <c r="W195" i="87"/>
  <c r="V195" i="87"/>
  <c r="U195" i="87"/>
  <c r="T195" i="87"/>
  <c r="S195" i="87"/>
  <c r="R195" i="87"/>
  <c r="Q195" i="87"/>
  <c r="P195" i="87"/>
  <c r="N195" i="87"/>
  <c r="M195" i="87"/>
  <c r="L195" i="87"/>
  <c r="K195" i="87"/>
  <c r="J195" i="87"/>
  <c r="I195" i="87"/>
  <c r="H195" i="87"/>
  <c r="G195" i="87"/>
  <c r="F195" i="87"/>
  <c r="E195" i="87"/>
  <c r="C195" i="87"/>
  <c r="AB194" i="87"/>
  <c r="AA194" i="87"/>
  <c r="Z194" i="87"/>
  <c r="Y194" i="87"/>
  <c r="X194" i="87"/>
  <c r="W194" i="87"/>
  <c r="V194" i="87"/>
  <c r="U194" i="87"/>
  <c r="T194" i="87"/>
  <c r="S194" i="87"/>
  <c r="R194" i="87"/>
  <c r="Q194" i="87"/>
  <c r="P194" i="87"/>
  <c r="N194" i="87"/>
  <c r="M194" i="87"/>
  <c r="L194" i="87"/>
  <c r="K194" i="87"/>
  <c r="J194" i="87"/>
  <c r="I194" i="87"/>
  <c r="H194" i="87"/>
  <c r="G194" i="87"/>
  <c r="F194" i="87"/>
  <c r="E194" i="87"/>
  <c r="C194" i="87"/>
  <c r="AB193" i="87"/>
  <c r="AA193" i="87"/>
  <c r="Z193" i="87"/>
  <c r="Y193" i="87"/>
  <c r="X193" i="87"/>
  <c r="W193" i="87"/>
  <c r="V193" i="87"/>
  <c r="U193" i="87"/>
  <c r="T193" i="87"/>
  <c r="S193" i="87"/>
  <c r="R193" i="87"/>
  <c r="Q193" i="87"/>
  <c r="P193" i="87"/>
  <c r="N193" i="87"/>
  <c r="M193" i="87"/>
  <c r="L193" i="87"/>
  <c r="K193" i="87"/>
  <c r="J193" i="87"/>
  <c r="I193" i="87"/>
  <c r="H193" i="87"/>
  <c r="G193" i="87"/>
  <c r="F193" i="87"/>
  <c r="E193" i="87"/>
  <c r="C193" i="87"/>
  <c r="AB192" i="87"/>
  <c r="AA192" i="87"/>
  <c r="Z192" i="87"/>
  <c r="Y192" i="87"/>
  <c r="X192" i="87"/>
  <c r="W192" i="87"/>
  <c r="V192" i="87"/>
  <c r="U192" i="87"/>
  <c r="T192" i="87"/>
  <c r="S192" i="87"/>
  <c r="R192" i="87"/>
  <c r="Q192" i="87"/>
  <c r="P192" i="87"/>
  <c r="N192" i="87"/>
  <c r="M192" i="87"/>
  <c r="L192" i="87"/>
  <c r="K192" i="87"/>
  <c r="J192" i="87"/>
  <c r="I192" i="87"/>
  <c r="H192" i="87"/>
  <c r="C192" i="87"/>
  <c r="AB191" i="87"/>
  <c r="AA191" i="87"/>
  <c r="Z191" i="87"/>
  <c r="Y191" i="87"/>
  <c r="X191" i="87"/>
  <c r="W191" i="87"/>
  <c r="V191" i="87"/>
  <c r="U191" i="87"/>
  <c r="T191" i="87"/>
  <c r="S191" i="87"/>
  <c r="R191" i="87"/>
  <c r="Q191" i="87"/>
  <c r="P191" i="87"/>
  <c r="N191" i="87"/>
  <c r="M191" i="87"/>
  <c r="L191" i="87"/>
  <c r="K191" i="87"/>
  <c r="J191" i="87"/>
  <c r="I191" i="87"/>
  <c r="H191" i="87"/>
  <c r="G191" i="87"/>
  <c r="F191" i="87"/>
  <c r="E191" i="87"/>
  <c r="C191" i="87"/>
  <c r="AB190" i="87"/>
  <c r="AA190" i="87"/>
  <c r="Z190" i="87"/>
  <c r="Y190" i="87"/>
  <c r="X190" i="87"/>
  <c r="W190" i="87"/>
  <c r="V190" i="87"/>
  <c r="U190" i="87"/>
  <c r="T190" i="87"/>
  <c r="S190" i="87"/>
  <c r="R190" i="87"/>
  <c r="Q190" i="87"/>
  <c r="P190" i="87"/>
  <c r="N190" i="87"/>
  <c r="M190" i="87"/>
  <c r="L190" i="87"/>
  <c r="K190" i="87"/>
  <c r="J190" i="87"/>
  <c r="I190" i="87"/>
  <c r="H190" i="87"/>
  <c r="G190" i="87"/>
  <c r="F190" i="87"/>
  <c r="E190" i="87"/>
  <c r="C190" i="87"/>
  <c r="AB189" i="87"/>
  <c r="AA189" i="87"/>
  <c r="Z189" i="87"/>
  <c r="Y189" i="87"/>
  <c r="X189" i="87"/>
  <c r="W189" i="87"/>
  <c r="V189" i="87"/>
  <c r="U189" i="87"/>
  <c r="T189" i="87"/>
  <c r="S189" i="87"/>
  <c r="R189" i="87"/>
  <c r="Q189" i="87"/>
  <c r="P189" i="87"/>
  <c r="N189" i="87"/>
  <c r="M189" i="87"/>
  <c r="L189" i="87"/>
  <c r="K189" i="87"/>
  <c r="J189" i="87"/>
  <c r="I189" i="87"/>
  <c r="H189" i="87"/>
  <c r="G189" i="87"/>
  <c r="F189" i="87"/>
  <c r="E189" i="87"/>
  <c r="C189" i="87"/>
  <c r="AB188" i="87"/>
  <c r="AA188" i="87"/>
  <c r="Z188" i="87"/>
  <c r="Y188" i="87"/>
  <c r="X188" i="87"/>
  <c r="W188" i="87"/>
  <c r="V188" i="87"/>
  <c r="U188" i="87"/>
  <c r="T188" i="87"/>
  <c r="S188" i="87"/>
  <c r="R188" i="87"/>
  <c r="Q188" i="87"/>
  <c r="P188" i="87"/>
  <c r="N188" i="87"/>
  <c r="M188" i="87"/>
  <c r="L188" i="87"/>
  <c r="K188" i="87"/>
  <c r="J188" i="87"/>
  <c r="I188" i="87"/>
  <c r="H188" i="87"/>
  <c r="G188" i="87"/>
  <c r="F188" i="87"/>
  <c r="E188" i="87"/>
  <c r="C188" i="87"/>
  <c r="AB187" i="87"/>
  <c r="AA187" i="87"/>
  <c r="Z187" i="87"/>
  <c r="Y187" i="87"/>
  <c r="X187" i="87"/>
  <c r="W187" i="87"/>
  <c r="V187" i="87"/>
  <c r="U187" i="87"/>
  <c r="T187" i="87"/>
  <c r="S187" i="87"/>
  <c r="R187" i="87"/>
  <c r="Q187" i="87"/>
  <c r="P187" i="87"/>
  <c r="N187" i="87"/>
  <c r="M187" i="87"/>
  <c r="L187" i="87"/>
  <c r="K187" i="87"/>
  <c r="J187" i="87"/>
  <c r="I187" i="87"/>
  <c r="H187" i="87"/>
  <c r="G187" i="87"/>
  <c r="F187" i="87"/>
  <c r="E187" i="87"/>
  <c r="C187" i="87"/>
  <c r="AB186" i="87"/>
  <c r="AA186" i="87"/>
  <c r="Z186" i="87"/>
  <c r="Y186" i="87"/>
  <c r="X186" i="87"/>
  <c r="W186" i="87"/>
  <c r="V186" i="87"/>
  <c r="U186" i="87"/>
  <c r="T186" i="87"/>
  <c r="S186" i="87"/>
  <c r="R186" i="87"/>
  <c r="Q186" i="87"/>
  <c r="P186" i="87"/>
  <c r="N186" i="87"/>
  <c r="M186" i="87"/>
  <c r="L186" i="87"/>
  <c r="K186" i="87"/>
  <c r="J186" i="87"/>
  <c r="I186" i="87"/>
  <c r="H186" i="87"/>
  <c r="G186" i="87"/>
  <c r="F186" i="87"/>
  <c r="E186" i="87"/>
  <c r="C186" i="87"/>
  <c r="AB185" i="87"/>
  <c r="AA185" i="87"/>
  <c r="Z185" i="87"/>
  <c r="Y185" i="87"/>
  <c r="X185" i="87"/>
  <c r="W185" i="87"/>
  <c r="V185" i="87"/>
  <c r="U185" i="87"/>
  <c r="T185" i="87"/>
  <c r="S185" i="87"/>
  <c r="R185" i="87"/>
  <c r="Q185" i="87"/>
  <c r="P185" i="87"/>
  <c r="N185" i="87"/>
  <c r="M185" i="87"/>
  <c r="L185" i="87"/>
  <c r="K185" i="87"/>
  <c r="J185" i="87"/>
  <c r="I185" i="87"/>
  <c r="H185" i="87"/>
  <c r="G185" i="87"/>
  <c r="F185" i="87"/>
  <c r="E185" i="87"/>
  <c r="C185" i="87"/>
  <c r="AB184" i="87"/>
  <c r="AA184" i="87"/>
  <c r="Z184" i="87"/>
  <c r="Y184" i="87"/>
  <c r="X184" i="87"/>
  <c r="W184" i="87"/>
  <c r="V184" i="87"/>
  <c r="U184" i="87"/>
  <c r="T184" i="87"/>
  <c r="S184" i="87"/>
  <c r="R184" i="87"/>
  <c r="Q184" i="87"/>
  <c r="P184" i="87"/>
  <c r="N184" i="87"/>
  <c r="M184" i="87"/>
  <c r="L184" i="87"/>
  <c r="K184" i="87"/>
  <c r="J184" i="87"/>
  <c r="I184" i="87"/>
  <c r="H184" i="87"/>
  <c r="G184" i="87"/>
  <c r="F184" i="87"/>
  <c r="E184" i="87"/>
  <c r="C184" i="87"/>
  <c r="AB183" i="87"/>
  <c r="AA183" i="87"/>
  <c r="Z183" i="87"/>
  <c r="Y183" i="87"/>
  <c r="X183" i="87"/>
  <c r="W183" i="87"/>
  <c r="V183" i="87"/>
  <c r="U183" i="87"/>
  <c r="T183" i="87"/>
  <c r="S183" i="87"/>
  <c r="R183" i="87"/>
  <c r="Q183" i="87"/>
  <c r="P183" i="87"/>
  <c r="N183" i="87"/>
  <c r="M183" i="87"/>
  <c r="L183" i="87"/>
  <c r="K183" i="87"/>
  <c r="J183" i="87"/>
  <c r="I183" i="87"/>
  <c r="H183" i="87"/>
  <c r="G183" i="87"/>
  <c r="F183" i="87"/>
  <c r="E183" i="87"/>
  <c r="C183" i="87"/>
  <c r="AB182" i="87"/>
  <c r="AA182" i="87"/>
  <c r="Z182" i="87"/>
  <c r="Y182" i="87"/>
  <c r="X182" i="87"/>
  <c r="W182" i="87"/>
  <c r="V182" i="87"/>
  <c r="U182" i="87"/>
  <c r="T182" i="87"/>
  <c r="S182" i="87"/>
  <c r="R182" i="87"/>
  <c r="Q182" i="87"/>
  <c r="P182" i="87"/>
  <c r="N182" i="87"/>
  <c r="M182" i="87"/>
  <c r="L182" i="87"/>
  <c r="K182" i="87"/>
  <c r="J182" i="87"/>
  <c r="I182" i="87"/>
  <c r="H182" i="87"/>
  <c r="C182" i="87"/>
  <c r="AB181" i="87"/>
  <c r="AA181" i="87"/>
  <c r="Z181" i="87"/>
  <c r="Y181" i="87"/>
  <c r="X181" i="87"/>
  <c r="W181" i="87"/>
  <c r="V181" i="87"/>
  <c r="U181" i="87"/>
  <c r="T181" i="87"/>
  <c r="S181" i="87"/>
  <c r="R181" i="87"/>
  <c r="Q181" i="87"/>
  <c r="P181" i="87"/>
  <c r="N181" i="87"/>
  <c r="M181" i="87"/>
  <c r="L181" i="87"/>
  <c r="K181" i="87"/>
  <c r="J181" i="87"/>
  <c r="I181" i="87"/>
  <c r="H181" i="87"/>
  <c r="G181" i="87"/>
  <c r="F181" i="87"/>
  <c r="E181" i="87"/>
  <c r="C181" i="87"/>
  <c r="AB180" i="87"/>
  <c r="AA180" i="87"/>
  <c r="Z180" i="87"/>
  <c r="Y180" i="87"/>
  <c r="X180" i="87"/>
  <c r="W180" i="87"/>
  <c r="V180" i="87"/>
  <c r="U180" i="87"/>
  <c r="T180" i="87"/>
  <c r="S180" i="87"/>
  <c r="R180" i="87"/>
  <c r="Q180" i="87"/>
  <c r="P180" i="87"/>
  <c r="N180" i="87"/>
  <c r="M180" i="87"/>
  <c r="L180" i="87"/>
  <c r="K180" i="87"/>
  <c r="J180" i="87"/>
  <c r="I180" i="87"/>
  <c r="H180" i="87"/>
  <c r="G180" i="87"/>
  <c r="F180" i="87"/>
  <c r="E180" i="87"/>
  <c r="C180" i="87"/>
  <c r="AB179" i="87"/>
  <c r="AA179" i="87"/>
  <c r="Z179" i="87"/>
  <c r="Y179" i="87"/>
  <c r="X179" i="87"/>
  <c r="W179" i="87"/>
  <c r="V179" i="87"/>
  <c r="U179" i="87"/>
  <c r="T179" i="87"/>
  <c r="S179" i="87"/>
  <c r="R179" i="87"/>
  <c r="Q179" i="87"/>
  <c r="P179" i="87"/>
  <c r="N179" i="87"/>
  <c r="M179" i="87"/>
  <c r="L179" i="87"/>
  <c r="K179" i="87"/>
  <c r="J179" i="87"/>
  <c r="I179" i="87"/>
  <c r="H179" i="87"/>
  <c r="G179" i="87"/>
  <c r="F179" i="87"/>
  <c r="E179" i="87"/>
  <c r="C179" i="87"/>
  <c r="AB178" i="87"/>
  <c r="AA178" i="87"/>
  <c r="Z178" i="87"/>
  <c r="Y178" i="87"/>
  <c r="X178" i="87"/>
  <c r="W178" i="87"/>
  <c r="V178" i="87"/>
  <c r="U178" i="87"/>
  <c r="T178" i="87"/>
  <c r="S178" i="87"/>
  <c r="R178" i="87"/>
  <c r="Q178" i="87"/>
  <c r="P178" i="87"/>
  <c r="N178" i="87"/>
  <c r="M178" i="87"/>
  <c r="L178" i="87"/>
  <c r="K178" i="87"/>
  <c r="J178" i="87"/>
  <c r="I178" i="87"/>
  <c r="H178" i="87"/>
  <c r="G178" i="87"/>
  <c r="F178" i="87"/>
  <c r="E178" i="87"/>
  <c r="C178" i="87"/>
  <c r="AB177" i="87"/>
  <c r="AA177" i="87"/>
  <c r="Z177" i="87"/>
  <c r="Y177" i="87"/>
  <c r="X177" i="87"/>
  <c r="W177" i="87"/>
  <c r="V177" i="87"/>
  <c r="U177" i="87"/>
  <c r="T177" i="87"/>
  <c r="S177" i="87"/>
  <c r="R177" i="87"/>
  <c r="Q177" i="87"/>
  <c r="P177" i="87"/>
  <c r="N177" i="87"/>
  <c r="M177" i="87"/>
  <c r="L177" i="87"/>
  <c r="K177" i="87"/>
  <c r="J177" i="87"/>
  <c r="I177" i="87"/>
  <c r="H177" i="87"/>
  <c r="G177" i="87"/>
  <c r="F177" i="87"/>
  <c r="E177" i="87"/>
  <c r="C177" i="87"/>
  <c r="AB176" i="87"/>
  <c r="AA176" i="87"/>
  <c r="Z176" i="87"/>
  <c r="Y176" i="87"/>
  <c r="X176" i="87"/>
  <c r="W176" i="87"/>
  <c r="V176" i="87"/>
  <c r="U176" i="87"/>
  <c r="T176" i="87"/>
  <c r="S176" i="87"/>
  <c r="R176" i="87"/>
  <c r="Q176" i="87"/>
  <c r="P176" i="87"/>
  <c r="N176" i="87"/>
  <c r="M176" i="87"/>
  <c r="L176" i="87"/>
  <c r="K176" i="87"/>
  <c r="J176" i="87"/>
  <c r="I176" i="87"/>
  <c r="H176" i="87"/>
  <c r="G176" i="87"/>
  <c r="F176" i="87"/>
  <c r="E176" i="87"/>
  <c r="C176" i="87"/>
  <c r="AB175" i="87"/>
  <c r="AA175" i="87"/>
  <c r="Z175" i="87"/>
  <c r="Y175" i="87"/>
  <c r="X175" i="87"/>
  <c r="W175" i="87"/>
  <c r="V175" i="87"/>
  <c r="U175" i="87"/>
  <c r="T175" i="87"/>
  <c r="S175" i="87"/>
  <c r="R175" i="87"/>
  <c r="Q175" i="87"/>
  <c r="P175" i="87"/>
  <c r="N175" i="87"/>
  <c r="M175" i="87"/>
  <c r="L175" i="87"/>
  <c r="K175" i="87"/>
  <c r="J175" i="87"/>
  <c r="I175" i="87"/>
  <c r="H175" i="87"/>
  <c r="C175" i="87"/>
  <c r="AB174" i="87"/>
  <c r="AA174" i="87"/>
  <c r="Z174" i="87"/>
  <c r="Y174" i="87"/>
  <c r="X174" i="87"/>
  <c r="W174" i="87"/>
  <c r="V174" i="87"/>
  <c r="U174" i="87"/>
  <c r="T174" i="87"/>
  <c r="S174" i="87"/>
  <c r="R174" i="87"/>
  <c r="Q174" i="87"/>
  <c r="P174" i="87"/>
  <c r="N174" i="87"/>
  <c r="M174" i="87"/>
  <c r="L174" i="87"/>
  <c r="K174" i="87"/>
  <c r="J174" i="87"/>
  <c r="I174" i="87"/>
  <c r="H174" i="87"/>
  <c r="G174" i="87"/>
  <c r="F174" i="87"/>
  <c r="E174" i="87"/>
  <c r="C174" i="87"/>
  <c r="AB173" i="87"/>
  <c r="AA173" i="87"/>
  <c r="Z173" i="87"/>
  <c r="Y173" i="87"/>
  <c r="X173" i="87"/>
  <c r="W173" i="87"/>
  <c r="V173" i="87"/>
  <c r="U173" i="87"/>
  <c r="T173" i="87"/>
  <c r="S173" i="87"/>
  <c r="R173" i="87"/>
  <c r="Q173" i="87"/>
  <c r="P173" i="87"/>
  <c r="N173" i="87"/>
  <c r="M173" i="87"/>
  <c r="L173" i="87"/>
  <c r="K173" i="87"/>
  <c r="J173" i="87"/>
  <c r="I173" i="87"/>
  <c r="H173" i="87"/>
  <c r="G173" i="87"/>
  <c r="F173" i="87"/>
  <c r="E173" i="87"/>
  <c r="C173" i="87"/>
  <c r="AB172" i="87"/>
  <c r="AA172" i="87"/>
  <c r="Z172" i="87"/>
  <c r="Y172" i="87"/>
  <c r="X172" i="87"/>
  <c r="W172" i="87"/>
  <c r="V172" i="87"/>
  <c r="U172" i="87"/>
  <c r="T172" i="87"/>
  <c r="S172" i="87"/>
  <c r="R172" i="87"/>
  <c r="Q172" i="87"/>
  <c r="P172" i="87"/>
  <c r="N172" i="87"/>
  <c r="M172" i="87"/>
  <c r="L172" i="87"/>
  <c r="K172" i="87"/>
  <c r="J172" i="87"/>
  <c r="I172" i="87"/>
  <c r="H172" i="87"/>
  <c r="G172" i="87"/>
  <c r="F172" i="87"/>
  <c r="E172" i="87"/>
  <c r="C172" i="87"/>
  <c r="AB171" i="87"/>
  <c r="AA171" i="87"/>
  <c r="Z171" i="87"/>
  <c r="Y171" i="87"/>
  <c r="X171" i="87"/>
  <c r="W171" i="87"/>
  <c r="V171" i="87"/>
  <c r="U171" i="87"/>
  <c r="T171" i="87"/>
  <c r="S171" i="87"/>
  <c r="R171" i="87"/>
  <c r="Q171" i="87"/>
  <c r="P171" i="87"/>
  <c r="N171" i="87"/>
  <c r="M171" i="87"/>
  <c r="L171" i="87"/>
  <c r="K171" i="87"/>
  <c r="J171" i="87"/>
  <c r="I171" i="87"/>
  <c r="H171" i="87"/>
  <c r="G171" i="87"/>
  <c r="F171" i="87"/>
  <c r="E171" i="87"/>
  <c r="C171" i="87"/>
  <c r="AB170" i="87"/>
  <c r="AA170" i="87"/>
  <c r="Z170" i="87"/>
  <c r="Y170" i="87"/>
  <c r="X170" i="87"/>
  <c r="W170" i="87"/>
  <c r="V170" i="87"/>
  <c r="U170" i="87"/>
  <c r="T170" i="87"/>
  <c r="S170" i="87"/>
  <c r="R170" i="87"/>
  <c r="Q170" i="87"/>
  <c r="P170" i="87"/>
  <c r="N170" i="87"/>
  <c r="M170" i="87"/>
  <c r="L170" i="87"/>
  <c r="K170" i="87"/>
  <c r="J170" i="87"/>
  <c r="I170" i="87"/>
  <c r="H170" i="87"/>
  <c r="G170" i="87"/>
  <c r="F170" i="87"/>
  <c r="E170" i="87"/>
  <c r="C170" i="87"/>
  <c r="AB169" i="87"/>
  <c r="AA169" i="87"/>
  <c r="Z169" i="87"/>
  <c r="Y169" i="87"/>
  <c r="X169" i="87"/>
  <c r="W169" i="87"/>
  <c r="V169" i="87"/>
  <c r="U169" i="87"/>
  <c r="T169" i="87"/>
  <c r="S169" i="87"/>
  <c r="R169" i="87"/>
  <c r="Q169" i="87"/>
  <c r="P169" i="87"/>
  <c r="N169" i="87"/>
  <c r="M169" i="87"/>
  <c r="L169" i="87"/>
  <c r="K169" i="87"/>
  <c r="J169" i="87"/>
  <c r="I169" i="87"/>
  <c r="H169" i="87"/>
  <c r="G169" i="87"/>
  <c r="F169" i="87"/>
  <c r="E169" i="87"/>
  <c r="C169" i="87"/>
  <c r="AB168" i="87"/>
  <c r="AA168" i="87"/>
  <c r="Z168" i="87"/>
  <c r="Y168" i="87"/>
  <c r="X168" i="87"/>
  <c r="W168" i="87"/>
  <c r="V168" i="87"/>
  <c r="U168" i="87"/>
  <c r="T168" i="87"/>
  <c r="S168" i="87"/>
  <c r="R168" i="87"/>
  <c r="Q168" i="87"/>
  <c r="P168" i="87"/>
  <c r="N168" i="87"/>
  <c r="M168" i="87"/>
  <c r="L168" i="87"/>
  <c r="K168" i="87"/>
  <c r="J168" i="87"/>
  <c r="I168" i="87"/>
  <c r="H168" i="87"/>
  <c r="G168" i="87"/>
  <c r="F168" i="87"/>
  <c r="E168" i="87"/>
  <c r="C168" i="87"/>
  <c r="AB167" i="87"/>
  <c r="AA167" i="87"/>
  <c r="Z167" i="87"/>
  <c r="Y167" i="87"/>
  <c r="X167" i="87"/>
  <c r="W167" i="87"/>
  <c r="V167" i="87"/>
  <c r="U167" i="87"/>
  <c r="T167" i="87"/>
  <c r="S167" i="87"/>
  <c r="R167" i="87"/>
  <c r="Q167" i="87"/>
  <c r="P167" i="87"/>
  <c r="N167" i="87"/>
  <c r="M167" i="87"/>
  <c r="L167" i="87"/>
  <c r="K167" i="87"/>
  <c r="J167" i="87"/>
  <c r="I167" i="87"/>
  <c r="H167" i="87"/>
  <c r="C167" i="87"/>
  <c r="AB166" i="87"/>
  <c r="AA166" i="87"/>
  <c r="Z166" i="87"/>
  <c r="Y166" i="87"/>
  <c r="X166" i="87"/>
  <c r="W166" i="87"/>
  <c r="V166" i="87"/>
  <c r="U166" i="87"/>
  <c r="T166" i="87"/>
  <c r="S166" i="87"/>
  <c r="R166" i="87"/>
  <c r="Q166" i="87"/>
  <c r="P166" i="87"/>
  <c r="N166" i="87"/>
  <c r="M166" i="87"/>
  <c r="L166" i="87"/>
  <c r="K166" i="87"/>
  <c r="J166" i="87"/>
  <c r="I166" i="87"/>
  <c r="H166" i="87"/>
  <c r="G166" i="87"/>
  <c r="F166" i="87"/>
  <c r="E166" i="87"/>
  <c r="C166" i="87"/>
  <c r="AB165" i="87"/>
  <c r="AA165" i="87"/>
  <c r="Z165" i="87"/>
  <c r="Y165" i="87"/>
  <c r="X165" i="87"/>
  <c r="W165" i="87"/>
  <c r="V165" i="87"/>
  <c r="U165" i="87"/>
  <c r="T165" i="87"/>
  <c r="S165" i="87"/>
  <c r="R165" i="87"/>
  <c r="Q165" i="87"/>
  <c r="P165" i="87"/>
  <c r="N165" i="87"/>
  <c r="M165" i="87"/>
  <c r="L165" i="87"/>
  <c r="K165" i="87"/>
  <c r="J165" i="87"/>
  <c r="I165" i="87"/>
  <c r="H165" i="87"/>
  <c r="G165" i="87"/>
  <c r="F165" i="87"/>
  <c r="E165" i="87"/>
  <c r="C165" i="87"/>
  <c r="AB164" i="87"/>
  <c r="AA164" i="87"/>
  <c r="Z164" i="87"/>
  <c r="Y164" i="87"/>
  <c r="X164" i="87"/>
  <c r="W164" i="87"/>
  <c r="V164" i="87"/>
  <c r="U164" i="87"/>
  <c r="T164" i="87"/>
  <c r="S164" i="87"/>
  <c r="R164" i="87"/>
  <c r="Q164" i="87"/>
  <c r="P164" i="87"/>
  <c r="N164" i="87"/>
  <c r="M164" i="87"/>
  <c r="L164" i="87"/>
  <c r="K164" i="87"/>
  <c r="J164" i="87"/>
  <c r="I164" i="87"/>
  <c r="H164" i="87"/>
  <c r="G164" i="87"/>
  <c r="F164" i="87"/>
  <c r="E164" i="87"/>
  <c r="C164" i="87"/>
  <c r="AB163" i="87"/>
  <c r="AA163" i="87"/>
  <c r="Z163" i="87"/>
  <c r="Y163" i="87"/>
  <c r="X163" i="87"/>
  <c r="W163" i="87"/>
  <c r="V163" i="87"/>
  <c r="U163" i="87"/>
  <c r="T163" i="87"/>
  <c r="S163" i="87"/>
  <c r="R163" i="87"/>
  <c r="Q163" i="87"/>
  <c r="P163" i="87"/>
  <c r="N163" i="87"/>
  <c r="M163" i="87"/>
  <c r="L163" i="87"/>
  <c r="K163" i="87"/>
  <c r="J163" i="87"/>
  <c r="I163" i="87"/>
  <c r="H163" i="87"/>
  <c r="G163" i="87"/>
  <c r="F163" i="87"/>
  <c r="E163" i="87"/>
  <c r="C163" i="87"/>
  <c r="AB162" i="87"/>
  <c r="AA162" i="87"/>
  <c r="Z162" i="87"/>
  <c r="Y162" i="87"/>
  <c r="X162" i="87"/>
  <c r="W162" i="87"/>
  <c r="V162" i="87"/>
  <c r="U162" i="87"/>
  <c r="T162" i="87"/>
  <c r="S162" i="87"/>
  <c r="R162" i="87"/>
  <c r="Q162" i="87"/>
  <c r="P162" i="87"/>
  <c r="N162" i="87"/>
  <c r="M162" i="87"/>
  <c r="L162" i="87"/>
  <c r="K162" i="87"/>
  <c r="J162" i="87"/>
  <c r="I162" i="87"/>
  <c r="H162" i="87"/>
  <c r="C162" i="87"/>
  <c r="AB161" i="87"/>
  <c r="AA161" i="87"/>
  <c r="Z161" i="87"/>
  <c r="Y161" i="87"/>
  <c r="X161" i="87"/>
  <c r="W161" i="87"/>
  <c r="V161" i="87"/>
  <c r="U161" i="87"/>
  <c r="T161" i="87"/>
  <c r="S161" i="87"/>
  <c r="R161" i="87"/>
  <c r="Q161" i="87"/>
  <c r="P161" i="87"/>
  <c r="N161" i="87"/>
  <c r="M161" i="87"/>
  <c r="L161" i="87"/>
  <c r="K161" i="87"/>
  <c r="J161" i="87"/>
  <c r="I161" i="87"/>
  <c r="H161" i="87"/>
  <c r="G161" i="87"/>
  <c r="F161" i="87"/>
  <c r="E161" i="87"/>
  <c r="C161" i="87"/>
  <c r="AB160" i="87"/>
  <c r="AA160" i="87"/>
  <c r="Z160" i="87"/>
  <c r="Y160" i="87"/>
  <c r="X160" i="87"/>
  <c r="W160" i="87"/>
  <c r="V160" i="87"/>
  <c r="U160" i="87"/>
  <c r="T160" i="87"/>
  <c r="S160" i="87"/>
  <c r="R160" i="87"/>
  <c r="Q160" i="87"/>
  <c r="P160" i="87"/>
  <c r="N160" i="87"/>
  <c r="M160" i="87"/>
  <c r="L160" i="87"/>
  <c r="K160" i="87"/>
  <c r="J160" i="87"/>
  <c r="I160" i="87"/>
  <c r="H160" i="87"/>
  <c r="G160" i="87"/>
  <c r="F160" i="87"/>
  <c r="E160" i="87"/>
  <c r="C160" i="87"/>
  <c r="AB159" i="87"/>
  <c r="AA159" i="87"/>
  <c r="Z159" i="87"/>
  <c r="Y159" i="87"/>
  <c r="X159" i="87"/>
  <c r="W159" i="87"/>
  <c r="V159" i="87"/>
  <c r="U159" i="87"/>
  <c r="T159" i="87"/>
  <c r="S159" i="87"/>
  <c r="R159" i="87"/>
  <c r="Q159" i="87"/>
  <c r="P159" i="87"/>
  <c r="N159" i="87"/>
  <c r="M159" i="87"/>
  <c r="L159" i="87"/>
  <c r="K159" i="87"/>
  <c r="J159" i="87"/>
  <c r="I159" i="87"/>
  <c r="H159" i="87"/>
  <c r="G159" i="87"/>
  <c r="F159" i="87"/>
  <c r="E159" i="87"/>
  <c r="C159" i="87"/>
  <c r="AB158" i="87"/>
  <c r="AA158" i="87"/>
  <c r="Z158" i="87"/>
  <c r="Y158" i="87"/>
  <c r="X158" i="87"/>
  <c r="W158" i="87"/>
  <c r="V158" i="87"/>
  <c r="U158" i="87"/>
  <c r="T158" i="87"/>
  <c r="S158" i="87"/>
  <c r="R158" i="87"/>
  <c r="Q158" i="87"/>
  <c r="P158" i="87"/>
  <c r="N158" i="87"/>
  <c r="M158" i="87"/>
  <c r="L158" i="87"/>
  <c r="K158" i="87"/>
  <c r="J158" i="87"/>
  <c r="I158" i="87"/>
  <c r="H158" i="87"/>
  <c r="G158" i="87"/>
  <c r="F158" i="87"/>
  <c r="E158" i="87"/>
  <c r="C158" i="87"/>
  <c r="AB157" i="87"/>
  <c r="AA157" i="87"/>
  <c r="Z157" i="87"/>
  <c r="Y157" i="87"/>
  <c r="X157" i="87"/>
  <c r="W157" i="87"/>
  <c r="V157" i="87"/>
  <c r="U157" i="87"/>
  <c r="T157" i="87"/>
  <c r="S157" i="87"/>
  <c r="R157" i="87"/>
  <c r="Q157" i="87"/>
  <c r="P157" i="87"/>
  <c r="N157" i="87"/>
  <c r="M157" i="87"/>
  <c r="L157" i="87"/>
  <c r="K157" i="87"/>
  <c r="J157" i="87"/>
  <c r="I157" i="87"/>
  <c r="H157" i="87"/>
  <c r="G157" i="87"/>
  <c r="F157" i="87"/>
  <c r="E157" i="87"/>
  <c r="C157" i="87"/>
  <c r="AB156" i="87"/>
  <c r="AA156" i="87"/>
  <c r="Z156" i="87"/>
  <c r="Y156" i="87"/>
  <c r="X156" i="87"/>
  <c r="W156" i="87"/>
  <c r="V156" i="87"/>
  <c r="U156" i="87"/>
  <c r="T156" i="87"/>
  <c r="S156" i="87"/>
  <c r="R156" i="87"/>
  <c r="Q156" i="87"/>
  <c r="P156" i="87"/>
  <c r="N156" i="87"/>
  <c r="M156" i="87"/>
  <c r="L156" i="87"/>
  <c r="K156" i="87"/>
  <c r="J156" i="87"/>
  <c r="I156" i="87"/>
  <c r="H156" i="87"/>
  <c r="G156" i="87"/>
  <c r="F156" i="87"/>
  <c r="E156" i="87"/>
  <c r="C156" i="87"/>
  <c r="AB155" i="87"/>
  <c r="AA155" i="87"/>
  <c r="Z155" i="87"/>
  <c r="Y155" i="87"/>
  <c r="X155" i="87"/>
  <c r="W155" i="87"/>
  <c r="V155" i="87"/>
  <c r="U155" i="87"/>
  <c r="T155" i="87"/>
  <c r="S155" i="87"/>
  <c r="R155" i="87"/>
  <c r="Q155" i="87"/>
  <c r="P155" i="87"/>
  <c r="N155" i="87"/>
  <c r="M155" i="87"/>
  <c r="L155" i="87"/>
  <c r="K155" i="87"/>
  <c r="J155" i="87"/>
  <c r="I155" i="87"/>
  <c r="H155" i="87"/>
  <c r="G155" i="87"/>
  <c r="F155" i="87"/>
  <c r="E155" i="87"/>
  <c r="C155" i="87"/>
  <c r="AB154" i="87"/>
  <c r="AA154" i="87"/>
  <c r="Z154" i="87"/>
  <c r="Y154" i="87"/>
  <c r="X154" i="87"/>
  <c r="W154" i="87"/>
  <c r="V154" i="87"/>
  <c r="U154" i="87"/>
  <c r="T154" i="87"/>
  <c r="S154" i="87"/>
  <c r="R154" i="87"/>
  <c r="Q154" i="87"/>
  <c r="P154" i="87"/>
  <c r="N154" i="87"/>
  <c r="M154" i="87"/>
  <c r="L154" i="87"/>
  <c r="K154" i="87"/>
  <c r="J154" i="87"/>
  <c r="I154" i="87"/>
  <c r="H154" i="87"/>
  <c r="C154" i="87"/>
  <c r="AB153" i="87"/>
  <c r="AA153" i="87"/>
  <c r="Z153" i="87"/>
  <c r="Y153" i="87"/>
  <c r="X153" i="87"/>
  <c r="W153" i="87"/>
  <c r="V153" i="87"/>
  <c r="U153" i="87"/>
  <c r="T153" i="87"/>
  <c r="S153" i="87"/>
  <c r="R153" i="87"/>
  <c r="Q153" i="87"/>
  <c r="P153" i="87"/>
  <c r="N153" i="87"/>
  <c r="M153" i="87"/>
  <c r="L153" i="87"/>
  <c r="K153" i="87"/>
  <c r="J153" i="87"/>
  <c r="I153" i="87"/>
  <c r="H153" i="87"/>
  <c r="C153" i="87"/>
  <c r="AB204" i="85"/>
  <c r="AA204" i="85"/>
  <c r="Z204" i="85"/>
  <c r="Y204" i="85"/>
  <c r="X204" i="85"/>
  <c r="W204" i="85"/>
  <c r="V204" i="85"/>
  <c r="U204" i="85"/>
  <c r="T204" i="85"/>
  <c r="S204" i="85"/>
  <c r="R204" i="85"/>
  <c r="Q204" i="85"/>
  <c r="P204" i="85"/>
  <c r="N204" i="85"/>
  <c r="M204" i="85"/>
  <c r="L204" i="85"/>
  <c r="K204" i="85"/>
  <c r="J204" i="85"/>
  <c r="I204" i="85"/>
  <c r="H204" i="85"/>
  <c r="G204" i="85"/>
  <c r="F204" i="85"/>
  <c r="E204" i="85"/>
  <c r="C204" i="85"/>
  <c r="AB203" i="85"/>
  <c r="AA203" i="85"/>
  <c r="Z203" i="85"/>
  <c r="Y203" i="85"/>
  <c r="X203" i="85"/>
  <c r="W203" i="85"/>
  <c r="V203" i="85"/>
  <c r="U203" i="85"/>
  <c r="T203" i="85"/>
  <c r="S203" i="85"/>
  <c r="R203" i="85"/>
  <c r="Q203" i="85"/>
  <c r="P203" i="85"/>
  <c r="N203" i="85"/>
  <c r="M203" i="85"/>
  <c r="L203" i="85"/>
  <c r="K203" i="85"/>
  <c r="J203" i="85"/>
  <c r="I203" i="85"/>
  <c r="H203" i="85"/>
  <c r="G203" i="85"/>
  <c r="F203" i="85"/>
  <c r="E203" i="85"/>
  <c r="C203" i="85"/>
  <c r="AB202" i="85"/>
  <c r="AA202" i="85"/>
  <c r="Z202" i="85"/>
  <c r="Y202" i="85"/>
  <c r="X202" i="85"/>
  <c r="W202" i="85"/>
  <c r="V202" i="85"/>
  <c r="U202" i="85"/>
  <c r="T202" i="85"/>
  <c r="S202" i="85"/>
  <c r="R202" i="85"/>
  <c r="Q202" i="85"/>
  <c r="P202" i="85"/>
  <c r="N202" i="85"/>
  <c r="M202" i="85"/>
  <c r="L202" i="85"/>
  <c r="K202" i="85"/>
  <c r="J202" i="85"/>
  <c r="I202" i="85"/>
  <c r="H202" i="85"/>
  <c r="G202" i="85"/>
  <c r="F202" i="85"/>
  <c r="E202" i="85"/>
  <c r="C202" i="85"/>
  <c r="AB201" i="85"/>
  <c r="AA201" i="85"/>
  <c r="Z201" i="85"/>
  <c r="Y201" i="85"/>
  <c r="X201" i="85"/>
  <c r="W201" i="85"/>
  <c r="V201" i="85"/>
  <c r="U201" i="85"/>
  <c r="T201" i="85"/>
  <c r="S201" i="85"/>
  <c r="R201" i="85"/>
  <c r="Q201" i="85"/>
  <c r="P201" i="85"/>
  <c r="N201" i="85"/>
  <c r="M201" i="85"/>
  <c r="L201" i="85"/>
  <c r="K201" i="85"/>
  <c r="J201" i="85"/>
  <c r="I201" i="85"/>
  <c r="H201" i="85"/>
  <c r="G201" i="85"/>
  <c r="F201" i="85"/>
  <c r="E201" i="85"/>
  <c r="C201" i="85"/>
  <c r="AB200" i="85"/>
  <c r="AA200" i="85"/>
  <c r="Z200" i="85"/>
  <c r="Y200" i="85"/>
  <c r="X200" i="85"/>
  <c r="W200" i="85"/>
  <c r="V200" i="85"/>
  <c r="U200" i="85"/>
  <c r="T200" i="85"/>
  <c r="S200" i="85"/>
  <c r="R200" i="85"/>
  <c r="Q200" i="85"/>
  <c r="P200" i="85"/>
  <c r="N200" i="85"/>
  <c r="M200" i="85"/>
  <c r="L200" i="85"/>
  <c r="K200" i="85"/>
  <c r="J200" i="85"/>
  <c r="I200" i="85"/>
  <c r="H200" i="85"/>
  <c r="G200" i="85"/>
  <c r="F200" i="85"/>
  <c r="E200" i="85"/>
  <c r="C200" i="85"/>
  <c r="AB199" i="85"/>
  <c r="AA199" i="85"/>
  <c r="Z199" i="85"/>
  <c r="Y199" i="85"/>
  <c r="X199" i="85"/>
  <c r="W199" i="85"/>
  <c r="V199" i="85"/>
  <c r="U199" i="85"/>
  <c r="T199" i="85"/>
  <c r="S199" i="85"/>
  <c r="R199" i="85"/>
  <c r="Q199" i="85"/>
  <c r="P199" i="85"/>
  <c r="N199" i="85"/>
  <c r="M199" i="85"/>
  <c r="L199" i="85"/>
  <c r="K199" i="85"/>
  <c r="J199" i="85"/>
  <c r="I199" i="85"/>
  <c r="H199" i="85"/>
  <c r="G199" i="85"/>
  <c r="F199" i="85"/>
  <c r="E199" i="85"/>
  <c r="C199" i="85"/>
  <c r="AB198" i="85"/>
  <c r="AA198" i="85"/>
  <c r="Z198" i="85"/>
  <c r="Y198" i="85"/>
  <c r="X198" i="85"/>
  <c r="W198" i="85"/>
  <c r="V198" i="85"/>
  <c r="U198" i="85"/>
  <c r="T198" i="85"/>
  <c r="S198" i="85"/>
  <c r="R198" i="85"/>
  <c r="Q198" i="85"/>
  <c r="P198" i="85"/>
  <c r="N198" i="85"/>
  <c r="M198" i="85"/>
  <c r="L198" i="85"/>
  <c r="K198" i="85"/>
  <c r="J198" i="85"/>
  <c r="I198" i="85"/>
  <c r="H198" i="85"/>
  <c r="G198" i="85"/>
  <c r="F198" i="85"/>
  <c r="E198" i="85"/>
  <c r="C198" i="85"/>
  <c r="AB197" i="85"/>
  <c r="AA197" i="85"/>
  <c r="Z197" i="85"/>
  <c r="Y197" i="85"/>
  <c r="X197" i="85"/>
  <c r="W197" i="85"/>
  <c r="V197" i="85"/>
  <c r="U197" i="85"/>
  <c r="T197" i="85"/>
  <c r="S197" i="85"/>
  <c r="R197" i="85"/>
  <c r="Q197" i="85"/>
  <c r="P197" i="85"/>
  <c r="N197" i="85"/>
  <c r="M197" i="85"/>
  <c r="L197" i="85"/>
  <c r="K197" i="85"/>
  <c r="J197" i="85"/>
  <c r="I197" i="85"/>
  <c r="H197" i="85"/>
  <c r="G197" i="85"/>
  <c r="F197" i="85"/>
  <c r="E197" i="85"/>
  <c r="C197" i="85"/>
  <c r="AB196" i="85"/>
  <c r="AA196" i="85"/>
  <c r="Z196" i="85"/>
  <c r="Y196" i="85"/>
  <c r="X196" i="85"/>
  <c r="W196" i="85"/>
  <c r="V196" i="85"/>
  <c r="U196" i="85"/>
  <c r="T196" i="85"/>
  <c r="S196" i="85"/>
  <c r="R196" i="85"/>
  <c r="Q196" i="85"/>
  <c r="P196" i="85"/>
  <c r="N196" i="85"/>
  <c r="M196" i="85"/>
  <c r="L196" i="85"/>
  <c r="K196" i="85"/>
  <c r="J196" i="85"/>
  <c r="I196" i="85"/>
  <c r="H196" i="85"/>
  <c r="C196" i="85"/>
  <c r="AB195" i="85"/>
  <c r="AA195" i="85"/>
  <c r="Z195" i="85"/>
  <c r="Y195" i="85"/>
  <c r="X195" i="85"/>
  <c r="W195" i="85"/>
  <c r="V195" i="85"/>
  <c r="U195" i="85"/>
  <c r="T195" i="85"/>
  <c r="S195" i="85"/>
  <c r="R195" i="85"/>
  <c r="Q195" i="85"/>
  <c r="P195" i="85"/>
  <c r="N195" i="85"/>
  <c r="M195" i="85"/>
  <c r="L195" i="85"/>
  <c r="K195" i="85"/>
  <c r="J195" i="85"/>
  <c r="I195" i="85"/>
  <c r="H195" i="85"/>
  <c r="G195" i="85"/>
  <c r="F195" i="85"/>
  <c r="E195" i="85"/>
  <c r="C195" i="85"/>
  <c r="AB194" i="85"/>
  <c r="AA194" i="85"/>
  <c r="Z194" i="85"/>
  <c r="Y194" i="85"/>
  <c r="X194" i="85"/>
  <c r="W194" i="85"/>
  <c r="V194" i="85"/>
  <c r="U194" i="85"/>
  <c r="T194" i="85"/>
  <c r="S194" i="85"/>
  <c r="R194" i="85"/>
  <c r="Q194" i="85"/>
  <c r="P194" i="85"/>
  <c r="N194" i="85"/>
  <c r="M194" i="85"/>
  <c r="L194" i="85"/>
  <c r="K194" i="85"/>
  <c r="J194" i="85"/>
  <c r="I194" i="85"/>
  <c r="H194" i="85"/>
  <c r="G194" i="85"/>
  <c r="F194" i="85"/>
  <c r="E194" i="85"/>
  <c r="C194" i="85"/>
  <c r="AB193" i="85"/>
  <c r="AA193" i="85"/>
  <c r="Z193" i="85"/>
  <c r="Y193" i="85"/>
  <c r="X193" i="85"/>
  <c r="W193" i="85"/>
  <c r="V193" i="85"/>
  <c r="U193" i="85"/>
  <c r="T193" i="85"/>
  <c r="S193" i="85"/>
  <c r="R193" i="85"/>
  <c r="Q193" i="85"/>
  <c r="P193" i="85"/>
  <c r="N193" i="85"/>
  <c r="M193" i="85"/>
  <c r="L193" i="85"/>
  <c r="K193" i="85"/>
  <c r="J193" i="85"/>
  <c r="I193" i="85"/>
  <c r="H193" i="85"/>
  <c r="G193" i="85"/>
  <c r="F193" i="85"/>
  <c r="E193" i="85"/>
  <c r="C193" i="85"/>
  <c r="AB192" i="85"/>
  <c r="AA192" i="85"/>
  <c r="Z192" i="85"/>
  <c r="Y192" i="85"/>
  <c r="X192" i="85"/>
  <c r="W192" i="85"/>
  <c r="V192" i="85"/>
  <c r="U192" i="85"/>
  <c r="T192" i="85"/>
  <c r="S192" i="85"/>
  <c r="R192" i="85"/>
  <c r="Q192" i="85"/>
  <c r="P192" i="85"/>
  <c r="N192" i="85"/>
  <c r="M192" i="85"/>
  <c r="L192" i="85"/>
  <c r="K192" i="85"/>
  <c r="J192" i="85"/>
  <c r="I192" i="85"/>
  <c r="H192" i="85"/>
  <c r="C192" i="85"/>
  <c r="AB191" i="85"/>
  <c r="AA191" i="85"/>
  <c r="Z191" i="85"/>
  <c r="Y191" i="85"/>
  <c r="X191" i="85"/>
  <c r="W191" i="85"/>
  <c r="V191" i="85"/>
  <c r="U191" i="85"/>
  <c r="T191" i="85"/>
  <c r="S191" i="85"/>
  <c r="R191" i="85"/>
  <c r="Q191" i="85"/>
  <c r="P191" i="85"/>
  <c r="N191" i="85"/>
  <c r="M191" i="85"/>
  <c r="L191" i="85"/>
  <c r="K191" i="85"/>
  <c r="J191" i="85"/>
  <c r="I191" i="85"/>
  <c r="H191" i="85"/>
  <c r="G191" i="85"/>
  <c r="F191" i="85"/>
  <c r="E191" i="85"/>
  <c r="C191" i="85"/>
  <c r="AB190" i="85"/>
  <c r="AA190" i="85"/>
  <c r="Z190" i="85"/>
  <c r="Y190" i="85"/>
  <c r="X190" i="85"/>
  <c r="W190" i="85"/>
  <c r="V190" i="85"/>
  <c r="U190" i="85"/>
  <c r="T190" i="85"/>
  <c r="S190" i="85"/>
  <c r="R190" i="85"/>
  <c r="Q190" i="85"/>
  <c r="P190" i="85"/>
  <c r="N190" i="85"/>
  <c r="M190" i="85"/>
  <c r="L190" i="85"/>
  <c r="K190" i="85"/>
  <c r="J190" i="85"/>
  <c r="I190" i="85"/>
  <c r="H190" i="85"/>
  <c r="G190" i="85"/>
  <c r="F190" i="85"/>
  <c r="E190" i="85"/>
  <c r="C190" i="85"/>
  <c r="AB189" i="85"/>
  <c r="AA189" i="85"/>
  <c r="Z189" i="85"/>
  <c r="Y189" i="85"/>
  <c r="X189" i="85"/>
  <c r="W189" i="85"/>
  <c r="V189" i="85"/>
  <c r="U189" i="85"/>
  <c r="T189" i="85"/>
  <c r="S189" i="85"/>
  <c r="R189" i="85"/>
  <c r="Q189" i="85"/>
  <c r="P189" i="85"/>
  <c r="N189" i="85"/>
  <c r="M189" i="85"/>
  <c r="L189" i="85"/>
  <c r="K189" i="85"/>
  <c r="J189" i="85"/>
  <c r="I189" i="85"/>
  <c r="H189" i="85"/>
  <c r="G189" i="85"/>
  <c r="F189" i="85"/>
  <c r="E189" i="85"/>
  <c r="C189" i="85"/>
  <c r="AB188" i="85"/>
  <c r="AA188" i="85"/>
  <c r="Z188" i="85"/>
  <c r="Y188" i="85"/>
  <c r="X188" i="85"/>
  <c r="W188" i="85"/>
  <c r="V188" i="85"/>
  <c r="U188" i="85"/>
  <c r="T188" i="85"/>
  <c r="S188" i="85"/>
  <c r="R188" i="85"/>
  <c r="Q188" i="85"/>
  <c r="P188" i="85"/>
  <c r="N188" i="85"/>
  <c r="M188" i="85"/>
  <c r="L188" i="85"/>
  <c r="K188" i="85"/>
  <c r="J188" i="85"/>
  <c r="I188" i="85"/>
  <c r="H188" i="85"/>
  <c r="G188" i="85"/>
  <c r="F188" i="85"/>
  <c r="E188" i="85"/>
  <c r="C188" i="85"/>
  <c r="AB187" i="85"/>
  <c r="AA187" i="85"/>
  <c r="Z187" i="85"/>
  <c r="Y187" i="85"/>
  <c r="X187" i="85"/>
  <c r="W187" i="85"/>
  <c r="V187" i="85"/>
  <c r="U187" i="85"/>
  <c r="T187" i="85"/>
  <c r="S187" i="85"/>
  <c r="R187" i="85"/>
  <c r="Q187" i="85"/>
  <c r="P187" i="85"/>
  <c r="N187" i="85"/>
  <c r="M187" i="85"/>
  <c r="L187" i="85"/>
  <c r="K187" i="85"/>
  <c r="J187" i="85"/>
  <c r="I187" i="85"/>
  <c r="H187" i="85"/>
  <c r="G187" i="85"/>
  <c r="F187" i="85"/>
  <c r="E187" i="85"/>
  <c r="C187" i="85"/>
  <c r="AB186" i="85"/>
  <c r="AA186" i="85"/>
  <c r="Z186" i="85"/>
  <c r="Y186" i="85"/>
  <c r="X186" i="85"/>
  <c r="W186" i="85"/>
  <c r="V186" i="85"/>
  <c r="U186" i="85"/>
  <c r="T186" i="85"/>
  <c r="S186" i="85"/>
  <c r="R186" i="85"/>
  <c r="Q186" i="85"/>
  <c r="P186" i="85"/>
  <c r="N186" i="85"/>
  <c r="M186" i="85"/>
  <c r="L186" i="85"/>
  <c r="K186" i="85"/>
  <c r="J186" i="85"/>
  <c r="I186" i="85"/>
  <c r="H186" i="85"/>
  <c r="G186" i="85"/>
  <c r="F186" i="85"/>
  <c r="E186" i="85"/>
  <c r="C186" i="85"/>
  <c r="AB185" i="85"/>
  <c r="AA185" i="85"/>
  <c r="Z185" i="85"/>
  <c r="Y185" i="85"/>
  <c r="X185" i="85"/>
  <c r="W185" i="85"/>
  <c r="V185" i="85"/>
  <c r="U185" i="85"/>
  <c r="T185" i="85"/>
  <c r="S185" i="85"/>
  <c r="R185" i="85"/>
  <c r="Q185" i="85"/>
  <c r="P185" i="85"/>
  <c r="N185" i="85"/>
  <c r="M185" i="85"/>
  <c r="L185" i="85"/>
  <c r="K185" i="85"/>
  <c r="J185" i="85"/>
  <c r="I185" i="85"/>
  <c r="H185" i="85"/>
  <c r="G185" i="85"/>
  <c r="F185" i="85"/>
  <c r="E185" i="85"/>
  <c r="C185" i="85"/>
  <c r="AB184" i="85"/>
  <c r="AA184" i="85"/>
  <c r="Z184" i="85"/>
  <c r="Y184" i="85"/>
  <c r="X184" i="85"/>
  <c r="W184" i="85"/>
  <c r="V184" i="85"/>
  <c r="U184" i="85"/>
  <c r="T184" i="85"/>
  <c r="S184" i="85"/>
  <c r="R184" i="85"/>
  <c r="Q184" i="85"/>
  <c r="P184" i="85"/>
  <c r="N184" i="85"/>
  <c r="M184" i="85"/>
  <c r="L184" i="85"/>
  <c r="K184" i="85"/>
  <c r="J184" i="85"/>
  <c r="I184" i="85"/>
  <c r="H184" i="85"/>
  <c r="G184" i="85"/>
  <c r="F184" i="85"/>
  <c r="E184" i="85"/>
  <c r="C184" i="85"/>
  <c r="AB183" i="85"/>
  <c r="AA183" i="85"/>
  <c r="Z183" i="85"/>
  <c r="Y183" i="85"/>
  <c r="X183" i="85"/>
  <c r="W183" i="85"/>
  <c r="V183" i="85"/>
  <c r="U183" i="85"/>
  <c r="T183" i="85"/>
  <c r="S183" i="85"/>
  <c r="R183" i="85"/>
  <c r="Q183" i="85"/>
  <c r="P183" i="85"/>
  <c r="N183" i="85"/>
  <c r="M183" i="85"/>
  <c r="L183" i="85"/>
  <c r="K183" i="85"/>
  <c r="J183" i="85"/>
  <c r="I183" i="85"/>
  <c r="H183" i="85"/>
  <c r="G183" i="85"/>
  <c r="F183" i="85"/>
  <c r="E183" i="85"/>
  <c r="C183" i="85"/>
  <c r="AB182" i="85"/>
  <c r="AA182" i="85"/>
  <c r="Z182" i="85"/>
  <c r="Y182" i="85"/>
  <c r="X182" i="85"/>
  <c r="W182" i="85"/>
  <c r="V182" i="85"/>
  <c r="U182" i="85"/>
  <c r="T182" i="85"/>
  <c r="S182" i="85"/>
  <c r="R182" i="85"/>
  <c r="Q182" i="85"/>
  <c r="P182" i="85"/>
  <c r="N182" i="85"/>
  <c r="M182" i="85"/>
  <c r="L182" i="85"/>
  <c r="K182" i="85"/>
  <c r="J182" i="85"/>
  <c r="I182" i="85"/>
  <c r="H182" i="85"/>
  <c r="C182" i="85"/>
  <c r="AB181" i="85"/>
  <c r="AA181" i="85"/>
  <c r="Z181" i="85"/>
  <c r="Y181" i="85"/>
  <c r="X181" i="85"/>
  <c r="W181" i="85"/>
  <c r="V181" i="85"/>
  <c r="U181" i="85"/>
  <c r="T181" i="85"/>
  <c r="S181" i="85"/>
  <c r="R181" i="85"/>
  <c r="Q181" i="85"/>
  <c r="P181" i="85"/>
  <c r="N181" i="85"/>
  <c r="M181" i="85"/>
  <c r="L181" i="85"/>
  <c r="K181" i="85"/>
  <c r="J181" i="85"/>
  <c r="I181" i="85"/>
  <c r="H181" i="85"/>
  <c r="G181" i="85"/>
  <c r="F181" i="85"/>
  <c r="E181" i="85"/>
  <c r="C181" i="85"/>
  <c r="AB180" i="85"/>
  <c r="AA180" i="85"/>
  <c r="Z180" i="85"/>
  <c r="Y180" i="85"/>
  <c r="X180" i="85"/>
  <c r="W180" i="85"/>
  <c r="V180" i="85"/>
  <c r="U180" i="85"/>
  <c r="T180" i="85"/>
  <c r="S180" i="85"/>
  <c r="R180" i="85"/>
  <c r="Q180" i="85"/>
  <c r="P180" i="85"/>
  <c r="N180" i="85"/>
  <c r="M180" i="85"/>
  <c r="L180" i="85"/>
  <c r="K180" i="85"/>
  <c r="J180" i="85"/>
  <c r="I180" i="85"/>
  <c r="H180" i="85"/>
  <c r="G180" i="85"/>
  <c r="F180" i="85"/>
  <c r="E180" i="85"/>
  <c r="C180" i="85"/>
  <c r="AB179" i="85"/>
  <c r="AA179" i="85"/>
  <c r="Z179" i="85"/>
  <c r="Y179" i="85"/>
  <c r="X179" i="85"/>
  <c r="W179" i="85"/>
  <c r="V179" i="85"/>
  <c r="U179" i="85"/>
  <c r="T179" i="85"/>
  <c r="S179" i="85"/>
  <c r="R179" i="85"/>
  <c r="Q179" i="85"/>
  <c r="P179" i="85"/>
  <c r="N179" i="85"/>
  <c r="M179" i="85"/>
  <c r="L179" i="85"/>
  <c r="K179" i="85"/>
  <c r="J179" i="85"/>
  <c r="I179" i="85"/>
  <c r="H179" i="85"/>
  <c r="G179" i="85"/>
  <c r="F179" i="85"/>
  <c r="E179" i="85"/>
  <c r="C179" i="85"/>
  <c r="AB178" i="85"/>
  <c r="AA178" i="85"/>
  <c r="Z178" i="85"/>
  <c r="Y178" i="85"/>
  <c r="X178" i="85"/>
  <c r="W178" i="85"/>
  <c r="V178" i="85"/>
  <c r="U178" i="85"/>
  <c r="T178" i="85"/>
  <c r="S178" i="85"/>
  <c r="R178" i="85"/>
  <c r="Q178" i="85"/>
  <c r="P178" i="85"/>
  <c r="N178" i="85"/>
  <c r="M178" i="85"/>
  <c r="L178" i="85"/>
  <c r="K178" i="85"/>
  <c r="J178" i="85"/>
  <c r="I178" i="85"/>
  <c r="H178" i="85"/>
  <c r="G178" i="85"/>
  <c r="F178" i="85"/>
  <c r="E178" i="85"/>
  <c r="C178" i="85"/>
  <c r="AB177" i="85"/>
  <c r="AA177" i="85"/>
  <c r="Z177" i="85"/>
  <c r="Y177" i="85"/>
  <c r="X177" i="85"/>
  <c r="W177" i="85"/>
  <c r="V177" i="85"/>
  <c r="U177" i="85"/>
  <c r="T177" i="85"/>
  <c r="S177" i="85"/>
  <c r="R177" i="85"/>
  <c r="Q177" i="85"/>
  <c r="P177" i="85"/>
  <c r="N177" i="85"/>
  <c r="M177" i="85"/>
  <c r="L177" i="85"/>
  <c r="K177" i="85"/>
  <c r="J177" i="85"/>
  <c r="I177" i="85"/>
  <c r="H177" i="85"/>
  <c r="G177" i="85"/>
  <c r="F177" i="85"/>
  <c r="E177" i="85"/>
  <c r="C177" i="85"/>
  <c r="AB176" i="85"/>
  <c r="AA176" i="85"/>
  <c r="Z176" i="85"/>
  <c r="Y176" i="85"/>
  <c r="X176" i="85"/>
  <c r="W176" i="85"/>
  <c r="V176" i="85"/>
  <c r="U176" i="85"/>
  <c r="T176" i="85"/>
  <c r="S176" i="85"/>
  <c r="R176" i="85"/>
  <c r="Q176" i="85"/>
  <c r="P176" i="85"/>
  <c r="N176" i="85"/>
  <c r="M176" i="85"/>
  <c r="L176" i="85"/>
  <c r="K176" i="85"/>
  <c r="J176" i="85"/>
  <c r="I176" i="85"/>
  <c r="H176" i="85"/>
  <c r="G176" i="85"/>
  <c r="F176" i="85"/>
  <c r="E176" i="85"/>
  <c r="C176" i="85"/>
  <c r="AB175" i="85"/>
  <c r="AA175" i="85"/>
  <c r="Z175" i="85"/>
  <c r="Y175" i="85"/>
  <c r="X175" i="85"/>
  <c r="W175" i="85"/>
  <c r="V175" i="85"/>
  <c r="U175" i="85"/>
  <c r="T175" i="85"/>
  <c r="S175" i="85"/>
  <c r="R175" i="85"/>
  <c r="Q175" i="85"/>
  <c r="P175" i="85"/>
  <c r="N175" i="85"/>
  <c r="M175" i="85"/>
  <c r="L175" i="85"/>
  <c r="K175" i="85"/>
  <c r="J175" i="85"/>
  <c r="I175" i="85"/>
  <c r="H175" i="85"/>
  <c r="C175" i="85"/>
  <c r="AB174" i="85"/>
  <c r="AA174" i="85"/>
  <c r="Z174" i="85"/>
  <c r="Y174" i="85"/>
  <c r="X174" i="85"/>
  <c r="W174" i="85"/>
  <c r="V174" i="85"/>
  <c r="U174" i="85"/>
  <c r="T174" i="85"/>
  <c r="S174" i="85"/>
  <c r="R174" i="85"/>
  <c r="Q174" i="85"/>
  <c r="P174" i="85"/>
  <c r="N174" i="85"/>
  <c r="M174" i="85"/>
  <c r="L174" i="85"/>
  <c r="K174" i="85"/>
  <c r="J174" i="85"/>
  <c r="I174" i="85"/>
  <c r="H174" i="85"/>
  <c r="G174" i="85"/>
  <c r="F174" i="85"/>
  <c r="E174" i="85"/>
  <c r="C174" i="85"/>
  <c r="AB173" i="85"/>
  <c r="AA173" i="85"/>
  <c r="Z173" i="85"/>
  <c r="Y173" i="85"/>
  <c r="X173" i="85"/>
  <c r="W173" i="85"/>
  <c r="V173" i="85"/>
  <c r="U173" i="85"/>
  <c r="T173" i="85"/>
  <c r="S173" i="85"/>
  <c r="R173" i="85"/>
  <c r="Q173" i="85"/>
  <c r="P173" i="85"/>
  <c r="N173" i="85"/>
  <c r="M173" i="85"/>
  <c r="L173" i="85"/>
  <c r="K173" i="85"/>
  <c r="J173" i="85"/>
  <c r="I173" i="85"/>
  <c r="H173" i="85"/>
  <c r="G173" i="85"/>
  <c r="F173" i="85"/>
  <c r="E173" i="85"/>
  <c r="C173" i="85"/>
  <c r="AB172" i="85"/>
  <c r="AA172" i="85"/>
  <c r="Z172" i="85"/>
  <c r="Y172" i="85"/>
  <c r="X172" i="85"/>
  <c r="W172" i="85"/>
  <c r="V172" i="85"/>
  <c r="U172" i="85"/>
  <c r="T172" i="85"/>
  <c r="S172" i="85"/>
  <c r="R172" i="85"/>
  <c r="Q172" i="85"/>
  <c r="P172" i="85"/>
  <c r="N172" i="85"/>
  <c r="M172" i="85"/>
  <c r="L172" i="85"/>
  <c r="K172" i="85"/>
  <c r="J172" i="85"/>
  <c r="I172" i="85"/>
  <c r="H172" i="85"/>
  <c r="G172" i="85"/>
  <c r="F172" i="85"/>
  <c r="E172" i="85"/>
  <c r="C172" i="85"/>
  <c r="AB171" i="85"/>
  <c r="AA171" i="85"/>
  <c r="Z171" i="85"/>
  <c r="Y171" i="85"/>
  <c r="X171" i="85"/>
  <c r="W171" i="85"/>
  <c r="V171" i="85"/>
  <c r="U171" i="85"/>
  <c r="T171" i="85"/>
  <c r="S171" i="85"/>
  <c r="R171" i="85"/>
  <c r="Q171" i="85"/>
  <c r="P171" i="85"/>
  <c r="N171" i="85"/>
  <c r="M171" i="85"/>
  <c r="L171" i="85"/>
  <c r="K171" i="85"/>
  <c r="J171" i="85"/>
  <c r="I171" i="85"/>
  <c r="H171" i="85"/>
  <c r="G171" i="85"/>
  <c r="F171" i="85"/>
  <c r="E171" i="85"/>
  <c r="C171" i="85"/>
  <c r="AB170" i="85"/>
  <c r="AA170" i="85"/>
  <c r="Z170" i="85"/>
  <c r="Y170" i="85"/>
  <c r="X170" i="85"/>
  <c r="W170" i="85"/>
  <c r="V170" i="85"/>
  <c r="U170" i="85"/>
  <c r="T170" i="85"/>
  <c r="S170" i="85"/>
  <c r="R170" i="85"/>
  <c r="Q170" i="85"/>
  <c r="P170" i="85"/>
  <c r="N170" i="85"/>
  <c r="M170" i="85"/>
  <c r="L170" i="85"/>
  <c r="K170" i="85"/>
  <c r="J170" i="85"/>
  <c r="I170" i="85"/>
  <c r="H170" i="85"/>
  <c r="G170" i="85"/>
  <c r="F170" i="85"/>
  <c r="E170" i="85"/>
  <c r="C170" i="85"/>
  <c r="AB169" i="85"/>
  <c r="AA169" i="85"/>
  <c r="Z169" i="85"/>
  <c r="Y169" i="85"/>
  <c r="X169" i="85"/>
  <c r="W169" i="85"/>
  <c r="V169" i="85"/>
  <c r="U169" i="85"/>
  <c r="T169" i="85"/>
  <c r="S169" i="85"/>
  <c r="R169" i="85"/>
  <c r="Q169" i="85"/>
  <c r="P169" i="85"/>
  <c r="N169" i="85"/>
  <c r="M169" i="85"/>
  <c r="L169" i="85"/>
  <c r="K169" i="85"/>
  <c r="J169" i="85"/>
  <c r="I169" i="85"/>
  <c r="H169" i="85"/>
  <c r="G169" i="85"/>
  <c r="F169" i="85"/>
  <c r="E169" i="85"/>
  <c r="C169" i="85"/>
  <c r="AB168" i="85"/>
  <c r="AA168" i="85"/>
  <c r="Z168" i="85"/>
  <c r="Y168" i="85"/>
  <c r="X168" i="85"/>
  <c r="W168" i="85"/>
  <c r="V168" i="85"/>
  <c r="U168" i="85"/>
  <c r="T168" i="85"/>
  <c r="S168" i="85"/>
  <c r="R168" i="85"/>
  <c r="Q168" i="85"/>
  <c r="P168" i="85"/>
  <c r="N168" i="85"/>
  <c r="M168" i="85"/>
  <c r="L168" i="85"/>
  <c r="K168" i="85"/>
  <c r="J168" i="85"/>
  <c r="I168" i="85"/>
  <c r="H168" i="85"/>
  <c r="G168" i="85"/>
  <c r="F168" i="85"/>
  <c r="E168" i="85"/>
  <c r="C168" i="85"/>
  <c r="AB167" i="85"/>
  <c r="AA167" i="85"/>
  <c r="Z167" i="85"/>
  <c r="Y167" i="85"/>
  <c r="X167" i="85"/>
  <c r="W167" i="85"/>
  <c r="V167" i="85"/>
  <c r="U167" i="85"/>
  <c r="T167" i="85"/>
  <c r="S167" i="85"/>
  <c r="R167" i="85"/>
  <c r="Q167" i="85"/>
  <c r="P167" i="85"/>
  <c r="N167" i="85"/>
  <c r="M167" i="85"/>
  <c r="L167" i="85"/>
  <c r="K167" i="85"/>
  <c r="J167" i="85"/>
  <c r="I167" i="85"/>
  <c r="H167" i="85"/>
  <c r="C167" i="85"/>
  <c r="AB166" i="85"/>
  <c r="AA166" i="85"/>
  <c r="Z166" i="85"/>
  <c r="Y166" i="85"/>
  <c r="X166" i="85"/>
  <c r="W166" i="85"/>
  <c r="V166" i="85"/>
  <c r="U166" i="85"/>
  <c r="T166" i="85"/>
  <c r="S166" i="85"/>
  <c r="R166" i="85"/>
  <c r="Q166" i="85"/>
  <c r="P166" i="85"/>
  <c r="N166" i="85"/>
  <c r="M166" i="85"/>
  <c r="L166" i="85"/>
  <c r="K166" i="85"/>
  <c r="J166" i="85"/>
  <c r="I166" i="85"/>
  <c r="H166" i="85"/>
  <c r="G166" i="85"/>
  <c r="F166" i="85"/>
  <c r="E166" i="85"/>
  <c r="C166" i="85"/>
  <c r="AB165" i="85"/>
  <c r="AA165" i="85"/>
  <c r="Z165" i="85"/>
  <c r="Y165" i="85"/>
  <c r="X165" i="85"/>
  <c r="W165" i="85"/>
  <c r="V165" i="85"/>
  <c r="U165" i="85"/>
  <c r="T165" i="85"/>
  <c r="S165" i="85"/>
  <c r="R165" i="85"/>
  <c r="Q165" i="85"/>
  <c r="P165" i="85"/>
  <c r="N165" i="85"/>
  <c r="M165" i="85"/>
  <c r="L165" i="85"/>
  <c r="K165" i="85"/>
  <c r="J165" i="85"/>
  <c r="I165" i="85"/>
  <c r="H165" i="85"/>
  <c r="G165" i="85"/>
  <c r="F165" i="85"/>
  <c r="E165" i="85"/>
  <c r="C165" i="85"/>
  <c r="AB164" i="85"/>
  <c r="AA164" i="85"/>
  <c r="Z164" i="85"/>
  <c r="Y164" i="85"/>
  <c r="X164" i="85"/>
  <c r="W164" i="85"/>
  <c r="V164" i="85"/>
  <c r="U164" i="85"/>
  <c r="T164" i="85"/>
  <c r="S164" i="85"/>
  <c r="R164" i="85"/>
  <c r="Q164" i="85"/>
  <c r="P164" i="85"/>
  <c r="N164" i="85"/>
  <c r="M164" i="85"/>
  <c r="L164" i="85"/>
  <c r="K164" i="85"/>
  <c r="J164" i="85"/>
  <c r="I164" i="85"/>
  <c r="H164" i="85"/>
  <c r="G164" i="85"/>
  <c r="F164" i="85"/>
  <c r="E164" i="85"/>
  <c r="C164" i="85"/>
  <c r="AB163" i="85"/>
  <c r="AA163" i="85"/>
  <c r="Z163" i="85"/>
  <c r="Y163" i="85"/>
  <c r="X163" i="85"/>
  <c r="W163" i="85"/>
  <c r="V163" i="85"/>
  <c r="U163" i="85"/>
  <c r="T163" i="85"/>
  <c r="S163" i="85"/>
  <c r="R163" i="85"/>
  <c r="Q163" i="85"/>
  <c r="P163" i="85"/>
  <c r="N163" i="85"/>
  <c r="M163" i="85"/>
  <c r="L163" i="85"/>
  <c r="K163" i="85"/>
  <c r="J163" i="85"/>
  <c r="I163" i="85"/>
  <c r="H163" i="85"/>
  <c r="G163" i="85"/>
  <c r="F163" i="85"/>
  <c r="E163" i="85"/>
  <c r="C163" i="85"/>
  <c r="AB162" i="85"/>
  <c r="AA162" i="85"/>
  <c r="Z162" i="85"/>
  <c r="Y162" i="85"/>
  <c r="X162" i="85"/>
  <c r="W162" i="85"/>
  <c r="V162" i="85"/>
  <c r="U162" i="85"/>
  <c r="T162" i="85"/>
  <c r="S162" i="85"/>
  <c r="R162" i="85"/>
  <c r="Q162" i="85"/>
  <c r="P162" i="85"/>
  <c r="N162" i="85"/>
  <c r="M162" i="85"/>
  <c r="L162" i="85"/>
  <c r="K162" i="85"/>
  <c r="J162" i="85"/>
  <c r="I162" i="85"/>
  <c r="H162" i="85"/>
  <c r="C162" i="85"/>
  <c r="AB161" i="85"/>
  <c r="AA161" i="85"/>
  <c r="Z161" i="85"/>
  <c r="Y161" i="85"/>
  <c r="X161" i="85"/>
  <c r="W161" i="85"/>
  <c r="V161" i="85"/>
  <c r="U161" i="85"/>
  <c r="T161" i="85"/>
  <c r="S161" i="85"/>
  <c r="R161" i="85"/>
  <c r="Q161" i="85"/>
  <c r="P161" i="85"/>
  <c r="N161" i="85"/>
  <c r="M161" i="85"/>
  <c r="L161" i="85"/>
  <c r="K161" i="85"/>
  <c r="J161" i="85"/>
  <c r="I161" i="85"/>
  <c r="H161" i="85"/>
  <c r="G161" i="85"/>
  <c r="F161" i="85"/>
  <c r="E161" i="85"/>
  <c r="C161" i="85"/>
  <c r="AB160" i="85"/>
  <c r="AA160" i="85"/>
  <c r="Z160" i="85"/>
  <c r="Y160" i="85"/>
  <c r="X160" i="85"/>
  <c r="W160" i="85"/>
  <c r="V160" i="85"/>
  <c r="U160" i="85"/>
  <c r="T160" i="85"/>
  <c r="S160" i="85"/>
  <c r="R160" i="85"/>
  <c r="Q160" i="85"/>
  <c r="P160" i="85"/>
  <c r="N160" i="85"/>
  <c r="M160" i="85"/>
  <c r="L160" i="85"/>
  <c r="K160" i="85"/>
  <c r="J160" i="85"/>
  <c r="I160" i="85"/>
  <c r="H160" i="85"/>
  <c r="G160" i="85"/>
  <c r="F160" i="85"/>
  <c r="E160" i="85"/>
  <c r="C160" i="85"/>
  <c r="AB159" i="85"/>
  <c r="AA159" i="85"/>
  <c r="Z159" i="85"/>
  <c r="Y159" i="85"/>
  <c r="X159" i="85"/>
  <c r="W159" i="85"/>
  <c r="V159" i="85"/>
  <c r="U159" i="85"/>
  <c r="T159" i="85"/>
  <c r="S159" i="85"/>
  <c r="R159" i="85"/>
  <c r="Q159" i="85"/>
  <c r="P159" i="85"/>
  <c r="N159" i="85"/>
  <c r="M159" i="85"/>
  <c r="L159" i="85"/>
  <c r="K159" i="85"/>
  <c r="J159" i="85"/>
  <c r="I159" i="85"/>
  <c r="H159" i="85"/>
  <c r="G159" i="85"/>
  <c r="F159" i="85"/>
  <c r="E159" i="85"/>
  <c r="C159" i="85"/>
  <c r="AB158" i="85"/>
  <c r="AA158" i="85"/>
  <c r="Z158" i="85"/>
  <c r="Y158" i="85"/>
  <c r="X158" i="85"/>
  <c r="W158" i="85"/>
  <c r="V158" i="85"/>
  <c r="U158" i="85"/>
  <c r="T158" i="85"/>
  <c r="S158" i="85"/>
  <c r="R158" i="85"/>
  <c r="Q158" i="85"/>
  <c r="P158" i="85"/>
  <c r="N158" i="85"/>
  <c r="M158" i="85"/>
  <c r="L158" i="85"/>
  <c r="K158" i="85"/>
  <c r="J158" i="85"/>
  <c r="I158" i="85"/>
  <c r="H158" i="85"/>
  <c r="G158" i="85"/>
  <c r="F158" i="85"/>
  <c r="E158" i="85"/>
  <c r="C158" i="85"/>
  <c r="AB157" i="85"/>
  <c r="AA157" i="85"/>
  <c r="Z157" i="85"/>
  <c r="Y157" i="85"/>
  <c r="X157" i="85"/>
  <c r="W157" i="85"/>
  <c r="V157" i="85"/>
  <c r="U157" i="85"/>
  <c r="T157" i="85"/>
  <c r="S157" i="85"/>
  <c r="R157" i="85"/>
  <c r="Q157" i="85"/>
  <c r="P157" i="85"/>
  <c r="N157" i="85"/>
  <c r="M157" i="85"/>
  <c r="L157" i="85"/>
  <c r="K157" i="85"/>
  <c r="J157" i="85"/>
  <c r="I157" i="85"/>
  <c r="H157" i="85"/>
  <c r="G157" i="85"/>
  <c r="F157" i="85"/>
  <c r="E157" i="85"/>
  <c r="C157" i="85"/>
  <c r="AB156" i="85"/>
  <c r="AA156" i="85"/>
  <c r="Z156" i="85"/>
  <c r="Y156" i="85"/>
  <c r="X156" i="85"/>
  <c r="W156" i="85"/>
  <c r="V156" i="85"/>
  <c r="U156" i="85"/>
  <c r="T156" i="85"/>
  <c r="S156" i="85"/>
  <c r="R156" i="85"/>
  <c r="Q156" i="85"/>
  <c r="P156" i="85"/>
  <c r="N156" i="85"/>
  <c r="M156" i="85"/>
  <c r="L156" i="85"/>
  <c r="K156" i="85"/>
  <c r="J156" i="85"/>
  <c r="I156" i="85"/>
  <c r="H156" i="85"/>
  <c r="G156" i="85"/>
  <c r="F156" i="85"/>
  <c r="E156" i="85"/>
  <c r="C156" i="85"/>
  <c r="AB155" i="85"/>
  <c r="AA155" i="85"/>
  <c r="Z155" i="85"/>
  <c r="Y155" i="85"/>
  <c r="X155" i="85"/>
  <c r="W155" i="85"/>
  <c r="V155" i="85"/>
  <c r="U155" i="85"/>
  <c r="T155" i="85"/>
  <c r="S155" i="85"/>
  <c r="R155" i="85"/>
  <c r="Q155" i="85"/>
  <c r="P155" i="85"/>
  <c r="N155" i="85"/>
  <c r="M155" i="85"/>
  <c r="L155" i="85"/>
  <c r="K155" i="85"/>
  <c r="J155" i="85"/>
  <c r="I155" i="85"/>
  <c r="H155" i="85"/>
  <c r="G155" i="85"/>
  <c r="F155" i="85"/>
  <c r="E155" i="85"/>
  <c r="C155" i="85"/>
  <c r="AB154" i="85"/>
  <c r="AA154" i="85"/>
  <c r="Z154" i="85"/>
  <c r="Y154" i="85"/>
  <c r="X154" i="85"/>
  <c r="W154" i="85"/>
  <c r="V154" i="85"/>
  <c r="U154" i="85"/>
  <c r="T154" i="85"/>
  <c r="S154" i="85"/>
  <c r="R154" i="85"/>
  <c r="Q154" i="85"/>
  <c r="P154" i="85"/>
  <c r="N154" i="85"/>
  <c r="M154" i="85"/>
  <c r="L154" i="85"/>
  <c r="K154" i="85"/>
  <c r="J154" i="85"/>
  <c r="I154" i="85"/>
  <c r="H154" i="85"/>
  <c r="C154" i="85"/>
  <c r="AB153" i="85"/>
  <c r="AA153" i="85"/>
  <c r="Z153" i="85"/>
  <c r="Y153" i="85"/>
  <c r="X153" i="85"/>
  <c r="W153" i="85"/>
  <c r="V153" i="85"/>
  <c r="U153" i="85"/>
  <c r="T153" i="85"/>
  <c r="S153" i="85"/>
  <c r="R153" i="85"/>
  <c r="Q153" i="85"/>
  <c r="P153" i="85"/>
  <c r="N153" i="85"/>
  <c r="M153" i="85"/>
  <c r="L153" i="85"/>
  <c r="K153" i="85"/>
  <c r="J153" i="85"/>
  <c r="I153" i="85"/>
  <c r="H153" i="85"/>
  <c r="C153" i="85"/>
  <c r="AF43" i="85"/>
  <c r="AE43" i="85"/>
  <c r="AF42" i="85"/>
  <c r="AE42" i="85"/>
  <c r="AF41" i="85"/>
  <c r="AE41" i="85"/>
  <c r="AF40" i="85"/>
  <c r="AE40" i="85"/>
  <c r="AF38" i="85"/>
  <c r="AE38" i="85"/>
  <c r="M39" i="10"/>
  <c r="AF36" i="85"/>
  <c r="AE36" i="85"/>
  <c r="AF35" i="85"/>
  <c r="AE35" i="85"/>
  <c r="AF34" i="85"/>
  <c r="AE34" i="85"/>
  <c r="M34" i="85"/>
  <c r="M10" i="85"/>
  <c r="AB204" i="89"/>
  <c r="AA204" i="89"/>
  <c r="Z204" i="89"/>
  <c r="Y204" i="89"/>
  <c r="X204" i="89"/>
  <c r="W204" i="89"/>
  <c r="V204" i="89"/>
  <c r="U204" i="89"/>
  <c r="T204" i="89"/>
  <c r="S204" i="89"/>
  <c r="R204" i="89"/>
  <c r="Q204" i="89"/>
  <c r="O204" i="89"/>
  <c r="N204" i="89"/>
  <c r="M204" i="89"/>
  <c r="L204" i="89"/>
  <c r="K204" i="89"/>
  <c r="J204" i="89"/>
  <c r="I204" i="89"/>
  <c r="H204" i="89"/>
  <c r="G204" i="89"/>
  <c r="F204" i="89"/>
  <c r="E204" i="89"/>
  <c r="C204" i="89"/>
  <c r="AB203" i="89"/>
  <c r="AA203" i="89"/>
  <c r="Z203" i="89"/>
  <c r="Y203" i="89"/>
  <c r="X203" i="89"/>
  <c r="W203" i="89"/>
  <c r="V203" i="89"/>
  <c r="U203" i="89"/>
  <c r="T203" i="89"/>
  <c r="S203" i="89"/>
  <c r="R203" i="89"/>
  <c r="Q203" i="89"/>
  <c r="O203" i="89"/>
  <c r="N203" i="89"/>
  <c r="M203" i="89"/>
  <c r="L203" i="89"/>
  <c r="K203" i="89"/>
  <c r="J203" i="89"/>
  <c r="I203" i="89"/>
  <c r="H203" i="89"/>
  <c r="G203" i="89"/>
  <c r="F203" i="89"/>
  <c r="E203" i="89"/>
  <c r="C203" i="89"/>
  <c r="AB202" i="89"/>
  <c r="AA202" i="89"/>
  <c r="Z202" i="89"/>
  <c r="Y202" i="89"/>
  <c r="X202" i="89"/>
  <c r="W202" i="89"/>
  <c r="V202" i="89"/>
  <c r="U202" i="89"/>
  <c r="T202" i="89"/>
  <c r="S202" i="89"/>
  <c r="R202" i="89"/>
  <c r="Q202" i="89"/>
  <c r="O202" i="89"/>
  <c r="N202" i="89"/>
  <c r="M202" i="89"/>
  <c r="L202" i="89"/>
  <c r="K202" i="89"/>
  <c r="J202" i="89"/>
  <c r="I202" i="89"/>
  <c r="H202" i="89"/>
  <c r="G202" i="89"/>
  <c r="F202" i="89"/>
  <c r="E202" i="89"/>
  <c r="C202" i="89"/>
  <c r="AB201" i="89"/>
  <c r="AA201" i="89"/>
  <c r="Z201" i="89"/>
  <c r="Y201" i="89"/>
  <c r="X201" i="89"/>
  <c r="W201" i="89"/>
  <c r="V201" i="89"/>
  <c r="U201" i="89"/>
  <c r="T201" i="89"/>
  <c r="S201" i="89"/>
  <c r="R201" i="89"/>
  <c r="Q201" i="89"/>
  <c r="O201" i="89"/>
  <c r="N201" i="89"/>
  <c r="M201" i="89"/>
  <c r="L201" i="89"/>
  <c r="K201" i="89"/>
  <c r="J201" i="89"/>
  <c r="I201" i="89"/>
  <c r="H201" i="89"/>
  <c r="G201" i="89"/>
  <c r="F201" i="89"/>
  <c r="E201" i="89"/>
  <c r="C201" i="89"/>
  <c r="AB200" i="89"/>
  <c r="AA200" i="89"/>
  <c r="Z200" i="89"/>
  <c r="Y200" i="89"/>
  <c r="X200" i="89"/>
  <c r="W200" i="89"/>
  <c r="V200" i="89"/>
  <c r="U200" i="89"/>
  <c r="T200" i="89"/>
  <c r="S200" i="89"/>
  <c r="R200" i="89"/>
  <c r="Q200" i="89"/>
  <c r="O200" i="89"/>
  <c r="N200" i="89"/>
  <c r="M200" i="89"/>
  <c r="L200" i="89"/>
  <c r="K200" i="89"/>
  <c r="J200" i="89"/>
  <c r="I200" i="89"/>
  <c r="H200" i="89"/>
  <c r="G200" i="89"/>
  <c r="F200" i="89"/>
  <c r="E200" i="89"/>
  <c r="C200" i="89"/>
  <c r="AB199" i="89"/>
  <c r="AA199" i="89"/>
  <c r="Z199" i="89"/>
  <c r="Y199" i="89"/>
  <c r="X199" i="89"/>
  <c r="W199" i="89"/>
  <c r="V199" i="89"/>
  <c r="U199" i="89"/>
  <c r="T199" i="89"/>
  <c r="S199" i="89"/>
  <c r="R199" i="89"/>
  <c r="Q199" i="89"/>
  <c r="O199" i="89"/>
  <c r="N199" i="89"/>
  <c r="M199" i="89"/>
  <c r="L199" i="89"/>
  <c r="K199" i="89"/>
  <c r="J199" i="89"/>
  <c r="I199" i="89"/>
  <c r="H199" i="89"/>
  <c r="G199" i="89"/>
  <c r="F199" i="89"/>
  <c r="E199" i="89"/>
  <c r="C199" i="89"/>
  <c r="AB198" i="89"/>
  <c r="AA198" i="89"/>
  <c r="Z198" i="89"/>
  <c r="Y198" i="89"/>
  <c r="X198" i="89"/>
  <c r="W198" i="89"/>
  <c r="V198" i="89"/>
  <c r="U198" i="89"/>
  <c r="T198" i="89"/>
  <c r="S198" i="89"/>
  <c r="R198" i="89"/>
  <c r="Q198" i="89"/>
  <c r="O198" i="89"/>
  <c r="N198" i="89"/>
  <c r="M198" i="89"/>
  <c r="L198" i="89"/>
  <c r="K198" i="89"/>
  <c r="J198" i="89"/>
  <c r="I198" i="89"/>
  <c r="H198" i="89"/>
  <c r="G198" i="89"/>
  <c r="F198" i="89"/>
  <c r="E198" i="89"/>
  <c r="C198" i="89"/>
  <c r="AB197" i="89"/>
  <c r="AA197" i="89"/>
  <c r="Z197" i="89"/>
  <c r="Y197" i="89"/>
  <c r="X197" i="89"/>
  <c r="W197" i="89"/>
  <c r="V197" i="89"/>
  <c r="U197" i="89"/>
  <c r="T197" i="89"/>
  <c r="S197" i="89"/>
  <c r="R197" i="89"/>
  <c r="Q197" i="89"/>
  <c r="O197" i="89"/>
  <c r="N197" i="89"/>
  <c r="M197" i="89"/>
  <c r="L197" i="89"/>
  <c r="K197" i="89"/>
  <c r="J197" i="89"/>
  <c r="I197" i="89"/>
  <c r="H197" i="89"/>
  <c r="G197" i="89"/>
  <c r="F197" i="89"/>
  <c r="E197" i="89"/>
  <c r="C197" i="89"/>
  <c r="AB196" i="89"/>
  <c r="AA196" i="89"/>
  <c r="Z196" i="89"/>
  <c r="Y196" i="89"/>
  <c r="X196" i="89"/>
  <c r="W196" i="89"/>
  <c r="V196" i="89"/>
  <c r="U196" i="89"/>
  <c r="T196" i="89"/>
  <c r="S196" i="89"/>
  <c r="R196" i="89"/>
  <c r="Q196" i="89"/>
  <c r="O196" i="89"/>
  <c r="N196" i="89"/>
  <c r="M196" i="89"/>
  <c r="L196" i="89"/>
  <c r="K196" i="89"/>
  <c r="J196" i="89"/>
  <c r="I196" i="89"/>
  <c r="H196" i="89"/>
  <c r="C196" i="89"/>
  <c r="AB195" i="89"/>
  <c r="AA195" i="89"/>
  <c r="Z195" i="89"/>
  <c r="Y195" i="89"/>
  <c r="X195" i="89"/>
  <c r="W195" i="89"/>
  <c r="V195" i="89"/>
  <c r="U195" i="89"/>
  <c r="T195" i="89"/>
  <c r="S195" i="89"/>
  <c r="R195" i="89"/>
  <c r="Q195" i="89"/>
  <c r="O195" i="89"/>
  <c r="N195" i="89"/>
  <c r="M195" i="89"/>
  <c r="L195" i="89"/>
  <c r="K195" i="89"/>
  <c r="J195" i="89"/>
  <c r="I195" i="89"/>
  <c r="H195" i="89"/>
  <c r="G195" i="89"/>
  <c r="F195" i="89"/>
  <c r="E195" i="89"/>
  <c r="C195" i="89"/>
  <c r="AB194" i="89"/>
  <c r="AA194" i="89"/>
  <c r="Z194" i="89"/>
  <c r="Y194" i="89"/>
  <c r="X194" i="89"/>
  <c r="W194" i="89"/>
  <c r="V194" i="89"/>
  <c r="U194" i="89"/>
  <c r="T194" i="89"/>
  <c r="S194" i="89"/>
  <c r="R194" i="89"/>
  <c r="Q194" i="89"/>
  <c r="O194" i="89"/>
  <c r="N194" i="89"/>
  <c r="M194" i="89"/>
  <c r="L194" i="89"/>
  <c r="K194" i="89"/>
  <c r="J194" i="89"/>
  <c r="I194" i="89"/>
  <c r="H194" i="89"/>
  <c r="G194" i="89"/>
  <c r="F194" i="89"/>
  <c r="E194" i="89"/>
  <c r="C194" i="89"/>
  <c r="AB193" i="89"/>
  <c r="AA193" i="89"/>
  <c r="Z193" i="89"/>
  <c r="Y193" i="89"/>
  <c r="X193" i="89"/>
  <c r="W193" i="89"/>
  <c r="V193" i="89"/>
  <c r="U193" i="89"/>
  <c r="T193" i="89"/>
  <c r="S193" i="89"/>
  <c r="R193" i="89"/>
  <c r="Q193" i="89"/>
  <c r="O193" i="89"/>
  <c r="N193" i="89"/>
  <c r="M193" i="89"/>
  <c r="L193" i="89"/>
  <c r="K193" i="89"/>
  <c r="J193" i="89"/>
  <c r="I193" i="89"/>
  <c r="H193" i="89"/>
  <c r="G193" i="89"/>
  <c r="F193" i="89"/>
  <c r="E193" i="89"/>
  <c r="C193" i="89"/>
  <c r="AB192" i="89"/>
  <c r="AA192" i="89"/>
  <c r="Z192" i="89"/>
  <c r="Y192" i="89"/>
  <c r="X192" i="89"/>
  <c r="W192" i="89"/>
  <c r="V192" i="89"/>
  <c r="U192" i="89"/>
  <c r="T192" i="89"/>
  <c r="S192" i="89"/>
  <c r="R192" i="89"/>
  <c r="Q192" i="89"/>
  <c r="O192" i="89"/>
  <c r="N192" i="89"/>
  <c r="M192" i="89"/>
  <c r="L192" i="89"/>
  <c r="K192" i="89"/>
  <c r="J192" i="89"/>
  <c r="I192" i="89"/>
  <c r="H192" i="89"/>
  <c r="C192" i="89"/>
  <c r="AB191" i="89"/>
  <c r="AA191" i="89"/>
  <c r="Z191" i="89"/>
  <c r="Y191" i="89"/>
  <c r="X191" i="89"/>
  <c r="W191" i="89"/>
  <c r="V191" i="89"/>
  <c r="U191" i="89"/>
  <c r="T191" i="89"/>
  <c r="S191" i="89"/>
  <c r="R191" i="89"/>
  <c r="Q191" i="89"/>
  <c r="O191" i="89"/>
  <c r="N191" i="89"/>
  <c r="M191" i="89"/>
  <c r="L191" i="89"/>
  <c r="K191" i="89"/>
  <c r="J191" i="89"/>
  <c r="I191" i="89"/>
  <c r="H191" i="89"/>
  <c r="G191" i="89"/>
  <c r="F191" i="89"/>
  <c r="E191" i="89"/>
  <c r="C191" i="89"/>
  <c r="AB190" i="89"/>
  <c r="AA190" i="89"/>
  <c r="Z190" i="89"/>
  <c r="Y190" i="89"/>
  <c r="X190" i="89"/>
  <c r="W190" i="89"/>
  <c r="V190" i="89"/>
  <c r="U190" i="89"/>
  <c r="T190" i="89"/>
  <c r="S190" i="89"/>
  <c r="R190" i="89"/>
  <c r="Q190" i="89"/>
  <c r="O190" i="89"/>
  <c r="N190" i="89"/>
  <c r="M190" i="89"/>
  <c r="L190" i="89"/>
  <c r="K190" i="89"/>
  <c r="J190" i="89"/>
  <c r="I190" i="89"/>
  <c r="H190" i="89"/>
  <c r="G190" i="89"/>
  <c r="F190" i="89"/>
  <c r="E190" i="89"/>
  <c r="C190" i="89"/>
  <c r="AB189" i="89"/>
  <c r="AA189" i="89"/>
  <c r="Z189" i="89"/>
  <c r="Y189" i="89"/>
  <c r="X189" i="89"/>
  <c r="W189" i="89"/>
  <c r="V189" i="89"/>
  <c r="U189" i="89"/>
  <c r="T189" i="89"/>
  <c r="S189" i="89"/>
  <c r="R189" i="89"/>
  <c r="Q189" i="89"/>
  <c r="O189" i="89"/>
  <c r="N189" i="89"/>
  <c r="M189" i="89"/>
  <c r="L189" i="89"/>
  <c r="K189" i="89"/>
  <c r="J189" i="89"/>
  <c r="I189" i="89"/>
  <c r="H189" i="89"/>
  <c r="G189" i="89"/>
  <c r="F189" i="89"/>
  <c r="E189" i="89"/>
  <c r="C189" i="89"/>
  <c r="AB188" i="89"/>
  <c r="AA188" i="89"/>
  <c r="Z188" i="89"/>
  <c r="Y188" i="89"/>
  <c r="X188" i="89"/>
  <c r="W188" i="89"/>
  <c r="V188" i="89"/>
  <c r="U188" i="89"/>
  <c r="T188" i="89"/>
  <c r="S188" i="89"/>
  <c r="R188" i="89"/>
  <c r="Q188" i="89"/>
  <c r="O188" i="89"/>
  <c r="N188" i="89"/>
  <c r="M188" i="89"/>
  <c r="L188" i="89"/>
  <c r="K188" i="89"/>
  <c r="J188" i="89"/>
  <c r="I188" i="89"/>
  <c r="H188" i="89"/>
  <c r="G188" i="89"/>
  <c r="F188" i="89"/>
  <c r="E188" i="89"/>
  <c r="C188" i="89"/>
  <c r="AB187" i="89"/>
  <c r="AA187" i="89"/>
  <c r="Z187" i="89"/>
  <c r="Y187" i="89"/>
  <c r="X187" i="89"/>
  <c r="W187" i="89"/>
  <c r="V187" i="89"/>
  <c r="U187" i="89"/>
  <c r="T187" i="89"/>
  <c r="S187" i="89"/>
  <c r="R187" i="89"/>
  <c r="Q187" i="89"/>
  <c r="O187" i="89"/>
  <c r="N187" i="89"/>
  <c r="M187" i="89"/>
  <c r="L187" i="89"/>
  <c r="K187" i="89"/>
  <c r="J187" i="89"/>
  <c r="I187" i="89"/>
  <c r="H187" i="89"/>
  <c r="G187" i="89"/>
  <c r="F187" i="89"/>
  <c r="E187" i="89"/>
  <c r="C187" i="89"/>
  <c r="AB186" i="89"/>
  <c r="AA186" i="89"/>
  <c r="Z186" i="89"/>
  <c r="Y186" i="89"/>
  <c r="X186" i="89"/>
  <c r="W186" i="89"/>
  <c r="V186" i="89"/>
  <c r="U186" i="89"/>
  <c r="T186" i="89"/>
  <c r="S186" i="89"/>
  <c r="R186" i="89"/>
  <c r="Q186" i="89"/>
  <c r="O186" i="89"/>
  <c r="N186" i="89"/>
  <c r="M186" i="89"/>
  <c r="L186" i="89"/>
  <c r="K186" i="89"/>
  <c r="J186" i="89"/>
  <c r="I186" i="89"/>
  <c r="H186" i="89"/>
  <c r="G186" i="89"/>
  <c r="F186" i="89"/>
  <c r="E186" i="89"/>
  <c r="C186" i="89"/>
  <c r="AB185" i="89"/>
  <c r="AA185" i="89"/>
  <c r="Z185" i="89"/>
  <c r="Y185" i="89"/>
  <c r="X185" i="89"/>
  <c r="W185" i="89"/>
  <c r="V185" i="89"/>
  <c r="U185" i="89"/>
  <c r="T185" i="89"/>
  <c r="S185" i="89"/>
  <c r="R185" i="89"/>
  <c r="Q185" i="89"/>
  <c r="O185" i="89"/>
  <c r="N185" i="89"/>
  <c r="M185" i="89"/>
  <c r="L185" i="89"/>
  <c r="K185" i="89"/>
  <c r="J185" i="89"/>
  <c r="I185" i="89"/>
  <c r="H185" i="89"/>
  <c r="G185" i="89"/>
  <c r="F185" i="89"/>
  <c r="E185" i="89"/>
  <c r="C185" i="89"/>
  <c r="AB184" i="89"/>
  <c r="AA184" i="89"/>
  <c r="Z184" i="89"/>
  <c r="Y184" i="89"/>
  <c r="X184" i="89"/>
  <c r="W184" i="89"/>
  <c r="V184" i="89"/>
  <c r="U184" i="89"/>
  <c r="T184" i="89"/>
  <c r="S184" i="89"/>
  <c r="R184" i="89"/>
  <c r="Q184" i="89"/>
  <c r="O184" i="89"/>
  <c r="N184" i="89"/>
  <c r="M184" i="89"/>
  <c r="L184" i="89"/>
  <c r="K184" i="89"/>
  <c r="J184" i="89"/>
  <c r="I184" i="89"/>
  <c r="H184" i="89"/>
  <c r="G184" i="89"/>
  <c r="F184" i="89"/>
  <c r="E184" i="89"/>
  <c r="C184" i="89"/>
  <c r="AB183" i="89"/>
  <c r="AA183" i="89"/>
  <c r="Z183" i="89"/>
  <c r="Y183" i="89"/>
  <c r="X183" i="89"/>
  <c r="W183" i="89"/>
  <c r="V183" i="89"/>
  <c r="U183" i="89"/>
  <c r="T183" i="89"/>
  <c r="S183" i="89"/>
  <c r="R183" i="89"/>
  <c r="Q183" i="89"/>
  <c r="O183" i="89"/>
  <c r="N183" i="89"/>
  <c r="M183" i="89"/>
  <c r="L183" i="89"/>
  <c r="K183" i="89"/>
  <c r="J183" i="89"/>
  <c r="I183" i="89"/>
  <c r="H183" i="89"/>
  <c r="G183" i="89"/>
  <c r="F183" i="89"/>
  <c r="E183" i="89"/>
  <c r="C183" i="89"/>
  <c r="AB182" i="89"/>
  <c r="AA182" i="89"/>
  <c r="Z182" i="89"/>
  <c r="Y182" i="89"/>
  <c r="X182" i="89"/>
  <c r="W182" i="89"/>
  <c r="V182" i="89"/>
  <c r="U182" i="89"/>
  <c r="T182" i="89"/>
  <c r="S182" i="89"/>
  <c r="R182" i="89"/>
  <c r="Q182" i="89"/>
  <c r="O182" i="89"/>
  <c r="N182" i="89"/>
  <c r="M182" i="89"/>
  <c r="L182" i="89"/>
  <c r="K182" i="89"/>
  <c r="J182" i="89"/>
  <c r="I182" i="89"/>
  <c r="H182" i="89"/>
  <c r="C182" i="89"/>
  <c r="AB181" i="89"/>
  <c r="AA181" i="89"/>
  <c r="Z181" i="89"/>
  <c r="Y181" i="89"/>
  <c r="X181" i="89"/>
  <c r="W181" i="89"/>
  <c r="V181" i="89"/>
  <c r="U181" i="89"/>
  <c r="T181" i="89"/>
  <c r="S181" i="89"/>
  <c r="R181" i="89"/>
  <c r="Q181" i="89"/>
  <c r="O181" i="89"/>
  <c r="N181" i="89"/>
  <c r="M181" i="89"/>
  <c r="L181" i="89"/>
  <c r="K181" i="89"/>
  <c r="J181" i="89"/>
  <c r="I181" i="89"/>
  <c r="H181" i="89"/>
  <c r="G181" i="89"/>
  <c r="F181" i="89"/>
  <c r="E181" i="89"/>
  <c r="C181" i="89"/>
  <c r="AB180" i="89"/>
  <c r="AA180" i="89"/>
  <c r="Z180" i="89"/>
  <c r="Y180" i="89"/>
  <c r="X180" i="89"/>
  <c r="W180" i="89"/>
  <c r="V180" i="89"/>
  <c r="U180" i="89"/>
  <c r="T180" i="89"/>
  <c r="S180" i="89"/>
  <c r="R180" i="89"/>
  <c r="Q180" i="89"/>
  <c r="O180" i="89"/>
  <c r="N180" i="89"/>
  <c r="M180" i="89"/>
  <c r="L180" i="89"/>
  <c r="K180" i="89"/>
  <c r="J180" i="89"/>
  <c r="I180" i="89"/>
  <c r="H180" i="89"/>
  <c r="G180" i="89"/>
  <c r="F180" i="89"/>
  <c r="E180" i="89"/>
  <c r="C180" i="89"/>
  <c r="AB179" i="89"/>
  <c r="AA179" i="89"/>
  <c r="Z179" i="89"/>
  <c r="Y179" i="89"/>
  <c r="X179" i="89"/>
  <c r="W179" i="89"/>
  <c r="V179" i="89"/>
  <c r="U179" i="89"/>
  <c r="T179" i="89"/>
  <c r="S179" i="89"/>
  <c r="R179" i="89"/>
  <c r="Q179" i="89"/>
  <c r="O179" i="89"/>
  <c r="N179" i="89"/>
  <c r="M179" i="89"/>
  <c r="L179" i="89"/>
  <c r="K179" i="89"/>
  <c r="J179" i="89"/>
  <c r="I179" i="89"/>
  <c r="H179" i="89"/>
  <c r="G179" i="89"/>
  <c r="F179" i="89"/>
  <c r="E179" i="89"/>
  <c r="C179" i="89"/>
  <c r="AB178" i="89"/>
  <c r="AA178" i="89"/>
  <c r="Z178" i="89"/>
  <c r="Y178" i="89"/>
  <c r="X178" i="89"/>
  <c r="W178" i="89"/>
  <c r="V178" i="89"/>
  <c r="U178" i="89"/>
  <c r="T178" i="89"/>
  <c r="S178" i="89"/>
  <c r="R178" i="89"/>
  <c r="Q178" i="89"/>
  <c r="O178" i="89"/>
  <c r="N178" i="89"/>
  <c r="M178" i="89"/>
  <c r="L178" i="89"/>
  <c r="K178" i="89"/>
  <c r="J178" i="89"/>
  <c r="I178" i="89"/>
  <c r="H178" i="89"/>
  <c r="G178" i="89"/>
  <c r="F178" i="89"/>
  <c r="E178" i="89"/>
  <c r="C178" i="89"/>
  <c r="AB177" i="89"/>
  <c r="AA177" i="89"/>
  <c r="Z177" i="89"/>
  <c r="Y177" i="89"/>
  <c r="X177" i="89"/>
  <c r="W177" i="89"/>
  <c r="V177" i="89"/>
  <c r="U177" i="89"/>
  <c r="T177" i="89"/>
  <c r="S177" i="89"/>
  <c r="R177" i="89"/>
  <c r="Q177" i="89"/>
  <c r="O177" i="89"/>
  <c r="N177" i="89"/>
  <c r="M177" i="89"/>
  <c r="L177" i="89"/>
  <c r="K177" i="89"/>
  <c r="J177" i="89"/>
  <c r="I177" i="89"/>
  <c r="H177" i="89"/>
  <c r="G177" i="89"/>
  <c r="F177" i="89"/>
  <c r="E177" i="89"/>
  <c r="C177" i="89"/>
  <c r="AB176" i="89"/>
  <c r="AA176" i="89"/>
  <c r="Z176" i="89"/>
  <c r="Y176" i="89"/>
  <c r="X176" i="89"/>
  <c r="W176" i="89"/>
  <c r="V176" i="89"/>
  <c r="U176" i="89"/>
  <c r="T176" i="89"/>
  <c r="S176" i="89"/>
  <c r="R176" i="89"/>
  <c r="Q176" i="89"/>
  <c r="O176" i="89"/>
  <c r="N176" i="89"/>
  <c r="M176" i="89"/>
  <c r="L176" i="89"/>
  <c r="K176" i="89"/>
  <c r="J176" i="89"/>
  <c r="I176" i="89"/>
  <c r="H176" i="89"/>
  <c r="G176" i="89"/>
  <c r="F176" i="89"/>
  <c r="E176" i="89"/>
  <c r="C176" i="89"/>
  <c r="AB175" i="89"/>
  <c r="AA175" i="89"/>
  <c r="Z175" i="89"/>
  <c r="Y175" i="89"/>
  <c r="X175" i="89"/>
  <c r="W175" i="89"/>
  <c r="V175" i="89"/>
  <c r="U175" i="89"/>
  <c r="T175" i="89"/>
  <c r="S175" i="89"/>
  <c r="R175" i="89"/>
  <c r="Q175" i="89"/>
  <c r="O175" i="89"/>
  <c r="N175" i="89"/>
  <c r="M175" i="89"/>
  <c r="L175" i="89"/>
  <c r="K175" i="89"/>
  <c r="J175" i="89"/>
  <c r="I175" i="89"/>
  <c r="H175" i="89"/>
  <c r="C175" i="89"/>
  <c r="AB174" i="89"/>
  <c r="AA174" i="89"/>
  <c r="Z174" i="89"/>
  <c r="Y174" i="89"/>
  <c r="X174" i="89"/>
  <c r="W174" i="89"/>
  <c r="V174" i="89"/>
  <c r="U174" i="89"/>
  <c r="T174" i="89"/>
  <c r="S174" i="89"/>
  <c r="R174" i="89"/>
  <c r="Q174" i="89"/>
  <c r="O174" i="89"/>
  <c r="N174" i="89"/>
  <c r="M174" i="89"/>
  <c r="L174" i="89"/>
  <c r="K174" i="89"/>
  <c r="J174" i="89"/>
  <c r="I174" i="89"/>
  <c r="H174" i="89"/>
  <c r="G174" i="89"/>
  <c r="F174" i="89"/>
  <c r="E174" i="89"/>
  <c r="C174" i="89"/>
  <c r="AB173" i="89"/>
  <c r="AA173" i="89"/>
  <c r="Z173" i="89"/>
  <c r="Y173" i="89"/>
  <c r="X173" i="89"/>
  <c r="W173" i="89"/>
  <c r="V173" i="89"/>
  <c r="U173" i="89"/>
  <c r="T173" i="89"/>
  <c r="S173" i="89"/>
  <c r="R173" i="89"/>
  <c r="Q173" i="89"/>
  <c r="O173" i="89"/>
  <c r="N173" i="89"/>
  <c r="M173" i="89"/>
  <c r="L173" i="89"/>
  <c r="K173" i="89"/>
  <c r="J173" i="89"/>
  <c r="I173" i="89"/>
  <c r="H173" i="89"/>
  <c r="G173" i="89"/>
  <c r="F173" i="89"/>
  <c r="E173" i="89"/>
  <c r="C173" i="89"/>
  <c r="AB172" i="89"/>
  <c r="AA172" i="89"/>
  <c r="Z172" i="89"/>
  <c r="Y172" i="89"/>
  <c r="X172" i="89"/>
  <c r="W172" i="89"/>
  <c r="V172" i="89"/>
  <c r="U172" i="89"/>
  <c r="T172" i="89"/>
  <c r="S172" i="89"/>
  <c r="R172" i="89"/>
  <c r="Q172" i="89"/>
  <c r="O172" i="89"/>
  <c r="N172" i="89"/>
  <c r="M172" i="89"/>
  <c r="L172" i="89"/>
  <c r="K172" i="89"/>
  <c r="J172" i="89"/>
  <c r="I172" i="89"/>
  <c r="H172" i="89"/>
  <c r="G172" i="89"/>
  <c r="F172" i="89"/>
  <c r="E172" i="89"/>
  <c r="C172" i="89"/>
  <c r="AB171" i="89"/>
  <c r="AA171" i="89"/>
  <c r="Z171" i="89"/>
  <c r="Y171" i="89"/>
  <c r="X171" i="89"/>
  <c r="W171" i="89"/>
  <c r="V171" i="89"/>
  <c r="U171" i="89"/>
  <c r="T171" i="89"/>
  <c r="S171" i="89"/>
  <c r="R171" i="89"/>
  <c r="Q171" i="89"/>
  <c r="O171" i="89"/>
  <c r="N171" i="89"/>
  <c r="M171" i="89"/>
  <c r="L171" i="89"/>
  <c r="K171" i="89"/>
  <c r="J171" i="89"/>
  <c r="I171" i="89"/>
  <c r="H171" i="89"/>
  <c r="G171" i="89"/>
  <c r="F171" i="89"/>
  <c r="E171" i="89"/>
  <c r="C171" i="89"/>
  <c r="AB170" i="89"/>
  <c r="AA170" i="89"/>
  <c r="Z170" i="89"/>
  <c r="Y170" i="89"/>
  <c r="X170" i="89"/>
  <c r="W170" i="89"/>
  <c r="V170" i="89"/>
  <c r="U170" i="89"/>
  <c r="T170" i="89"/>
  <c r="S170" i="89"/>
  <c r="R170" i="89"/>
  <c r="Q170" i="89"/>
  <c r="O170" i="89"/>
  <c r="N170" i="89"/>
  <c r="M170" i="89"/>
  <c r="L170" i="89"/>
  <c r="K170" i="89"/>
  <c r="J170" i="89"/>
  <c r="I170" i="89"/>
  <c r="H170" i="89"/>
  <c r="G170" i="89"/>
  <c r="F170" i="89"/>
  <c r="E170" i="89"/>
  <c r="C170" i="89"/>
  <c r="AB169" i="89"/>
  <c r="AA169" i="89"/>
  <c r="Z169" i="89"/>
  <c r="Y169" i="89"/>
  <c r="X169" i="89"/>
  <c r="W169" i="89"/>
  <c r="V169" i="89"/>
  <c r="U169" i="89"/>
  <c r="T169" i="89"/>
  <c r="S169" i="89"/>
  <c r="R169" i="89"/>
  <c r="Q169" i="89"/>
  <c r="O169" i="89"/>
  <c r="N169" i="89"/>
  <c r="M169" i="89"/>
  <c r="L169" i="89"/>
  <c r="K169" i="89"/>
  <c r="J169" i="89"/>
  <c r="I169" i="89"/>
  <c r="H169" i="89"/>
  <c r="G169" i="89"/>
  <c r="F169" i="89"/>
  <c r="E169" i="89"/>
  <c r="C169" i="89"/>
  <c r="AB168" i="89"/>
  <c r="AA168" i="89"/>
  <c r="Z168" i="89"/>
  <c r="Y168" i="89"/>
  <c r="X168" i="89"/>
  <c r="W168" i="89"/>
  <c r="V168" i="89"/>
  <c r="U168" i="89"/>
  <c r="T168" i="89"/>
  <c r="S168" i="89"/>
  <c r="R168" i="89"/>
  <c r="Q168" i="89"/>
  <c r="O168" i="89"/>
  <c r="N168" i="89"/>
  <c r="M168" i="89"/>
  <c r="L168" i="89"/>
  <c r="K168" i="89"/>
  <c r="J168" i="89"/>
  <c r="I168" i="89"/>
  <c r="H168" i="89"/>
  <c r="G168" i="89"/>
  <c r="F168" i="89"/>
  <c r="E168" i="89"/>
  <c r="C168" i="89"/>
  <c r="AB167" i="89"/>
  <c r="AA167" i="89"/>
  <c r="Z167" i="89"/>
  <c r="Y167" i="89"/>
  <c r="X167" i="89"/>
  <c r="W167" i="89"/>
  <c r="V167" i="89"/>
  <c r="U167" i="89"/>
  <c r="T167" i="89"/>
  <c r="S167" i="89"/>
  <c r="R167" i="89"/>
  <c r="Q167" i="89"/>
  <c r="O167" i="89"/>
  <c r="N167" i="89"/>
  <c r="M167" i="89"/>
  <c r="L167" i="89"/>
  <c r="K167" i="89"/>
  <c r="J167" i="89"/>
  <c r="I167" i="89"/>
  <c r="H167" i="89"/>
  <c r="C167" i="89"/>
  <c r="AB166" i="89"/>
  <c r="AA166" i="89"/>
  <c r="Z166" i="89"/>
  <c r="Y166" i="89"/>
  <c r="X166" i="89"/>
  <c r="W166" i="89"/>
  <c r="V166" i="89"/>
  <c r="U166" i="89"/>
  <c r="T166" i="89"/>
  <c r="S166" i="89"/>
  <c r="R166" i="89"/>
  <c r="Q166" i="89"/>
  <c r="O166" i="89"/>
  <c r="N166" i="89"/>
  <c r="M166" i="89"/>
  <c r="L166" i="89"/>
  <c r="K166" i="89"/>
  <c r="J166" i="89"/>
  <c r="I166" i="89"/>
  <c r="H166" i="89"/>
  <c r="G166" i="89"/>
  <c r="F166" i="89"/>
  <c r="E166" i="89"/>
  <c r="C166" i="89"/>
  <c r="AB165" i="89"/>
  <c r="AA165" i="89"/>
  <c r="Z165" i="89"/>
  <c r="Y165" i="89"/>
  <c r="X165" i="89"/>
  <c r="W165" i="89"/>
  <c r="V165" i="89"/>
  <c r="U165" i="89"/>
  <c r="T165" i="89"/>
  <c r="S165" i="89"/>
  <c r="R165" i="89"/>
  <c r="Q165" i="89"/>
  <c r="O165" i="89"/>
  <c r="N165" i="89"/>
  <c r="M165" i="89"/>
  <c r="L165" i="89"/>
  <c r="K165" i="89"/>
  <c r="J165" i="89"/>
  <c r="I165" i="89"/>
  <c r="H165" i="89"/>
  <c r="G165" i="89"/>
  <c r="F165" i="89"/>
  <c r="E165" i="89"/>
  <c r="C165" i="89"/>
  <c r="AB164" i="89"/>
  <c r="AA164" i="89"/>
  <c r="Z164" i="89"/>
  <c r="Y164" i="89"/>
  <c r="X164" i="89"/>
  <c r="W164" i="89"/>
  <c r="V164" i="89"/>
  <c r="U164" i="89"/>
  <c r="T164" i="89"/>
  <c r="S164" i="89"/>
  <c r="R164" i="89"/>
  <c r="Q164" i="89"/>
  <c r="O164" i="89"/>
  <c r="N164" i="89"/>
  <c r="M164" i="89"/>
  <c r="L164" i="89"/>
  <c r="K164" i="89"/>
  <c r="J164" i="89"/>
  <c r="I164" i="89"/>
  <c r="H164" i="89"/>
  <c r="G164" i="89"/>
  <c r="F164" i="89"/>
  <c r="E164" i="89"/>
  <c r="C164" i="89"/>
  <c r="AB163" i="89"/>
  <c r="AA163" i="89"/>
  <c r="Z163" i="89"/>
  <c r="Y163" i="89"/>
  <c r="X163" i="89"/>
  <c r="W163" i="89"/>
  <c r="V163" i="89"/>
  <c r="U163" i="89"/>
  <c r="T163" i="89"/>
  <c r="S163" i="89"/>
  <c r="R163" i="89"/>
  <c r="Q163" i="89"/>
  <c r="O163" i="89"/>
  <c r="N163" i="89"/>
  <c r="M163" i="89"/>
  <c r="L163" i="89"/>
  <c r="K163" i="89"/>
  <c r="J163" i="89"/>
  <c r="I163" i="89"/>
  <c r="H163" i="89"/>
  <c r="G163" i="89"/>
  <c r="F163" i="89"/>
  <c r="E163" i="89"/>
  <c r="C163" i="89"/>
  <c r="AB162" i="89"/>
  <c r="AA162" i="89"/>
  <c r="Z162" i="89"/>
  <c r="Y162" i="89"/>
  <c r="X162" i="89"/>
  <c r="W162" i="89"/>
  <c r="V162" i="89"/>
  <c r="U162" i="89"/>
  <c r="T162" i="89"/>
  <c r="S162" i="89"/>
  <c r="R162" i="89"/>
  <c r="Q162" i="89"/>
  <c r="O162" i="89"/>
  <c r="N162" i="89"/>
  <c r="M162" i="89"/>
  <c r="L162" i="89"/>
  <c r="K162" i="89"/>
  <c r="J162" i="89"/>
  <c r="I162" i="89"/>
  <c r="H162" i="89"/>
  <c r="C162" i="89"/>
  <c r="AB161" i="89"/>
  <c r="AA161" i="89"/>
  <c r="Z161" i="89"/>
  <c r="Y161" i="89"/>
  <c r="X161" i="89"/>
  <c r="W161" i="89"/>
  <c r="V161" i="89"/>
  <c r="U161" i="89"/>
  <c r="T161" i="89"/>
  <c r="S161" i="89"/>
  <c r="R161" i="89"/>
  <c r="Q161" i="89"/>
  <c r="O161" i="89"/>
  <c r="N161" i="89"/>
  <c r="M161" i="89"/>
  <c r="L161" i="89"/>
  <c r="K161" i="89"/>
  <c r="J161" i="89"/>
  <c r="I161" i="89"/>
  <c r="H161" i="89"/>
  <c r="G161" i="89"/>
  <c r="F161" i="89"/>
  <c r="E161" i="89"/>
  <c r="C161" i="89"/>
  <c r="AB160" i="89"/>
  <c r="AA160" i="89"/>
  <c r="Z160" i="89"/>
  <c r="Y160" i="89"/>
  <c r="X160" i="89"/>
  <c r="W160" i="89"/>
  <c r="V160" i="89"/>
  <c r="U160" i="89"/>
  <c r="T160" i="89"/>
  <c r="S160" i="89"/>
  <c r="R160" i="89"/>
  <c r="Q160" i="89"/>
  <c r="O160" i="89"/>
  <c r="N160" i="89"/>
  <c r="M160" i="89"/>
  <c r="L160" i="89"/>
  <c r="K160" i="89"/>
  <c r="J160" i="89"/>
  <c r="I160" i="89"/>
  <c r="H160" i="89"/>
  <c r="G160" i="89"/>
  <c r="F160" i="89"/>
  <c r="E160" i="89"/>
  <c r="C160" i="89"/>
  <c r="AB159" i="89"/>
  <c r="AA159" i="89"/>
  <c r="Z159" i="89"/>
  <c r="Y159" i="89"/>
  <c r="X159" i="89"/>
  <c r="W159" i="89"/>
  <c r="V159" i="89"/>
  <c r="U159" i="89"/>
  <c r="T159" i="89"/>
  <c r="S159" i="89"/>
  <c r="R159" i="89"/>
  <c r="Q159" i="89"/>
  <c r="O159" i="89"/>
  <c r="N159" i="89"/>
  <c r="M159" i="89"/>
  <c r="L159" i="89"/>
  <c r="K159" i="89"/>
  <c r="J159" i="89"/>
  <c r="I159" i="89"/>
  <c r="H159" i="89"/>
  <c r="G159" i="89"/>
  <c r="F159" i="89"/>
  <c r="E159" i="89"/>
  <c r="C159" i="89"/>
  <c r="AB158" i="89"/>
  <c r="AA158" i="89"/>
  <c r="Z158" i="89"/>
  <c r="Y158" i="89"/>
  <c r="X158" i="89"/>
  <c r="W158" i="89"/>
  <c r="V158" i="89"/>
  <c r="U158" i="89"/>
  <c r="T158" i="89"/>
  <c r="S158" i="89"/>
  <c r="R158" i="89"/>
  <c r="Q158" i="89"/>
  <c r="O158" i="89"/>
  <c r="N158" i="89"/>
  <c r="M158" i="89"/>
  <c r="L158" i="89"/>
  <c r="K158" i="89"/>
  <c r="J158" i="89"/>
  <c r="I158" i="89"/>
  <c r="H158" i="89"/>
  <c r="G158" i="89"/>
  <c r="F158" i="89"/>
  <c r="E158" i="89"/>
  <c r="C158" i="89"/>
  <c r="AB157" i="89"/>
  <c r="AA157" i="89"/>
  <c r="Z157" i="89"/>
  <c r="Y157" i="89"/>
  <c r="X157" i="89"/>
  <c r="W157" i="89"/>
  <c r="V157" i="89"/>
  <c r="U157" i="89"/>
  <c r="T157" i="89"/>
  <c r="S157" i="89"/>
  <c r="R157" i="89"/>
  <c r="Q157" i="89"/>
  <c r="O157" i="89"/>
  <c r="N157" i="89"/>
  <c r="M157" i="89"/>
  <c r="L157" i="89"/>
  <c r="K157" i="89"/>
  <c r="J157" i="89"/>
  <c r="I157" i="89"/>
  <c r="H157" i="89"/>
  <c r="G157" i="89"/>
  <c r="F157" i="89"/>
  <c r="E157" i="89"/>
  <c r="C157" i="89"/>
  <c r="AB156" i="89"/>
  <c r="AA156" i="89"/>
  <c r="Z156" i="89"/>
  <c r="Y156" i="89"/>
  <c r="X156" i="89"/>
  <c r="W156" i="89"/>
  <c r="V156" i="89"/>
  <c r="U156" i="89"/>
  <c r="T156" i="89"/>
  <c r="S156" i="89"/>
  <c r="R156" i="89"/>
  <c r="Q156" i="89"/>
  <c r="O156" i="89"/>
  <c r="N156" i="89"/>
  <c r="M156" i="89"/>
  <c r="L156" i="89"/>
  <c r="K156" i="89"/>
  <c r="J156" i="89"/>
  <c r="I156" i="89"/>
  <c r="H156" i="89"/>
  <c r="G156" i="89"/>
  <c r="F156" i="89"/>
  <c r="E156" i="89"/>
  <c r="C156" i="89"/>
  <c r="AB155" i="89"/>
  <c r="AA155" i="89"/>
  <c r="Z155" i="89"/>
  <c r="Y155" i="89"/>
  <c r="X155" i="89"/>
  <c r="W155" i="89"/>
  <c r="V155" i="89"/>
  <c r="U155" i="89"/>
  <c r="T155" i="89"/>
  <c r="S155" i="89"/>
  <c r="R155" i="89"/>
  <c r="Q155" i="89"/>
  <c r="O155" i="89"/>
  <c r="N155" i="89"/>
  <c r="M155" i="89"/>
  <c r="L155" i="89"/>
  <c r="K155" i="89"/>
  <c r="J155" i="89"/>
  <c r="I155" i="89"/>
  <c r="H155" i="89"/>
  <c r="G155" i="89"/>
  <c r="F155" i="89"/>
  <c r="E155" i="89"/>
  <c r="C155" i="89"/>
  <c r="AB154" i="89"/>
  <c r="AA154" i="89"/>
  <c r="Z154" i="89"/>
  <c r="Y154" i="89"/>
  <c r="X154" i="89"/>
  <c r="W154" i="89"/>
  <c r="V154" i="89"/>
  <c r="U154" i="89"/>
  <c r="T154" i="89"/>
  <c r="S154" i="89"/>
  <c r="R154" i="89"/>
  <c r="Q154" i="89"/>
  <c r="O154" i="89"/>
  <c r="N154" i="89"/>
  <c r="M154" i="89"/>
  <c r="L154" i="89"/>
  <c r="K154" i="89"/>
  <c r="J154" i="89"/>
  <c r="I154" i="89"/>
  <c r="H154" i="89"/>
  <c r="C154" i="89"/>
  <c r="AB153" i="89"/>
  <c r="AA153" i="89"/>
  <c r="Z153" i="89"/>
  <c r="Y153" i="89"/>
  <c r="X153" i="89"/>
  <c r="W153" i="89"/>
  <c r="V153" i="89"/>
  <c r="U153" i="89"/>
  <c r="T153" i="89"/>
  <c r="S153" i="89"/>
  <c r="R153" i="89"/>
  <c r="Q153" i="89"/>
  <c r="O153" i="89"/>
  <c r="N153" i="89"/>
  <c r="M153" i="89"/>
  <c r="L153" i="89"/>
  <c r="K153" i="89"/>
  <c r="J153" i="89"/>
  <c r="I153" i="89"/>
  <c r="H153" i="89"/>
  <c r="C153" i="89"/>
  <c r="AA204" i="86"/>
  <c r="Z204" i="86"/>
  <c r="Y204" i="86"/>
  <c r="X204" i="86"/>
  <c r="W204" i="86"/>
  <c r="V204" i="86"/>
  <c r="U204" i="86"/>
  <c r="T204" i="86"/>
  <c r="S204" i="86"/>
  <c r="R204" i="86"/>
  <c r="Q204" i="86"/>
  <c r="P204" i="86"/>
  <c r="O204" i="86"/>
  <c r="L204" i="86"/>
  <c r="K204" i="86"/>
  <c r="J204" i="86"/>
  <c r="I204" i="86"/>
  <c r="H204" i="86"/>
  <c r="G204" i="86"/>
  <c r="F204" i="86"/>
  <c r="E204" i="86"/>
  <c r="D204" i="86"/>
  <c r="B204" i="86"/>
  <c r="AA203" i="86"/>
  <c r="Z203" i="86"/>
  <c r="Y203" i="86"/>
  <c r="X203" i="86"/>
  <c r="W203" i="86"/>
  <c r="V203" i="86"/>
  <c r="U203" i="86"/>
  <c r="T203" i="86"/>
  <c r="S203" i="86"/>
  <c r="R203" i="86"/>
  <c r="Q203" i="86"/>
  <c r="P203" i="86"/>
  <c r="O203" i="86"/>
  <c r="L203" i="86"/>
  <c r="K203" i="86"/>
  <c r="J203" i="86"/>
  <c r="I203" i="86"/>
  <c r="H203" i="86"/>
  <c r="G203" i="86"/>
  <c r="F203" i="86"/>
  <c r="E203" i="86"/>
  <c r="D203" i="86"/>
  <c r="B203" i="86"/>
  <c r="AA202" i="86"/>
  <c r="Z202" i="86"/>
  <c r="Y202" i="86"/>
  <c r="X202" i="86"/>
  <c r="W202" i="86"/>
  <c r="V202" i="86"/>
  <c r="U202" i="86"/>
  <c r="T202" i="86"/>
  <c r="S202" i="86"/>
  <c r="R202" i="86"/>
  <c r="Q202" i="86"/>
  <c r="P202" i="86"/>
  <c r="O202" i="86"/>
  <c r="L202" i="86"/>
  <c r="K202" i="86"/>
  <c r="J202" i="86"/>
  <c r="I202" i="86"/>
  <c r="H202" i="86"/>
  <c r="G202" i="86"/>
  <c r="F202" i="86"/>
  <c r="E202" i="86"/>
  <c r="D202" i="86"/>
  <c r="B202" i="86"/>
  <c r="AA201" i="86"/>
  <c r="Z201" i="86"/>
  <c r="Y201" i="86"/>
  <c r="X201" i="86"/>
  <c r="W201" i="86"/>
  <c r="V201" i="86"/>
  <c r="U201" i="86"/>
  <c r="T201" i="86"/>
  <c r="S201" i="86"/>
  <c r="R201" i="86"/>
  <c r="Q201" i="86"/>
  <c r="P201" i="86"/>
  <c r="O201" i="86"/>
  <c r="L201" i="86"/>
  <c r="K201" i="86"/>
  <c r="J201" i="86"/>
  <c r="I201" i="86"/>
  <c r="H201" i="86"/>
  <c r="G201" i="86"/>
  <c r="F201" i="86"/>
  <c r="E201" i="86"/>
  <c r="D201" i="86"/>
  <c r="B201" i="86"/>
  <c r="AA200" i="86"/>
  <c r="Z200" i="86"/>
  <c r="Y200" i="86"/>
  <c r="X200" i="86"/>
  <c r="W200" i="86"/>
  <c r="V200" i="86"/>
  <c r="U200" i="86"/>
  <c r="T200" i="86"/>
  <c r="S200" i="86"/>
  <c r="R200" i="86"/>
  <c r="Q200" i="86"/>
  <c r="P200" i="86"/>
  <c r="O200" i="86"/>
  <c r="L200" i="86"/>
  <c r="K200" i="86"/>
  <c r="J200" i="86"/>
  <c r="I200" i="86"/>
  <c r="H200" i="86"/>
  <c r="G200" i="86"/>
  <c r="F200" i="86"/>
  <c r="E200" i="86"/>
  <c r="D200" i="86"/>
  <c r="B200" i="86"/>
  <c r="AA199" i="86"/>
  <c r="Z199" i="86"/>
  <c r="Y199" i="86"/>
  <c r="X199" i="86"/>
  <c r="W199" i="86"/>
  <c r="V199" i="86"/>
  <c r="U199" i="86"/>
  <c r="T199" i="86"/>
  <c r="S199" i="86"/>
  <c r="R199" i="86"/>
  <c r="Q199" i="86"/>
  <c r="P199" i="86"/>
  <c r="O199" i="86"/>
  <c r="L199" i="86"/>
  <c r="K199" i="86"/>
  <c r="J199" i="86"/>
  <c r="I199" i="86"/>
  <c r="H199" i="86"/>
  <c r="G199" i="86"/>
  <c r="F199" i="86"/>
  <c r="E199" i="86"/>
  <c r="D199" i="86"/>
  <c r="B199" i="86"/>
  <c r="AA198" i="86"/>
  <c r="Z198" i="86"/>
  <c r="Y198" i="86"/>
  <c r="X198" i="86"/>
  <c r="W198" i="86"/>
  <c r="V198" i="86"/>
  <c r="U198" i="86"/>
  <c r="T198" i="86"/>
  <c r="S198" i="86"/>
  <c r="R198" i="86"/>
  <c r="Q198" i="86"/>
  <c r="P198" i="86"/>
  <c r="O198" i="86"/>
  <c r="L198" i="86"/>
  <c r="K198" i="86"/>
  <c r="J198" i="86"/>
  <c r="I198" i="86"/>
  <c r="H198" i="86"/>
  <c r="G198" i="86"/>
  <c r="F198" i="86"/>
  <c r="E198" i="86"/>
  <c r="D198" i="86"/>
  <c r="B198" i="86"/>
  <c r="AA197" i="86"/>
  <c r="Z197" i="86"/>
  <c r="Y197" i="86"/>
  <c r="X197" i="86"/>
  <c r="W197" i="86"/>
  <c r="V197" i="86"/>
  <c r="U197" i="86"/>
  <c r="T197" i="86"/>
  <c r="S197" i="86"/>
  <c r="R197" i="86"/>
  <c r="Q197" i="86"/>
  <c r="P197" i="86"/>
  <c r="O197" i="86"/>
  <c r="L197" i="86"/>
  <c r="K197" i="86"/>
  <c r="J197" i="86"/>
  <c r="I197" i="86"/>
  <c r="H197" i="86"/>
  <c r="G197" i="86"/>
  <c r="F197" i="86"/>
  <c r="E197" i="86"/>
  <c r="D197" i="86"/>
  <c r="B197" i="86"/>
  <c r="AA196" i="86"/>
  <c r="Z196" i="86"/>
  <c r="Y196" i="86"/>
  <c r="X196" i="86"/>
  <c r="W196" i="86"/>
  <c r="V196" i="86"/>
  <c r="U196" i="86"/>
  <c r="T196" i="86"/>
  <c r="S196" i="86"/>
  <c r="R196" i="86"/>
  <c r="Q196" i="86"/>
  <c r="P196" i="86"/>
  <c r="O196" i="86"/>
  <c r="L196" i="86"/>
  <c r="K196" i="86"/>
  <c r="J196" i="86"/>
  <c r="I196" i="86"/>
  <c r="H196" i="86"/>
  <c r="G196" i="86"/>
  <c r="B196" i="86"/>
  <c r="AA195" i="86"/>
  <c r="Z195" i="86"/>
  <c r="Y195" i="86"/>
  <c r="X195" i="86"/>
  <c r="W195" i="86"/>
  <c r="V195" i="86"/>
  <c r="U195" i="86"/>
  <c r="T195" i="86"/>
  <c r="S195" i="86"/>
  <c r="R195" i="86"/>
  <c r="Q195" i="86"/>
  <c r="P195" i="86"/>
  <c r="O195" i="86"/>
  <c r="L195" i="86"/>
  <c r="K195" i="86"/>
  <c r="J195" i="86"/>
  <c r="I195" i="86"/>
  <c r="H195" i="86"/>
  <c r="G195" i="86"/>
  <c r="F195" i="86"/>
  <c r="E195" i="86"/>
  <c r="D195" i="86"/>
  <c r="B195" i="86"/>
  <c r="AA194" i="86"/>
  <c r="Z194" i="86"/>
  <c r="Y194" i="86"/>
  <c r="X194" i="86"/>
  <c r="W194" i="86"/>
  <c r="V194" i="86"/>
  <c r="U194" i="86"/>
  <c r="T194" i="86"/>
  <c r="S194" i="86"/>
  <c r="R194" i="86"/>
  <c r="Q194" i="86"/>
  <c r="P194" i="86"/>
  <c r="O194" i="86"/>
  <c r="L194" i="86"/>
  <c r="K194" i="86"/>
  <c r="J194" i="86"/>
  <c r="I194" i="86"/>
  <c r="H194" i="86"/>
  <c r="G194" i="86"/>
  <c r="F194" i="86"/>
  <c r="E194" i="86"/>
  <c r="D194" i="86"/>
  <c r="B194" i="86"/>
  <c r="AA193" i="86"/>
  <c r="Z193" i="86"/>
  <c r="Y193" i="86"/>
  <c r="X193" i="86"/>
  <c r="W193" i="86"/>
  <c r="V193" i="86"/>
  <c r="U193" i="86"/>
  <c r="T193" i="86"/>
  <c r="S193" i="86"/>
  <c r="R193" i="86"/>
  <c r="Q193" i="86"/>
  <c r="P193" i="86"/>
  <c r="O193" i="86"/>
  <c r="L193" i="86"/>
  <c r="K193" i="86"/>
  <c r="J193" i="86"/>
  <c r="I193" i="86"/>
  <c r="H193" i="86"/>
  <c r="G193" i="86"/>
  <c r="F193" i="86"/>
  <c r="E193" i="86"/>
  <c r="D193" i="86"/>
  <c r="B193" i="86"/>
  <c r="AA192" i="86"/>
  <c r="Z192" i="86"/>
  <c r="Y192" i="86"/>
  <c r="X192" i="86"/>
  <c r="W192" i="86"/>
  <c r="V192" i="86"/>
  <c r="U192" i="86"/>
  <c r="T192" i="86"/>
  <c r="S192" i="86"/>
  <c r="R192" i="86"/>
  <c r="Q192" i="86"/>
  <c r="P192" i="86"/>
  <c r="O192" i="86"/>
  <c r="L192" i="86"/>
  <c r="K192" i="86"/>
  <c r="J192" i="86"/>
  <c r="I192" i="86"/>
  <c r="H192" i="86"/>
  <c r="G192" i="86"/>
  <c r="B192" i="86"/>
  <c r="AA191" i="86"/>
  <c r="Z191" i="86"/>
  <c r="Y191" i="86"/>
  <c r="X191" i="86"/>
  <c r="W191" i="86"/>
  <c r="V191" i="86"/>
  <c r="U191" i="86"/>
  <c r="T191" i="86"/>
  <c r="S191" i="86"/>
  <c r="R191" i="86"/>
  <c r="Q191" i="86"/>
  <c r="P191" i="86"/>
  <c r="O191" i="86"/>
  <c r="L191" i="86"/>
  <c r="K191" i="86"/>
  <c r="J191" i="86"/>
  <c r="I191" i="86"/>
  <c r="H191" i="86"/>
  <c r="G191" i="86"/>
  <c r="F191" i="86"/>
  <c r="E191" i="86"/>
  <c r="D191" i="86"/>
  <c r="B191" i="86"/>
  <c r="AA190" i="86"/>
  <c r="Z190" i="86"/>
  <c r="Y190" i="86"/>
  <c r="X190" i="86"/>
  <c r="W190" i="86"/>
  <c r="V190" i="86"/>
  <c r="U190" i="86"/>
  <c r="T190" i="86"/>
  <c r="S190" i="86"/>
  <c r="R190" i="86"/>
  <c r="Q190" i="86"/>
  <c r="P190" i="86"/>
  <c r="O190" i="86"/>
  <c r="L190" i="86"/>
  <c r="K190" i="86"/>
  <c r="J190" i="86"/>
  <c r="I190" i="86"/>
  <c r="H190" i="86"/>
  <c r="G190" i="86"/>
  <c r="F190" i="86"/>
  <c r="E190" i="86"/>
  <c r="D190" i="86"/>
  <c r="B190" i="86"/>
  <c r="AA189" i="86"/>
  <c r="Z189" i="86"/>
  <c r="Y189" i="86"/>
  <c r="X189" i="86"/>
  <c r="W189" i="86"/>
  <c r="V189" i="86"/>
  <c r="U189" i="86"/>
  <c r="T189" i="86"/>
  <c r="S189" i="86"/>
  <c r="R189" i="86"/>
  <c r="Q189" i="86"/>
  <c r="P189" i="86"/>
  <c r="O189" i="86"/>
  <c r="L189" i="86"/>
  <c r="K189" i="86"/>
  <c r="J189" i="86"/>
  <c r="I189" i="86"/>
  <c r="H189" i="86"/>
  <c r="G189" i="86"/>
  <c r="F189" i="86"/>
  <c r="E189" i="86"/>
  <c r="D189" i="86"/>
  <c r="B189" i="86"/>
  <c r="AA188" i="86"/>
  <c r="Z188" i="86"/>
  <c r="Y188" i="86"/>
  <c r="X188" i="86"/>
  <c r="W188" i="86"/>
  <c r="V188" i="86"/>
  <c r="U188" i="86"/>
  <c r="T188" i="86"/>
  <c r="S188" i="86"/>
  <c r="R188" i="86"/>
  <c r="Q188" i="86"/>
  <c r="P188" i="86"/>
  <c r="O188" i="86"/>
  <c r="L188" i="86"/>
  <c r="K188" i="86"/>
  <c r="J188" i="86"/>
  <c r="I188" i="86"/>
  <c r="H188" i="86"/>
  <c r="G188" i="86"/>
  <c r="F188" i="86"/>
  <c r="E188" i="86"/>
  <c r="D188" i="86"/>
  <c r="B188" i="86"/>
  <c r="AA187" i="86"/>
  <c r="Z187" i="86"/>
  <c r="Y187" i="86"/>
  <c r="X187" i="86"/>
  <c r="W187" i="86"/>
  <c r="V187" i="86"/>
  <c r="U187" i="86"/>
  <c r="T187" i="86"/>
  <c r="S187" i="86"/>
  <c r="R187" i="86"/>
  <c r="Q187" i="86"/>
  <c r="P187" i="86"/>
  <c r="O187" i="86"/>
  <c r="L187" i="86"/>
  <c r="K187" i="86"/>
  <c r="J187" i="86"/>
  <c r="I187" i="86"/>
  <c r="H187" i="86"/>
  <c r="G187" i="86"/>
  <c r="F187" i="86"/>
  <c r="E187" i="86"/>
  <c r="D187" i="86"/>
  <c r="B187" i="86"/>
  <c r="AA186" i="86"/>
  <c r="Z186" i="86"/>
  <c r="Y186" i="86"/>
  <c r="X186" i="86"/>
  <c r="W186" i="86"/>
  <c r="V186" i="86"/>
  <c r="U186" i="86"/>
  <c r="T186" i="86"/>
  <c r="S186" i="86"/>
  <c r="R186" i="86"/>
  <c r="Q186" i="86"/>
  <c r="P186" i="86"/>
  <c r="O186" i="86"/>
  <c r="L186" i="86"/>
  <c r="K186" i="86"/>
  <c r="J186" i="86"/>
  <c r="I186" i="86"/>
  <c r="H186" i="86"/>
  <c r="G186" i="86"/>
  <c r="F186" i="86"/>
  <c r="E186" i="86"/>
  <c r="D186" i="86"/>
  <c r="B186" i="86"/>
  <c r="AA185" i="86"/>
  <c r="Z185" i="86"/>
  <c r="Y185" i="86"/>
  <c r="X185" i="86"/>
  <c r="W185" i="86"/>
  <c r="V185" i="86"/>
  <c r="U185" i="86"/>
  <c r="T185" i="86"/>
  <c r="S185" i="86"/>
  <c r="R185" i="86"/>
  <c r="Q185" i="86"/>
  <c r="P185" i="86"/>
  <c r="O185" i="86"/>
  <c r="L185" i="86"/>
  <c r="K185" i="86"/>
  <c r="J185" i="86"/>
  <c r="I185" i="86"/>
  <c r="H185" i="86"/>
  <c r="G185" i="86"/>
  <c r="F185" i="86"/>
  <c r="E185" i="86"/>
  <c r="D185" i="86"/>
  <c r="B185" i="86"/>
  <c r="AA184" i="86"/>
  <c r="Z184" i="86"/>
  <c r="Y184" i="86"/>
  <c r="X184" i="86"/>
  <c r="W184" i="86"/>
  <c r="V184" i="86"/>
  <c r="U184" i="86"/>
  <c r="T184" i="86"/>
  <c r="S184" i="86"/>
  <c r="R184" i="86"/>
  <c r="Q184" i="86"/>
  <c r="P184" i="86"/>
  <c r="O184" i="86"/>
  <c r="L184" i="86"/>
  <c r="K184" i="86"/>
  <c r="J184" i="86"/>
  <c r="I184" i="86"/>
  <c r="H184" i="86"/>
  <c r="G184" i="86"/>
  <c r="F184" i="86"/>
  <c r="E184" i="86"/>
  <c r="D184" i="86"/>
  <c r="B184" i="86"/>
  <c r="AA183" i="86"/>
  <c r="Z183" i="86"/>
  <c r="Y183" i="86"/>
  <c r="X183" i="86"/>
  <c r="W183" i="86"/>
  <c r="V183" i="86"/>
  <c r="U183" i="86"/>
  <c r="T183" i="86"/>
  <c r="S183" i="86"/>
  <c r="R183" i="86"/>
  <c r="Q183" i="86"/>
  <c r="P183" i="86"/>
  <c r="O183" i="86"/>
  <c r="L183" i="86"/>
  <c r="K183" i="86"/>
  <c r="J183" i="86"/>
  <c r="I183" i="86"/>
  <c r="H183" i="86"/>
  <c r="G183" i="86"/>
  <c r="F183" i="86"/>
  <c r="E183" i="86"/>
  <c r="D183" i="86"/>
  <c r="B183" i="86"/>
  <c r="AA182" i="86"/>
  <c r="Z182" i="86"/>
  <c r="Y182" i="86"/>
  <c r="X182" i="86"/>
  <c r="W182" i="86"/>
  <c r="V182" i="86"/>
  <c r="U182" i="86"/>
  <c r="T182" i="86"/>
  <c r="S182" i="86"/>
  <c r="R182" i="86"/>
  <c r="Q182" i="86"/>
  <c r="P182" i="86"/>
  <c r="O182" i="86"/>
  <c r="L182" i="86"/>
  <c r="K182" i="86"/>
  <c r="J182" i="86"/>
  <c r="I182" i="86"/>
  <c r="H182" i="86"/>
  <c r="G182" i="86"/>
  <c r="B182" i="86"/>
  <c r="AA181" i="86"/>
  <c r="Z181" i="86"/>
  <c r="Y181" i="86"/>
  <c r="X181" i="86"/>
  <c r="W181" i="86"/>
  <c r="V181" i="86"/>
  <c r="U181" i="86"/>
  <c r="T181" i="86"/>
  <c r="S181" i="86"/>
  <c r="R181" i="86"/>
  <c r="Q181" i="86"/>
  <c r="P181" i="86"/>
  <c r="O181" i="86"/>
  <c r="L181" i="86"/>
  <c r="K181" i="86"/>
  <c r="J181" i="86"/>
  <c r="I181" i="86"/>
  <c r="H181" i="86"/>
  <c r="G181" i="86"/>
  <c r="F181" i="86"/>
  <c r="E181" i="86"/>
  <c r="D181" i="86"/>
  <c r="B181" i="86"/>
  <c r="AA180" i="86"/>
  <c r="Z180" i="86"/>
  <c r="Y180" i="86"/>
  <c r="X180" i="86"/>
  <c r="W180" i="86"/>
  <c r="V180" i="86"/>
  <c r="U180" i="86"/>
  <c r="T180" i="86"/>
  <c r="S180" i="86"/>
  <c r="R180" i="86"/>
  <c r="Q180" i="86"/>
  <c r="P180" i="86"/>
  <c r="O180" i="86"/>
  <c r="L180" i="86"/>
  <c r="K180" i="86"/>
  <c r="J180" i="86"/>
  <c r="I180" i="86"/>
  <c r="H180" i="86"/>
  <c r="G180" i="86"/>
  <c r="F180" i="86"/>
  <c r="E180" i="86"/>
  <c r="D180" i="86"/>
  <c r="B180" i="86"/>
  <c r="AA179" i="86"/>
  <c r="Z179" i="86"/>
  <c r="Y179" i="86"/>
  <c r="X179" i="86"/>
  <c r="W179" i="86"/>
  <c r="V179" i="86"/>
  <c r="U179" i="86"/>
  <c r="T179" i="86"/>
  <c r="S179" i="86"/>
  <c r="R179" i="86"/>
  <c r="Q179" i="86"/>
  <c r="P179" i="86"/>
  <c r="O179" i="86"/>
  <c r="L179" i="86"/>
  <c r="K179" i="86"/>
  <c r="J179" i="86"/>
  <c r="I179" i="86"/>
  <c r="H179" i="86"/>
  <c r="G179" i="86"/>
  <c r="F179" i="86"/>
  <c r="E179" i="86"/>
  <c r="D179" i="86"/>
  <c r="B179" i="86"/>
  <c r="AA178" i="86"/>
  <c r="Z178" i="86"/>
  <c r="Y178" i="86"/>
  <c r="X178" i="86"/>
  <c r="W178" i="86"/>
  <c r="V178" i="86"/>
  <c r="U178" i="86"/>
  <c r="T178" i="86"/>
  <c r="S178" i="86"/>
  <c r="R178" i="86"/>
  <c r="Q178" i="86"/>
  <c r="P178" i="86"/>
  <c r="O178" i="86"/>
  <c r="L178" i="86"/>
  <c r="K178" i="86"/>
  <c r="J178" i="86"/>
  <c r="I178" i="86"/>
  <c r="H178" i="86"/>
  <c r="G178" i="86"/>
  <c r="F178" i="86"/>
  <c r="E178" i="86"/>
  <c r="D178" i="86"/>
  <c r="B178" i="86"/>
  <c r="AA177" i="86"/>
  <c r="Z177" i="86"/>
  <c r="Y177" i="86"/>
  <c r="X177" i="86"/>
  <c r="W177" i="86"/>
  <c r="V177" i="86"/>
  <c r="U177" i="86"/>
  <c r="T177" i="86"/>
  <c r="S177" i="86"/>
  <c r="R177" i="86"/>
  <c r="Q177" i="86"/>
  <c r="P177" i="86"/>
  <c r="O177" i="86"/>
  <c r="L177" i="86"/>
  <c r="K177" i="86"/>
  <c r="J177" i="86"/>
  <c r="I177" i="86"/>
  <c r="H177" i="86"/>
  <c r="G177" i="86"/>
  <c r="F177" i="86"/>
  <c r="E177" i="86"/>
  <c r="D177" i="86"/>
  <c r="B177" i="86"/>
  <c r="AA176" i="86"/>
  <c r="Z176" i="86"/>
  <c r="Y176" i="86"/>
  <c r="X176" i="86"/>
  <c r="W176" i="86"/>
  <c r="V176" i="86"/>
  <c r="U176" i="86"/>
  <c r="T176" i="86"/>
  <c r="S176" i="86"/>
  <c r="R176" i="86"/>
  <c r="Q176" i="86"/>
  <c r="P176" i="86"/>
  <c r="O176" i="86"/>
  <c r="L176" i="86"/>
  <c r="K176" i="86"/>
  <c r="J176" i="86"/>
  <c r="I176" i="86"/>
  <c r="H176" i="86"/>
  <c r="G176" i="86"/>
  <c r="F176" i="86"/>
  <c r="E176" i="86"/>
  <c r="D176" i="86"/>
  <c r="B176" i="86"/>
  <c r="AA175" i="86"/>
  <c r="Z175" i="86"/>
  <c r="Y175" i="86"/>
  <c r="X175" i="86"/>
  <c r="W175" i="86"/>
  <c r="V175" i="86"/>
  <c r="U175" i="86"/>
  <c r="T175" i="86"/>
  <c r="S175" i="86"/>
  <c r="R175" i="86"/>
  <c r="Q175" i="86"/>
  <c r="P175" i="86"/>
  <c r="O175" i="86"/>
  <c r="L175" i="86"/>
  <c r="K175" i="86"/>
  <c r="J175" i="86"/>
  <c r="I175" i="86"/>
  <c r="H175" i="86"/>
  <c r="G175" i="86"/>
  <c r="B175" i="86"/>
  <c r="AA174" i="86"/>
  <c r="Z174" i="86"/>
  <c r="Y174" i="86"/>
  <c r="X174" i="86"/>
  <c r="W174" i="86"/>
  <c r="V174" i="86"/>
  <c r="U174" i="86"/>
  <c r="T174" i="86"/>
  <c r="S174" i="86"/>
  <c r="R174" i="86"/>
  <c r="Q174" i="86"/>
  <c r="P174" i="86"/>
  <c r="O174" i="86"/>
  <c r="L174" i="86"/>
  <c r="K174" i="86"/>
  <c r="J174" i="86"/>
  <c r="I174" i="86"/>
  <c r="H174" i="86"/>
  <c r="G174" i="86"/>
  <c r="F174" i="86"/>
  <c r="E174" i="86"/>
  <c r="D174" i="86"/>
  <c r="B174" i="86"/>
  <c r="AA173" i="86"/>
  <c r="Z173" i="86"/>
  <c r="Y173" i="86"/>
  <c r="X173" i="86"/>
  <c r="W173" i="86"/>
  <c r="V173" i="86"/>
  <c r="U173" i="86"/>
  <c r="T173" i="86"/>
  <c r="S173" i="86"/>
  <c r="R173" i="86"/>
  <c r="Q173" i="86"/>
  <c r="P173" i="86"/>
  <c r="O173" i="86"/>
  <c r="L173" i="86"/>
  <c r="K173" i="86"/>
  <c r="J173" i="86"/>
  <c r="I173" i="86"/>
  <c r="H173" i="86"/>
  <c r="G173" i="86"/>
  <c r="F173" i="86"/>
  <c r="E173" i="86"/>
  <c r="D173" i="86"/>
  <c r="B173" i="86"/>
  <c r="AA172" i="86"/>
  <c r="Z172" i="86"/>
  <c r="Y172" i="86"/>
  <c r="X172" i="86"/>
  <c r="W172" i="86"/>
  <c r="V172" i="86"/>
  <c r="U172" i="86"/>
  <c r="T172" i="86"/>
  <c r="S172" i="86"/>
  <c r="R172" i="86"/>
  <c r="Q172" i="86"/>
  <c r="P172" i="86"/>
  <c r="O172" i="86"/>
  <c r="L172" i="86"/>
  <c r="K172" i="86"/>
  <c r="J172" i="86"/>
  <c r="I172" i="86"/>
  <c r="H172" i="86"/>
  <c r="G172" i="86"/>
  <c r="F172" i="86"/>
  <c r="E172" i="86"/>
  <c r="D172" i="86"/>
  <c r="B172" i="86"/>
  <c r="AA171" i="86"/>
  <c r="Z171" i="86"/>
  <c r="Y171" i="86"/>
  <c r="X171" i="86"/>
  <c r="W171" i="86"/>
  <c r="V171" i="86"/>
  <c r="U171" i="86"/>
  <c r="T171" i="86"/>
  <c r="S171" i="86"/>
  <c r="R171" i="86"/>
  <c r="Q171" i="86"/>
  <c r="P171" i="86"/>
  <c r="O171" i="86"/>
  <c r="L171" i="86"/>
  <c r="K171" i="86"/>
  <c r="J171" i="86"/>
  <c r="I171" i="86"/>
  <c r="H171" i="86"/>
  <c r="G171" i="86"/>
  <c r="F171" i="86"/>
  <c r="E171" i="86"/>
  <c r="D171" i="86"/>
  <c r="B171" i="86"/>
  <c r="AA170" i="86"/>
  <c r="Z170" i="86"/>
  <c r="Y170" i="86"/>
  <c r="X170" i="86"/>
  <c r="W170" i="86"/>
  <c r="V170" i="86"/>
  <c r="U170" i="86"/>
  <c r="T170" i="86"/>
  <c r="S170" i="86"/>
  <c r="R170" i="86"/>
  <c r="Q170" i="86"/>
  <c r="P170" i="86"/>
  <c r="O170" i="86"/>
  <c r="L170" i="86"/>
  <c r="K170" i="86"/>
  <c r="J170" i="86"/>
  <c r="I170" i="86"/>
  <c r="H170" i="86"/>
  <c r="G170" i="86"/>
  <c r="F170" i="86"/>
  <c r="E170" i="86"/>
  <c r="D170" i="86"/>
  <c r="B170" i="86"/>
  <c r="AA169" i="86"/>
  <c r="Z169" i="86"/>
  <c r="Y169" i="86"/>
  <c r="X169" i="86"/>
  <c r="W169" i="86"/>
  <c r="V169" i="86"/>
  <c r="U169" i="86"/>
  <c r="T169" i="86"/>
  <c r="S169" i="86"/>
  <c r="R169" i="86"/>
  <c r="Q169" i="86"/>
  <c r="P169" i="86"/>
  <c r="O169" i="86"/>
  <c r="L169" i="86"/>
  <c r="K169" i="86"/>
  <c r="J169" i="86"/>
  <c r="I169" i="86"/>
  <c r="H169" i="86"/>
  <c r="G169" i="86"/>
  <c r="F169" i="86"/>
  <c r="E169" i="86"/>
  <c r="D169" i="86"/>
  <c r="B169" i="86"/>
  <c r="AA168" i="86"/>
  <c r="Z168" i="86"/>
  <c r="Y168" i="86"/>
  <c r="X168" i="86"/>
  <c r="W168" i="86"/>
  <c r="V168" i="86"/>
  <c r="U168" i="86"/>
  <c r="T168" i="86"/>
  <c r="S168" i="86"/>
  <c r="R168" i="86"/>
  <c r="Q168" i="86"/>
  <c r="P168" i="86"/>
  <c r="O168" i="86"/>
  <c r="L168" i="86"/>
  <c r="K168" i="86"/>
  <c r="J168" i="86"/>
  <c r="I168" i="86"/>
  <c r="H168" i="86"/>
  <c r="G168" i="86"/>
  <c r="F168" i="86"/>
  <c r="E168" i="86"/>
  <c r="D168" i="86"/>
  <c r="B168" i="86"/>
  <c r="AA167" i="86"/>
  <c r="Z167" i="86"/>
  <c r="Y167" i="86"/>
  <c r="X167" i="86"/>
  <c r="W167" i="86"/>
  <c r="V167" i="86"/>
  <c r="U167" i="86"/>
  <c r="T167" i="86"/>
  <c r="S167" i="86"/>
  <c r="R167" i="86"/>
  <c r="Q167" i="86"/>
  <c r="P167" i="86"/>
  <c r="O167" i="86"/>
  <c r="L167" i="86"/>
  <c r="K167" i="86"/>
  <c r="J167" i="86"/>
  <c r="I167" i="86"/>
  <c r="H167" i="86"/>
  <c r="G167" i="86"/>
  <c r="B167" i="86"/>
  <c r="AA166" i="86"/>
  <c r="Z166" i="86"/>
  <c r="Y166" i="86"/>
  <c r="X166" i="86"/>
  <c r="W166" i="86"/>
  <c r="V166" i="86"/>
  <c r="U166" i="86"/>
  <c r="T166" i="86"/>
  <c r="S166" i="86"/>
  <c r="R166" i="86"/>
  <c r="Q166" i="86"/>
  <c r="P166" i="86"/>
  <c r="O166" i="86"/>
  <c r="L166" i="86"/>
  <c r="K166" i="86"/>
  <c r="J166" i="86"/>
  <c r="I166" i="86"/>
  <c r="H166" i="86"/>
  <c r="G166" i="86"/>
  <c r="F166" i="86"/>
  <c r="E166" i="86"/>
  <c r="D166" i="86"/>
  <c r="B166" i="86"/>
  <c r="AA165" i="86"/>
  <c r="Z165" i="86"/>
  <c r="Y165" i="86"/>
  <c r="X165" i="86"/>
  <c r="W165" i="86"/>
  <c r="V165" i="86"/>
  <c r="U165" i="86"/>
  <c r="T165" i="86"/>
  <c r="S165" i="86"/>
  <c r="R165" i="86"/>
  <c r="Q165" i="86"/>
  <c r="P165" i="86"/>
  <c r="O165" i="86"/>
  <c r="L165" i="86"/>
  <c r="K165" i="86"/>
  <c r="J165" i="86"/>
  <c r="I165" i="86"/>
  <c r="H165" i="86"/>
  <c r="G165" i="86"/>
  <c r="F165" i="86"/>
  <c r="E165" i="86"/>
  <c r="D165" i="86"/>
  <c r="B165" i="86"/>
  <c r="AA164" i="86"/>
  <c r="Z164" i="86"/>
  <c r="Y164" i="86"/>
  <c r="X164" i="86"/>
  <c r="W164" i="86"/>
  <c r="V164" i="86"/>
  <c r="U164" i="86"/>
  <c r="T164" i="86"/>
  <c r="S164" i="86"/>
  <c r="R164" i="86"/>
  <c r="Q164" i="86"/>
  <c r="P164" i="86"/>
  <c r="O164" i="86"/>
  <c r="L164" i="86"/>
  <c r="K164" i="86"/>
  <c r="J164" i="86"/>
  <c r="I164" i="86"/>
  <c r="H164" i="86"/>
  <c r="G164" i="86"/>
  <c r="F164" i="86"/>
  <c r="E164" i="86"/>
  <c r="D164" i="86"/>
  <c r="B164" i="86"/>
  <c r="AA163" i="86"/>
  <c r="Z163" i="86"/>
  <c r="Y163" i="86"/>
  <c r="X163" i="86"/>
  <c r="W163" i="86"/>
  <c r="V163" i="86"/>
  <c r="U163" i="86"/>
  <c r="T163" i="86"/>
  <c r="S163" i="86"/>
  <c r="R163" i="86"/>
  <c r="Q163" i="86"/>
  <c r="P163" i="86"/>
  <c r="O163" i="86"/>
  <c r="L163" i="86"/>
  <c r="K163" i="86"/>
  <c r="J163" i="86"/>
  <c r="I163" i="86"/>
  <c r="H163" i="86"/>
  <c r="G163" i="86"/>
  <c r="F163" i="86"/>
  <c r="E163" i="86"/>
  <c r="D163" i="86"/>
  <c r="B163" i="86"/>
  <c r="AA162" i="86"/>
  <c r="Z162" i="86"/>
  <c r="Y162" i="86"/>
  <c r="X162" i="86"/>
  <c r="W162" i="86"/>
  <c r="V162" i="86"/>
  <c r="U162" i="86"/>
  <c r="T162" i="86"/>
  <c r="S162" i="86"/>
  <c r="R162" i="86"/>
  <c r="Q162" i="86"/>
  <c r="P162" i="86"/>
  <c r="O162" i="86"/>
  <c r="L162" i="86"/>
  <c r="K162" i="86"/>
  <c r="J162" i="86"/>
  <c r="I162" i="86"/>
  <c r="H162" i="86"/>
  <c r="G162" i="86"/>
  <c r="B162" i="86"/>
  <c r="AA161" i="86"/>
  <c r="Z161" i="86"/>
  <c r="Y161" i="86"/>
  <c r="X161" i="86"/>
  <c r="W161" i="86"/>
  <c r="V161" i="86"/>
  <c r="U161" i="86"/>
  <c r="T161" i="86"/>
  <c r="S161" i="86"/>
  <c r="R161" i="86"/>
  <c r="Q161" i="86"/>
  <c r="P161" i="86"/>
  <c r="O161" i="86"/>
  <c r="L161" i="86"/>
  <c r="K161" i="86"/>
  <c r="J161" i="86"/>
  <c r="I161" i="86"/>
  <c r="H161" i="86"/>
  <c r="G161" i="86"/>
  <c r="F161" i="86"/>
  <c r="E161" i="86"/>
  <c r="D161" i="86"/>
  <c r="B161" i="86"/>
  <c r="AA160" i="86"/>
  <c r="Z160" i="86"/>
  <c r="Y160" i="86"/>
  <c r="X160" i="86"/>
  <c r="W160" i="86"/>
  <c r="V160" i="86"/>
  <c r="U160" i="86"/>
  <c r="T160" i="86"/>
  <c r="S160" i="86"/>
  <c r="R160" i="86"/>
  <c r="Q160" i="86"/>
  <c r="P160" i="86"/>
  <c r="O160" i="86"/>
  <c r="L160" i="86"/>
  <c r="K160" i="86"/>
  <c r="J160" i="86"/>
  <c r="I160" i="86"/>
  <c r="H160" i="86"/>
  <c r="G160" i="86"/>
  <c r="F160" i="86"/>
  <c r="E160" i="86"/>
  <c r="D160" i="86"/>
  <c r="B160" i="86"/>
  <c r="AA159" i="86"/>
  <c r="Z159" i="86"/>
  <c r="Y159" i="86"/>
  <c r="X159" i="86"/>
  <c r="W159" i="86"/>
  <c r="V159" i="86"/>
  <c r="U159" i="86"/>
  <c r="T159" i="86"/>
  <c r="S159" i="86"/>
  <c r="R159" i="86"/>
  <c r="Q159" i="86"/>
  <c r="P159" i="86"/>
  <c r="O159" i="86"/>
  <c r="L159" i="86"/>
  <c r="K159" i="86"/>
  <c r="J159" i="86"/>
  <c r="I159" i="86"/>
  <c r="H159" i="86"/>
  <c r="G159" i="86"/>
  <c r="F159" i="86"/>
  <c r="E159" i="86"/>
  <c r="D159" i="86"/>
  <c r="B159" i="86"/>
  <c r="AA158" i="86"/>
  <c r="Z158" i="86"/>
  <c r="Y158" i="86"/>
  <c r="X158" i="86"/>
  <c r="W158" i="86"/>
  <c r="V158" i="86"/>
  <c r="U158" i="86"/>
  <c r="T158" i="86"/>
  <c r="S158" i="86"/>
  <c r="R158" i="86"/>
  <c r="Q158" i="86"/>
  <c r="P158" i="86"/>
  <c r="O158" i="86"/>
  <c r="L158" i="86"/>
  <c r="K158" i="86"/>
  <c r="J158" i="86"/>
  <c r="I158" i="86"/>
  <c r="H158" i="86"/>
  <c r="G158" i="86"/>
  <c r="F158" i="86"/>
  <c r="E158" i="86"/>
  <c r="D158" i="86"/>
  <c r="B158" i="86"/>
  <c r="AA157" i="86"/>
  <c r="Z157" i="86"/>
  <c r="Y157" i="86"/>
  <c r="X157" i="86"/>
  <c r="W157" i="86"/>
  <c r="V157" i="86"/>
  <c r="U157" i="86"/>
  <c r="T157" i="86"/>
  <c r="S157" i="86"/>
  <c r="R157" i="86"/>
  <c r="Q157" i="86"/>
  <c r="P157" i="86"/>
  <c r="O157" i="86"/>
  <c r="L157" i="86"/>
  <c r="K157" i="86"/>
  <c r="J157" i="86"/>
  <c r="I157" i="86"/>
  <c r="H157" i="86"/>
  <c r="G157" i="86"/>
  <c r="F157" i="86"/>
  <c r="E157" i="86"/>
  <c r="D157" i="86"/>
  <c r="B157" i="86"/>
  <c r="AA156" i="86"/>
  <c r="Z156" i="86"/>
  <c r="Y156" i="86"/>
  <c r="X156" i="86"/>
  <c r="W156" i="86"/>
  <c r="V156" i="86"/>
  <c r="U156" i="86"/>
  <c r="T156" i="86"/>
  <c r="S156" i="86"/>
  <c r="R156" i="86"/>
  <c r="Q156" i="86"/>
  <c r="P156" i="86"/>
  <c r="O156" i="86"/>
  <c r="L156" i="86"/>
  <c r="K156" i="86"/>
  <c r="J156" i="86"/>
  <c r="I156" i="86"/>
  <c r="H156" i="86"/>
  <c r="G156" i="86"/>
  <c r="F156" i="86"/>
  <c r="E156" i="86"/>
  <c r="D156" i="86"/>
  <c r="B156" i="86"/>
  <c r="AA155" i="86"/>
  <c r="Z155" i="86"/>
  <c r="Y155" i="86"/>
  <c r="X155" i="86"/>
  <c r="W155" i="86"/>
  <c r="V155" i="86"/>
  <c r="U155" i="86"/>
  <c r="T155" i="86"/>
  <c r="S155" i="86"/>
  <c r="R155" i="86"/>
  <c r="Q155" i="86"/>
  <c r="P155" i="86"/>
  <c r="O155" i="86"/>
  <c r="L155" i="86"/>
  <c r="K155" i="86"/>
  <c r="J155" i="86"/>
  <c r="I155" i="86"/>
  <c r="H155" i="86"/>
  <c r="G155" i="86"/>
  <c r="F155" i="86"/>
  <c r="E155" i="86"/>
  <c r="D155" i="86"/>
  <c r="B155" i="86"/>
  <c r="AA154" i="86"/>
  <c r="Z154" i="86"/>
  <c r="Y154" i="86"/>
  <c r="X154" i="86"/>
  <c r="W154" i="86"/>
  <c r="V154" i="86"/>
  <c r="U154" i="86"/>
  <c r="T154" i="86"/>
  <c r="S154" i="86"/>
  <c r="R154" i="86"/>
  <c r="Q154" i="86"/>
  <c r="P154" i="86"/>
  <c r="O154" i="86"/>
  <c r="L154" i="86"/>
  <c r="K154" i="86"/>
  <c r="J154" i="86"/>
  <c r="I154" i="86"/>
  <c r="H154" i="86"/>
  <c r="G154" i="86"/>
  <c r="B154" i="86"/>
  <c r="AA153" i="86"/>
  <c r="Z153" i="86"/>
  <c r="Y153" i="86"/>
  <c r="X153" i="86"/>
  <c r="W153" i="86"/>
  <c r="V153" i="86"/>
  <c r="U153" i="86"/>
  <c r="T153" i="86"/>
  <c r="S153" i="86"/>
  <c r="R153" i="86"/>
  <c r="Q153" i="86"/>
  <c r="P153" i="86"/>
  <c r="O153" i="86"/>
  <c r="L153" i="86"/>
  <c r="K153" i="86"/>
  <c r="J153" i="86"/>
  <c r="I153" i="86"/>
  <c r="H153" i="86"/>
  <c r="G153" i="86"/>
  <c r="B153" i="86"/>
  <c r="AE35" i="86"/>
  <c r="AE43" i="86"/>
  <c r="AD43" i="86"/>
  <c r="AE42" i="86"/>
  <c r="AD42" i="86"/>
  <c r="AE41" i="86"/>
  <c r="AD41" i="86"/>
  <c r="AE40" i="86"/>
  <c r="AD40" i="86"/>
  <c r="AE38" i="86"/>
  <c r="AD38" i="86"/>
  <c r="AE36" i="86"/>
  <c r="AD36" i="86"/>
  <c r="AD35" i="86"/>
  <c r="AD34" i="86"/>
  <c r="AE34" i="86"/>
  <c r="M24" i="10"/>
  <c r="AF40" i="88"/>
  <c r="AF42" i="88"/>
  <c r="AF41" i="88"/>
  <c r="AF43" i="88"/>
  <c r="Z189" i="93"/>
  <c r="V189" i="93"/>
  <c r="R189" i="93"/>
  <c r="M189" i="93"/>
  <c r="I189" i="93"/>
  <c r="T189" i="93"/>
  <c r="G189" i="93"/>
  <c r="Y189" i="93"/>
  <c r="U189" i="93"/>
  <c r="Q189" i="93"/>
  <c r="L189" i="93"/>
  <c r="H189" i="93"/>
  <c r="P189" i="93"/>
  <c r="AA189" i="93"/>
  <c r="W189" i="93"/>
  <c r="S189" i="93"/>
  <c r="O189" i="93"/>
  <c r="J189" i="93"/>
  <c r="X189" i="93"/>
  <c r="K189" i="93"/>
  <c r="U43" i="10" l="1"/>
  <c r="U41" i="10"/>
  <c r="U39" i="10"/>
  <c r="U37" i="10"/>
  <c r="U35" i="10"/>
  <c r="T43" i="10"/>
  <c r="T41" i="10"/>
  <c r="U44" i="10"/>
  <c r="U42" i="10"/>
  <c r="U36" i="10"/>
  <c r="T44" i="10"/>
  <c r="T42" i="10"/>
  <c r="T39" i="10"/>
  <c r="T67" i="93"/>
  <c r="T69" i="93"/>
  <c r="M44" i="10"/>
  <c r="P68" i="88"/>
  <c r="P69" i="88"/>
  <c r="T36" i="10"/>
  <c r="T35" i="10"/>
  <c r="T37" i="10"/>
  <c r="M37" i="10"/>
  <c r="O13" i="93"/>
  <c r="M14" i="10" s="1"/>
  <c r="M26" i="10"/>
  <c r="O16" i="93"/>
  <c r="M17" i="10" s="1"/>
  <c r="T68" i="93"/>
  <c r="N39" i="10" l="1"/>
  <c r="AA43" i="10"/>
  <c r="AA41" i="10"/>
  <c r="AA39" i="10"/>
  <c r="AA37" i="10"/>
  <c r="AA35" i="10"/>
  <c r="Z43" i="10"/>
  <c r="Z41" i="10"/>
  <c r="Z37" i="10"/>
  <c r="S43" i="10"/>
  <c r="S41" i="10"/>
  <c r="S39" i="10"/>
  <c r="S37" i="10"/>
  <c r="S35" i="10"/>
  <c r="R43" i="10"/>
  <c r="R41" i="10"/>
  <c r="R36" i="10"/>
  <c r="R35" i="10"/>
  <c r="O43" i="10"/>
  <c r="O41" i="10"/>
  <c r="O36" i="10"/>
  <c r="O35" i="10"/>
  <c r="N43" i="10"/>
  <c r="N41" i="10"/>
  <c r="AA44" i="10"/>
  <c r="AA42" i="10"/>
  <c r="AA36" i="10"/>
  <c r="Z44" i="10"/>
  <c r="Z42" i="10"/>
  <c r="Z39" i="10"/>
  <c r="S44" i="10"/>
  <c r="S42" i="10"/>
  <c r="S36" i="10"/>
  <c r="R42" i="10"/>
  <c r="R44" i="10"/>
  <c r="R39" i="10"/>
  <c r="R37" i="10"/>
  <c r="O42" i="10"/>
  <c r="O39" i="10"/>
  <c r="N42" i="10"/>
  <c r="N37" i="10"/>
  <c r="O44" i="10"/>
  <c r="O37" i="10"/>
  <c r="N44" i="10"/>
  <c r="P39" i="10"/>
  <c r="V44" i="10"/>
  <c r="W36" i="10"/>
  <c r="W44" i="10"/>
  <c r="W42" i="10"/>
  <c r="W35" i="10"/>
  <c r="V42" i="10"/>
  <c r="V37" i="10"/>
  <c r="Q43" i="10"/>
  <c r="Q41" i="10"/>
  <c r="Q39" i="10"/>
  <c r="Q37" i="10"/>
  <c r="Q35" i="10"/>
  <c r="P43" i="10"/>
  <c r="P41" i="10"/>
  <c r="P37" i="10"/>
  <c r="V36" i="10"/>
  <c r="W43" i="10"/>
  <c r="W41" i="10"/>
  <c r="W39" i="10"/>
  <c r="W37" i="10"/>
  <c r="V43" i="10"/>
  <c r="V39" i="10"/>
  <c r="Q44" i="10"/>
  <c r="Q36" i="10"/>
  <c r="P42" i="10"/>
  <c r="Q42" i="10"/>
  <c r="P44" i="10"/>
  <c r="X43" i="10"/>
  <c r="Y43" i="10"/>
  <c r="Y41" i="10"/>
  <c r="Y39" i="10"/>
  <c r="X39" i="10"/>
  <c r="X37" i="10"/>
  <c r="Y35" i="10"/>
  <c r="X42" i="10"/>
  <c r="Y44" i="10"/>
  <c r="Y42" i="10"/>
  <c r="X41" i="10"/>
  <c r="Y37" i="10"/>
  <c r="Y36" i="10"/>
  <c r="N36" i="10"/>
  <c r="N35" i="10"/>
  <c r="Z36" i="10"/>
  <c r="Z35" i="10"/>
  <c r="X44" i="10"/>
  <c r="X36" i="10"/>
  <c r="X35" i="10"/>
  <c r="V35" i="10"/>
  <c r="P36" i="10"/>
  <c r="V41" i="10"/>
  <c r="P35" i="10"/>
  <c r="M20" i="10"/>
</calcChain>
</file>

<file path=xl/comments1.xml><?xml version="1.0" encoding="utf-8"?>
<comments xmlns="http://schemas.openxmlformats.org/spreadsheetml/2006/main">
  <authors>
    <author>Ansah,Bernice,ACCRA,Manufacturing Services</author>
    <author>Oluwatobi Sami</author>
    <author>ahmed wedam ahmed</author>
    <author>ghsamiol</author>
  </authors>
  <commentList>
    <comment ref="K11" authorId="0" shapeId="0">
      <text>
        <r>
          <rPr>
            <b/>
            <sz val="9"/>
            <color indexed="81"/>
            <rFont val="Tahoma"/>
            <family val="2"/>
          </rPr>
          <t>HAS NOT CONVERTED TO THE NEW UNITS</t>
        </r>
      </text>
    </comment>
    <comment ref="B32" authorId="1" shapeId="0">
      <text>
        <r>
          <rPr>
            <b/>
            <sz val="9"/>
            <color indexed="81"/>
            <rFont val="Tahoma"/>
            <family val="2"/>
          </rPr>
          <t>Oluwatobi Sami:</t>
        </r>
        <r>
          <rPr>
            <sz val="9"/>
            <color indexed="81"/>
            <rFont val="Tahoma"/>
            <family val="2"/>
          </rPr>
          <t xml:space="preserve">
Tonnage/Head </t>
        </r>
      </text>
    </comment>
    <comment ref="D34" authorId="0" shapeId="0">
      <text>
        <r>
          <rPr>
            <b/>
            <sz val="9"/>
            <color indexed="81"/>
            <rFont val="Tahoma"/>
            <family val="2"/>
          </rPr>
          <t>KXOF</t>
        </r>
      </text>
    </comment>
    <comment ref="D35" authorId="0" shapeId="0">
      <text>
        <r>
          <rPr>
            <b/>
            <sz val="9"/>
            <color indexed="81"/>
            <rFont val="Tahoma"/>
            <family val="2"/>
          </rPr>
          <t>KXOF</t>
        </r>
      </text>
    </comment>
    <comment ref="D36" authorId="0" shapeId="0">
      <text>
        <r>
          <rPr>
            <b/>
            <sz val="9"/>
            <color indexed="81"/>
            <rFont val="Tahoma"/>
            <family val="2"/>
          </rPr>
          <t>KXOF</t>
        </r>
      </text>
    </comment>
    <comment ref="B38" authorId="2" shapeId="0">
      <text>
        <r>
          <rPr>
            <b/>
            <sz val="9"/>
            <color indexed="81"/>
            <rFont val="Tahoma"/>
            <family val="2"/>
          </rPr>
          <t>ahmed wedam ahmed:</t>
        </r>
        <r>
          <rPr>
            <sz val="9"/>
            <color indexed="81"/>
            <rFont val="Tahoma"/>
            <family val="2"/>
          </rPr>
          <t xml:space="preserve">
Used to be real savings</t>
        </r>
      </text>
    </comment>
    <comment ref="D38" authorId="0" shapeId="0">
      <text>
        <r>
          <rPr>
            <b/>
            <sz val="9"/>
            <color indexed="81"/>
            <rFont val="Tahoma"/>
            <family val="2"/>
          </rPr>
          <t>KXOF</t>
        </r>
      </text>
    </comment>
    <comment ref="B39" authorId="3" shapeId="0">
      <text>
        <r>
          <rPr>
            <b/>
            <sz val="9"/>
            <color indexed="81"/>
            <rFont val="Tahoma"/>
            <family val="2"/>
          </rPr>
          <t>ghsamiol:</t>
        </r>
        <r>
          <rPr>
            <sz val="9"/>
            <color indexed="81"/>
            <rFont val="Tahoma"/>
            <family val="2"/>
          </rPr>
          <t xml:space="preserve">
Replaces Zero Loss Variance</t>
        </r>
      </text>
    </comment>
    <comment ref="B42" authorId="1" shapeId="0">
      <text>
        <r>
          <rPr>
            <b/>
            <sz val="9"/>
            <color indexed="81"/>
            <rFont val="Tahoma"/>
            <family val="2"/>
          </rPr>
          <t>Oluwatobi Sami:</t>
        </r>
        <r>
          <rPr>
            <sz val="9"/>
            <color indexed="81"/>
            <rFont val="Tahoma"/>
            <family val="2"/>
          </rPr>
          <t xml:space="preserve">
Factory write off</t>
        </r>
      </text>
    </comment>
    <comment ref="D43" authorId="0" shapeId="0">
      <text>
        <r>
          <rPr>
            <b/>
            <sz val="9"/>
            <color indexed="81"/>
            <rFont val="Tahoma"/>
            <family val="2"/>
          </rPr>
          <t>KXOF</t>
        </r>
        <r>
          <rPr>
            <sz val="9"/>
            <color indexed="81"/>
            <rFont val="Tahoma"/>
            <family val="2"/>
          </rPr>
          <t xml:space="preserve">
</t>
        </r>
      </text>
    </comment>
  </commentList>
</comments>
</file>

<file path=xl/comments2.xml><?xml version="1.0" encoding="utf-8"?>
<comments xmlns="http://schemas.openxmlformats.org/spreadsheetml/2006/main">
  <authors>
    <author>Ansah,Bernice,ACCRA,Manufacturing Services</author>
    <author>Oluwatobi Sami</author>
    <author>ahmed wedam ahmed</author>
    <author>ghsamiol</author>
  </authors>
  <commentList>
    <comment ref="N9" authorId="0" shapeId="0">
      <text>
        <r>
          <rPr>
            <sz val="14"/>
            <color indexed="81"/>
            <rFont val="Tahoma"/>
            <family val="2"/>
          </rPr>
          <t>Yearly Target is 9</t>
        </r>
        <r>
          <rPr>
            <sz val="9"/>
            <color indexed="81"/>
            <rFont val="Tahoma"/>
            <family val="2"/>
          </rPr>
          <t xml:space="preserve">
</t>
        </r>
      </text>
    </comment>
    <comment ref="M11" authorId="0" shapeId="0">
      <text>
        <r>
          <rPr>
            <b/>
            <sz val="9"/>
            <color indexed="81"/>
            <rFont val="Tahoma"/>
            <family val="2"/>
          </rPr>
          <t xml:space="preserve">Has not converted target to new unit
</t>
        </r>
      </text>
    </comment>
    <comment ref="N19" authorId="0" shapeId="0">
      <text>
        <r>
          <rPr>
            <b/>
            <sz val="11"/>
            <color indexed="81"/>
            <rFont val="Tahoma"/>
            <family val="2"/>
          </rPr>
          <t>Yearly target is 120</t>
        </r>
      </text>
    </comment>
    <comment ref="N21" authorId="0" shapeId="0">
      <text>
        <r>
          <rPr>
            <b/>
            <sz val="12"/>
            <color indexed="81"/>
            <rFont val="Tahoma"/>
            <family val="2"/>
          </rPr>
          <t>Yearly Target is 50</t>
        </r>
      </text>
    </comment>
    <comment ref="N23" authorId="0" shapeId="0">
      <text>
        <r>
          <rPr>
            <b/>
            <sz val="9"/>
            <color indexed="81"/>
            <rFont val="Tahoma"/>
            <family val="2"/>
          </rPr>
          <t>Yearly Target</t>
        </r>
      </text>
    </comment>
    <comment ref="N24" authorId="0" shapeId="0">
      <text>
        <r>
          <rPr>
            <b/>
            <sz val="9"/>
            <color indexed="81"/>
            <rFont val="Tahoma"/>
            <family val="2"/>
          </rPr>
          <t>Yearly Target</t>
        </r>
      </text>
    </comment>
    <comment ref="N25" authorId="0" shapeId="0">
      <text>
        <r>
          <rPr>
            <b/>
            <sz val="9"/>
            <color indexed="81"/>
            <rFont val="Tahoma"/>
            <family val="2"/>
          </rPr>
          <t>Yearly Target</t>
        </r>
      </text>
    </comment>
    <comment ref="C32" authorId="1" shapeId="0">
      <text>
        <r>
          <rPr>
            <b/>
            <sz val="9"/>
            <color indexed="81"/>
            <rFont val="Tahoma"/>
            <family val="2"/>
          </rPr>
          <t>Oluwatobi Sami:</t>
        </r>
        <r>
          <rPr>
            <sz val="9"/>
            <color indexed="81"/>
            <rFont val="Tahoma"/>
            <family val="2"/>
          </rPr>
          <t xml:space="preserve">
Tonnage/Head </t>
        </r>
      </text>
    </comment>
    <comment ref="N36" authorId="0" shapeId="0">
      <text>
        <r>
          <rPr>
            <b/>
            <sz val="12"/>
            <color indexed="81"/>
            <rFont val="Tahoma"/>
            <family val="2"/>
          </rPr>
          <t>Yearly target is 782,760</t>
        </r>
      </text>
    </comment>
    <comment ref="C38" authorId="2" shapeId="0">
      <text>
        <r>
          <rPr>
            <b/>
            <sz val="9"/>
            <color indexed="81"/>
            <rFont val="Tahoma"/>
            <family val="2"/>
          </rPr>
          <t>ahmed wedam ahmed:</t>
        </r>
        <r>
          <rPr>
            <sz val="9"/>
            <color indexed="81"/>
            <rFont val="Tahoma"/>
            <family val="2"/>
          </rPr>
          <t xml:space="preserve">
Used to be real savings</t>
        </r>
      </text>
    </comment>
    <comment ref="N38" authorId="1" shapeId="0">
      <text>
        <r>
          <rPr>
            <b/>
            <sz val="9"/>
            <color indexed="81"/>
            <rFont val="Tahoma"/>
            <family val="2"/>
          </rPr>
          <t xml:space="preserve"> </t>
        </r>
        <r>
          <rPr>
            <sz val="9"/>
            <color indexed="81"/>
            <rFont val="Tahoma"/>
            <family val="2"/>
          </rPr>
          <t xml:space="preserve">
monthly target
782760 is factory Year target</t>
        </r>
      </text>
    </comment>
    <comment ref="C39" authorId="3" shapeId="0">
      <text>
        <r>
          <rPr>
            <b/>
            <sz val="9"/>
            <color indexed="81"/>
            <rFont val="Tahoma"/>
            <family val="2"/>
          </rPr>
          <t>ghsamiol:</t>
        </r>
        <r>
          <rPr>
            <sz val="9"/>
            <color indexed="81"/>
            <rFont val="Tahoma"/>
            <family val="2"/>
          </rPr>
          <t xml:space="preserve">
Replaces Zero Loss Variance</t>
        </r>
      </text>
    </comment>
    <comment ref="N40" authorId="0" shapeId="0">
      <text>
        <r>
          <rPr>
            <b/>
            <sz val="11"/>
            <color indexed="81"/>
            <rFont val="Tahoma"/>
            <family val="2"/>
          </rPr>
          <t>The Yearly target is 8,035,479.00</t>
        </r>
      </text>
    </comment>
    <comment ref="N41" authorId="0" shapeId="0">
      <text>
        <r>
          <rPr>
            <b/>
            <sz val="12"/>
            <color indexed="81"/>
            <rFont val="Tahoma"/>
            <family val="2"/>
          </rPr>
          <t>Yearly Target is 6,612,524.00</t>
        </r>
        <r>
          <rPr>
            <b/>
            <sz val="9"/>
            <color indexed="81"/>
            <rFont val="Tahoma"/>
            <family val="2"/>
          </rPr>
          <t xml:space="preserve">
</t>
        </r>
      </text>
    </comment>
    <comment ref="C42" authorId="1" shapeId="0">
      <text>
        <r>
          <rPr>
            <b/>
            <sz val="9"/>
            <color indexed="81"/>
            <rFont val="Tahoma"/>
            <family val="2"/>
          </rPr>
          <t>Oluwatobi Sami:</t>
        </r>
        <r>
          <rPr>
            <sz val="9"/>
            <color indexed="81"/>
            <rFont val="Tahoma"/>
            <family val="2"/>
          </rPr>
          <t xml:space="preserve">
Factory write off</t>
        </r>
      </text>
    </comment>
  </commentList>
</comments>
</file>

<file path=xl/comments3.xml><?xml version="1.0" encoding="utf-8"?>
<comments xmlns="http://schemas.openxmlformats.org/spreadsheetml/2006/main">
  <authors>
    <author>Gningue,Ndeye Yacine,DAKAR,Quality Assurance</author>
    <author>Ndiaye,Serigne,DAKAR,Industrial Performance</author>
    <author>Ndiaye,Ismaila,DAKAR,Production</author>
    <author>Oluwatobi Sami</author>
    <author>Lo,Dieylani,DAKAR,NCE</author>
    <author>ahmed wedam ahmed</author>
    <author>ghsamiol</author>
    <author>Gamelie Siaw-Sappore</author>
  </authors>
  <commentList>
    <comment ref="Q11" authorId="0" shapeId="0">
      <text>
        <r>
          <rPr>
            <b/>
            <sz val="9"/>
            <color indexed="81"/>
            <rFont val="Tahoma"/>
            <family val="2"/>
          </rPr>
          <t>Gningue,Ndeye Yacine,DAKAR,Quality Assurance:</t>
        </r>
        <r>
          <rPr>
            <sz val="9"/>
            <color indexed="81"/>
            <rFont val="Tahoma"/>
            <family val="2"/>
          </rPr>
          <t xml:space="preserve">
energy consumption not yet available in SHE PM</t>
        </r>
      </text>
    </comment>
    <comment ref="M20" authorId="1" shapeId="0">
      <text>
        <r>
          <rPr>
            <b/>
            <sz val="10"/>
            <color indexed="81"/>
            <rFont val="Tahoma"/>
            <family val="2"/>
          </rPr>
          <t>Ndiaye,Serigne,DAKAR,Industrial Performance:</t>
        </r>
        <r>
          <rPr>
            <sz val="10"/>
            <color indexed="81"/>
            <rFont val="Tahoma"/>
            <family val="2"/>
          </rPr>
          <t xml:space="preserve">
Updated based on GPS BW figures</t>
        </r>
      </text>
    </comment>
    <comment ref="O20" authorId="2" shapeId="0">
      <text>
        <r>
          <rPr>
            <b/>
            <sz val="9"/>
            <color indexed="81"/>
            <rFont val="Tahoma"/>
            <family val="2"/>
          </rPr>
          <t>Ndiaye,Ismaila,DAKAR,Production:</t>
        </r>
        <r>
          <rPr>
            <sz val="9"/>
            <color indexed="81"/>
            <rFont val="Tahoma"/>
            <family val="2"/>
          </rPr>
          <t xml:space="preserve">
Target  to be defined</t>
        </r>
      </text>
    </comment>
    <comment ref="C32" authorId="3" shapeId="0">
      <text>
        <r>
          <rPr>
            <b/>
            <sz val="9"/>
            <color indexed="81"/>
            <rFont val="Tahoma"/>
            <family val="2"/>
          </rPr>
          <t>Oluwatobi Sami:</t>
        </r>
        <r>
          <rPr>
            <sz val="9"/>
            <color indexed="81"/>
            <rFont val="Tahoma"/>
            <family val="2"/>
          </rPr>
          <t xml:space="preserve">
Tonnage/Head </t>
        </r>
      </text>
    </comment>
    <comment ref="O36" authorId="4" shapeId="0">
      <text>
        <r>
          <rPr>
            <b/>
            <sz val="9"/>
            <color indexed="81"/>
            <rFont val="Tahoma"/>
            <family val="2"/>
          </rPr>
          <t>Lo,Dieylani,DAKAR,NCE:</t>
        </r>
        <r>
          <rPr>
            <sz val="9"/>
            <color indexed="81"/>
            <rFont val="Tahoma"/>
            <family val="2"/>
          </rPr>
          <t xml:space="preserve">
Yearly target is about 392 500 KXOF</t>
        </r>
      </text>
    </comment>
    <comment ref="C38" authorId="5" shapeId="0">
      <text>
        <r>
          <rPr>
            <b/>
            <sz val="9"/>
            <color indexed="81"/>
            <rFont val="Tahoma"/>
            <family val="2"/>
          </rPr>
          <t>ahmed wedam ahmed:</t>
        </r>
        <r>
          <rPr>
            <sz val="9"/>
            <color indexed="81"/>
            <rFont val="Tahoma"/>
            <family val="2"/>
          </rPr>
          <t xml:space="preserve">
Used to be real savings</t>
        </r>
      </text>
    </comment>
    <comment ref="C39" authorId="6" shapeId="0">
      <text>
        <r>
          <rPr>
            <b/>
            <sz val="9"/>
            <color indexed="81"/>
            <rFont val="Tahoma"/>
            <family val="2"/>
          </rPr>
          <t>ghsamiol:</t>
        </r>
        <r>
          <rPr>
            <sz val="9"/>
            <color indexed="81"/>
            <rFont val="Tahoma"/>
            <family val="2"/>
          </rPr>
          <t xml:space="preserve">
Replaces Zero Loss Variance</t>
        </r>
      </text>
    </comment>
    <comment ref="N41" authorId="7" shapeId="0">
      <text>
        <r>
          <rPr>
            <b/>
            <sz val="9"/>
            <color indexed="81"/>
            <rFont val="Tahoma"/>
            <family val="2"/>
          </rPr>
          <t>Year Target</t>
        </r>
        <r>
          <rPr>
            <sz val="9"/>
            <color indexed="81"/>
            <rFont val="Tahoma"/>
            <family val="2"/>
          </rPr>
          <t xml:space="preserve">
1158465 KXOF</t>
        </r>
      </text>
    </comment>
    <comment ref="O41" authorId="7" shapeId="0">
      <text>
        <r>
          <rPr>
            <b/>
            <sz val="9"/>
            <color indexed="81"/>
            <rFont val="Tahoma"/>
            <family val="2"/>
          </rPr>
          <t>Year Target</t>
        </r>
        <r>
          <rPr>
            <sz val="9"/>
            <color indexed="81"/>
            <rFont val="Tahoma"/>
            <family val="2"/>
          </rPr>
          <t xml:space="preserve">
1158465 KXOF</t>
        </r>
      </text>
    </comment>
    <comment ref="C42" authorId="3" shapeId="0">
      <text>
        <r>
          <rPr>
            <b/>
            <sz val="9"/>
            <color indexed="81"/>
            <rFont val="Tahoma"/>
            <family val="2"/>
          </rPr>
          <t>Oluwatobi Sami:</t>
        </r>
        <r>
          <rPr>
            <sz val="9"/>
            <color indexed="81"/>
            <rFont val="Tahoma"/>
            <family val="2"/>
          </rPr>
          <t xml:space="preserve">
Factory write off</t>
        </r>
      </text>
    </comment>
    <comment ref="N42" authorId="7" shapeId="0">
      <text>
        <r>
          <rPr>
            <b/>
            <sz val="9"/>
            <color indexed="81"/>
            <rFont val="Tahoma"/>
            <family val="2"/>
          </rPr>
          <t>Year Target</t>
        </r>
        <r>
          <rPr>
            <sz val="9"/>
            <color indexed="81"/>
            <rFont val="Tahoma"/>
            <family val="2"/>
          </rPr>
          <t xml:space="preserve">
</t>
        </r>
      </text>
    </comment>
    <comment ref="O42" authorId="7" shapeId="0">
      <text>
        <r>
          <rPr>
            <b/>
            <sz val="9"/>
            <color indexed="81"/>
            <rFont val="Tahoma"/>
            <family val="2"/>
          </rPr>
          <t>Year Target</t>
        </r>
        <r>
          <rPr>
            <sz val="9"/>
            <color indexed="81"/>
            <rFont val="Tahoma"/>
            <family val="2"/>
          </rPr>
          <t xml:space="preserve">
</t>
        </r>
      </text>
    </comment>
    <comment ref="N43" authorId="7" shapeId="0">
      <text>
        <r>
          <rPr>
            <b/>
            <sz val="9"/>
            <color indexed="81"/>
            <rFont val="Tahoma"/>
            <family val="2"/>
          </rPr>
          <t>Year Target</t>
        </r>
        <r>
          <rPr>
            <sz val="9"/>
            <color indexed="81"/>
            <rFont val="Tahoma"/>
            <family val="2"/>
          </rPr>
          <t xml:space="preserve">
92'000 KXOF</t>
        </r>
      </text>
    </comment>
    <comment ref="O43" authorId="7" shapeId="0">
      <text>
        <r>
          <rPr>
            <b/>
            <sz val="9"/>
            <color indexed="81"/>
            <rFont val="Tahoma"/>
            <family val="2"/>
          </rPr>
          <t>Year Target</t>
        </r>
        <r>
          <rPr>
            <sz val="9"/>
            <color indexed="81"/>
            <rFont val="Tahoma"/>
            <family val="2"/>
          </rPr>
          <t xml:space="preserve">
92'000 KXOF</t>
        </r>
      </text>
    </comment>
    <comment ref="O50" authorId="4" shapeId="0">
      <text>
        <r>
          <rPr>
            <b/>
            <sz val="9"/>
            <color indexed="81"/>
            <rFont val="Tahoma"/>
            <family val="2"/>
          </rPr>
          <t>Lo,Dieylani,DAKAR,NCE:</t>
        </r>
        <r>
          <rPr>
            <sz val="9"/>
            <color indexed="81"/>
            <rFont val="Tahoma"/>
            <family val="2"/>
          </rPr>
          <t xml:space="preserve">
Target for Pilot Line 85%
Target for Expansion line : 75% 
Data source is SAM</t>
        </r>
      </text>
    </comment>
  </commentList>
</comments>
</file>

<file path=xl/comments4.xml><?xml version="1.0" encoding="utf-8"?>
<comments xmlns="http://schemas.openxmlformats.org/spreadsheetml/2006/main">
  <authors>
    <author>Oluwatobi Sami</author>
    <author>Gamelie Siaw-Sappore</author>
    <author>Yeye,Hilaire,BONABERI,Technical and Production</author>
    <author>ahmed wedam ahmed</author>
    <author>ghsamiol</author>
  </authors>
  <commentList>
    <comment ref="O5" authorId="0" shapeId="0">
      <text>
        <r>
          <rPr>
            <sz val="9"/>
            <color indexed="81"/>
            <rFont val="Tahoma"/>
            <family val="2"/>
          </rPr>
          <t>Year Target = 0</t>
        </r>
      </text>
    </comment>
    <comment ref="O6" authorId="0" shapeId="0">
      <text>
        <r>
          <rPr>
            <b/>
            <sz val="9"/>
            <color indexed="81"/>
            <rFont val="Tahoma"/>
            <family val="2"/>
          </rPr>
          <t>Year Target = 0</t>
        </r>
      </text>
    </comment>
    <comment ref="O7" authorId="0" shapeId="0">
      <text>
        <r>
          <rPr>
            <b/>
            <sz val="9"/>
            <color indexed="81"/>
            <rFont val="Tahoma"/>
            <family val="2"/>
          </rPr>
          <t>Year Target</t>
        </r>
      </text>
    </comment>
    <comment ref="O8" authorId="1" shapeId="0">
      <text>
        <r>
          <rPr>
            <b/>
            <sz val="9"/>
            <color indexed="81"/>
            <rFont val="Tahoma"/>
            <family val="2"/>
          </rPr>
          <t>Year Target</t>
        </r>
        <r>
          <rPr>
            <sz val="9"/>
            <color indexed="81"/>
            <rFont val="Tahoma"/>
            <family val="2"/>
          </rPr>
          <t xml:space="preserve">
</t>
        </r>
      </text>
    </comment>
    <comment ref="O9" authorId="1" shapeId="0">
      <text>
        <r>
          <rPr>
            <b/>
            <sz val="9"/>
            <color indexed="81"/>
            <rFont val="Tahoma"/>
            <family val="2"/>
          </rPr>
          <t>Year Target</t>
        </r>
        <r>
          <rPr>
            <sz val="9"/>
            <color indexed="81"/>
            <rFont val="Tahoma"/>
            <family val="2"/>
          </rPr>
          <t xml:space="preserve">
</t>
        </r>
      </text>
    </comment>
    <comment ref="O10" authorId="0" shapeId="0">
      <text>
        <r>
          <rPr>
            <b/>
            <sz val="9"/>
            <color indexed="81"/>
            <rFont val="Tahoma"/>
            <family val="2"/>
          </rPr>
          <t>Year Target</t>
        </r>
      </text>
    </comment>
    <comment ref="O11" authorId="1" shapeId="0">
      <text>
        <r>
          <rPr>
            <b/>
            <sz val="9"/>
            <color indexed="81"/>
            <rFont val="Tahoma"/>
            <family val="2"/>
          </rPr>
          <t>Year Target</t>
        </r>
        <r>
          <rPr>
            <sz val="9"/>
            <color indexed="81"/>
            <rFont val="Tahoma"/>
            <family val="2"/>
          </rPr>
          <t xml:space="preserve">
</t>
        </r>
      </text>
    </comment>
    <comment ref="O15" authorId="1" shapeId="0">
      <text>
        <r>
          <rPr>
            <b/>
            <sz val="9"/>
            <color indexed="81"/>
            <rFont val="Tahoma"/>
            <family val="2"/>
          </rPr>
          <t>Year Target</t>
        </r>
        <r>
          <rPr>
            <sz val="9"/>
            <color indexed="81"/>
            <rFont val="Tahoma"/>
            <family val="2"/>
          </rPr>
          <t xml:space="preserve">
</t>
        </r>
      </text>
    </comment>
    <comment ref="O16" authorId="1" shapeId="0">
      <text>
        <r>
          <rPr>
            <b/>
            <sz val="9"/>
            <color indexed="81"/>
            <rFont val="Tahoma"/>
            <family val="2"/>
          </rPr>
          <t>Year Target</t>
        </r>
      </text>
    </comment>
    <comment ref="O17" authorId="1" shapeId="0">
      <text>
        <r>
          <rPr>
            <b/>
            <sz val="9"/>
            <color indexed="81"/>
            <rFont val="Tahoma"/>
            <family val="2"/>
          </rPr>
          <t>Year Target</t>
        </r>
        <r>
          <rPr>
            <sz val="9"/>
            <color indexed="81"/>
            <rFont val="Tahoma"/>
            <family val="2"/>
          </rPr>
          <t xml:space="preserve">
</t>
        </r>
      </text>
    </comment>
    <comment ref="O19" authorId="1" shapeId="0">
      <text>
        <r>
          <rPr>
            <b/>
            <sz val="9"/>
            <color indexed="81"/>
            <rFont val="Tahoma"/>
            <family val="2"/>
          </rPr>
          <t>Year Target</t>
        </r>
        <r>
          <rPr>
            <sz val="9"/>
            <color indexed="81"/>
            <rFont val="Tahoma"/>
            <family val="2"/>
          </rPr>
          <t xml:space="preserve">
</t>
        </r>
      </text>
    </comment>
    <comment ref="O20" authorId="1" shapeId="0">
      <text>
        <r>
          <rPr>
            <b/>
            <sz val="9"/>
            <color indexed="81"/>
            <rFont val="Tahoma"/>
            <family val="2"/>
          </rPr>
          <t>Year Target</t>
        </r>
        <r>
          <rPr>
            <sz val="9"/>
            <color indexed="81"/>
            <rFont val="Tahoma"/>
            <family val="2"/>
          </rPr>
          <t xml:space="preserve">
</t>
        </r>
      </text>
    </comment>
    <comment ref="O21" authorId="1" shapeId="0">
      <text>
        <r>
          <rPr>
            <b/>
            <sz val="9"/>
            <color indexed="81"/>
            <rFont val="Tahoma"/>
            <family val="2"/>
          </rPr>
          <t>Year Target</t>
        </r>
        <r>
          <rPr>
            <sz val="9"/>
            <color indexed="81"/>
            <rFont val="Tahoma"/>
            <family val="2"/>
          </rPr>
          <t xml:space="preserve">
</t>
        </r>
      </text>
    </comment>
    <comment ref="O22" authorId="1" shapeId="0">
      <text>
        <r>
          <rPr>
            <b/>
            <sz val="9"/>
            <color indexed="81"/>
            <rFont val="Tahoma"/>
            <family val="2"/>
          </rPr>
          <t>Year Target</t>
        </r>
        <r>
          <rPr>
            <sz val="9"/>
            <color indexed="81"/>
            <rFont val="Tahoma"/>
            <family val="2"/>
          </rPr>
          <t xml:space="preserve">
</t>
        </r>
      </text>
    </comment>
    <comment ref="O23" authorId="1" shapeId="0">
      <text>
        <r>
          <rPr>
            <b/>
            <sz val="9"/>
            <color indexed="81"/>
            <rFont val="Tahoma"/>
            <family val="2"/>
          </rPr>
          <t>Year Target</t>
        </r>
        <r>
          <rPr>
            <sz val="9"/>
            <color indexed="81"/>
            <rFont val="Tahoma"/>
            <family val="2"/>
          </rPr>
          <t xml:space="preserve">
</t>
        </r>
      </text>
    </comment>
    <comment ref="O24" authorId="0" shapeId="0">
      <text>
        <r>
          <rPr>
            <sz val="9"/>
            <color indexed="81"/>
            <rFont val="Tahoma"/>
            <family val="2"/>
          </rPr>
          <t>Year Target</t>
        </r>
      </text>
    </comment>
    <comment ref="O25" authorId="0" shapeId="0">
      <text>
        <r>
          <rPr>
            <sz val="9"/>
            <color indexed="81"/>
            <rFont val="Tahoma"/>
            <family val="2"/>
          </rPr>
          <t>Year Target = 6</t>
        </r>
      </text>
    </comment>
    <comment ref="O27" authorId="0" shapeId="0">
      <text>
        <r>
          <rPr>
            <sz val="9"/>
            <color indexed="81"/>
            <rFont val="Tahoma"/>
            <family val="2"/>
          </rPr>
          <t xml:space="preserve">Year Target </t>
        </r>
        <r>
          <rPr>
            <sz val="9"/>
            <color indexed="81"/>
            <rFont val="Calibri"/>
            <family val="2"/>
          </rPr>
          <t>≥</t>
        </r>
        <r>
          <rPr>
            <sz val="7.65"/>
            <color indexed="81"/>
            <rFont val="Tahoma"/>
            <family val="2"/>
          </rPr>
          <t xml:space="preserve"> 9,5</t>
        </r>
      </text>
    </comment>
    <comment ref="O29" authorId="1" shapeId="0">
      <text>
        <r>
          <rPr>
            <b/>
            <sz val="9"/>
            <color indexed="81"/>
            <rFont val="Tahoma"/>
            <family val="2"/>
          </rPr>
          <t>Year Target</t>
        </r>
        <r>
          <rPr>
            <sz val="9"/>
            <color indexed="81"/>
            <rFont val="Tahoma"/>
            <family val="2"/>
          </rPr>
          <t xml:space="preserve">
</t>
        </r>
      </text>
    </comment>
    <comment ref="O30" authorId="1" shapeId="0">
      <text>
        <r>
          <rPr>
            <b/>
            <sz val="9"/>
            <color indexed="81"/>
            <rFont val="Tahoma"/>
            <family val="2"/>
          </rPr>
          <t>Year Target</t>
        </r>
        <r>
          <rPr>
            <sz val="9"/>
            <color indexed="81"/>
            <rFont val="Tahoma"/>
            <family val="2"/>
          </rPr>
          <t xml:space="preserve">
</t>
        </r>
      </text>
    </comment>
    <comment ref="C32" authorId="0" shapeId="0">
      <text>
        <r>
          <rPr>
            <b/>
            <sz val="9"/>
            <color indexed="81"/>
            <rFont val="Tahoma"/>
            <family val="2"/>
          </rPr>
          <t>Oluwatobi Sami:</t>
        </r>
        <r>
          <rPr>
            <sz val="9"/>
            <color indexed="81"/>
            <rFont val="Tahoma"/>
            <family val="2"/>
          </rPr>
          <t xml:space="preserve">
Tonnage/Head </t>
        </r>
      </text>
    </comment>
    <comment ref="O32" authorId="2" shapeId="0">
      <text>
        <r>
          <rPr>
            <b/>
            <sz val="9"/>
            <color indexed="81"/>
            <rFont val="Tahoma"/>
            <family val="2"/>
          </rPr>
          <t xml:space="preserve">Yea target = </t>
        </r>
        <r>
          <rPr>
            <sz val="9"/>
            <color indexed="81"/>
            <rFont val="Tahoma"/>
            <family val="2"/>
          </rPr>
          <t xml:space="preserve">
</t>
        </r>
      </text>
    </comment>
    <comment ref="C38" authorId="3" shapeId="0">
      <text>
        <r>
          <rPr>
            <b/>
            <sz val="9"/>
            <color indexed="81"/>
            <rFont val="Tahoma"/>
            <family val="2"/>
          </rPr>
          <t>ahmed wedam ahmed:</t>
        </r>
        <r>
          <rPr>
            <sz val="9"/>
            <color indexed="81"/>
            <rFont val="Tahoma"/>
            <family val="2"/>
          </rPr>
          <t xml:space="preserve">
Used to be real savings</t>
        </r>
      </text>
    </comment>
    <comment ref="C39" authorId="4" shapeId="0">
      <text>
        <r>
          <rPr>
            <b/>
            <sz val="9"/>
            <color indexed="81"/>
            <rFont val="Tahoma"/>
            <family val="2"/>
          </rPr>
          <t>ghsamiol:</t>
        </r>
        <r>
          <rPr>
            <sz val="9"/>
            <color indexed="81"/>
            <rFont val="Tahoma"/>
            <family val="2"/>
          </rPr>
          <t xml:space="preserve">
Replaces Zero Loss Variance</t>
        </r>
      </text>
    </comment>
    <comment ref="C42" authorId="0" shapeId="0">
      <text>
        <r>
          <rPr>
            <b/>
            <sz val="9"/>
            <color indexed="81"/>
            <rFont val="Tahoma"/>
            <family val="2"/>
          </rPr>
          <t>Oluwatobi Sami:</t>
        </r>
        <r>
          <rPr>
            <sz val="9"/>
            <color indexed="81"/>
            <rFont val="Tahoma"/>
            <family val="2"/>
          </rPr>
          <t xml:space="preserve">
Factory write off</t>
        </r>
      </text>
    </comment>
    <comment ref="N43" authorId="0" shapeId="0">
      <text>
        <r>
          <rPr>
            <sz val="9"/>
            <color indexed="81"/>
            <rFont val="Tahoma"/>
            <family val="2"/>
          </rPr>
          <t>64200KXOF for the year</t>
        </r>
      </text>
    </comment>
    <comment ref="O43" authorId="2" shapeId="0">
      <text>
        <r>
          <rPr>
            <b/>
            <sz val="9"/>
            <color indexed="81"/>
            <rFont val="Tahoma"/>
            <family val="2"/>
          </rPr>
          <t>Yeye: Annual target is 64200KXAF</t>
        </r>
      </text>
    </comment>
    <comment ref="O45" authorId="1" shapeId="0">
      <text>
        <r>
          <rPr>
            <b/>
            <sz val="9"/>
            <color indexed="81"/>
            <rFont val="Tahoma"/>
            <family val="2"/>
          </rPr>
          <t>Year Target</t>
        </r>
        <r>
          <rPr>
            <sz val="9"/>
            <color indexed="81"/>
            <rFont val="Tahoma"/>
            <family val="2"/>
          </rPr>
          <t xml:space="preserve">
</t>
        </r>
      </text>
    </comment>
    <comment ref="O46" authorId="1" shapeId="0">
      <text>
        <r>
          <rPr>
            <b/>
            <sz val="9"/>
            <color indexed="81"/>
            <rFont val="Tahoma"/>
            <family val="2"/>
          </rPr>
          <t>Year Target</t>
        </r>
        <r>
          <rPr>
            <sz val="9"/>
            <color indexed="81"/>
            <rFont val="Tahoma"/>
            <family val="2"/>
          </rPr>
          <t xml:space="preserve">
</t>
        </r>
      </text>
    </comment>
    <comment ref="O47" authorId="1" shapeId="0">
      <text>
        <r>
          <rPr>
            <b/>
            <sz val="9"/>
            <color indexed="81"/>
            <rFont val="Tahoma"/>
            <family val="2"/>
          </rPr>
          <t>Year Target</t>
        </r>
        <r>
          <rPr>
            <sz val="9"/>
            <color indexed="81"/>
            <rFont val="Tahoma"/>
            <family val="2"/>
          </rPr>
          <t xml:space="preserve">
</t>
        </r>
      </text>
    </comment>
  </commentList>
</comments>
</file>

<file path=xl/comments5.xml><?xml version="1.0" encoding="utf-8"?>
<comments xmlns="http://schemas.openxmlformats.org/spreadsheetml/2006/main">
  <authors>
    <author>Ansah,Bernice,ACCRA,Manufacturing Services</author>
    <author>Oluwatobi Sami</author>
    <author>Gamelie Siaw-Sappore</author>
    <author>NGOmosebAd</author>
    <author>Nkobo,Nkobo,FLOWERGATE,Production Technician</author>
    <author>ngomosebad</author>
  </authors>
  <commentList>
    <comment ref="K11" authorId="0" shapeId="0">
      <text>
        <r>
          <rPr>
            <b/>
            <sz val="9"/>
            <color indexed="81"/>
            <rFont val="Tahoma"/>
            <family val="2"/>
          </rPr>
          <t>Target has not been converted</t>
        </r>
      </text>
    </comment>
    <comment ref="L11" authorId="0" shapeId="0">
      <text>
        <r>
          <rPr>
            <b/>
            <sz val="9"/>
            <color indexed="81"/>
            <rFont val="Tahoma"/>
            <family val="2"/>
          </rPr>
          <t>Target has not been converted</t>
        </r>
      </text>
    </comment>
    <comment ref="M11" authorId="0" shapeId="0">
      <text>
        <r>
          <rPr>
            <b/>
            <sz val="9"/>
            <color indexed="81"/>
            <rFont val="Tahoma"/>
            <family val="2"/>
          </rPr>
          <t>Target has not been converted</t>
        </r>
      </text>
    </comment>
    <comment ref="N43" authorId="1" shapeId="0">
      <text>
        <r>
          <rPr>
            <b/>
            <sz val="9"/>
            <color indexed="81"/>
            <rFont val="Tahoma"/>
            <family val="2"/>
          </rPr>
          <t>Oluwatobi Sami:</t>
        </r>
        <r>
          <rPr>
            <sz val="9"/>
            <color indexed="81"/>
            <rFont val="Tahoma"/>
            <family val="2"/>
          </rPr>
          <t xml:space="preserve">
no target</t>
        </r>
      </text>
    </comment>
    <comment ref="O50" authorId="2" shapeId="0">
      <text>
        <r>
          <rPr>
            <b/>
            <sz val="9"/>
            <color indexed="81"/>
            <rFont val="Tahoma"/>
            <family val="2"/>
          </rPr>
          <t>Year Target</t>
        </r>
        <r>
          <rPr>
            <sz val="9"/>
            <color indexed="81"/>
            <rFont val="Tahoma"/>
            <family val="2"/>
          </rPr>
          <t xml:space="preserve">
</t>
        </r>
      </text>
    </comment>
    <comment ref="O52" authorId="2" shapeId="0">
      <text>
        <r>
          <rPr>
            <b/>
            <sz val="9"/>
            <color indexed="81"/>
            <rFont val="Tahoma"/>
            <family val="2"/>
          </rPr>
          <t>Year Target</t>
        </r>
        <r>
          <rPr>
            <sz val="9"/>
            <color indexed="81"/>
            <rFont val="Tahoma"/>
            <family val="2"/>
          </rPr>
          <t xml:space="preserve">
na</t>
        </r>
      </text>
    </comment>
    <comment ref="O53" authorId="2" shapeId="0">
      <text>
        <r>
          <rPr>
            <b/>
            <sz val="9"/>
            <color indexed="81"/>
            <rFont val="Tahoma"/>
            <family val="2"/>
          </rPr>
          <t>Year Target</t>
        </r>
        <r>
          <rPr>
            <sz val="9"/>
            <color indexed="81"/>
            <rFont val="Tahoma"/>
            <family val="2"/>
          </rPr>
          <t xml:space="preserve">
</t>
        </r>
      </text>
    </comment>
    <comment ref="O54" authorId="2" shapeId="0">
      <text>
        <r>
          <rPr>
            <b/>
            <sz val="9"/>
            <color indexed="81"/>
            <rFont val="Tahoma"/>
            <family val="2"/>
          </rPr>
          <t>Year Target</t>
        </r>
        <r>
          <rPr>
            <sz val="9"/>
            <color indexed="81"/>
            <rFont val="Tahoma"/>
            <family val="2"/>
          </rPr>
          <t xml:space="preserve">
</t>
        </r>
      </text>
    </comment>
    <comment ref="O55" authorId="2" shapeId="0">
      <text>
        <r>
          <rPr>
            <b/>
            <sz val="9"/>
            <color indexed="81"/>
            <rFont val="Tahoma"/>
            <family val="2"/>
          </rPr>
          <t>Year Target</t>
        </r>
      </text>
    </comment>
    <comment ref="Z55" authorId="3" shapeId="0">
      <text>
        <r>
          <rPr>
            <b/>
            <sz val="9"/>
            <color indexed="81"/>
            <rFont val="Tahoma"/>
            <family val="2"/>
          </rPr>
          <t>NGOmosebAd:</t>
        </r>
        <r>
          <rPr>
            <sz val="9"/>
            <color indexed="81"/>
            <rFont val="Tahoma"/>
            <family val="2"/>
          </rPr>
          <t xml:space="preserve">
PILOT LINES = 33%
EXPANSION LINES = 45%</t>
        </r>
      </text>
    </comment>
    <comment ref="AA55" authorId="4" shapeId="0">
      <text>
        <r>
          <rPr>
            <sz val="10"/>
            <color indexed="81"/>
            <rFont val="Tahoma"/>
            <family val="2"/>
          </rPr>
          <t xml:space="preserve">pilot lines = 47%
1st Expansion lines =48%
</t>
        </r>
      </text>
    </comment>
    <comment ref="AB55" authorId="5" shapeId="0">
      <text>
        <r>
          <rPr>
            <sz val="9"/>
            <color indexed="81"/>
            <rFont val="Tahoma"/>
            <family val="2"/>
          </rPr>
          <t xml:space="preserve">pilot line 55%
expansion line 34%
</t>
        </r>
      </text>
    </comment>
  </commentList>
</comments>
</file>

<file path=xl/comments6.xml><?xml version="1.0" encoding="utf-8"?>
<comments xmlns="http://schemas.openxmlformats.org/spreadsheetml/2006/main">
  <authors>
    <author>Ansah,Bernice,ACCRA,Manufacturing Services</author>
    <author>Oluwatobi Sami</author>
    <author>ahmed wedam ahmed</author>
    <author>ghsamiol</author>
  </authors>
  <commentList>
    <comment ref="N10" authorId="0" shapeId="0">
      <text>
        <r>
          <rPr>
            <b/>
            <sz val="16"/>
            <color indexed="81"/>
            <rFont val="Tahoma"/>
            <family val="2"/>
          </rPr>
          <t>10% Reduection on last years achieved value of 1270 TON</t>
        </r>
      </text>
    </comment>
    <comment ref="N20" authorId="0" shapeId="0">
      <text>
        <r>
          <rPr>
            <b/>
            <sz val="9"/>
            <color indexed="81"/>
            <rFont val="Tahoma"/>
            <family val="2"/>
          </rPr>
          <t xml:space="preserve">Brobe Okae,Linda,TEMA,Industrial Performance:
</t>
        </r>
        <r>
          <rPr>
            <sz val="12"/>
            <color indexed="81"/>
            <rFont val="Tahoma"/>
            <family val="2"/>
          </rPr>
          <t>Target would be revirewed to 80% after Globe QMS go-live</t>
        </r>
        <r>
          <rPr>
            <sz val="9"/>
            <color indexed="81"/>
            <rFont val="Tahoma"/>
            <family val="2"/>
          </rPr>
          <t xml:space="preserve">
</t>
        </r>
      </text>
    </comment>
    <comment ref="C32" authorId="1" shapeId="0">
      <text>
        <r>
          <rPr>
            <b/>
            <sz val="9"/>
            <color indexed="81"/>
            <rFont val="Tahoma"/>
            <family val="2"/>
          </rPr>
          <t>Oluwatobi Sami:</t>
        </r>
        <r>
          <rPr>
            <sz val="9"/>
            <color indexed="81"/>
            <rFont val="Tahoma"/>
            <family val="2"/>
          </rPr>
          <t xml:space="preserve">
Tonnage/Head </t>
        </r>
      </text>
    </comment>
    <comment ref="C38" authorId="2" shapeId="0">
      <text>
        <r>
          <rPr>
            <b/>
            <sz val="9"/>
            <color indexed="81"/>
            <rFont val="Tahoma"/>
            <family val="2"/>
          </rPr>
          <t>ahmed wedam ahmed:</t>
        </r>
        <r>
          <rPr>
            <sz val="9"/>
            <color indexed="81"/>
            <rFont val="Tahoma"/>
            <family val="2"/>
          </rPr>
          <t xml:space="preserve">
Used to be real savings</t>
        </r>
      </text>
    </comment>
    <comment ref="C39" authorId="3" shapeId="0">
      <text>
        <r>
          <rPr>
            <b/>
            <sz val="9"/>
            <color indexed="81"/>
            <rFont val="Tahoma"/>
            <family val="2"/>
          </rPr>
          <t>ghsamiol:</t>
        </r>
        <r>
          <rPr>
            <sz val="9"/>
            <color indexed="81"/>
            <rFont val="Tahoma"/>
            <family val="2"/>
          </rPr>
          <t xml:space="preserve">
Replaces Zero Loss Variance</t>
        </r>
      </text>
    </comment>
    <comment ref="C42" authorId="1" shapeId="0">
      <text>
        <r>
          <rPr>
            <sz val="9"/>
            <color indexed="81"/>
            <rFont val="Tahoma"/>
            <family val="2"/>
          </rPr>
          <t xml:space="preserve">
waste generation: Value or cost</t>
        </r>
      </text>
    </comment>
    <comment ref="N42" authorId="1" shapeId="0">
      <text>
        <r>
          <rPr>
            <b/>
            <sz val="9"/>
            <color indexed="81"/>
            <rFont val="Tahoma"/>
            <family val="2"/>
          </rPr>
          <t>Oluwatobi Sami:</t>
        </r>
        <r>
          <rPr>
            <sz val="9"/>
            <color indexed="81"/>
            <rFont val="Tahoma"/>
            <family val="2"/>
          </rPr>
          <t xml:space="preserve">
no target</t>
        </r>
      </text>
    </comment>
    <comment ref="N43" authorId="1" shapeId="0">
      <text>
        <r>
          <rPr>
            <b/>
            <sz val="9"/>
            <color indexed="81"/>
            <rFont val="Tahoma"/>
            <family val="2"/>
          </rPr>
          <t>Oluwatobi Sami:</t>
        </r>
        <r>
          <rPr>
            <sz val="9"/>
            <color indexed="81"/>
            <rFont val="Tahoma"/>
            <family val="2"/>
          </rPr>
          <t xml:space="preserve">
no target</t>
        </r>
      </text>
    </comment>
  </commentList>
</comments>
</file>

<file path=xl/comments7.xml><?xml version="1.0" encoding="utf-8"?>
<comments xmlns="http://schemas.openxmlformats.org/spreadsheetml/2006/main">
  <authors>
    <author>Ansah,Bernice,ACCRA,Manufacturing Services</author>
    <author>Oluwatobi Sami</author>
    <author>Mobio,Agrey Wilfried,ABIDJAN,SHE</author>
    <author>ahmed wedam ahmed</author>
    <author>ghsamiol</author>
    <author>Aidara,Khadim,ABIDJAN,Yopougon Factory</author>
  </authors>
  <commentList>
    <comment ref="N9" authorId="0" shapeId="0">
      <text>
        <r>
          <rPr>
            <b/>
            <sz val="9"/>
            <color indexed="81"/>
            <rFont val="Tahoma"/>
            <family val="2"/>
          </rPr>
          <t xml:space="preserve">monthly target
</t>
        </r>
      </text>
    </comment>
    <comment ref="I10" authorId="0" shapeId="0">
      <text>
        <r>
          <rPr>
            <b/>
            <sz val="9"/>
            <color indexed="81"/>
            <rFont val="Tahoma"/>
            <family val="2"/>
          </rPr>
          <t>cikpindrko:
in Ton per ton of production</t>
        </r>
      </text>
    </comment>
    <comment ref="J10" authorId="0" shapeId="0">
      <text>
        <r>
          <rPr>
            <b/>
            <sz val="9"/>
            <color indexed="81"/>
            <rFont val="Tahoma"/>
            <family val="2"/>
          </rPr>
          <t>cikpindrko:
In ton per ton of production</t>
        </r>
      </text>
    </comment>
    <comment ref="N10" authorId="1" shapeId="0">
      <text>
        <r>
          <rPr>
            <b/>
            <sz val="9"/>
            <color indexed="81"/>
            <rFont val="Tahoma"/>
            <family val="2"/>
          </rPr>
          <t>Oluwatobi Sami:</t>
        </r>
        <r>
          <rPr>
            <sz val="9"/>
            <color indexed="81"/>
            <rFont val="Tahoma"/>
            <family val="2"/>
          </rPr>
          <t xml:space="preserve">
monthly target</t>
        </r>
      </text>
    </comment>
    <comment ref="W10" authorId="2" shapeId="0">
      <text>
        <r>
          <rPr>
            <b/>
            <sz val="9"/>
            <color indexed="81"/>
            <rFont val="Tahoma"/>
            <family val="2"/>
          </rPr>
          <t>Mobio,Agrey Wilfried,ABIDJAN,SHE:</t>
        </r>
        <r>
          <rPr>
            <sz val="9"/>
            <color indexed="81"/>
            <rFont val="Tahoma"/>
            <family val="2"/>
          </rPr>
          <t xml:space="preserve">
69,56 t in Juillet 2016</t>
        </r>
      </text>
    </comment>
    <comment ref="C32" authorId="1" shapeId="0">
      <text>
        <r>
          <rPr>
            <b/>
            <sz val="9"/>
            <color indexed="81"/>
            <rFont val="Tahoma"/>
            <family val="2"/>
          </rPr>
          <t>Oluwatobi Sami:</t>
        </r>
        <r>
          <rPr>
            <sz val="9"/>
            <color indexed="81"/>
            <rFont val="Tahoma"/>
            <family val="2"/>
          </rPr>
          <t xml:space="preserve">
Tonnage/Head </t>
        </r>
      </text>
    </comment>
    <comment ref="N34" authorId="0" shapeId="0">
      <text>
        <r>
          <rPr>
            <b/>
            <sz val="9"/>
            <color indexed="81"/>
            <rFont val="Tahoma"/>
            <family val="2"/>
          </rPr>
          <t>en mios XOF</t>
        </r>
      </text>
    </comment>
    <comment ref="Q34" authorId="0" shapeId="0">
      <text>
        <r>
          <rPr>
            <b/>
            <sz val="9"/>
            <color indexed="81"/>
            <rFont val="Tahoma"/>
            <family val="2"/>
          </rPr>
          <t>CIattounko1:
Kxof/ton</t>
        </r>
      </text>
    </comment>
    <comment ref="N36" authorId="0" shapeId="0">
      <text>
        <r>
          <rPr>
            <b/>
            <sz val="10"/>
            <color indexed="81"/>
            <rFont val="Tahoma"/>
            <family val="2"/>
          </rPr>
          <t>968400 - year</t>
        </r>
      </text>
    </comment>
    <comment ref="C38" authorId="3" shapeId="0">
      <text>
        <r>
          <rPr>
            <b/>
            <sz val="9"/>
            <color indexed="81"/>
            <rFont val="Tahoma"/>
            <family val="2"/>
          </rPr>
          <t>ahmed wedam ahmed:</t>
        </r>
        <r>
          <rPr>
            <sz val="9"/>
            <color indexed="81"/>
            <rFont val="Tahoma"/>
            <family val="2"/>
          </rPr>
          <t xml:space="preserve">
Used to be real savings</t>
        </r>
      </text>
    </comment>
    <comment ref="N38" authorId="0" shapeId="0">
      <text>
        <r>
          <rPr>
            <b/>
            <sz val="9"/>
            <color indexed="81"/>
            <rFont val="Tahoma"/>
            <family val="2"/>
          </rPr>
          <t>518400 yearly</t>
        </r>
      </text>
    </comment>
    <comment ref="C39" authorId="4" shapeId="0">
      <text>
        <r>
          <rPr>
            <b/>
            <sz val="9"/>
            <color indexed="81"/>
            <rFont val="Tahoma"/>
            <family val="2"/>
          </rPr>
          <t>ghsamiol:</t>
        </r>
        <r>
          <rPr>
            <sz val="9"/>
            <color indexed="81"/>
            <rFont val="Tahoma"/>
            <family val="2"/>
          </rPr>
          <t xml:space="preserve">
Replaces Zero Loss Variance</t>
        </r>
      </text>
    </comment>
    <comment ref="N40" authorId="0" shapeId="0">
      <text>
        <r>
          <rPr>
            <sz val="9"/>
            <color indexed="81"/>
            <rFont val="Tahoma"/>
            <family val="2"/>
          </rPr>
          <t>10787 yearly</t>
        </r>
      </text>
    </comment>
    <comment ref="N41" authorId="0" shapeId="0">
      <text>
        <r>
          <rPr>
            <sz val="9"/>
            <color indexed="81"/>
            <rFont val="Tahoma"/>
            <family val="2"/>
          </rPr>
          <t xml:space="preserve">
2978971.2 yearly</t>
        </r>
      </text>
    </comment>
    <comment ref="C42" authorId="1" shapeId="0">
      <text>
        <r>
          <rPr>
            <b/>
            <sz val="9"/>
            <color indexed="81"/>
            <rFont val="Tahoma"/>
            <family val="2"/>
          </rPr>
          <t>Oluwatobi Sami:</t>
        </r>
        <r>
          <rPr>
            <sz val="9"/>
            <color indexed="81"/>
            <rFont val="Tahoma"/>
            <family val="2"/>
          </rPr>
          <t xml:space="preserve">
Factory write off</t>
        </r>
      </text>
    </comment>
    <comment ref="N42" authorId="1" shapeId="0">
      <text>
        <r>
          <rPr>
            <sz val="9"/>
            <color indexed="81"/>
            <rFont val="Tahoma"/>
            <family val="2"/>
          </rPr>
          <t xml:space="preserve">
95000 yearly</t>
        </r>
      </text>
    </comment>
    <comment ref="N43" authorId="1" shapeId="0">
      <text>
        <r>
          <rPr>
            <sz val="9"/>
            <color indexed="81"/>
            <rFont val="Tahoma"/>
            <family val="2"/>
          </rPr>
          <t xml:space="preserve">
144000 yearly</t>
        </r>
      </text>
    </comment>
    <comment ref="Q55" authorId="5" shapeId="0">
      <text>
        <r>
          <rPr>
            <b/>
            <sz val="9"/>
            <color indexed="81"/>
            <rFont val="Tahoma"/>
            <family val="2"/>
          </rPr>
          <t>Aidara,Khadim,ABIDJAN,Yopougon Factory:</t>
        </r>
        <r>
          <rPr>
            <sz val="9"/>
            <color indexed="81"/>
            <rFont val="Tahoma"/>
            <family val="2"/>
          </rPr>
          <t xml:space="preserve">
Avg Value for TPM lines</t>
        </r>
      </text>
    </comment>
  </commentList>
</comments>
</file>

<file path=xl/comments8.xml><?xml version="1.0" encoding="utf-8"?>
<comments xmlns="http://schemas.openxmlformats.org/spreadsheetml/2006/main">
  <authors>
    <author>ahmed wedam ahmed</author>
    <author>ghsamiol</author>
    <author>Oluwatobi Sami</author>
  </authors>
  <commentList>
    <comment ref="B38" authorId="0" shapeId="0">
      <text>
        <r>
          <rPr>
            <b/>
            <sz val="9"/>
            <color indexed="81"/>
            <rFont val="Tahoma"/>
            <family val="2"/>
          </rPr>
          <t>ahmed wedam ahmed:</t>
        </r>
        <r>
          <rPr>
            <sz val="9"/>
            <color indexed="81"/>
            <rFont val="Tahoma"/>
            <family val="2"/>
          </rPr>
          <t xml:space="preserve">
Used to be real savings</t>
        </r>
      </text>
    </comment>
    <comment ref="B39" authorId="1" shapeId="0">
      <text>
        <r>
          <rPr>
            <b/>
            <sz val="9"/>
            <color indexed="81"/>
            <rFont val="Tahoma"/>
            <family val="2"/>
          </rPr>
          <t>ghsamiol:</t>
        </r>
        <r>
          <rPr>
            <sz val="9"/>
            <color indexed="81"/>
            <rFont val="Tahoma"/>
            <family val="2"/>
          </rPr>
          <t xml:space="preserve">
Replaces Zero Loss Variance</t>
        </r>
      </text>
    </comment>
    <comment ref="B42" authorId="2" shapeId="0">
      <text>
        <r>
          <rPr>
            <sz val="9"/>
            <color indexed="81"/>
            <rFont val="Tahoma"/>
            <family val="2"/>
          </rPr>
          <t xml:space="preserve">
waste generation: Value or cost</t>
        </r>
      </text>
    </comment>
  </commentList>
</comments>
</file>

<file path=xl/comments9.xml><?xml version="1.0" encoding="utf-8"?>
<comments xmlns="http://schemas.openxmlformats.org/spreadsheetml/2006/main">
  <authors>
    <author>Oluwatobi Sami</author>
    <author>ahmed wedam ahmed</author>
  </authors>
  <commentList>
    <comment ref="B33" authorId="0" shapeId="0">
      <text>
        <r>
          <rPr>
            <sz val="9"/>
            <color indexed="81"/>
            <rFont val="Tahoma"/>
            <family val="2"/>
          </rPr>
          <t xml:space="preserve">
Production Ton / head</t>
        </r>
      </text>
    </comment>
    <comment ref="B39" authorId="1" shapeId="0">
      <text>
        <r>
          <rPr>
            <b/>
            <sz val="9"/>
            <color indexed="81"/>
            <rFont val="Tahoma"/>
            <family val="2"/>
          </rPr>
          <t>ahmed wedam ahmed:</t>
        </r>
        <r>
          <rPr>
            <sz val="9"/>
            <color indexed="81"/>
            <rFont val="Tahoma"/>
            <family val="2"/>
          </rPr>
          <t xml:space="preserve">
Used to be real savings</t>
        </r>
      </text>
    </comment>
    <comment ref="B43" authorId="0" shapeId="0">
      <text>
        <r>
          <rPr>
            <sz val="9"/>
            <color indexed="81"/>
            <rFont val="Tahoma"/>
            <family val="2"/>
          </rPr>
          <t xml:space="preserve">
waste generation: Value or cost</t>
        </r>
      </text>
    </comment>
  </commentList>
</comments>
</file>

<file path=xl/comments10.xml><?xml version="1.0" encoding="utf-8"?>
<comments xmlns="http://schemas.openxmlformats.org/spreadsheetml/2006/main">
  <authors>
    <author>ahmed wedam ahmed</author>
    <author>Oluwatobi Sami</author>
  </authors>
  <commentList>
    <comment ref="B17" authorId="0" shapeId="0">
      <text>
        <r>
          <rPr>
            <b/>
            <sz val="9"/>
            <color indexed="81"/>
            <rFont val="Tahoma"/>
            <family val="2"/>
          </rPr>
          <t xml:space="preserve">ahmed wedam ahmed:Used to be Temporary staff usage
</t>
        </r>
      </text>
    </comment>
    <comment ref="G32" authorId="1" shapeId="0">
      <text>
        <r>
          <rPr>
            <b/>
            <sz val="9"/>
            <color indexed="81"/>
            <rFont val="Tahoma"/>
            <family val="2"/>
          </rPr>
          <t>Oluwatobi Sami:</t>
        </r>
        <r>
          <rPr>
            <sz val="9"/>
            <color indexed="81"/>
            <rFont val="Tahoma"/>
            <family val="2"/>
          </rPr>
          <t xml:space="preserve">
YGTTTP012</t>
        </r>
      </text>
    </comment>
    <comment ref="D35" authorId="1" shapeId="0">
      <text>
        <r>
          <rPr>
            <b/>
            <sz val="9"/>
            <color indexed="81"/>
            <rFont val="Tahoma"/>
            <family val="2"/>
          </rPr>
          <t>Oluwatobi Sami:</t>
        </r>
        <r>
          <rPr>
            <sz val="9"/>
            <color indexed="81"/>
            <rFont val="Tahoma"/>
            <family val="2"/>
          </rPr>
          <t xml:space="preserve">
local currency/ ton</t>
        </r>
      </text>
    </comment>
    <comment ref="D36" authorId="1" shapeId="0">
      <text>
        <r>
          <rPr>
            <b/>
            <sz val="9"/>
            <color indexed="81"/>
            <rFont val="Tahoma"/>
            <family val="2"/>
          </rPr>
          <t>Oluwatobi Sami:</t>
        </r>
        <r>
          <rPr>
            <sz val="9"/>
            <color indexed="81"/>
            <rFont val="Tahoma"/>
            <family val="2"/>
          </rPr>
          <t xml:space="preserve">
local currency/ ton</t>
        </r>
      </text>
    </comment>
    <comment ref="G46" authorId="1" shapeId="0">
      <text>
        <r>
          <rPr>
            <b/>
            <sz val="9"/>
            <color indexed="81"/>
            <rFont val="Tahoma"/>
            <family val="2"/>
          </rPr>
          <t>Oluwatobi Sami:</t>
        </r>
        <r>
          <rPr>
            <sz val="9"/>
            <color indexed="81"/>
            <rFont val="Tahoma"/>
            <family val="2"/>
          </rPr>
          <t xml:space="preserve">
YGTTDS228</t>
        </r>
      </text>
    </comment>
  </commentList>
</comments>
</file>

<file path=xl/comments11.xml><?xml version="1.0" encoding="utf-8"?>
<comments xmlns="http://schemas.openxmlformats.org/spreadsheetml/2006/main">
  <authors>
    <author>Ansah,Bernice,ACCRA,Manufacturing Services</author>
    <author>Oluwatobi Sami</author>
    <author>ghsamiol</author>
  </authors>
  <commentList>
    <comment ref="M9" authorId="0" shapeId="0">
      <text>
        <r>
          <rPr>
            <sz val="9"/>
            <color indexed="81"/>
            <rFont val="Tahoma"/>
            <family val="2"/>
          </rPr>
          <t xml:space="preserve">Akanda,Brou Chiadon Edith,ABIDJAN,IP:
Target per month
</t>
        </r>
      </text>
    </comment>
    <comment ref="K11" authorId="0" shapeId="0">
      <text>
        <r>
          <rPr>
            <b/>
            <sz val="9"/>
            <color indexed="81"/>
            <rFont val="Tahoma"/>
            <family val="2"/>
          </rPr>
          <t>HAS NOT CONVERTED TO THE NEW UNITS</t>
        </r>
      </text>
    </comment>
    <comment ref="N24" authorId="0" shapeId="0">
      <text>
        <r>
          <rPr>
            <b/>
            <sz val="10"/>
            <color indexed="81"/>
            <rFont val="Tahoma"/>
            <family val="2"/>
          </rPr>
          <t>Bah,Rita Angeline,ABIDJAN,Quality Assurance:
RQA  every 2 months</t>
        </r>
        <r>
          <rPr>
            <b/>
            <sz val="9"/>
            <color indexed="81"/>
            <rFont val="Tahoma"/>
            <family val="2"/>
          </rPr>
          <t xml:space="preserve">
</t>
        </r>
      </text>
    </comment>
    <comment ref="B31" authorId="1" shapeId="0">
      <text>
        <r>
          <rPr>
            <b/>
            <sz val="9"/>
            <color indexed="81"/>
            <rFont val="Tahoma"/>
            <family val="2"/>
          </rPr>
          <t>Oluwatobi Sami:</t>
        </r>
        <r>
          <rPr>
            <sz val="9"/>
            <color indexed="81"/>
            <rFont val="Tahoma"/>
            <family val="2"/>
          </rPr>
          <t xml:space="preserve">
Tonnage/Head </t>
        </r>
      </text>
    </comment>
    <comment ref="D33" authorId="0" shapeId="0">
      <text>
        <r>
          <rPr>
            <b/>
            <sz val="9"/>
            <color indexed="81"/>
            <rFont val="Tahoma"/>
            <family val="2"/>
          </rPr>
          <t>KXOF</t>
        </r>
      </text>
    </comment>
    <comment ref="D34" authorId="0" shapeId="0">
      <text>
        <r>
          <rPr>
            <b/>
            <sz val="9"/>
            <color indexed="81"/>
            <rFont val="Tahoma"/>
            <family val="2"/>
          </rPr>
          <t>KXOF</t>
        </r>
      </text>
    </comment>
    <comment ref="D35" authorId="0" shapeId="0">
      <text>
        <r>
          <rPr>
            <b/>
            <sz val="9"/>
            <color indexed="81"/>
            <rFont val="Tahoma"/>
            <family val="2"/>
          </rPr>
          <t>KXOF</t>
        </r>
      </text>
    </comment>
    <comment ref="M35" authorId="0" shapeId="0">
      <text>
        <r>
          <rPr>
            <sz val="9"/>
            <color indexed="81"/>
            <rFont val="Tahoma"/>
            <family val="2"/>
          </rPr>
          <t xml:space="preserve">Akanda,Brou Chiadon Edith,ABIDJAN,IP:
Target per month
</t>
        </r>
      </text>
    </comment>
    <comment ref="M36" authorId="0" shapeId="0">
      <text>
        <r>
          <rPr>
            <b/>
            <sz val="9"/>
            <color indexed="81"/>
            <rFont val="Tahoma"/>
            <family val="2"/>
          </rPr>
          <t>Akanda,Brou Chiadon Edith,ABIDJAN,IP:
Target per month</t>
        </r>
      </text>
    </comment>
    <comment ref="D37" authorId="0" shapeId="0">
      <text>
        <r>
          <rPr>
            <b/>
            <sz val="9"/>
            <color indexed="81"/>
            <rFont val="Tahoma"/>
            <family val="2"/>
          </rPr>
          <t>KXOF</t>
        </r>
      </text>
    </comment>
    <comment ref="M37" authorId="1" shapeId="0">
      <text>
        <r>
          <rPr>
            <sz val="9"/>
            <color indexed="81"/>
            <rFont val="Tahoma"/>
            <family val="2"/>
          </rPr>
          <t>monthly</t>
        </r>
      </text>
    </comment>
    <comment ref="B38" authorId="2" shapeId="0">
      <text>
        <r>
          <rPr>
            <b/>
            <sz val="9"/>
            <color indexed="81"/>
            <rFont val="Tahoma"/>
            <family val="2"/>
          </rPr>
          <t>ghsamiol:</t>
        </r>
        <r>
          <rPr>
            <sz val="9"/>
            <color indexed="81"/>
            <rFont val="Tahoma"/>
            <family val="2"/>
          </rPr>
          <t xml:space="preserve">
Replaces Zero Loss Variance</t>
        </r>
      </text>
    </comment>
    <comment ref="M40" authorId="0" shapeId="0">
      <text>
        <r>
          <rPr>
            <b/>
            <sz val="9"/>
            <color indexed="81"/>
            <rFont val="Tahoma"/>
            <family val="2"/>
          </rPr>
          <t xml:space="preserve">The Target has changed, Now they look at the global budget
</t>
        </r>
      </text>
    </comment>
    <comment ref="B41" authorId="1" shapeId="0">
      <text>
        <r>
          <rPr>
            <b/>
            <sz val="9"/>
            <color indexed="81"/>
            <rFont val="Tahoma"/>
            <family val="2"/>
          </rPr>
          <t>Oluwatobi Sami:</t>
        </r>
        <r>
          <rPr>
            <sz val="9"/>
            <color indexed="81"/>
            <rFont val="Tahoma"/>
            <family val="2"/>
          </rPr>
          <t xml:space="preserve">
Factory write off</t>
        </r>
      </text>
    </comment>
    <comment ref="D42" authorId="0" shapeId="0">
      <text>
        <r>
          <rPr>
            <b/>
            <sz val="9"/>
            <color indexed="81"/>
            <rFont val="Tahoma"/>
            <family val="2"/>
          </rPr>
          <t>KXOF</t>
        </r>
        <r>
          <rPr>
            <sz val="9"/>
            <color indexed="81"/>
            <rFont val="Tahoma"/>
            <family val="2"/>
          </rPr>
          <t xml:space="preserve">
</t>
        </r>
      </text>
    </comment>
    <comment ref="M42" authorId="1" shapeId="0">
      <text>
        <r>
          <rPr>
            <b/>
            <sz val="9"/>
            <color indexed="81"/>
            <rFont val="Tahoma"/>
            <family val="2"/>
          </rPr>
          <t>Oluwatobi Sami:</t>
        </r>
        <r>
          <rPr>
            <sz val="9"/>
            <color indexed="81"/>
            <rFont val="Tahoma"/>
            <family val="2"/>
          </rPr>
          <t xml:space="preserve">
no target</t>
        </r>
      </text>
    </comment>
    <comment ref="P51" authorId="0" shapeId="0">
      <text>
        <r>
          <rPr>
            <b/>
            <sz val="9"/>
            <color indexed="81"/>
            <rFont val="Tahoma"/>
            <family val="2"/>
          </rPr>
          <t>Soro,Katchy,ABIDJAN,IP Fabrique Abidjan:
Annual Shutdown</t>
        </r>
      </text>
    </comment>
    <comment ref="T51" authorId="0" shapeId="0">
      <text>
        <r>
          <rPr>
            <b/>
            <sz val="9"/>
            <color indexed="81"/>
            <rFont val="Tahoma"/>
            <family val="2"/>
          </rPr>
          <t>at 23 June 2015</t>
        </r>
      </text>
    </comment>
  </commentList>
</comments>
</file>

<file path=xl/comments12.xml><?xml version="1.0" encoding="utf-8"?>
<comments xmlns="http://schemas.openxmlformats.org/spreadsheetml/2006/main">
  <authors>
    <author>Ansah,Bernice,ACCRA,Manufacturing Services</author>
    <author>Oluwatobi Sami</author>
    <author>ghsamiol</author>
  </authors>
  <commentList>
    <comment ref="M9" authorId="0" shapeId="0">
      <text>
        <r>
          <rPr>
            <sz val="14"/>
            <color indexed="81"/>
            <rFont val="Tahoma"/>
            <family val="2"/>
          </rPr>
          <t>Yearly Target is 9</t>
        </r>
        <r>
          <rPr>
            <sz val="9"/>
            <color indexed="81"/>
            <rFont val="Tahoma"/>
            <family val="2"/>
          </rPr>
          <t xml:space="preserve">
</t>
        </r>
      </text>
    </comment>
    <comment ref="L11" authorId="0" shapeId="0">
      <text>
        <r>
          <rPr>
            <b/>
            <sz val="9"/>
            <color indexed="81"/>
            <rFont val="Tahoma"/>
            <family val="2"/>
          </rPr>
          <t xml:space="preserve">Has not converted target to new unit
</t>
        </r>
      </text>
    </comment>
    <comment ref="M18" authorId="0" shapeId="0">
      <text>
        <r>
          <rPr>
            <b/>
            <sz val="11"/>
            <color indexed="81"/>
            <rFont val="Tahoma"/>
            <family val="2"/>
          </rPr>
          <t>Yearly target is 120</t>
        </r>
      </text>
    </comment>
    <comment ref="M20" authorId="0" shapeId="0">
      <text>
        <r>
          <rPr>
            <b/>
            <sz val="12"/>
            <color indexed="81"/>
            <rFont val="Tahoma"/>
            <family val="2"/>
          </rPr>
          <t>Yearly Target is 50</t>
        </r>
      </text>
    </comment>
    <comment ref="M22" authorId="0" shapeId="0">
      <text>
        <r>
          <rPr>
            <b/>
            <sz val="9"/>
            <color indexed="81"/>
            <rFont val="Tahoma"/>
            <family val="2"/>
          </rPr>
          <t>Yearly Target</t>
        </r>
      </text>
    </comment>
    <comment ref="M23" authorId="0" shapeId="0">
      <text>
        <r>
          <rPr>
            <b/>
            <sz val="9"/>
            <color indexed="81"/>
            <rFont val="Tahoma"/>
            <family val="2"/>
          </rPr>
          <t>Yearly Target</t>
        </r>
      </text>
    </comment>
    <comment ref="M24" authorId="0" shapeId="0">
      <text>
        <r>
          <rPr>
            <b/>
            <sz val="9"/>
            <color indexed="81"/>
            <rFont val="Tahoma"/>
            <family val="2"/>
          </rPr>
          <t>Yearly Target</t>
        </r>
      </text>
    </comment>
    <comment ref="B31" authorId="1" shapeId="0">
      <text>
        <r>
          <rPr>
            <b/>
            <sz val="9"/>
            <color indexed="81"/>
            <rFont val="Tahoma"/>
            <family val="2"/>
          </rPr>
          <t>Oluwatobi Sami:</t>
        </r>
        <r>
          <rPr>
            <sz val="9"/>
            <color indexed="81"/>
            <rFont val="Tahoma"/>
            <family val="2"/>
          </rPr>
          <t xml:space="preserve">
Tonnage/Head </t>
        </r>
      </text>
    </comment>
    <comment ref="M35" authorId="0" shapeId="0">
      <text>
        <r>
          <rPr>
            <b/>
            <sz val="12"/>
            <color indexed="81"/>
            <rFont val="Tahoma"/>
            <family val="2"/>
          </rPr>
          <t>Yearly target is 782,760</t>
        </r>
      </text>
    </comment>
    <comment ref="M37" authorId="1" shapeId="0">
      <text>
        <r>
          <rPr>
            <b/>
            <sz val="9"/>
            <color indexed="81"/>
            <rFont val="Tahoma"/>
            <family val="2"/>
          </rPr>
          <t xml:space="preserve"> </t>
        </r>
        <r>
          <rPr>
            <sz val="9"/>
            <color indexed="81"/>
            <rFont val="Tahoma"/>
            <family val="2"/>
          </rPr>
          <t xml:space="preserve">
monthly target
782760 is factory Year target</t>
        </r>
      </text>
    </comment>
    <comment ref="B38" authorId="2" shapeId="0">
      <text>
        <r>
          <rPr>
            <b/>
            <sz val="9"/>
            <color indexed="81"/>
            <rFont val="Tahoma"/>
            <family val="2"/>
          </rPr>
          <t>ghsamiol:</t>
        </r>
        <r>
          <rPr>
            <sz val="9"/>
            <color indexed="81"/>
            <rFont val="Tahoma"/>
            <family val="2"/>
          </rPr>
          <t xml:space="preserve">
Replaces Zero Loss Variance</t>
        </r>
      </text>
    </comment>
    <comment ref="M39" authorId="0" shapeId="0">
      <text>
        <r>
          <rPr>
            <b/>
            <sz val="11"/>
            <color indexed="81"/>
            <rFont val="Tahoma"/>
            <family val="2"/>
          </rPr>
          <t>The Yearly target is 8,035,479.00</t>
        </r>
      </text>
    </comment>
    <comment ref="M40" authorId="0" shapeId="0">
      <text>
        <r>
          <rPr>
            <b/>
            <sz val="12"/>
            <color indexed="81"/>
            <rFont val="Tahoma"/>
            <family val="2"/>
          </rPr>
          <t>Yearly Target is 6,612,524.00</t>
        </r>
        <r>
          <rPr>
            <b/>
            <sz val="9"/>
            <color indexed="81"/>
            <rFont val="Tahoma"/>
            <family val="2"/>
          </rPr>
          <t xml:space="preserve">
</t>
        </r>
      </text>
    </comment>
    <comment ref="B41" authorId="1" shapeId="0">
      <text>
        <r>
          <rPr>
            <b/>
            <sz val="9"/>
            <color indexed="81"/>
            <rFont val="Tahoma"/>
            <family val="2"/>
          </rPr>
          <t>Oluwatobi Sami:</t>
        </r>
        <r>
          <rPr>
            <sz val="9"/>
            <color indexed="81"/>
            <rFont val="Tahoma"/>
            <family val="2"/>
          </rPr>
          <t xml:space="preserve">
Factory write off</t>
        </r>
      </text>
    </comment>
  </commentList>
</comments>
</file>

<file path=xl/comments13.xml><?xml version="1.0" encoding="utf-8"?>
<comments xmlns="http://schemas.openxmlformats.org/spreadsheetml/2006/main">
  <authors>
    <author>Gningue,Ndeye Yacine,DAKAR,Quality Assurance</author>
    <author>Ndiaye,Serigne,DAKAR,Industrial Performance</author>
    <author>Oluwatobi Sami</author>
    <author>ghsamiol</author>
    <author>Gamelie Siaw-Sappore</author>
    <author>Yade,Mbaye,DAKAR,Production</author>
  </authors>
  <commentList>
    <comment ref="O11" authorId="0" shapeId="0">
      <text>
        <r>
          <rPr>
            <b/>
            <sz val="9"/>
            <color indexed="81"/>
            <rFont val="Tahoma"/>
            <family val="2"/>
          </rPr>
          <t>Gningue,Ndeye Yacine,DAKAR,Quality Assurance:</t>
        </r>
        <r>
          <rPr>
            <sz val="9"/>
            <color indexed="81"/>
            <rFont val="Tahoma"/>
            <family val="2"/>
          </rPr>
          <t xml:space="preserve">
energy consumption not yet available in SHE PM</t>
        </r>
      </text>
    </comment>
    <comment ref="L19" authorId="1" shapeId="0">
      <text>
        <r>
          <rPr>
            <b/>
            <sz val="10"/>
            <color indexed="81"/>
            <rFont val="Tahoma"/>
            <family val="2"/>
          </rPr>
          <t>Ndiaye,Serigne,DAKAR,Industrial Performance:</t>
        </r>
        <r>
          <rPr>
            <sz val="10"/>
            <color indexed="81"/>
            <rFont val="Tahoma"/>
            <family val="2"/>
          </rPr>
          <t xml:space="preserve">
Updated based on GPS BW figures</t>
        </r>
      </text>
    </comment>
    <comment ref="B31" authorId="2" shapeId="0">
      <text>
        <r>
          <rPr>
            <b/>
            <sz val="9"/>
            <color indexed="81"/>
            <rFont val="Tahoma"/>
            <family val="2"/>
          </rPr>
          <t>Oluwatobi Sami:</t>
        </r>
        <r>
          <rPr>
            <sz val="9"/>
            <color indexed="81"/>
            <rFont val="Tahoma"/>
            <family val="2"/>
          </rPr>
          <t xml:space="preserve">
Tonnage/Head </t>
        </r>
      </text>
    </comment>
    <comment ref="B38" authorId="3" shapeId="0">
      <text>
        <r>
          <rPr>
            <b/>
            <sz val="9"/>
            <color indexed="81"/>
            <rFont val="Tahoma"/>
            <family val="2"/>
          </rPr>
          <t>ghsamiol:</t>
        </r>
        <r>
          <rPr>
            <sz val="9"/>
            <color indexed="81"/>
            <rFont val="Tahoma"/>
            <family val="2"/>
          </rPr>
          <t xml:space="preserve">
Replaces Zero Loss Variance</t>
        </r>
      </text>
    </comment>
    <comment ref="M40" authorId="4" shapeId="0">
      <text>
        <r>
          <rPr>
            <b/>
            <sz val="9"/>
            <color indexed="81"/>
            <rFont val="Tahoma"/>
            <family val="2"/>
          </rPr>
          <t>Year Target</t>
        </r>
        <r>
          <rPr>
            <sz val="9"/>
            <color indexed="81"/>
            <rFont val="Tahoma"/>
            <family val="2"/>
          </rPr>
          <t xml:space="preserve">
1158465 KXOF</t>
        </r>
      </text>
    </comment>
    <comment ref="B41" authorId="2" shapeId="0">
      <text>
        <r>
          <rPr>
            <b/>
            <sz val="9"/>
            <color indexed="81"/>
            <rFont val="Tahoma"/>
            <family val="2"/>
          </rPr>
          <t>Oluwatobi Sami:</t>
        </r>
        <r>
          <rPr>
            <sz val="9"/>
            <color indexed="81"/>
            <rFont val="Tahoma"/>
            <family val="2"/>
          </rPr>
          <t xml:space="preserve">
Factory write off</t>
        </r>
      </text>
    </comment>
    <comment ref="M41" authorId="4" shapeId="0">
      <text>
        <r>
          <rPr>
            <b/>
            <sz val="9"/>
            <color indexed="81"/>
            <rFont val="Tahoma"/>
            <family val="2"/>
          </rPr>
          <t>Year Target</t>
        </r>
        <r>
          <rPr>
            <sz val="9"/>
            <color indexed="81"/>
            <rFont val="Tahoma"/>
            <family val="2"/>
          </rPr>
          <t xml:space="preserve">
</t>
        </r>
      </text>
    </comment>
    <comment ref="M42" authorId="4" shapeId="0">
      <text>
        <r>
          <rPr>
            <b/>
            <sz val="9"/>
            <color indexed="81"/>
            <rFont val="Tahoma"/>
            <family val="2"/>
          </rPr>
          <t>Year Target</t>
        </r>
        <r>
          <rPr>
            <sz val="9"/>
            <color indexed="81"/>
            <rFont val="Tahoma"/>
            <family val="2"/>
          </rPr>
          <t xml:space="preserve">
92'000 KXOF</t>
        </r>
      </text>
    </comment>
    <comment ref="L49" authorId="5" shapeId="0">
      <text>
        <r>
          <rPr>
            <b/>
            <sz val="11"/>
            <color indexed="81"/>
            <rFont val="Tahoma"/>
            <family val="2"/>
          </rPr>
          <t>Yade,Mbaye,DAKAR,Production:</t>
        </r>
        <r>
          <rPr>
            <sz val="9"/>
            <color indexed="81"/>
            <rFont val="Tahoma"/>
            <family val="2"/>
          </rPr>
          <t xml:space="preserve">
</t>
        </r>
        <r>
          <rPr>
            <sz val="14"/>
            <color indexed="81"/>
            <rFont val="Tahoma"/>
            <family val="2"/>
          </rPr>
          <t>Baseline=70
25 % of reduction 
Target= 52,5</t>
        </r>
      </text>
    </comment>
    <comment ref="L53" authorId="5" shapeId="0">
      <text>
        <r>
          <rPr>
            <b/>
            <sz val="11"/>
            <color indexed="81"/>
            <rFont val="Tahoma"/>
            <family val="2"/>
          </rPr>
          <t>Yade,Mbaye,DAKAR,Production:</t>
        </r>
        <r>
          <rPr>
            <sz val="9"/>
            <color indexed="81"/>
            <rFont val="Tahoma"/>
            <family val="2"/>
          </rPr>
          <t xml:space="preserve">
</t>
        </r>
        <r>
          <rPr>
            <sz val="14"/>
            <color indexed="81"/>
            <rFont val="Tahoma"/>
            <family val="2"/>
          </rPr>
          <t>Baseline=70
25 % of reduction 
Target= 52,5</t>
        </r>
      </text>
    </comment>
  </commentList>
</comments>
</file>

<file path=xl/comments14.xml><?xml version="1.0" encoding="utf-8"?>
<comments xmlns="http://schemas.openxmlformats.org/spreadsheetml/2006/main">
  <authors>
    <author>Oluwatobi Sami</author>
    <author>ghsamiol</author>
    <author>Ansah,Bernice,ACCRA,Manufacturing Services</author>
  </authors>
  <commentList>
    <comment ref="B31" authorId="0" shapeId="0">
      <text>
        <r>
          <rPr>
            <b/>
            <sz val="9"/>
            <color indexed="81"/>
            <rFont val="Tahoma"/>
            <family val="2"/>
          </rPr>
          <t>Oluwatobi Sami:</t>
        </r>
        <r>
          <rPr>
            <sz val="9"/>
            <color indexed="81"/>
            <rFont val="Tahoma"/>
            <family val="2"/>
          </rPr>
          <t xml:space="preserve">
Tonnage/Head </t>
        </r>
      </text>
    </comment>
    <comment ref="B38" authorId="1" shapeId="0">
      <text>
        <r>
          <rPr>
            <b/>
            <sz val="9"/>
            <color indexed="81"/>
            <rFont val="Tahoma"/>
            <family val="2"/>
          </rPr>
          <t>ghsamiol:</t>
        </r>
        <r>
          <rPr>
            <sz val="9"/>
            <color indexed="81"/>
            <rFont val="Tahoma"/>
            <family val="2"/>
          </rPr>
          <t xml:space="preserve">
Replaces Zero Loss Variance</t>
        </r>
      </text>
    </comment>
    <comment ref="B41" authorId="0" shapeId="0">
      <text>
        <r>
          <rPr>
            <b/>
            <sz val="9"/>
            <color indexed="81"/>
            <rFont val="Tahoma"/>
            <family val="2"/>
          </rPr>
          <t>Oluwatobi Sami:</t>
        </r>
        <r>
          <rPr>
            <sz val="9"/>
            <color indexed="81"/>
            <rFont val="Tahoma"/>
            <family val="2"/>
          </rPr>
          <t xml:space="preserve">
Factory write off</t>
        </r>
      </text>
    </comment>
    <comment ref="M42" authorId="0" shapeId="0">
      <text>
        <r>
          <rPr>
            <sz val="9"/>
            <color indexed="81"/>
            <rFont val="Tahoma"/>
            <family val="2"/>
          </rPr>
          <t>64200KXOF for the year</t>
        </r>
      </text>
    </comment>
    <comment ref="Q53" authorId="2" shapeId="0">
      <text>
        <r>
          <rPr>
            <b/>
            <sz val="9"/>
            <color indexed="81"/>
            <rFont val="Tahoma"/>
            <family val="2"/>
          </rPr>
          <t xml:space="preserve">AFor measure from january to March we were filling the value of our index of minor stoppage. We just convert these value to  percentage of reduction of minor stoppage.( As the target is 50% of reduction of index of minor stoppage)
</t>
        </r>
      </text>
    </comment>
  </commentList>
</comments>
</file>

<file path=xl/comments15.xml><?xml version="1.0" encoding="utf-8"?>
<comments xmlns="http://schemas.openxmlformats.org/spreadsheetml/2006/main">
  <authors>
    <author>Ansah,Bernice,ACCRA,Manufacturing Services</author>
    <author>Oluwatobi Sami</author>
    <author>ghsamiol</author>
  </authors>
  <commentList>
    <comment ref="J11" authorId="0" shapeId="0">
      <text>
        <r>
          <rPr>
            <b/>
            <sz val="9"/>
            <color indexed="81"/>
            <rFont val="Tahoma"/>
            <family val="2"/>
          </rPr>
          <t>Target has not been converted</t>
        </r>
      </text>
    </comment>
    <comment ref="K11" authorId="0" shapeId="0">
      <text>
        <r>
          <rPr>
            <b/>
            <sz val="9"/>
            <color indexed="81"/>
            <rFont val="Tahoma"/>
            <family val="2"/>
          </rPr>
          <t>Target has not been converted</t>
        </r>
      </text>
    </comment>
    <comment ref="L11" authorId="0" shapeId="0">
      <text>
        <r>
          <rPr>
            <b/>
            <sz val="9"/>
            <color indexed="81"/>
            <rFont val="Tahoma"/>
            <family val="2"/>
          </rPr>
          <t>Target has not been converted</t>
        </r>
      </text>
    </comment>
    <comment ref="B31" authorId="1" shapeId="0">
      <text>
        <r>
          <rPr>
            <b/>
            <sz val="9"/>
            <color indexed="81"/>
            <rFont val="Tahoma"/>
            <family val="2"/>
          </rPr>
          <t>Oluwatobi Sami:</t>
        </r>
        <r>
          <rPr>
            <sz val="9"/>
            <color indexed="81"/>
            <rFont val="Tahoma"/>
            <family val="2"/>
          </rPr>
          <t xml:space="preserve">
Tonnage/Head </t>
        </r>
      </text>
    </comment>
    <comment ref="U35" authorId="0" shapeId="0">
      <text>
        <r>
          <rPr>
            <b/>
            <sz val="9"/>
            <color indexed="81"/>
            <rFont val="Tahoma"/>
            <family val="2"/>
          </rPr>
          <t>Target revised to 9,015 after completion of 12 month reporting of a major project.</t>
        </r>
        <r>
          <rPr>
            <sz val="9"/>
            <color indexed="81"/>
            <rFont val="Tahoma"/>
            <family val="2"/>
          </rPr>
          <t xml:space="preserve">
</t>
        </r>
      </text>
    </comment>
    <comment ref="U36" authorId="0" shapeId="0">
      <text>
        <r>
          <rPr>
            <b/>
            <sz val="9"/>
            <color indexed="81"/>
            <rFont val="Tahoma"/>
            <family val="2"/>
          </rPr>
          <t>Target revised to 0.76% after completion of 12 month reporting of a major project.</t>
        </r>
        <r>
          <rPr>
            <sz val="9"/>
            <color indexed="81"/>
            <rFont val="Tahoma"/>
            <family val="2"/>
          </rPr>
          <t xml:space="preserve">
</t>
        </r>
      </text>
    </comment>
    <comment ref="B38" authorId="2" shapeId="0">
      <text>
        <r>
          <rPr>
            <b/>
            <sz val="9"/>
            <color indexed="81"/>
            <rFont val="Tahoma"/>
            <family val="2"/>
          </rPr>
          <t>ghsamiol:</t>
        </r>
        <r>
          <rPr>
            <sz val="9"/>
            <color indexed="81"/>
            <rFont val="Tahoma"/>
            <family val="2"/>
          </rPr>
          <t xml:space="preserve">
Replaces Zero Loss Variance</t>
        </r>
      </text>
    </comment>
    <comment ref="B41" authorId="1" shapeId="0">
      <text>
        <r>
          <rPr>
            <b/>
            <sz val="9"/>
            <color indexed="81"/>
            <rFont val="Tahoma"/>
            <family val="2"/>
          </rPr>
          <t>Oluwatobi Sami:</t>
        </r>
        <r>
          <rPr>
            <sz val="9"/>
            <color indexed="81"/>
            <rFont val="Tahoma"/>
            <family val="2"/>
          </rPr>
          <t xml:space="preserve">
Factory write off</t>
        </r>
      </text>
    </comment>
    <comment ref="M42" authorId="1" shapeId="0">
      <text>
        <r>
          <rPr>
            <b/>
            <sz val="9"/>
            <color indexed="81"/>
            <rFont val="Tahoma"/>
            <family val="2"/>
          </rPr>
          <t>Oluwatobi Sami:</t>
        </r>
        <r>
          <rPr>
            <sz val="9"/>
            <color indexed="81"/>
            <rFont val="Tahoma"/>
            <family val="2"/>
          </rPr>
          <t xml:space="preserve">
no target</t>
        </r>
      </text>
    </comment>
  </commentList>
</comments>
</file>

<file path=xl/comments16.xml><?xml version="1.0" encoding="utf-8"?>
<comments xmlns="http://schemas.openxmlformats.org/spreadsheetml/2006/main">
  <authors>
    <author>Ansah,Bernice,ACCRA,Manufacturing Services</author>
    <author>Oluwatobi Sami</author>
    <author>ghsamiol</author>
  </authors>
  <commentList>
    <comment ref="M10" authorId="0" shapeId="0">
      <text>
        <r>
          <rPr>
            <b/>
            <sz val="16"/>
            <color indexed="81"/>
            <rFont val="Tahoma"/>
            <family val="2"/>
          </rPr>
          <t>10% Reduection on last years achieved value of 1270 TON</t>
        </r>
      </text>
    </comment>
    <comment ref="M19" authorId="0" shapeId="0">
      <text>
        <r>
          <rPr>
            <b/>
            <sz val="9"/>
            <color indexed="81"/>
            <rFont val="Tahoma"/>
            <family val="2"/>
          </rPr>
          <t xml:space="preserve">Brobe Okae,Linda,TEMA,Industrial Performance:
</t>
        </r>
        <r>
          <rPr>
            <sz val="12"/>
            <color indexed="81"/>
            <rFont val="Tahoma"/>
            <family val="2"/>
          </rPr>
          <t>Target would be revirewed to 80% after Globe QMS go-live</t>
        </r>
        <r>
          <rPr>
            <sz val="9"/>
            <color indexed="81"/>
            <rFont val="Tahoma"/>
            <family val="2"/>
          </rPr>
          <t xml:space="preserve">
</t>
        </r>
      </text>
    </comment>
    <comment ref="B31" authorId="1" shapeId="0">
      <text>
        <r>
          <rPr>
            <b/>
            <sz val="9"/>
            <color indexed="81"/>
            <rFont val="Tahoma"/>
            <family val="2"/>
          </rPr>
          <t>Oluwatobi Sami:</t>
        </r>
        <r>
          <rPr>
            <sz val="9"/>
            <color indexed="81"/>
            <rFont val="Tahoma"/>
            <family val="2"/>
          </rPr>
          <t xml:space="preserve">
Tonnage/Head </t>
        </r>
      </text>
    </comment>
    <comment ref="B38" authorId="2" shapeId="0">
      <text>
        <r>
          <rPr>
            <b/>
            <sz val="9"/>
            <color indexed="81"/>
            <rFont val="Tahoma"/>
            <family val="2"/>
          </rPr>
          <t>ghsamiol:</t>
        </r>
        <r>
          <rPr>
            <sz val="9"/>
            <color indexed="81"/>
            <rFont val="Tahoma"/>
            <family val="2"/>
          </rPr>
          <t xml:space="preserve">
Replaces Zero Loss Variance</t>
        </r>
      </text>
    </comment>
    <comment ref="B41" authorId="1" shapeId="0">
      <text>
        <r>
          <rPr>
            <sz val="9"/>
            <color indexed="81"/>
            <rFont val="Tahoma"/>
            <family val="2"/>
          </rPr>
          <t xml:space="preserve">
waste generation: Value or cost</t>
        </r>
      </text>
    </comment>
    <comment ref="M41" authorId="1" shapeId="0">
      <text>
        <r>
          <rPr>
            <b/>
            <sz val="9"/>
            <color indexed="81"/>
            <rFont val="Tahoma"/>
            <family val="2"/>
          </rPr>
          <t>Oluwatobi Sami:</t>
        </r>
        <r>
          <rPr>
            <sz val="9"/>
            <color indexed="81"/>
            <rFont val="Tahoma"/>
            <family val="2"/>
          </rPr>
          <t xml:space="preserve">
no target</t>
        </r>
      </text>
    </comment>
    <comment ref="M42" authorId="1" shapeId="0">
      <text>
        <r>
          <rPr>
            <b/>
            <sz val="9"/>
            <color indexed="81"/>
            <rFont val="Tahoma"/>
            <family val="2"/>
          </rPr>
          <t>Oluwatobi Sami:</t>
        </r>
        <r>
          <rPr>
            <sz val="9"/>
            <color indexed="81"/>
            <rFont val="Tahoma"/>
            <family val="2"/>
          </rPr>
          <t xml:space="preserve">
no target</t>
        </r>
      </text>
    </comment>
  </commentList>
</comments>
</file>

<file path=xl/comments17.xml><?xml version="1.0" encoding="utf-8"?>
<comments xmlns="http://schemas.openxmlformats.org/spreadsheetml/2006/main">
  <authors>
    <author>Ansah,Bernice,ACCRA,Manufacturing Services</author>
    <author>Oluwatobi Sami</author>
    <author>ghsamiol</author>
  </authors>
  <commentList>
    <comment ref="M9" authorId="0" shapeId="0">
      <text>
        <r>
          <rPr>
            <b/>
            <sz val="9"/>
            <color indexed="81"/>
            <rFont val="Tahoma"/>
            <family val="2"/>
          </rPr>
          <t xml:space="preserve">monthly target
</t>
        </r>
      </text>
    </comment>
    <comment ref="H10" authorId="0" shapeId="0">
      <text>
        <r>
          <rPr>
            <b/>
            <sz val="9"/>
            <color indexed="81"/>
            <rFont val="Tahoma"/>
            <family val="2"/>
          </rPr>
          <t>cikpindrko:
in Ton per ton of production</t>
        </r>
      </text>
    </comment>
    <comment ref="I10" authorId="0" shapeId="0">
      <text>
        <r>
          <rPr>
            <b/>
            <sz val="9"/>
            <color indexed="81"/>
            <rFont val="Tahoma"/>
            <family val="2"/>
          </rPr>
          <t>cikpindrko:
In ton per ton of production</t>
        </r>
      </text>
    </comment>
    <comment ref="M10" authorId="1" shapeId="0">
      <text>
        <r>
          <rPr>
            <b/>
            <sz val="9"/>
            <color indexed="81"/>
            <rFont val="Tahoma"/>
            <family val="2"/>
          </rPr>
          <t>Oluwatobi Sami:</t>
        </r>
        <r>
          <rPr>
            <sz val="9"/>
            <color indexed="81"/>
            <rFont val="Tahoma"/>
            <family val="2"/>
          </rPr>
          <t xml:space="preserve">
monthly target</t>
        </r>
      </text>
    </comment>
    <comment ref="B31" authorId="1" shapeId="0">
      <text>
        <r>
          <rPr>
            <b/>
            <sz val="9"/>
            <color indexed="81"/>
            <rFont val="Tahoma"/>
            <family val="2"/>
          </rPr>
          <t>Oluwatobi Sami:</t>
        </r>
        <r>
          <rPr>
            <sz val="9"/>
            <color indexed="81"/>
            <rFont val="Tahoma"/>
            <family val="2"/>
          </rPr>
          <t xml:space="preserve">
Tonnage/Head </t>
        </r>
      </text>
    </comment>
    <comment ref="M33" authorId="0" shapeId="0">
      <text>
        <r>
          <rPr>
            <b/>
            <sz val="9"/>
            <color indexed="81"/>
            <rFont val="Tahoma"/>
            <family val="2"/>
          </rPr>
          <t>en mios XOF</t>
        </r>
      </text>
    </comment>
    <comment ref="N33" authorId="0" shapeId="0">
      <text>
        <r>
          <rPr>
            <sz val="9"/>
            <color indexed="81"/>
            <rFont val="Tahoma"/>
            <family val="2"/>
          </rPr>
          <t xml:space="preserve">CIattounko1:
Kxof/ton
</t>
        </r>
      </text>
    </comment>
    <comment ref="O33" authorId="0" shapeId="0">
      <text>
        <r>
          <rPr>
            <b/>
            <sz val="9"/>
            <color indexed="81"/>
            <rFont val="Tahoma"/>
            <family val="2"/>
          </rPr>
          <t>CIattounko1:
Kxof/ton</t>
        </r>
      </text>
    </comment>
    <comment ref="N34" authorId="0" shapeId="0">
      <text>
        <r>
          <rPr>
            <sz val="9"/>
            <color indexed="81"/>
            <rFont val="Tahoma"/>
            <family val="2"/>
          </rPr>
          <t xml:space="preserve">
CIattounko1:
Kxof/ton</t>
        </r>
      </text>
    </comment>
    <comment ref="M35" authorId="0" shapeId="0">
      <text>
        <r>
          <rPr>
            <b/>
            <sz val="10"/>
            <color indexed="81"/>
            <rFont val="Tahoma"/>
            <family val="2"/>
          </rPr>
          <t>968400 - year</t>
        </r>
      </text>
    </comment>
    <comment ref="M37" authorId="0" shapeId="0">
      <text>
        <r>
          <rPr>
            <b/>
            <sz val="9"/>
            <color indexed="81"/>
            <rFont val="Tahoma"/>
            <family val="2"/>
          </rPr>
          <t>518400 yearly</t>
        </r>
      </text>
    </comment>
    <comment ref="B38" authorId="2" shapeId="0">
      <text>
        <r>
          <rPr>
            <b/>
            <sz val="9"/>
            <color indexed="81"/>
            <rFont val="Tahoma"/>
            <family val="2"/>
          </rPr>
          <t>ghsamiol:</t>
        </r>
        <r>
          <rPr>
            <sz val="9"/>
            <color indexed="81"/>
            <rFont val="Tahoma"/>
            <family val="2"/>
          </rPr>
          <t xml:space="preserve">
Replaces Zero Loss Variance</t>
        </r>
      </text>
    </comment>
    <comment ref="M39" authorId="0" shapeId="0">
      <text>
        <r>
          <rPr>
            <sz val="9"/>
            <color indexed="81"/>
            <rFont val="Tahoma"/>
            <family val="2"/>
          </rPr>
          <t>10787 yearly</t>
        </r>
      </text>
    </comment>
    <comment ref="M40" authorId="0" shapeId="0">
      <text>
        <r>
          <rPr>
            <sz val="9"/>
            <color indexed="81"/>
            <rFont val="Tahoma"/>
            <family val="2"/>
          </rPr>
          <t xml:space="preserve">
2978971.2 yearly</t>
        </r>
      </text>
    </comment>
    <comment ref="B41" authorId="1" shapeId="0">
      <text>
        <r>
          <rPr>
            <b/>
            <sz val="9"/>
            <color indexed="81"/>
            <rFont val="Tahoma"/>
            <family val="2"/>
          </rPr>
          <t>Oluwatobi Sami:</t>
        </r>
        <r>
          <rPr>
            <sz val="9"/>
            <color indexed="81"/>
            <rFont val="Tahoma"/>
            <family val="2"/>
          </rPr>
          <t xml:space="preserve">
Factory write off</t>
        </r>
      </text>
    </comment>
    <comment ref="M41" authorId="1" shapeId="0">
      <text>
        <r>
          <rPr>
            <sz val="9"/>
            <color indexed="81"/>
            <rFont val="Tahoma"/>
            <family val="2"/>
          </rPr>
          <t xml:space="preserve">
95000 yearly</t>
        </r>
      </text>
    </comment>
    <comment ref="M42" authorId="1" shapeId="0">
      <text>
        <r>
          <rPr>
            <sz val="9"/>
            <color indexed="81"/>
            <rFont val="Tahoma"/>
            <family val="2"/>
          </rPr>
          <t xml:space="preserve">
144000 yearly</t>
        </r>
      </text>
    </comment>
  </commentList>
</comments>
</file>

<file path=xl/sharedStrings.xml><?xml version="1.0" encoding="utf-8"?>
<sst xmlns="http://schemas.openxmlformats.org/spreadsheetml/2006/main" count="6615" uniqueCount="658">
  <si>
    <t>Key Performance Indicator</t>
  </si>
  <si>
    <t>Unit</t>
  </si>
  <si>
    <t>Owner</t>
  </si>
  <si>
    <t>Jan</t>
  </si>
  <si>
    <t>Feb</t>
  </si>
  <si>
    <t>Mar</t>
  </si>
  <si>
    <t>Apr</t>
  </si>
  <si>
    <t>May</t>
  </si>
  <si>
    <t>Jun</t>
  </si>
  <si>
    <t>Jul</t>
  </si>
  <si>
    <t>Aug</t>
  </si>
  <si>
    <t>Sep</t>
  </si>
  <si>
    <t>Oct</t>
  </si>
  <si>
    <t>Nov</t>
  </si>
  <si>
    <t>Dec</t>
  </si>
  <si>
    <t>Safety, Health and Environment</t>
  </si>
  <si>
    <t xml:space="preserve"> </t>
  </si>
  <si>
    <t>Lost Time Injury frequency rate</t>
  </si>
  <si>
    <t>LTIFR</t>
  </si>
  <si>
    <t>SHE</t>
  </si>
  <si>
    <t>&lt;</t>
  </si>
  <si>
    <t>Recordable Injury frequency rate</t>
  </si>
  <si>
    <t>Energy Consumption / ton of production</t>
  </si>
  <si>
    <t>GJ/T</t>
  </si>
  <si>
    <t>M3/T</t>
  </si>
  <si>
    <t>#</t>
  </si>
  <si>
    <t>%</t>
  </si>
  <si>
    <t>&gt;</t>
  </si>
  <si>
    <t>Motivation</t>
  </si>
  <si>
    <t xml:space="preserve">Total overtime Hrs/Total Man Hours  </t>
  </si>
  <si>
    <t>HRM</t>
  </si>
  <si>
    <t>% of Temporary Staff</t>
  </si>
  <si>
    <t>QUALITY MANAGEMENT</t>
  </si>
  <si>
    <t>QAM</t>
  </si>
  <si>
    <t>Foreign Body Complaints (Factory)</t>
  </si>
  <si>
    <t>PRODUCTIVITY</t>
  </si>
  <si>
    <t>IPM</t>
  </si>
  <si>
    <t>Production Ton / head</t>
  </si>
  <si>
    <t>Tonnage produced /number of employees</t>
  </si>
  <si>
    <t>Ton/Head</t>
  </si>
  <si>
    <t>FC</t>
  </si>
  <si>
    <t>COST CONTROL</t>
  </si>
  <si>
    <t>KCHF</t>
  </si>
  <si>
    <t>Conversion Cost /ton</t>
  </si>
  <si>
    <t>KCHF/Ton</t>
  </si>
  <si>
    <t>Factory Fixed Overhead</t>
  </si>
  <si>
    <t>Delivery</t>
  </si>
  <si>
    <t>FSCM</t>
  </si>
  <si>
    <t>Master Schedule Attainment</t>
  </si>
  <si>
    <t>-</t>
  </si>
  <si>
    <t>NA</t>
  </si>
  <si>
    <t>% Overtime</t>
  </si>
  <si>
    <t>% Absenteeism</t>
  </si>
  <si>
    <t>Factory GFI Score</t>
  </si>
  <si>
    <t>% Success of defect reduction projects</t>
  </si>
  <si>
    <t>Days</t>
  </si>
  <si>
    <t>% Absenteeism compared with No. of hrs worked by the hourly paid staff</t>
  </si>
  <si>
    <t>Hrs</t>
  </si>
  <si>
    <t>Stock Cover - R&amp;P, Semifinished Materials</t>
  </si>
  <si>
    <t>Water Withdrawal / ton of production (Factory)</t>
  </si>
  <si>
    <t>First Time Right</t>
  </si>
  <si>
    <t>Exceptional Release  Fert</t>
  </si>
  <si>
    <t>Number of Temporaries / Total number of Employees. Temporary staff are counted as part of the denominator.</t>
  </si>
  <si>
    <t>TEMA</t>
  </si>
  <si>
    <t>DAKAR</t>
  </si>
  <si>
    <t>ABIDJAN</t>
  </si>
  <si>
    <t>AGBARA</t>
  </si>
  <si>
    <t>DOUALA</t>
  </si>
  <si>
    <t>FLOWERGATE</t>
  </si>
  <si>
    <t>YOPOUGON</t>
  </si>
  <si>
    <t>Total Actual Cost of Production / total output</t>
  </si>
  <si>
    <t>Employee Engagement Index</t>
  </si>
  <si>
    <t>MEASURES</t>
  </si>
  <si>
    <t>Manuf KPI</t>
  </si>
  <si>
    <t>SHARED KPI</t>
  </si>
  <si>
    <t>MARKET</t>
  </si>
  <si>
    <t>KEY PERFORMANCE INDICATOR</t>
  </si>
  <si>
    <t>Tgt '14</t>
  </si>
  <si>
    <t>SAFETY, HEALTH AND ENVIRONMENT</t>
  </si>
  <si>
    <t>RIFR</t>
  </si>
  <si>
    <t>Behavioural Feedback Session</t>
  </si>
  <si>
    <t>Green House Gas Emission Index</t>
  </si>
  <si>
    <t>MOTIVATION</t>
  </si>
  <si>
    <t>Number of Consumer Complaint</t>
  </si>
  <si>
    <t>On Time Usage Decision</t>
  </si>
  <si>
    <t>Number of defect reduction projects ongoing</t>
  </si>
  <si>
    <t>KCHF/ Ton</t>
  </si>
  <si>
    <t>DELIVERY</t>
  </si>
  <si>
    <t>Case Fill rate</t>
  </si>
  <si>
    <t>DEFINITION</t>
  </si>
  <si>
    <t>UNIT</t>
  </si>
  <si>
    <t>FUNCTION</t>
  </si>
  <si>
    <t>(Total Nbr of Lost Time Injury per million hours worked</t>
  </si>
  <si>
    <t>Other KPI</t>
  </si>
  <si>
    <t>(Total Nbr of Recordable Injury per million hours worked</t>
  </si>
  <si>
    <t>Total Energy consumed per ton of Production</t>
  </si>
  <si>
    <t>Total Water per Ton of Production</t>
  </si>
  <si>
    <t>(Nbr of Planned &amp; Spontaneous Safety Observations)/Nbr of employees</t>
  </si>
  <si>
    <t xml:space="preserve">(By Products + Others waste) </t>
  </si>
  <si>
    <t>All direct GHG emissions on site and indirect GHG emissions offsite</t>
  </si>
  <si>
    <t>% of employees responding favourably to the Engagement dimension questions in the Nestlé &amp; I survey</t>
  </si>
  <si>
    <t xml:space="preserve">Total of negative contacts recorded  expressed as an absolute number.
</t>
  </si>
  <si>
    <t>Percentage of inspection lots produced  with all selected release characteristics  within specification limits</t>
  </si>
  <si>
    <t>Number of consumer complaints received related to foreign bodies expressed as an absolute number.</t>
  </si>
  <si>
    <t>Percentage of inspection lots completed with usage decision (closed) within the designated time (GR Processessing time)</t>
  </si>
  <si>
    <t xml:space="preserve">No. of lots exceptionally released by CWAR or Nestle Nutrition (Finished Products) </t>
  </si>
  <si>
    <t>Number of defect reduction projects implemented in the factory</t>
  </si>
  <si>
    <t>Percentage of projects target against total projects</t>
  </si>
  <si>
    <t>Comparison of actual good production with theoretical good production achievable during occupied time at nominal speed</t>
  </si>
  <si>
    <t>Cost of Production/ ton</t>
  </si>
  <si>
    <t>Conversion cost / Ton of Finished Good</t>
  </si>
  <si>
    <t>OPEX Savings</t>
  </si>
  <si>
    <t>Total Savings Achieved including budgeted</t>
  </si>
  <si>
    <t>Total Fixed Expenses incurred for a month excluding depreciation</t>
  </si>
  <si>
    <t>% M&amp;I on Factory Fixed Overhead</t>
  </si>
  <si>
    <t>Proportion of M&amp;I activities in the Factory Fixed cost.</t>
  </si>
  <si>
    <t>Manhours per ton</t>
  </si>
  <si>
    <t>Measures how well the scheduled production for a given period is executed</t>
  </si>
  <si>
    <t>Number of days for which raw, packaging and semi-finished stock at any given month-end will last against the usage plan for the following months</t>
  </si>
  <si>
    <t>Percentage of cases delivered against the cases ordered by the Customers</t>
  </si>
  <si>
    <t>Lagging</t>
  </si>
  <si>
    <t>Leading</t>
  </si>
  <si>
    <t>Mandatory</t>
  </si>
  <si>
    <t>Others</t>
  </si>
  <si>
    <t>Requirement</t>
  </si>
  <si>
    <t>Act '09</t>
  </si>
  <si>
    <t>Act '10</t>
  </si>
  <si>
    <t>Act '11</t>
  </si>
  <si>
    <t>Act '12</t>
  </si>
  <si>
    <t>Act '13</t>
  </si>
  <si>
    <t>Comments/Issues</t>
  </si>
  <si>
    <t xml:space="preserve">Comments/Actions </t>
  </si>
  <si>
    <t>Zero Loss Material Usage Variance</t>
  </si>
  <si>
    <t>CWAR - Flowergate Factory DASHBOARD</t>
  </si>
  <si>
    <t>CWAR - Agbara Factory DASHBOARD</t>
  </si>
  <si>
    <t>na</t>
  </si>
  <si>
    <t>CWAR DASHBOARD -All Factories</t>
  </si>
  <si>
    <t>% OPEX Savings</t>
  </si>
  <si>
    <t>Ratio of OPEX savings versus Cost of production for the month</t>
  </si>
  <si>
    <t>% Actual material usage quantity versus zero loss usage quantity at standard cost</t>
  </si>
  <si>
    <t>Total number of lab hours recorded on the line over total factory ouptut: SFG &amp; FG</t>
  </si>
  <si>
    <t xml:space="preserve">Solid Waste </t>
  </si>
  <si>
    <t>Ton</t>
  </si>
  <si>
    <t>Points</t>
  </si>
  <si>
    <t>Rate</t>
  </si>
  <si>
    <t>Comments</t>
  </si>
  <si>
    <t>Factory</t>
  </si>
  <si>
    <t>MTBF</t>
  </si>
  <si>
    <t>PM</t>
  </si>
  <si>
    <t>AM</t>
  </si>
  <si>
    <t>% CBP Plan</t>
  </si>
  <si>
    <t>ET</t>
  </si>
  <si>
    <t>% Loss reduction on pilot line</t>
  </si>
  <si>
    <t>FI/LC</t>
  </si>
  <si>
    <t>EC</t>
  </si>
  <si>
    <t>TOTAL PERFORMANCE MANAGEMENT</t>
  </si>
  <si>
    <t>Index of Minor Stoppages</t>
  </si>
  <si>
    <t>Index of Total Cleaning Time</t>
  </si>
  <si>
    <t>% Adherence to Preventive Maintenance Plan</t>
  </si>
  <si>
    <t>% Completion of Implementation Plan</t>
  </si>
  <si>
    <t>The average time the line can operate without a breakdown. Breakdown is technical failure greater than 10mins</t>
  </si>
  <si>
    <t>Index of Minor stoppages</t>
  </si>
  <si>
    <t xml:space="preserve"> Total amount of Stoppages in all machines of the line with duration &lt; 10 mins</t>
  </si>
  <si>
    <t>Index of total cleaning time</t>
  </si>
  <si>
    <t xml:space="preserve"> Man-Hours Used for Cleaning while machine is stopped and when the machine is running against NPH</t>
  </si>
  <si>
    <t>% adherence to preventive maintenance plan</t>
  </si>
  <si>
    <t>Number of PM03 orders generated and registered with final confirmation against number of PM03 registered</t>
  </si>
  <si>
    <t>Number of certified trainers and facilitators developed against number of certified trainners and facilitators planned for the period</t>
  </si>
  <si>
    <t xml:space="preserve">Number of losses reduced on the pilot line against total identified losses on the pilot line over a period of time (LTA  review) </t>
  </si>
  <si>
    <t>% completion of implementation plan</t>
  </si>
  <si>
    <t>Number of activities completed according to plan for the week against total no of activities planned for the week.</t>
  </si>
  <si>
    <t xml:space="preserve"> - </t>
  </si>
  <si>
    <t>n/a</t>
  </si>
  <si>
    <t>Measure</t>
  </si>
  <si>
    <t>Factory Line ASSET INTENSITY</t>
  </si>
  <si>
    <t>Material Usage Variance</t>
  </si>
  <si>
    <t>N/A</t>
  </si>
  <si>
    <t>January</t>
  </si>
  <si>
    <t>Month:</t>
  </si>
  <si>
    <t>to</t>
  </si>
  <si>
    <t xml:space="preserve">                     </t>
  </si>
  <si>
    <t>% Competency Gap Closure</t>
  </si>
  <si>
    <t>Stock Cover - R&amp;P, SF Materials</t>
  </si>
  <si>
    <t xml:space="preserve">Total Capital Spend </t>
  </si>
  <si>
    <t>+-</t>
  </si>
  <si>
    <t>Real Savings</t>
  </si>
  <si>
    <t>Conversion Cost/ton</t>
  </si>
  <si>
    <t>Cost of Production/ton</t>
  </si>
  <si>
    <t>Total Factory Productivity</t>
  </si>
  <si>
    <t xml:space="preserve">Asset Intensity </t>
  </si>
  <si>
    <t>Score</t>
  </si>
  <si>
    <t>GFI Score:  QUALITY</t>
  </si>
  <si>
    <t>GFI Score:  AMM</t>
  </si>
  <si>
    <t>GFI Score:  MANUFACTURING</t>
  </si>
  <si>
    <t>GFI Score</t>
  </si>
  <si>
    <t>Number of Retail Quality Assessments  Done</t>
  </si>
  <si>
    <t>Number of Defect Reduction Projects</t>
  </si>
  <si>
    <t>Foreign Body Complaints (Factory related)</t>
  </si>
  <si>
    <t>Consumer Complaints</t>
  </si>
  <si>
    <t xml:space="preserve">Employee Engagement </t>
  </si>
  <si>
    <t>Temporary staff usage</t>
  </si>
  <si>
    <t>Man hour/ton</t>
  </si>
  <si>
    <r>
      <t>M</t>
    </r>
    <r>
      <rPr>
        <vertAlign val="superscript"/>
        <sz val="12"/>
        <rFont val="Arial"/>
        <family val="2"/>
      </rPr>
      <t>3</t>
    </r>
    <r>
      <rPr>
        <sz val="12"/>
        <rFont val="Arial"/>
        <family val="2"/>
      </rPr>
      <t>/T</t>
    </r>
  </si>
  <si>
    <t xml:space="preserve">Water Withdrawal / ton of production </t>
  </si>
  <si>
    <t>Act '14</t>
  </si>
  <si>
    <t>CWAR - Dakar Factory DASHBOARD</t>
  </si>
  <si>
    <t>KXOF</t>
  </si>
  <si>
    <t>CWAR - ABIDJAN Factory DASHBOARD</t>
  </si>
  <si>
    <t>1.7%</t>
  </si>
  <si>
    <t>0</t>
  </si>
  <si>
    <t>CWAR - Douala Factory DASHBOARD</t>
  </si>
  <si>
    <t>#/yr</t>
  </si>
  <si>
    <t>Number of Retail Quality Assessments  Done/year</t>
  </si>
  <si>
    <t>GPS - BW</t>
  </si>
  <si>
    <t>Total Factory write offs</t>
  </si>
  <si>
    <t>CJI3/CJI5 (PO only)</t>
  </si>
  <si>
    <t>LC</t>
  </si>
  <si>
    <t>Total actual expenditure on factory investment credit</t>
  </si>
  <si>
    <t>Actual S82</t>
  </si>
  <si>
    <t>Total indirect cost + maintenance and common charges</t>
  </si>
  <si>
    <t>YGTTTP015</t>
  </si>
  <si>
    <t>% difference between actual and expected usage according to standard defined in the BOM</t>
  </si>
  <si>
    <t>Calculated field</t>
  </si>
  <si>
    <t>Total variance on factory controllable cost (material usage excluding price and conversion cost)</t>
  </si>
  <si>
    <t>Total OPEX savings over total factory cost of production</t>
  </si>
  <si>
    <t>GPS-BW</t>
  </si>
  <si>
    <t xml:space="preserve">LC </t>
  </si>
  <si>
    <t>Total Savings initiatives achieved including budgeted and carry forward</t>
  </si>
  <si>
    <t>LC/ ton</t>
  </si>
  <si>
    <t>Conversion cost / total factory output</t>
  </si>
  <si>
    <t>Total Actual Cost of Production  / total factory output</t>
  </si>
  <si>
    <t>YGTTTP045</t>
  </si>
  <si>
    <t>YGTTTP044</t>
  </si>
  <si>
    <t>YGTTTP043</t>
  </si>
  <si>
    <t>YGTTTP042</t>
  </si>
  <si>
    <t>Number of market visit conducted by the factory</t>
  </si>
  <si>
    <t>GPS-BW/ Pulse</t>
  </si>
  <si>
    <t>No. of lots exceptionally released</t>
  </si>
  <si>
    <t>YGTTTP005</t>
  </si>
  <si>
    <t>Nestle &amp; I Survey Extract</t>
  </si>
  <si>
    <t>(Labour Hour Utilization) Total labour hours recorded on production line over total factory output in ton</t>
  </si>
  <si>
    <t>SHE-PM</t>
  </si>
  <si>
    <t>Source of data</t>
  </si>
  <si>
    <t>CWAR - Tema Factory DASHBOARD</t>
  </si>
  <si>
    <t>CWAR - Yopougon Factory DASHBOARD</t>
  </si>
  <si>
    <t>Factory Write off</t>
  </si>
  <si>
    <t>ACT '14</t>
  </si>
  <si>
    <t>Abidjan</t>
  </si>
  <si>
    <t>Tema</t>
  </si>
  <si>
    <t>Yopougon</t>
  </si>
  <si>
    <t>Dakar</t>
  </si>
  <si>
    <t>Douala</t>
  </si>
  <si>
    <t>Agbara</t>
  </si>
  <si>
    <t>Number of Consumer Complaint (Pulse)</t>
  </si>
  <si>
    <t>Factory Line Asset Intensity</t>
  </si>
  <si>
    <t>FI</t>
  </si>
  <si>
    <t>Savings planned and achieved for each month (not cumulative) from GSTD, SMED and DMAIC.</t>
  </si>
  <si>
    <t>FI Enabled Savings</t>
  </si>
  <si>
    <t>CHF</t>
  </si>
  <si>
    <t xml:space="preserve">FI  </t>
  </si>
  <si>
    <t>AI of lines in TPM</t>
  </si>
  <si>
    <t>TPM API</t>
  </si>
  <si>
    <t xml:space="preserve"> Total amount of Stoppages in all machines of the line with duration less than 10 mins</t>
  </si>
  <si>
    <t>The average of the closure of gaps in the competencies of all the pillars, Local committee, executive committee and the workgroups- Everyone involved in TPM implementation</t>
  </si>
  <si>
    <t xml:space="preserve">AI of  lines in TPM </t>
  </si>
  <si>
    <t>Comparison of actual good production with theoretical good production achievable during occupied time at nominal speed on lines that are in TPM</t>
  </si>
  <si>
    <t>TPM KPI</t>
  </si>
  <si>
    <t>The calculation is based only on stoppages where a machine or component loses its functionality 
and needs downtime for correction or replacement. Stoppage more than 10 mins</t>
  </si>
  <si>
    <t xml:space="preserve"> Man-Hours Used for Cleaning while machine is stopped and when the machine is running against Runtime</t>
  </si>
  <si>
    <t>Number of Defect Reduction Projects Ongoing</t>
  </si>
  <si>
    <t>CWAR - DASHBOARD</t>
  </si>
  <si>
    <t>XOF</t>
  </si>
  <si>
    <t>NGN</t>
  </si>
  <si>
    <t>GHS</t>
  </si>
  <si>
    <t>XAF</t>
  </si>
  <si>
    <t>COP CWAR</t>
  </si>
  <si>
    <t>KNGN</t>
  </si>
  <si>
    <t>KNGN./ Ton</t>
  </si>
  <si>
    <t>KXOF/ton</t>
  </si>
  <si>
    <t>KGHS</t>
  </si>
  <si>
    <t>Green House Gas Emission</t>
  </si>
  <si>
    <t>Exchange Rate</t>
  </si>
  <si>
    <t>KXAF</t>
  </si>
  <si>
    <t>KXAF/ Ton</t>
  </si>
  <si>
    <t>Number of Retail Quality Assessment</t>
  </si>
  <si>
    <t>Flowergate</t>
  </si>
  <si>
    <t xml:space="preserve">KXOF </t>
  </si>
  <si>
    <t>KXOF/ Ton</t>
  </si>
  <si>
    <t xml:space="preserve">   Recordable Injury frequency rate</t>
  </si>
  <si>
    <t>Water Withdrawal / ton of production</t>
  </si>
  <si>
    <t>Solid Waste Ration</t>
  </si>
  <si>
    <t xml:space="preserve">% Overtime </t>
  </si>
  <si>
    <t>% ABSENTEEISM</t>
  </si>
  <si>
    <t xml:space="preserve">Employee Engagement Index
</t>
  </si>
  <si>
    <t>Exceptional Release</t>
  </si>
  <si>
    <t>Number Of Defect ReductionProjects Ongoing</t>
  </si>
  <si>
    <t>Asset Intensity</t>
  </si>
  <si>
    <t>OPEX Savings (local currency)</t>
  </si>
  <si>
    <t>Material Variance (Target vs. Actual)</t>
  </si>
  <si>
    <t>Total Capital Spend</t>
  </si>
  <si>
    <t>Factory Write Off</t>
  </si>
  <si>
    <t>% AI of lines in TPM</t>
  </si>
  <si>
    <t>=SUM(R6:CHOOSE($O$4,R6,S6,T6,U6,V6,W6,X6,Y6,Z6,AA6,AB6,AC6))</t>
  </si>
  <si>
    <t>Month</t>
  </si>
  <si>
    <t>ERTyp</t>
  </si>
  <si>
    <t>Emission Date</t>
  </si>
  <si>
    <t xml:space="preserve">FYear </t>
  </si>
  <si>
    <t>RCurr</t>
  </si>
  <si>
    <t>Period</t>
  </si>
  <si>
    <t xml:space="preserve">1 CHF = </t>
  </si>
  <si>
    <t>CPE1</t>
  </si>
  <si>
    <t>07.11.2014</t>
  </si>
  <si>
    <t xml:space="preserve">              518.13 </t>
  </si>
  <si>
    <t xml:space="preserve">            3.77358 </t>
  </si>
  <si>
    <t>Cost of production/ ton</t>
  </si>
  <si>
    <t>OTUD</t>
  </si>
  <si>
    <t>Lost Time Injury Frequency Rate</t>
  </si>
  <si>
    <t>Behavioural FeedbackSession</t>
  </si>
  <si>
    <t>Solid Waste</t>
  </si>
  <si>
    <t>GHG Emission Index</t>
  </si>
  <si>
    <t>CC</t>
  </si>
  <si>
    <t>Conversion Cost/Ton</t>
  </si>
  <si>
    <t>k</t>
  </si>
  <si>
    <t>Total Factory Productivity (Ton/head)</t>
  </si>
  <si>
    <t>Exceptional RF</t>
  </si>
  <si>
    <r>
      <t>kg CO</t>
    </r>
    <r>
      <rPr>
        <vertAlign val="subscript"/>
        <sz val="12"/>
        <rFont val="Arial"/>
        <family val="2"/>
      </rPr>
      <t>2</t>
    </r>
    <r>
      <rPr>
        <sz val="12"/>
        <rFont val="Arial"/>
        <family val="2"/>
      </rPr>
      <t>/t</t>
    </r>
  </si>
  <si>
    <r>
      <t>kg CO</t>
    </r>
    <r>
      <rPr>
        <vertAlign val="subscript"/>
        <sz val="11"/>
        <rFont val="Calibri"/>
        <family val="2"/>
      </rPr>
      <t>2</t>
    </r>
    <r>
      <rPr>
        <sz val="11"/>
        <rFont val="Calibri"/>
        <family val="2"/>
      </rPr>
      <t>/t</t>
    </r>
  </si>
  <si>
    <t xml:space="preserve">Green House Gas Emission </t>
  </si>
  <si>
    <t>All direct GHG emissions on site and indirect GHG emissions offsite - scope 1&amp;2 of GHG emissions</t>
  </si>
  <si>
    <t>MCHF</t>
  </si>
  <si>
    <t>Water Withdrawal/ton of production</t>
  </si>
  <si>
    <t>Energy Consumption/ton of production</t>
  </si>
  <si>
    <t>% Temporary Staff</t>
  </si>
  <si>
    <t>GFI Score: Manufacturing</t>
  </si>
  <si>
    <t>GFI Score: AMM</t>
  </si>
  <si>
    <t>GFI Score: Quality</t>
  </si>
  <si>
    <t>Exceptional Release Fert</t>
  </si>
  <si>
    <t>Foreign Body Complaints (Factory Related)</t>
  </si>
  <si>
    <t>Number of Retail Quality Assessment Done</t>
  </si>
  <si>
    <t>Case Fill Rate</t>
  </si>
  <si>
    <t>Stock Cover</t>
  </si>
  <si>
    <t>Fi Enabled Savings</t>
  </si>
  <si>
    <t xml:space="preserve"> AI of lines in TPM</t>
  </si>
  <si>
    <t>CWAR MONTHLY TREND</t>
  </si>
  <si>
    <t>KNGN/ Ton</t>
  </si>
  <si>
    <t>KNGN / Ton</t>
  </si>
  <si>
    <t>==&gt;</t>
  </si>
  <si>
    <t>Safety, Health &amp; Environment  Category</t>
  </si>
  <si>
    <t>Quality Category</t>
  </si>
  <si>
    <t>Motivation Category</t>
  </si>
  <si>
    <t>Cost Category</t>
  </si>
  <si>
    <t>Productivity Category</t>
  </si>
  <si>
    <t>Delivery Category</t>
  </si>
  <si>
    <t>Market Dashboard</t>
  </si>
  <si>
    <t>TPM Category</t>
  </si>
  <si>
    <t>Market KPI Trend</t>
  </si>
  <si>
    <t>2015 Factory dashboard. By clicking on the diagram, it opens the dashboard of the factory in the location</t>
  </si>
  <si>
    <t>2014 Abidjan Dashboard</t>
  </si>
  <si>
    <t>2014 Agbara Dasbboard</t>
  </si>
  <si>
    <t>2014 Dakar Dasbboard</t>
  </si>
  <si>
    <t>2014 Douala Dashbboard</t>
  </si>
  <si>
    <t>2014 Flowergate Dashboard</t>
  </si>
  <si>
    <t>2014 Tema Dashboard</t>
  </si>
  <si>
    <t>2014 Yopougon Dashboard</t>
  </si>
  <si>
    <t>Legend</t>
  </si>
  <si>
    <t>Index of Minor Stoppage</t>
  </si>
  <si>
    <t>Current Month</t>
  </si>
  <si>
    <t xml:space="preserve">Budget 1 CHF = </t>
  </si>
  <si>
    <t>Foreign Body</t>
  </si>
  <si>
    <t>Act '15</t>
  </si>
  <si>
    <t>Tgt '16</t>
  </si>
  <si>
    <t>YTD '16</t>
  </si>
  <si>
    <t>2016 TG</t>
  </si>
  <si>
    <t>2016 YTD</t>
  </si>
  <si>
    <t>TBD</t>
  </si>
  <si>
    <t>Improvement of the planning process required</t>
  </si>
  <si>
    <t>Ticket opened by the Service Desk (escalating addressed to B.A.S)</t>
  </si>
  <si>
    <t>% Overtime inclusive</t>
  </si>
  <si>
    <t>% Overtime exclusive</t>
  </si>
  <si>
    <t>Pipe Repair Done. Preventive action: to install by apparent.</t>
  </si>
  <si>
    <t>Review the target due to Core position occupied by tempo</t>
  </si>
  <si>
    <t>Total overtime Hrs/Total Man Hours  incurred by default shift pattern</t>
  </si>
  <si>
    <t>Total overtime Hrs/Total Man Hours  incurred above shift pattern requirement</t>
  </si>
  <si>
    <t>2016TG</t>
  </si>
  <si>
    <t xml:space="preserve">Quality Behavioural Feedback Session </t>
  </si>
  <si>
    <t xml:space="preserve">Waste for Disposal </t>
  </si>
  <si>
    <t>(Total Nbr of Lost Time Injury per million hours worked in Factories Only</t>
  </si>
  <si>
    <t>(Total Nbr of Recordable Injury per million hours worked in Factories Only</t>
  </si>
  <si>
    <t>Includes the following types of waste:  Incineration without energy recovery;Landfill: Storage of material on a landfill site with no further use; Deep well injection: Injection of waste into a deep well that is specifically determined to hold waste and is not connected to an aquifer; On-site storage: Storage of material on the production site with no further use</t>
  </si>
  <si>
    <t>Refers to BFS sessions coached by competent coach by using BFS coaching tool. This new objective is meant to support the quality of BFS required.</t>
  </si>
  <si>
    <t>05.02.2015</t>
  </si>
  <si>
    <t>CPEC</t>
  </si>
  <si>
    <t>% of non regular employees</t>
  </si>
  <si>
    <t>number of contractors working in production + temporary staff/(total number of full time employees + contractors +Temporary staff)</t>
  </si>
  <si>
    <t>Sick leave in Days +Actual Absence From Line if any (A) against number of hours worked by the hourly paid staff</t>
  </si>
  <si>
    <t xml:space="preserve">% UPS reduction on Pilot Lines </t>
  </si>
  <si>
    <t xml:space="preserve">% Compliance to Roll-Out of Lines </t>
  </si>
  <si>
    <t>NP</t>
  </si>
  <si>
    <t>% Competency gap closure</t>
  </si>
  <si>
    <t>MTBS of Pilot Lines</t>
  </si>
  <si>
    <t>Consumer Complaints (Pulse)</t>
  </si>
  <si>
    <t>First Time Right (Pulse)</t>
  </si>
  <si>
    <t>kg CO2/t</t>
  </si>
  <si>
    <t>Conrollable Variances</t>
  </si>
  <si>
    <t>Impacted by All factories, then Top1 is AMM  followed by QM and MFG</t>
  </si>
  <si>
    <t>%Competency gap closure</t>
  </si>
  <si>
    <t>Controllable Variances</t>
  </si>
  <si>
    <t>Consumer/Customer Complaints (Pulse)</t>
  </si>
  <si>
    <t>Master data accuracy-nominal speed/ completion of 03 inspections lot/ Exceptional release by manufacturing</t>
  </si>
  <si>
    <t>Plan the usage of the materials in stock to avoid write Off</t>
  </si>
  <si>
    <t>Low volume produced due to OOS of some Raw materials + low demand on some SKU and high cost of raw materials (Starch corn, Flavor, Nescafé bulk and Filled Milk Powder)</t>
  </si>
  <si>
    <t xml:space="preserve">Low volume produced due to OOS of some Raw materials + low demand on some SKU </t>
  </si>
  <si>
    <t>GSTD ongoing to identify the root cause and implement corrective and preventive actions</t>
  </si>
  <si>
    <t>Mateial usage variance savings not captured since January.</t>
  </si>
  <si>
    <t>Delay in delivery of spare parts needed for RBC on second expansion lines</t>
  </si>
  <si>
    <t>(Impacted by manufacturing score and Quality)</t>
  </si>
  <si>
    <t>Quality compliance and compliance results of Lot of inspection 03</t>
  </si>
  <si>
    <t>Leakages on sachet products, side and tinshop seam defects on milk cans</t>
  </si>
  <si>
    <t>Flowergate&gt;Yopougon&gt;Agbara&gt;Douala&gt;Tema&gt;Dakar&gt;Abidjan</t>
  </si>
  <si>
    <t>Waste for disposal</t>
  </si>
  <si>
    <t>from inexus</t>
  </si>
  <si>
    <t>Cumulative</t>
  </si>
  <si>
    <t>AI of lines in TPM (Pilot +Expansions)</t>
  </si>
  <si>
    <t>% UPS reduction on Pilot Lines from Base line</t>
  </si>
  <si>
    <t>MTBS (Pilot Lines)</t>
  </si>
  <si>
    <t xml:space="preserve">AI of Pilot Lines </t>
  </si>
  <si>
    <t>MTBF (Expansion Lines only )</t>
  </si>
  <si>
    <t>SAM SERVER BREAKDOWN</t>
  </si>
  <si>
    <t>Major impactor is hign level of film jamming on all lines</t>
  </si>
  <si>
    <t>Impacted by increased volume requiring additional labor.</t>
  </si>
  <si>
    <t>Electrical default ipacted by repetive dijunction on Bonals</t>
  </si>
  <si>
    <t>'Impacted by the delay on the release of sugar, onion toasted and EB Milk</t>
  </si>
  <si>
    <t>Impacted by:
- Price variance of raw and packaging materials, SCB price lower than Actual (maily from MSG, Oil RBDO and MLFB PFYOP)</t>
  </si>
  <si>
    <t>Variance (positive) on Turmeric Powder  (3,34%)/ Celery (3,29%)/ White Onion (3,18%)/ Flavor Chicken Cooked FRM (5,01%)  due to variations of weight of bag during manual weighing</t>
  </si>
  <si>
    <t>Red KPI Impacted by low production of cube fort 25x(100*4)x4 due to technical issues /also low production of Maggi Tablet Fort</t>
  </si>
  <si>
    <t xml:space="preserve">1. FFO in June is No. 1 impactor (213mio naira negative impact in month) as explained in FFO KPI
2. Variable energy (123mio naira negative impact in month) is second biggest impactor as explained under conversion cost KPI
4. Depreciation (30mio naira month impact): Correction of underabsorption from previous months in June month
3. Labour (20mio naira negative impact in month): mainly due to exceptional overtime and special bonus 2016, these were offset by positive variance in general salaries pending July adjustments.
</t>
  </si>
  <si>
    <t>Awaiting report from Head office</t>
  </si>
  <si>
    <t>Emptying silo grounds and sand from AFBB at the end of production</t>
  </si>
  <si>
    <t xml:space="preserve"> The update is in progress after validation of projects by FICO</t>
  </si>
  <si>
    <t>Overfilling and rework on schmuckers and softpack</t>
  </si>
  <si>
    <t>High stock cover due to green coffee</t>
  </si>
  <si>
    <t>We have an issue with the order 4003276944 of 1000 cases of Nescafé 260g which is delivered but tbut the quantity is still opened</t>
  </si>
  <si>
    <t>Metal Detector  Failure on Wolf1/Rovema
Lack of powder</t>
  </si>
  <si>
    <t>This KPI is monitored in AM step 4. We are in AM step 2</t>
  </si>
  <si>
    <t>No development action planned for this month.</t>
  </si>
  <si>
    <t>1. Due to process orders been deleted by the system leading to exceptional POs  been created.   2.  03 inspection lot not completed due to notification not completed.</t>
  </si>
  <si>
    <t xml:space="preserve">AI of Pilot lines </t>
  </si>
  <si>
    <t xml:space="preserve">MTBF  Expansion  lines </t>
  </si>
  <si>
    <t>Agbara&gt;Flowergate&gt;Douala&gt;Dakar&gt;Tema&gt;Yopougo&gt;Abidjan</t>
  </si>
  <si>
    <t>% Overtime Inclusive</t>
  </si>
  <si>
    <t>% Overtime Exclusive</t>
  </si>
  <si>
    <t>KXOF./ Ton</t>
  </si>
  <si>
    <t xml:space="preserve"> Fuel utilization for electricity production since TGBT incident </t>
  </si>
  <si>
    <t>GHGE Index is red due toFuel utilization for electricity production since TGBT incident  / Pending value for energy consumption in SHE-PM for the month of July</t>
  </si>
  <si>
    <t>Tasting was done against keeping sample and no defect was detected as this is normal in Maggi Cube</t>
  </si>
  <si>
    <t>Feedback was given to Consumer services.</t>
  </si>
  <si>
    <t>Time to confirm quality defect from line inspection 03 was larger than required due to transfer of stock to factory DC and issue with SAP settings.</t>
  </si>
  <si>
    <t xml:space="preserve">Any batch affected by line inspection 03 to remain under factory plant and for the SAP SAP settings, point is under treatment. </t>
  </si>
  <si>
    <t>Impact of power generator failures /Technical issue (Cutting units and sealing units of Theegarten)</t>
  </si>
  <si>
    <t>TGBT expension  / Cables and Panels to replace after Fire (MP4 audit) /New KT Tablet Complete line</t>
  </si>
  <si>
    <t>Top one impact is due to scelling defects on KT 27</t>
  </si>
  <si>
    <t>The PM training calendar was reviewed to adapt to TCA and factory calendar</t>
  </si>
  <si>
    <t xml:space="preserve">
Offloading activities in warehouse (MBCS)
Carryover maintenance (M&amp;I) 
Overhauling start up of line 19
Trainings for Zoning &amp; Air handling, TPM and Apave.
</t>
  </si>
  <si>
    <t>Prolonged sick leaves in Security and Pressing &amp; Wrapping department</t>
  </si>
  <si>
    <t>High Unplanned stoppages as a result of synchronization issues on Tablet line, as well as high unplanned stoppages as a result of of electrical iisues on line 4.</t>
  </si>
  <si>
    <t>Increase in material price due to high exchange rate and energy cost.</t>
  </si>
  <si>
    <t>High Energy cost and extraordinary maintenance carried out in the month</t>
  </si>
  <si>
    <t>305KG of MAGGI Trobon Tomato mass and 1,431KG of Rework MAGGI Trobon Tomato Mass written off due to risk of expiry</t>
  </si>
  <si>
    <t>High unplanned stoppages as a result of electrical issues on KT line 4.</t>
  </si>
  <si>
    <t>High run on Diesel; 75% of Electricity (vs 12%) and 30% of Steam generation (vs 10%).</t>
  </si>
  <si>
    <t>Delay in Usage Decision of products with Sensory deviations; affected pallets of products not returned on time from the Distribution Center</t>
  </si>
  <si>
    <t>More projects have been lunched and will be captured starting from August</t>
  </si>
  <si>
    <t>1. RPM consistent negative price trend vs budget (Impact of 1.9bio naira YTD): in view of current currency situation and general economic conditions in Nigeria. negative impact of 500mio naira in July month only. Main negative material price variance impactors are sugar (591mio naira YTD), oil palm (340mio naira YTD) and starch corn (169mio naira YTD), Salt (124mio naira YTD) and MSG (N91mio YTD . Total packaging materials negative impact of 928mio naira YTD.
2. July month fixed cost and variable labour negative impactors: provision for 2days public holiday, 10% increase in Junior staff salary, high  GLOBE cost allocation also impacted by devaluation.
3. Energy: Gas shortage and rising cost of diesel, 58.4%  YTD July vs budget of 10%, steam dependency on Diesel 30.7% for YTD vs 8% in budget. Diesel prices hikes, average of N190 / ltr in July vs budget of 120 naira per litre.
4. Maintainance:  High maintainence cost mostly in Beverages, due to maintenace activites on Milo VBD N19mio in July against budget of N11mio and Wolf lines N12mio in July against budget of N1mio</t>
  </si>
  <si>
    <t>1. July month fixed cost and variable labour negative impactors: provision for 2days public holiday, 10% increase in Junior staff salary, high  GLOBE cost allocation also impacted by devaluation.
2. Energy: Gas shortage and rising cost of diesel, 58.4%  YTD July vs budget of 10%, steam dependency on Diesel 30.7% for YTD vs 8% in budget. Diesel prices hikes, average of N190 / ltr in July vs budget of 120 naira per litre.
3. Maintainance:  High maintainence cost mostly in Beverages, due to maintenace activites on Milo VBD N19mio in July against budget of N11mio and Wolf lines N12mio in July against budget of N1mio</t>
  </si>
  <si>
    <t>We currently have only one improvement project, whose saving is being tracked. However, the LTA for H1 has been completed and we expect that new initiatives will emerge from the  improvement opportunities discovered.</t>
  </si>
  <si>
    <t>1. July month fixed cost negative impactors : Provision for 3days public holiday, rising cost of external QA analysis, high  GLOBE cost allocation also impacted by devaluation,  fixed energy impact due rising diesel cost.
2. Key risks for FFOH 2016: Energy cost trend, QA external analysis and GLOBE cost allocation. Opportunities mainly in continuous cost control mainly in operating supplies.</t>
  </si>
  <si>
    <t>July</t>
  </si>
  <si>
    <t xml:space="preserve">increase in volume resulting in changes in shift pattern( from 3 to 4 shift) at milk repacking and also as a result of technical issue on the 63mm line and Press line. </t>
  </si>
  <si>
    <t>Extended Sick Leave for some staff (two people on 31-day sick leave, one person on 21-day and One person 10-day sick leave) due to ill health.</t>
  </si>
  <si>
    <t>More Casuals were used  for Fruit pieces production in Cereals because of the faulty lift.</t>
  </si>
  <si>
    <t>Alleged illness and Colour change in NIDO Essentia 14g and IDEAL Milky Tea respectively; Caking in MILO 400g, 800g and NESCAFE Classic</t>
  </si>
  <si>
    <t xml:space="preserve">Manual analysis and release  of milk bulk due to breakdown of Milkoscan( rapid milk bulk analyzer) caused delayed analysis and results entry.
</t>
  </si>
  <si>
    <t xml:space="preserve">It was due to the impact of AMM,MAN and QA scores </t>
  </si>
  <si>
    <t>Due to work orders not completed in Time</t>
  </si>
  <si>
    <t xml:space="preserve">1. Over due notification    2. exceptional release of Materials( wheat flour and banana crunches)                    </t>
  </si>
  <si>
    <t>This is due to No can supply issue as a result of delay in delivery of lacquer for 390g and Canomat jams due to faulty HMI for 160g.
Quality issues with stock of maize grains available</t>
  </si>
  <si>
    <t>Main issues which impacted covers were : Forward buying of Milk Powders for receipt from Mar’16 onwards, Low demand (Milk &amp; More and Beverages, Nescafe ) and Low consumption/ Technical issues (Evaps/Tinshop)</t>
  </si>
  <si>
    <t>First expansion work group step change assessment (step 1) below 90%</t>
  </si>
  <si>
    <t>High comsumption of water due to shutdown of manufacturing during one week, cleaning and CIP of process</t>
  </si>
  <si>
    <t xml:space="preserve">Due to energy high comsumption
</t>
  </si>
  <si>
    <t>One Box of Nescafé Classic 2g (batch 51171470) with powder grayish and caking</t>
  </si>
  <si>
    <t>1 batch of Nescafé Classic 2g (batch:61831470) with usage decision after 3 days</t>
  </si>
  <si>
    <t>Malfonctionning of Bulher hoper
Repetitives blocage of agglomeration cyclones</t>
  </si>
  <si>
    <t xml:space="preserve"> 3 production weeks in the month</t>
  </si>
  <si>
    <t>Impact of low production</t>
  </si>
  <si>
    <t>Printer failure
Lack of powder due to: 
- repetitives blocage of agglomeration cyclones
- breakdownof bocket elevetor
- intervention on Piller by specialist</t>
  </si>
  <si>
    <t xml:space="preserve">  </t>
  </si>
  <si>
    <t>Main Contributors from Engineering staff</t>
  </si>
  <si>
    <t>Investigations Ongoing with the HR Team</t>
  </si>
  <si>
    <t>The Networkavailablity for 4 days affected the OTUD</t>
  </si>
  <si>
    <t>Resolution completed by the IT Team</t>
  </si>
  <si>
    <t>Tablet centering project sustainability phase,
Badly wrapped Cube sustainability phase</t>
  </si>
  <si>
    <t xml:space="preserve">Following the calendar </t>
  </si>
  <si>
    <t>Data collection on going</t>
  </si>
  <si>
    <t>Main impactor is MFG as explained below</t>
  </si>
  <si>
    <t>The actions are detailed below</t>
  </si>
  <si>
    <t>Delay on PO Technical Completion due to network failure for a number of days</t>
  </si>
  <si>
    <t>Improve the quality of the network availability</t>
  </si>
  <si>
    <t>9,58</t>
  </si>
  <si>
    <t>New FTR calculation with impact on FTR Trending with data capture for inspections during production.
ZPCK SLED change to to low demand.</t>
  </si>
  <si>
    <t>Improvement projects on qualiy defects ongoing with the support of QA Team.
MRA Improrement project kicked Off in Douala to match the MRP parameters with the current volume.</t>
  </si>
  <si>
    <t>Main increase on UPS for Tablet, Cube High Speed lines and Liquid seasoning.</t>
  </si>
  <si>
    <t>Root causes identifies being address by three teams on the concerned resources</t>
  </si>
  <si>
    <t>Low Volume produced compare to Budgeted volume for the period</t>
  </si>
  <si>
    <t>Impact of drop in the demand still under review with the different business Managers.</t>
  </si>
  <si>
    <t>Low Volume produced</t>
  </si>
  <si>
    <t>Low contribution of identified Opportunities and delay in launching projects</t>
  </si>
  <si>
    <t>LTA and IPA completed for H1 and new initiatives to be launched during the month of August</t>
  </si>
  <si>
    <t>Low MSA for MAGGI Oinion with the impact of recipe change &amp; UPS on CAM machine
Low MSA for NIDO 20 impacted by availability of Case corrugated</t>
  </si>
  <si>
    <t>Capex submission ongoing with FJ for CAM replacement by GIMA.
Improve the alignment betweeen physical and system stocks.</t>
  </si>
  <si>
    <t xml:space="preserve">High stock of ROH (Processed flavor DSM) &amp; ZPCK (Film OPP wrapper for MAGGI Cube Std 4g)  due to low consumption linked to low volume planning </t>
  </si>
  <si>
    <t>70% due to illness</t>
  </si>
  <si>
    <t>Recruitment is ongoing to close the gap on core and no-core position</t>
  </si>
  <si>
    <t xml:space="preserve"> 'Delay on process order TCLO impacted by the implementation of preblend in Mixing Tower (Mass Processing)
 - Issue on Master Data parameter
</t>
  </si>
  <si>
    <t xml:space="preserve"> 
- Parameters are updated and issue escaladed to CWAR manufacturing BAS for the alignment of BW and R3</t>
  </si>
  <si>
    <t>Delay on preblend mass release</t>
  </si>
  <si>
    <t>no planning on production on bibox (- 596 ton vs budget)</t>
  </si>
  <si>
    <t xml:space="preserve">Impacted by a high consumption of Nitrogen in the Gloria process </t>
  </si>
  <si>
    <t>Real savings not available</t>
  </si>
  <si>
    <t>Not avalaible from CWAR</t>
  </si>
  <si>
    <t>93,2%</t>
  </si>
  <si>
    <t>On week 29 issue on Nokoss recipe and on week 30 wrong declaration phase maintained</t>
  </si>
  <si>
    <t xml:space="preserve">Investigation ongoing to solve the issue </t>
  </si>
  <si>
    <t xml:space="preserve">Change on MRP parameters that increase the stock cover </t>
  </si>
  <si>
    <t>Misalignement with BW report AI in BW  107,2%</t>
  </si>
  <si>
    <t>the issue is escaladed to CWAR T&amp;P BAS for the correction in BW</t>
  </si>
  <si>
    <t>Impacted by Mass rupture for all line due to analysis done per mass big bag for the release (for iron rate analysis with the new preblend process)
Default on scelling devices T4</t>
  </si>
  <si>
    <t>confirm the iron rate result to improve the release process</t>
  </si>
  <si>
    <t>Default on scelling devices T4</t>
  </si>
  <si>
    <t>Douala&gt;Flowergate&gt;Agbara&gt;Tema&gt;Abidjan&gt;Yopougon&gt;Dakar</t>
  </si>
  <si>
    <t>Douala,Abidjan,Yopougon&gt;&gt;Flowergate,Dakar,&gt;&gt;Agbara,Tema</t>
  </si>
  <si>
    <t>Abidjan&gt;Yopougon&gt;Dakar&gt;Flowergate&gt;Tema&gt;Douala&gt;Agbara</t>
  </si>
  <si>
    <t>Issues with BW reports not replicating, hence YTD figures are not available for reporting. Issue has been escalated and feedback is being awaited.</t>
  </si>
  <si>
    <t xml:space="preserve">Offloading activities in warehouse (MBCS)
Carryover maintenance (M&amp;I) 
Overhauling start up of line 19
Trainings for Zoning &amp; Air handling, TPM and Apave.
</t>
  </si>
  <si>
    <t xml:space="preserve"> Delay on process order TCLO impacted by the implementation of preblend in Mixing Tower (Mass Processing)
 - Issue on Master Data parameter
</t>
  </si>
  <si>
    <t>Due to provision of special bonus and high electricity cost</t>
  </si>
  <si>
    <t>OPEX Savings not available due to inaccurate BW Results in SAP. Ticket raised for resolution</t>
  </si>
  <si>
    <t xml:space="preserve">Due to provision of special incentive and payment of commission to Hot jobs for management of casuals </t>
  </si>
  <si>
    <t>FI enabled Savings not available due to inaccurate BW Results in SAP. Ticket raised for resolution</t>
  </si>
  <si>
    <t>We cannot have this data because the lines are in the same ressource</t>
  </si>
  <si>
    <t>High level of film jaming contributing to High UPS In Cube Thegarten Lines</t>
  </si>
  <si>
    <t>Correctives actions implemented and under obsevation</t>
  </si>
  <si>
    <t xml:space="preserve">Main contributior due to high impact of Film Janming </t>
  </si>
  <si>
    <t xml:space="preserve">Behavioural Feedback Session </t>
  </si>
  <si>
    <t>BFS</t>
  </si>
  <si>
    <t>Good trend since last 3 month</t>
  </si>
  <si>
    <t>We are currently collecting reliable baseline data. Howecer biggest contributor is "bad wrapping tablet"</t>
  </si>
  <si>
    <t xml:space="preserve">MAGGI Chicken Tablet 24(60x10g) FR :  Perforation des tablettes ; dureté faible des tablettes + bourrage film                                                                
MAGGI Chicken Flavor Mass 750kg :  capteurs de balance défectueux
</t>
  </si>
  <si>
    <t>Favorable difference on the Shrimp Shell ( 0.10% ), Chile ( 0.03 %) and Cooked Chicken Flavor FRM (0.43 %) due to the weight of the bags of changes in the manual weighed</t>
  </si>
  <si>
    <t xml:space="preserve">- Dépassement du budget de Maintenance de 46 mios: Traverse support big bags palan AZO 28mios, Depannage et entretien chariot 16mios, 1Y Entretien Plieuse Tablette Ligne 26 15mios;
- Dépassement des frais GLOBE de 4mios;
- Posting de la redévance industrielle 12mios
</t>
  </si>
  <si>
    <t>Destruction de matières premières et produits semi-fini</t>
  </si>
  <si>
    <t>KGHS/ Ton</t>
  </si>
  <si>
    <t>Tgt '15</t>
  </si>
  <si>
    <t>YTD '15</t>
  </si>
  <si>
    <t>Production shutdown on 23rd December, CIP and cleaning installation from 23rd to 29th without production</t>
  </si>
  <si>
    <t xml:space="preserve">Engineering: Technical supervision &amp; Maintenance (impulsion bulher)
Manufacturing: CIP day
QA : Tasting of green coffee class 2 </t>
  </si>
  <si>
    <t>Use of temporary staff for non-conformity treatment</t>
  </si>
  <si>
    <t xml:space="preserve"> - 2 Complaints for tighness concerning Nescafé Classic 2g .
 </t>
  </si>
  <si>
    <t>99.92%</t>
  </si>
  <si>
    <t>99.74%</t>
  </si>
  <si>
    <t xml:space="preserve">  Presence of metallic Foreign Body  on the powder Nescafé Classic 27,5kg ( KNRX10%-Greece)</t>
  </si>
  <si>
    <t>99.87%</t>
  </si>
  <si>
    <t>Timeliness of data capturing against process orders; unadjusted errors from automatic consumption</t>
  </si>
  <si>
    <t xml:space="preserve">
Manufacturing: AD/AC fouling ,Powder jam under agglomeration separators, Fluidlift fouling
Filling &amp; Packing:DIMAC failure, Lazer coder failure on SCH 8,Sealing jam failure on SCH 4
</t>
  </si>
  <si>
    <t>Production Shutdown from 23rd to 31th December</t>
  </si>
  <si>
    <t>Rework on softpack and nalbach lines</t>
  </si>
  <si>
    <t>High stock cover due to green coffee.</t>
  </si>
  <si>
    <t>Base</t>
  </si>
  <si>
    <t>100,0%</t>
  </si>
  <si>
    <t xml:space="preserve">              179.53 </t>
  </si>
  <si>
    <t>Factory Shutdown from 22nd Dec. Fixed Energy Consumption without production.</t>
  </si>
  <si>
    <t>SAP system and Batch Job scheduling Issue, service already desk contacted</t>
  </si>
  <si>
    <t xml:space="preserve">The combined gas and diesel consumption represent 26 % of total energy consumed. 
.  High gas consumption for salt drying (8 % of total energy consumption) not planned in SCB
. high diesel consumption (representing 18% of total factory energy consumption) due to multiple cuts on the public electricity distribution network involving the use of the generator. 
 </t>
  </si>
  <si>
    <t>More usage of tempory staff due to Milk production</t>
  </si>
  <si>
    <t xml:space="preserve">Exceptional process Order
Timeless of data capturing againts process Orders </t>
  </si>
  <si>
    <t>XOF./ Ton</t>
  </si>
  <si>
    <t>Mainly impacted by late delivery on bulk milk and packaging materials for Gloria, also over production for some weeks to satisfy  end of year's demand from the business</t>
  </si>
  <si>
    <t>55,3</t>
  </si>
  <si>
    <t>56,2</t>
  </si>
  <si>
    <t>63,9</t>
  </si>
  <si>
    <t>We are still Investigate to have the root cause</t>
  </si>
  <si>
    <t>Sensibilisation of staff on the defect and  informcent of wrapping quality check by operator</t>
  </si>
  <si>
    <t>Defect reduction project on Short Counting</t>
  </si>
  <si>
    <t>Major Impact by the reversal performed to adjust an error occured following BOM review</t>
  </si>
  <si>
    <t xml:space="preserve"> - Extraordinary maintenance (Remaking of DC Floor)
 - year end factory maintenance activities
 - Low volume</t>
  </si>
  <si>
    <t xml:space="preserve">Low contribution of identified initiatives </t>
  </si>
  <si>
    <t>Identify more opportunities to contribute to the Opex savings</t>
  </si>
  <si>
    <t>Provision booked for extraordinary maintenance (Remaking of DC Floor)
Year end factory maintenance activities</t>
  </si>
  <si>
    <t>Due to year end stock inventory adjustment</t>
  </si>
  <si>
    <t>Year end factory maintenance activities</t>
  </si>
  <si>
    <t>Low sales of Nido 185 g
Decrease of Transit time due to the Improve of Port congestion issue</t>
  </si>
  <si>
    <t xml:space="preserve">Discussion with categories to identify ways to increase sales
Reschedule shipment of pending order at end of January </t>
  </si>
  <si>
    <t>99.8%</t>
  </si>
  <si>
    <t>Laeding</t>
  </si>
  <si>
    <t>82,2%</t>
  </si>
  <si>
    <t xml:space="preserve">Module control of KTC1 stopped for maintenance and not able to restart </t>
  </si>
  <si>
    <t>spares awaited for two week finally received</t>
  </si>
  <si>
    <t>Increased water usage in the dry season, for maintaining the environment.</t>
  </si>
  <si>
    <t>Additional temporary staff required because of MAGGI 21x100 card in Sachet Promo.</t>
  </si>
  <si>
    <t>Low Moisture content on Maggi Chicken Mass</t>
  </si>
  <si>
    <t xml:space="preserve"> - Low Output for the month as a result of the planned shutdown
 - Additional temporary staff required because of MAGGI 21x100 card in Sachet Promo.</t>
  </si>
  <si>
    <t>This was impacted by the huge sum paid for one-off and outstanding expenses paid in December.</t>
  </si>
  <si>
    <t xml:space="preserve"> - Maintenance of gas generator on attainment of the  mandatory  30,000 hours usage before overhaul.
 - Payment of outstanding medical arrears</t>
  </si>
  <si>
    <t>11.375 Tonnes of onion white powder, caked with moth infestation.</t>
  </si>
  <si>
    <t>-Delay in delivery of EHP due to truck breakdown in week 51
- Change in production plan within the week due to demand from the business</t>
  </si>
  <si>
    <t>PILOT LINES = 86.9%
1ST EXPANSION LINES =80.6%</t>
  </si>
  <si>
    <t>PILOT LINES =  44%
EXPANSION LINES = 28%</t>
  </si>
  <si>
    <r>
      <t>M</t>
    </r>
    <r>
      <rPr>
        <vertAlign val="superscript"/>
        <sz val="14"/>
        <rFont val="Arial"/>
        <family val="2"/>
      </rPr>
      <t>3</t>
    </r>
    <r>
      <rPr>
        <sz val="14"/>
        <rFont val="Arial"/>
        <family val="2"/>
      </rPr>
      <t>/T</t>
    </r>
  </si>
  <si>
    <t>Changed monthly valuies from April to August because  the production volume data is now being taken from Fico instead of Supply. Main issue in December was due to  increased cleaning activities as a result of year end shutdown maintenance activities and Low production volumes</t>
  </si>
  <si>
    <t>No production for almost all the departments due to maintenance period so achievement was very low.</t>
  </si>
  <si>
    <t>High sludge due to high liquid waste from production.</t>
  </si>
  <si>
    <t>There is a project this year (2016) to install filter press to dry the liquid sludge.</t>
  </si>
  <si>
    <t xml:space="preserve">Majority of absenteeism was due to high Sick leave; due to chronic illness </t>
  </si>
  <si>
    <t>Consumer/Customer Complaints</t>
  </si>
  <si>
    <t xml:space="preserve">The number for Cereals (factory related) has changed due to two complaints which were not supposed to have been counted against the factory. Hence changes in the monthly value for July and Sept.The Top (3) Issues for December included Colour change in Evaporated Milk (IDEAL Original 390g) when added to beverage or cereal;Caking mainly in MILO 20g; and Coagulation in Evaporated Milks
</t>
  </si>
  <si>
    <t>High Viscosity in Ideal Original 390g</t>
  </si>
  <si>
    <t>All 10 Defect Reduction  project have been completed.</t>
  </si>
  <si>
    <t>­</t>
  </si>
  <si>
    <t>Conducted at Lapaz market</t>
  </si>
  <si>
    <t>Low score of Quality GFI was as a result of Weighing assignment (CP, OPRP and CCP) not maintained for some materials</t>
  </si>
  <si>
    <t>Due to ShutDown Maintenance of all the production lines</t>
  </si>
  <si>
    <t>Low volumes</t>
  </si>
  <si>
    <t>GHS/ Ton</t>
  </si>
  <si>
    <t xml:space="preserve">Changed April value due to changes in Exchange Rate values for April. Already achieved Yearly target of 5654K GHF. </t>
  </si>
  <si>
    <t>Low Volumes</t>
  </si>
  <si>
    <t>Non- Conforming Raw and pack materials included expired materials, weevil infestation and leakages due to side seam.</t>
  </si>
  <si>
    <t xml:space="preserve">
Main issues which impacted covers were Low consumption/ Technical issues(Beverages) 
and Low demand (Milk &amp; More and Beverages )
</t>
  </si>
  <si>
    <t>Low AI due to Shut-Down Maintenance of all the production lines.</t>
  </si>
  <si>
    <t>AM &amp; PM Step 3 for Pilot Lines on going and Lubrication training on going.</t>
  </si>
  <si>
    <t>Result of December = 36,03 tons.
Cumulative result = 1494.20 versus cumulative target = 1815 tons. So good trend.</t>
  </si>
  <si>
    <t>Pending value of energy consumption in SHE-PM for the month of December 2015</t>
  </si>
  <si>
    <t>From last Nestlé&amp;I survey the score is 22%</t>
  </si>
  <si>
    <t>FTR  97.00% against 99.50%. Packaging quality defect during production: 11 Inspection lots impacted by in line inspection</t>
  </si>
  <si>
    <t xml:space="preserve">Root cause: process failure. Action: Maintenance and sharing via OPL </t>
  </si>
  <si>
    <t>99.7%</t>
  </si>
  <si>
    <t>Red KPI (Impacted by AMM an dManufacturing Score)</t>
  </si>
  <si>
    <t>Impacted by Mandatory Orders ( Completion rate and Schedule Compliance)</t>
  </si>
  <si>
    <t>Production plan decrease</t>
  </si>
  <si>
    <t>Mainly impacted by raise in FFO while output reduced compared to November.</t>
  </si>
  <si>
    <t>Inpacted by Routine Maintenance expenditure raise in December coupled with low output in Dec. compared to Nov. Most of the expenses related to works which were begun previously but completed in December. Works in relation to building repair and repair of equipment</t>
  </si>
  <si>
    <t>Ecart favorable sur le Shrimp Shell (0,47%) dû aux variations des dosages, Parsley Leaves Dried 10kg Halal (0,74%) dû aux variations des poids des sacs au cours des pesées manuelles, et  Fish Herring Powder 25kg Halal (1,16%) dû à la variation des poids des sacs au cours des pesées manuelles</t>
  </si>
  <si>
    <t xml:space="preserve">Impacted by Raise in maintenance cost. Most works started in relation to building and equipment repair were completed  in December. </t>
  </si>
  <si>
    <t>Total YTD is 4'008'000 CHF</t>
  </si>
  <si>
    <t>KT25 experienced 3 belt damages. Standardisation of belts tension on going.</t>
  </si>
  <si>
    <t>Jamming Defect on KT25</t>
  </si>
  <si>
    <t>Step 2 of KT 26 still opened to achieve reduction of SOCs</t>
  </si>
  <si>
    <t>Delay in gap closure of some workgroup and new pillar members</t>
  </si>
  <si>
    <t>Foreign Body Complaints (Factory; waters exclusive)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</si>
</sst>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43" formatCode="_(* #,##0.00_);_(* \(#,##0.00\);_(* &quot;-&quot;??_);_(@_)"/>
    <numFmt numFmtId="164" formatCode="_-* #,##0.00_-;\-* #,##0.00_-;_-* &quot;-&quot;??_-;_-@_-"/>
    <numFmt numFmtId="165" formatCode="_-* #,##0.00\ _€_-;\-* #,##0.00\ _€_-;_-* &quot;-&quot;??\ _€_-;_-@_-"/>
    <numFmt numFmtId="166" formatCode="0.0_ ;[Red]\-0.0\ "/>
    <numFmt numFmtId="167" formatCode="0.0"/>
    <numFmt numFmtId="168" formatCode="0.0%"/>
    <numFmt numFmtId="169" formatCode="0.000"/>
    <numFmt numFmtId="170" formatCode="_(* #,##0.0_);_(* \(#,##0.0\);_(* &quot;-&quot;??_);_(@_)"/>
    <numFmt numFmtId="171" formatCode="_-* #,##0_-;\-* #,##0_-;_-* &quot;-&quot;??_-;_-@_-"/>
    <numFmt numFmtId="172" formatCode="_-* #,##0.0_-;\-* #,##0.0_-;_-* &quot;-&quot;??_-;_-@_-"/>
    <numFmt numFmtId="173" formatCode="_-* #,##0\ _B_F_-;\-* #,##0\ _B_F_-;_-* &quot;-&quot;\ _B_F_-;_-@_-"/>
    <numFmt numFmtId="174" formatCode="_ * #,##0.00_ ;_ * \-#,##0.00_ ;_ * &quot;-&quot;??_ ;_ @_ "/>
    <numFmt numFmtId="175" formatCode="_-* #,##0.00\ _F_-;\-* #,##0.00\ _F_-;_-* &quot;-&quot;??\ _F_-;_-@_-"/>
    <numFmt numFmtId="176" formatCode="_-* #,##0.00\ _D_M_-;\-* #,##0.00\ _D_M_-;_-* &quot;-&quot;??\ _D_M_-;_-@_-"/>
    <numFmt numFmtId="177" formatCode="0.0000%"/>
    <numFmt numFmtId="178" formatCode="_-* #,##0.00000_-;\-* #,##0.00000_-;_-* &quot;-&quot;??_-;_-@_-"/>
    <numFmt numFmtId="179" formatCode="\ช\.\น\น\ &quot;น.&quot;"/>
    <numFmt numFmtId="180" formatCode="\฿\t#,##0_);\(\฿\t#,##0\)"/>
    <numFmt numFmtId="181" formatCode="_(* #,##0_);_(* \(#,##0\);_(* &quot;-&quot;??_);_(@_)"/>
    <numFmt numFmtId="182" formatCode="0.0_);\(0.0\)"/>
    <numFmt numFmtId="183" formatCode="0.00_ ;[Red]\-0.00\ "/>
    <numFmt numFmtId="184" formatCode="_(* #,##0.000_);_(* \(#,##0.000\);_(* &quot;-&quot;??_);_(@_)"/>
    <numFmt numFmtId="185" formatCode="0.000%"/>
    <numFmt numFmtId="186" formatCode="###,000"/>
    <numFmt numFmtId="187" formatCode="0E+00"/>
    <numFmt numFmtId="188" formatCode="_(* #,##0.0_);_(* \(#,##0.0\);_(* &quot;-&quot;?_);_(@_)"/>
    <numFmt numFmtId="189" formatCode="#,##0.0"/>
    <numFmt numFmtId="190" formatCode="_([$€-2]* #,##0.00_);_([$€-2]* \(#,##0.00\);_([$€-2]* &quot;-&quot;??_)"/>
    <numFmt numFmtId="191" formatCode="_-[$€]* #,##0.00_-;\-[$€]* #,##0.00_-;_-[$€]* &quot;-&quot;??_-;_-@_-"/>
    <numFmt numFmtId="192" formatCode="_-* #,##0\ _D_M_-;\-* #,##0\ _D_M_-;_-* &quot;-&quot;\ _D_M_-;_-@_-"/>
    <numFmt numFmtId="193" formatCode="0.00_)"/>
    <numFmt numFmtId="194" formatCode="_-&quot;L.&quot;\ * #,##0_-;\-&quot;L.&quot;\ * #,##0_-;_-&quot;L.&quot;\ * &quot;-&quot;_-;_-@_-"/>
    <numFmt numFmtId="195" formatCode="_-&quot;L.&quot;\ * #,##0.00_-;\-&quot;L.&quot;\ * #,##0.00_-;_-&quot;L.&quot;\ * &quot;-&quot;??_-;_-@_-"/>
    <numFmt numFmtId="196" formatCode="0.0000"/>
  </numFmts>
  <fonts count="224">
    <font>
      <sz val="10"/>
      <name val="Arial"/>
    </font>
    <font>
      <sz val="12"/>
      <color theme="1"/>
      <name val="Calibri"/>
      <family val="2"/>
      <scheme val="minor"/>
    </font>
    <font>
      <sz val="12"/>
      <color theme="1"/>
      <name val="Calibri"/>
      <family val="2"/>
      <scheme val="minor"/>
    </font>
    <font>
      <sz val="12"/>
      <color theme="1"/>
      <name val="Calibri"/>
      <family val="2"/>
      <scheme val="minor"/>
    </font>
    <font>
      <sz val="16"/>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ＭＳ Ｐゴシック"/>
      <family val="3"/>
      <charset val="128"/>
    </font>
    <font>
      <b/>
      <sz val="16"/>
      <name val="Arial"/>
      <family val="2"/>
    </font>
    <font>
      <sz val="11"/>
      <name val="Arial"/>
      <family val="2"/>
    </font>
    <font>
      <b/>
      <sz val="11"/>
      <name val="Arial"/>
      <family val="2"/>
    </font>
    <font>
      <b/>
      <sz val="11"/>
      <color theme="0"/>
      <name val="Arial"/>
      <family val="2"/>
    </font>
    <font>
      <sz val="11"/>
      <color theme="0"/>
      <name val="Arial"/>
      <family val="2"/>
    </font>
    <font>
      <sz val="10"/>
      <color theme="0"/>
      <name val="Arial"/>
      <family val="2"/>
    </font>
    <font>
      <sz val="10"/>
      <name val="Arial"/>
      <family val="2"/>
    </font>
    <font>
      <b/>
      <sz val="9"/>
      <color indexed="81"/>
      <name val="Tahoma"/>
      <family val="2"/>
    </font>
    <font>
      <sz val="9"/>
      <color indexed="81"/>
      <name val="Tahoma"/>
      <family val="2"/>
    </font>
    <font>
      <sz val="10"/>
      <name val="Arial"/>
      <family val="2"/>
    </font>
    <font>
      <b/>
      <sz val="11"/>
      <color theme="1"/>
      <name val="Calibri"/>
      <family val="2"/>
      <scheme val="minor"/>
    </font>
    <font>
      <sz val="11"/>
      <color theme="0"/>
      <name val="Calibri"/>
      <family val="2"/>
      <scheme val="minor"/>
    </font>
    <font>
      <b/>
      <sz val="22"/>
      <name val="Arial"/>
      <family val="2"/>
    </font>
    <font>
      <sz val="22"/>
      <name val="Arial"/>
      <family val="2"/>
    </font>
    <font>
      <b/>
      <sz val="11"/>
      <color rgb="FFFFFFFF"/>
      <name val="Arial"/>
      <family val="2"/>
    </font>
    <font>
      <sz val="10"/>
      <name val="Century Gothic"/>
      <family val="2"/>
    </font>
    <font>
      <sz val="10"/>
      <name val="Century Gothic"/>
      <family val="2"/>
    </font>
    <font>
      <sz val="11"/>
      <color theme="1"/>
      <name val="Arial"/>
      <family val="2"/>
    </font>
    <font>
      <sz val="11"/>
      <color rgb="FF000000"/>
      <name val="Arial"/>
      <family val="2"/>
    </font>
    <font>
      <sz val="12"/>
      <name val="Arial"/>
      <family val="2"/>
    </font>
    <font>
      <sz val="11"/>
      <color rgb="FFFFFFFF"/>
      <name val="Arial"/>
      <family val="2"/>
    </font>
    <font>
      <sz val="12"/>
      <color theme="1"/>
      <name val="Tahoma"/>
      <family val="2"/>
    </font>
    <font>
      <b/>
      <sz val="12"/>
      <name val="Arial"/>
      <family val="2"/>
    </font>
    <font>
      <sz val="12"/>
      <name val="Times New Roman"/>
      <family val="1"/>
    </font>
    <font>
      <sz val="10"/>
      <color indexed="8"/>
      <name val="Century Gothic"/>
      <family val="2"/>
    </font>
    <font>
      <sz val="11"/>
      <color indexed="8"/>
      <name val="Calibri"/>
      <family val="2"/>
    </font>
    <font>
      <sz val="9"/>
      <name val="Arial"/>
      <family val="2"/>
    </font>
    <font>
      <sz val="10"/>
      <color indexed="9"/>
      <name val="Century Gothic"/>
      <family val="2"/>
    </font>
    <font>
      <sz val="11"/>
      <color indexed="9"/>
      <name val="Calibri"/>
      <family val="2"/>
    </font>
    <font>
      <sz val="10"/>
      <color indexed="10"/>
      <name val="Century Gothic"/>
      <family val="2"/>
    </font>
    <font>
      <sz val="11"/>
      <color indexed="10"/>
      <name val="Calibri"/>
      <family val="2"/>
    </font>
    <font>
      <sz val="11"/>
      <color indexed="20"/>
      <name val="Calibri"/>
      <family val="2"/>
    </font>
    <font>
      <b/>
      <sz val="10"/>
      <color indexed="52"/>
      <name val="Century Gothic"/>
      <family val="2"/>
    </font>
    <font>
      <b/>
      <sz val="11"/>
      <color indexed="52"/>
      <name val="Calibri"/>
      <family val="2"/>
    </font>
    <font>
      <sz val="10"/>
      <color indexed="52"/>
      <name val="Century Gothic"/>
      <family val="2"/>
    </font>
    <font>
      <sz val="11"/>
      <color indexed="52"/>
      <name val="Calibri"/>
      <family val="2"/>
    </font>
    <font>
      <b/>
      <sz val="11"/>
      <color indexed="9"/>
      <name val="Calibri"/>
      <family val="2"/>
    </font>
    <font>
      <sz val="10"/>
      <color indexed="62"/>
      <name val="Century Gothic"/>
      <family val="2"/>
    </font>
    <font>
      <sz val="11"/>
      <color indexed="62"/>
      <name val="Calibri"/>
      <family val="2"/>
    </font>
    <font>
      <i/>
      <sz val="11"/>
      <color indexed="23"/>
      <name val="Calibri"/>
      <family val="2"/>
    </font>
    <font>
      <sz val="11"/>
      <color indexed="17"/>
      <name val="Calibri"/>
      <family val="2"/>
    </font>
    <font>
      <b/>
      <sz val="12"/>
      <color indexed="48"/>
      <name val="Arial"/>
      <family val="2"/>
    </font>
    <font>
      <b/>
      <sz val="15"/>
      <color indexed="56"/>
      <name val="Calibri"/>
      <family val="2"/>
    </font>
    <font>
      <b/>
      <sz val="13"/>
      <color indexed="56"/>
      <name val="Calibri"/>
      <family val="2"/>
    </font>
    <font>
      <b/>
      <sz val="11"/>
      <color indexed="56"/>
      <name val="Calibri"/>
      <family val="2"/>
    </font>
    <font>
      <sz val="10"/>
      <color indexed="8"/>
      <name val="MS Sans Serif"/>
      <family val="2"/>
    </font>
    <font>
      <sz val="11"/>
      <color indexed="60"/>
      <name val="Calibri"/>
      <family val="2"/>
    </font>
    <font>
      <b/>
      <sz val="11"/>
      <color indexed="63"/>
      <name val="Calibri"/>
      <family val="2"/>
    </font>
    <font>
      <sz val="9.9499999999999993"/>
      <color indexed="8"/>
      <name val="Times New Roman"/>
      <family val="1"/>
    </font>
    <font>
      <sz val="10"/>
      <name val="MS Sans Serif"/>
      <family val="2"/>
    </font>
    <font>
      <sz val="10"/>
      <name val="Helv"/>
    </font>
    <font>
      <b/>
      <sz val="10"/>
      <name val="Helv"/>
    </font>
    <font>
      <b/>
      <sz val="18"/>
      <color indexed="56"/>
      <name val="Cambria"/>
      <family val="2"/>
    </font>
    <font>
      <b/>
      <sz val="11"/>
      <color indexed="8"/>
      <name val="Calibri"/>
      <family val="2"/>
    </font>
    <font>
      <b/>
      <sz val="16"/>
      <color theme="0"/>
      <name val="Arial"/>
      <family val="2"/>
    </font>
    <font>
      <sz val="10"/>
      <name val="Century Gothic"/>
      <family val="2"/>
    </font>
    <font>
      <sz val="8"/>
      <color theme="0"/>
      <name val="Arial"/>
      <family val="2"/>
    </font>
    <font>
      <sz val="10"/>
      <name val="Arial"/>
      <family val="2"/>
    </font>
    <font>
      <sz val="10"/>
      <name val="Arial"/>
      <family val="2"/>
    </font>
    <font>
      <b/>
      <u/>
      <sz val="14"/>
      <color theme="7" tint="-0.499984740745262"/>
      <name val="Arial"/>
      <family val="2"/>
    </font>
    <font>
      <sz val="10"/>
      <name val="Arial"/>
      <family val="2"/>
    </font>
    <font>
      <sz val="10"/>
      <name val="Century Gothic"/>
      <family val="2"/>
    </font>
    <font>
      <b/>
      <sz val="12"/>
      <color rgb="FFFFFFFF"/>
      <name val="Arial"/>
      <family val="2"/>
    </font>
    <font>
      <sz val="12"/>
      <color theme="0"/>
      <name val="Arial"/>
      <family val="2"/>
    </font>
    <font>
      <sz val="10"/>
      <name val="Arial"/>
      <family val="2"/>
    </font>
    <font>
      <sz val="10"/>
      <name val="Century Gothic"/>
      <family val="2"/>
    </font>
    <font>
      <sz val="10"/>
      <name val="Century Gothic"/>
      <family val="2"/>
    </font>
    <font>
      <sz val="10"/>
      <name val="Century Gothic"/>
      <family val="2"/>
    </font>
    <font>
      <sz val="10"/>
      <name val="Century Gothic"/>
      <family val="2"/>
    </font>
    <font>
      <sz val="12"/>
      <color theme="9" tint="-0.499984740745262"/>
      <name val="Arial"/>
      <family val="2"/>
    </font>
    <font>
      <sz val="11"/>
      <color theme="9" tint="-0.499984740745262"/>
      <name val="Arial"/>
      <family val="2"/>
    </font>
    <font>
      <sz val="12"/>
      <name val="Century Gothic"/>
      <family val="2"/>
    </font>
    <font>
      <b/>
      <sz val="12"/>
      <name val="Century Gothic"/>
      <family val="2"/>
    </font>
    <font>
      <sz val="10"/>
      <name val="Century Gothic"/>
      <family val="2"/>
    </font>
    <font>
      <sz val="14"/>
      <name val="Arial"/>
      <family val="2"/>
    </font>
    <font>
      <b/>
      <sz val="20"/>
      <name val="Arial"/>
      <family val="2"/>
    </font>
    <font>
      <b/>
      <sz val="12"/>
      <color theme="0"/>
      <name val="Arial"/>
      <family val="2"/>
    </font>
    <font>
      <sz val="14"/>
      <color theme="0"/>
      <name val="Arial"/>
      <family val="2"/>
    </font>
    <font>
      <sz val="11"/>
      <color theme="1" tint="0.14999847407452621"/>
      <name val="Arial"/>
      <family val="2"/>
    </font>
    <font>
      <b/>
      <sz val="14"/>
      <color theme="0"/>
      <name val="Arial"/>
      <family val="2"/>
    </font>
    <font>
      <sz val="18"/>
      <name val="Arial"/>
      <family val="2"/>
    </font>
    <font>
      <u/>
      <sz val="18"/>
      <name val="Arial"/>
      <family val="2"/>
    </font>
    <font>
      <b/>
      <sz val="11"/>
      <color indexed="81"/>
      <name val="Tahoma"/>
      <family val="2"/>
    </font>
    <font>
      <b/>
      <sz val="10"/>
      <color indexed="81"/>
      <name val="Tahoma"/>
      <family val="2"/>
    </font>
    <font>
      <sz val="12"/>
      <color indexed="81"/>
      <name val="Tahoma"/>
      <family val="2"/>
    </font>
    <font>
      <b/>
      <sz val="18"/>
      <name val="Arial"/>
      <family val="2"/>
    </font>
    <font>
      <sz val="12"/>
      <color rgb="FFFF0000"/>
      <name val="Arial"/>
      <family val="2"/>
    </font>
    <font>
      <sz val="10"/>
      <name val="Century Gothic"/>
      <family val="2"/>
    </font>
    <font>
      <sz val="11"/>
      <color rgb="FFFF0000"/>
      <name val="Arial"/>
      <family val="2"/>
    </font>
    <font>
      <vertAlign val="superscript"/>
      <sz val="12"/>
      <name val="Arial"/>
      <family val="2"/>
    </font>
    <font>
      <sz val="14"/>
      <color indexed="81"/>
      <name val="Tahoma"/>
      <family val="2"/>
    </font>
    <font>
      <sz val="10"/>
      <color indexed="81"/>
      <name val="Tahoma"/>
      <family val="2"/>
    </font>
    <font>
      <sz val="16"/>
      <color rgb="FF000000"/>
      <name val="Arial"/>
      <family val="2"/>
    </font>
    <font>
      <b/>
      <sz val="14"/>
      <name val="Arial"/>
      <family val="2"/>
    </font>
    <font>
      <sz val="14"/>
      <color rgb="FFFFFFFF"/>
      <name val="Arial"/>
      <family val="2"/>
    </font>
    <font>
      <sz val="8"/>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i/>
      <u/>
      <sz val="12"/>
      <color rgb="FF000000"/>
      <name val="Century Gothic"/>
      <family val="2"/>
    </font>
    <font>
      <sz val="10"/>
      <color rgb="FFC0C0C0"/>
      <name val="Century Gothic"/>
      <family val="2"/>
    </font>
    <font>
      <sz val="11"/>
      <color rgb="FFC0C0C0"/>
      <name val="Arial"/>
      <family val="2"/>
    </font>
    <font>
      <vertAlign val="subscript"/>
      <sz val="12"/>
      <name val="Arial"/>
      <family val="2"/>
    </font>
    <font>
      <sz val="11"/>
      <name val="Calibri"/>
      <family val="2"/>
    </font>
    <font>
      <vertAlign val="subscript"/>
      <sz val="11"/>
      <name val="Calibri"/>
      <family val="2"/>
    </font>
    <font>
      <b/>
      <sz val="8"/>
      <color rgb="FF1F497D"/>
      <name val="Verdana"/>
      <family val="2"/>
    </font>
    <font>
      <sz val="8"/>
      <color rgb="FF1F497D"/>
      <name val="Verdana"/>
      <family val="2"/>
    </font>
    <font>
      <sz val="8"/>
      <color rgb="FF000000"/>
      <name val="Verdana"/>
      <family val="2"/>
    </font>
    <font>
      <b/>
      <sz val="8"/>
      <color rgb="FF00CC00"/>
      <name val="Verdana"/>
      <family val="2"/>
    </font>
    <font>
      <b/>
      <sz val="8"/>
      <color rgb="FF33CC33"/>
      <name val="Verdana"/>
      <family val="2"/>
    </font>
    <font>
      <b/>
      <sz val="8"/>
      <color rgb="FFFF9900"/>
      <name val="Verdana"/>
      <family val="2"/>
    </font>
    <font>
      <b/>
      <sz val="8"/>
      <color rgb="FFFF0000"/>
      <name val="Verdana"/>
      <family val="2"/>
    </font>
    <font>
      <sz val="8"/>
      <color rgb="FF000000"/>
      <name val="Arial"/>
      <family val="2"/>
    </font>
    <font>
      <i/>
      <sz val="8"/>
      <color rgb="FF000000"/>
      <name val="Verdana"/>
      <family val="2"/>
    </font>
    <font>
      <b/>
      <i/>
      <sz val="8"/>
      <color rgb="FF000000"/>
      <name val="Verdana"/>
      <family val="2"/>
    </font>
    <font>
      <b/>
      <i/>
      <sz val="8"/>
      <color rgb="FF1F497D"/>
      <name val="Verdana"/>
      <family val="2"/>
    </font>
    <font>
      <i/>
      <sz val="8"/>
      <color rgb="FF1F497D"/>
      <name val="Verdana"/>
      <family val="2"/>
    </font>
    <font>
      <b/>
      <sz val="10"/>
      <name val="Arial"/>
      <family val="2"/>
    </font>
    <font>
      <b/>
      <sz val="36"/>
      <name val="Arial"/>
      <family val="2"/>
    </font>
    <font>
      <b/>
      <u/>
      <sz val="16"/>
      <color theme="7" tint="-0.499984740745262"/>
      <name val="Arial"/>
      <family val="2"/>
    </font>
    <font>
      <b/>
      <sz val="12"/>
      <color indexed="81"/>
      <name val="Tahoma"/>
      <family val="2"/>
    </font>
    <font>
      <b/>
      <sz val="16"/>
      <color indexed="81"/>
      <name val="Tahoma"/>
      <family val="2"/>
    </font>
    <font>
      <b/>
      <sz val="20"/>
      <color theme="0"/>
      <name val="Arial"/>
      <family val="2"/>
    </font>
    <font>
      <b/>
      <u/>
      <sz val="20"/>
      <color theme="7" tint="-0.499984740745262"/>
      <name val="Arial"/>
      <family val="2"/>
    </font>
    <font>
      <u/>
      <sz val="10"/>
      <color theme="10"/>
      <name val="Arial"/>
      <family val="2"/>
    </font>
    <font>
      <sz val="18"/>
      <color theme="3"/>
      <name val="Cambria"/>
      <family val="2"/>
      <scheme val="major"/>
    </font>
    <font>
      <sz val="16"/>
      <color rgb="FF006100"/>
      <name val="Calibri"/>
      <family val="2"/>
      <scheme val="minor"/>
    </font>
    <font>
      <sz val="16"/>
      <color rgb="FF9C0006"/>
      <name val="Calibri"/>
      <family val="2"/>
      <scheme val="minor"/>
    </font>
    <font>
      <sz val="16"/>
      <color rgb="FF9C6500"/>
      <name val="Calibri"/>
      <family val="2"/>
      <scheme val="minor"/>
    </font>
    <font>
      <sz val="16"/>
      <color rgb="FF3F3F76"/>
      <name val="Calibri"/>
      <family val="2"/>
      <scheme val="minor"/>
    </font>
    <font>
      <b/>
      <sz val="16"/>
      <color rgb="FF3F3F3F"/>
      <name val="Calibri"/>
      <family val="2"/>
      <scheme val="minor"/>
    </font>
    <font>
      <b/>
      <sz val="16"/>
      <color rgb="FFFA7D00"/>
      <name val="Calibri"/>
      <family val="2"/>
      <scheme val="minor"/>
    </font>
    <font>
      <sz val="16"/>
      <color rgb="FFFA7D00"/>
      <name val="Calibri"/>
      <family val="2"/>
      <scheme val="minor"/>
    </font>
    <font>
      <b/>
      <sz val="16"/>
      <color theme="0"/>
      <name val="Calibri"/>
      <family val="2"/>
      <scheme val="minor"/>
    </font>
    <font>
      <sz val="16"/>
      <color rgb="FFFF0000"/>
      <name val="Calibri"/>
      <family val="2"/>
      <scheme val="minor"/>
    </font>
    <font>
      <i/>
      <sz val="16"/>
      <color rgb="FF7F7F7F"/>
      <name val="Calibri"/>
      <family val="2"/>
      <scheme val="minor"/>
    </font>
    <font>
      <b/>
      <sz val="16"/>
      <color theme="1"/>
      <name val="Calibri"/>
      <family val="2"/>
      <scheme val="minor"/>
    </font>
    <font>
      <sz val="16"/>
      <color theme="0"/>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9"/>
      <color indexed="81"/>
      <name val="Calibri"/>
      <family val="2"/>
    </font>
    <font>
      <sz val="7.65"/>
      <color indexed="81"/>
      <name val="Tahoma"/>
      <family val="2"/>
    </font>
    <font>
      <sz val="11"/>
      <color theme="1"/>
      <name val="Calibri"/>
      <family val="2"/>
    </font>
    <font>
      <b/>
      <sz val="12"/>
      <color rgb="FFFFFF00"/>
      <name val="Arial"/>
      <family val="2"/>
    </font>
    <font>
      <sz val="11"/>
      <color rgb="FF000000"/>
      <name val="Calibri"/>
      <family val="2"/>
    </font>
    <font>
      <sz val="10"/>
      <name val="Century Gothic"/>
      <family val="2"/>
    </font>
    <font>
      <b/>
      <sz val="9"/>
      <name val="Arial"/>
      <family val="2"/>
    </font>
    <font>
      <u/>
      <sz val="10"/>
      <color indexed="20"/>
      <name val="Arial"/>
      <family val="2"/>
    </font>
    <font>
      <u/>
      <sz val="6"/>
      <color indexed="12"/>
      <name val="Arial"/>
      <family val="2"/>
    </font>
    <font>
      <u/>
      <sz val="7.5"/>
      <color indexed="12"/>
      <name val="Arial"/>
      <family val="2"/>
    </font>
    <font>
      <u/>
      <sz val="10"/>
      <color indexed="12"/>
      <name val="Arial"/>
      <family val="2"/>
    </font>
    <font>
      <u/>
      <sz val="8.5"/>
      <color theme="10"/>
      <name val="Arial"/>
      <family val="2"/>
    </font>
    <font>
      <u/>
      <sz val="11"/>
      <color theme="10"/>
      <name val="Calibri"/>
      <family val="2"/>
    </font>
    <font>
      <u/>
      <sz val="10"/>
      <color indexed="36"/>
      <name val="Arial"/>
      <family val="2"/>
    </font>
    <font>
      <sz val="12"/>
      <name val="BauerBodni BT"/>
    </font>
    <font>
      <sz val="12"/>
      <name val="Tahoma"/>
      <family val="2"/>
    </font>
    <font>
      <sz val="7"/>
      <name val="Small Fonts"/>
      <family val="2"/>
    </font>
    <font>
      <sz val="10"/>
      <name val="Courier"/>
      <family val="3"/>
    </font>
    <font>
      <b/>
      <i/>
      <sz val="16"/>
      <name val="Helv"/>
    </font>
    <font>
      <sz val="10"/>
      <name val="Comic Sans MS"/>
      <family val="4"/>
    </font>
    <font>
      <b/>
      <sz val="10"/>
      <color indexed="18"/>
      <name val="Gill Sans"/>
      <family val="2"/>
    </font>
    <font>
      <b/>
      <sz val="18"/>
      <color indexed="56"/>
      <name val="Cambria"/>
      <family val="1"/>
    </font>
    <font>
      <sz val="16"/>
      <name val="Arial"/>
      <family val="2"/>
    </font>
    <font>
      <sz val="16"/>
      <color rgb="FFFFFFFF"/>
      <name val="Arial"/>
      <family val="2"/>
    </font>
    <font>
      <vertAlign val="superscript"/>
      <sz val="14"/>
      <name val="Arial"/>
      <family val="2"/>
    </font>
    <font>
      <sz val="12"/>
      <color rgb="FF000000"/>
      <name val="Arial"/>
      <family val="2"/>
    </font>
    <font>
      <sz val="14"/>
      <color theme="1"/>
      <name val="Calibri"/>
      <family val="2"/>
    </font>
    <font>
      <sz val="16"/>
      <name val="Calibri"/>
      <family val="2"/>
    </font>
    <font>
      <sz val="12"/>
      <name val="Calibri"/>
      <family val="2"/>
    </font>
    <font>
      <b/>
      <sz val="11"/>
      <color rgb="FFFF0000"/>
      <name val="Calibri"/>
      <family val="2"/>
    </font>
  </fonts>
  <fills count="122">
    <fill>
      <patternFill patternType="none"/>
    </fill>
    <fill>
      <patternFill patternType="gray125"/>
    </fill>
    <fill>
      <patternFill patternType="solid">
        <fgColor theme="0" tint="-0.499984740745262"/>
        <bgColor indexed="64"/>
      </patternFill>
    </fill>
    <fill>
      <patternFill patternType="solid">
        <fgColor theme="9" tint="-0.249977111117893"/>
        <bgColor indexed="64"/>
      </patternFill>
    </fill>
    <fill>
      <patternFill patternType="solid">
        <fgColor theme="0"/>
        <bgColor indexed="64"/>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5" tint="-0.249977111117893"/>
        <bgColor indexed="64"/>
      </patternFill>
    </fill>
    <fill>
      <patternFill patternType="solid">
        <fgColor rgb="FF00B050"/>
        <bgColor indexed="64"/>
      </patternFill>
    </fill>
    <fill>
      <patternFill patternType="solid">
        <fgColor theme="0" tint="-0.34998626667073579"/>
        <bgColor indexed="64"/>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rgb="FF808080"/>
        <bgColor rgb="FF000000"/>
      </patternFill>
    </fill>
    <fill>
      <patternFill patternType="solid">
        <fgColor rgb="FFFFFFFF"/>
        <bgColor rgb="FF000000"/>
      </patternFill>
    </fill>
    <fill>
      <patternFill patternType="solid">
        <fgColor rgb="FF92D050"/>
        <bgColor rgb="FF000000"/>
      </patternFill>
    </fill>
    <fill>
      <patternFill patternType="solid">
        <fgColor rgb="FFFFFF00"/>
        <bgColor rgb="FF00000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13"/>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E26B0A"/>
        <bgColor rgb="FF000000"/>
      </patternFill>
    </fill>
    <fill>
      <patternFill patternType="solid">
        <fgColor rgb="FFEBF1DE"/>
        <bgColor rgb="FF000000"/>
      </patternFill>
    </fill>
    <fill>
      <patternFill patternType="solid">
        <fgColor rgb="FF948A54"/>
        <bgColor rgb="FF000000"/>
      </patternFill>
    </fill>
    <fill>
      <patternFill patternType="solid">
        <fgColor rgb="FF60497A"/>
        <bgColor rgb="FF000000"/>
      </patternFill>
    </fill>
    <fill>
      <patternFill patternType="solid">
        <fgColor rgb="FF963634"/>
        <bgColor rgb="FF000000"/>
      </patternFill>
    </fill>
    <fill>
      <patternFill patternType="solid">
        <fgColor rgb="FFA6A6A6"/>
        <bgColor indexed="64"/>
      </patternFill>
    </fill>
    <fill>
      <patternFill patternType="solid">
        <fgColor rgb="FFA6A6A6"/>
        <bgColor rgb="FF000000"/>
      </patternFill>
    </fill>
    <fill>
      <patternFill patternType="solid">
        <fgColor theme="1"/>
        <bgColor indexed="64"/>
      </patternFill>
    </fill>
    <fill>
      <patternFill patternType="solid">
        <fgColor theme="8" tint="-0.249977111117893"/>
        <bgColor indexed="64"/>
      </patternFill>
    </fill>
    <fill>
      <patternFill patternType="solid">
        <fgColor theme="8" tint="-0.249977111117893"/>
        <bgColor rgb="FF000000"/>
      </patternFill>
    </fill>
    <fill>
      <patternFill patternType="solid">
        <fgColor rgb="FF31869B"/>
        <bgColor indexed="64"/>
      </patternFill>
    </fill>
    <fill>
      <patternFill patternType="solid">
        <fgColor rgb="FF31869B"/>
        <bgColor rgb="FF000000"/>
      </patternFill>
    </fill>
    <fill>
      <patternFill patternType="solid">
        <fgColor theme="2" tint="-0.749992370372631"/>
        <bgColor indexed="64"/>
      </patternFill>
    </fill>
    <fill>
      <patternFill patternType="solid">
        <fgColor theme="2" tint="-0.749992370372631"/>
        <bgColor rgb="FF000000"/>
      </patternFill>
    </fill>
    <fill>
      <patternFill patternType="solid">
        <fgColor theme="0" tint="-0.249977111117893"/>
        <bgColor indexed="64"/>
      </patternFill>
    </fill>
    <fill>
      <patternFill patternType="solid">
        <fgColor theme="0"/>
        <bgColor rgb="FF000000"/>
      </patternFill>
    </fill>
    <fill>
      <patternFill patternType="solid">
        <fgColor theme="9" tint="0.59999389629810485"/>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C000"/>
        <bgColor indexed="64"/>
      </patternFill>
    </fill>
    <fill>
      <patternFill patternType="solid">
        <fgColor theme="2" tint="-9.9978637043366805E-2"/>
        <bgColor indexed="64"/>
      </patternFill>
    </fill>
    <fill>
      <patternFill patternType="solid">
        <fgColor rgb="FFFCD5B4"/>
        <bgColor indexed="64"/>
      </patternFill>
    </fill>
    <fill>
      <patternFill patternType="solid">
        <fgColor rgb="FFFFFF99"/>
        <bgColor indexed="64"/>
      </patternFill>
    </fill>
    <fill>
      <patternFill patternType="solid">
        <fgColor rgb="FFDBE5F1"/>
        <bgColor rgb="FF000000"/>
      </patternFill>
    </fill>
    <fill>
      <patternFill patternType="solid">
        <fgColor rgb="FFF1F5FB"/>
        <bgColor rgb="FF000000"/>
      </patternFill>
    </fill>
    <fill>
      <patternFill patternType="solid">
        <fgColor rgb="FFE9EFF7"/>
        <bgColor rgb="FF000000"/>
      </patternFill>
    </fill>
    <fill>
      <patternFill patternType="solid">
        <fgColor rgb="FFC6F9C1"/>
        <bgColor rgb="FF000000"/>
      </patternFill>
    </fill>
    <fill>
      <patternFill patternType="solid">
        <fgColor rgb="FFABEDA5"/>
        <bgColor rgb="FF000000"/>
      </patternFill>
    </fill>
    <fill>
      <patternFill patternType="solid">
        <fgColor rgb="FF94D88F"/>
        <bgColor rgb="FF000000"/>
      </patternFill>
    </fill>
    <fill>
      <patternFill patternType="solid">
        <fgColor rgb="FFFFFDBF"/>
        <bgColor rgb="FF000000"/>
      </patternFill>
    </fill>
    <fill>
      <patternFill patternType="solid">
        <fgColor rgb="FFFFFB8C"/>
        <bgColor rgb="FF000000"/>
      </patternFill>
    </fill>
    <fill>
      <patternFill patternType="solid">
        <fgColor rgb="FFFFF843"/>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DBE5F1"/>
        <bgColor rgb="FFFFFFFF"/>
      </patternFill>
    </fill>
    <fill>
      <patternFill patternType="solid">
        <fgColor rgb="FFB7CFE8"/>
        <bgColor rgb="FF000000"/>
      </patternFill>
    </fill>
    <fill>
      <patternFill patternType="solid">
        <fgColor rgb="FFC3D6EB"/>
        <bgColor rgb="FF000000"/>
      </patternFill>
    </fill>
    <fill>
      <patternFill patternType="solid">
        <fgColor rgb="FFDBE5F2"/>
        <bgColor rgb="FF000000"/>
      </patternFill>
    </fill>
    <fill>
      <patternFill patternType="solid">
        <fgColor theme="6" tint="-0.499984740745262"/>
        <bgColor indexed="64"/>
      </patternFill>
    </fill>
    <fill>
      <patternFill patternType="solid">
        <fgColor theme="2" tint="-9.9978637043366805E-2"/>
        <bgColor rgb="FF000000"/>
      </patternFill>
    </fill>
    <fill>
      <patternFill patternType="solid">
        <fgColor theme="1" tint="0.499984740745262"/>
        <bgColor indexed="64"/>
      </patternFill>
    </fill>
    <fill>
      <patternFill patternType="solid">
        <fgColor indexed="22"/>
        <bgColor indexed="64"/>
      </patternFill>
    </fill>
    <fill>
      <patternFill patternType="solid">
        <fgColor indexed="26"/>
        <bgColor indexed="64"/>
      </patternFill>
    </fill>
    <fill>
      <patternFill patternType="solid">
        <fgColor rgb="FFFF0000"/>
        <bgColor indexed="64"/>
      </patternFill>
    </fill>
    <fill>
      <patternFill patternType="solid">
        <fgColor rgb="FF00B050"/>
        <bgColor rgb="FF000000"/>
      </patternFill>
    </fill>
    <fill>
      <patternFill patternType="solid">
        <fgColor theme="5" tint="0.39997558519241921"/>
        <bgColor indexed="64"/>
      </patternFill>
    </fill>
    <fill>
      <patternFill patternType="solid">
        <fgColor theme="5" tint="0.39997558519241921"/>
        <bgColor rgb="FF000000"/>
      </patternFill>
    </fill>
  </fills>
  <borders count="10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4"/>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thin">
        <color indexed="64"/>
      </top>
      <bottom/>
      <diagonal/>
    </border>
    <border>
      <left style="medium">
        <color indexed="64"/>
      </left>
      <right/>
      <top/>
      <bottom/>
      <diagonal/>
    </border>
    <border>
      <left/>
      <right style="thin">
        <color indexed="64"/>
      </right>
      <top style="medium">
        <color indexed="64"/>
      </top>
      <bottom style="thin">
        <color indexed="64"/>
      </bottom>
      <diagonal/>
    </border>
    <border>
      <left/>
      <right style="medium">
        <color indexed="64"/>
      </right>
      <top/>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diagonal/>
    </border>
    <border>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rgb="FF808080"/>
      </left>
      <right style="thin">
        <color rgb="FF808080"/>
      </right>
      <top style="thin">
        <color rgb="FF808080"/>
      </top>
      <bottom style="thin">
        <color rgb="FF808080"/>
      </bottom>
      <diagonal/>
    </border>
    <border>
      <left style="hair">
        <color rgb="FFC0C0C0"/>
      </left>
      <right style="hair">
        <color rgb="FFC0C0C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right/>
      <top/>
      <bottom style="thick">
        <color auto="1"/>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right/>
      <top style="thin">
        <color indexed="64"/>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style="thin">
        <color indexed="64"/>
      </top>
      <bottom style="medium">
        <color indexed="64"/>
      </bottom>
      <diagonal/>
    </border>
  </borders>
  <cellStyleXfs count="58971">
    <xf numFmtId="0" fontId="0" fillId="0" borderId="0"/>
    <xf numFmtId="0" fontId="32" fillId="0" borderId="0"/>
    <xf numFmtId="9"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0" fontId="39" fillId="0" borderId="0"/>
    <xf numFmtId="9" fontId="39" fillId="0" borderId="0" applyFont="0" applyFill="0" applyBorder="0" applyAlignment="0" applyProtection="0"/>
    <xf numFmtId="9" fontId="39" fillId="0" borderId="0" applyFont="0" applyFill="0" applyBorder="0" applyAlignment="0" applyProtection="0"/>
    <xf numFmtId="43" fontId="42" fillId="0" borderId="0" applyFont="0" applyFill="0" applyBorder="0" applyAlignment="0" applyProtection="0"/>
    <xf numFmtId="165" fontId="39" fillId="0" borderId="0" applyFont="0" applyFill="0" applyBorder="0" applyAlignment="0" applyProtection="0"/>
    <xf numFmtId="0" fontId="31" fillId="0" borderId="0"/>
    <xf numFmtId="0" fontId="48" fillId="0" borderId="0"/>
    <xf numFmtId="0" fontId="49" fillId="0" borderId="0"/>
    <xf numFmtId="9" fontId="49" fillId="0" borderId="0" applyFont="0" applyFill="0" applyBorder="0" applyAlignment="0" applyProtection="0"/>
    <xf numFmtId="9" fontId="49" fillId="0" borderId="0" applyFont="0" applyFill="0" applyBorder="0" applyAlignment="0" applyProtection="0"/>
    <xf numFmtId="0" fontId="48" fillId="0" borderId="0"/>
    <xf numFmtId="9" fontId="31" fillId="0" borderId="0" applyFont="0" applyFill="0" applyBorder="0" applyAlignment="0" applyProtection="0"/>
    <xf numFmtId="43" fontId="31" fillId="0" borderId="0" applyFont="0" applyFill="0" applyBorder="0" applyAlignment="0" applyProtection="0"/>
    <xf numFmtId="0" fontId="39" fillId="0" borderId="0"/>
    <xf numFmtId="0" fontId="31" fillId="0" borderId="0"/>
    <xf numFmtId="164" fontId="49" fillId="0" borderId="0" applyFont="0" applyFill="0" applyBorder="0" applyAlignment="0" applyProtection="0"/>
    <xf numFmtId="165" fontId="31" fillId="0" borderId="0" applyFont="0" applyFill="0" applyBorder="0" applyAlignment="0" applyProtection="0"/>
    <xf numFmtId="43" fontId="39" fillId="0" borderId="0" applyFont="0" applyFill="0" applyBorder="0" applyAlignment="0" applyProtection="0"/>
    <xf numFmtId="43" fontId="54" fillId="0" borderId="0" applyFont="0" applyFill="0" applyBorder="0" applyAlignment="0" applyProtection="0"/>
    <xf numFmtId="164" fontId="49" fillId="0" borderId="0" applyFont="0" applyFill="0" applyBorder="0" applyAlignment="0" applyProtection="0"/>
    <xf numFmtId="43" fontId="39" fillId="0" borderId="0" applyFont="0" applyFill="0" applyBorder="0" applyAlignment="0" applyProtection="0"/>
    <xf numFmtId="173" fontId="39" fillId="0" borderId="0" applyFont="0" applyFill="0" applyBorder="0" applyAlignment="0" applyProtection="0"/>
    <xf numFmtId="173" fontId="39" fillId="0" borderId="0" applyFont="0" applyFill="0" applyBorder="0" applyAlignment="0" applyProtection="0"/>
    <xf numFmtId="173" fontId="39" fillId="0" borderId="0" applyFont="0" applyFill="0" applyBorder="0" applyAlignment="0" applyProtection="0"/>
    <xf numFmtId="173" fontId="39" fillId="0" borderId="0" applyFont="0" applyFill="0" applyBorder="0" applyAlignment="0" applyProtection="0"/>
    <xf numFmtId="0" fontId="39" fillId="0" borderId="0"/>
    <xf numFmtId="0" fontId="39" fillId="0" borderId="0"/>
    <xf numFmtId="0" fontId="56" fillId="0" borderId="0"/>
    <xf numFmtId="0" fontId="57" fillId="36"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58"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31" fillId="18" borderId="0" applyNumberFormat="0" applyBorder="0" applyAlignment="0" applyProtection="0"/>
    <xf numFmtId="0" fontId="31" fillId="18" borderId="0" applyNumberFormat="0" applyBorder="0" applyAlignment="0" applyProtection="0"/>
    <xf numFmtId="0" fontId="58"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58"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58"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58"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58" fillId="41" borderId="0" applyNumberFormat="0" applyBorder="0" applyAlignment="0" applyProtection="0"/>
    <xf numFmtId="0" fontId="57" fillId="41" borderId="0" applyNumberFormat="0" applyBorder="0" applyAlignment="0" applyProtection="0"/>
    <xf numFmtId="0" fontId="58" fillId="36" borderId="0" applyNumberFormat="0" applyBorder="0" applyAlignment="0" applyProtection="0"/>
    <xf numFmtId="0" fontId="58" fillId="37"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3" fontId="59" fillId="0" borderId="0"/>
    <xf numFmtId="3" fontId="59" fillId="0" borderId="0"/>
    <xf numFmtId="0" fontId="57" fillId="42"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58"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31" fillId="19" borderId="0" applyNumberFormat="0" applyBorder="0" applyAlignment="0" applyProtection="0"/>
    <xf numFmtId="0" fontId="31" fillId="19" borderId="0" applyNumberFormat="0" applyBorder="0" applyAlignment="0" applyProtection="0"/>
    <xf numFmtId="0" fontId="58"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31" fillId="22" borderId="0" applyNumberFormat="0" applyBorder="0" applyAlignment="0" applyProtection="0"/>
    <xf numFmtId="0" fontId="31" fillId="22" borderId="0" applyNumberFormat="0" applyBorder="0" applyAlignment="0" applyProtection="0"/>
    <xf numFmtId="0" fontId="58"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58"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58"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58" fillId="45" borderId="0" applyNumberFormat="0" applyBorder="0" applyAlignment="0" applyProtection="0"/>
    <xf numFmtId="0" fontId="57" fillId="45"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39"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60" fillId="46"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0" fillId="46" borderId="0" applyNumberFormat="0" applyBorder="0" applyAlignment="0" applyProtection="0"/>
    <xf numFmtId="0" fontId="60" fillId="43" borderId="0" applyNumberFormat="0" applyBorder="0" applyAlignment="0" applyProtection="0"/>
    <xf numFmtId="0" fontId="61" fillId="43" borderId="0" applyNumberFormat="0" applyBorder="0" applyAlignment="0" applyProtection="0"/>
    <xf numFmtId="0" fontId="61" fillId="43" borderId="0" applyNumberFormat="0" applyBorder="0" applyAlignment="0" applyProtection="0"/>
    <xf numFmtId="0" fontId="60" fillId="43" borderId="0" applyNumberFormat="0" applyBorder="0" applyAlignment="0" applyProtection="0"/>
    <xf numFmtId="0" fontId="60" fillId="44" borderId="0" applyNumberFormat="0" applyBorder="0" applyAlignment="0" applyProtection="0"/>
    <xf numFmtId="0" fontId="61" fillId="44" borderId="0" applyNumberFormat="0" applyBorder="0" applyAlignment="0" applyProtection="0"/>
    <xf numFmtId="0" fontId="61" fillId="44" borderId="0" applyNumberFormat="0" applyBorder="0" applyAlignment="0" applyProtection="0"/>
    <xf numFmtId="0" fontId="60" fillId="44" borderId="0" applyNumberFormat="0" applyBorder="0" applyAlignment="0" applyProtection="0"/>
    <xf numFmtId="0" fontId="60"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0" fillId="47" borderId="0" applyNumberFormat="0" applyBorder="0" applyAlignment="0" applyProtection="0"/>
    <xf numFmtId="0" fontId="60"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0" fillId="48" borderId="0" applyNumberFormat="0" applyBorder="0" applyAlignment="0" applyProtection="0"/>
    <xf numFmtId="0" fontId="60"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0" fillId="49"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61" fillId="50"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61" fillId="51"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61" fillId="52"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61" fillId="47" borderId="0" applyNumberFormat="0" applyBorder="0" applyAlignment="0" applyProtection="0"/>
    <xf numFmtId="0" fontId="44" fillId="26" borderId="0" applyNumberFormat="0" applyBorder="0" applyAlignment="0" applyProtection="0"/>
    <xf numFmtId="0" fontId="44" fillId="26" borderId="0" applyNumberFormat="0" applyBorder="0" applyAlignment="0" applyProtection="0"/>
    <xf numFmtId="0" fontId="44" fillId="26" borderId="0" applyNumberFormat="0" applyBorder="0" applyAlignment="0" applyProtection="0"/>
    <xf numFmtId="0" fontId="44" fillId="26" borderId="0" applyNumberFormat="0" applyBorder="0" applyAlignment="0" applyProtection="0"/>
    <xf numFmtId="0" fontId="44" fillId="26" borderId="0" applyNumberFormat="0" applyBorder="0" applyAlignment="0" applyProtection="0"/>
    <xf numFmtId="0" fontId="44" fillId="26" borderId="0" applyNumberFormat="0" applyBorder="0" applyAlignment="0" applyProtection="0"/>
    <xf numFmtId="0" fontId="61" fillId="48" borderId="0" applyNumberFormat="0" applyBorder="0" applyAlignment="0" applyProtection="0"/>
    <xf numFmtId="0" fontId="44" fillId="29" borderId="0" applyNumberFormat="0" applyBorder="0" applyAlignment="0" applyProtection="0"/>
    <xf numFmtId="0" fontId="44" fillId="29" borderId="0" applyNumberFormat="0" applyBorder="0" applyAlignment="0" applyProtection="0"/>
    <xf numFmtId="0" fontId="44" fillId="29" borderId="0" applyNumberFormat="0" applyBorder="0" applyAlignment="0" applyProtection="0"/>
    <xf numFmtId="0" fontId="44" fillId="29" borderId="0" applyNumberFormat="0" applyBorder="0" applyAlignment="0" applyProtection="0"/>
    <xf numFmtId="0" fontId="44" fillId="29" borderId="0" applyNumberFormat="0" applyBorder="0" applyAlignment="0" applyProtection="0"/>
    <xf numFmtId="0" fontId="44" fillId="29" borderId="0" applyNumberFormat="0" applyBorder="0" applyAlignment="0" applyProtection="0"/>
    <xf numFmtId="0" fontId="61" fillId="53" borderId="0" applyNumberFormat="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2" fillId="0" borderId="0" applyNumberFormat="0" applyFill="0" applyBorder="0" applyAlignment="0" applyProtection="0"/>
    <xf numFmtId="0" fontId="64" fillId="37" borderId="0" applyNumberFormat="0" applyBorder="0" applyAlignment="0" applyProtection="0"/>
    <xf numFmtId="0" fontId="65" fillId="54" borderId="27" applyNumberFormat="0" applyAlignment="0" applyProtection="0"/>
    <xf numFmtId="0" fontId="66" fillId="54" borderId="27" applyNumberFormat="0" applyAlignment="0" applyProtection="0"/>
    <xf numFmtId="0" fontId="66" fillId="54" borderId="27" applyNumberFormat="0" applyAlignment="0" applyProtection="0"/>
    <xf numFmtId="0" fontId="66" fillId="54" borderId="27" applyNumberFormat="0" applyAlignment="0" applyProtection="0"/>
    <xf numFmtId="0" fontId="66" fillId="54" borderId="27" applyNumberFormat="0" applyAlignment="0" applyProtection="0"/>
    <xf numFmtId="0" fontId="65" fillId="54" borderId="27" applyNumberFormat="0" applyAlignment="0" applyProtection="0"/>
    <xf numFmtId="0" fontId="67" fillId="0" borderId="28" applyNumberFormat="0" applyFill="0" applyAlignment="0" applyProtection="0"/>
    <xf numFmtId="0" fontId="68" fillId="0" borderId="28" applyNumberFormat="0" applyFill="0" applyAlignment="0" applyProtection="0"/>
    <xf numFmtId="0" fontId="68" fillId="0" borderId="28" applyNumberFormat="0" applyFill="0" applyAlignment="0" applyProtection="0"/>
    <xf numFmtId="0" fontId="67" fillId="0" borderId="28" applyNumberFormat="0" applyFill="0" applyAlignment="0" applyProtection="0"/>
    <xf numFmtId="0" fontId="69" fillId="55" borderId="29" applyNumberFormat="0" applyAlignment="0" applyProtection="0"/>
    <xf numFmtId="164" fontId="31" fillId="0" borderId="0" applyFont="0" applyFill="0" applyBorder="0" applyAlignment="0" applyProtection="0"/>
    <xf numFmtId="164" fontId="49"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49" fillId="56" borderId="30"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31" fillId="13" borderId="15" applyNumberFormat="0" applyFont="0" applyAlignment="0" applyProtection="0"/>
    <xf numFmtId="0" fontId="49" fillId="56" borderId="30" applyNumberFormat="0" applyFont="0" applyAlignment="0" applyProtection="0"/>
    <xf numFmtId="0" fontId="70" fillId="41" borderId="27" applyNumberFormat="0" applyAlignment="0" applyProtection="0"/>
    <xf numFmtId="0" fontId="71" fillId="41" borderId="27" applyNumberFormat="0" applyAlignment="0" applyProtection="0"/>
    <xf numFmtId="0" fontId="71" fillId="41" borderId="27" applyNumberFormat="0" applyAlignment="0" applyProtection="0"/>
    <xf numFmtId="0" fontId="71" fillId="41" borderId="27" applyNumberFormat="0" applyAlignment="0" applyProtection="0"/>
    <xf numFmtId="0" fontId="71" fillId="41" borderId="27" applyNumberFormat="0" applyAlignment="0" applyProtection="0"/>
    <xf numFmtId="0" fontId="70" fillId="41" borderId="27" applyNumberFormat="0" applyAlignment="0" applyProtection="0"/>
    <xf numFmtId="0" fontId="72" fillId="0" borderId="0" applyNumberFormat="0" applyFill="0" applyBorder="0" applyAlignment="0" applyProtection="0"/>
    <xf numFmtId="172" fontId="39" fillId="0" borderId="31" applyBorder="0"/>
    <xf numFmtId="0" fontId="73" fillId="38" borderId="0" applyNumberFormat="0" applyBorder="0" applyAlignment="0" applyProtection="0"/>
    <xf numFmtId="0" fontId="74" fillId="0" borderId="0" applyNumberFormat="0" applyFill="0" applyBorder="0" applyProtection="0"/>
    <xf numFmtId="0" fontId="75" fillId="0" borderId="32" applyNumberFormat="0" applyFill="0" applyAlignment="0" applyProtection="0"/>
    <xf numFmtId="0" fontId="76" fillId="0" borderId="33" applyNumberFormat="0" applyFill="0" applyAlignment="0" applyProtection="0"/>
    <xf numFmtId="0" fontId="77" fillId="0" borderId="34" applyNumberFormat="0" applyFill="0" applyAlignment="0" applyProtection="0"/>
    <xf numFmtId="0" fontId="77" fillId="0" borderId="0" applyNumberFormat="0" applyFill="0" applyBorder="0" applyAlignment="0" applyProtection="0"/>
    <xf numFmtId="0" fontId="64" fillId="37" borderId="0" applyNumberFormat="0" applyBorder="0" applyAlignment="0" applyProtection="0"/>
    <xf numFmtId="0" fontId="64" fillId="37" borderId="0" applyNumberFormat="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0" fontId="78" fillId="0" borderId="0" applyNumberFormat="0" applyFont="0" applyFill="0" applyBorder="0" applyProtection="0">
      <alignment vertical="center"/>
    </xf>
    <xf numFmtId="174" fontId="39" fillId="0" borderId="0" applyFont="0" applyFill="0" applyBorder="0" applyAlignment="0" applyProtection="0"/>
    <xf numFmtId="43" fontId="54"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78" fillId="0" borderId="0" applyNumberFormat="0" applyFont="0" applyFill="0" applyBorder="0" applyProtection="0">
      <alignment vertical="center"/>
    </xf>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43"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49"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76" fontId="39"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6" fontId="39" fillId="0" borderId="0" applyFont="0" applyFill="0" applyBorder="0" applyAlignment="0" applyProtection="0"/>
    <xf numFmtId="0" fontId="78" fillId="0" borderId="0" applyNumberFormat="0" applyFont="0" applyFill="0" applyBorder="0" applyProtection="0">
      <alignment vertical="center"/>
    </xf>
    <xf numFmtId="165" fontId="31" fillId="0" borderId="0" applyFont="0" applyFill="0" applyBorder="0" applyAlignment="0" applyProtection="0"/>
    <xf numFmtId="165" fontId="31" fillId="0" borderId="0" applyFont="0" applyFill="0" applyBorder="0" applyAlignment="0" applyProtection="0"/>
    <xf numFmtId="43" fontId="39"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75" fontId="39"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0" fontId="52" fillId="0" borderId="0" applyFont="0" applyFill="0" applyBorder="0" applyAlignment="0" applyProtection="0"/>
    <xf numFmtId="0" fontId="52" fillId="0" borderId="0" applyFont="0" applyFill="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31" fillId="0" borderId="0"/>
    <xf numFmtId="0" fontId="39" fillId="0" borderId="0"/>
    <xf numFmtId="0" fontId="31" fillId="0" borderId="0"/>
    <xf numFmtId="0" fontId="31" fillId="0" borderId="0"/>
    <xf numFmtId="0" fontId="31" fillId="0" borderId="0"/>
    <xf numFmtId="0" fontId="31" fillId="0" borderId="0"/>
    <xf numFmtId="0" fontId="31" fillId="0" borderId="0"/>
    <xf numFmtId="0" fontId="39" fillId="0" borderId="0"/>
    <xf numFmtId="0" fontId="39" fillId="0" borderId="0"/>
    <xf numFmtId="0" fontId="78" fillId="0" borderId="0"/>
    <xf numFmtId="0" fontId="31" fillId="0" borderId="0"/>
    <xf numFmtId="0" fontId="31" fillId="0" borderId="0"/>
    <xf numFmtId="0" fontId="39" fillId="0" borderId="0"/>
    <xf numFmtId="0" fontId="39" fillId="0" borderId="0"/>
    <xf numFmtId="0" fontId="39" fillId="0" borderId="0"/>
    <xf numFmtId="0" fontId="54" fillId="0" borderId="0"/>
    <xf numFmtId="0" fontId="31" fillId="0" borderId="0"/>
    <xf numFmtId="0" fontId="31" fillId="0" borderId="0"/>
    <xf numFmtId="0" fontId="39" fillId="0" borderId="0">
      <alignment wrapText="1"/>
    </xf>
    <xf numFmtId="0" fontId="31" fillId="0" borderId="0"/>
    <xf numFmtId="0" fontId="31" fillId="0" borderId="0"/>
    <xf numFmtId="0" fontId="49" fillId="0" borderId="0"/>
    <xf numFmtId="173" fontId="39" fillId="0" borderId="0" applyFont="0" applyFill="0" applyBorder="0" applyAlignment="0" applyProtection="0"/>
    <xf numFmtId="0" fontId="39" fillId="0" borderId="0"/>
    <xf numFmtId="0" fontId="39" fillId="0" borderId="0"/>
    <xf numFmtId="0" fontId="39" fillId="0" borderId="0"/>
    <xf numFmtId="0" fontId="39" fillId="0" borderId="0"/>
    <xf numFmtId="0" fontId="78" fillId="0" borderId="0"/>
    <xf numFmtId="0" fontId="39" fillId="0" borderId="0"/>
    <xf numFmtId="0" fontId="39" fillId="0" borderId="0"/>
    <xf numFmtId="0" fontId="49" fillId="0" borderId="0"/>
    <xf numFmtId="0" fontId="39" fillId="0" borderId="0"/>
    <xf numFmtId="0" fontId="49" fillId="0" borderId="0"/>
    <xf numFmtId="0" fontId="31" fillId="0" borderId="0"/>
    <xf numFmtId="0" fontId="31" fillId="0" borderId="0"/>
    <xf numFmtId="0" fontId="31" fillId="0" borderId="0"/>
    <xf numFmtId="0" fontId="31" fillId="0" borderId="0"/>
    <xf numFmtId="0" fontId="31" fillId="0" borderId="0"/>
    <xf numFmtId="0" fontId="31" fillId="0" borderId="0"/>
    <xf numFmtId="0" fontId="54" fillId="0" borderId="0"/>
    <xf numFmtId="0" fontId="49" fillId="0" borderId="0"/>
    <xf numFmtId="0" fontId="42" fillId="0" borderId="0"/>
    <xf numFmtId="0" fontId="31" fillId="0" borderId="0"/>
    <xf numFmtId="0" fontId="31" fillId="0" borderId="0"/>
    <xf numFmtId="0" fontId="31" fillId="0" borderId="0"/>
    <xf numFmtId="0" fontId="31" fillId="0" borderId="0"/>
    <xf numFmtId="0" fontId="31" fillId="0" borderId="0"/>
    <xf numFmtId="0" fontId="31" fillId="0" borderId="0"/>
    <xf numFmtId="0" fontId="39" fillId="0" borderId="0"/>
    <xf numFmtId="0" fontId="39" fillId="0" borderId="0"/>
    <xf numFmtId="0" fontId="39" fillId="0" borderId="0"/>
    <xf numFmtId="0" fontId="39" fillId="0" borderId="0"/>
    <xf numFmtId="0" fontId="78" fillId="0" borderId="0"/>
    <xf numFmtId="0" fontId="39" fillId="0" borderId="0"/>
    <xf numFmtId="0" fontId="39" fillId="0" borderId="0"/>
    <xf numFmtId="0" fontId="39" fillId="0" borderId="0"/>
    <xf numFmtId="0" fontId="39" fillId="0" borderId="0"/>
    <xf numFmtId="0" fontId="39"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9" fillId="0" borderId="0"/>
    <xf numFmtId="0" fontId="39" fillId="0" borderId="0"/>
    <xf numFmtId="0" fontId="78" fillId="0" borderId="0"/>
    <xf numFmtId="0" fontId="31" fillId="0" borderId="0"/>
    <xf numFmtId="0" fontId="31" fillId="0" borderId="0"/>
    <xf numFmtId="0" fontId="31" fillId="0" borderId="0"/>
    <xf numFmtId="0" fontId="31" fillId="0" borderId="0"/>
    <xf numFmtId="173" fontId="31" fillId="0" borderId="0" applyFill="0" applyBorder="0" applyAlignment="0" applyProtection="0"/>
    <xf numFmtId="173" fontId="31" fillId="0" borderId="0" applyFill="0" applyBorder="0" applyAlignment="0" applyProtection="0"/>
    <xf numFmtId="0" fontId="31" fillId="0" borderId="0"/>
    <xf numFmtId="0" fontId="31" fillId="0" borderId="0"/>
    <xf numFmtId="173" fontId="31" fillId="0" borderId="0" applyFill="0" applyBorder="0" applyAlignment="0" applyProtection="0"/>
    <xf numFmtId="0" fontId="31" fillId="0" borderId="0"/>
    <xf numFmtId="0" fontId="31" fillId="0" borderId="0"/>
    <xf numFmtId="173" fontId="31" fillId="0" borderId="0" applyFill="0" applyBorder="0" applyAlignment="0" applyProtection="0"/>
    <xf numFmtId="0" fontId="39" fillId="0" borderId="0"/>
    <xf numFmtId="0" fontId="39" fillId="0" borderId="0"/>
    <xf numFmtId="173" fontId="39" fillId="0" borderId="0" applyFont="0" applyFill="0" applyBorder="0" applyAlignment="0" applyProtection="0"/>
    <xf numFmtId="0" fontId="78" fillId="0" borderId="0"/>
    <xf numFmtId="0" fontId="31" fillId="0" borderId="0"/>
    <xf numFmtId="0" fontId="31" fillId="0" borderId="0"/>
    <xf numFmtId="0" fontId="31" fillId="0" borderId="0"/>
    <xf numFmtId="0" fontId="39" fillId="0" borderId="0"/>
    <xf numFmtId="0" fontId="31" fillId="0" borderId="0"/>
    <xf numFmtId="0" fontId="31" fillId="0" borderId="0"/>
    <xf numFmtId="0" fontId="31" fillId="0" borderId="0"/>
    <xf numFmtId="0" fontId="39" fillId="56" borderId="30" applyNumberFormat="0" applyFont="0" applyAlignment="0" applyProtection="0"/>
    <xf numFmtId="0" fontId="39" fillId="56" borderId="30" applyNumberFormat="0" applyFont="0" applyAlignment="0" applyProtection="0"/>
    <xf numFmtId="0" fontId="80" fillId="54" borderId="35" applyNumberFormat="0" applyAlignment="0" applyProtection="0"/>
    <xf numFmtId="9" fontId="31"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81" fillId="0" borderId="0" applyNumberFormat="0" applyFill="0" applyBorder="0" applyProtection="0">
      <alignment vertical="center"/>
    </xf>
    <xf numFmtId="9" fontId="31" fillId="0" borderId="0" applyFont="0" applyFill="0" applyBorder="0" applyAlignment="0" applyProtection="0"/>
    <xf numFmtId="9" fontId="31"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81" fillId="0" borderId="0" applyNumberFormat="0" applyFill="0" applyBorder="0" applyProtection="0">
      <alignment vertical="center"/>
    </xf>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81" fillId="0" borderId="0" applyNumberFormat="0" applyFill="0" applyBorder="0" applyProtection="0">
      <alignment vertical="center"/>
    </xf>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81" fillId="0" borderId="0" applyNumberFormat="0" applyFill="0" applyBorder="0" applyProtection="0">
      <alignment vertical="center"/>
    </xf>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81" fillId="0" borderId="0" applyNumberFormat="0" applyFill="0" applyBorder="0" applyProtection="0">
      <alignment vertical="center"/>
    </xf>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81" fillId="0" borderId="0" applyNumberFormat="0" applyFill="0" applyBorder="0" applyProtection="0">
      <alignment vertical="center"/>
    </xf>
    <xf numFmtId="0" fontId="73" fillId="38" borderId="0" applyNumberFormat="0" applyBorder="0" applyAlignment="0" applyProtection="0"/>
    <xf numFmtId="0" fontId="73" fillId="38" borderId="0" applyNumberFormat="0" applyBorder="0" applyAlignment="0" applyProtection="0"/>
    <xf numFmtId="0" fontId="80" fillId="54" borderId="35" applyNumberFormat="0" applyAlignment="0" applyProtection="0"/>
    <xf numFmtId="0" fontId="80" fillId="54" borderId="35" applyNumberFormat="0" applyAlignment="0" applyProtection="0"/>
    <xf numFmtId="0" fontId="80" fillId="54" borderId="35" applyNumberFormat="0" applyAlignment="0" applyProtection="0"/>
    <xf numFmtId="0" fontId="80" fillId="54" borderId="35" applyNumberFormat="0" applyAlignment="0" applyProtection="0"/>
    <xf numFmtId="0" fontId="82" fillId="0" borderId="0"/>
    <xf numFmtId="173" fontId="39" fillId="0" borderId="0" applyFont="0" applyFill="0" applyBorder="0" applyAlignment="0" applyProtection="0"/>
    <xf numFmtId="173" fontId="39" fillId="0" borderId="0" applyFont="0" applyFill="0" applyBorder="0" applyAlignment="0" applyProtection="0"/>
    <xf numFmtId="0" fontId="83" fillId="58" borderId="0"/>
    <xf numFmtId="0" fontId="84" fillId="58" borderId="0"/>
    <xf numFmtId="0" fontId="83" fillId="58" borderId="0"/>
    <xf numFmtId="0" fontId="72" fillId="0" borderId="0" applyNumberFormat="0" applyFill="0" applyBorder="0" applyAlignment="0" applyProtection="0"/>
    <xf numFmtId="0" fontId="72"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75" fillId="0" borderId="32" applyNumberFormat="0" applyFill="0" applyAlignment="0" applyProtection="0"/>
    <xf numFmtId="0" fontId="75" fillId="0" borderId="32" applyNumberFormat="0" applyFill="0" applyAlignment="0" applyProtection="0"/>
    <xf numFmtId="0" fontId="76" fillId="0" borderId="33" applyNumberFormat="0" applyFill="0" applyAlignment="0" applyProtection="0"/>
    <xf numFmtId="0" fontId="76" fillId="0" borderId="33"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43" fillId="0" borderId="16" applyNumberFormat="0" applyFill="0" applyAlignment="0" applyProtection="0"/>
    <xf numFmtId="0" fontId="86" fillId="0" borderId="36" applyNumberFormat="0" applyFill="0" applyAlignment="0" applyProtection="0"/>
    <xf numFmtId="0" fontId="86" fillId="0" borderId="36" applyNumberFormat="0" applyFill="0" applyAlignment="0" applyProtection="0"/>
    <xf numFmtId="0" fontId="43" fillId="0" borderId="16" applyNumberFormat="0" applyFill="0" applyAlignment="0" applyProtection="0"/>
    <xf numFmtId="0" fontId="86" fillId="0" borderId="36" applyNumberFormat="0" applyFill="0" applyAlignment="0" applyProtection="0"/>
    <xf numFmtId="0" fontId="86" fillId="0" borderId="36" applyNumberFormat="0" applyFill="0" applyAlignment="0" applyProtection="0"/>
    <xf numFmtId="0" fontId="43" fillId="0" borderId="16" applyNumberFormat="0" applyFill="0" applyAlignment="0" applyProtection="0"/>
    <xf numFmtId="0" fontId="43" fillId="0" borderId="16" applyNumberFormat="0" applyFill="0" applyAlignment="0" applyProtection="0"/>
    <xf numFmtId="0" fontId="86" fillId="0" borderId="36" applyNumberFormat="0" applyFill="0" applyAlignment="0" applyProtection="0"/>
    <xf numFmtId="0" fontId="69" fillId="55" borderId="29" applyNumberFormat="0" applyAlignment="0" applyProtection="0"/>
    <xf numFmtId="0" fontId="69" fillId="55" borderId="29" applyNumberFormat="0" applyAlignment="0" applyProtection="0"/>
    <xf numFmtId="177" fontId="39" fillId="0" borderId="0" applyFont="0" applyFill="0" applyBorder="0" applyAlignment="0" applyProtection="0"/>
    <xf numFmtId="178" fontId="39" fillId="0" borderId="0" applyFont="0" applyFill="0" applyBorder="0" applyAlignment="0" applyProtection="0"/>
    <xf numFmtId="179" fontId="39" fillId="0" borderId="0" applyFont="0" applyFill="0" applyBorder="0" applyAlignment="0" applyProtection="0"/>
    <xf numFmtId="180" fontId="39" fillId="0" borderId="0" applyFont="0" applyFill="0" applyBorder="0" applyAlignment="0" applyProtection="0"/>
    <xf numFmtId="0" fontId="82" fillId="0" borderId="0" applyFont="0" applyFill="0" applyBorder="0" applyAlignment="0" applyProtection="0"/>
    <xf numFmtId="0" fontId="82" fillId="0" borderId="0" applyFont="0" applyFill="0" applyBorder="0" applyAlignment="0" applyProtection="0"/>
    <xf numFmtId="0" fontId="52" fillId="0" borderId="0" applyFont="0" applyFill="0" applyBorder="0" applyAlignment="0" applyProtection="0"/>
    <xf numFmtId="0" fontId="52" fillId="0" borderId="0"/>
    <xf numFmtId="9" fontId="48" fillId="0" borderId="0" applyFont="0" applyFill="0" applyBorder="0" applyAlignment="0" applyProtection="0"/>
    <xf numFmtId="0" fontId="48" fillId="0" borderId="0"/>
    <xf numFmtId="164" fontId="48" fillId="0" borderId="0" applyFont="0" applyFill="0" applyBorder="0" applyAlignment="0" applyProtection="0"/>
    <xf numFmtId="0" fontId="30" fillId="0" borderId="0"/>
    <xf numFmtId="165"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88" fillId="0" borderId="0"/>
    <xf numFmtId="0" fontId="29" fillId="0" borderId="0"/>
    <xf numFmtId="9" fontId="48" fillId="0" borderId="0" applyFont="0" applyFill="0" applyBorder="0" applyAlignment="0" applyProtection="0"/>
    <xf numFmtId="0" fontId="48" fillId="0" borderId="0"/>
    <xf numFmtId="9"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164" fontId="48" fillId="0" borderId="0" applyFont="0" applyFill="0" applyBorder="0" applyAlignment="0" applyProtection="0"/>
    <xf numFmtId="165" fontId="29" fillId="0" borderId="0" applyFont="0" applyFill="0" applyBorder="0" applyAlignment="0" applyProtection="0"/>
    <xf numFmtId="164" fontId="48" fillId="0" borderId="0" applyFont="0" applyFill="0" applyBorder="0" applyAlignment="0" applyProtection="0"/>
    <xf numFmtId="9" fontId="90" fillId="0" borderId="0" applyFont="0" applyFill="0" applyBorder="0" applyAlignment="0" applyProtection="0"/>
    <xf numFmtId="43" fontId="91" fillId="0" borderId="0" applyFont="0" applyFill="0" applyBorder="0" applyAlignment="0" applyProtection="0"/>
    <xf numFmtId="0" fontId="94" fillId="0" borderId="0"/>
    <xf numFmtId="9" fontId="48" fillId="0" borderId="0" applyFont="0" applyFill="0" applyBorder="0" applyAlignment="0" applyProtection="0"/>
    <xf numFmtId="0" fontId="48" fillId="0" borderId="0"/>
    <xf numFmtId="164" fontId="48" fillId="0" borderId="0" applyFont="0" applyFill="0" applyBorder="0" applyAlignment="0" applyProtection="0"/>
    <xf numFmtId="165"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93" fillId="0" borderId="0" applyFont="0" applyFill="0" applyBorder="0" applyAlignment="0" applyProtection="0"/>
    <xf numFmtId="9" fontId="48"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9" fontId="27" fillId="0" borderId="0" applyFont="0" applyFill="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93" fillId="0" borderId="0" applyFont="0" applyFill="0" applyBorder="0" applyAlignment="0" applyProtection="0"/>
    <xf numFmtId="165" fontId="26" fillId="0" borderId="0" applyFont="0" applyFill="0" applyBorder="0" applyAlignment="0" applyProtection="0"/>
    <xf numFmtId="9" fontId="26" fillId="0" borderId="0" applyFont="0" applyFill="0" applyBorder="0" applyAlignment="0" applyProtection="0"/>
    <xf numFmtId="0" fontId="25" fillId="0" borderId="0"/>
    <xf numFmtId="9" fontId="25" fillId="0" borderId="0" applyFont="0" applyFill="0" applyBorder="0" applyAlignment="0" applyProtection="0"/>
    <xf numFmtId="165" fontId="25" fillId="0" borderId="0" applyFont="0" applyFill="0" applyBorder="0" applyAlignment="0" applyProtection="0"/>
    <xf numFmtId="43" fontId="97" fillId="0" borderId="0" applyFont="0" applyFill="0" applyBorder="0" applyAlignment="0" applyProtection="0"/>
    <xf numFmtId="164" fontId="48" fillId="0" borderId="0" applyFont="0" applyFill="0" applyBorder="0" applyAlignment="0" applyProtection="0"/>
    <xf numFmtId="0" fontId="98" fillId="0" borderId="0"/>
    <xf numFmtId="165" fontId="24" fillId="0" borderId="0" applyFont="0" applyFill="0" applyBorder="0" applyAlignment="0" applyProtection="0"/>
    <xf numFmtId="9" fontId="24" fillId="0" borderId="0" applyFont="0" applyFill="0" applyBorder="0" applyAlignment="0" applyProtection="0"/>
    <xf numFmtId="0" fontId="24" fillId="0" borderId="0"/>
    <xf numFmtId="165" fontId="24" fillId="0" borderId="0" applyFont="0" applyFill="0" applyBorder="0" applyAlignment="0" applyProtection="0"/>
    <xf numFmtId="9" fontId="23" fillId="0" borderId="0" applyFont="0" applyFill="0" applyBorder="0" applyAlignment="0" applyProtection="0"/>
    <xf numFmtId="0" fontId="99" fillId="0" borderId="0"/>
    <xf numFmtId="9" fontId="22" fillId="0" borderId="0" applyFont="0" applyFill="0" applyBorder="0" applyAlignment="0" applyProtection="0"/>
    <xf numFmtId="165" fontId="22" fillId="0" borderId="0" applyFont="0" applyFill="0" applyBorder="0" applyAlignment="0" applyProtection="0"/>
    <xf numFmtId="0" fontId="22" fillId="0" borderId="0"/>
    <xf numFmtId="165" fontId="22" fillId="0" borderId="0" applyFont="0" applyFill="0" applyBorder="0" applyAlignment="0" applyProtection="0"/>
    <xf numFmtId="165" fontId="21" fillId="0" borderId="0" applyFont="0" applyFill="0" applyBorder="0" applyAlignment="0" applyProtection="0"/>
    <xf numFmtId="9" fontId="21" fillId="0" borderId="0" applyFont="0" applyFill="0" applyBorder="0" applyAlignment="0" applyProtection="0"/>
    <xf numFmtId="9" fontId="20" fillId="0" borderId="0" applyFont="0" applyFill="0" applyBorder="0" applyAlignment="0" applyProtection="0"/>
    <xf numFmtId="0" fontId="19" fillId="0" borderId="0"/>
    <xf numFmtId="9" fontId="19" fillId="0" borderId="0" applyFont="0" applyFill="0" applyBorder="0" applyAlignment="0" applyProtection="0"/>
    <xf numFmtId="165" fontId="19" fillId="0" borderId="0" applyFont="0" applyFill="0" applyBorder="0" applyAlignment="0" applyProtection="0"/>
    <xf numFmtId="0" fontId="100" fillId="0" borderId="0"/>
    <xf numFmtId="165" fontId="18" fillId="0" borderId="0" applyFont="0" applyFill="0" applyBorder="0" applyAlignment="0" applyProtection="0"/>
    <xf numFmtId="9" fontId="18" fillId="0" borderId="0" applyFont="0" applyFill="0" applyBorder="0" applyAlignment="0" applyProtection="0"/>
    <xf numFmtId="0" fontId="18" fillId="0" borderId="0"/>
    <xf numFmtId="165" fontId="18" fillId="0" borderId="0" applyFont="0" applyFill="0" applyBorder="0" applyAlignment="0" applyProtection="0"/>
    <xf numFmtId="0" fontId="101" fillId="0" borderId="0"/>
    <xf numFmtId="9" fontId="17" fillId="0" borderId="0" applyFont="0" applyFill="0" applyBorder="0" applyAlignment="0" applyProtection="0"/>
    <xf numFmtId="9" fontId="16" fillId="0" borderId="0" applyFont="0" applyFill="0" applyBorder="0" applyAlignment="0" applyProtection="0"/>
    <xf numFmtId="9" fontId="15" fillId="0" borderId="0" applyFont="0" applyFill="0" applyBorder="0" applyAlignment="0" applyProtection="0"/>
    <xf numFmtId="0" fontId="106" fillId="0" borderId="0"/>
    <xf numFmtId="9" fontId="14"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0" fontId="10" fillId="0" borderId="0"/>
    <xf numFmtId="0" fontId="48" fillId="0" borderId="0"/>
    <xf numFmtId="9" fontId="48"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164" fontId="48" fillId="0" borderId="0" applyFont="0" applyFill="0" applyBorder="0" applyAlignment="0" applyProtection="0"/>
    <xf numFmtId="165" fontId="10" fillId="0" borderId="0" applyFont="0" applyFill="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164" fontId="10" fillId="0" borderId="0" applyFont="0" applyFill="0" applyBorder="0" applyAlignment="0" applyProtection="0"/>
    <xf numFmtId="0" fontId="48" fillId="56" borderId="30"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10" fillId="13" borderId="15" applyNumberFormat="0" applyFont="0" applyAlignment="0" applyProtection="0"/>
    <xf numFmtId="0" fontId="48" fillId="56" borderId="30" applyNumberFormat="0" applyFon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4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8" fillId="0" borderId="0"/>
    <xf numFmtId="0" fontId="48" fillId="0" borderId="0"/>
    <xf numFmtId="0" fontId="10" fillId="0" borderId="0"/>
    <xf numFmtId="0" fontId="10" fillId="0" borderId="0"/>
    <xf numFmtId="0" fontId="10" fillId="0" borderId="0"/>
    <xf numFmtId="0" fontId="10" fillId="0" borderId="0"/>
    <xf numFmtId="0" fontId="10" fillId="0" borderId="0"/>
    <xf numFmtId="0" fontId="10" fillId="0" borderId="0"/>
    <xf numFmtId="0" fontId="48"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3" fontId="10" fillId="0" borderId="0" applyFill="0" applyBorder="0" applyAlignment="0" applyProtection="0"/>
    <xf numFmtId="173" fontId="10" fillId="0" borderId="0" applyFill="0" applyBorder="0" applyAlignment="0" applyProtection="0"/>
    <xf numFmtId="0" fontId="10" fillId="0" borderId="0"/>
    <xf numFmtId="0" fontId="10" fillId="0" borderId="0"/>
    <xf numFmtId="173" fontId="10" fillId="0" borderId="0" applyFill="0" applyBorder="0" applyAlignment="0" applyProtection="0"/>
    <xf numFmtId="0" fontId="10" fillId="0" borderId="0"/>
    <xf numFmtId="0" fontId="10" fillId="0" borderId="0"/>
    <xf numFmtId="173" fontId="10" fillId="0" borderId="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4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165" fontId="10" fillId="0" borderId="0" applyFont="0" applyFill="0" applyBorder="0" applyAlignment="0" applyProtection="0"/>
    <xf numFmtId="0" fontId="48" fillId="0" borderId="0"/>
    <xf numFmtId="165"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39" fillId="0" borderId="0" applyFont="0" applyFill="0" applyBorder="0" applyAlignment="0" applyProtection="0"/>
    <xf numFmtId="9" fontId="10" fillId="0" borderId="0" applyFont="0" applyFill="0" applyBorder="0" applyAlignment="0" applyProtection="0"/>
    <xf numFmtId="165"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39" fillId="0" borderId="0" applyFont="0" applyFill="0" applyBorder="0" applyAlignment="0" applyProtection="0"/>
    <xf numFmtId="165"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165" fontId="10" fillId="0" borderId="0" applyFont="0" applyFill="0" applyBorder="0" applyAlignment="0" applyProtection="0"/>
    <xf numFmtId="43" fontId="39" fillId="0" borderId="0" applyFont="0" applyFill="0" applyBorder="0" applyAlignment="0" applyProtection="0"/>
    <xf numFmtId="0" fontId="48" fillId="0" borderId="0"/>
    <xf numFmtId="165" fontId="10"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9" fontId="10" fillId="0" borderId="0" applyFont="0" applyFill="0" applyBorder="0" applyAlignment="0" applyProtection="0"/>
    <xf numFmtId="0" fontId="48" fillId="0" borderId="0"/>
    <xf numFmtId="9" fontId="10" fillId="0" borderId="0" applyFont="0" applyFill="0" applyBorder="0" applyAlignment="0" applyProtection="0"/>
    <xf numFmtId="165" fontId="10" fillId="0" borderId="0" applyFont="0" applyFill="0" applyBorder="0" applyAlignment="0" applyProtection="0"/>
    <xf numFmtId="0" fontId="10" fillId="0" borderId="0"/>
    <xf numFmtId="165" fontId="10" fillId="0" borderId="0" applyFont="0" applyFill="0" applyBorder="0" applyAlignment="0" applyProtection="0"/>
    <xf numFmtId="165"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165" fontId="10" fillId="0" borderId="0" applyFont="0" applyFill="0" applyBorder="0" applyAlignment="0" applyProtection="0"/>
    <xf numFmtId="0" fontId="48" fillId="0" borderId="0"/>
    <xf numFmtId="165" fontId="10"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0" fontId="4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4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9" fillId="0" borderId="0"/>
    <xf numFmtId="43" fontId="9"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165" fontId="8" fillId="0" borderId="0" applyFont="0" applyFill="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4" fontId="8" fillId="0" borderId="0" applyFont="0" applyFill="0" applyBorder="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3" fontId="8" fillId="0" borderId="0" applyFill="0" applyBorder="0" applyAlignment="0" applyProtection="0"/>
    <xf numFmtId="173" fontId="8" fillId="0" borderId="0" applyFill="0" applyBorder="0" applyAlignment="0" applyProtection="0"/>
    <xf numFmtId="0" fontId="8" fillId="0" borderId="0"/>
    <xf numFmtId="0" fontId="8" fillId="0" borderId="0"/>
    <xf numFmtId="173" fontId="8" fillId="0" borderId="0" applyFill="0" applyBorder="0" applyAlignment="0" applyProtection="0"/>
    <xf numFmtId="0" fontId="8" fillId="0" borderId="0"/>
    <xf numFmtId="0" fontId="8" fillId="0" borderId="0"/>
    <xf numFmtId="173" fontId="8" fillId="0" borderId="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165" fontId="8" fillId="0" borderId="0" applyFont="0" applyFill="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4" fontId="8" fillId="0" borderId="0" applyFont="0" applyFill="0" applyBorder="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0" fontId="8" fillId="13" borderId="15"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3" fontId="8" fillId="0" borderId="0" applyFill="0" applyBorder="0" applyAlignment="0" applyProtection="0"/>
    <xf numFmtId="173" fontId="8" fillId="0" borderId="0" applyFill="0" applyBorder="0" applyAlignment="0" applyProtection="0"/>
    <xf numFmtId="0" fontId="8" fillId="0" borderId="0"/>
    <xf numFmtId="0" fontId="8" fillId="0" borderId="0"/>
    <xf numFmtId="173" fontId="8" fillId="0" borderId="0" applyFill="0" applyBorder="0" applyAlignment="0" applyProtection="0"/>
    <xf numFmtId="0" fontId="8" fillId="0" borderId="0"/>
    <xf numFmtId="0" fontId="8" fillId="0" borderId="0"/>
    <xf numFmtId="173" fontId="8" fillId="0" borderId="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120" fillId="0" borderId="0"/>
    <xf numFmtId="9" fontId="7" fillId="0" borderId="0" applyFont="0" applyFill="0" applyBorder="0" applyAlignment="0" applyProtection="0"/>
    <xf numFmtId="0" fontId="129" fillId="0" borderId="0" applyNumberFormat="0" applyFill="0" applyBorder="0" applyAlignment="0" applyProtection="0"/>
    <xf numFmtId="0" fontId="130" fillId="0" borderId="80" applyNumberFormat="0" applyFill="0" applyAlignment="0" applyProtection="0"/>
    <xf numFmtId="0" fontId="131" fillId="0" borderId="81" applyNumberFormat="0" applyFill="0" applyAlignment="0" applyProtection="0"/>
    <xf numFmtId="0" fontId="132" fillId="0" borderId="82" applyNumberFormat="0" applyFill="0" applyAlignment="0" applyProtection="0"/>
    <xf numFmtId="0" fontId="132" fillId="0" borderId="0" applyNumberFormat="0" applyFill="0" applyBorder="0" applyAlignment="0" applyProtection="0"/>
    <xf numFmtId="0" fontId="133" fillId="81" borderId="0" applyNumberFormat="0" applyBorder="0" applyAlignment="0" applyProtection="0"/>
    <xf numFmtId="0" fontId="134" fillId="82" borderId="0" applyNumberFormat="0" applyBorder="0" applyAlignment="0" applyProtection="0"/>
    <xf numFmtId="0" fontId="135" fillId="83" borderId="0" applyNumberFormat="0" applyBorder="0" applyAlignment="0" applyProtection="0"/>
    <xf numFmtId="0" fontId="136" fillId="84" borderId="83" applyNumberFormat="0" applyAlignment="0" applyProtection="0"/>
    <xf numFmtId="0" fontId="137" fillId="85" borderId="84" applyNumberFormat="0" applyAlignment="0" applyProtection="0"/>
    <xf numFmtId="0" fontId="138" fillId="85" borderId="83" applyNumberFormat="0" applyAlignment="0" applyProtection="0"/>
    <xf numFmtId="0" fontId="139" fillId="0" borderId="85" applyNumberFormat="0" applyFill="0" applyAlignment="0" applyProtection="0"/>
    <xf numFmtId="0" fontId="140" fillId="86" borderId="86" applyNumberFormat="0" applyAlignment="0" applyProtection="0"/>
    <xf numFmtId="0" fontId="141" fillId="0" borderId="0" applyNumberFormat="0" applyFill="0" applyBorder="0" applyAlignment="0" applyProtection="0"/>
    <xf numFmtId="0" fontId="142" fillId="0" borderId="0" applyNumberFormat="0" applyFill="0" applyBorder="0" applyAlignment="0" applyProtection="0"/>
    <xf numFmtId="0" fontId="43" fillId="0" borderId="16" applyNumberFormat="0" applyFill="0" applyAlignment="0" applyProtection="0"/>
    <xf numFmtId="0" fontId="44"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44" fillId="87" borderId="0" applyNumberFormat="0" applyBorder="0" applyAlignment="0" applyProtection="0"/>
    <xf numFmtId="0" fontId="44"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44" fillId="88" borderId="0" applyNumberFormat="0" applyBorder="0" applyAlignment="0" applyProtection="0"/>
    <xf numFmtId="0" fontId="44"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44" fillId="89" borderId="0" applyNumberFormat="0" applyBorder="0" applyAlignment="0" applyProtection="0"/>
    <xf numFmtId="0" fontId="44"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44" fillId="90" borderId="0" applyNumberFormat="0" applyBorder="0" applyAlignment="0" applyProtection="0"/>
    <xf numFmtId="0" fontId="44"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44" fillId="91" borderId="0" applyNumberFormat="0" applyBorder="0" applyAlignment="0" applyProtection="0"/>
    <xf numFmtId="0" fontId="44"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44" fillId="92" borderId="0" applyNumberFormat="0" applyBorder="0" applyAlignment="0" applyProtection="0"/>
    <xf numFmtId="0" fontId="6" fillId="0" borderId="0"/>
    <xf numFmtId="0" fontId="6" fillId="13" borderId="15" applyNumberFormat="0" applyFont="0" applyAlignment="0" applyProtection="0"/>
    <xf numFmtId="9" fontId="5" fillId="0" borderId="0" applyFont="0" applyFill="0" applyBorder="0" applyAlignment="0" applyProtection="0"/>
    <xf numFmtId="0" fontId="39" fillId="0" borderId="0"/>
    <xf numFmtId="0" fontId="149" fillId="97" borderId="87" applyNumberFormat="0" applyAlignment="0" applyProtection="0">
      <alignment horizontal="left" vertical="center" indent="1"/>
    </xf>
    <xf numFmtId="186" fontId="150" fillId="0" borderId="88" applyNumberFormat="0" applyProtection="0">
      <alignment horizontal="right" vertical="center"/>
    </xf>
    <xf numFmtId="186" fontId="149" fillId="0" borderId="89" applyNumberFormat="0" applyProtection="0">
      <alignment horizontal="right" vertical="center"/>
    </xf>
    <xf numFmtId="0" fontId="151" fillId="33" borderId="89" applyNumberFormat="0" applyAlignment="0" applyProtection="0">
      <alignment horizontal="left" vertical="center" indent="1"/>
    </xf>
    <xf numFmtId="0" fontId="151" fillId="98" borderId="89" applyNumberFormat="0" applyAlignment="0" applyProtection="0">
      <alignment horizontal="left" vertical="center" indent="1"/>
    </xf>
    <xf numFmtId="186" fontId="150" fillId="99" borderId="88" applyNumberFormat="0" applyBorder="0" applyProtection="0">
      <alignment horizontal="right" vertical="center"/>
    </xf>
    <xf numFmtId="0" fontId="151" fillId="33" borderId="89" applyNumberFormat="0" applyAlignment="0" applyProtection="0">
      <alignment horizontal="left" vertical="center" indent="1"/>
    </xf>
    <xf numFmtId="186" fontId="149" fillId="98" borderId="89" applyNumberFormat="0" applyProtection="0">
      <alignment horizontal="right" vertical="center"/>
    </xf>
    <xf numFmtId="186" fontId="149" fillId="99" borderId="89" applyNumberFormat="0" applyBorder="0" applyProtection="0">
      <alignment horizontal="right" vertical="center"/>
    </xf>
    <xf numFmtId="186" fontId="152" fillId="100" borderId="90" applyNumberFormat="0" applyBorder="0" applyAlignment="0" applyProtection="0">
      <alignment horizontal="right" vertical="center" indent="1"/>
    </xf>
    <xf numFmtId="186" fontId="153" fillId="101" borderId="90" applyNumberFormat="0" applyBorder="0" applyAlignment="0" applyProtection="0">
      <alignment horizontal="right" vertical="center" indent="1"/>
    </xf>
    <xf numFmtId="186" fontId="153" fillId="102" borderId="90" applyNumberFormat="0" applyBorder="0" applyAlignment="0" applyProtection="0">
      <alignment horizontal="right" vertical="center" indent="1"/>
    </xf>
    <xf numFmtId="186" fontId="154" fillId="103" borderId="90" applyNumberFormat="0" applyBorder="0" applyAlignment="0" applyProtection="0">
      <alignment horizontal="right" vertical="center" indent="1"/>
    </xf>
    <xf numFmtId="186" fontId="154" fillId="104" borderId="90" applyNumberFormat="0" applyBorder="0" applyAlignment="0" applyProtection="0">
      <alignment horizontal="right" vertical="center" indent="1"/>
    </xf>
    <xf numFmtId="186" fontId="154" fillId="105" borderId="90" applyNumberFormat="0" applyBorder="0" applyAlignment="0" applyProtection="0">
      <alignment horizontal="right" vertical="center" indent="1"/>
    </xf>
    <xf numFmtId="186" fontId="155" fillId="106" borderId="90" applyNumberFormat="0" applyBorder="0" applyAlignment="0" applyProtection="0">
      <alignment horizontal="right" vertical="center" indent="1"/>
    </xf>
    <xf numFmtId="186" fontId="155" fillId="107" borderId="90" applyNumberFormat="0" applyBorder="0" applyAlignment="0" applyProtection="0">
      <alignment horizontal="right" vertical="center" indent="1"/>
    </xf>
    <xf numFmtId="186" fontId="155" fillId="108" borderId="90" applyNumberFormat="0" applyBorder="0" applyAlignment="0" applyProtection="0">
      <alignment horizontal="right" vertical="center" indent="1"/>
    </xf>
    <xf numFmtId="0" fontId="156" fillId="0" borderId="87" applyNumberFormat="0" applyFont="0" applyFill="0" applyAlignment="0" applyProtection="0"/>
    <xf numFmtId="186" fontId="150" fillId="109" borderId="87" applyNumberFormat="0" applyAlignment="0" applyProtection="0">
      <alignment horizontal="left" vertical="center" indent="1"/>
    </xf>
    <xf numFmtId="0" fontId="149" fillId="97" borderId="89" applyNumberFormat="0" applyAlignment="0" applyProtection="0">
      <alignment horizontal="left" vertical="center" indent="1"/>
    </xf>
    <xf numFmtId="0" fontId="151" fillId="110" borderId="87" applyNumberFormat="0" applyAlignment="0" applyProtection="0">
      <alignment horizontal="left" vertical="center" indent="1"/>
    </xf>
    <xf numFmtId="0" fontId="151" fillId="111" borderId="87" applyNumberFormat="0" applyAlignment="0" applyProtection="0">
      <alignment horizontal="left" vertical="center" indent="1"/>
    </xf>
    <xf numFmtId="0" fontId="151" fillId="112" borderId="87" applyNumberFormat="0" applyAlignment="0" applyProtection="0">
      <alignment horizontal="left" vertical="center" indent="1"/>
    </xf>
    <xf numFmtId="0" fontId="151" fillId="99" borderId="87" applyNumberFormat="0" applyAlignment="0" applyProtection="0">
      <alignment horizontal="left" vertical="center" indent="1"/>
    </xf>
    <xf numFmtId="0" fontId="151" fillId="98" borderId="89" applyNumberFormat="0" applyAlignment="0" applyProtection="0">
      <alignment horizontal="left" vertical="center" indent="1"/>
    </xf>
    <xf numFmtId="0" fontId="157" fillId="0" borderId="91" applyNumberFormat="0" applyFill="0" applyBorder="0" applyAlignment="0" applyProtection="0"/>
    <xf numFmtId="0" fontId="158" fillId="0" borderId="91" applyBorder="0" applyAlignment="0" applyProtection="0"/>
    <xf numFmtId="0" fontId="157" fillId="33" borderId="89" applyNumberFormat="0" applyAlignment="0" applyProtection="0">
      <alignment horizontal="left" vertical="center" indent="1"/>
    </xf>
    <xf numFmtId="0" fontId="157" fillId="33" borderId="89" applyNumberFormat="0" applyAlignment="0" applyProtection="0">
      <alignment horizontal="left" vertical="center" indent="1"/>
    </xf>
    <xf numFmtId="0" fontId="157" fillId="98" borderId="89" applyNumberFormat="0" applyAlignment="0" applyProtection="0">
      <alignment horizontal="left" vertical="center" indent="1"/>
    </xf>
    <xf numFmtId="186" fontId="159" fillId="98" borderId="89" applyNumberFormat="0" applyProtection="0">
      <alignment horizontal="right" vertical="center"/>
    </xf>
    <xf numFmtId="186" fontId="160" fillId="99" borderId="88" applyNumberFormat="0" applyBorder="0" applyProtection="0">
      <alignment horizontal="right" vertical="center"/>
    </xf>
    <xf numFmtId="186" fontId="159" fillId="99" borderId="89" applyNumberFormat="0" applyBorder="0" applyProtection="0">
      <alignment horizontal="right" vertical="center"/>
    </xf>
    <xf numFmtId="0" fontId="168" fillId="0" borderId="0" applyNumberFormat="0" applyFill="0" applyBorder="0" applyAlignment="0" applyProtection="0"/>
    <xf numFmtId="0" fontId="4" fillId="0" borderId="0"/>
    <xf numFmtId="0" fontId="169" fillId="0" borderId="0" applyNumberFormat="0" applyFill="0" applyBorder="0" applyAlignment="0" applyProtection="0"/>
    <xf numFmtId="0" fontId="170" fillId="81" borderId="0" applyNumberFormat="0" applyBorder="0" applyAlignment="0" applyProtection="0"/>
    <xf numFmtId="0" fontId="171" fillId="82" borderId="0" applyNumberFormat="0" applyBorder="0" applyAlignment="0" applyProtection="0"/>
    <xf numFmtId="0" fontId="172" fillId="83" borderId="0" applyNumberFormat="0" applyBorder="0" applyAlignment="0" applyProtection="0"/>
    <xf numFmtId="0" fontId="173" fillId="84" borderId="83" applyNumberFormat="0" applyAlignment="0" applyProtection="0"/>
    <xf numFmtId="0" fontId="174" fillId="85" borderId="84" applyNumberFormat="0" applyAlignment="0" applyProtection="0"/>
    <xf numFmtId="0" fontId="175" fillId="85" borderId="83" applyNumberFormat="0" applyAlignment="0" applyProtection="0"/>
    <xf numFmtId="0" fontId="176" fillId="0" borderId="85" applyNumberFormat="0" applyFill="0" applyAlignment="0" applyProtection="0"/>
    <xf numFmtId="0" fontId="177" fillId="86" borderId="86" applyNumberFormat="0" applyAlignment="0" applyProtection="0"/>
    <xf numFmtId="0" fontId="178" fillId="0" borderId="0" applyNumberFormat="0" applyFill="0" applyBorder="0" applyAlignment="0" applyProtection="0"/>
    <xf numFmtId="0" fontId="4" fillId="13" borderId="15" applyNumberFormat="0" applyFont="0" applyAlignment="0" applyProtection="0"/>
    <xf numFmtId="0" fontId="179" fillId="0" borderId="0" applyNumberFormat="0" applyFill="0" applyBorder="0" applyAlignment="0" applyProtection="0"/>
    <xf numFmtId="0" fontId="180" fillId="0" borderId="16" applyNumberFormat="0" applyFill="0" applyAlignment="0" applyProtection="0"/>
    <xf numFmtId="0" fontId="181"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181" fillId="87" borderId="0" applyNumberFormat="0" applyBorder="0" applyAlignment="0" applyProtection="0"/>
    <xf numFmtId="0" fontId="181"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181" fillId="88" borderId="0" applyNumberFormat="0" applyBorder="0" applyAlignment="0" applyProtection="0"/>
    <xf numFmtId="0" fontId="181"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181" fillId="89" borderId="0" applyNumberFormat="0" applyBorder="0" applyAlignment="0" applyProtection="0"/>
    <xf numFmtId="0" fontId="181"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181" fillId="90" borderId="0" applyNumberFormat="0" applyBorder="0" applyAlignment="0" applyProtection="0"/>
    <xf numFmtId="0" fontId="181"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81" fillId="91" borderId="0" applyNumberFormat="0" applyBorder="0" applyAlignment="0" applyProtection="0"/>
    <xf numFmtId="0" fontId="181"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181" fillId="92" borderId="0" applyNumberFormat="0" applyBorder="0" applyAlignment="0" applyProtection="0"/>
    <xf numFmtId="0" fontId="3" fillId="0" borderId="0"/>
    <xf numFmtId="0" fontId="182" fillId="81" borderId="0" applyNumberFormat="0" applyBorder="0" applyAlignment="0" applyProtection="0"/>
    <xf numFmtId="0" fontId="183" fillId="82" borderId="0" applyNumberFormat="0" applyBorder="0" applyAlignment="0" applyProtection="0"/>
    <xf numFmtId="0" fontId="184" fillId="83" borderId="0" applyNumberFormat="0" applyBorder="0" applyAlignment="0" applyProtection="0"/>
    <xf numFmtId="0" fontId="185" fillId="84" borderId="83" applyNumberFormat="0" applyAlignment="0" applyProtection="0"/>
    <xf numFmtId="0" fontId="186" fillId="85" borderId="84" applyNumberFormat="0" applyAlignment="0" applyProtection="0"/>
    <xf numFmtId="0" fontId="187" fillId="85" borderId="83" applyNumberFormat="0" applyAlignment="0" applyProtection="0"/>
    <xf numFmtId="0" fontId="188" fillId="0" borderId="85" applyNumberFormat="0" applyFill="0" applyAlignment="0" applyProtection="0"/>
    <xf numFmtId="0" fontId="189" fillId="86" borderId="86" applyNumberFormat="0" applyAlignment="0" applyProtection="0"/>
    <xf numFmtId="0" fontId="190" fillId="0" borderId="0" applyNumberFormat="0" applyFill="0" applyBorder="0" applyAlignment="0" applyProtection="0"/>
    <xf numFmtId="0" fontId="3" fillId="13" borderId="15" applyNumberFormat="0" applyFont="0" applyAlignment="0" applyProtection="0"/>
    <xf numFmtId="0" fontId="191" fillId="0" borderId="0" applyNumberFormat="0" applyFill="0" applyBorder="0" applyAlignment="0" applyProtection="0"/>
    <xf numFmtId="0" fontId="192" fillId="0" borderId="16" applyNumberFormat="0" applyFill="0" applyAlignment="0" applyProtection="0"/>
    <xf numFmtId="0" fontId="19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3" fillId="87" borderId="0" applyNumberFormat="0" applyBorder="0" applyAlignment="0" applyProtection="0"/>
    <xf numFmtId="0" fontId="19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3" fillId="88" borderId="0" applyNumberFormat="0" applyBorder="0" applyAlignment="0" applyProtection="0"/>
    <xf numFmtId="0" fontId="19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93" fillId="89" borderId="0" applyNumberFormat="0" applyBorder="0" applyAlignment="0" applyProtection="0"/>
    <xf numFmtId="0" fontId="19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193" fillId="90" borderId="0" applyNumberFormat="0" applyBorder="0" applyAlignment="0" applyProtection="0"/>
    <xf numFmtId="0" fontId="19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3" fillId="91" borderId="0" applyNumberFormat="0" applyBorder="0" applyAlignment="0" applyProtection="0"/>
    <xf numFmtId="0" fontId="193"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3" fillId="92" borderId="0" applyNumberFormat="0" applyBorder="0" applyAlignment="0" applyProtection="0"/>
    <xf numFmtId="43" fontId="5" fillId="0" borderId="0" applyFont="0" applyFill="0" applyBorder="0" applyAlignment="0" applyProtection="0"/>
    <xf numFmtId="9" fontId="39" fillId="0" borderId="0" applyFont="0" applyFill="0" applyBorder="0" applyAlignment="0" applyProtection="0"/>
    <xf numFmtId="0" fontId="5" fillId="0" borderId="0"/>
    <xf numFmtId="164" fontId="5" fillId="0" borderId="0" applyFont="0" applyFill="0" applyBorder="0" applyAlignment="0" applyProtection="0"/>
    <xf numFmtId="43" fontId="5" fillId="0" borderId="0" applyFont="0" applyFill="0" applyBorder="0" applyAlignment="0" applyProtection="0"/>
    <xf numFmtId="0" fontId="48" fillId="0" borderId="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0" fontId="48" fillId="56" borderId="3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 fillId="0" borderId="0"/>
    <xf numFmtId="0" fontId="2" fillId="13" borderId="15" applyNumberFormat="0" applyFont="0" applyAlignment="0" applyProtection="0"/>
    <xf numFmtId="0" fontId="2" fillId="15" borderId="0" applyNumberFormat="0" applyBorder="0" applyAlignment="0" applyProtection="0"/>
    <xf numFmtId="0" fontId="2" fillId="16"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 fillId="0" borderId="0"/>
    <xf numFmtId="0" fontId="1" fillId="13" borderId="15" applyNumberFormat="0" applyFont="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9" fillId="0" borderId="0"/>
    <xf numFmtId="43" fontId="39"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164" fontId="39"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0" fontId="5" fillId="0" borderId="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64" fontId="5"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4" fillId="0" borderId="0" applyFont="0" applyFill="0" applyBorder="0" applyAlignment="0" applyProtection="0"/>
    <xf numFmtId="43" fontId="39"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3" fontId="5" fillId="0" borderId="0" applyFont="0" applyFill="0" applyBorder="0" applyAlignment="0" applyProtection="0"/>
    <xf numFmtId="9" fontId="5" fillId="0" borderId="0" applyFont="0" applyFill="0" applyBorder="0" applyAlignment="0" applyProtection="0"/>
    <xf numFmtId="0" fontId="200" fillId="0" borderId="0">
      <alignment horizontal="left" vertical="center"/>
      <protection locked="0"/>
    </xf>
    <xf numFmtId="0" fontId="58" fillId="36" borderId="0" applyNumberFormat="0" applyBorder="0" applyAlignment="0" applyProtection="0"/>
    <xf numFmtId="0" fontId="58" fillId="37"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8" fillId="36" borderId="0" applyNumberFormat="0" applyBorder="0" applyAlignment="0" applyProtection="0"/>
    <xf numFmtId="0" fontId="58" fillId="37"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39"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39"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61" fillId="46" borderId="0" applyNumberFormat="0" applyBorder="0" applyAlignment="0" applyProtection="0"/>
    <xf numFmtId="0" fontId="61" fillId="43" borderId="0" applyNumberFormat="0" applyBorder="0" applyAlignment="0" applyProtection="0"/>
    <xf numFmtId="0" fontId="61" fillId="44"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6" borderId="0" applyNumberFormat="0" applyBorder="0" applyAlignment="0" applyProtection="0"/>
    <xf numFmtId="0" fontId="61" fillId="43" borderId="0" applyNumberFormat="0" applyBorder="0" applyAlignment="0" applyProtection="0"/>
    <xf numFmtId="0" fontId="61" fillId="44"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73" fillId="38" borderId="0" applyNumberFormat="0" applyBorder="0" applyAlignment="0" applyProtection="0"/>
    <xf numFmtId="0" fontId="66" fillId="54" borderId="27" applyNumberFormat="0" applyAlignment="0" applyProtection="0"/>
    <xf numFmtId="0" fontId="69" fillId="55" borderId="29" applyNumberFormat="0" applyAlignment="0" applyProtection="0"/>
    <xf numFmtId="0" fontId="68" fillId="0" borderId="28" applyNumberFormat="0" applyFill="0" applyAlignment="0" applyProtection="0"/>
    <xf numFmtId="0" fontId="201" fillId="0" borderId="0" applyNumberFormat="0" applyFill="0" applyBorder="0" applyAlignment="0" applyProtection="0"/>
    <xf numFmtId="0" fontId="202" fillId="0" borderId="0" applyNumberFormat="0" applyFill="0" applyBorder="0" applyAlignment="0" applyProtection="0">
      <alignment vertical="top"/>
      <protection locked="0"/>
    </xf>
    <xf numFmtId="0" fontId="61" fillId="50"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53" borderId="0" applyNumberFormat="0" applyBorder="0" applyAlignment="0" applyProtection="0"/>
    <xf numFmtId="0" fontId="71" fillId="41" borderId="27" applyNumberFormat="0" applyAlignment="0" applyProtection="0"/>
    <xf numFmtId="190" fontId="39" fillId="0" borderId="0" applyFont="0" applyFill="0" applyBorder="0" applyAlignment="0" applyProtection="0"/>
    <xf numFmtId="191" fontId="39" fillId="0" borderId="0" applyFont="0" applyFill="0" applyBorder="0" applyAlignment="0" applyProtection="0"/>
    <xf numFmtId="38" fontId="128" fillId="116" borderId="0" applyNumberFormat="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203" fillId="0" borderId="0" applyNumberFormat="0" applyFill="0" applyBorder="0" applyAlignment="0" applyProtection="0">
      <alignment vertical="top"/>
      <protection locked="0"/>
    </xf>
    <xf numFmtId="0" fontId="204" fillId="0" borderId="0" applyNumberFormat="0" applyFill="0" applyBorder="0" applyAlignment="0" applyProtection="0">
      <alignment vertical="top"/>
      <protection locked="0"/>
    </xf>
    <xf numFmtId="0" fontId="205" fillId="0" borderId="0" applyNumberFormat="0" applyFill="0" applyBorder="0" applyAlignment="0" applyProtection="0">
      <alignment vertical="top"/>
      <protection locked="0"/>
    </xf>
    <xf numFmtId="0" fontId="206" fillId="0" borderId="0" applyNumberFormat="0" applyFill="0" applyBorder="0" applyAlignment="0" applyProtection="0">
      <alignment vertical="top"/>
      <protection locked="0"/>
    </xf>
    <xf numFmtId="0" fontId="64" fillId="37" borderId="0" applyNumberFormat="0" applyBorder="0" applyAlignment="0" applyProtection="0"/>
    <xf numFmtId="10" fontId="128" fillId="117" borderId="6" applyNumberFormat="0" applyBorder="0" applyAlignment="0" applyProtection="0"/>
    <xf numFmtId="0" fontId="204" fillId="0" borderId="0" applyNumberFormat="0" applyFill="0" applyBorder="0" applyAlignment="0" applyProtection="0">
      <alignment vertical="top"/>
      <protection locked="0"/>
    </xf>
    <xf numFmtId="0" fontId="207" fillId="0" borderId="0" applyNumberFormat="0" applyFill="0" applyBorder="0" applyAlignment="0" applyProtection="0">
      <alignment vertical="top"/>
      <protection locked="0"/>
    </xf>
    <xf numFmtId="192" fontId="208" fillId="0" borderId="0" applyFont="0" applyFill="0" applyBorder="0" applyAlignment="0" applyProtection="0"/>
    <xf numFmtId="164" fontId="209" fillId="0" borderId="0" applyFont="0" applyFill="0" applyBorder="0" applyAlignment="0" applyProtection="0"/>
    <xf numFmtId="0" fontId="79" fillId="57" borderId="0" applyNumberFormat="0" applyBorder="0" applyAlignment="0" applyProtection="0"/>
    <xf numFmtId="37" fontId="210" fillId="0" borderId="0"/>
    <xf numFmtId="0" fontId="211" fillId="0" borderId="0"/>
    <xf numFmtId="193" fontId="212" fillId="0" borderId="0"/>
    <xf numFmtId="0" fontId="21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8" fillId="0" borderId="0"/>
    <xf numFmtId="0" fontId="58" fillId="56" borderId="30" applyNumberFormat="0" applyFont="0" applyAlignment="0" applyProtection="0"/>
    <xf numFmtId="10" fontId="39" fillId="0" borderId="0" applyFont="0" applyFill="0" applyBorder="0" applyAlignment="0" applyProtection="0"/>
    <xf numFmtId="10" fontId="39" fillId="0" borderId="0" applyFont="0" applyFill="0" applyBorder="0" applyAlignment="0" applyProtection="0"/>
    <xf numFmtId="9" fontId="58" fillId="0" borderId="0" applyFont="0" applyFill="0" applyBorder="0" applyAlignment="0" applyProtection="0"/>
    <xf numFmtId="9" fontId="5" fillId="0" borderId="0" applyFont="0" applyFill="0" applyBorder="0" applyAlignment="0" applyProtection="0"/>
    <xf numFmtId="9" fontId="39" fillId="0" borderId="0" applyFont="0" applyFill="0" applyBorder="0" applyAlignment="0" applyProtection="0"/>
    <xf numFmtId="0" fontId="80" fillId="54" borderId="35" applyNumberFormat="0" applyAlignment="0" applyProtection="0"/>
    <xf numFmtId="164" fontId="39" fillId="0" borderId="0" applyFont="0" applyFill="0" applyBorder="0" applyAlignment="0" applyProtection="0"/>
    <xf numFmtId="0" fontId="78" fillId="0" borderId="0" applyNumberFormat="0" applyFill="0" applyBorder="0" applyAlignment="0" applyProtection="0"/>
    <xf numFmtId="0" fontId="63" fillId="0" borderId="0" applyNumberFormat="0" applyFill="0" applyBorder="0" applyAlignment="0" applyProtection="0"/>
    <xf numFmtId="0" fontId="72" fillId="0" borderId="0" applyNumberFormat="0" applyFill="0" applyBorder="0" applyAlignment="0" applyProtection="0"/>
    <xf numFmtId="0" fontId="214" fillId="0" borderId="0">
      <alignment horizontal="center" vertical="center" wrapText="1"/>
    </xf>
    <xf numFmtId="0" fontId="85" fillId="0" borderId="0" applyNumberFormat="0" applyFill="0" applyBorder="0" applyAlignment="0" applyProtection="0"/>
    <xf numFmtId="0" fontId="75" fillId="0" borderId="32" applyNumberFormat="0" applyFill="0" applyAlignment="0" applyProtection="0"/>
    <xf numFmtId="0" fontId="76" fillId="0" borderId="33" applyNumberFormat="0" applyFill="0" applyAlignment="0" applyProtection="0"/>
    <xf numFmtId="0" fontId="77" fillId="0" borderId="34" applyNumberFormat="0" applyFill="0" applyAlignment="0" applyProtection="0"/>
    <xf numFmtId="0" fontId="77" fillId="0" borderId="0" applyNumberFormat="0" applyFill="0" applyBorder="0" applyAlignment="0" applyProtection="0"/>
    <xf numFmtId="0" fontId="215" fillId="0" borderId="0" applyNumberFormat="0" applyFill="0" applyBorder="0" applyAlignment="0" applyProtection="0"/>
    <xf numFmtId="194" fontId="39" fillId="0" borderId="0" applyFont="0" applyFill="0" applyBorder="0" applyAlignment="0" applyProtection="0"/>
    <xf numFmtId="195" fontId="39" fillId="0" borderId="0" applyFont="0" applyFill="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53" borderId="0" applyNumberFormat="0" applyBorder="0" applyAlignment="0" applyProtection="0"/>
    <xf numFmtId="0" fontId="215" fillId="0" borderId="0" applyNumberFormat="0" applyFill="0" applyBorder="0" applyAlignment="0" applyProtection="0"/>
    <xf numFmtId="0" fontId="69" fillId="55" borderId="29" applyNumberFormat="0" applyAlignment="0" applyProtection="0"/>
    <xf numFmtId="0" fontId="79" fillId="57" borderId="0" applyNumberFormat="0" applyBorder="0" applyAlignment="0" applyProtection="0"/>
    <xf numFmtId="0" fontId="39" fillId="56" borderId="30" applyNumberFormat="0" applyFont="0" applyAlignment="0" applyProtection="0"/>
    <xf numFmtId="0" fontId="68" fillId="0" borderId="28" applyNumberFormat="0" applyFill="0" applyAlignment="0" applyProtection="0"/>
    <xf numFmtId="0" fontId="71" fillId="41" borderId="27" applyNumberFormat="0" applyAlignment="0" applyProtection="0"/>
    <xf numFmtId="0" fontId="80" fillId="54" borderId="35" applyNumberFormat="0" applyAlignment="0" applyProtection="0"/>
    <xf numFmtId="0" fontId="64" fillId="37" borderId="0" applyNumberFormat="0" applyBorder="0" applyAlignment="0" applyProtection="0"/>
    <xf numFmtId="0" fontId="73" fillId="38" borderId="0" applyNumberFormat="0" applyBorder="0" applyAlignment="0" applyProtection="0"/>
    <xf numFmtId="0" fontId="75" fillId="0" borderId="32" applyNumberFormat="0" applyFill="0" applyAlignment="0" applyProtection="0"/>
    <xf numFmtId="0" fontId="76" fillId="0" borderId="33" applyNumberFormat="0" applyFill="0" applyAlignment="0" applyProtection="0"/>
    <xf numFmtId="0" fontId="77" fillId="0" borderId="34" applyNumberFormat="0" applyFill="0" applyAlignment="0" applyProtection="0"/>
    <xf numFmtId="0" fontId="77" fillId="0" borderId="0" applyNumberFormat="0" applyFill="0" applyBorder="0" applyAlignment="0" applyProtection="0"/>
    <xf numFmtId="0" fontId="66" fillId="54" borderId="27" applyNumberFormat="0" applyAlignment="0" applyProtection="0"/>
    <xf numFmtId="0" fontId="72" fillId="0" borderId="0" applyNumberFormat="0" applyFill="0" applyBorder="0" applyAlignment="0" applyProtection="0"/>
    <xf numFmtId="0" fontId="63" fillId="0" borderId="0" applyNumberFormat="0" applyFill="0" applyBorder="0" applyAlignment="0" applyProtection="0"/>
    <xf numFmtId="0" fontId="86" fillId="0" borderId="36" applyNumberFormat="0" applyFill="0" applyAlignment="0" applyProtection="0"/>
    <xf numFmtId="0" fontId="48" fillId="0" borderId="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4" fillId="0" borderId="0" applyFont="0" applyFill="0" applyBorder="0" applyAlignment="0" applyProtection="0"/>
    <xf numFmtId="43" fontId="39"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4" fillId="0" borderId="0" applyFont="0" applyFill="0" applyBorder="0" applyAlignment="0" applyProtection="0"/>
    <xf numFmtId="43" fontId="39"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4" fillId="0" borderId="0" applyFont="0" applyFill="0" applyBorder="0" applyAlignment="0" applyProtection="0"/>
    <xf numFmtId="43" fontId="39"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39"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48" fillId="13" borderId="15" applyNumberFormat="0" applyFont="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44" fillId="8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44" fillId="8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4" fillId="89"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44" fillId="90"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4" fillId="91"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4" fillId="92"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4" fontId="5" fillId="0" borderId="0" applyFont="0" applyFill="0" applyBorder="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0" fontId="5" fillId="13" borderId="15"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3" fontId="5" fillId="0" borderId="0" applyFill="0" applyBorder="0" applyAlignment="0" applyProtection="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173" fontId="5" fillId="0" borderId="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3" borderId="15" applyNumberFormat="0" applyFont="0" applyAlignment="0" applyProtection="0"/>
    <xf numFmtId="9" fontId="5" fillId="0" borderId="0" applyFont="0" applyFill="0" applyBorder="0" applyAlignment="0" applyProtection="0"/>
    <xf numFmtId="0" fontId="136" fillId="84" borderId="83" applyNumberFormat="0" applyAlignment="0" applyProtection="0"/>
    <xf numFmtId="0" fontId="138" fillId="85" borderId="83" applyNumberFormat="0" applyAlignment="0" applyProtection="0"/>
    <xf numFmtId="0" fontId="139" fillId="0" borderId="85" applyNumberFormat="0" applyFill="0" applyAlignment="0" applyProtection="0"/>
    <xf numFmtId="0" fontId="141" fillId="0" borderId="0" applyNumberFormat="0" applyFill="0" applyBorder="0" applyAlignment="0" applyProtection="0"/>
    <xf numFmtId="0" fontId="44" fillId="87" borderId="0" applyNumberFormat="0" applyBorder="0" applyAlignment="0" applyProtection="0"/>
    <xf numFmtId="0" fontId="44" fillId="88" borderId="0" applyNumberFormat="0" applyBorder="0" applyAlignment="0" applyProtection="0"/>
    <xf numFmtId="0" fontId="44" fillId="89" borderId="0" applyNumberFormat="0" applyBorder="0" applyAlignment="0" applyProtection="0"/>
    <xf numFmtId="0" fontId="44" fillId="90" borderId="0" applyNumberFormat="0" applyBorder="0" applyAlignment="0" applyProtection="0"/>
    <xf numFmtId="0" fontId="44" fillId="91" borderId="0" applyNumberFormat="0" applyBorder="0" applyAlignment="0" applyProtection="0"/>
    <xf numFmtId="0" fontId="44" fillId="92"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cellStyleXfs>
  <cellXfs count="2860">
    <xf numFmtId="0" fontId="0" fillId="0" borderId="0" xfId="0"/>
    <xf numFmtId="0" fontId="34" fillId="0" borderId="0" xfId="1" applyFont="1"/>
    <xf numFmtId="0" fontId="36" fillId="2" borderId="4" xfId="1" applyFont="1" applyFill="1" applyBorder="1" applyAlignment="1">
      <alignment horizontal="center"/>
    </xf>
    <xf numFmtId="0" fontId="36" fillId="2" borderId="6" xfId="1" applyFont="1" applyFill="1" applyBorder="1" applyAlignment="1">
      <alignment horizontal="center"/>
    </xf>
    <xf numFmtId="0" fontId="36" fillId="2" borderId="7" xfId="1" applyFont="1" applyFill="1" applyBorder="1" applyAlignment="1">
      <alignment horizontal="center"/>
    </xf>
    <xf numFmtId="0" fontId="37" fillId="3" borderId="6" xfId="1" applyFont="1" applyFill="1" applyBorder="1"/>
    <xf numFmtId="0" fontId="37" fillId="3" borderId="7" xfId="1" applyFont="1" applyFill="1" applyBorder="1"/>
    <xf numFmtId="0" fontId="34" fillId="4" borderId="4" xfId="1" applyFont="1" applyFill="1" applyBorder="1"/>
    <xf numFmtId="0" fontId="39" fillId="4" borderId="6" xfId="1" applyFont="1" applyFill="1" applyBorder="1" applyAlignment="1">
      <alignment horizontal="center"/>
    </xf>
    <xf numFmtId="0" fontId="34" fillId="4" borderId="7" xfId="1" applyFont="1" applyFill="1" applyBorder="1"/>
    <xf numFmtId="0" fontId="34" fillId="4" borderId="0" xfId="1" applyFont="1" applyFill="1"/>
    <xf numFmtId="0" fontId="34" fillId="6" borderId="7" xfId="1" applyFont="1" applyFill="1" applyBorder="1"/>
    <xf numFmtId="0" fontId="37" fillId="7" borderId="7" xfId="1" applyFont="1" applyFill="1" applyBorder="1"/>
    <xf numFmtId="0" fontId="34" fillId="0" borderId="4" xfId="1" applyFont="1" applyFill="1" applyBorder="1"/>
    <xf numFmtId="0" fontId="34" fillId="8" borderId="7" xfId="1" applyFont="1" applyFill="1" applyBorder="1"/>
    <xf numFmtId="0" fontId="34" fillId="9" borderId="7" xfId="1" applyFont="1" applyFill="1" applyBorder="1"/>
    <xf numFmtId="0" fontId="37" fillId="10" borderId="7" xfId="1" applyFont="1" applyFill="1" applyBorder="1"/>
    <xf numFmtId="0" fontId="39" fillId="4" borderId="10" xfId="1" applyFont="1" applyFill="1" applyBorder="1" applyAlignment="1">
      <alignment horizontal="center"/>
    </xf>
    <xf numFmtId="0" fontId="34" fillId="0" borderId="7" xfId="1" applyFont="1" applyBorder="1"/>
    <xf numFmtId="0" fontId="34" fillId="4" borderId="11" xfId="1" applyFont="1" applyFill="1" applyBorder="1"/>
    <xf numFmtId="0" fontId="35" fillId="0" borderId="0" xfId="1" applyFont="1" applyFill="1" applyAlignment="1">
      <alignment horizontal="center"/>
    </xf>
    <xf numFmtId="2" fontId="34" fillId="33" borderId="8" xfId="1" applyNumberFormat="1" applyFont="1" applyFill="1" applyBorder="1" applyAlignment="1">
      <alignment horizontal="center" vertical="center"/>
    </xf>
    <xf numFmtId="0" fontId="52" fillId="4" borderId="22" xfId="1" applyFont="1" applyFill="1" applyBorder="1" applyAlignment="1">
      <alignment vertical="center"/>
    </xf>
    <xf numFmtId="0" fontId="52" fillId="4" borderId="4" xfId="1" applyFont="1" applyFill="1" applyBorder="1" applyAlignment="1">
      <alignment vertical="center"/>
    </xf>
    <xf numFmtId="0" fontId="34" fillId="4" borderId="6" xfId="1" applyFont="1" applyFill="1" applyBorder="1" applyAlignment="1">
      <alignment horizontal="center" vertical="center"/>
    </xf>
    <xf numFmtId="0" fontId="34" fillId="0" borderId="0" xfId="1" applyFont="1" applyAlignment="1">
      <alignment horizontal="center" vertical="center"/>
    </xf>
    <xf numFmtId="0" fontId="52" fillId="0" borderId="0" xfId="1" applyFont="1"/>
    <xf numFmtId="1" fontId="34" fillId="0" borderId="0" xfId="1" applyNumberFormat="1" applyFont="1"/>
    <xf numFmtId="0" fontId="34" fillId="4" borderId="6" xfId="1" applyFont="1" applyFill="1" applyBorder="1" applyAlignment="1">
      <alignment horizontal="right"/>
    </xf>
    <xf numFmtId="0" fontId="34" fillId="6" borderId="6" xfId="1" applyFont="1" applyFill="1" applyBorder="1" applyAlignment="1">
      <alignment horizontal="right"/>
    </xf>
    <xf numFmtId="0" fontId="34" fillId="4" borderId="5" xfId="1" applyFont="1" applyFill="1" applyBorder="1" applyAlignment="1">
      <alignment horizontal="right"/>
    </xf>
    <xf numFmtId="0" fontId="37" fillId="7" borderId="6" xfId="1" applyFont="1" applyFill="1" applyBorder="1" applyAlignment="1">
      <alignment horizontal="right"/>
    </xf>
    <xf numFmtId="0" fontId="34" fillId="0" borderId="6" xfId="1" applyFont="1" applyBorder="1" applyAlignment="1">
      <alignment horizontal="right"/>
    </xf>
    <xf numFmtId="0" fontId="34" fillId="0" borderId="5" xfId="1" applyFont="1" applyBorder="1" applyAlignment="1">
      <alignment horizontal="right"/>
    </xf>
    <xf numFmtId="0" fontId="34" fillId="8" borderId="6" xfId="1" applyFont="1" applyFill="1" applyBorder="1" applyAlignment="1">
      <alignment horizontal="right"/>
    </xf>
    <xf numFmtId="1" fontId="34" fillId="4" borderId="8" xfId="1" applyNumberFormat="1" applyFont="1" applyFill="1" applyBorder="1" applyAlignment="1">
      <alignment horizontal="right"/>
    </xf>
    <xf numFmtId="0" fontId="34" fillId="9" borderId="6" xfId="1" applyFont="1" applyFill="1" applyBorder="1" applyAlignment="1">
      <alignment horizontal="right"/>
    </xf>
    <xf numFmtId="0" fontId="37" fillId="10" borderId="6" xfId="1" applyFont="1" applyFill="1" applyBorder="1" applyAlignment="1">
      <alignment horizontal="right"/>
    </xf>
    <xf numFmtId="0" fontId="34" fillId="4" borderId="8" xfId="1" applyFont="1" applyFill="1" applyBorder="1" applyAlignment="1">
      <alignment horizontal="center" vertical="center"/>
    </xf>
    <xf numFmtId="0" fontId="34" fillId="4" borderId="12" xfId="1" applyFont="1" applyFill="1" applyBorder="1" applyAlignment="1">
      <alignment horizontal="center" vertical="center"/>
    </xf>
    <xf numFmtId="0" fontId="29" fillId="0" borderId="0" xfId="512"/>
    <xf numFmtId="0" fontId="35" fillId="0" borderId="0" xfId="1" applyFont="1" applyFill="1" applyAlignment="1">
      <alignment horizontal="center" vertical="center"/>
    </xf>
    <xf numFmtId="0" fontId="0" fillId="59" borderId="0" xfId="0" applyFill="1"/>
    <xf numFmtId="0" fontId="92" fillId="59" borderId="0" xfId="0" applyFont="1" applyFill="1"/>
    <xf numFmtId="0" fontId="34" fillId="35" borderId="17" xfId="1" applyFont="1" applyFill="1" applyBorder="1" applyAlignment="1">
      <alignment horizontal="center" vertical="center"/>
    </xf>
    <xf numFmtId="0" fontId="34" fillId="35" borderId="18" xfId="1" applyFont="1" applyFill="1" applyBorder="1" applyAlignment="1">
      <alignment horizontal="center" vertical="center"/>
    </xf>
    <xf numFmtId="0" fontId="34" fillId="34" borderId="17" xfId="1" applyFont="1" applyFill="1" applyBorder="1" applyAlignment="1">
      <alignment horizontal="center" vertical="center"/>
    </xf>
    <xf numFmtId="0" fontId="34" fillId="34" borderId="18" xfId="1" applyFont="1" applyFill="1" applyBorder="1" applyAlignment="1">
      <alignment horizontal="center" vertical="center"/>
    </xf>
    <xf numFmtId="0" fontId="34" fillId="0" borderId="0" xfId="1" applyFont="1" applyAlignment="1">
      <alignment horizontal="center"/>
    </xf>
    <xf numFmtId="0" fontId="48" fillId="4" borderId="0" xfId="526" applyFill="1"/>
    <xf numFmtId="0" fontId="48" fillId="4" borderId="0" xfId="526" applyFont="1" applyFill="1"/>
    <xf numFmtId="0" fontId="48" fillId="4" borderId="0" xfId="526" applyFill="1" applyAlignment="1">
      <alignment wrapText="1"/>
    </xf>
    <xf numFmtId="0" fontId="48" fillId="4" borderId="0" xfId="526" applyFill="1" applyAlignment="1">
      <alignment horizontal="center"/>
    </xf>
    <xf numFmtId="0" fontId="104" fillId="4" borderId="0" xfId="526" applyFont="1" applyFill="1"/>
    <xf numFmtId="0" fontId="55" fillId="4" borderId="19" xfId="526" applyFont="1" applyFill="1" applyBorder="1" applyAlignment="1">
      <alignment horizontal="center"/>
    </xf>
    <xf numFmtId="0" fontId="104" fillId="4" borderId="3" xfId="526" applyFont="1" applyFill="1" applyBorder="1"/>
    <xf numFmtId="0" fontId="104" fillId="61" borderId="0" xfId="526" applyFont="1" applyFill="1"/>
    <xf numFmtId="0" fontId="105" fillId="8" borderId="42" xfId="526" applyFont="1" applyFill="1" applyBorder="1"/>
    <xf numFmtId="0" fontId="105" fillId="8" borderId="0" xfId="526" applyFont="1" applyFill="1" applyBorder="1"/>
    <xf numFmtId="0" fontId="105" fillId="8" borderId="0" xfId="526" applyFont="1" applyFill="1" applyBorder="1" applyAlignment="1">
      <alignment horizontal="center"/>
    </xf>
    <xf numFmtId="0" fontId="105" fillId="8" borderId="44" xfId="526" applyFont="1" applyFill="1" applyBorder="1"/>
    <xf numFmtId="0" fontId="52" fillId="4" borderId="0" xfId="526" applyFont="1" applyFill="1"/>
    <xf numFmtId="0" fontId="52" fillId="4" borderId="4" xfId="526" applyFont="1" applyFill="1" applyBorder="1"/>
    <xf numFmtId="0" fontId="52" fillId="4" borderId="6" xfId="526" applyFont="1" applyFill="1" applyBorder="1" applyAlignment="1">
      <alignment wrapText="1"/>
    </xf>
    <xf numFmtId="0" fontId="52" fillId="4" borderId="6" xfId="526" applyFont="1" applyFill="1" applyBorder="1" applyAlignment="1">
      <alignment horizontal="center"/>
    </xf>
    <xf numFmtId="0" fontId="52" fillId="4" borderId="8" xfId="526" applyFont="1" applyFill="1" applyBorder="1"/>
    <xf numFmtId="0" fontId="52" fillId="61" borderId="0" xfId="526" applyFont="1" applyFill="1"/>
    <xf numFmtId="0" fontId="52" fillId="4" borderId="9" xfId="526" applyFont="1" applyFill="1" applyBorder="1"/>
    <xf numFmtId="0" fontId="52" fillId="4" borderId="10" xfId="526" applyFont="1" applyFill="1" applyBorder="1" applyAlignment="1">
      <alignment wrapText="1"/>
    </xf>
    <xf numFmtId="0" fontId="52" fillId="4" borderId="10" xfId="526" applyFont="1" applyFill="1" applyBorder="1" applyAlignment="1">
      <alignment horizontal="center"/>
    </xf>
    <xf numFmtId="0" fontId="52" fillId="4" borderId="12" xfId="526" applyFont="1" applyFill="1" applyBorder="1"/>
    <xf numFmtId="0" fontId="48" fillId="61" borderId="0" xfId="526" applyFont="1" applyFill="1"/>
    <xf numFmtId="0" fontId="48" fillId="61" borderId="0" xfId="526" applyFill="1" applyAlignment="1">
      <alignment wrapText="1"/>
    </xf>
    <xf numFmtId="0" fontId="48" fillId="61" borderId="0" xfId="526" applyFill="1" applyAlignment="1">
      <alignment horizontal="center"/>
    </xf>
    <xf numFmtId="0" fontId="48" fillId="61" borderId="0" xfId="526" applyFill="1"/>
    <xf numFmtId="0" fontId="34" fillId="4" borderId="2" xfId="1" applyFont="1" applyFill="1" applyBorder="1"/>
    <xf numFmtId="0" fontId="34" fillId="4" borderId="2" xfId="1" applyFont="1" applyFill="1" applyBorder="1" applyAlignment="1">
      <alignment horizontal="center"/>
    </xf>
    <xf numFmtId="0" fontId="35" fillId="4" borderId="2" xfId="1" applyFont="1" applyFill="1" applyBorder="1" applyAlignment="1">
      <alignment horizontal="center"/>
    </xf>
    <xf numFmtId="0" fontId="35" fillId="4" borderId="2" xfId="1" applyFont="1" applyFill="1" applyBorder="1" applyAlignment="1">
      <alignment horizontal="center" vertical="center"/>
    </xf>
    <xf numFmtId="0" fontId="34" fillId="4" borderId="2" xfId="1" applyFont="1" applyFill="1" applyBorder="1" applyAlignment="1">
      <alignment horizontal="center" vertical="center"/>
    </xf>
    <xf numFmtId="0" fontId="45" fillId="4" borderId="2" xfId="1" applyFont="1" applyFill="1" applyBorder="1" applyAlignment="1">
      <alignment horizontal="center" vertical="center"/>
    </xf>
    <xf numFmtId="0" fontId="46" fillId="4" borderId="2" xfId="1" applyFont="1" applyFill="1" applyBorder="1" applyAlignment="1">
      <alignment horizontal="center" vertical="center"/>
    </xf>
    <xf numFmtId="0" fontId="29" fillId="4" borderId="0" xfId="512" applyFill="1"/>
    <xf numFmtId="0" fontId="29" fillId="0" borderId="0" xfId="512" applyNumberFormat="1"/>
    <xf numFmtId="0" fontId="33" fillId="4" borderId="2" xfId="1" applyFont="1" applyFill="1" applyBorder="1" applyAlignment="1">
      <alignment horizontal="center"/>
    </xf>
    <xf numFmtId="0" fontId="33" fillId="4" borderId="0" xfId="1" applyFont="1" applyFill="1" applyBorder="1" applyAlignment="1">
      <alignment horizontal="center"/>
    </xf>
    <xf numFmtId="0" fontId="36" fillId="6" borderId="37" xfId="1" applyFont="1" applyFill="1" applyBorder="1"/>
    <xf numFmtId="0" fontId="36" fillId="6" borderId="17" xfId="1" applyFont="1" applyFill="1" applyBorder="1" applyAlignment="1">
      <alignment horizontal="center"/>
    </xf>
    <xf numFmtId="0" fontId="39" fillId="6" borderId="17" xfId="1" applyFont="1" applyFill="1" applyBorder="1" applyAlignment="1">
      <alignment horizontal="center"/>
    </xf>
    <xf numFmtId="167" fontId="34" fillId="6" borderId="17" xfId="1" applyNumberFormat="1" applyFont="1" applyFill="1" applyBorder="1" applyAlignment="1">
      <alignment horizontal="center" vertical="center"/>
    </xf>
    <xf numFmtId="2" fontId="34" fillId="0" borderId="23" xfId="1" applyNumberFormat="1" applyFont="1" applyFill="1" applyBorder="1" applyAlignment="1">
      <alignment horizontal="center" vertical="center"/>
    </xf>
    <xf numFmtId="0" fontId="36" fillId="3" borderId="37" xfId="1" applyFont="1" applyFill="1" applyBorder="1"/>
    <xf numFmtId="0" fontId="36" fillId="3" borderId="17" xfId="1" applyFont="1" applyFill="1" applyBorder="1" applyAlignment="1">
      <alignment horizontal="center"/>
    </xf>
    <xf numFmtId="0" fontId="38" fillId="3" borderId="17" xfId="1" applyFont="1" applyFill="1" applyBorder="1" applyAlignment="1">
      <alignment horizontal="center"/>
    </xf>
    <xf numFmtId="0" fontId="36" fillId="7" borderId="37" xfId="1" applyFont="1" applyFill="1" applyBorder="1"/>
    <xf numFmtId="0" fontId="36" fillId="7" borderId="17" xfId="1" applyFont="1" applyFill="1" applyBorder="1" applyAlignment="1">
      <alignment horizontal="center"/>
    </xf>
    <xf numFmtId="0" fontId="38" fillId="7" borderId="17" xfId="1" applyFont="1" applyFill="1" applyBorder="1" applyAlignment="1">
      <alignment horizontal="center"/>
    </xf>
    <xf numFmtId="0" fontId="35" fillId="8" borderId="37" xfId="1" applyFont="1" applyFill="1" applyBorder="1"/>
    <xf numFmtId="0" fontId="35" fillId="8" borderId="17" xfId="1" applyFont="1" applyFill="1" applyBorder="1" applyAlignment="1">
      <alignment horizontal="center"/>
    </xf>
    <xf numFmtId="0" fontId="34" fillId="8" borderId="17" xfId="1" applyFont="1" applyFill="1" applyBorder="1" applyAlignment="1">
      <alignment horizontal="center"/>
    </xf>
    <xf numFmtId="167" fontId="34" fillId="8" borderId="17" xfId="1" applyNumberFormat="1" applyFont="1" applyFill="1" applyBorder="1" applyAlignment="1">
      <alignment horizontal="center" vertical="center"/>
    </xf>
    <xf numFmtId="0" fontId="35" fillId="9" borderId="37" xfId="1" applyFont="1" applyFill="1" applyBorder="1"/>
    <xf numFmtId="0" fontId="35" fillId="9" borderId="17" xfId="1" applyFont="1" applyFill="1" applyBorder="1" applyAlignment="1">
      <alignment horizontal="center"/>
    </xf>
    <xf numFmtId="0" fontId="39" fillId="9" borderId="17" xfId="1" applyFont="1" applyFill="1" applyBorder="1" applyAlignment="1">
      <alignment horizontal="center"/>
    </xf>
    <xf numFmtId="167" fontId="34" fillId="9" borderId="17" xfId="1" applyNumberFormat="1" applyFont="1" applyFill="1" applyBorder="1" applyAlignment="1">
      <alignment horizontal="center" vertical="center"/>
    </xf>
    <xf numFmtId="9" fontId="34" fillId="4" borderId="23" xfId="522" applyFont="1" applyFill="1" applyBorder="1" applyAlignment="1">
      <alignment horizontal="center" vertical="center"/>
    </xf>
    <xf numFmtId="0" fontId="36" fillId="10" borderId="37" xfId="1" applyFont="1" applyFill="1" applyBorder="1"/>
    <xf numFmtId="0" fontId="36" fillId="10" borderId="17" xfId="1" applyFont="1" applyFill="1" applyBorder="1" applyAlignment="1">
      <alignment horizontal="center"/>
    </xf>
    <xf numFmtId="0" fontId="38" fillId="10" borderId="17" xfId="1" applyFont="1" applyFill="1" applyBorder="1" applyAlignment="1">
      <alignment horizontal="center"/>
    </xf>
    <xf numFmtId="167" fontId="37" fillId="10" borderId="17" xfId="1" applyNumberFormat="1" applyFont="1" applyFill="1" applyBorder="1" applyAlignment="1">
      <alignment horizontal="center" vertical="center"/>
    </xf>
    <xf numFmtId="0" fontId="36" fillId="2" borderId="38" xfId="1" applyFont="1" applyFill="1" applyBorder="1" applyAlignment="1">
      <alignment horizontal="center"/>
    </xf>
    <xf numFmtId="0" fontId="36" fillId="2" borderId="39" xfId="1" applyFont="1" applyFill="1" applyBorder="1" applyAlignment="1">
      <alignment horizontal="center"/>
    </xf>
    <xf numFmtId="0" fontId="36" fillId="2" borderId="40" xfId="1" applyFont="1" applyFill="1" applyBorder="1" applyAlignment="1">
      <alignment horizontal="center"/>
    </xf>
    <xf numFmtId="0" fontId="29" fillId="4" borderId="0" xfId="512" applyNumberFormat="1" applyFill="1"/>
    <xf numFmtId="0" fontId="33" fillId="4" borderId="2" xfId="1" applyFont="1" applyFill="1" applyBorder="1" applyAlignment="1">
      <alignment horizontal="left"/>
    </xf>
    <xf numFmtId="0" fontId="33" fillId="4" borderId="0" xfId="1" applyFont="1" applyFill="1" applyBorder="1" applyAlignment="1">
      <alignment horizontal="left"/>
    </xf>
    <xf numFmtId="0" fontId="36" fillId="2" borderId="48" xfId="1" applyFont="1" applyFill="1" applyBorder="1" applyAlignment="1">
      <alignment horizontal="center"/>
    </xf>
    <xf numFmtId="0" fontId="36" fillId="3" borderId="17" xfId="1" applyFont="1" applyFill="1" applyBorder="1"/>
    <xf numFmtId="0" fontId="34" fillId="4" borderId="5" xfId="1" applyFont="1" applyFill="1" applyBorder="1"/>
    <xf numFmtId="0" fontId="34" fillId="4" borderId="50" xfId="1" applyFont="1" applyFill="1" applyBorder="1"/>
    <xf numFmtId="0" fontId="36" fillId="6" borderId="17" xfId="1" applyFont="1" applyFill="1" applyBorder="1"/>
    <xf numFmtId="0" fontId="36" fillId="7" borderId="17" xfId="1" applyFont="1" applyFill="1" applyBorder="1"/>
    <xf numFmtId="0" fontId="35" fillId="8" borderId="17" xfId="1" applyFont="1" applyFill="1" applyBorder="1"/>
    <xf numFmtId="0" fontId="35" fillId="9" borderId="17" xfId="1" applyFont="1" applyFill="1" applyBorder="1"/>
    <xf numFmtId="0" fontId="36" fillId="10" borderId="17" xfId="1" applyFont="1" applyFill="1" applyBorder="1"/>
    <xf numFmtId="0" fontId="52" fillId="4" borderId="43" xfId="1" applyFont="1" applyFill="1" applyBorder="1" applyAlignment="1">
      <alignment vertical="center"/>
    </xf>
    <xf numFmtId="0" fontId="52" fillId="4" borderId="5" xfId="1" applyFont="1" applyFill="1" applyBorder="1" applyAlignment="1">
      <alignment vertical="center"/>
    </xf>
    <xf numFmtId="0" fontId="52" fillId="4" borderId="51" xfId="1" applyFont="1" applyFill="1" applyBorder="1" applyAlignment="1">
      <alignment vertical="center"/>
    </xf>
    <xf numFmtId="0" fontId="87" fillId="6" borderId="17" xfId="1" applyFont="1" applyFill="1" applyBorder="1" applyAlignment="1">
      <alignment vertical="center"/>
    </xf>
    <xf numFmtId="0" fontId="87" fillId="7" borderId="17" xfId="1" applyFont="1" applyFill="1" applyBorder="1" applyAlignment="1">
      <alignment vertical="center"/>
    </xf>
    <xf numFmtId="0" fontId="33" fillId="8" borderId="17" xfId="1" applyFont="1" applyFill="1" applyBorder="1" applyAlignment="1">
      <alignment vertical="center"/>
    </xf>
    <xf numFmtId="0" fontId="52" fillId="0" borderId="43" xfId="1" applyFont="1" applyFill="1" applyBorder="1" applyAlignment="1">
      <alignment vertical="center"/>
    </xf>
    <xf numFmtId="0" fontId="52" fillId="0" borderId="5" xfId="1" applyFont="1" applyFill="1" applyBorder="1" applyAlignment="1">
      <alignment vertical="center"/>
    </xf>
    <xf numFmtId="0" fontId="52" fillId="0" borderId="51" xfId="1" applyFont="1" applyFill="1" applyBorder="1" applyAlignment="1">
      <alignment vertical="center"/>
    </xf>
    <xf numFmtId="0" fontId="33" fillId="9" borderId="17" xfId="1" applyFont="1" applyFill="1" applyBorder="1" applyAlignment="1">
      <alignment vertical="center"/>
    </xf>
    <xf numFmtId="0" fontId="87" fillId="10" borderId="17" xfId="1" applyFont="1" applyFill="1" applyBorder="1" applyAlignment="1">
      <alignment vertical="center"/>
    </xf>
    <xf numFmtId="0" fontId="52" fillId="4" borderId="49" xfId="1" applyFont="1" applyFill="1" applyBorder="1" applyAlignment="1">
      <alignment vertical="center"/>
    </xf>
    <xf numFmtId="0" fontId="46" fillId="0" borderId="0" xfId="1" applyFont="1"/>
    <xf numFmtId="0" fontId="96" fillId="0" borderId="0" xfId="1" applyFont="1"/>
    <xf numFmtId="0" fontId="87" fillId="3" borderId="37" xfId="1" applyFont="1" applyFill="1" applyBorder="1" applyAlignment="1">
      <alignment vertical="center"/>
    </xf>
    <xf numFmtId="0" fontId="87" fillId="3" borderId="17" xfId="1" applyFont="1" applyFill="1" applyBorder="1" applyAlignment="1">
      <alignment vertical="center"/>
    </xf>
    <xf numFmtId="0" fontId="38" fillId="3" borderId="17" xfId="1" applyFont="1" applyFill="1" applyBorder="1" applyAlignment="1">
      <alignment horizontal="center" vertical="center"/>
    </xf>
    <xf numFmtId="0" fontId="110" fillId="3" borderId="17" xfId="1" applyFont="1" applyFill="1" applyBorder="1" applyAlignment="1">
      <alignment horizontal="center" vertical="center"/>
    </xf>
    <xf numFmtId="0" fontId="37" fillId="3" borderId="17" xfId="1" applyFont="1" applyFill="1" applyBorder="1" applyAlignment="1">
      <alignment horizontal="center" vertical="center"/>
    </xf>
    <xf numFmtId="0" fontId="53" fillId="63" borderId="17" xfId="1" applyFont="1" applyFill="1" applyBorder="1" applyAlignment="1">
      <alignment horizontal="center" vertical="center"/>
    </xf>
    <xf numFmtId="0" fontId="37" fillId="3" borderId="18" xfId="1" applyFont="1" applyFill="1" applyBorder="1" applyAlignment="1">
      <alignment horizontal="center" vertical="center"/>
    </xf>
    <xf numFmtId="0" fontId="37" fillId="0" borderId="0" xfId="1" applyFont="1" applyAlignment="1">
      <alignment vertical="center"/>
    </xf>
    <xf numFmtId="0" fontId="52" fillId="4" borderId="19" xfId="1" applyFont="1" applyFill="1" applyBorder="1" applyAlignment="1">
      <alignment vertical="center"/>
    </xf>
    <xf numFmtId="0" fontId="34" fillId="4" borderId="21" xfId="1" applyFont="1" applyFill="1" applyBorder="1" applyAlignment="1">
      <alignment horizontal="center" vertical="center"/>
    </xf>
    <xf numFmtId="0" fontId="107" fillId="4" borderId="21" xfId="1" applyFont="1" applyFill="1" applyBorder="1" applyAlignment="1">
      <alignment horizontal="center" vertical="center"/>
    </xf>
    <xf numFmtId="0" fontId="34" fillId="64" borderId="21" xfId="1" applyNumberFormat="1" applyFont="1" applyFill="1" applyBorder="1" applyAlignment="1">
      <alignment horizontal="center" vertical="center"/>
    </xf>
    <xf numFmtId="0" fontId="34" fillId="64" borderId="21" xfId="1" applyNumberFormat="1" applyFont="1" applyFill="1" applyBorder="1" applyAlignment="1" applyProtection="1">
      <alignment horizontal="center" vertical="center"/>
    </xf>
    <xf numFmtId="0" fontId="34" fillId="33" borderId="21" xfId="1" applyNumberFormat="1" applyFont="1" applyFill="1" applyBorder="1" applyAlignment="1" applyProtection="1">
      <alignment horizontal="center" vertical="center"/>
    </xf>
    <xf numFmtId="0" fontId="34" fillId="0" borderId="21" xfId="1" applyNumberFormat="1" applyFont="1" applyFill="1" applyBorder="1" applyAlignment="1" applyProtection="1">
      <alignment horizontal="center" vertical="center"/>
    </xf>
    <xf numFmtId="0" fontId="34" fillId="4" borderId="20" xfId="1" applyFont="1" applyFill="1" applyBorder="1" applyAlignment="1">
      <alignment horizontal="center" vertical="center"/>
    </xf>
    <xf numFmtId="0" fontId="34" fillId="4" borderId="0" xfId="1" applyFont="1" applyFill="1" applyAlignment="1">
      <alignment horizontal="center"/>
    </xf>
    <xf numFmtId="169" fontId="34" fillId="4" borderId="0" xfId="1" applyNumberFormat="1" applyFont="1" applyFill="1" applyAlignment="1">
      <alignment horizontal="center"/>
    </xf>
    <xf numFmtId="0" fontId="107" fillId="4" borderId="6" xfId="1" applyFont="1" applyFill="1" applyBorder="1" applyAlignment="1">
      <alignment horizontal="center" vertical="center"/>
    </xf>
    <xf numFmtId="0" fontId="34" fillId="64" borderId="6" xfId="1" applyNumberFormat="1" applyFont="1" applyFill="1" applyBorder="1" applyAlignment="1">
      <alignment horizontal="center" vertical="center"/>
    </xf>
    <xf numFmtId="0" fontId="34" fillId="64" borderId="6" xfId="1" applyNumberFormat="1" applyFont="1" applyFill="1" applyBorder="1" applyAlignment="1" applyProtection="1">
      <alignment horizontal="center" vertical="center"/>
    </xf>
    <xf numFmtId="0" fontId="34" fillId="0" borderId="6" xfId="1" applyNumberFormat="1" applyFont="1" applyFill="1" applyBorder="1" applyAlignment="1" applyProtection="1">
      <alignment horizontal="center" vertical="center"/>
    </xf>
    <xf numFmtId="2" fontId="34" fillId="4" borderId="0" xfId="1" applyNumberFormat="1" applyFont="1" applyFill="1" applyAlignment="1">
      <alignment horizontal="center"/>
    </xf>
    <xf numFmtId="2" fontId="34" fillId="64" borderId="6" xfId="1" applyNumberFormat="1" applyFont="1" applyFill="1" applyBorder="1" applyAlignment="1" applyProtection="1">
      <alignment horizontal="center" vertical="center"/>
    </xf>
    <xf numFmtId="0" fontId="107" fillId="4" borderId="6" xfId="1" applyFont="1" applyFill="1" applyBorder="1" applyAlignment="1">
      <alignment horizontal="left" vertical="top" wrapText="1"/>
    </xf>
    <xf numFmtId="0" fontId="34" fillId="4" borderId="8" xfId="1" applyFont="1" applyFill="1" applyBorder="1" applyAlignment="1">
      <alignment horizontal="left" vertical="center"/>
    </xf>
    <xf numFmtId="0" fontId="34" fillId="4" borderId="6" xfId="1" applyFont="1" applyFill="1" applyBorder="1" applyAlignment="1">
      <alignment horizontal="left" vertical="center" wrapText="1"/>
    </xf>
    <xf numFmtId="0" fontId="34" fillId="4" borderId="8" xfId="1" applyFont="1" applyFill="1" applyBorder="1" applyAlignment="1">
      <alignment horizontal="left" vertical="center" wrapText="1"/>
    </xf>
    <xf numFmtId="2" fontId="34" fillId="4" borderId="0" xfId="1" applyNumberFormat="1" applyFont="1" applyFill="1"/>
    <xf numFmtId="9" fontId="34" fillId="64" borderId="6" xfId="525" applyFont="1" applyFill="1" applyBorder="1" applyAlignment="1">
      <alignment horizontal="center" vertical="center"/>
    </xf>
    <xf numFmtId="9" fontId="34" fillId="64" borderId="6" xfId="525" applyFont="1" applyFill="1" applyBorder="1" applyAlignment="1" applyProtection="1">
      <alignment horizontal="center" vertical="center"/>
    </xf>
    <xf numFmtId="0" fontId="34" fillId="33" borderId="6" xfId="578" applyNumberFormat="1" applyFont="1" applyFill="1" applyBorder="1" applyAlignment="1" applyProtection="1">
      <alignment horizontal="center" vertical="center"/>
    </xf>
    <xf numFmtId="0" fontId="34" fillId="4" borderId="6" xfId="1" applyFont="1" applyFill="1" applyBorder="1" applyAlignment="1">
      <alignment horizontal="left" vertical="center"/>
    </xf>
    <xf numFmtId="0" fontId="52" fillId="4" borderId="9" xfId="1" applyFont="1" applyFill="1" applyBorder="1" applyAlignment="1">
      <alignment vertical="center"/>
    </xf>
    <xf numFmtId="0" fontId="34" fillId="4" borderId="10" xfId="1" applyFont="1" applyFill="1" applyBorder="1" applyAlignment="1">
      <alignment horizontal="center" vertical="center"/>
    </xf>
    <xf numFmtId="0" fontId="107" fillId="4" borderId="10" xfId="1" applyFont="1" applyFill="1" applyBorder="1" applyAlignment="1">
      <alignment horizontal="center" vertical="center"/>
    </xf>
    <xf numFmtId="9" fontId="34" fillId="64" borderId="10" xfId="525" applyFont="1" applyFill="1" applyBorder="1" applyAlignment="1">
      <alignment horizontal="center" vertical="center"/>
    </xf>
    <xf numFmtId="9" fontId="34" fillId="64" borderId="10" xfId="525" applyFont="1" applyFill="1" applyBorder="1" applyAlignment="1" applyProtection="1">
      <alignment horizontal="center" vertical="center"/>
    </xf>
    <xf numFmtId="9" fontId="34" fillId="0" borderId="10" xfId="525" applyFont="1" applyFill="1" applyBorder="1" applyAlignment="1" applyProtection="1">
      <alignment horizontal="center" vertical="center"/>
    </xf>
    <xf numFmtId="168" fontId="34" fillId="33" borderId="10" xfId="525" applyNumberFormat="1" applyFont="1" applyFill="1" applyBorder="1" applyAlignment="1" applyProtection="1">
      <alignment horizontal="center" vertical="center"/>
    </xf>
    <xf numFmtId="0" fontId="34" fillId="4" borderId="10" xfId="1" applyFont="1" applyFill="1" applyBorder="1" applyAlignment="1">
      <alignment horizontal="left" vertical="center"/>
    </xf>
    <xf numFmtId="0" fontId="87" fillId="6" borderId="37" xfId="1" applyFont="1" applyFill="1" applyBorder="1" applyAlignment="1">
      <alignment vertical="center"/>
    </xf>
    <xf numFmtId="0" fontId="107" fillId="6" borderId="17" xfId="1" applyFont="1" applyFill="1" applyBorder="1" applyAlignment="1">
      <alignment horizontal="center" vertical="center"/>
    </xf>
    <xf numFmtId="0" fontId="34" fillId="65" borderId="17" xfId="1" applyFont="1" applyFill="1" applyBorder="1" applyAlignment="1">
      <alignment horizontal="center" vertical="center"/>
    </xf>
    <xf numFmtId="0" fontId="34" fillId="65" borderId="18" xfId="1" applyFont="1" applyFill="1" applyBorder="1" applyAlignment="1">
      <alignment horizontal="center" vertical="center"/>
    </xf>
    <xf numFmtId="0" fontId="34" fillId="0" borderId="0" xfId="1" applyFont="1" applyAlignment="1">
      <alignment vertical="center"/>
    </xf>
    <xf numFmtId="168" fontId="34" fillId="64" borderId="21" xfId="525" applyNumberFormat="1" applyFont="1" applyFill="1" applyBorder="1" applyAlignment="1">
      <alignment horizontal="center" vertical="center"/>
    </xf>
    <xf numFmtId="168" fontId="34" fillId="64" borderId="21" xfId="525" applyNumberFormat="1" applyFont="1" applyFill="1" applyBorder="1" applyAlignment="1" applyProtection="1">
      <alignment horizontal="center" vertical="center"/>
    </xf>
    <xf numFmtId="0" fontId="34" fillId="4" borderId="21" xfId="1" applyFont="1" applyFill="1" applyBorder="1" applyAlignment="1">
      <alignment horizontal="left" vertical="center" wrapText="1"/>
    </xf>
    <xf numFmtId="0" fontId="34" fillId="4" borderId="20" xfId="1" applyFont="1" applyFill="1" applyBorder="1" applyAlignment="1">
      <alignment horizontal="left" vertical="center" wrapText="1"/>
    </xf>
    <xf numFmtId="168" fontId="34" fillId="64" borderId="6" xfId="525" applyNumberFormat="1" applyFont="1" applyFill="1" applyBorder="1" applyAlignment="1">
      <alignment horizontal="center" vertical="center"/>
    </xf>
    <xf numFmtId="10" fontId="34" fillId="64" borderId="6" xfId="525" applyNumberFormat="1" applyFont="1" applyFill="1" applyBorder="1" applyAlignment="1">
      <alignment horizontal="center" vertical="center"/>
    </xf>
    <xf numFmtId="9" fontId="34" fillId="64" borderId="6" xfId="525" applyNumberFormat="1" applyFont="1" applyFill="1" applyBorder="1" applyAlignment="1">
      <alignment horizontal="center" vertical="center"/>
    </xf>
    <xf numFmtId="9" fontId="34" fillId="0" borderId="10" xfId="525" applyFont="1" applyFill="1" applyBorder="1" applyAlignment="1">
      <alignment horizontal="center" vertical="center"/>
    </xf>
    <xf numFmtId="9" fontId="34" fillId="33" borderId="10" xfId="525" applyFont="1" applyFill="1" applyBorder="1" applyAlignment="1">
      <alignment horizontal="center" vertical="center"/>
    </xf>
    <xf numFmtId="0" fontId="34" fillId="4" borderId="10" xfId="1" applyFont="1" applyFill="1" applyBorder="1" applyAlignment="1">
      <alignment horizontal="left" vertical="center" wrapText="1"/>
    </xf>
    <xf numFmtId="0" fontId="34" fillId="4" borderId="12" xfId="1" applyFont="1" applyFill="1" applyBorder="1" applyAlignment="1">
      <alignment horizontal="left" vertical="center" wrapText="1"/>
    </xf>
    <xf numFmtId="0" fontId="87" fillId="7" borderId="37" xfId="1" applyFont="1" applyFill="1" applyBorder="1" applyAlignment="1">
      <alignment vertical="center"/>
    </xf>
    <xf numFmtId="0" fontId="53" fillId="66" borderId="17" xfId="1" applyFont="1" applyFill="1" applyBorder="1" applyAlignment="1">
      <alignment horizontal="center" vertical="center"/>
    </xf>
    <xf numFmtId="0" fontId="53" fillId="66" borderId="18" xfId="1" applyFont="1" applyFill="1" applyBorder="1" applyAlignment="1">
      <alignment horizontal="center" vertical="center"/>
    </xf>
    <xf numFmtId="182" fontId="107" fillId="0" borderId="21" xfId="1" applyNumberFormat="1" applyFont="1" applyFill="1" applyBorder="1" applyAlignment="1" applyProtection="1">
      <alignment horizontal="center" vertical="center"/>
    </xf>
    <xf numFmtId="1" fontId="34" fillId="64" borderId="21" xfId="1" applyNumberFormat="1" applyFont="1" applyFill="1" applyBorder="1" applyAlignment="1">
      <alignment horizontal="center" vertical="center"/>
    </xf>
    <xf numFmtId="2" fontId="34" fillId="64" borderId="21" xfId="1" applyNumberFormat="1" applyFont="1" applyFill="1" applyBorder="1" applyAlignment="1" applyProtection="1">
      <alignment horizontal="center" vertical="center"/>
    </xf>
    <xf numFmtId="1" fontId="34" fillId="64" borderId="21" xfId="1" applyNumberFormat="1" applyFont="1" applyFill="1" applyBorder="1" applyAlignment="1" applyProtection="1">
      <alignment horizontal="center" vertical="center"/>
    </xf>
    <xf numFmtId="2" fontId="34" fillId="0" borderId="21" xfId="1" applyNumberFormat="1" applyFont="1" applyFill="1" applyBorder="1" applyAlignment="1" applyProtection="1">
      <alignment horizontal="center" vertical="center"/>
    </xf>
    <xf numFmtId="0" fontId="107" fillId="0" borderId="6" xfId="1" applyFont="1" applyFill="1" applyBorder="1" applyAlignment="1">
      <alignment horizontal="center" vertical="center"/>
    </xf>
    <xf numFmtId="182" fontId="107" fillId="0" borderId="6" xfId="1" applyNumberFormat="1" applyFont="1" applyFill="1" applyBorder="1" applyAlignment="1" applyProtection="1">
      <alignment horizontal="center" vertical="center"/>
    </xf>
    <xf numFmtId="9" fontId="34" fillId="0" borderId="6" xfId="525" applyFont="1" applyFill="1" applyBorder="1" applyAlignment="1" applyProtection="1">
      <alignment horizontal="center" vertical="center"/>
    </xf>
    <xf numFmtId="1" fontId="34" fillId="64" borderId="6" xfId="1" applyNumberFormat="1" applyFont="1" applyFill="1" applyBorder="1" applyAlignment="1">
      <alignment horizontal="center" vertical="center"/>
    </xf>
    <xf numFmtId="1" fontId="34" fillId="64" borderId="6" xfId="1" applyNumberFormat="1" applyFont="1" applyFill="1" applyBorder="1" applyAlignment="1" applyProtection="1">
      <alignment horizontal="center" vertical="center"/>
    </xf>
    <xf numFmtId="1" fontId="34" fillId="0" borderId="6" xfId="527" applyNumberFormat="1" applyFont="1" applyFill="1" applyBorder="1" applyAlignment="1" applyProtection="1">
      <alignment horizontal="center" vertical="center"/>
    </xf>
    <xf numFmtId="168" fontId="34" fillId="0" borderId="6" xfId="525" applyNumberFormat="1" applyFont="1" applyFill="1" applyBorder="1" applyAlignment="1" applyProtection="1">
      <alignment horizontal="center" vertical="center"/>
    </xf>
    <xf numFmtId="182" fontId="107" fillId="4" borderId="6" xfId="1" applyNumberFormat="1" applyFont="1" applyFill="1" applyBorder="1" applyAlignment="1" applyProtection="1">
      <alignment horizontal="center" vertical="center"/>
    </xf>
    <xf numFmtId="2" fontId="34" fillId="64" borderId="6" xfId="1" applyNumberFormat="1" applyFont="1" applyFill="1" applyBorder="1" applyAlignment="1">
      <alignment horizontal="center" vertical="center"/>
    </xf>
    <xf numFmtId="0" fontId="107" fillId="0" borderId="10" xfId="1" applyFont="1" applyFill="1" applyBorder="1" applyAlignment="1">
      <alignment horizontal="center" vertical="center"/>
    </xf>
    <xf numFmtId="182" fontId="107" fillId="0" borderId="10" xfId="1" applyNumberFormat="1" applyFont="1" applyFill="1" applyBorder="1" applyAlignment="1" applyProtection="1">
      <alignment horizontal="center" vertical="center"/>
    </xf>
    <xf numFmtId="168" fontId="34" fillId="64" borderId="10" xfId="525" applyNumberFormat="1" applyFont="1" applyFill="1" applyBorder="1" applyAlignment="1">
      <alignment horizontal="center" vertical="center"/>
    </xf>
    <xf numFmtId="0" fontId="107" fillId="4" borderId="10" xfId="1" applyFont="1" applyFill="1" applyBorder="1" applyAlignment="1">
      <alignment horizontal="left" vertical="center"/>
    </xf>
    <xf numFmtId="0" fontId="34" fillId="4" borderId="12" xfId="1" applyFont="1" applyFill="1" applyBorder="1" applyAlignment="1">
      <alignment horizontal="left" vertical="center"/>
    </xf>
    <xf numFmtId="0" fontId="33" fillId="8" borderId="37" xfId="1" applyFont="1" applyFill="1" applyBorder="1" applyAlignment="1">
      <alignment vertical="center"/>
    </xf>
    <xf numFmtId="0" fontId="107" fillId="8" borderId="17" xfId="1" applyFont="1" applyFill="1" applyBorder="1" applyAlignment="1">
      <alignment horizontal="center" vertical="center"/>
    </xf>
    <xf numFmtId="0" fontId="52" fillId="0" borderId="19" xfId="1" applyFont="1" applyFill="1" applyBorder="1" applyAlignment="1">
      <alignment vertical="center"/>
    </xf>
    <xf numFmtId="182" fontId="107" fillId="4" borderId="21" xfId="1" applyNumberFormat="1" applyFont="1" applyFill="1" applyBorder="1" applyAlignment="1" applyProtection="1">
      <alignment horizontal="center" vertical="center"/>
    </xf>
    <xf numFmtId="0" fontId="34" fillId="33" borderId="21" xfId="1" applyNumberFormat="1" applyFont="1" applyFill="1" applyBorder="1" applyAlignment="1">
      <alignment horizontal="center" vertical="center"/>
    </xf>
    <xf numFmtId="0" fontId="52" fillId="0" borderId="4" xfId="1" applyFont="1" applyFill="1" applyBorder="1" applyAlignment="1">
      <alignment vertical="center"/>
    </xf>
    <xf numFmtId="168" fontId="34" fillId="64" borderId="14" xfId="525" applyNumberFormat="1" applyFont="1" applyFill="1" applyBorder="1" applyAlignment="1">
      <alignment horizontal="center" vertical="center"/>
    </xf>
    <xf numFmtId="168" fontId="34" fillId="64" borderId="46" xfId="525" applyNumberFormat="1" applyFont="1" applyFill="1" applyBorder="1" applyAlignment="1">
      <alignment horizontal="center" vertical="center"/>
    </xf>
    <xf numFmtId="0" fontId="107" fillId="4" borderId="6" xfId="1" applyFont="1" applyFill="1" applyBorder="1" applyAlignment="1">
      <alignment horizontal="left" vertical="center" wrapText="1"/>
    </xf>
    <xf numFmtId="0" fontId="52" fillId="0" borderId="9" xfId="1" applyFont="1" applyFill="1" applyBorder="1" applyAlignment="1">
      <alignment vertical="center"/>
    </xf>
    <xf numFmtId="167" fontId="34" fillId="0" borderId="6" xfId="1" applyNumberFormat="1" applyFont="1" applyFill="1" applyBorder="1" applyAlignment="1" applyProtection="1">
      <alignment horizontal="center" vertical="center"/>
    </xf>
    <xf numFmtId="0" fontId="107" fillId="4" borderId="6" xfId="1" applyFont="1" applyFill="1" applyBorder="1" applyAlignment="1" applyProtection="1">
      <alignment horizontal="left" vertical="center" wrapText="1"/>
    </xf>
    <xf numFmtId="0" fontId="33" fillId="9" borderId="37" xfId="1" applyFont="1" applyFill="1" applyBorder="1" applyAlignment="1">
      <alignment vertical="center"/>
    </xf>
    <xf numFmtId="0" fontId="107" fillId="9" borderId="17" xfId="1" applyFont="1" applyFill="1" applyBorder="1" applyAlignment="1">
      <alignment horizontal="center" vertical="center"/>
    </xf>
    <xf numFmtId="167" fontId="34" fillId="0" borderId="21" xfId="527" applyNumberFormat="1" applyFont="1" applyFill="1" applyBorder="1" applyAlignment="1" applyProtection="1">
      <alignment horizontal="center" vertical="center"/>
    </xf>
    <xf numFmtId="2" fontId="34" fillId="4" borderId="21" xfId="1" applyNumberFormat="1" applyFont="1" applyFill="1" applyBorder="1" applyAlignment="1">
      <alignment vertical="center" wrapText="1"/>
    </xf>
    <xf numFmtId="0" fontId="34" fillId="64" borderId="6" xfId="1" quotePrefix="1" applyNumberFormat="1" applyFont="1" applyFill="1" applyBorder="1" applyAlignment="1">
      <alignment horizontal="center" vertical="center"/>
    </xf>
    <xf numFmtId="2" fontId="34" fillId="64" borderId="7" xfId="1" applyNumberFormat="1" applyFont="1" applyFill="1" applyBorder="1" applyAlignment="1">
      <alignment horizontal="center" vertical="center"/>
    </xf>
    <xf numFmtId="0" fontId="34" fillId="4" borderId="6" xfId="1" applyNumberFormat="1" applyFont="1" applyFill="1" applyBorder="1" applyAlignment="1">
      <alignment horizontal="center" vertical="center"/>
    </xf>
    <xf numFmtId="0" fontId="34" fillId="4" borderId="8" xfId="1" applyFont="1" applyFill="1" applyBorder="1" applyAlignment="1">
      <alignment vertical="center" wrapText="1"/>
    </xf>
    <xf numFmtId="0" fontId="34" fillId="33" borderId="6" xfId="1" applyNumberFormat="1" applyFont="1" applyFill="1" applyBorder="1" applyAlignment="1">
      <alignment horizontal="center" vertical="center"/>
    </xf>
    <xf numFmtId="1" fontId="34" fillId="0" borderId="21" xfId="1" applyNumberFormat="1" applyFont="1" applyFill="1" applyBorder="1" applyAlignment="1" applyProtection="1">
      <alignment horizontal="center" vertical="center"/>
    </xf>
    <xf numFmtId="0" fontId="34" fillId="4" borderId="6" xfId="1" applyFont="1" applyFill="1" applyBorder="1" applyAlignment="1">
      <alignment vertical="center" wrapText="1"/>
    </xf>
    <xf numFmtId="9" fontId="34" fillId="33" borderId="6" xfId="525" applyNumberFormat="1" applyFont="1" applyFill="1" applyBorder="1" applyAlignment="1">
      <alignment horizontal="center" vertical="center"/>
    </xf>
    <xf numFmtId="171" fontId="34" fillId="4" borderId="0" xfId="1" applyNumberFormat="1" applyFont="1" applyFill="1"/>
    <xf numFmtId="0" fontId="34" fillId="4" borderId="6" xfId="1" applyNumberFormat="1" applyFont="1" applyFill="1" applyBorder="1" applyAlignment="1">
      <alignment horizontal="left" vertical="center" wrapText="1"/>
    </xf>
    <xf numFmtId="0" fontId="107" fillId="4" borderId="24" xfId="1" applyFont="1" applyFill="1" applyBorder="1" applyAlignment="1">
      <alignment horizontal="center" vertical="center"/>
    </xf>
    <xf numFmtId="0" fontId="34" fillId="64" borderId="24" xfId="1" applyNumberFormat="1" applyFont="1" applyFill="1" applyBorder="1" applyAlignment="1">
      <alignment horizontal="center" vertical="center"/>
    </xf>
    <xf numFmtId="0" fontId="34" fillId="64" borderId="24" xfId="1" applyNumberFormat="1" applyFont="1" applyFill="1" applyBorder="1" applyAlignment="1" applyProtection="1">
      <alignment horizontal="center" vertical="center"/>
    </xf>
    <xf numFmtId="0" fontId="34" fillId="0" borderId="24" xfId="1" applyNumberFormat="1" applyFont="1" applyFill="1" applyBorder="1" applyAlignment="1">
      <alignment horizontal="center" vertical="center"/>
    </xf>
    <xf numFmtId="0" fontId="107" fillId="4" borderId="24" xfId="1" applyFont="1" applyFill="1" applyBorder="1" applyAlignment="1" applyProtection="1">
      <alignment horizontal="left" vertical="center" wrapText="1"/>
    </xf>
    <xf numFmtId="0" fontId="34" fillId="4" borderId="41" xfId="1" applyFont="1" applyFill="1" applyBorder="1" applyAlignment="1">
      <alignment horizontal="left" vertical="center"/>
    </xf>
    <xf numFmtId="0" fontId="53" fillId="67" borderId="17" xfId="1" applyFont="1" applyFill="1" applyBorder="1" applyAlignment="1">
      <alignment horizontal="center"/>
    </xf>
    <xf numFmtId="0" fontId="53" fillId="67" borderId="18" xfId="1" applyFont="1" applyFill="1" applyBorder="1" applyAlignment="1">
      <alignment horizontal="center"/>
    </xf>
    <xf numFmtId="0" fontId="37" fillId="0" borderId="0" xfId="1" applyFont="1"/>
    <xf numFmtId="0" fontId="107" fillId="4" borderId="14" xfId="1" applyFont="1" applyFill="1" applyBorder="1" applyAlignment="1">
      <alignment horizontal="center" vertical="center"/>
    </xf>
    <xf numFmtId="182" fontId="107" fillId="4" borderId="14" xfId="1" applyNumberFormat="1" applyFont="1" applyFill="1" applyBorder="1" applyAlignment="1" applyProtection="1">
      <alignment horizontal="center" vertical="center"/>
    </xf>
    <xf numFmtId="0" fontId="34" fillId="4" borderId="14" xfId="1" applyFont="1" applyFill="1" applyBorder="1" applyAlignment="1">
      <alignment horizontal="center" vertical="center"/>
    </xf>
    <xf numFmtId="168" fontId="34" fillId="64" borderId="7" xfId="525" applyNumberFormat="1" applyFont="1" applyFill="1" applyBorder="1" applyAlignment="1">
      <alignment horizontal="center" vertical="center"/>
    </xf>
    <xf numFmtId="0" fontId="107" fillId="4" borderId="14" xfId="1" applyFont="1" applyFill="1" applyBorder="1" applyAlignment="1">
      <alignment horizontal="left" vertical="center"/>
    </xf>
    <xf numFmtId="0" fontId="34" fillId="4" borderId="23" xfId="1" applyFont="1" applyFill="1" applyBorder="1" applyAlignment="1">
      <alignment horizontal="left" vertical="center" wrapText="1"/>
    </xf>
    <xf numFmtId="0" fontId="34" fillId="0" borderId="6" xfId="1" applyNumberFormat="1" applyFont="1" applyFill="1" applyBorder="1" applyAlignment="1">
      <alignment horizontal="center" vertical="center"/>
    </xf>
    <xf numFmtId="0" fontId="107" fillId="4" borderId="8" xfId="1" applyFont="1" applyFill="1" applyBorder="1" applyAlignment="1">
      <alignment horizontal="left" vertical="center"/>
    </xf>
    <xf numFmtId="9" fontId="35" fillId="0" borderId="10" xfId="525" applyFont="1" applyBorder="1" applyAlignment="1">
      <alignment horizontal="center" vertical="center"/>
    </xf>
    <xf numFmtId="9" fontId="34" fillId="0" borderId="10" xfId="525" applyFont="1" applyBorder="1" applyAlignment="1" applyProtection="1">
      <alignment horizontal="center" vertical="center"/>
    </xf>
    <xf numFmtId="9" fontId="34" fillId="0" borderId="10" xfId="525" applyFont="1" applyBorder="1" applyAlignment="1">
      <alignment horizontal="center" vertical="center"/>
    </xf>
    <xf numFmtId="0" fontId="107" fillId="4" borderId="12" xfId="1" applyFont="1" applyFill="1" applyBorder="1" applyAlignment="1">
      <alignment horizontal="left" vertical="center"/>
    </xf>
    <xf numFmtId="0" fontId="34" fillId="0" borderId="0" xfId="1" applyFont="1" applyBorder="1"/>
    <xf numFmtId="0" fontId="107" fillId="0" borderId="0" xfId="1" applyFont="1" applyBorder="1" applyAlignment="1">
      <alignment horizontal="center"/>
    </xf>
    <xf numFmtId="0" fontId="35" fillId="0" borderId="0" xfId="1" applyFont="1" applyBorder="1"/>
    <xf numFmtId="164" fontId="34" fillId="0" borderId="0" xfId="1" applyNumberFormat="1" applyFont="1" applyBorder="1"/>
    <xf numFmtId="0" fontId="52" fillId="0" borderId="0" xfId="1" applyFont="1" applyBorder="1"/>
    <xf numFmtId="0" fontId="55" fillId="0" borderId="0" xfId="1" applyFont="1" applyBorder="1"/>
    <xf numFmtId="167" fontId="52" fillId="0" borderId="0" xfId="1" applyNumberFormat="1" applyFont="1" applyBorder="1"/>
    <xf numFmtId="9" fontId="35" fillId="0" borderId="0" xfId="525" applyFont="1"/>
    <xf numFmtId="171" fontId="34" fillId="0" borderId="0" xfId="527" applyNumberFormat="1" applyFont="1" applyBorder="1"/>
    <xf numFmtId="1" fontId="34" fillId="0" borderId="0" xfId="1" applyNumberFormat="1" applyFont="1" applyBorder="1"/>
    <xf numFmtId="0" fontId="111" fillId="0" borderId="0" xfId="1" applyFont="1" applyBorder="1"/>
    <xf numFmtId="2" fontId="34" fillId="0" borderId="0" xfId="1" applyNumberFormat="1" applyFont="1" applyBorder="1"/>
    <xf numFmtId="0" fontId="107" fillId="0" borderId="0" xfId="1" applyFont="1" applyAlignment="1">
      <alignment horizontal="center"/>
    </xf>
    <xf numFmtId="0" fontId="35" fillId="0" borderId="0" xfId="1" applyFont="1"/>
    <xf numFmtId="167" fontId="34" fillId="0" borderId="0" xfId="1" applyNumberFormat="1" applyFont="1"/>
    <xf numFmtId="0" fontId="36" fillId="2" borderId="5" xfId="1" applyFont="1" applyFill="1" applyBorder="1" applyAlignment="1">
      <alignment horizontal="center"/>
    </xf>
    <xf numFmtId="0" fontId="112" fillId="2" borderId="6" xfId="1" applyFont="1" applyFill="1" applyBorder="1" applyAlignment="1">
      <alignment horizontal="center"/>
    </xf>
    <xf numFmtId="0" fontId="36" fillId="2" borderId="8" xfId="1" applyFont="1" applyFill="1" applyBorder="1" applyAlignment="1">
      <alignment horizontal="center"/>
    </xf>
    <xf numFmtId="0" fontId="36" fillId="3" borderId="4" xfId="1" applyFont="1" applyFill="1" applyBorder="1"/>
    <xf numFmtId="0" fontId="36" fillId="3" borderId="5" xfId="1" applyFont="1" applyFill="1" applyBorder="1"/>
    <xf numFmtId="0" fontId="38" fillId="3" borderId="6" xfId="1" applyFont="1" applyFill="1" applyBorder="1" applyAlignment="1">
      <alignment horizontal="center"/>
    </xf>
    <xf numFmtId="0" fontId="110" fillId="3" borderId="6" xfId="1" applyFont="1" applyFill="1" applyBorder="1" applyAlignment="1">
      <alignment horizontal="center"/>
    </xf>
    <xf numFmtId="0" fontId="37" fillId="3" borderId="7" xfId="1" applyFont="1" applyFill="1" applyBorder="1" applyAlignment="1">
      <alignment horizontal="center"/>
    </xf>
    <xf numFmtId="0" fontId="37" fillId="3" borderId="4" xfId="1" applyFont="1" applyFill="1" applyBorder="1"/>
    <xf numFmtId="0" fontId="37" fillId="3" borderId="8" xfId="1" applyFont="1" applyFill="1" applyBorder="1"/>
    <xf numFmtId="0" fontId="37" fillId="3" borderId="5" xfId="1" applyFont="1" applyFill="1" applyBorder="1"/>
    <xf numFmtId="0" fontId="34" fillId="5" borderId="6" xfId="1" applyFont="1" applyFill="1" applyBorder="1" applyAlignment="1">
      <alignment horizontal="right"/>
    </xf>
    <xf numFmtId="0" fontId="34" fillId="5" borderId="7" xfId="1" applyFont="1" applyFill="1" applyBorder="1" applyAlignment="1">
      <alignment horizontal="right"/>
    </xf>
    <xf numFmtId="0" fontId="34" fillId="4" borderId="4" xfId="1" applyFont="1" applyFill="1" applyBorder="1" applyAlignment="1">
      <alignment horizontal="right"/>
    </xf>
    <xf numFmtId="0" fontId="34" fillId="4" borderId="8" xfId="1" applyFont="1" applyFill="1" applyBorder="1" applyAlignment="1">
      <alignment horizontal="right"/>
    </xf>
    <xf numFmtId="0" fontId="34" fillId="4" borderId="6" xfId="1" applyFont="1" applyFill="1" applyBorder="1"/>
    <xf numFmtId="0" fontId="107" fillId="4" borderId="6" xfId="1" applyFont="1" applyFill="1" applyBorder="1" applyAlignment="1">
      <alignment horizontal="center"/>
    </xf>
    <xf numFmtId="0" fontId="34" fillId="4" borderId="7" xfId="1" applyFont="1" applyFill="1" applyBorder="1" applyAlignment="1">
      <alignment horizontal="center"/>
    </xf>
    <xf numFmtId="0" fontId="36" fillId="6" borderId="4" xfId="1" applyFont="1" applyFill="1" applyBorder="1"/>
    <xf numFmtId="0" fontId="36" fillId="6" borderId="5" xfId="1" applyFont="1" applyFill="1" applyBorder="1"/>
    <xf numFmtId="0" fontId="39" fillId="6" borderId="6" xfId="1" applyFont="1" applyFill="1" applyBorder="1" applyAlignment="1">
      <alignment horizontal="center"/>
    </xf>
    <xf numFmtId="0" fontId="107" fillId="6" borderId="6" xfId="1" applyFont="1" applyFill="1" applyBorder="1" applyAlignment="1">
      <alignment horizontal="center"/>
    </xf>
    <xf numFmtId="0" fontId="34" fillId="6" borderId="7" xfId="1" applyFont="1" applyFill="1" applyBorder="1" applyAlignment="1">
      <alignment horizontal="center"/>
    </xf>
    <xf numFmtId="0" fontId="34" fillId="6" borderId="7" xfId="1" applyFont="1" applyFill="1" applyBorder="1" applyAlignment="1">
      <alignment horizontal="right"/>
    </xf>
    <xf numFmtId="0" fontId="34" fillId="6" borderId="4" xfId="1" applyFont="1" applyFill="1" applyBorder="1" applyAlignment="1">
      <alignment horizontal="right"/>
    </xf>
    <xf numFmtId="0" fontId="34" fillId="6" borderId="8" xfId="1" applyFont="1" applyFill="1" applyBorder="1" applyAlignment="1">
      <alignment horizontal="right"/>
    </xf>
    <xf numFmtId="0" fontId="34" fillId="6" borderId="5" xfId="1" applyFont="1" applyFill="1" applyBorder="1" applyAlignment="1">
      <alignment horizontal="right"/>
    </xf>
    <xf numFmtId="0" fontId="34" fillId="6" borderId="6" xfId="1" applyFont="1" applyFill="1" applyBorder="1"/>
    <xf numFmtId="0" fontId="36" fillId="7" borderId="4" xfId="1" applyFont="1" applyFill="1" applyBorder="1"/>
    <xf numFmtId="0" fontId="36" fillId="7" borderId="5" xfId="1" applyFont="1" applyFill="1" applyBorder="1"/>
    <xf numFmtId="0" fontId="38" fillId="7" borderId="6" xfId="1" applyFont="1" applyFill="1" applyBorder="1" applyAlignment="1">
      <alignment horizontal="center"/>
    </xf>
    <xf numFmtId="0" fontId="110" fillId="7" borderId="6" xfId="1" applyFont="1" applyFill="1" applyBorder="1" applyAlignment="1">
      <alignment horizontal="center"/>
    </xf>
    <xf numFmtId="0" fontId="37" fillId="7" borderId="7" xfId="1" applyFont="1" applyFill="1" applyBorder="1" applyAlignment="1">
      <alignment horizontal="center"/>
    </xf>
    <xf numFmtId="0" fontId="37" fillId="7" borderId="7" xfId="1" applyFont="1" applyFill="1" applyBorder="1" applyAlignment="1">
      <alignment horizontal="right"/>
    </xf>
    <xf numFmtId="0" fontId="37" fillId="7" borderId="4" xfId="1" applyFont="1" applyFill="1" applyBorder="1" applyAlignment="1">
      <alignment horizontal="right"/>
    </xf>
    <xf numFmtId="0" fontId="37" fillId="7" borderId="8" xfId="1" applyFont="1" applyFill="1" applyBorder="1" applyAlignment="1">
      <alignment horizontal="right"/>
    </xf>
    <xf numFmtId="0" fontId="37" fillId="7" borderId="5" xfId="1" applyFont="1" applyFill="1" applyBorder="1" applyAlignment="1">
      <alignment horizontal="right"/>
    </xf>
    <xf numFmtId="0" fontId="37" fillId="7" borderId="6" xfId="1" applyFont="1" applyFill="1" applyBorder="1"/>
    <xf numFmtId="0" fontId="34" fillId="0" borderId="5" xfId="1" applyFont="1" applyFill="1" applyBorder="1"/>
    <xf numFmtId="0" fontId="39" fillId="0" borderId="6" xfId="1" applyFont="1" applyFill="1" applyBorder="1" applyAlignment="1">
      <alignment horizontal="center"/>
    </xf>
    <xf numFmtId="182" fontId="107" fillId="0" borderId="5" xfId="1" applyNumberFormat="1" applyFont="1" applyFill="1" applyBorder="1" applyAlignment="1" applyProtection="1">
      <alignment horizontal="center"/>
    </xf>
    <xf numFmtId="0" fontId="34" fillId="0" borderId="7" xfId="1" applyFont="1" applyFill="1" applyBorder="1" applyAlignment="1">
      <alignment horizontal="center"/>
    </xf>
    <xf numFmtId="0" fontId="34" fillId="0" borderId="4" xfId="1" applyFont="1" applyBorder="1" applyAlignment="1">
      <alignment horizontal="right"/>
    </xf>
    <xf numFmtId="0" fontId="34" fillId="0" borderId="0" xfId="1" applyFont="1" applyAlignment="1">
      <alignment horizontal="right"/>
    </xf>
    <xf numFmtId="0" fontId="34" fillId="0" borderId="8" xfId="1" applyFont="1" applyBorder="1" applyAlignment="1">
      <alignment horizontal="right"/>
    </xf>
    <xf numFmtId="0" fontId="34" fillId="0" borderId="6" xfId="1" applyFont="1" applyBorder="1"/>
    <xf numFmtId="182" fontId="107" fillId="4" borderId="5" xfId="1" applyNumberFormat="1" applyFont="1" applyFill="1" applyBorder="1" applyAlignment="1" applyProtection="1">
      <alignment horizontal="center"/>
    </xf>
    <xf numFmtId="0" fontId="34" fillId="4" borderId="8" xfId="1" applyFont="1" applyFill="1" applyBorder="1" applyAlignment="1">
      <alignment horizontal="center"/>
    </xf>
    <xf numFmtId="0" fontId="35" fillId="8" borderId="4" xfId="1" applyFont="1" applyFill="1" applyBorder="1"/>
    <xf numFmtId="0" fontId="35" fillId="8" borderId="5" xfId="1" applyFont="1" applyFill="1" applyBorder="1"/>
    <xf numFmtId="0" fontId="34" fillId="8" borderId="6" xfId="1" applyFont="1" applyFill="1" applyBorder="1" applyAlignment="1">
      <alignment horizontal="center"/>
    </xf>
    <xf numFmtId="0" fontId="107" fillId="8" borderId="6" xfId="1" applyFont="1" applyFill="1" applyBorder="1" applyAlignment="1">
      <alignment horizontal="center"/>
    </xf>
    <xf numFmtId="182" fontId="34" fillId="8" borderId="6" xfId="1" applyNumberFormat="1" applyFont="1" applyFill="1" applyBorder="1" applyAlignment="1" applyProtection="1">
      <alignment horizontal="right"/>
    </xf>
    <xf numFmtId="0" fontId="34" fillId="8" borderId="7" xfId="1" applyFont="1" applyFill="1" applyBorder="1" applyAlignment="1">
      <alignment horizontal="right"/>
    </xf>
    <xf numFmtId="0" fontId="34" fillId="8" borderId="4" xfId="1" applyFont="1" applyFill="1" applyBorder="1" applyAlignment="1">
      <alignment horizontal="right"/>
    </xf>
    <xf numFmtId="0" fontId="34" fillId="8" borderId="8" xfId="1" applyFont="1" applyFill="1" applyBorder="1" applyAlignment="1">
      <alignment horizontal="right"/>
    </xf>
    <xf numFmtId="0" fontId="34" fillId="8" borderId="5" xfId="1" applyFont="1" applyFill="1" applyBorder="1" applyAlignment="1">
      <alignment horizontal="right"/>
    </xf>
    <xf numFmtId="0" fontId="34" fillId="8" borderId="6" xfId="1" applyFont="1" applyFill="1" applyBorder="1"/>
    <xf numFmtId="1" fontId="34" fillId="5" borderId="6" xfId="1" applyNumberFormat="1" applyFont="1" applyFill="1" applyBorder="1" applyAlignment="1">
      <alignment horizontal="right"/>
    </xf>
    <xf numFmtId="1" fontId="34" fillId="5" borderId="7" xfId="1" applyNumberFormat="1" applyFont="1" applyFill="1" applyBorder="1" applyAlignment="1">
      <alignment horizontal="right"/>
    </xf>
    <xf numFmtId="1" fontId="34" fillId="4" borderId="4" xfId="1" applyNumberFormat="1" applyFont="1" applyFill="1" applyBorder="1" applyAlignment="1">
      <alignment horizontal="right"/>
    </xf>
    <xf numFmtId="1" fontId="34" fillId="0" borderId="7" xfId="1" applyNumberFormat="1" applyFont="1" applyFill="1" applyBorder="1" applyAlignment="1">
      <alignment horizontal="right"/>
    </xf>
    <xf numFmtId="172" fontId="34" fillId="5" borderId="6" xfId="527" applyNumberFormat="1" applyFont="1" applyFill="1" applyBorder="1" applyAlignment="1" applyProtection="1">
      <alignment horizontal="right"/>
    </xf>
    <xf numFmtId="172" fontId="34" fillId="5" borderId="6" xfId="527" applyNumberFormat="1" applyFont="1" applyFill="1" applyBorder="1" applyAlignment="1">
      <alignment horizontal="right"/>
    </xf>
    <xf numFmtId="172" fontId="34" fillId="5" borderId="7" xfId="527" applyNumberFormat="1" applyFont="1" applyFill="1" applyBorder="1" applyAlignment="1">
      <alignment horizontal="right"/>
    </xf>
    <xf numFmtId="172" fontId="34" fillId="4" borderId="4" xfId="527" applyNumberFormat="1" applyFont="1" applyFill="1" applyBorder="1" applyAlignment="1">
      <alignment horizontal="right"/>
    </xf>
    <xf numFmtId="172" fontId="34" fillId="4" borderId="8" xfId="527" applyNumberFormat="1" applyFont="1" applyFill="1" applyBorder="1" applyAlignment="1">
      <alignment horizontal="right"/>
    </xf>
    <xf numFmtId="172" fontId="34" fillId="4" borderId="5" xfId="527" applyNumberFormat="1" applyFont="1" applyFill="1" applyBorder="1" applyAlignment="1">
      <alignment horizontal="right"/>
    </xf>
    <xf numFmtId="172" fontId="34" fillId="4" borderId="6" xfId="527" applyNumberFormat="1" applyFont="1" applyFill="1" applyBorder="1" applyAlignment="1">
      <alignment horizontal="right"/>
    </xf>
    <xf numFmtId="0" fontId="35" fillId="9" borderId="4" xfId="1" applyFont="1" applyFill="1" applyBorder="1"/>
    <xf numFmtId="0" fontId="35" fillId="9" borderId="5" xfId="1" applyFont="1" applyFill="1" applyBorder="1"/>
    <xf numFmtId="0" fontId="39" fillId="9" borderId="6" xfId="1" applyFont="1" applyFill="1" applyBorder="1" applyAlignment="1">
      <alignment horizontal="center"/>
    </xf>
    <xf numFmtId="0" fontId="107" fillId="9" borderId="6" xfId="1" applyFont="1" applyFill="1" applyBorder="1" applyAlignment="1">
      <alignment horizontal="center"/>
    </xf>
    <xf numFmtId="0" fontId="34" fillId="9" borderId="7" xfId="1" applyFont="1" applyFill="1" applyBorder="1" applyAlignment="1">
      <alignment horizontal="center"/>
    </xf>
    <xf numFmtId="0" fontId="34" fillId="9" borderId="7" xfId="1" applyFont="1" applyFill="1" applyBorder="1" applyAlignment="1">
      <alignment horizontal="right"/>
    </xf>
    <xf numFmtId="0" fontId="34" fillId="9" borderId="4" xfId="1" applyFont="1" applyFill="1" applyBorder="1" applyAlignment="1">
      <alignment horizontal="right"/>
    </xf>
    <xf numFmtId="0" fontId="34" fillId="9" borderId="8" xfId="1" applyFont="1" applyFill="1" applyBorder="1" applyAlignment="1">
      <alignment horizontal="right"/>
    </xf>
    <xf numFmtId="0" fontId="34" fillId="9" borderId="5" xfId="1" applyFont="1" applyFill="1" applyBorder="1" applyAlignment="1">
      <alignment horizontal="right"/>
    </xf>
    <xf numFmtId="0" fontId="34" fillId="9" borderId="6" xfId="1" applyFont="1" applyFill="1" applyBorder="1"/>
    <xf numFmtId="0" fontId="34" fillId="4" borderId="7" xfId="1" quotePrefix="1" applyFont="1" applyFill="1" applyBorder="1" applyAlignment="1">
      <alignment horizontal="center"/>
    </xf>
    <xf numFmtId="0" fontId="36" fillId="10" borderId="4" xfId="1" applyFont="1" applyFill="1" applyBorder="1"/>
    <xf numFmtId="0" fontId="36" fillId="10" borderId="5" xfId="1" applyFont="1" applyFill="1" applyBorder="1"/>
    <xf numFmtId="0" fontId="38" fillId="10" borderId="6" xfId="1" applyFont="1" applyFill="1" applyBorder="1" applyAlignment="1">
      <alignment horizontal="center"/>
    </xf>
    <xf numFmtId="0" fontId="110" fillId="10" borderId="6" xfId="1" applyFont="1" applyFill="1" applyBorder="1" applyAlignment="1">
      <alignment horizontal="center"/>
    </xf>
    <xf numFmtId="0" fontId="37" fillId="10" borderId="7" xfId="1" applyFont="1" applyFill="1" applyBorder="1" applyAlignment="1">
      <alignment horizontal="center"/>
    </xf>
    <xf numFmtId="0" fontId="37" fillId="10" borderId="7" xfId="1" applyFont="1" applyFill="1" applyBorder="1" applyAlignment="1">
      <alignment horizontal="right"/>
    </xf>
    <xf numFmtId="0" fontId="37" fillId="10" borderId="4" xfId="1" applyFont="1" applyFill="1" applyBorder="1" applyAlignment="1">
      <alignment horizontal="right"/>
    </xf>
    <xf numFmtId="0" fontId="37" fillId="10" borderId="8" xfId="1" applyFont="1" applyFill="1" applyBorder="1" applyAlignment="1">
      <alignment horizontal="right"/>
    </xf>
    <xf numFmtId="0" fontId="37" fillId="10" borderId="5" xfId="1" applyFont="1" applyFill="1" applyBorder="1" applyAlignment="1">
      <alignment horizontal="right"/>
    </xf>
    <xf numFmtId="0" fontId="37" fillId="10" borderId="6" xfId="1" applyFont="1" applyFill="1" applyBorder="1"/>
    <xf numFmtId="0" fontId="107" fillId="4" borderId="10" xfId="1" applyFont="1" applyFill="1" applyBorder="1" applyAlignment="1">
      <alignment horizontal="center"/>
    </xf>
    <xf numFmtId="0" fontId="34" fillId="4" borderId="11" xfId="1" applyFont="1" applyFill="1" applyBorder="1" applyAlignment="1">
      <alignment horizontal="center"/>
    </xf>
    <xf numFmtId="167" fontId="34" fillId="64" borderId="6" xfId="1" applyNumberFormat="1" applyFont="1" applyFill="1" applyBorder="1" applyAlignment="1" applyProtection="1">
      <alignment horizontal="center" vertical="center"/>
    </xf>
    <xf numFmtId="168" fontId="34" fillId="64" borderId="6" xfId="525" applyNumberFormat="1" applyFont="1" applyFill="1" applyBorder="1" applyAlignment="1" applyProtection="1">
      <alignment horizontal="center" vertical="center"/>
    </xf>
    <xf numFmtId="2" fontId="34" fillId="64" borderId="21" xfId="1" applyNumberFormat="1" applyFont="1" applyFill="1" applyBorder="1" applyAlignment="1">
      <alignment horizontal="center" vertical="center"/>
    </xf>
    <xf numFmtId="2" fontId="34" fillId="64" borderId="6" xfId="527" applyNumberFormat="1" applyFont="1" applyFill="1" applyBorder="1" applyAlignment="1" applyProtection="1">
      <alignment horizontal="center" vertical="center"/>
    </xf>
    <xf numFmtId="167" fontId="34" fillId="64" borderId="6" xfId="1" applyNumberFormat="1" applyFont="1" applyFill="1" applyBorder="1" applyAlignment="1">
      <alignment horizontal="center" vertical="center"/>
    </xf>
    <xf numFmtId="0" fontId="34" fillId="0" borderId="24" xfId="1" applyNumberFormat="1" applyFont="1" applyFill="1" applyBorder="1" applyAlignment="1" applyProtection="1">
      <alignment horizontal="center" vertical="center"/>
    </xf>
    <xf numFmtId="9" fontId="34" fillId="64" borderId="14" xfId="525" applyNumberFormat="1" applyFont="1" applyFill="1" applyBorder="1" applyAlignment="1">
      <alignment horizontal="center" vertical="center"/>
    </xf>
    <xf numFmtId="10" fontId="34" fillId="0" borderId="6" xfId="525" applyNumberFormat="1" applyFont="1" applyFill="1" applyBorder="1" applyAlignment="1" applyProtection="1">
      <alignment horizontal="center" vertical="center"/>
    </xf>
    <xf numFmtId="0" fontId="107" fillId="4" borderId="14" xfId="1" applyFont="1" applyFill="1" applyBorder="1" applyAlignment="1">
      <alignment horizontal="left" vertical="center" wrapText="1"/>
    </xf>
    <xf numFmtId="9" fontId="34" fillId="64" borderId="6" xfId="525" applyNumberFormat="1" applyFont="1" applyFill="1" applyBorder="1" applyAlignment="1" applyProtection="1">
      <alignment horizontal="center" vertical="center"/>
    </xf>
    <xf numFmtId="9" fontId="34" fillId="64" borderId="7" xfId="525" applyNumberFormat="1" applyFont="1" applyFill="1" applyBorder="1" applyAlignment="1">
      <alignment horizontal="center" vertical="center"/>
    </xf>
    <xf numFmtId="2" fontId="34" fillId="33" borderId="21" xfId="527" applyNumberFormat="1" applyFont="1" applyFill="1" applyBorder="1" applyAlignment="1" applyProtection="1">
      <alignment horizontal="center" vertical="center"/>
    </xf>
    <xf numFmtId="2" fontId="34" fillId="0" borderId="21" xfId="527" applyNumberFormat="1" applyFont="1" applyFill="1" applyBorder="1" applyAlignment="1" applyProtection="1">
      <alignment horizontal="center" vertical="center"/>
    </xf>
    <xf numFmtId="167" fontId="34" fillId="64" borderId="6" xfId="1" quotePrefix="1" applyNumberFormat="1" applyFont="1" applyFill="1" applyBorder="1" applyAlignment="1">
      <alignment horizontal="center" vertical="center"/>
    </xf>
    <xf numFmtId="167" fontId="34" fillId="64" borderId="7" xfId="1" applyNumberFormat="1" applyFont="1" applyFill="1" applyBorder="1" applyAlignment="1">
      <alignment horizontal="center" vertical="center"/>
    </xf>
    <xf numFmtId="0" fontId="34" fillId="33" borderId="6" xfId="579" applyNumberFormat="1" applyFont="1" applyFill="1" applyBorder="1" applyAlignment="1" applyProtection="1">
      <alignment horizontal="center" vertical="center"/>
    </xf>
    <xf numFmtId="168" fontId="34" fillId="33" borderId="21" xfId="525" applyNumberFormat="1" applyFont="1" applyFill="1" applyBorder="1" applyAlignment="1">
      <alignment horizontal="center" vertical="center"/>
    </xf>
    <xf numFmtId="1" fontId="34" fillId="33" borderId="24" xfId="1" applyNumberFormat="1" applyFont="1" applyFill="1" applyBorder="1" applyAlignment="1" applyProtection="1">
      <alignment horizontal="center" vertical="center"/>
    </xf>
    <xf numFmtId="2" fontId="29" fillId="4" borderId="0" xfId="512" applyNumberFormat="1" applyFill="1"/>
    <xf numFmtId="2" fontId="34" fillId="4" borderId="22" xfId="1" applyNumberFormat="1" applyFont="1" applyFill="1" applyBorder="1"/>
    <xf numFmtId="2" fontId="34" fillId="4" borderId="49" xfId="1" applyNumberFormat="1" applyFont="1" applyFill="1" applyBorder="1"/>
    <xf numFmtId="2" fontId="52" fillId="4" borderId="43" xfId="1" applyNumberFormat="1" applyFont="1" applyFill="1" applyBorder="1" applyAlignment="1">
      <alignment vertical="center"/>
    </xf>
    <xf numFmtId="2" fontId="34" fillId="4" borderId="14" xfId="1" applyNumberFormat="1" applyFont="1" applyFill="1" applyBorder="1" applyAlignment="1">
      <alignment horizontal="center"/>
    </xf>
    <xf numFmtId="2" fontId="39" fillId="4" borderId="46" xfId="1" applyNumberFormat="1" applyFont="1" applyFill="1" applyBorder="1" applyAlignment="1">
      <alignment horizontal="center"/>
    </xf>
    <xf numFmtId="2" fontId="29" fillId="0" borderId="0" xfId="512" applyNumberFormat="1"/>
    <xf numFmtId="9" fontId="29" fillId="4" borderId="0" xfId="522" applyFont="1" applyFill="1"/>
    <xf numFmtId="9" fontId="29" fillId="0" borderId="0" xfId="522" applyFont="1"/>
    <xf numFmtId="2" fontId="34" fillId="4" borderId="4" xfId="1" applyNumberFormat="1" applyFont="1" applyFill="1" applyBorder="1"/>
    <xf numFmtId="2" fontId="34" fillId="4" borderId="5" xfId="1" applyNumberFormat="1" applyFont="1" applyFill="1" applyBorder="1"/>
    <xf numFmtId="2" fontId="52" fillId="4" borderId="5" xfId="1" applyNumberFormat="1" applyFont="1" applyFill="1" applyBorder="1" applyAlignment="1">
      <alignment vertical="center"/>
    </xf>
    <xf numFmtId="2" fontId="34" fillId="4" borderId="6" xfId="1" applyNumberFormat="1" applyFont="1" applyFill="1" applyBorder="1" applyAlignment="1">
      <alignment horizontal="center"/>
    </xf>
    <xf numFmtId="2" fontId="39" fillId="4" borderId="7" xfId="1" applyNumberFormat="1" applyFont="1" applyFill="1" applyBorder="1" applyAlignment="1">
      <alignment horizontal="center"/>
    </xf>
    <xf numFmtId="0" fontId="34" fillId="4" borderId="4" xfId="1" applyNumberFormat="1" applyFont="1" applyFill="1" applyBorder="1"/>
    <xf numFmtId="0" fontId="34" fillId="4" borderId="5" xfId="1" applyNumberFormat="1" applyFont="1" applyFill="1" applyBorder="1"/>
    <xf numFmtId="0" fontId="52" fillId="4" borderId="5" xfId="1" applyNumberFormat="1" applyFont="1" applyFill="1" applyBorder="1" applyAlignment="1">
      <alignment vertical="center"/>
    </xf>
    <xf numFmtId="0" fontId="34" fillId="4" borderId="6" xfId="1" applyNumberFormat="1" applyFont="1" applyFill="1" applyBorder="1" applyAlignment="1">
      <alignment horizontal="center"/>
    </xf>
    <xf numFmtId="0" fontId="39" fillId="4" borderId="7" xfId="1" applyNumberFormat="1" applyFont="1" applyFill="1" applyBorder="1" applyAlignment="1">
      <alignment horizontal="center"/>
    </xf>
    <xf numFmtId="9" fontId="34" fillId="4" borderId="25" xfId="522" applyFont="1" applyFill="1" applyBorder="1"/>
    <xf numFmtId="9" fontId="34" fillId="4" borderId="50" xfId="522" applyFont="1" applyFill="1" applyBorder="1"/>
    <xf numFmtId="9" fontId="52" fillId="4" borderId="51" xfId="522" applyFont="1" applyFill="1" applyBorder="1" applyAlignment="1">
      <alignment vertical="center"/>
    </xf>
    <xf numFmtId="9" fontId="34" fillId="4" borderId="24" xfId="522" applyFont="1" applyFill="1" applyBorder="1" applyAlignment="1">
      <alignment horizontal="center"/>
    </xf>
    <xf numFmtId="9" fontId="39" fillId="4" borderId="47" xfId="522" applyFont="1" applyFill="1" applyBorder="1" applyAlignment="1">
      <alignment horizontal="center"/>
    </xf>
    <xf numFmtId="9" fontId="34" fillId="4" borderId="9" xfId="522" applyFont="1" applyFill="1" applyBorder="1"/>
    <xf numFmtId="9" fontId="34" fillId="4" borderId="51" xfId="522" applyFont="1" applyFill="1" applyBorder="1"/>
    <xf numFmtId="9" fontId="103" fillId="0" borderId="51" xfId="522" applyFont="1" applyBorder="1" applyAlignment="1">
      <alignment vertical="center"/>
    </xf>
    <xf numFmtId="9" fontId="34" fillId="4" borderId="10" xfId="522" applyFont="1" applyFill="1" applyBorder="1" applyAlignment="1">
      <alignment horizontal="center"/>
    </xf>
    <xf numFmtId="9" fontId="39" fillId="4" borderId="11" xfId="522" applyFont="1" applyFill="1" applyBorder="1" applyAlignment="1">
      <alignment horizontal="center"/>
    </xf>
    <xf numFmtId="1" fontId="34" fillId="0" borderId="23" xfId="1" applyNumberFormat="1" applyFont="1" applyFill="1" applyBorder="1" applyAlignment="1">
      <alignment horizontal="center" vertical="center"/>
    </xf>
    <xf numFmtId="0" fontId="34" fillId="33" borderId="8" xfId="578" applyNumberFormat="1" applyFont="1" applyFill="1" applyBorder="1" applyAlignment="1" applyProtection="1">
      <alignment horizontal="center" vertical="center"/>
    </xf>
    <xf numFmtId="9" fontId="34" fillId="33" borderId="12" xfId="525" applyFont="1" applyFill="1" applyBorder="1" applyAlignment="1">
      <alignment horizontal="center" vertical="center"/>
    </xf>
    <xf numFmtId="2" fontId="34" fillId="0" borderId="20" xfId="1" applyNumberFormat="1" applyFont="1" applyFill="1" applyBorder="1" applyAlignment="1" applyProtection="1">
      <alignment horizontal="center" vertical="center"/>
    </xf>
    <xf numFmtId="166" fontId="37" fillId="3" borderId="6" xfId="526" applyNumberFormat="1" applyFont="1" applyFill="1" applyBorder="1" applyAlignment="1" applyProtection="1">
      <alignment horizontal="left"/>
    </xf>
    <xf numFmtId="166" fontId="34" fillId="5" borderId="6" xfId="526" applyNumberFormat="1" applyFont="1" applyFill="1" applyBorder="1" applyAlignment="1" applyProtection="1">
      <alignment horizontal="right"/>
    </xf>
    <xf numFmtId="166" fontId="34" fillId="6" borderId="6" xfId="526" applyNumberFormat="1" applyFont="1" applyFill="1" applyBorder="1" applyAlignment="1" applyProtection="1">
      <alignment horizontal="right"/>
    </xf>
    <xf numFmtId="183" fontId="34" fillId="5" borderId="6" xfId="526" applyNumberFormat="1" applyFont="1" applyFill="1" applyBorder="1" applyAlignment="1" applyProtection="1">
      <alignment horizontal="right"/>
    </xf>
    <xf numFmtId="166" fontId="37" fillId="7" borderId="6" xfId="526" applyNumberFormat="1" applyFont="1" applyFill="1" applyBorder="1" applyAlignment="1" applyProtection="1">
      <alignment horizontal="right"/>
    </xf>
    <xf numFmtId="1" fontId="34" fillId="5" borderId="6" xfId="526" applyNumberFormat="1" applyFont="1" applyFill="1" applyBorder="1" applyAlignment="1" applyProtection="1">
      <alignment horizontal="right"/>
    </xf>
    <xf numFmtId="166" fontId="34" fillId="9" borderId="6" xfId="526" applyNumberFormat="1" applyFont="1" applyFill="1" applyBorder="1" applyAlignment="1" applyProtection="1">
      <alignment horizontal="right"/>
    </xf>
    <xf numFmtId="2" fontId="50" fillId="5" borderId="6" xfId="526" applyNumberFormat="1" applyFont="1" applyFill="1" applyBorder="1" applyAlignment="1" applyProtection="1">
      <alignment horizontal="right"/>
    </xf>
    <xf numFmtId="166" fontId="37" fillId="10" borderId="6" xfId="526" applyNumberFormat="1" applyFont="1" applyFill="1" applyBorder="1" applyAlignment="1" applyProtection="1">
      <alignment horizontal="right"/>
    </xf>
    <xf numFmtId="168" fontId="34" fillId="0" borderId="8" xfId="522" applyNumberFormat="1" applyFont="1" applyFill="1" applyBorder="1" applyAlignment="1">
      <alignment horizontal="center" vertical="center"/>
    </xf>
    <xf numFmtId="0" fontId="52" fillId="4" borderId="6" xfId="526" applyFont="1" applyFill="1" applyBorder="1" applyAlignment="1">
      <alignment horizontal="center" vertical="center"/>
    </xf>
    <xf numFmtId="0" fontId="46" fillId="4" borderId="17" xfId="1" applyFont="1" applyFill="1" applyBorder="1" applyAlignment="1">
      <alignment horizontal="center" vertical="center"/>
    </xf>
    <xf numFmtId="0" fontId="33" fillId="4" borderId="17" xfId="1" applyFont="1" applyFill="1" applyBorder="1" applyAlignment="1">
      <alignment horizontal="left" vertical="center"/>
    </xf>
    <xf numFmtId="0" fontId="33" fillId="4" borderId="17" xfId="1" applyFont="1" applyFill="1" applyBorder="1" applyAlignment="1">
      <alignment horizontal="left"/>
    </xf>
    <xf numFmtId="0" fontId="33" fillId="4" borderId="17" xfId="1" applyFont="1" applyFill="1" applyBorder="1" applyAlignment="1">
      <alignment horizontal="center"/>
    </xf>
    <xf numFmtId="0" fontId="34" fillId="4" borderId="17" xfId="1" applyFont="1" applyFill="1" applyBorder="1" applyAlignment="1">
      <alignment horizontal="center"/>
    </xf>
    <xf numFmtId="0" fontId="34" fillId="4" borderId="3" xfId="1" applyFont="1" applyFill="1" applyBorder="1" applyAlignment="1">
      <alignment horizontal="center" vertical="center"/>
    </xf>
    <xf numFmtId="0" fontId="34" fillId="4" borderId="18" xfId="1" applyFont="1" applyFill="1" applyBorder="1" applyAlignment="1">
      <alignment horizontal="center" vertical="center"/>
    </xf>
    <xf numFmtId="1" fontId="34" fillId="0" borderId="14" xfId="1" applyNumberFormat="1" applyFont="1" applyFill="1" applyBorder="1" applyAlignment="1" applyProtection="1">
      <alignment horizontal="center" vertical="center"/>
    </xf>
    <xf numFmtId="168" fontId="34" fillId="33" borderId="20" xfId="525" applyNumberFormat="1" applyFont="1" applyFill="1" applyBorder="1" applyAlignment="1" applyProtection="1">
      <alignment horizontal="center" vertical="center"/>
    </xf>
    <xf numFmtId="9" fontId="34" fillId="33" borderId="6" xfId="522" applyFont="1" applyFill="1" applyBorder="1" applyAlignment="1" applyProtection="1">
      <alignment horizontal="center" vertical="center"/>
    </xf>
    <xf numFmtId="0" fontId="33" fillId="4" borderId="64" xfId="1" applyFont="1" applyFill="1" applyBorder="1" applyAlignment="1">
      <alignment horizontal="left"/>
    </xf>
    <xf numFmtId="0" fontId="33" fillId="4" borderId="26" xfId="1" applyFont="1" applyFill="1" applyBorder="1" applyAlignment="1">
      <alignment horizontal="left"/>
    </xf>
    <xf numFmtId="0" fontId="33" fillId="4" borderId="65" xfId="1" applyFont="1" applyFill="1" applyBorder="1" applyAlignment="1">
      <alignment horizontal="left"/>
    </xf>
    <xf numFmtId="9" fontId="34" fillId="33" borderId="10" xfId="522" applyFont="1" applyFill="1" applyBorder="1" applyAlignment="1" applyProtection="1">
      <alignment horizontal="center" vertical="center"/>
    </xf>
    <xf numFmtId="9" fontId="34" fillId="33" borderId="12" xfId="522" applyFont="1" applyFill="1" applyBorder="1" applyAlignment="1" applyProtection="1">
      <alignment horizontal="center" vertical="center"/>
    </xf>
    <xf numFmtId="167" fontId="34" fillId="0" borderId="24" xfId="1" applyNumberFormat="1" applyFont="1" applyFill="1" applyBorder="1" applyAlignment="1" applyProtection="1">
      <alignment horizontal="center" vertical="center"/>
    </xf>
    <xf numFmtId="1" fontId="34" fillId="69" borderId="4" xfId="1" applyNumberFormat="1" applyFont="1" applyFill="1" applyBorder="1" applyAlignment="1" applyProtection="1">
      <alignment horizontal="center" vertical="center"/>
    </xf>
    <xf numFmtId="168" fontId="34" fillId="0" borderId="14" xfId="522" applyNumberFormat="1" applyFont="1" applyFill="1" applyBorder="1" applyAlignment="1" applyProtection="1">
      <alignment horizontal="center" vertical="center"/>
    </xf>
    <xf numFmtId="0" fontId="34" fillId="0" borderId="0" xfId="1" applyFont="1"/>
    <xf numFmtId="2" fontId="34" fillId="4" borderId="4" xfId="1" applyNumberFormat="1" applyFont="1" applyFill="1" applyBorder="1" applyAlignment="1">
      <alignment horizontal="center" vertical="center"/>
    </xf>
    <xf numFmtId="2" fontId="34" fillId="4" borderId="8" xfId="1" applyNumberFormat="1" applyFont="1" applyFill="1" applyBorder="1" applyAlignment="1">
      <alignment horizontal="center" vertical="center"/>
    </xf>
    <xf numFmtId="0" fontId="34" fillId="33" borderId="6" xfId="1" applyNumberFormat="1" applyFont="1" applyFill="1" applyBorder="1" applyAlignment="1" applyProtection="1">
      <alignment horizontal="center" vertical="center"/>
    </xf>
    <xf numFmtId="9" fontId="34" fillId="33" borderId="6" xfId="525" applyFont="1" applyFill="1" applyBorder="1" applyAlignment="1" applyProtection="1">
      <alignment horizontal="center" vertical="center"/>
    </xf>
    <xf numFmtId="168" fontId="34" fillId="33" borderId="6" xfId="525" applyNumberFormat="1" applyFont="1" applyFill="1" applyBorder="1" applyAlignment="1" applyProtection="1">
      <alignment horizontal="center" vertical="center"/>
    </xf>
    <xf numFmtId="0" fontId="34" fillId="33" borderId="6" xfId="815" applyNumberFormat="1" applyFont="1" applyFill="1" applyBorder="1" applyAlignment="1" applyProtection="1">
      <alignment horizontal="center" vertical="center"/>
    </xf>
    <xf numFmtId="9" fontId="34" fillId="33" borderId="10" xfId="525" applyFont="1" applyFill="1" applyBorder="1" applyAlignment="1" applyProtection="1">
      <alignment horizontal="center" vertical="center"/>
    </xf>
    <xf numFmtId="10" fontId="34" fillId="33" borderId="6" xfId="525" applyNumberFormat="1" applyFont="1" applyFill="1" applyBorder="1" applyAlignment="1">
      <alignment horizontal="center" vertical="center"/>
    </xf>
    <xf numFmtId="9" fontId="34" fillId="33" borderId="6" xfId="525" applyFont="1" applyFill="1" applyBorder="1" applyAlignment="1">
      <alignment horizontal="center" vertical="center"/>
    </xf>
    <xf numFmtId="9" fontId="34" fillId="33" borderId="6" xfId="525" applyNumberFormat="1" applyFont="1" applyFill="1" applyBorder="1" applyAlignment="1" applyProtection="1">
      <alignment horizontal="center" vertical="center"/>
    </xf>
    <xf numFmtId="9" fontId="34" fillId="0" borderId="6" xfId="525" applyFont="1" applyFill="1" applyBorder="1" applyAlignment="1">
      <alignment horizontal="center" vertical="center"/>
    </xf>
    <xf numFmtId="168" fontId="34" fillId="0" borderId="6" xfId="525" applyNumberFormat="1" applyFont="1" applyFill="1" applyBorder="1" applyAlignment="1">
      <alignment horizontal="center" vertical="center"/>
    </xf>
    <xf numFmtId="10" fontId="34" fillId="0" borderId="6" xfId="525" applyNumberFormat="1" applyFont="1" applyFill="1" applyBorder="1" applyAlignment="1">
      <alignment horizontal="center" vertical="center"/>
    </xf>
    <xf numFmtId="1" fontId="34" fillId="0" borderId="6" xfId="1" applyNumberFormat="1" applyFont="1" applyFill="1" applyBorder="1" applyAlignment="1" applyProtection="1">
      <alignment horizontal="center" vertical="center"/>
    </xf>
    <xf numFmtId="2" fontId="34" fillId="0" borderId="6" xfId="1" applyNumberFormat="1" applyFont="1" applyFill="1" applyBorder="1" applyAlignment="1" applyProtection="1">
      <alignment horizontal="center" vertical="center"/>
    </xf>
    <xf numFmtId="1" fontId="34" fillId="33" borderId="6" xfId="1" applyNumberFormat="1" applyFont="1" applyFill="1" applyBorder="1" applyAlignment="1" applyProtection="1">
      <alignment horizontal="center" vertical="center"/>
    </xf>
    <xf numFmtId="168" fontId="34" fillId="33" borderId="6" xfId="525" applyNumberFormat="1" applyFont="1" applyFill="1" applyBorder="1" applyAlignment="1">
      <alignment horizontal="center" vertical="center"/>
    </xf>
    <xf numFmtId="2" fontId="34" fillId="4" borderId="6" xfId="1" applyNumberFormat="1" applyFont="1" applyFill="1" applyBorder="1" applyAlignment="1">
      <alignment horizontal="center" vertical="center"/>
    </xf>
    <xf numFmtId="1" fontId="34" fillId="33" borderId="6" xfId="1" applyNumberFormat="1" applyFont="1" applyFill="1" applyBorder="1" applyAlignment="1">
      <alignment horizontal="center" vertical="center"/>
    </xf>
    <xf numFmtId="2" fontId="34" fillId="33" borderId="6" xfId="1" applyNumberFormat="1" applyFont="1" applyFill="1" applyBorder="1" applyAlignment="1" applyProtection="1">
      <alignment horizontal="center" vertical="center"/>
    </xf>
    <xf numFmtId="2" fontId="34" fillId="33" borderId="6" xfId="815" applyNumberFormat="1" applyFont="1" applyFill="1" applyBorder="1" applyAlignment="1" applyProtection="1">
      <alignment horizontal="center" vertical="center"/>
    </xf>
    <xf numFmtId="2" fontId="34" fillId="33" borderId="6" xfId="1" applyNumberFormat="1" applyFont="1" applyFill="1" applyBorder="1" applyAlignment="1">
      <alignment horizontal="center" vertical="center"/>
    </xf>
    <xf numFmtId="0" fontId="34" fillId="33" borderId="8" xfId="1" applyNumberFormat="1" applyFont="1" applyFill="1" applyBorder="1" applyAlignment="1" applyProtection="1">
      <alignment horizontal="center" vertical="center"/>
    </xf>
    <xf numFmtId="168" fontId="34" fillId="33" borderId="8" xfId="525" applyNumberFormat="1" applyFont="1" applyFill="1" applyBorder="1" applyAlignment="1" applyProtection="1">
      <alignment horizontal="center" vertical="center"/>
    </xf>
    <xf numFmtId="9" fontId="34" fillId="33" borderId="8" xfId="525" applyFont="1" applyFill="1" applyBorder="1" applyAlignment="1">
      <alignment horizontal="center" vertical="center"/>
    </xf>
    <xf numFmtId="1" fontId="34" fillId="0" borderId="8" xfId="527" applyNumberFormat="1" applyFont="1" applyFill="1" applyBorder="1" applyAlignment="1" applyProtection="1">
      <alignment horizontal="center" vertical="center"/>
    </xf>
    <xf numFmtId="9" fontId="34" fillId="33" borderId="12" xfId="525" applyFont="1" applyFill="1" applyBorder="1" applyAlignment="1" applyProtection="1">
      <alignment horizontal="center" vertical="center"/>
    </xf>
    <xf numFmtId="9" fontId="34" fillId="4" borderId="6" xfId="7" applyFont="1" applyFill="1" applyBorder="1" applyAlignment="1">
      <alignment horizontal="center" vertical="center"/>
    </xf>
    <xf numFmtId="2" fontId="34" fillId="33" borderId="6" xfId="816" applyNumberFormat="1" applyFont="1" applyFill="1" applyBorder="1" applyAlignment="1" applyProtection="1">
      <alignment horizontal="center" vertical="center"/>
    </xf>
    <xf numFmtId="2" fontId="34" fillId="33" borderId="8" xfId="1" applyNumberFormat="1" applyFont="1" applyFill="1" applyBorder="1" applyAlignment="1" applyProtection="1">
      <alignment horizontal="center" vertical="center"/>
    </xf>
    <xf numFmtId="2" fontId="34" fillId="0" borderId="6" xfId="1" applyNumberFormat="1" applyFont="1" applyFill="1" applyBorder="1" applyAlignment="1">
      <alignment horizontal="center" vertical="center"/>
    </xf>
    <xf numFmtId="2" fontId="34" fillId="33" borderId="6" xfId="527" applyNumberFormat="1" applyFont="1" applyFill="1" applyBorder="1" applyAlignment="1" applyProtection="1">
      <alignment horizontal="center" vertical="center"/>
    </xf>
    <xf numFmtId="2" fontId="34" fillId="33" borderId="8" xfId="815" applyNumberFormat="1" applyFont="1" applyFill="1" applyBorder="1" applyAlignment="1" applyProtection="1">
      <alignment horizontal="center" vertical="center"/>
    </xf>
    <xf numFmtId="0" fontId="55" fillId="60" borderId="6" xfId="1" applyFont="1" applyFill="1" applyBorder="1" applyAlignment="1">
      <alignment horizontal="center" vertical="center"/>
    </xf>
    <xf numFmtId="0" fontId="34" fillId="33" borderId="6" xfId="527" applyNumberFormat="1" applyFont="1" applyFill="1" applyBorder="1" applyAlignment="1" applyProtection="1">
      <alignment horizontal="center" vertical="center"/>
    </xf>
    <xf numFmtId="1" fontId="34" fillId="33" borderId="6" xfId="527" applyNumberFormat="1" applyFont="1" applyFill="1" applyBorder="1" applyAlignment="1" applyProtection="1">
      <alignment horizontal="center" vertical="center"/>
    </xf>
    <xf numFmtId="1" fontId="34" fillId="4" borderId="6" xfId="1" applyNumberFormat="1" applyFont="1" applyFill="1" applyBorder="1" applyAlignment="1">
      <alignment horizontal="center" vertical="center"/>
    </xf>
    <xf numFmtId="167" fontId="34" fillId="11" borderId="6" xfId="1" applyNumberFormat="1" applyFont="1" applyFill="1" applyBorder="1" applyAlignment="1">
      <alignment horizontal="center" vertical="center"/>
    </xf>
    <xf numFmtId="0" fontId="55" fillId="60" borderId="4" xfId="1" applyFont="1" applyFill="1" applyBorder="1" applyAlignment="1">
      <alignment horizontal="center" vertical="center"/>
    </xf>
    <xf numFmtId="0" fontId="55" fillId="60" borderId="8" xfId="1" applyFont="1" applyFill="1" applyBorder="1" applyAlignment="1">
      <alignment horizontal="center" vertical="center"/>
    </xf>
    <xf numFmtId="0" fontId="95" fillId="32" borderId="4" xfId="1" applyFont="1" applyFill="1" applyBorder="1" applyAlignment="1">
      <alignment horizontal="center" vertical="center"/>
    </xf>
    <xf numFmtId="2" fontId="34" fillId="0" borderId="4" xfId="1" applyNumberFormat="1" applyFont="1" applyFill="1" applyBorder="1" applyAlignment="1" applyProtection="1">
      <alignment horizontal="center" vertical="center"/>
    </xf>
    <xf numFmtId="2" fontId="34" fillId="33" borderId="4" xfId="1" applyNumberFormat="1" applyFont="1" applyFill="1" applyBorder="1" applyAlignment="1" applyProtection="1">
      <alignment horizontal="center" vertical="center"/>
    </xf>
    <xf numFmtId="9" fontId="34" fillId="33" borderId="4" xfId="525" applyFont="1" applyFill="1" applyBorder="1" applyAlignment="1">
      <alignment horizontal="center" vertical="center"/>
    </xf>
    <xf numFmtId="2" fontId="34" fillId="33" borderId="4" xfId="527" applyNumberFormat="1" applyFont="1" applyFill="1" applyBorder="1" applyAlignment="1" applyProtection="1">
      <alignment horizontal="center" vertical="center"/>
    </xf>
    <xf numFmtId="2" fontId="34" fillId="33" borderId="4" xfId="1" applyNumberFormat="1" applyFont="1" applyFill="1" applyBorder="1" applyAlignment="1">
      <alignment horizontal="center" vertical="center"/>
    </xf>
    <xf numFmtId="168" fontId="34" fillId="33" borderId="4" xfId="525" applyNumberFormat="1" applyFont="1" applyFill="1" applyBorder="1" applyAlignment="1" applyProtection="1">
      <alignment horizontal="center" vertical="center"/>
    </xf>
    <xf numFmtId="9" fontId="34" fillId="33" borderId="9" xfId="525" applyFont="1" applyFill="1" applyBorder="1" applyAlignment="1" applyProtection="1">
      <alignment horizontal="center" vertical="center"/>
    </xf>
    <xf numFmtId="1" fontId="34" fillId="0" borderId="4" xfId="1" applyNumberFormat="1" applyFont="1" applyFill="1" applyBorder="1" applyAlignment="1" applyProtection="1">
      <alignment horizontal="center" vertical="center"/>
    </xf>
    <xf numFmtId="1" fontId="34" fillId="0" borderId="8" xfId="1" applyNumberFormat="1" applyFont="1" applyFill="1" applyBorder="1" applyAlignment="1" applyProtection="1">
      <alignment horizontal="center" vertical="center"/>
    </xf>
    <xf numFmtId="167" fontId="34" fillId="0" borderId="21" xfId="1" applyNumberFormat="1" applyFont="1" applyFill="1" applyBorder="1" applyAlignment="1" applyProtection="1">
      <alignment horizontal="center" vertical="center"/>
    </xf>
    <xf numFmtId="168" fontId="34" fillId="33" borderId="6" xfId="522" applyNumberFormat="1" applyFont="1" applyFill="1" applyBorder="1" applyAlignment="1">
      <alignment horizontal="center" vertical="center"/>
    </xf>
    <xf numFmtId="1" fontId="34" fillId="64" borderId="47" xfId="1" applyNumberFormat="1" applyFont="1" applyFill="1" applyBorder="1" applyAlignment="1">
      <alignment horizontal="center" vertical="center"/>
    </xf>
    <xf numFmtId="0" fontId="87" fillId="10" borderId="37" xfId="1" applyFont="1" applyFill="1" applyBorder="1" applyAlignment="1">
      <alignment vertical="center"/>
    </xf>
    <xf numFmtId="0" fontId="37" fillId="10" borderId="17" xfId="1" applyFont="1" applyFill="1" applyBorder="1" applyAlignment="1">
      <alignment horizontal="center"/>
    </xf>
    <xf numFmtId="0" fontId="53" fillId="67" borderId="17" xfId="1" applyFont="1" applyFill="1" applyBorder="1" applyAlignment="1">
      <alignment horizontal="center" vertical="center"/>
    </xf>
    <xf numFmtId="2" fontId="34" fillId="4" borderId="24" xfId="1" applyNumberFormat="1" applyFont="1" applyFill="1" applyBorder="1" applyAlignment="1">
      <alignment horizontal="center" vertical="center"/>
    </xf>
    <xf numFmtId="0" fontId="34" fillId="64" borderId="47" xfId="1" applyNumberFormat="1" applyFont="1" applyFill="1" applyBorder="1" applyAlignment="1">
      <alignment horizontal="center" vertical="center"/>
    </xf>
    <xf numFmtId="168" fontId="34" fillId="33" borderId="24" xfId="525" applyNumberFormat="1" applyFont="1" applyFill="1" applyBorder="1" applyAlignment="1" applyProtection="1">
      <alignment horizontal="center" vertical="center"/>
    </xf>
    <xf numFmtId="168" fontId="34" fillId="0" borderId="24" xfId="525" applyNumberFormat="1" applyFont="1" applyFill="1" applyBorder="1" applyAlignment="1" applyProtection="1">
      <alignment horizontal="center" vertical="center"/>
    </xf>
    <xf numFmtId="168" fontId="34" fillId="0" borderId="21" xfId="525" applyNumberFormat="1" applyFont="1" applyFill="1" applyBorder="1" applyAlignment="1" applyProtection="1">
      <alignment horizontal="center" vertical="center"/>
    </xf>
    <xf numFmtId="168" fontId="34" fillId="33" borderId="21" xfId="525" applyNumberFormat="1" applyFont="1" applyFill="1" applyBorder="1" applyAlignment="1" applyProtection="1">
      <alignment horizontal="center" vertical="center"/>
    </xf>
    <xf numFmtId="167" fontId="34" fillId="0" borderId="8" xfId="522" applyNumberFormat="1" applyFont="1" applyFill="1" applyBorder="1" applyAlignment="1">
      <alignment horizontal="center" vertical="center"/>
    </xf>
    <xf numFmtId="1" fontId="34" fillId="4" borderId="22" xfId="1" applyNumberFormat="1" applyFont="1" applyFill="1" applyBorder="1"/>
    <xf numFmtId="1" fontId="34" fillId="4" borderId="49" xfId="1" applyNumberFormat="1" applyFont="1" applyFill="1" applyBorder="1"/>
    <xf numFmtId="1" fontId="102" fillId="0" borderId="43" xfId="1" applyNumberFormat="1" applyFont="1" applyFill="1" applyBorder="1" applyAlignment="1">
      <alignment vertical="center"/>
    </xf>
    <xf numFmtId="1" fontId="34" fillId="4" borderId="14" xfId="1" applyNumberFormat="1" applyFont="1" applyFill="1" applyBorder="1" applyAlignment="1">
      <alignment horizontal="center"/>
    </xf>
    <xf numFmtId="1" fontId="39" fillId="4" borderId="46" xfId="1" applyNumberFormat="1" applyFont="1" applyFill="1" applyBorder="1" applyAlignment="1">
      <alignment horizontal="center"/>
    </xf>
    <xf numFmtId="1" fontId="34" fillId="0" borderId="23" xfId="1" applyNumberFormat="1" applyFont="1" applyBorder="1" applyAlignment="1">
      <alignment horizontal="center" vertical="center"/>
    </xf>
    <xf numFmtId="1" fontId="34" fillId="0" borderId="20" xfId="1" applyNumberFormat="1" applyFont="1" applyFill="1" applyBorder="1" applyAlignment="1" applyProtection="1">
      <alignment horizontal="center" vertical="center"/>
    </xf>
    <xf numFmtId="1" fontId="29" fillId="0" borderId="0" xfId="512" applyNumberFormat="1"/>
    <xf numFmtId="1" fontId="34" fillId="0" borderId="6" xfId="1" applyNumberFormat="1" applyFont="1" applyBorder="1" applyAlignment="1">
      <alignment horizontal="center" vertical="center"/>
    </xf>
    <xf numFmtId="1" fontId="34" fillId="4" borderId="4" xfId="1" applyNumberFormat="1" applyFont="1" applyFill="1" applyBorder="1"/>
    <xf numFmtId="1" fontId="34" fillId="4" borderId="5" xfId="1" applyNumberFormat="1" applyFont="1" applyFill="1" applyBorder="1"/>
    <xf numFmtId="1" fontId="102" fillId="0" borderId="5" xfId="1" applyNumberFormat="1" applyFont="1" applyFill="1" applyBorder="1" applyAlignment="1">
      <alignment vertical="center"/>
    </xf>
    <xf numFmtId="1" fontId="34" fillId="4" borderId="6" xfId="1" applyNumberFormat="1" applyFont="1" applyFill="1" applyBorder="1" applyAlignment="1">
      <alignment horizontal="center"/>
    </xf>
    <xf numFmtId="1" fontId="39" fillId="4" borderId="7" xfId="1" applyNumberFormat="1" applyFont="1" applyFill="1" applyBorder="1" applyAlignment="1">
      <alignment horizontal="center"/>
    </xf>
    <xf numFmtId="1" fontId="34" fillId="0" borderId="4" xfId="527" applyNumberFormat="1" applyFont="1" applyFill="1" applyBorder="1" applyAlignment="1" applyProtection="1">
      <alignment horizontal="center" vertical="center"/>
    </xf>
    <xf numFmtId="2" fontId="34" fillId="33" borderId="6" xfId="522" applyNumberFormat="1" applyFont="1" applyFill="1" applyBorder="1" applyAlignment="1" applyProtection="1">
      <alignment horizontal="center" vertical="center"/>
    </xf>
    <xf numFmtId="167" fontId="34" fillId="33" borderId="6" xfId="522" applyNumberFormat="1" applyFont="1" applyFill="1" applyBorder="1" applyAlignment="1" applyProtection="1">
      <alignment horizontal="center" vertical="center"/>
    </xf>
    <xf numFmtId="9" fontId="34" fillId="0" borderId="6" xfId="522" applyFont="1" applyFill="1" applyBorder="1" applyAlignment="1">
      <alignment horizontal="center" vertical="center"/>
    </xf>
    <xf numFmtId="9" fontId="34" fillId="33" borderId="8" xfId="522" applyFont="1" applyFill="1" applyBorder="1" applyAlignment="1" applyProtection="1">
      <alignment horizontal="center" vertical="center"/>
    </xf>
    <xf numFmtId="9" fontId="34" fillId="33" borderId="10" xfId="525" applyNumberFormat="1" applyFont="1" applyFill="1" applyBorder="1" applyAlignment="1" applyProtection="1">
      <alignment horizontal="center" vertical="center"/>
    </xf>
    <xf numFmtId="2" fontId="34" fillId="35" borderId="17" xfId="1" applyNumberFormat="1" applyFont="1" applyFill="1" applyBorder="1" applyAlignment="1">
      <alignment horizontal="center" vertical="center"/>
    </xf>
    <xf numFmtId="0" fontId="37" fillId="10" borderId="17" xfId="1" applyFont="1" applyFill="1" applyBorder="1" applyAlignment="1">
      <alignment horizontal="center" vertical="center"/>
    </xf>
    <xf numFmtId="0" fontId="53" fillId="67" borderId="69" xfId="1" applyFont="1" applyFill="1" applyBorder="1" applyAlignment="1">
      <alignment horizontal="center" vertical="center"/>
    </xf>
    <xf numFmtId="167" fontId="37" fillId="10" borderId="69" xfId="1" applyNumberFormat="1" applyFont="1" applyFill="1" applyBorder="1" applyAlignment="1">
      <alignment horizontal="center" vertical="center"/>
    </xf>
    <xf numFmtId="0" fontId="53" fillId="67" borderId="45" xfId="1" applyFont="1" applyFill="1" applyBorder="1" applyAlignment="1">
      <alignment horizontal="center" vertical="center"/>
    </xf>
    <xf numFmtId="0" fontId="34" fillId="35" borderId="69" xfId="1" applyFont="1" applyFill="1" applyBorder="1" applyAlignment="1">
      <alignment horizontal="center" vertical="center"/>
    </xf>
    <xf numFmtId="167" fontId="34" fillId="9" borderId="69" xfId="1" applyNumberFormat="1" applyFont="1" applyFill="1" applyBorder="1" applyAlignment="1">
      <alignment horizontal="center" vertical="center"/>
    </xf>
    <xf numFmtId="0" fontId="34" fillId="35" borderId="45" xfId="1" applyFont="1" applyFill="1" applyBorder="1" applyAlignment="1">
      <alignment horizontal="center" vertical="center"/>
    </xf>
    <xf numFmtId="0" fontId="34" fillId="34" borderId="69" xfId="1" applyFont="1" applyFill="1" applyBorder="1" applyAlignment="1">
      <alignment horizontal="center" vertical="center"/>
    </xf>
    <xf numFmtId="167" fontId="34" fillId="8" borderId="69" xfId="1" applyNumberFormat="1" applyFont="1" applyFill="1" applyBorder="1" applyAlignment="1">
      <alignment horizontal="center" vertical="center"/>
    </xf>
    <xf numFmtId="0" fontId="34" fillId="34" borderId="45" xfId="1" applyFont="1" applyFill="1" applyBorder="1" applyAlignment="1">
      <alignment horizontal="center" vertical="center"/>
    </xf>
    <xf numFmtId="0" fontId="53" fillId="66" borderId="69" xfId="1" applyFont="1" applyFill="1" applyBorder="1" applyAlignment="1">
      <alignment horizontal="center" vertical="center"/>
    </xf>
    <xf numFmtId="167" fontId="37" fillId="7" borderId="69" xfId="1" applyNumberFormat="1" applyFont="1" applyFill="1" applyBorder="1" applyAlignment="1">
      <alignment horizontal="center" vertical="center"/>
    </xf>
    <xf numFmtId="0" fontId="53" fillId="66" borderId="45" xfId="1" applyFont="1" applyFill="1" applyBorder="1" applyAlignment="1">
      <alignment horizontal="center" vertical="center"/>
    </xf>
    <xf numFmtId="0" fontId="34" fillId="6" borderId="17" xfId="1" applyFont="1" applyFill="1" applyBorder="1" applyAlignment="1">
      <alignment horizontal="center"/>
    </xf>
    <xf numFmtId="0" fontId="34" fillId="65" borderId="69" xfId="1" applyFont="1" applyFill="1" applyBorder="1" applyAlignment="1">
      <alignment horizontal="center" vertical="center"/>
    </xf>
    <xf numFmtId="167" fontId="34" fillId="6" borderId="69" xfId="1" applyNumberFormat="1" applyFont="1" applyFill="1" applyBorder="1" applyAlignment="1">
      <alignment horizontal="center" vertical="center"/>
    </xf>
    <xf numFmtId="0" fontId="34" fillId="65" borderId="45" xfId="1" applyFont="1" applyFill="1" applyBorder="1" applyAlignment="1">
      <alignment horizontal="center" vertical="center"/>
    </xf>
    <xf numFmtId="0" fontId="89" fillId="3" borderId="17" xfId="1" applyFont="1" applyFill="1" applyBorder="1"/>
    <xf numFmtId="0" fontId="53" fillId="63" borderId="69" xfId="1" applyFont="1" applyFill="1" applyBorder="1" applyAlignment="1">
      <alignment horizontal="center" vertical="center"/>
    </xf>
    <xf numFmtId="0" fontId="89" fillId="3" borderId="69" xfId="1" applyFont="1" applyFill="1" applyBorder="1" applyAlignment="1">
      <alignment horizontal="center" vertical="center"/>
    </xf>
    <xf numFmtId="0" fontId="53" fillId="63" borderId="45" xfId="1" applyFont="1" applyFill="1" applyBorder="1" applyAlignment="1">
      <alignment horizontal="center" vertical="center"/>
    </xf>
    <xf numFmtId="167" fontId="34" fillId="33" borderId="21" xfId="1" applyNumberFormat="1" applyFont="1" applyFill="1" applyBorder="1" applyAlignment="1" applyProtection="1">
      <alignment horizontal="center" vertical="center"/>
    </xf>
    <xf numFmtId="167" fontId="34" fillId="33" borderId="6" xfId="1" applyNumberFormat="1" applyFont="1" applyFill="1" applyBorder="1" applyAlignment="1" applyProtection="1">
      <alignment horizontal="center" vertical="center"/>
    </xf>
    <xf numFmtId="0" fontId="34" fillId="4" borderId="6" xfId="1" applyFont="1" applyFill="1" applyBorder="1" applyAlignment="1">
      <alignment horizontal="center" vertical="center" wrapText="1"/>
    </xf>
    <xf numFmtId="0" fontId="34" fillId="4" borderId="10" xfId="1" applyFont="1" applyFill="1" applyBorder="1" applyAlignment="1">
      <alignment horizontal="left" vertical="top" wrapText="1"/>
    </xf>
    <xf numFmtId="0" fontId="34" fillId="4" borderId="41" xfId="1" applyFont="1" applyFill="1" applyBorder="1" applyAlignment="1">
      <alignment horizontal="left" vertical="center" wrapText="1"/>
    </xf>
    <xf numFmtId="0" fontId="34" fillId="4" borderId="6" xfId="1" applyFont="1" applyFill="1" applyBorder="1" applyAlignment="1">
      <alignment horizontal="left" vertical="top" wrapText="1"/>
    </xf>
    <xf numFmtId="167" fontId="34" fillId="9" borderId="17" xfId="1" applyNumberFormat="1" applyFont="1" applyFill="1" applyBorder="1" applyAlignment="1">
      <alignment horizontal="center"/>
    </xf>
    <xf numFmtId="2" fontId="34" fillId="9" borderId="17" xfId="1" applyNumberFormat="1" applyFont="1" applyFill="1" applyBorder="1" applyAlignment="1">
      <alignment horizontal="center"/>
    </xf>
    <xf numFmtId="1" fontId="34" fillId="33" borderId="6" xfId="578" applyNumberFormat="1" applyFont="1" applyFill="1" applyBorder="1" applyAlignment="1" applyProtection="1">
      <alignment horizontal="center" vertical="center"/>
    </xf>
    <xf numFmtId="167" fontId="34" fillId="0" borderId="24" xfId="1" applyNumberFormat="1" applyFont="1" applyFill="1" applyBorder="1" applyAlignment="1">
      <alignment horizontal="center" vertical="center"/>
    </xf>
    <xf numFmtId="9" fontId="34" fillId="0" borderId="12" xfId="522" applyNumberFormat="1" applyFont="1" applyFill="1" applyBorder="1" applyAlignment="1">
      <alignment horizontal="center" vertical="center"/>
    </xf>
    <xf numFmtId="9" fontId="34" fillId="0" borderId="6" xfId="525" applyNumberFormat="1" applyFont="1" applyFill="1" applyBorder="1" applyAlignment="1">
      <alignment horizontal="center" vertical="center"/>
    </xf>
    <xf numFmtId="0" fontId="52" fillId="0" borderId="4" xfId="526" applyFont="1" applyFill="1" applyBorder="1"/>
    <xf numFmtId="0" fontId="52" fillId="0" borderId="6" xfId="526" applyFont="1" applyFill="1" applyBorder="1" applyAlignment="1">
      <alignment wrapText="1"/>
    </xf>
    <xf numFmtId="2" fontId="50" fillId="33" borderId="6" xfId="1" applyNumberFormat="1" applyFont="1" applyFill="1" applyBorder="1" applyAlignment="1" applyProtection="1">
      <alignment horizontal="center" vertical="center"/>
    </xf>
    <xf numFmtId="2" fontId="34" fillId="69" borderId="4" xfId="1" applyNumberFormat="1" applyFont="1" applyFill="1" applyBorder="1" applyAlignment="1" applyProtection="1">
      <alignment horizontal="center" vertical="center"/>
    </xf>
    <xf numFmtId="0" fontId="39" fillId="71" borderId="17" xfId="1" applyFont="1" applyFill="1" applyBorder="1" applyAlignment="1">
      <alignment horizontal="center"/>
    </xf>
    <xf numFmtId="167" fontId="34" fillId="71" borderId="17" xfId="1" applyNumberFormat="1" applyFont="1" applyFill="1" applyBorder="1" applyAlignment="1">
      <alignment horizontal="center"/>
    </xf>
    <xf numFmtId="167" fontId="34" fillId="71" borderId="17" xfId="1" applyNumberFormat="1" applyFont="1" applyFill="1" applyBorder="1" applyAlignment="1">
      <alignment horizontal="center" vertical="center"/>
    </xf>
    <xf numFmtId="0" fontId="33" fillId="73" borderId="37" xfId="1" applyFont="1" applyFill="1" applyBorder="1"/>
    <xf numFmtId="0" fontId="53" fillId="74" borderId="17" xfId="1" applyFont="1" applyFill="1" applyBorder="1" applyAlignment="1">
      <alignment horizontal="center" vertical="center"/>
    </xf>
    <xf numFmtId="0" fontId="53" fillId="74" borderId="18" xfId="1" applyFont="1" applyFill="1" applyBorder="1" applyAlignment="1">
      <alignment horizontal="center" vertical="center"/>
    </xf>
    <xf numFmtId="9" fontId="34" fillId="74" borderId="17" xfId="525" applyFont="1" applyFill="1" applyBorder="1" applyAlignment="1">
      <alignment vertical="center"/>
    </xf>
    <xf numFmtId="0" fontId="34" fillId="65" borderId="72" xfId="1" applyFont="1" applyFill="1" applyBorder="1" applyAlignment="1">
      <alignment horizontal="center" vertical="center"/>
    </xf>
    <xf numFmtId="0" fontId="53" fillId="66" borderId="72" xfId="1" applyFont="1" applyFill="1" applyBorder="1" applyAlignment="1">
      <alignment horizontal="center" vertical="center"/>
    </xf>
    <xf numFmtId="0" fontId="34" fillId="34" borderId="72" xfId="1" applyFont="1" applyFill="1" applyBorder="1" applyAlignment="1">
      <alignment horizontal="center" vertical="center"/>
    </xf>
    <xf numFmtId="0" fontId="34" fillId="35" borderId="72" xfId="1" applyFont="1" applyFill="1" applyBorder="1" applyAlignment="1">
      <alignment horizontal="center" vertical="center"/>
    </xf>
    <xf numFmtId="0" fontId="53" fillId="67" borderId="72" xfId="1" applyFont="1" applyFill="1" applyBorder="1" applyAlignment="1">
      <alignment horizontal="center" vertical="center"/>
    </xf>
    <xf numFmtId="0" fontId="52" fillId="4" borderId="25" xfId="1" applyFont="1" applyFill="1" applyBorder="1" applyAlignment="1">
      <alignment vertical="center"/>
    </xf>
    <xf numFmtId="0" fontId="52" fillId="4" borderId="50" xfId="1" applyFont="1" applyFill="1" applyBorder="1" applyAlignment="1">
      <alignment vertical="center"/>
    </xf>
    <xf numFmtId="0" fontId="0" fillId="4" borderId="0" xfId="0" applyFill="1"/>
    <xf numFmtId="0" fontId="105" fillId="8" borderId="42" xfId="0" applyFont="1" applyFill="1" applyBorder="1"/>
    <xf numFmtId="0" fontId="105" fillId="8" borderId="0" xfId="0" applyFont="1" applyFill="1" applyBorder="1"/>
    <xf numFmtId="0" fontId="105" fillId="8" borderId="0" xfId="0" applyFont="1" applyFill="1" applyBorder="1" applyAlignment="1">
      <alignment horizontal="center"/>
    </xf>
    <xf numFmtId="0" fontId="105" fillId="8" borderId="44" xfId="0" applyFont="1" applyFill="1" applyBorder="1"/>
    <xf numFmtId="0" fontId="52" fillId="4" borderId="4" xfId="0" applyFont="1" applyFill="1" applyBorder="1"/>
    <xf numFmtId="0" fontId="52" fillId="4" borderId="4" xfId="0" applyFont="1" applyFill="1" applyBorder="1" applyAlignment="1">
      <alignment wrapText="1"/>
    </xf>
    <xf numFmtId="9" fontId="34" fillId="0" borderId="6" xfId="525" applyNumberFormat="1" applyFont="1" applyFill="1" applyBorder="1" applyAlignment="1" applyProtection="1">
      <alignment horizontal="center" vertical="center"/>
    </xf>
    <xf numFmtId="167" fontId="34" fillId="0" borderId="23" xfId="522" applyNumberFormat="1" applyFont="1" applyFill="1" applyBorder="1" applyAlignment="1">
      <alignment horizontal="center" vertical="center"/>
    </xf>
    <xf numFmtId="167" fontId="34" fillId="33" borderId="8" xfId="522" applyNumberFormat="1" applyFont="1" applyFill="1" applyBorder="1" applyAlignment="1" applyProtection="1">
      <alignment horizontal="center" vertical="center"/>
    </xf>
    <xf numFmtId="1" fontId="34" fillId="8" borderId="17" xfId="1" applyNumberFormat="1" applyFont="1" applyFill="1" applyBorder="1" applyAlignment="1">
      <alignment horizontal="center"/>
    </xf>
    <xf numFmtId="168" fontId="34" fillId="64" borderId="6" xfId="522" applyNumberFormat="1" applyFont="1" applyFill="1" applyBorder="1" applyAlignment="1">
      <alignment horizontal="center" vertical="center"/>
    </xf>
    <xf numFmtId="167" fontId="34" fillId="0" borderId="4" xfId="1" applyNumberFormat="1" applyFont="1" applyFill="1" applyBorder="1" applyAlignment="1" applyProtection="1">
      <alignment horizontal="center" vertical="center"/>
    </xf>
    <xf numFmtId="1" fontId="34" fillId="33" borderId="4" xfId="1" applyNumberFormat="1" applyFont="1" applyFill="1" applyBorder="1" applyAlignment="1" applyProtection="1">
      <alignment horizontal="center" vertical="center"/>
    </xf>
    <xf numFmtId="168" fontId="34" fillId="4" borderId="23" xfId="522" applyNumberFormat="1" applyFont="1" applyFill="1" applyBorder="1" applyAlignment="1">
      <alignment horizontal="center" vertical="center"/>
    </xf>
    <xf numFmtId="0" fontId="34" fillId="4" borderId="21" xfId="1" applyFont="1" applyFill="1" applyBorder="1" applyAlignment="1">
      <alignment horizontal="left" vertical="center"/>
    </xf>
    <xf numFmtId="9" fontId="45" fillId="4" borderId="2" xfId="522" applyFont="1" applyFill="1" applyBorder="1" applyAlignment="1">
      <alignment horizontal="center" vertical="center"/>
    </xf>
    <xf numFmtId="168" fontId="34" fillId="0" borderId="23" xfId="522" applyNumberFormat="1" applyFont="1" applyBorder="1" applyAlignment="1">
      <alignment horizontal="center" vertical="center"/>
    </xf>
    <xf numFmtId="167" fontId="34" fillId="0" borderId="0" xfId="1" applyNumberFormat="1" applyFont="1" applyBorder="1"/>
    <xf numFmtId="2" fontId="34" fillId="33" borderId="24" xfId="1" applyNumberFormat="1" applyFont="1" applyFill="1" applyBorder="1" applyAlignment="1" applyProtection="1">
      <alignment horizontal="center" vertical="center"/>
    </xf>
    <xf numFmtId="2" fontId="34" fillId="0" borderId="24" xfId="1" applyNumberFormat="1" applyFont="1" applyFill="1" applyBorder="1" applyAlignment="1" applyProtection="1">
      <alignment horizontal="center" vertical="center"/>
    </xf>
    <xf numFmtId="167" fontId="34" fillId="64" borderId="24" xfId="1" applyNumberFormat="1" applyFont="1" applyFill="1" applyBorder="1" applyAlignment="1" applyProtection="1">
      <alignment horizontal="center" vertical="center"/>
    </xf>
    <xf numFmtId="0" fontId="34" fillId="4" borderId="20" xfId="1" applyFont="1" applyFill="1" applyBorder="1" applyAlignment="1">
      <alignment horizontal="left" vertical="top" wrapText="1"/>
    </xf>
    <xf numFmtId="0" fontId="34" fillId="4" borderId="12" xfId="1" applyFont="1" applyFill="1" applyBorder="1" applyAlignment="1">
      <alignment horizontal="left" vertical="top" wrapText="1"/>
    </xf>
    <xf numFmtId="2" fontId="34" fillId="69" borderId="19" xfId="1" applyNumberFormat="1" applyFont="1" applyFill="1" applyBorder="1" applyAlignment="1" applyProtection="1">
      <alignment horizontal="center" vertical="center"/>
    </xf>
    <xf numFmtId="2" fontId="34" fillId="0" borderId="8" xfId="1" applyNumberFormat="1" applyFont="1" applyFill="1" applyBorder="1" applyAlignment="1" applyProtection="1">
      <alignment horizontal="center" vertical="center"/>
    </xf>
    <xf numFmtId="167" fontId="29" fillId="4" borderId="0" xfId="522" applyNumberFormat="1" applyFont="1" applyFill="1"/>
    <xf numFmtId="167" fontId="29" fillId="0" borderId="0" xfId="522" applyNumberFormat="1" applyFont="1"/>
    <xf numFmtId="167" fontId="34" fillId="33" borderId="4" xfId="522" applyNumberFormat="1" applyFont="1" applyFill="1" applyBorder="1" applyAlignment="1" applyProtection="1">
      <alignment horizontal="center" vertical="center"/>
    </xf>
    <xf numFmtId="167" fontId="34" fillId="0" borderId="6" xfId="522" applyNumberFormat="1" applyFont="1" applyFill="1" applyBorder="1" applyAlignment="1">
      <alignment horizontal="center" vertical="center"/>
    </xf>
    <xf numFmtId="168" fontId="29" fillId="4" borderId="0" xfId="522" applyNumberFormat="1" applyFont="1" applyFill="1"/>
    <xf numFmtId="168" fontId="34" fillId="4" borderId="22" xfId="522" applyNumberFormat="1" applyFont="1" applyFill="1" applyBorder="1"/>
    <xf numFmtId="168" fontId="34" fillId="4" borderId="49" xfId="522" applyNumberFormat="1" applyFont="1" applyFill="1" applyBorder="1"/>
    <xf numFmtId="168" fontId="52" fillId="4" borderId="43" xfId="522" applyNumberFormat="1" applyFont="1" applyFill="1" applyBorder="1" applyAlignment="1">
      <alignment vertical="center"/>
    </xf>
    <xf numFmtId="168" fontId="34" fillId="4" borderId="14" xfId="522" applyNumberFormat="1" applyFont="1" applyFill="1" applyBorder="1" applyAlignment="1">
      <alignment horizontal="center"/>
    </xf>
    <xf numFmtId="168" fontId="39" fillId="4" borderId="46" xfId="522" applyNumberFormat="1" applyFont="1" applyFill="1" applyBorder="1" applyAlignment="1">
      <alignment horizontal="center"/>
    </xf>
    <xf numFmtId="168" fontId="34" fillId="33" borderId="20" xfId="525" applyNumberFormat="1" applyFont="1" applyFill="1" applyBorder="1" applyAlignment="1">
      <alignment horizontal="center" vertical="center"/>
    </xf>
    <xf numFmtId="168" fontId="29" fillId="0" borderId="0" xfId="522" applyNumberFormat="1" applyFont="1"/>
    <xf numFmtId="168" fontId="34" fillId="33" borderId="4" xfId="525" applyNumberFormat="1" applyFont="1" applyFill="1" applyBorder="1" applyAlignment="1">
      <alignment horizontal="center" vertical="center"/>
    </xf>
    <xf numFmtId="168" fontId="34" fillId="4" borderId="6" xfId="7" applyNumberFormat="1" applyFont="1" applyFill="1" applyBorder="1" applyAlignment="1">
      <alignment horizontal="center" vertical="center"/>
    </xf>
    <xf numFmtId="168" fontId="34" fillId="33" borderId="8" xfId="525" applyNumberFormat="1" applyFont="1" applyFill="1" applyBorder="1" applyAlignment="1">
      <alignment horizontal="center" vertical="center"/>
    </xf>
    <xf numFmtId="168" fontId="34" fillId="4" borderId="4" xfId="522" applyNumberFormat="1" applyFont="1" applyFill="1" applyBorder="1"/>
    <xf numFmtId="168" fontId="34" fillId="4" borderId="5" xfId="522" applyNumberFormat="1" applyFont="1" applyFill="1" applyBorder="1"/>
    <xf numFmtId="168" fontId="52" fillId="4" borderId="5" xfId="522" applyNumberFormat="1" applyFont="1" applyFill="1" applyBorder="1" applyAlignment="1">
      <alignment vertical="center"/>
    </xf>
    <xf numFmtId="168" fontId="34" fillId="4" borderId="6" xfId="522" applyNumberFormat="1" applyFont="1" applyFill="1" applyBorder="1" applyAlignment="1">
      <alignment horizontal="center"/>
    </xf>
    <xf numFmtId="168" fontId="39" fillId="4" borderId="7" xfId="522" applyNumberFormat="1" applyFont="1" applyFill="1" applyBorder="1" applyAlignment="1">
      <alignment horizontal="center"/>
    </xf>
    <xf numFmtId="168" fontId="102" fillId="0" borderId="5" xfId="522" applyNumberFormat="1" applyFont="1" applyFill="1" applyBorder="1" applyAlignment="1">
      <alignment vertical="center"/>
    </xf>
    <xf numFmtId="168" fontId="34" fillId="0" borderId="6" xfId="1" applyNumberFormat="1" applyFont="1" applyBorder="1" applyAlignment="1">
      <alignment horizontal="center" vertical="center"/>
    </xf>
    <xf numFmtId="167" fontId="29" fillId="4" borderId="0" xfId="512" applyNumberFormat="1" applyFill="1"/>
    <xf numFmtId="167" fontId="34" fillId="4" borderId="22" xfId="1" applyNumberFormat="1" applyFont="1" applyFill="1" applyBorder="1"/>
    <xf numFmtId="167" fontId="34" fillId="4" borderId="49" xfId="1" applyNumberFormat="1" applyFont="1" applyFill="1" applyBorder="1"/>
    <xf numFmtId="167" fontId="34" fillId="4" borderId="14" xfId="1" applyNumberFormat="1" applyFont="1" applyFill="1" applyBorder="1" applyAlignment="1">
      <alignment horizontal="center"/>
    </xf>
    <xf numFmtId="167" fontId="39" fillId="4" borderId="46" xfId="1" applyNumberFormat="1" applyFont="1" applyFill="1" applyBorder="1" applyAlignment="1">
      <alignment horizontal="center"/>
    </xf>
    <xf numFmtId="167" fontId="34" fillId="0" borderId="20" xfId="1" applyNumberFormat="1" applyFont="1" applyFill="1" applyBorder="1" applyAlignment="1" applyProtection="1">
      <alignment horizontal="center" vertical="center"/>
    </xf>
    <xf numFmtId="167" fontId="29" fillId="0" borderId="0" xfId="512" applyNumberFormat="1"/>
    <xf numFmtId="168" fontId="52" fillId="0" borderId="5" xfId="522" applyNumberFormat="1" applyFont="1" applyFill="1" applyBorder="1" applyAlignment="1">
      <alignment vertical="center"/>
    </xf>
    <xf numFmtId="2" fontId="34" fillId="4" borderId="25" xfId="1" applyNumberFormat="1" applyFont="1" applyFill="1" applyBorder="1"/>
    <xf numFmtId="2" fontId="34" fillId="4" borderId="50" xfId="1" applyNumberFormat="1" applyFont="1" applyFill="1" applyBorder="1"/>
    <xf numFmtId="2" fontId="52" fillId="0" borderId="51" xfId="1" applyNumberFormat="1" applyFont="1" applyFill="1" applyBorder="1" applyAlignment="1">
      <alignment vertical="center"/>
    </xf>
    <xf numFmtId="2" fontId="34" fillId="4" borderId="24" xfId="1" applyNumberFormat="1" applyFont="1" applyFill="1" applyBorder="1" applyAlignment="1">
      <alignment horizontal="center"/>
    </xf>
    <xf numFmtId="2" fontId="39" fillId="4" borderId="47" xfId="1" applyNumberFormat="1" applyFont="1" applyFill="1" applyBorder="1" applyAlignment="1">
      <alignment horizontal="center"/>
    </xf>
    <xf numFmtId="2" fontId="0" fillId="4" borderId="0" xfId="517" applyNumberFormat="1" applyFont="1" applyFill="1"/>
    <xf numFmtId="2" fontId="102" fillId="4" borderId="43" xfId="1" applyNumberFormat="1" applyFont="1" applyFill="1" applyBorder="1" applyAlignment="1">
      <alignment vertical="center"/>
    </xf>
    <xf numFmtId="2" fontId="34" fillId="33" borderId="20" xfId="527" applyNumberFormat="1" applyFont="1" applyFill="1" applyBorder="1" applyAlignment="1" applyProtection="1">
      <alignment horizontal="center" vertical="center"/>
    </xf>
    <xf numFmtId="2" fontId="0" fillId="0" borderId="0" xfId="517" applyNumberFormat="1" applyFont="1"/>
    <xf numFmtId="2" fontId="34" fillId="33" borderId="8" xfId="527" applyNumberFormat="1" applyFont="1" applyFill="1" applyBorder="1" applyAlignment="1" applyProtection="1">
      <alignment horizontal="center" vertical="center"/>
    </xf>
    <xf numFmtId="2" fontId="102" fillId="4" borderId="5" xfId="1" applyNumberFormat="1" applyFont="1" applyFill="1" applyBorder="1" applyAlignment="1">
      <alignment vertical="center"/>
    </xf>
    <xf numFmtId="168" fontId="102" fillId="4" borderId="5" xfId="522" applyNumberFormat="1" applyFont="1" applyFill="1" applyBorder="1" applyAlignment="1">
      <alignment vertical="center"/>
    </xf>
    <xf numFmtId="168" fontId="34" fillId="0" borderId="23" xfId="522" applyNumberFormat="1" applyFont="1" applyFill="1" applyBorder="1" applyAlignment="1" applyProtection="1">
      <alignment horizontal="center" vertical="center"/>
    </xf>
    <xf numFmtId="168" fontId="0" fillId="0" borderId="0" xfId="522" applyNumberFormat="1" applyFont="1"/>
    <xf numFmtId="168" fontId="0" fillId="70" borderId="42" xfId="522" applyNumberFormat="1" applyFont="1" applyFill="1" applyBorder="1"/>
    <xf numFmtId="2" fontId="102" fillId="4" borderId="50" xfId="1" applyNumberFormat="1" applyFont="1" applyFill="1" applyBorder="1" applyAlignment="1">
      <alignment vertical="center"/>
    </xf>
    <xf numFmtId="2" fontId="34" fillId="33" borderId="41" xfId="1" applyNumberFormat="1" applyFont="1" applyFill="1" applyBorder="1" applyAlignment="1" applyProtection="1">
      <alignment horizontal="center" vertical="center"/>
    </xf>
    <xf numFmtId="168" fontId="52" fillId="4" borderId="49" xfId="522" applyNumberFormat="1" applyFont="1" applyFill="1" applyBorder="1" applyAlignment="1">
      <alignment vertical="center"/>
    </xf>
    <xf numFmtId="167" fontId="34" fillId="4" borderId="4" xfId="1" applyNumberFormat="1" applyFont="1" applyFill="1" applyBorder="1"/>
    <xf numFmtId="167" fontId="34" fillId="4" borderId="5" xfId="1" applyNumberFormat="1" applyFont="1" applyFill="1" applyBorder="1"/>
    <xf numFmtId="167" fontId="102" fillId="4" borderId="5" xfId="1" applyNumberFormat="1" applyFont="1" applyFill="1" applyBorder="1" applyAlignment="1">
      <alignment vertical="center"/>
    </xf>
    <xf numFmtId="167" fontId="34" fillId="4" borderId="6" xfId="1" applyNumberFormat="1" applyFont="1" applyFill="1" applyBorder="1" applyAlignment="1">
      <alignment horizontal="center"/>
    </xf>
    <xf numFmtId="167" fontId="39" fillId="4" borderId="7" xfId="1" applyNumberFormat="1" applyFont="1" applyFill="1" applyBorder="1" applyAlignment="1">
      <alignment horizontal="center"/>
    </xf>
    <xf numFmtId="167" fontId="34" fillId="11" borderId="14" xfId="1" applyNumberFormat="1" applyFont="1" applyFill="1" applyBorder="1" applyAlignment="1">
      <alignment horizontal="center" vertical="center"/>
    </xf>
    <xf numFmtId="167" fontId="34" fillId="11" borderId="23" xfId="1" applyNumberFormat="1" applyFont="1" applyFill="1" applyBorder="1" applyAlignment="1">
      <alignment horizontal="center" vertical="center"/>
    </xf>
    <xf numFmtId="167" fontId="34" fillId="11" borderId="4" xfId="1" applyNumberFormat="1" applyFont="1" applyFill="1" applyBorder="1" applyAlignment="1">
      <alignment horizontal="center" vertical="center"/>
    </xf>
    <xf numFmtId="167" fontId="34" fillId="11" borderId="8" xfId="1" applyNumberFormat="1" applyFont="1" applyFill="1" applyBorder="1" applyAlignment="1">
      <alignment horizontal="center" vertical="center"/>
    </xf>
    <xf numFmtId="9" fontId="29" fillId="4" borderId="0" xfId="512" applyNumberFormat="1" applyFill="1"/>
    <xf numFmtId="9" fontId="34" fillId="4" borderId="6" xfId="1" applyNumberFormat="1" applyFont="1" applyFill="1" applyBorder="1" applyAlignment="1">
      <alignment horizontal="center"/>
    </xf>
    <xf numFmtId="9" fontId="39" fillId="4" borderId="7" xfId="1" applyNumberFormat="1" applyFont="1" applyFill="1" applyBorder="1" applyAlignment="1">
      <alignment horizontal="center"/>
    </xf>
    <xf numFmtId="9" fontId="34" fillId="4" borderId="6" xfId="522" applyNumberFormat="1" applyFont="1" applyFill="1" applyBorder="1" applyAlignment="1">
      <alignment horizontal="center" vertical="center"/>
    </xf>
    <xf numFmtId="9" fontId="29" fillId="0" borderId="0" xfId="512" applyNumberFormat="1"/>
    <xf numFmtId="9" fontId="34" fillId="4" borderId="4" xfId="1" applyNumberFormat="1" applyFont="1" applyFill="1" applyBorder="1" applyAlignment="1">
      <alignment horizontal="center" vertical="center"/>
    </xf>
    <xf numFmtId="9" fontId="34" fillId="4" borderId="6" xfId="1" applyNumberFormat="1" applyFont="1" applyFill="1" applyBorder="1" applyAlignment="1">
      <alignment horizontal="center" vertical="center"/>
    </xf>
    <xf numFmtId="9" fontId="34" fillId="4" borderId="8" xfId="1" applyNumberFormat="1" applyFont="1" applyFill="1" applyBorder="1" applyAlignment="1">
      <alignment horizontal="center" vertical="center"/>
    </xf>
    <xf numFmtId="9" fontId="0" fillId="4" borderId="0" xfId="517" applyNumberFormat="1" applyFont="1" applyFill="1"/>
    <xf numFmtId="9" fontId="0" fillId="0" borderId="0" xfId="517" applyNumberFormat="1" applyFont="1"/>
    <xf numFmtId="9" fontId="0" fillId="4" borderId="0" xfId="522" applyNumberFormat="1" applyFont="1" applyFill="1"/>
    <xf numFmtId="9" fontId="29" fillId="4" borderId="0" xfId="522" applyNumberFormat="1" applyFont="1" applyFill="1"/>
    <xf numFmtId="9" fontId="34" fillId="0" borderId="6" xfId="522" applyNumberFormat="1" applyFont="1" applyFill="1" applyBorder="1" applyAlignment="1">
      <alignment horizontal="center" vertical="center"/>
    </xf>
    <xf numFmtId="9" fontId="29" fillId="0" borderId="0" xfId="522" applyNumberFormat="1" applyFont="1"/>
    <xf numFmtId="9" fontId="34" fillId="0" borderId="4" xfId="525" applyNumberFormat="1" applyFont="1" applyFill="1" applyBorder="1" applyAlignment="1">
      <alignment horizontal="center" vertical="center"/>
    </xf>
    <xf numFmtId="9" fontId="34" fillId="0" borderId="8" xfId="525" applyNumberFormat="1" applyFont="1" applyFill="1" applyBorder="1" applyAlignment="1">
      <alignment horizontal="center" vertical="center"/>
    </xf>
    <xf numFmtId="0" fontId="53" fillId="63" borderId="2" xfId="1" applyFont="1" applyFill="1" applyBorder="1" applyAlignment="1">
      <alignment horizontal="center" vertical="center"/>
    </xf>
    <xf numFmtId="1" fontId="55" fillId="33" borderId="72" xfId="1" applyNumberFormat="1" applyFont="1" applyFill="1" applyBorder="1" applyAlignment="1" applyProtection="1">
      <alignment vertical="center"/>
    </xf>
    <xf numFmtId="1" fontId="55" fillId="33" borderId="69" xfId="1" applyNumberFormat="1" applyFont="1" applyFill="1" applyBorder="1" applyAlignment="1" applyProtection="1">
      <alignment vertical="center"/>
    </xf>
    <xf numFmtId="1" fontId="55" fillId="33" borderId="45" xfId="1" applyNumberFormat="1" applyFont="1" applyFill="1" applyBorder="1" applyAlignment="1" applyProtection="1">
      <alignment vertical="center"/>
    </xf>
    <xf numFmtId="9" fontId="34" fillId="4" borderId="4" xfId="522" applyNumberFormat="1" applyFont="1" applyFill="1" applyBorder="1" applyAlignment="1">
      <alignment horizontal="center" vertical="center"/>
    </xf>
    <xf numFmtId="9" fontId="34" fillId="4" borderId="8" xfId="522" applyNumberFormat="1" applyFont="1" applyFill="1" applyBorder="1" applyAlignment="1">
      <alignment horizontal="center" vertical="center"/>
    </xf>
    <xf numFmtId="9" fontId="34" fillId="4" borderId="23" xfId="522" applyNumberFormat="1" applyFont="1" applyFill="1" applyBorder="1" applyAlignment="1">
      <alignment horizontal="center" vertical="center"/>
    </xf>
    <xf numFmtId="9" fontId="34" fillId="0" borderId="4" xfId="522" applyNumberFormat="1" applyFont="1" applyFill="1" applyBorder="1" applyAlignment="1">
      <alignment horizontal="center" vertical="center"/>
    </xf>
    <xf numFmtId="9" fontId="34" fillId="0" borderId="8" xfId="522" applyNumberFormat="1" applyFont="1" applyFill="1" applyBorder="1" applyAlignment="1">
      <alignment horizontal="center" vertical="center"/>
    </xf>
    <xf numFmtId="0" fontId="95" fillId="32" borderId="13" xfId="1" applyFont="1" applyFill="1" applyBorder="1" applyAlignment="1">
      <alignment horizontal="center" vertical="center"/>
    </xf>
    <xf numFmtId="0" fontId="53" fillId="63" borderId="1" xfId="1" applyFont="1" applyFill="1" applyBorder="1" applyAlignment="1">
      <alignment horizontal="center" vertical="center"/>
    </xf>
    <xf numFmtId="0" fontId="53" fillId="63" borderId="3" xfId="1" applyFont="1" applyFill="1" applyBorder="1" applyAlignment="1">
      <alignment horizontal="center" vertical="center"/>
    </xf>
    <xf numFmtId="2" fontId="34" fillId="0" borderId="19" xfId="1" applyNumberFormat="1" applyFont="1" applyFill="1" applyBorder="1" applyAlignment="1" applyProtection="1">
      <alignment horizontal="center" vertical="center"/>
    </xf>
    <xf numFmtId="0" fontId="34" fillId="33" borderId="4" xfId="578" applyNumberFormat="1" applyFont="1" applyFill="1" applyBorder="1" applyAlignment="1" applyProtection="1">
      <alignment horizontal="center" vertical="center"/>
    </xf>
    <xf numFmtId="9" fontId="34" fillId="33" borderId="9" xfId="522" applyFont="1" applyFill="1" applyBorder="1" applyAlignment="1" applyProtection="1">
      <alignment horizontal="center" vertical="center"/>
    </xf>
    <xf numFmtId="0" fontId="34" fillId="65" borderId="37" xfId="1" applyFont="1" applyFill="1" applyBorder="1" applyAlignment="1">
      <alignment horizontal="center" vertical="center"/>
    </xf>
    <xf numFmtId="168" fontId="34" fillId="33" borderId="19" xfId="525" applyNumberFormat="1" applyFont="1" applyFill="1" applyBorder="1" applyAlignment="1">
      <alignment horizontal="center" vertical="center"/>
    </xf>
    <xf numFmtId="9" fontId="34" fillId="33" borderId="9" xfId="525" applyFont="1" applyFill="1" applyBorder="1" applyAlignment="1">
      <alignment horizontal="center" vertical="center"/>
    </xf>
    <xf numFmtId="0" fontId="38" fillId="7" borderId="37" xfId="1" applyFont="1" applyFill="1" applyBorder="1" applyAlignment="1">
      <alignment horizontal="center"/>
    </xf>
    <xf numFmtId="0" fontId="38" fillId="7" borderId="18" xfId="1" applyFont="1" applyFill="1" applyBorder="1" applyAlignment="1">
      <alignment horizontal="center"/>
    </xf>
    <xf numFmtId="1" fontId="34" fillId="0" borderId="19" xfId="1" applyNumberFormat="1" applyFont="1" applyFill="1" applyBorder="1" applyAlignment="1" applyProtection="1">
      <alignment horizontal="center" vertical="center"/>
    </xf>
    <xf numFmtId="0" fontId="34" fillId="34" borderId="37" xfId="1" applyFont="1" applyFill="1" applyBorder="1" applyAlignment="1">
      <alignment horizontal="center" vertical="center"/>
    </xf>
    <xf numFmtId="167" fontId="34" fillId="0" borderId="19" xfId="1" applyNumberFormat="1" applyFont="1" applyFill="1" applyBorder="1" applyAlignment="1" applyProtection="1">
      <alignment horizontal="center" vertical="center"/>
    </xf>
    <xf numFmtId="0" fontId="34" fillId="35" borderId="37" xfId="1" applyFont="1" applyFill="1" applyBorder="1" applyAlignment="1">
      <alignment horizontal="center" vertical="center"/>
    </xf>
    <xf numFmtId="2" fontId="34" fillId="33" borderId="19" xfId="527" applyNumberFormat="1" applyFont="1" applyFill="1" applyBorder="1" applyAlignment="1" applyProtection="1">
      <alignment horizontal="center" vertical="center"/>
    </xf>
    <xf numFmtId="168" fontId="34" fillId="0" borderId="22" xfId="522" applyNumberFormat="1" applyFont="1" applyFill="1" applyBorder="1" applyAlignment="1" applyProtection="1">
      <alignment horizontal="center" vertical="center"/>
    </xf>
    <xf numFmtId="2" fontId="34" fillId="33" borderId="25" xfId="1" applyNumberFormat="1" applyFont="1" applyFill="1" applyBorder="1" applyAlignment="1" applyProtection="1">
      <alignment horizontal="center" vertical="center"/>
    </xf>
    <xf numFmtId="0" fontId="53" fillId="67" borderId="37" xfId="1" applyFont="1" applyFill="1" applyBorder="1" applyAlignment="1">
      <alignment horizontal="center" vertical="center"/>
    </xf>
    <xf numFmtId="0" fontId="53" fillId="67" borderId="18" xfId="1" applyFont="1" applyFill="1" applyBorder="1" applyAlignment="1">
      <alignment horizontal="center" vertical="center"/>
    </xf>
    <xf numFmtId="168" fontId="34" fillId="33" borderId="19" xfId="525" applyNumberFormat="1" applyFont="1" applyFill="1" applyBorder="1" applyAlignment="1" applyProtection="1">
      <alignment horizontal="center" vertical="center"/>
    </xf>
    <xf numFmtId="167" fontId="34" fillId="11" borderId="22" xfId="1" applyNumberFormat="1" applyFont="1" applyFill="1" applyBorder="1" applyAlignment="1">
      <alignment horizontal="center" vertical="center"/>
    </xf>
    <xf numFmtId="9" fontId="34" fillId="74" borderId="37" xfId="525" applyFont="1" applyFill="1" applyBorder="1" applyAlignment="1">
      <alignment vertical="center"/>
    </xf>
    <xf numFmtId="167" fontId="34" fillId="71" borderId="3" xfId="1" applyNumberFormat="1" applyFont="1" applyFill="1" applyBorder="1" applyAlignment="1">
      <alignment horizontal="center" vertical="center"/>
    </xf>
    <xf numFmtId="2" fontId="34" fillId="0" borderId="20" xfId="1" applyNumberFormat="1" applyFont="1" applyFill="1" applyBorder="1" applyAlignment="1">
      <alignment horizontal="center" vertical="center"/>
    </xf>
    <xf numFmtId="9" fontId="34" fillId="0" borderId="60" xfId="522" applyFont="1" applyFill="1" applyBorder="1" applyAlignment="1">
      <alignment horizontal="center" vertical="center"/>
    </xf>
    <xf numFmtId="0" fontId="34" fillId="4" borderId="0" xfId="1" applyFont="1" applyFill="1" applyBorder="1" applyAlignment="1">
      <alignment horizontal="right"/>
    </xf>
    <xf numFmtId="168" fontId="34" fillId="33" borderId="6" xfId="525" applyNumberFormat="1" applyFont="1" applyFill="1" applyBorder="1" applyAlignment="1" applyProtection="1">
      <alignment horizontal="center" vertical="center"/>
    </xf>
    <xf numFmtId="0" fontId="39" fillId="59" borderId="0" xfId="0" applyFont="1" applyFill="1"/>
    <xf numFmtId="0" fontId="119" fillId="4" borderId="4" xfId="0" applyFont="1" applyFill="1" applyBorder="1"/>
    <xf numFmtId="168" fontId="39" fillId="33" borderId="6" xfId="525" applyNumberFormat="1" applyFont="1" applyFill="1" applyBorder="1" applyAlignment="1" applyProtection="1">
      <alignment horizontal="center" vertical="center"/>
    </xf>
    <xf numFmtId="168" fontId="34" fillId="0" borderId="14" xfId="525" applyNumberFormat="1" applyFont="1" applyFill="1" applyBorder="1" applyAlignment="1">
      <alignment horizontal="center" vertical="center" wrapText="1"/>
    </xf>
    <xf numFmtId="168" fontId="34" fillId="0" borderId="10" xfId="525" applyNumberFormat="1" applyFont="1" applyFill="1" applyBorder="1" applyAlignment="1" applyProtection="1">
      <alignment horizontal="center" vertical="center"/>
    </xf>
    <xf numFmtId="167" fontId="34" fillId="33" borderId="21" xfId="527" applyNumberFormat="1" applyFont="1" applyFill="1" applyBorder="1" applyAlignment="1" applyProtection="1">
      <alignment horizontal="center" vertical="center"/>
    </xf>
    <xf numFmtId="1" fontId="34" fillId="0" borderId="6" xfId="1" applyNumberFormat="1" applyFont="1" applyFill="1" applyBorder="1" applyAlignment="1">
      <alignment horizontal="center" vertical="center"/>
    </xf>
    <xf numFmtId="167" fontId="34" fillId="0" borderId="6" xfId="1" applyNumberFormat="1" applyFont="1" applyFill="1" applyBorder="1" applyAlignment="1">
      <alignment horizontal="center" vertical="center"/>
    </xf>
    <xf numFmtId="0" fontId="0" fillId="0" borderId="13" xfId="0" applyFill="1" applyBorder="1"/>
    <xf numFmtId="0" fontId="0" fillId="0" borderId="75" xfId="0" applyFill="1" applyBorder="1"/>
    <xf numFmtId="168" fontId="34" fillId="0" borderId="14" xfId="525" applyNumberFormat="1" applyFont="1" applyFill="1" applyBorder="1" applyAlignment="1">
      <alignment horizontal="left" vertical="center" wrapText="1"/>
    </xf>
    <xf numFmtId="168" fontId="34" fillId="0" borderId="10" xfId="525" applyNumberFormat="1" applyFont="1" applyFill="1" applyBorder="1" applyAlignment="1">
      <alignment vertical="center" wrapText="1"/>
    </xf>
    <xf numFmtId="1" fontId="59" fillId="0" borderId="6" xfId="1" applyNumberFormat="1" applyFont="1" applyFill="1" applyBorder="1" applyAlignment="1" applyProtection="1">
      <alignment horizontal="center" vertical="center"/>
    </xf>
    <xf numFmtId="167" fontId="34" fillId="0" borderId="24" xfId="1" applyNumberFormat="1" applyFont="1" applyFill="1" applyBorder="1" applyAlignment="1">
      <alignment horizontal="left" vertical="center"/>
    </xf>
    <xf numFmtId="0" fontId="107" fillId="4" borderId="6" xfId="1" applyFont="1" applyFill="1" applyBorder="1" applyAlignment="1">
      <alignment vertical="center"/>
    </xf>
    <xf numFmtId="0" fontId="52" fillId="0" borderId="0" xfId="1" applyFont="1" applyBorder="1" applyAlignment="1">
      <alignment horizontal="center"/>
    </xf>
    <xf numFmtId="0" fontId="34" fillId="0" borderId="0" xfId="1" applyFont="1" applyAlignment="1">
      <alignment horizontal="center"/>
    </xf>
    <xf numFmtId="9" fontId="34" fillId="0" borderId="7" xfId="525" applyFont="1" applyBorder="1"/>
    <xf numFmtId="9" fontId="34" fillId="0" borderId="6" xfId="525" applyFont="1" applyBorder="1"/>
    <xf numFmtId="9" fontId="34" fillId="0" borderId="6" xfId="525" applyFont="1" applyBorder="1" applyAlignment="1">
      <alignment horizontal="right"/>
    </xf>
    <xf numFmtId="9" fontId="34" fillId="0" borderId="5" xfId="525" applyFont="1" applyBorder="1" applyAlignment="1">
      <alignment horizontal="right"/>
    </xf>
    <xf numFmtId="9" fontId="34" fillId="0" borderId="8" xfId="525" applyFont="1" applyBorder="1" applyAlignment="1">
      <alignment horizontal="right"/>
    </xf>
    <xf numFmtId="9" fontId="34" fillId="0" borderId="4" xfId="525" applyFont="1" applyBorder="1" applyAlignment="1">
      <alignment horizontal="right"/>
    </xf>
    <xf numFmtId="9" fontId="34" fillId="5" borderId="7" xfId="525" applyFont="1" applyFill="1" applyBorder="1" applyAlignment="1">
      <alignment horizontal="right"/>
    </xf>
    <xf numFmtId="9" fontId="34" fillId="5" borderId="6" xfId="525" applyFont="1" applyFill="1" applyBorder="1" applyAlignment="1">
      <alignment horizontal="right"/>
    </xf>
    <xf numFmtId="9" fontId="34" fillId="5" borderId="6" xfId="525" applyFont="1" applyFill="1" applyBorder="1" applyAlignment="1" applyProtection="1">
      <alignment horizontal="right"/>
    </xf>
    <xf numFmtId="9" fontId="34" fillId="0" borderId="0" xfId="525" applyFont="1" applyAlignment="1">
      <alignment horizontal="right"/>
    </xf>
    <xf numFmtId="0" fontId="34" fillId="0" borderId="0" xfId="1" applyNumberFormat="1" applyFont="1"/>
    <xf numFmtId="0" fontId="34" fillId="0" borderId="7" xfId="1" applyNumberFormat="1" applyFont="1" applyBorder="1"/>
    <xf numFmtId="0" fontId="34" fillId="0" borderId="6" xfId="1" applyNumberFormat="1" applyFont="1" applyBorder="1"/>
    <xf numFmtId="0" fontId="34" fillId="0" borderId="6" xfId="1" applyNumberFormat="1" applyFont="1" applyBorder="1" applyAlignment="1">
      <alignment horizontal="right"/>
    </xf>
    <xf numFmtId="0" fontId="34" fillId="0" borderId="5" xfId="1" applyNumberFormat="1" applyFont="1" applyBorder="1" applyAlignment="1">
      <alignment horizontal="right"/>
    </xf>
    <xf numFmtId="0" fontId="34" fillId="0" borderId="8" xfId="1" applyNumberFormat="1" applyFont="1" applyBorder="1" applyAlignment="1">
      <alignment horizontal="right"/>
    </xf>
    <xf numFmtId="0" fontId="34" fillId="0" borderId="0" xfId="1" applyNumberFormat="1" applyFont="1" applyAlignment="1">
      <alignment horizontal="right"/>
    </xf>
    <xf numFmtId="0" fontId="34" fillId="0" borderId="4" xfId="1" applyNumberFormat="1" applyFont="1" applyBorder="1" applyAlignment="1">
      <alignment horizontal="right"/>
    </xf>
    <xf numFmtId="0" fontId="34" fillId="5" borderId="7" xfId="1" applyNumberFormat="1" applyFont="1" applyFill="1" applyBorder="1" applyAlignment="1">
      <alignment horizontal="right"/>
    </xf>
    <xf numFmtId="0" fontId="34" fillId="5" borderId="6" xfId="1" applyNumberFormat="1" applyFont="1" applyFill="1" applyBorder="1" applyAlignment="1">
      <alignment horizontal="right"/>
    </xf>
    <xf numFmtId="0" fontId="34" fillId="5" borderId="6" xfId="1254" applyNumberFormat="1" applyFont="1" applyFill="1" applyBorder="1" applyAlignment="1" applyProtection="1">
      <alignment horizontal="right"/>
    </xf>
    <xf numFmtId="0" fontId="34" fillId="0" borderId="7" xfId="1" applyNumberFormat="1" applyFont="1" applyFill="1" applyBorder="1" applyAlignment="1">
      <alignment horizontal="center"/>
    </xf>
    <xf numFmtId="0" fontId="107" fillId="0" borderId="5" xfId="1" applyNumberFormat="1" applyFont="1" applyFill="1" applyBorder="1" applyAlignment="1" applyProtection="1">
      <alignment horizontal="center"/>
    </xf>
    <xf numFmtId="0" fontId="39" fillId="0" borderId="6" xfId="1" applyNumberFormat="1" applyFont="1" applyFill="1" applyBorder="1" applyAlignment="1">
      <alignment horizontal="center"/>
    </xf>
    <xf numFmtId="0" fontId="34" fillId="0" borderId="5" xfId="1" applyNumberFormat="1" applyFont="1" applyFill="1" applyBorder="1"/>
    <xf numFmtId="0" fontId="34" fillId="0" borderId="4" xfId="1" applyNumberFormat="1" applyFont="1" applyFill="1" applyBorder="1"/>
    <xf numFmtId="0" fontId="37" fillId="73" borderId="7" xfId="1" applyFont="1" applyFill="1" applyBorder="1"/>
    <xf numFmtId="0" fontId="37" fillId="73" borderId="6" xfId="1" applyFont="1" applyFill="1" applyBorder="1"/>
    <xf numFmtId="0" fontId="37" fillId="73" borderId="6" xfId="1" applyFont="1" applyFill="1" applyBorder="1" applyAlignment="1">
      <alignment horizontal="right"/>
    </xf>
    <xf numFmtId="0" fontId="37" fillId="73" borderId="5" xfId="1" applyFont="1" applyFill="1" applyBorder="1" applyAlignment="1">
      <alignment horizontal="right"/>
    </xf>
    <xf numFmtId="0" fontId="37" fillId="73" borderId="8" xfId="1" applyFont="1" applyFill="1" applyBorder="1" applyAlignment="1">
      <alignment horizontal="right"/>
    </xf>
    <xf numFmtId="0" fontId="37" fillId="73" borderId="4" xfId="1" applyFont="1" applyFill="1" applyBorder="1" applyAlignment="1">
      <alignment horizontal="right"/>
    </xf>
    <xf numFmtId="0" fontId="37" fillId="73" borderId="7" xfId="1" applyFont="1" applyFill="1" applyBorder="1" applyAlignment="1">
      <alignment horizontal="right"/>
    </xf>
    <xf numFmtId="166" fontId="37" fillId="73" borderId="6" xfId="1254" applyNumberFormat="1" applyFont="1" applyFill="1" applyBorder="1" applyAlignment="1" applyProtection="1">
      <alignment horizontal="right"/>
    </xf>
    <xf numFmtId="0" fontId="37" fillId="73" borderId="7" xfId="1" applyFont="1" applyFill="1" applyBorder="1" applyAlignment="1">
      <alignment horizontal="center"/>
    </xf>
    <xf numFmtId="0" fontId="110" fillId="73" borderId="6" xfId="1" applyFont="1" applyFill="1" applyBorder="1" applyAlignment="1">
      <alignment horizontal="center"/>
    </xf>
    <xf numFmtId="0" fontId="38" fillId="73" borderId="6" xfId="1" applyFont="1" applyFill="1" applyBorder="1" applyAlignment="1">
      <alignment horizontal="center"/>
    </xf>
    <xf numFmtId="0" fontId="36" fillId="73" borderId="5" xfId="1" applyFont="1" applyFill="1" applyBorder="1"/>
    <xf numFmtId="0" fontId="36" fillId="73" borderId="4" xfId="1" applyFont="1" applyFill="1" applyBorder="1"/>
    <xf numFmtId="166" fontId="34" fillId="5" borderId="6" xfId="1254" applyNumberFormat="1" applyFont="1" applyFill="1" applyBorder="1" applyAlignment="1" applyProtection="1">
      <alignment horizontal="right"/>
    </xf>
    <xf numFmtId="166" fontId="37" fillId="10" borderId="6" xfId="1254" applyNumberFormat="1" applyFont="1" applyFill="1" applyBorder="1" applyAlignment="1" applyProtection="1">
      <alignment horizontal="right"/>
    </xf>
    <xf numFmtId="2" fontId="50" fillId="5" borderId="6" xfId="1254" applyNumberFormat="1" applyFont="1" applyFill="1" applyBorder="1" applyAlignment="1" applyProtection="1">
      <alignment horizontal="right"/>
    </xf>
    <xf numFmtId="166" fontId="34" fillId="9" borderId="6" xfId="1254" applyNumberFormat="1" applyFont="1" applyFill="1" applyBorder="1" applyAlignment="1" applyProtection="1">
      <alignment horizontal="right"/>
    </xf>
    <xf numFmtId="1" fontId="34" fillId="5" borderId="6" xfId="1254" applyNumberFormat="1" applyFont="1" applyFill="1" applyBorder="1" applyAlignment="1" applyProtection="1">
      <alignment horizontal="right"/>
    </xf>
    <xf numFmtId="166" fontId="37" fillId="7" borderId="6" xfId="1254" applyNumberFormat="1" applyFont="1" applyFill="1" applyBorder="1" applyAlignment="1" applyProtection="1">
      <alignment horizontal="right"/>
    </xf>
    <xf numFmtId="183" fontId="34" fillId="5" borderId="6" xfId="1254" applyNumberFormat="1" applyFont="1" applyFill="1" applyBorder="1" applyAlignment="1" applyProtection="1">
      <alignment horizontal="right"/>
    </xf>
    <xf numFmtId="166" fontId="34" fillId="6" borderId="6" xfId="1254" applyNumberFormat="1" applyFont="1" applyFill="1" applyBorder="1" applyAlignment="1" applyProtection="1">
      <alignment horizontal="right"/>
    </xf>
    <xf numFmtId="166" fontId="37" fillId="3" borderId="6" xfId="1254" applyNumberFormat="1" applyFont="1" applyFill="1" applyBorder="1" applyAlignment="1" applyProtection="1">
      <alignment horizontal="left"/>
    </xf>
    <xf numFmtId="171" fontId="34" fillId="0" borderId="0" xfId="527" applyNumberFormat="1" applyFont="1" applyBorder="1" applyAlignment="1">
      <alignment horizontal="center"/>
    </xf>
    <xf numFmtId="164" fontId="34" fillId="0" borderId="6" xfId="527" applyFont="1" applyFill="1" applyBorder="1" applyAlignment="1" applyProtection="1">
      <alignment horizontal="center" vertical="center"/>
    </xf>
    <xf numFmtId="0" fontId="52" fillId="0" borderId="24" xfId="1" applyFont="1" applyFill="1" applyBorder="1" applyAlignment="1">
      <alignment horizontal="center" vertical="center"/>
    </xf>
    <xf numFmtId="182" fontId="52" fillId="0" borderId="24" xfId="1" applyNumberFormat="1" applyFont="1" applyFill="1" applyBorder="1" applyAlignment="1" applyProtection="1">
      <alignment horizontal="center" vertical="center"/>
    </xf>
    <xf numFmtId="0" fontId="52" fillId="0" borderId="50" xfId="1" applyFont="1" applyFill="1" applyBorder="1" applyAlignment="1">
      <alignment vertical="center"/>
    </xf>
    <xf numFmtId="0" fontId="52" fillId="0" borderId="6" xfId="1" applyFont="1" applyFill="1" applyBorder="1" applyAlignment="1">
      <alignment horizontal="center" vertical="center"/>
    </xf>
    <xf numFmtId="182" fontId="52" fillId="0" borderId="6" xfId="1" applyNumberFormat="1" applyFont="1" applyFill="1" applyBorder="1" applyAlignment="1" applyProtection="1">
      <alignment horizontal="center" vertical="center"/>
    </xf>
    <xf numFmtId="0" fontId="52" fillId="0" borderId="21" xfId="1" applyFont="1" applyFill="1" applyBorder="1" applyAlignment="1">
      <alignment horizontal="center" vertical="center"/>
    </xf>
    <xf numFmtId="182" fontId="52" fillId="0" borderId="21" xfId="1" applyNumberFormat="1" applyFont="1" applyFill="1" applyBorder="1" applyAlignment="1" applyProtection="1">
      <alignment horizontal="center" vertical="center"/>
    </xf>
    <xf numFmtId="168" fontId="34" fillId="0" borderId="10" xfId="525" applyNumberFormat="1" applyFont="1" applyBorder="1" applyAlignment="1">
      <alignment horizontal="center" vertical="center"/>
    </xf>
    <xf numFmtId="0" fontId="52" fillId="0" borderId="10" xfId="1" applyFont="1" applyBorder="1" applyAlignment="1">
      <alignment horizontal="center" vertical="center"/>
    </xf>
    <xf numFmtId="0" fontId="52" fillId="0" borderId="51" xfId="1" applyFont="1" applyBorder="1" applyAlignment="1">
      <alignment vertical="center"/>
    </xf>
    <xf numFmtId="0" fontId="52" fillId="4" borderId="6" xfId="1" applyFont="1" applyFill="1" applyBorder="1" applyAlignment="1">
      <alignment horizontal="center" vertical="center"/>
    </xf>
    <xf numFmtId="168" fontId="34" fillId="33" borderId="14" xfId="525" applyNumberFormat="1" applyFont="1" applyFill="1" applyBorder="1" applyAlignment="1">
      <alignment horizontal="center" vertical="center"/>
    </xf>
    <xf numFmtId="9" fontId="34" fillId="33" borderId="21" xfId="525" applyNumberFormat="1" applyFont="1" applyFill="1" applyBorder="1" applyAlignment="1">
      <alignment horizontal="center" vertical="center"/>
    </xf>
    <xf numFmtId="168" fontId="34" fillId="64" borderId="77" xfId="525" applyNumberFormat="1" applyFont="1" applyFill="1" applyBorder="1" applyAlignment="1">
      <alignment horizontal="center" vertical="center"/>
    </xf>
    <xf numFmtId="0" fontId="52" fillId="4" borderId="14" xfId="1" applyFont="1" applyFill="1" applyBorder="1" applyAlignment="1">
      <alignment horizontal="center" vertical="center"/>
    </xf>
    <xf numFmtId="182" fontId="52" fillId="4" borderId="14" xfId="1" applyNumberFormat="1" applyFont="1" applyFill="1" applyBorder="1" applyAlignment="1" applyProtection="1">
      <alignment horizontal="center" vertical="center"/>
    </xf>
    <xf numFmtId="0" fontId="52" fillId="10" borderId="17" xfId="1" applyFont="1" applyFill="1" applyBorder="1" applyAlignment="1">
      <alignment horizontal="center"/>
    </xf>
    <xf numFmtId="0" fontId="55" fillId="10" borderId="17" xfId="1" applyFont="1" applyFill="1" applyBorder="1" applyAlignment="1">
      <alignment vertical="center"/>
    </xf>
    <xf numFmtId="167" fontId="34" fillId="4" borderId="24" xfId="1" applyNumberFormat="1" applyFont="1" applyFill="1" applyBorder="1" applyAlignment="1">
      <alignment horizontal="left" vertical="center"/>
    </xf>
    <xf numFmtId="167" fontId="34" fillId="4" borderId="24" xfId="1" applyNumberFormat="1" applyFont="1" applyFill="1" applyBorder="1" applyAlignment="1" applyProtection="1">
      <alignment horizontal="center" vertical="center"/>
    </xf>
    <xf numFmtId="167" fontId="34" fillId="4" borderId="6" xfId="525" applyNumberFormat="1" applyFont="1" applyFill="1" applyBorder="1" applyAlignment="1">
      <alignment horizontal="left" vertical="center" wrapText="1"/>
    </xf>
    <xf numFmtId="167" fontId="34" fillId="0" borderId="6" xfId="525" applyNumberFormat="1" applyFont="1" applyFill="1" applyBorder="1" applyAlignment="1">
      <alignment horizontal="left" vertical="center" wrapText="1"/>
    </xf>
    <xf numFmtId="167" fontId="34" fillId="0" borderId="6" xfId="525" applyNumberFormat="1" applyFont="1" applyFill="1" applyBorder="1" applyAlignment="1">
      <alignment horizontal="center" vertical="center"/>
    </xf>
    <xf numFmtId="167" fontId="34" fillId="0" borderId="6" xfId="525" applyNumberFormat="1" applyFont="1" applyFill="1" applyBorder="1" applyAlignment="1" applyProtection="1">
      <alignment horizontal="center" vertical="center"/>
    </xf>
    <xf numFmtId="167" fontId="34" fillId="33" borderId="6" xfId="525" applyNumberFormat="1" applyFont="1" applyFill="1" applyBorder="1" applyAlignment="1" applyProtection="1">
      <alignment horizontal="center" vertical="center"/>
    </xf>
    <xf numFmtId="0" fontId="34" fillId="64" borderId="6" xfId="525" applyNumberFormat="1" applyFont="1" applyFill="1" applyBorder="1" applyAlignment="1" applyProtection="1">
      <alignment horizontal="center" vertical="center"/>
    </xf>
    <xf numFmtId="0" fontId="34" fillId="64" borderId="6" xfId="525" applyNumberFormat="1" applyFont="1" applyFill="1" applyBorder="1" applyAlignment="1">
      <alignment horizontal="center" vertical="center"/>
    </xf>
    <xf numFmtId="0" fontId="34" fillId="64" borderId="6" xfId="525" quotePrefix="1" applyNumberFormat="1" applyFont="1" applyFill="1" applyBorder="1" applyAlignment="1">
      <alignment horizontal="center" vertical="center"/>
    </xf>
    <xf numFmtId="0" fontId="52" fillId="4" borderId="6" xfId="1" quotePrefix="1" applyFont="1" applyFill="1" applyBorder="1" applyAlignment="1">
      <alignment horizontal="center" vertical="center"/>
    </xf>
    <xf numFmtId="0" fontId="52" fillId="4" borderId="6" xfId="1" applyFont="1" applyFill="1" applyBorder="1" applyAlignment="1">
      <alignment horizontal="center" vertical="center" wrapText="1"/>
    </xf>
    <xf numFmtId="167" fontId="34" fillId="4" borderId="6" xfId="1" applyNumberFormat="1" applyFont="1" applyFill="1" applyBorder="1" applyAlignment="1">
      <alignment horizontal="left" vertical="center" wrapText="1"/>
    </xf>
    <xf numFmtId="167" fontId="34" fillId="33" borderId="6" xfId="1" applyNumberFormat="1" applyFont="1" applyFill="1" applyBorder="1" applyAlignment="1">
      <alignment horizontal="center" vertical="center"/>
    </xf>
    <xf numFmtId="167" fontId="34" fillId="33" borderId="6" xfId="525" applyNumberFormat="1" applyFont="1" applyFill="1" applyBorder="1" applyAlignment="1">
      <alignment horizontal="center" vertical="center"/>
    </xf>
    <xf numFmtId="168" fontId="34" fillId="0" borderId="14" xfId="525" applyNumberFormat="1" applyFont="1" applyFill="1" applyBorder="1" applyAlignment="1" applyProtection="1">
      <alignment horizontal="center" vertical="center"/>
    </xf>
    <xf numFmtId="167" fontId="34" fillId="4" borderId="24" xfId="1" applyNumberFormat="1" applyFont="1" applyFill="1" applyBorder="1" applyAlignment="1">
      <alignment horizontal="center" vertical="center"/>
    </xf>
    <xf numFmtId="167" fontId="34" fillId="4" borderId="6" xfId="1" applyNumberFormat="1" applyFont="1" applyFill="1" applyBorder="1" applyAlignment="1">
      <alignment horizontal="center" vertical="center"/>
    </xf>
    <xf numFmtId="0" fontId="52" fillId="4" borderId="21" xfId="1" applyFont="1" applyFill="1" applyBorder="1" applyAlignment="1">
      <alignment horizontal="center" vertical="center" wrapText="1"/>
    </xf>
    <xf numFmtId="0" fontId="52" fillId="4" borderId="21" xfId="1" quotePrefix="1" applyFont="1" applyFill="1" applyBorder="1" applyAlignment="1">
      <alignment horizontal="center" vertical="center"/>
    </xf>
    <xf numFmtId="0" fontId="52" fillId="4" borderId="21" xfId="1" applyFont="1" applyFill="1" applyBorder="1" applyAlignment="1">
      <alignment horizontal="center" vertical="center"/>
    </xf>
    <xf numFmtId="0" fontId="34" fillId="35" borderId="54" xfId="1" applyFont="1" applyFill="1" applyBorder="1" applyAlignment="1">
      <alignment horizontal="center" vertical="center"/>
    </xf>
    <xf numFmtId="0" fontId="34" fillId="35" borderId="53" xfId="1" applyFont="1" applyFill="1" applyBorder="1" applyAlignment="1">
      <alignment horizontal="center" vertical="center"/>
    </xf>
    <xf numFmtId="0" fontId="52" fillId="9" borderId="53" xfId="1" applyFont="1" applyFill="1" applyBorder="1" applyAlignment="1">
      <alignment horizontal="center" vertical="center"/>
    </xf>
    <xf numFmtId="0" fontId="55" fillId="9" borderId="53" xfId="1" applyFont="1" applyFill="1" applyBorder="1" applyAlignment="1">
      <alignment vertical="center"/>
    </xf>
    <xf numFmtId="0" fontId="33" fillId="9" borderId="52" xfId="1" applyFont="1" applyFill="1" applyBorder="1" applyAlignment="1">
      <alignment vertical="center"/>
    </xf>
    <xf numFmtId="182" fontId="52" fillId="4" borderId="6" xfId="1" applyNumberFormat="1" applyFont="1" applyFill="1" applyBorder="1" applyAlignment="1" applyProtection="1">
      <alignment horizontal="center" vertical="center"/>
    </xf>
    <xf numFmtId="0" fontId="52" fillId="0" borderId="6" xfId="1" applyFont="1" applyFill="1" applyBorder="1" applyAlignment="1">
      <alignment vertical="center"/>
    </xf>
    <xf numFmtId="167" fontId="34" fillId="33" borderId="21" xfId="1" applyNumberFormat="1" applyFont="1" applyFill="1" applyBorder="1" applyAlignment="1">
      <alignment horizontal="center" vertical="center"/>
    </xf>
    <xf numFmtId="182" fontId="52" fillId="4" borderId="21" xfId="1" applyNumberFormat="1" applyFont="1" applyFill="1" applyBorder="1" applyAlignment="1" applyProtection="1">
      <alignment horizontal="center" vertical="center"/>
    </xf>
    <xf numFmtId="0" fontId="52" fillId="0" borderId="21" xfId="1" applyFont="1" applyFill="1" applyBorder="1" applyAlignment="1">
      <alignment vertical="center"/>
    </xf>
    <xf numFmtId="0" fontId="34" fillId="34" borderId="3" xfId="1" applyFont="1" applyFill="1" applyBorder="1" applyAlignment="1">
      <alignment horizontal="center" vertical="center"/>
    </xf>
    <xf numFmtId="0" fontId="34" fillId="34" borderId="2" xfId="1" applyFont="1" applyFill="1" applyBorder="1" applyAlignment="1">
      <alignment horizontal="center" vertical="center"/>
    </xf>
    <xf numFmtId="0" fontId="52" fillId="8" borderId="2" xfId="1" applyFont="1" applyFill="1" applyBorder="1" applyAlignment="1">
      <alignment vertical="center"/>
    </xf>
    <xf numFmtId="0" fontId="52" fillId="8" borderId="2" xfId="1" applyFont="1" applyFill="1" applyBorder="1" applyAlignment="1">
      <alignment horizontal="center" vertical="center"/>
    </xf>
    <xf numFmtId="0" fontId="55" fillId="8" borderId="2" xfId="1" applyFont="1" applyFill="1" applyBorder="1" applyAlignment="1">
      <alignment vertical="center"/>
    </xf>
    <xf numFmtId="0" fontId="33" fillId="8" borderId="1" xfId="1" applyFont="1" applyFill="1" applyBorder="1" applyAlignment="1">
      <alignment vertical="center"/>
    </xf>
    <xf numFmtId="171" fontId="34" fillId="4" borderId="10" xfId="527" applyNumberFormat="1" applyFont="1" applyFill="1" applyBorder="1" applyAlignment="1">
      <alignment horizontal="left" vertical="center"/>
    </xf>
    <xf numFmtId="171" fontId="34" fillId="33" borderId="10" xfId="527" applyNumberFormat="1" applyFont="1" applyFill="1" applyBorder="1" applyAlignment="1" applyProtection="1">
      <alignment horizontal="center" vertical="center"/>
    </xf>
    <xf numFmtId="0" fontId="52" fillId="0" borderId="10" xfId="1" applyFont="1" applyFill="1" applyBorder="1" applyAlignment="1">
      <alignment horizontal="center" vertical="center"/>
    </xf>
    <xf numFmtId="182" fontId="52" fillId="0" borderId="10" xfId="1" applyNumberFormat="1" applyFont="1" applyFill="1" applyBorder="1" applyAlignment="1" applyProtection="1">
      <alignment horizontal="center" vertical="center"/>
    </xf>
    <xf numFmtId="2" fontId="34" fillId="0" borderId="6" xfId="527" applyNumberFormat="1" applyFont="1" applyFill="1" applyBorder="1" applyAlignment="1" applyProtection="1">
      <alignment horizontal="center" vertical="center"/>
    </xf>
    <xf numFmtId="168" fontId="121" fillId="0" borderId="6" xfId="525" applyNumberFormat="1" applyFont="1" applyFill="1" applyBorder="1" applyAlignment="1" applyProtection="1">
      <alignment horizontal="center" vertical="center"/>
    </xf>
    <xf numFmtId="0" fontId="53" fillId="66" borderId="54" xfId="1" applyFont="1" applyFill="1" applyBorder="1" applyAlignment="1">
      <alignment horizontal="center" vertical="center"/>
    </xf>
    <xf numFmtId="0" fontId="53" fillId="66" borderId="53" xfId="1" applyFont="1" applyFill="1" applyBorder="1" applyAlignment="1">
      <alignment horizontal="center" vertical="center"/>
    </xf>
    <xf numFmtId="0" fontId="52" fillId="7" borderId="53" xfId="1" applyFont="1" applyFill="1" applyBorder="1" applyAlignment="1">
      <alignment horizontal="center" vertical="center"/>
    </xf>
    <xf numFmtId="0" fontId="55" fillId="7" borderId="53" xfId="1" applyFont="1" applyFill="1" applyBorder="1" applyAlignment="1">
      <alignment vertical="center"/>
    </xf>
    <xf numFmtId="0" fontId="87" fillId="7" borderId="52" xfId="1" applyFont="1" applyFill="1" applyBorder="1" applyAlignment="1">
      <alignment vertical="center"/>
    </xf>
    <xf numFmtId="168" fontId="34" fillId="33" borderId="10" xfId="525" applyNumberFormat="1" applyFont="1" applyFill="1" applyBorder="1" applyAlignment="1">
      <alignment horizontal="center" vertical="center"/>
    </xf>
    <xf numFmtId="168" fontId="34" fillId="0" borderId="10" xfId="525" applyNumberFormat="1" applyFont="1" applyFill="1" applyBorder="1" applyAlignment="1">
      <alignment horizontal="center" vertical="center"/>
    </xf>
    <xf numFmtId="0" fontId="52" fillId="4" borderId="10" xfId="1" applyFont="1" applyFill="1" applyBorder="1" applyAlignment="1">
      <alignment horizontal="center" vertical="center"/>
    </xf>
    <xf numFmtId="0" fontId="52" fillId="4" borderId="10" xfId="1" applyFont="1" applyFill="1" applyBorder="1" applyAlignment="1">
      <alignment vertical="center"/>
    </xf>
    <xf numFmtId="0" fontId="52" fillId="4" borderId="6" xfId="1" applyFont="1" applyFill="1" applyBorder="1" applyAlignment="1">
      <alignment vertical="center"/>
    </xf>
    <xf numFmtId="10" fontId="34" fillId="4" borderId="0" xfId="1" applyNumberFormat="1" applyFont="1" applyFill="1"/>
    <xf numFmtId="10" fontId="34" fillId="4" borderId="41" xfId="1" applyNumberFormat="1" applyFont="1" applyFill="1" applyBorder="1" applyAlignment="1">
      <alignment horizontal="left" vertical="center"/>
    </xf>
    <xf numFmtId="10" fontId="107" fillId="4" borderId="24" xfId="1" applyNumberFormat="1" applyFont="1" applyFill="1" applyBorder="1" applyAlignment="1" applyProtection="1">
      <alignment horizontal="left" vertical="center" wrapText="1"/>
    </xf>
    <xf numFmtId="168" fontId="34" fillId="4" borderId="24" xfId="525" applyNumberFormat="1" applyFont="1" applyFill="1" applyBorder="1" applyAlignment="1">
      <alignment horizontal="left" vertical="center"/>
    </xf>
    <xf numFmtId="168" fontId="34" fillId="0" borderId="24" xfId="525" applyNumberFormat="1" applyFont="1" applyFill="1" applyBorder="1" applyAlignment="1">
      <alignment horizontal="left" vertical="center"/>
    </xf>
    <xf numFmtId="168" fontId="34" fillId="0" borderId="24" xfId="525" applyNumberFormat="1" applyFont="1" applyFill="1" applyBorder="1" applyAlignment="1">
      <alignment horizontal="center" vertical="center"/>
    </xf>
    <xf numFmtId="168" fontId="34" fillId="4" borderId="24" xfId="525" applyNumberFormat="1" applyFont="1" applyFill="1" applyBorder="1" applyAlignment="1" applyProtection="1">
      <alignment horizontal="center" vertical="center"/>
    </xf>
    <xf numFmtId="10" fontId="52" fillId="4" borderId="24" xfId="1" quotePrefix="1" applyNumberFormat="1" applyFont="1" applyFill="1" applyBorder="1" applyAlignment="1">
      <alignment horizontal="center" vertical="center"/>
    </xf>
    <xf numFmtId="10" fontId="52" fillId="4" borderId="21" xfId="1" applyNumberFormat="1" applyFont="1" applyFill="1" applyBorder="1" applyAlignment="1">
      <alignment horizontal="center" vertical="center"/>
    </xf>
    <xf numFmtId="10" fontId="52" fillId="4" borderId="24" xfId="1" applyNumberFormat="1" applyFont="1" applyFill="1" applyBorder="1" applyAlignment="1">
      <alignment horizontal="center" vertical="center"/>
    </xf>
    <xf numFmtId="10" fontId="52" fillId="4" borderId="50" xfId="1" applyNumberFormat="1" applyFont="1" applyFill="1" applyBorder="1" applyAlignment="1">
      <alignment vertical="center"/>
    </xf>
    <xf numFmtId="10" fontId="52" fillId="4" borderId="4" xfId="1" applyNumberFormat="1" applyFont="1" applyFill="1" applyBorder="1" applyAlignment="1">
      <alignment vertical="center"/>
    </xf>
    <xf numFmtId="2" fontId="34" fillId="64" borderId="21" xfId="525" applyNumberFormat="1" applyFont="1" applyFill="1" applyBorder="1" applyAlignment="1">
      <alignment horizontal="center" vertical="center"/>
    </xf>
    <xf numFmtId="0" fontId="34" fillId="64" borderId="21" xfId="525" applyNumberFormat="1" applyFont="1" applyFill="1" applyBorder="1" applyAlignment="1">
      <alignment horizontal="center" vertical="center"/>
    </xf>
    <xf numFmtId="0" fontId="52" fillId="4" borderId="21" xfId="1" applyFont="1" applyFill="1" applyBorder="1" applyAlignment="1">
      <alignment vertical="center"/>
    </xf>
    <xf numFmtId="0" fontId="34" fillId="65" borderId="3" xfId="1" applyFont="1" applyFill="1" applyBorder="1" applyAlignment="1">
      <alignment horizontal="center" vertical="center"/>
    </xf>
    <xf numFmtId="0" fontId="34" fillId="65" borderId="2" xfId="1" applyFont="1" applyFill="1" applyBorder="1" applyAlignment="1">
      <alignment horizontal="center" vertical="center"/>
    </xf>
    <xf numFmtId="0" fontId="52" fillId="6" borderId="2" xfId="1" applyFont="1" applyFill="1" applyBorder="1" applyAlignment="1">
      <alignment horizontal="center" vertical="center"/>
    </xf>
    <xf numFmtId="0" fontId="55" fillId="6" borderId="2" xfId="1" applyFont="1" applyFill="1" applyBorder="1" applyAlignment="1">
      <alignment vertical="center"/>
    </xf>
    <xf numFmtId="0" fontId="87" fillId="6" borderId="1" xfId="1" applyFont="1" applyFill="1" applyBorder="1" applyAlignment="1">
      <alignment vertical="center"/>
    </xf>
    <xf numFmtId="164" fontId="34" fillId="33" borderId="10" xfId="527" applyFont="1" applyFill="1" applyBorder="1" applyAlignment="1" applyProtection="1">
      <alignment horizontal="center" vertical="center"/>
    </xf>
    <xf numFmtId="164" fontId="34" fillId="33" borderId="6" xfId="527" applyFont="1" applyFill="1" applyBorder="1" applyAlignment="1" applyProtection="1">
      <alignment horizontal="center" vertical="center"/>
    </xf>
    <xf numFmtId="171" fontId="50" fillId="64" borderId="6" xfId="527" applyNumberFormat="1" applyFont="1" applyFill="1" applyBorder="1" applyAlignment="1" applyProtection="1">
      <alignment horizontal="center" vertical="center"/>
    </xf>
    <xf numFmtId="171" fontId="50" fillId="64" borderId="6" xfId="527" applyNumberFormat="1" applyFont="1" applyFill="1" applyBorder="1" applyAlignment="1">
      <alignment horizontal="center" vertical="center"/>
    </xf>
    <xf numFmtId="164" fontId="50" fillId="33" borderId="6" xfId="527" applyFont="1" applyFill="1" applyBorder="1" applyAlignment="1" applyProtection="1">
      <alignment horizontal="center" vertical="center"/>
    </xf>
    <xf numFmtId="164" fontId="34" fillId="0" borderId="21" xfId="527" applyFont="1" applyFill="1" applyBorder="1" applyAlignment="1" applyProtection="1">
      <alignment horizontal="center" vertical="center"/>
    </xf>
    <xf numFmtId="164" fontId="34" fillId="33" borderId="21" xfId="527" applyFont="1" applyFill="1" applyBorder="1" applyAlignment="1" applyProtection="1">
      <alignment horizontal="center" vertical="center"/>
    </xf>
    <xf numFmtId="0" fontId="109" fillId="75" borderId="26" xfId="1" applyFont="1" applyFill="1" applyBorder="1" applyAlignment="1">
      <alignment horizontal="center" vertical="center"/>
    </xf>
    <xf numFmtId="0" fontId="109" fillId="75" borderId="63" xfId="1" applyFont="1" applyFill="1" applyBorder="1" applyAlignment="1">
      <alignment horizontal="center" vertical="center"/>
    </xf>
    <xf numFmtId="0" fontId="95" fillId="76" borderId="59" xfId="1" applyFont="1" applyFill="1" applyBorder="1" applyAlignment="1">
      <alignment horizontal="center" vertical="center"/>
    </xf>
    <xf numFmtId="0" fontId="95" fillId="76" borderId="62" xfId="1" applyFont="1" applyFill="1" applyBorder="1" applyAlignment="1">
      <alignment horizontal="center" vertical="center"/>
    </xf>
    <xf numFmtId="0" fontId="95" fillId="76" borderId="60" xfId="1" applyFont="1" applyFill="1" applyBorder="1" applyAlignment="1">
      <alignment horizontal="center" vertical="center"/>
    </xf>
    <xf numFmtId="0" fontId="95" fillId="76" borderId="61" xfId="1" applyFont="1" applyFill="1" applyBorder="1" applyAlignment="1">
      <alignment horizontal="center" vertical="center"/>
    </xf>
    <xf numFmtId="0" fontId="95" fillId="76" borderId="55" xfId="1" applyFont="1" applyFill="1" applyBorder="1" applyAlignment="1">
      <alignment horizontal="center" vertical="center"/>
    </xf>
    <xf numFmtId="0" fontId="109" fillId="75" borderId="58" xfId="1" applyFont="1" applyFill="1" applyBorder="1" applyAlignment="1">
      <alignment horizontal="center"/>
    </xf>
    <xf numFmtId="0" fontId="109" fillId="75" borderId="57" xfId="1" applyFont="1" applyFill="1" applyBorder="1" applyAlignment="1">
      <alignment horizontal="center" vertical="center"/>
    </xf>
    <xf numFmtId="0" fontId="109" fillId="75" borderId="56" xfId="1" applyFont="1" applyFill="1" applyBorder="1" applyAlignment="1">
      <alignment horizontal="center" vertical="center"/>
    </xf>
    <xf numFmtId="0" fontId="109" fillId="75" borderId="55" xfId="1" applyFont="1" applyFill="1" applyBorder="1" applyAlignment="1">
      <alignment horizontal="center" vertical="center"/>
    </xf>
    <xf numFmtId="0" fontId="46" fillId="5" borderId="54" xfId="1" applyFont="1" applyFill="1" applyBorder="1" applyAlignment="1"/>
    <xf numFmtId="0" fontId="46" fillId="5" borderId="53" xfId="1" applyFont="1" applyFill="1" applyBorder="1" applyAlignment="1"/>
    <xf numFmtId="0" fontId="46" fillId="5" borderId="18" xfId="1" applyFont="1" applyFill="1" applyBorder="1" applyAlignment="1"/>
    <xf numFmtId="0" fontId="46" fillId="5" borderId="17" xfId="1" applyFont="1" applyFill="1" applyBorder="1" applyAlignment="1"/>
    <xf numFmtId="0" fontId="45" fillId="5" borderId="17" xfId="1" applyFont="1" applyFill="1" applyBorder="1" applyAlignment="1">
      <alignment vertical="center"/>
    </xf>
    <xf numFmtId="168" fontId="33" fillId="5" borderId="17" xfId="1" applyNumberFormat="1" applyFont="1" applyFill="1" applyBorder="1" applyAlignment="1">
      <alignment vertical="center"/>
    </xf>
    <xf numFmtId="0" fontId="45" fillId="5" borderId="18" xfId="1" applyFont="1" applyFill="1" applyBorder="1" applyAlignment="1">
      <alignment vertical="center"/>
    </xf>
    <xf numFmtId="0" fontId="108" fillId="5" borderId="17" xfId="1" applyFont="1" applyFill="1" applyBorder="1" applyAlignment="1">
      <alignment vertical="center"/>
    </xf>
    <xf numFmtId="0" fontId="108" fillId="5" borderId="37" xfId="1" applyFont="1" applyFill="1" applyBorder="1" applyAlignment="1">
      <alignment vertical="center"/>
    </xf>
    <xf numFmtId="0" fontId="108" fillId="5" borderId="52" xfId="1" applyFont="1" applyFill="1" applyBorder="1" applyAlignment="1">
      <alignment vertical="center"/>
    </xf>
    <xf numFmtId="0" fontId="34" fillId="5" borderId="3" xfId="1" applyFont="1" applyFill="1" applyBorder="1"/>
    <xf numFmtId="0" fontId="34" fillId="5" borderId="2" xfId="1" applyFont="1" applyFill="1" applyBorder="1"/>
    <xf numFmtId="0" fontId="35" fillId="5" borderId="2" xfId="1" applyFont="1" applyFill="1" applyBorder="1"/>
    <xf numFmtId="0" fontId="107" fillId="5" borderId="2" xfId="1" applyFont="1" applyFill="1" applyBorder="1" applyAlignment="1">
      <alignment horizontal="center"/>
    </xf>
    <xf numFmtId="0" fontId="34" fillId="5" borderId="1" xfId="1" applyFont="1" applyFill="1" applyBorder="1"/>
    <xf numFmtId="168" fontId="34" fillId="0" borderId="10" xfId="525" applyNumberFormat="1" applyFont="1" applyBorder="1" applyAlignment="1" applyProtection="1">
      <alignment horizontal="center" vertical="center"/>
    </xf>
    <xf numFmtId="168" fontId="35" fillId="0" borderId="10" xfId="525" applyNumberFormat="1" applyFont="1" applyBorder="1" applyAlignment="1">
      <alignment horizontal="center" vertical="center"/>
    </xf>
    <xf numFmtId="168" fontId="34" fillId="64" borderId="14" xfId="525" applyNumberFormat="1" applyFont="1" applyFill="1" applyBorder="1" applyAlignment="1" applyProtection="1">
      <alignment horizontal="center" vertical="center"/>
    </xf>
    <xf numFmtId="0" fontId="34" fillId="4" borderId="8" xfId="1" applyFont="1" applyFill="1" applyBorder="1" applyAlignment="1" applyProtection="1">
      <alignment horizontal="left" vertical="center" wrapText="1"/>
    </xf>
    <xf numFmtId="0" fontId="34" fillId="4" borderId="6" xfId="1" applyFont="1" applyFill="1" applyBorder="1" applyAlignment="1" applyProtection="1">
      <alignment horizontal="left" vertical="center"/>
    </xf>
    <xf numFmtId="1" fontId="34" fillId="64" borderId="14" xfId="1" applyNumberFormat="1" applyFont="1" applyFill="1" applyBorder="1" applyAlignment="1" applyProtection="1">
      <alignment horizontal="center" vertical="center"/>
    </xf>
    <xf numFmtId="10" fontId="34" fillId="64" borderId="6" xfId="525" applyNumberFormat="1" applyFont="1" applyFill="1" applyBorder="1" applyAlignment="1" applyProtection="1">
      <alignment horizontal="center" vertical="center"/>
    </xf>
    <xf numFmtId="10" fontId="34" fillId="64" borderId="24" xfId="1" applyNumberFormat="1" applyFont="1" applyFill="1" applyBorder="1" applyAlignment="1" applyProtection="1">
      <alignment horizontal="center" vertical="center"/>
    </xf>
    <xf numFmtId="10" fontId="34" fillId="64" borderId="24" xfId="1" applyNumberFormat="1" applyFont="1" applyFill="1" applyBorder="1" applyAlignment="1">
      <alignment horizontal="center" vertical="center"/>
    </xf>
    <xf numFmtId="10" fontId="34" fillId="64" borderId="24" xfId="1" quotePrefix="1" applyNumberFormat="1" applyFont="1" applyFill="1" applyBorder="1" applyAlignment="1">
      <alignment horizontal="center" vertical="center"/>
    </xf>
    <xf numFmtId="164" fontId="51" fillId="33" borderId="6" xfId="527" applyFont="1" applyFill="1" applyBorder="1" applyAlignment="1" applyProtection="1">
      <alignment horizontal="center" vertical="center"/>
    </xf>
    <xf numFmtId="2" fontId="34" fillId="64" borderId="6" xfId="1255" applyNumberFormat="1" applyFont="1" applyFill="1" applyBorder="1" applyAlignment="1" applyProtection="1">
      <alignment horizontal="center" vertical="center"/>
    </xf>
    <xf numFmtId="169" fontId="34" fillId="64" borderId="6" xfId="1255" applyNumberFormat="1" applyFont="1" applyFill="1" applyBorder="1" applyAlignment="1" applyProtection="1">
      <alignment horizontal="center" vertical="center"/>
    </xf>
    <xf numFmtId="1" fontId="34" fillId="64" borderId="6" xfId="1255" applyNumberFormat="1" applyFont="1" applyFill="1" applyBorder="1" applyAlignment="1" applyProtection="1">
      <alignment horizontal="center" vertical="center"/>
    </xf>
    <xf numFmtId="0" fontId="34" fillId="64" borderId="6" xfId="1255" applyNumberFormat="1" applyFont="1" applyFill="1" applyBorder="1" applyAlignment="1">
      <alignment horizontal="center" vertical="center"/>
    </xf>
    <xf numFmtId="164" fontId="34" fillId="64" borderId="6" xfId="527" applyNumberFormat="1" applyFont="1" applyFill="1" applyBorder="1" applyAlignment="1" applyProtection="1">
      <alignment horizontal="center" vertical="center"/>
    </xf>
    <xf numFmtId="164" fontId="34" fillId="64" borderId="6" xfId="527" applyNumberFormat="1" applyFont="1" applyFill="1" applyBorder="1" applyAlignment="1">
      <alignment horizontal="center" vertical="center"/>
    </xf>
    <xf numFmtId="164" fontId="34" fillId="64" borderId="6" xfId="527" applyFont="1" applyFill="1" applyBorder="1" applyAlignment="1">
      <alignment horizontal="center" vertical="center"/>
    </xf>
    <xf numFmtId="164" fontId="34" fillId="64" borderId="6" xfId="527" applyFont="1" applyFill="1" applyBorder="1" applyAlignment="1" applyProtection="1">
      <alignment horizontal="center" vertical="center"/>
    </xf>
    <xf numFmtId="164" fontId="34" fillId="4" borderId="6" xfId="527" applyFont="1" applyFill="1" applyBorder="1" applyAlignment="1">
      <alignment horizontal="center" vertical="center"/>
    </xf>
    <xf numFmtId="164" fontId="34" fillId="4" borderId="21" xfId="527" applyFont="1" applyFill="1" applyBorder="1" applyAlignment="1" applyProtection="1">
      <alignment horizontal="center" vertical="center"/>
    </xf>
    <xf numFmtId="164" fontId="34" fillId="64" borderId="21" xfId="527" applyFont="1" applyFill="1" applyBorder="1" applyAlignment="1" applyProtection="1">
      <alignment horizontal="center" vertical="center"/>
    </xf>
    <xf numFmtId="0" fontId="34" fillId="4" borderId="70" xfId="1" applyFont="1" applyFill="1" applyBorder="1" applyAlignment="1">
      <alignment horizontal="left" vertical="center"/>
    </xf>
    <xf numFmtId="0" fontId="34" fillId="4" borderId="45" xfId="1" applyFont="1" applyFill="1" applyBorder="1" applyAlignment="1">
      <alignment horizontal="center" vertical="center"/>
    </xf>
    <xf numFmtId="0" fontId="34" fillId="4" borderId="68" xfId="1" applyFont="1" applyFill="1" applyBorder="1" applyAlignment="1">
      <alignment horizontal="center" vertical="center"/>
    </xf>
    <xf numFmtId="0" fontId="34" fillId="4" borderId="71" xfId="1" applyFont="1" applyFill="1" applyBorder="1" applyAlignment="1">
      <alignment horizontal="left" vertical="center" wrapText="1"/>
    </xf>
    <xf numFmtId="0" fontId="34" fillId="4" borderId="45" xfId="1" applyFont="1" applyFill="1" applyBorder="1" applyAlignment="1">
      <alignment horizontal="left" vertical="center"/>
    </xf>
    <xf numFmtId="0" fontId="34" fillId="4" borderId="45" xfId="1" applyFont="1" applyFill="1" applyBorder="1" applyAlignment="1">
      <alignment horizontal="left" vertical="center" wrapText="1"/>
    </xf>
    <xf numFmtId="0" fontId="34" fillId="4" borderId="45" xfId="1" applyFont="1" applyFill="1" applyBorder="1" applyAlignment="1">
      <alignment vertical="center" wrapText="1"/>
    </xf>
    <xf numFmtId="0" fontId="34" fillId="4" borderId="68" xfId="1" applyFont="1" applyFill="1" applyBorder="1" applyAlignment="1">
      <alignment horizontal="left" vertical="center" wrapText="1"/>
    </xf>
    <xf numFmtId="0" fontId="34" fillId="4" borderId="76" xfId="1" applyFont="1" applyFill="1" applyBorder="1" applyAlignment="1">
      <alignment horizontal="left" vertical="center"/>
    </xf>
    <xf numFmtId="0" fontId="34" fillId="4" borderId="76" xfId="1" applyFont="1" applyFill="1" applyBorder="1" applyAlignment="1">
      <alignment horizontal="left" vertical="center" wrapText="1"/>
    </xf>
    <xf numFmtId="10" fontId="34" fillId="4" borderId="70" xfId="1" applyNumberFormat="1" applyFont="1" applyFill="1" applyBorder="1" applyAlignment="1">
      <alignment horizontal="left" vertical="center"/>
    </xf>
    <xf numFmtId="0" fontId="34" fillId="4" borderId="76" xfId="1" applyFont="1" applyFill="1" applyBorder="1" applyAlignment="1">
      <alignment horizontal="center" vertical="center"/>
    </xf>
    <xf numFmtId="0" fontId="109" fillId="75" borderId="44" xfId="1" applyFont="1" applyFill="1" applyBorder="1" applyAlignment="1">
      <alignment horizontal="center" vertical="center"/>
    </xf>
    <xf numFmtId="0" fontId="109" fillId="75" borderId="58" xfId="1" applyFont="1" applyFill="1" applyBorder="1" applyAlignment="1">
      <alignment horizontal="center" vertical="center"/>
    </xf>
    <xf numFmtId="0" fontId="120" fillId="61" borderId="0" xfId="1254" applyFill="1"/>
    <xf numFmtId="0" fontId="120" fillId="4" borderId="0" xfId="1254" applyFill="1"/>
    <xf numFmtId="0" fontId="120" fillId="61" borderId="0" xfId="1254" applyFill="1" applyAlignment="1">
      <alignment horizontal="center"/>
    </xf>
    <xf numFmtId="0" fontId="120" fillId="61" borderId="0" xfId="1254" applyFill="1" applyAlignment="1">
      <alignment wrapText="1"/>
    </xf>
    <xf numFmtId="0" fontId="48" fillId="61" borderId="0" xfId="1254" applyFont="1" applyFill="1"/>
    <xf numFmtId="0" fontId="120" fillId="4" borderId="0" xfId="1254" applyFill="1" applyAlignment="1">
      <alignment horizontal="center"/>
    </xf>
    <xf numFmtId="0" fontId="120" fillId="4" borderId="0" xfId="1254" applyFill="1" applyAlignment="1">
      <alignment wrapText="1"/>
    </xf>
    <xf numFmtId="0" fontId="48" fillId="4" borderId="0" xfId="1254" applyFont="1" applyFill="1"/>
    <xf numFmtId="0" fontId="52" fillId="4" borderId="12" xfId="1254" applyFont="1" applyFill="1" applyBorder="1"/>
    <xf numFmtId="0" fontId="52" fillId="4" borderId="10" xfId="1254" applyFont="1" applyFill="1" applyBorder="1" applyAlignment="1">
      <alignment horizontal="center"/>
    </xf>
    <xf numFmtId="0" fontId="52" fillId="4" borderId="10" xfId="1254" applyFont="1" applyFill="1" applyBorder="1" applyAlignment="1">
      <alignment vertical="center"/>
    </xf>
    <xf numFmtId="0" fontId="52" fillId="4" borderId="10" xfId="1254" applyFont="1" applyFill="1" applyBorder="1" applyAlignment="1">
      <alignment wrapText="1"/>
    </xf>
    <xf numFmtId="0" fontId="52" fillId="4" borderId="9" xfId="1254" applyFont="1" applyFill="1" applyBorder="1"/>
    <xf numFmtId="0" fontId="52" fillId="4" borderId="8" xfId="1254" applyFont="1" applyFill="1" applyBorder="1"/>
    <xf numFmtId="0" fontId="52" fillId="4" borderId="6" xfId="1254" applyFont="1" applyFill="1" applyBorder="1"/>
    <xf numFmtId="0" fontId="52" fillId="4" borderId="6" xfId="1254" applyFont="1" applyFill="1" applyBorder="1" applyAlignment="1">
      <alignment horizontal="center"/>
    </xf>
    <xf numFmtId="0" fontId="52" fillId="4" borderId="6" xfId="1254" applyFont="1" applyFill="1" applyBorder="1" applyAlignment="1">
      <alignment wrapText="1"/>
    </xf>
    <xf numFmtId="0" fontId="52" fillId="4" borderId="4" xfId="1254" applyFont="1" applyFill="1" applyBorder="1"/>
    <xf numFmtId="0" fontId="52" fillId="4" borderId="20" xfId="1254" applyFont="1" applyFill="1" applyBorder="1"/>
    <xf numFmtId="0" fontId="52" fillId="4" borderId="21" xfId="1254" applyFont="1" applyFill="1" applyBorder="1"/>
    <xf numFmtId="0" fontId="52" fillId="4" borderId="21" xfId="1254" applyFont="1" applyFill="1" applyBorder="1" applyAlignment="1">
      <alignment horizontal="center"/>
    </xf>
    <xf numFmtId="0" fontId="52" fillId="4" borderId="21" xfId="1254" applyFont="1" applyFill="1" applyBorder="1" applyAlignment="1">
      <alignment wrapText="1"/>
    </xf>
    <xf numFmtId="0" fontId="105" fillId="8" borderId="44" xfId="1254" applyFont="1" applyFill="1" applyBorder="1"/>
    <xf numFmtId="0" fontId="105" fillId="8" borderId="0" xfId="1254" applyFont="1" applyFill="1" applyBorder="1" applyAlignment="1">
      <alignment horizontal="center"/>
    </xf>
    <xf numFmtId="0" fontId="105" fillId="8" borderId="0" xfId="1254" applyFont="1" applyFill="1" applyBorder="1"/>
    <xf numFmtId="0" fontId="105" fillId="8" borderId="42" xfId="1254" applyFont="1" applyFill="1" applyBorder="1"/>
    <xf numFmtId="0" fontId="52" fillId="61" borderId="0" xfId="1254" applyFont="1" applyFill="1"/>
    <xf numFmtId="0" fontId="52" fillId="4" borderId="0" xfId="1254" applyFont="1" applyFill="1"/>
    <xf numFmtId="0" fontId="52" fillId="77" borderId="7" xfId="1254" applyFont="1" applyFill="1" applyBorder="1" applyAlignment="1">
      <alignment horizontal="center"/>
    </xf>
    <xf numFmtId="0" fontId="104" fillId="61" borderId="0" xfId="1254" applyFont="1" applyFill="1"/>
    <xf numFmtId="0" fontId="104" fillId="4" borderId="0" xfId="1254" applyFont="1" applyFill="1"/>
    <xf numFmtId="0" fontId="52" fillId="4" borderId="44" xfId="1254" applyFont="1" applyFill="1" applyBorder="1"/>
    <xf numFmtId="0" fontId="52" fillId="4" borderId="0" xfId="1254" applyFont="1" applyFill="1" applyBorder="1" applyAlignment="1">
      <alignment horizontal="center"/>
    </xf>
    <xf numFmtId="0" fontId="52" fillId="4" borderId="0" xfId="1254" applyFont="1" applyFill="1" applyBorder="1" applyAlignment="1">
      <alignment wrapText="1"/>
    </xf>
    <xf numFmtId="0" fontId="104" fillId="9" borderId="3" xfId="1254" applyFont="1" applyFill="1" applyBorder="1"/>
    <xf numFmtId="0" fontId="55" fillId="9" borderId="2" xfId="1254" applyFont="1" applyFill="1" applyBorder="1" applyAlignment="1">
      <alignment horizontal="center"/>
    </xf>
    <xf numFmtId="0" fontId="55" fillId="9" borderId="19" xfId="1254" applyFont="1" applyFill="1" applyBorder="1" applyAlignment="1">
      <alignment horizontal="center"/>
    </xf>
    <xf numFmtId="168" fontId="107" fillId="64" borderId="6" xfId="525" applyNumberFormat="1" applyFont="1" applyFill="1" applyBorder="1" applyAlignment="1" applyProtection="1">
      <alignment horizontal="center" vertical="center"/>
    </xf>
    <xf numFmtId="168" fontId="107" fillId="64" borderId="6" xfId="525" applyNumberFormat="1" applyFont="1" applyFill="1" applyBorder="1" applyAlignment="1">
      <alignment horizontal="center" vertical="center"/>
    </xf>
    <xf numFmtId="0" fontId="107" fillId="64" borderId="21" xfId="1" applyNumberFormat="1" applyFont="1" applyFill="1" applyBorder="1" applyAlignment="1" applyProtection="1">
      <alignment horizontal="center" vertical="center"/>
    </xf>
    <xf numFmtId="0" fontId="107" fillId="64" borderId="21" xfId="1" applyNumberFormat="1" applyFont="1" applyFill="1" applyBorder="1" applyAlignment="1">
      <alignment horizontal="center" vertical="center"/>
    </xf>
    <xf numFmtId="0" fontId="107" fillId="0" borderId="21" xfId="1" applyFont="1" applyFill="1" applyBorder="1" applyAlignment="1">
      <alignment horizontal="center" vertical="center"/>
    </xf>
    <xf numFmtId="168" fontId="107" fillId="0" borderId="10" xfId="525" applyNumberFormat="1" applyFont="1" applyBorder="1" applyAlignment="1">
      <alignment horizontal="center" vertical="center"/>
    </xf>
    <xf numFmtId="168" fontId="107" fillId="0" borderId="10" xfId="525" applyNumberFormat="1" applyFont="1" applyBorder="1" applyAlignment="1" applyProtection="1">
      <alignment horizontal="center" vertical="center"/>
    </xf>
    <xf numFmtId="168" fontId="126" fillId="0" borderId="10" xfId="525" applyNumberFormat="1" applyFont="1" applyBorder="1" applyAlignment="1">
      <alignment horizontal="center" vertical="center"/>
    </xf>
    <xf numFmtId="0" fontId="107" fillId="0" borderId="10" xfId="1" applyFont="1" applyBorder="1" applyAlignment="1">
      <alignment horizontal="center" vertical="center"/>
    </xf>
    <xf numFmtId="1" fontId="107" fillId="64" borderId="6" xfId="1" applyNumberFormat="1" applyFont="1" applyFill="1" applyBorder="1" applyAlignment="1">
      <alignment horizontal="center" vertical="center"/>
    </xf>
    <xf numFmtId="0" fontId="107" fillId="64" borderId="6" xfId="1" applyNumberFormat="1" applyFont="1" applyFill="1" applyBorder="1" applyAlignment="1">
      <alignment horizontal="center" vertical="center"/>
    </xf>
    <xf numFmtId="1" fontId="107" fillId="64" borderId="47" xfId="1" applyNumberFormat="1" applyFont="1" applyFill="1" applyBorder="1" applyAlignment="1">
      <alignment horizontal="center" vertical="center"/>
    </xf>
    <xf numFmtId="0" fontId="107" fillId="64" borderId="24" xfId="1" applyNumberFormat="1" applyFont="1" applyFill="1" applyBorder="1" applyAlignment="1">
      <alignment horizontal="center" vertical="center"/>
    </xf>
    <xf numFmtId="168" fontId="107" fillId="64" borderId="14" xfId="525" applyNumberFormat="1" applyFont="1" applyFill="1" applyBorder="1" applyAlignment="1">
      <alignment horizontal="center" vertical="center"/>
    </xf>
    <xf numFmtId="168" fontId="107" fillId="64" borderId="7" xfId="525" applyNumberFormat="1" applyFont="1" applyFill="1" applyBorder="1" applyAlignment="1">
      <alignment horizontal="center" vertical="center"/>
    </xf>
    <xf numFmtId="0" fontId="127" fillId="67" borderId="17" xfId="1" applyFont="1" applyFill="1" applyBorder="1" applyAlignment="1">
      <alignment horizontal="center" vertical="center"/>
    </xf>
    <xf numFmtId="0" fontId="107" fillId="10" borderId="17" xfId="1" applyFont="1" applyFill="1" applyBorder="1" applyAlignment="1">
      <alignment horizontal="center"/>
    </xf>
    <xf numFmtId="0" fontId="112" fillId="10" borderId="37" xfId="1" applyFont="1" applyFill="1" applyBorder="1" applyAlignment="1">
      <alignment vertical="center"/>
    </xf>
    <xf numFmtId="0" fontId="107" fillId="64" borderId="6" xfId="525" applyNumberFormat="1" applyFont="1" applyFill="1" applyBorder="1" applyAlignment="1" applyProtection="1">
      <alignment horizontal="center" vertical="center"/>
    </xf>
    <xf numFmtId="0" fontId="107" fillId="64" borderId="6" xfId="525" applyNumberFormat="1" applyFont="1" applyFill="1" applyBorder="1" applyAlignment="1">
      <alignment horizontal="center" vertical="center"/>
    </xf>
    <xf numFmtId="0" fontId="107" fillId="64" borderId="6" xfId="525" quotePrefix="1" applyNumberFormat="1" applyFont="1" applyFill="1" applyBorder="1" applyAlignment="1">
      <alignment horizontal="center" vertical="center"/>
    </xf>
    <xf numFmtId="0" fontId="107" fillId="4" borderId="6" xfId="1" quotePrefix="1" applyFont="1" applyFill="1" applyBorder="1" applyAlignment="1">
      <alignment horizontal="center" vertical="center"/>
    </xf>
    <xf numFmtId="167" fontId="107" fillId="64" borderId="6" xfId="1" applyNumberFormat="1" applyFont="1" applyFill="1" applyBorder="1" applyAlignment="1">
      <alignment horizontal="center" vertical="center"/>
    </xf>
    <xf numFmtId="2" fontId="107" fillId="64" borderId="6" xfId="1" applyNumberFormat="1" applyFont="1" applyFill="1" applyBorder="1" applyAlignment="1">
      <alignment horizontal="center" vertical="center"/>
    </xf>
    <xf numFmtId="10" fontId="107" fillId="64" borderId="6" xfId="525" applyNumberFormat="1" applyFont="1" applyFill="1" applyBorder="1" applyAlignment="1">
      <alignment horizontal="center" vertical="center"/>
    </xf>
    <xf numFmtId="167" fontId="107" fillId="64" borderId="7" xfId="1" applyNumberFormat="1" applyFont="1" applyFill="1" applyBorder="1" applyAlignment="1">
      <alignment horizontal="center" vertical="center"/>
    </xf>
    <xf numFmtId="167" fontId="107" fillId="64" borderId="6" xfId="1" quotePrefix="1" applyNumberFormat="1" applyFont="1" applyFill="1" applyBorder="1" applyAlignment="1">
      <alignment horizontal="center" vertical="center"/>
    </xf>
    <xf numFmtId="2" fontId="107" fillId="64" borderId="21" xfId="1" applyNumberFormat="1" applyFont="1" applyFill="1" applyBorder="1" applyAlignment="1" applyProtection="1">
      <alignment horizontal="center" vertical="center"/>
    </xf>
    <xf numFmtId="9" fontId="107" fillId="64" borderId="6" xfId="525" applyNumberFormat="1" applyFont="1" applyFill="1" applyBorder="1" applyAlignment="1">
      <alignment horizontal="center" vertical="center"/>
    </xf>
    <xf numFmtId="9" fontId="107" fillId="64" borderId="6" xfId="525" applyFont="1" applyFill="1" applyBorder="1" applyAlignment="1">
      <alignment horizontal="center" vertical="center"/>
    </xf>
    <xf numFmtId="2" fontId="107" fillId="64" borderId="21" xfId="1" applyNumberFormat="1" applyFont="1" applyFill="1" applyBorder="1" applyAlignment="1">
      <alignment horizontal="center" vertical="center"/>
    </xf>
    <xf numFmtId="1" fontId="107" fillId="64" borderId="14" xfId="1" applyNumberFormat="1" applyFont="1" applyFill="1" applyBorder="1" applyAlignment="1" applyProtection="1">
      <alignment horizontal="center" vertical="center"/>
    </xf>
    <xf numFmtId="2" fontId="107" fillId="64" borderId="6" xfId="1" applyNumberFormat="1" applyFont="1" applyFill="1" applyBorder="1" applyAlignment="1" applyProtection="1">
      <alignment horizontal="center" vertical="center"/>
    </xf>
    <xf numFmtId="2" fontId="107" fillId="64" borderId="6" xfId="527" applyNumberFormat="1" applyFont="1" applyFill="1" applyBorder="1" applyAlignment="1" applyProtection="1">
      <alignment horizontal="center" vertical="center"/>
    </xf>
    <xf numFmtId="10" fontId="107" fillId="64" borderId="6" xfId="525" applyNumberFormat="1" applyFont="1" applyFill="1" applyBorder="1" applyAlignment="1" applyProtection="1">
      <alignment horizontal="center" vertical="center"/>
    </xf>
    <xf numFmtId="1" fontId="107" fillId="64" borderId="21" xfId="1" applyNumberFormat="1" applyFont="1" applyFill="1" applyBorder="1" applyAlignment="1">
      <alignment horizontal="center" vertical="center"/>
    </xf>
    <xf numFmtId="0" fontId="127" fillId="66" borderId="53" xfId="1" applyFont="1" applyFill="1" applyBorder="1" applyAlignment="1">
      <alignment horizontal="center" vertical="center"/>
    </xf>
    <xf numFmtId="0" fontId="107" fillId="7" borderId="53" xfId="1" applyFont="1" applyFill="1" applyBorder="1" applyAlignment="1">
      <alignment horizontal="center" vertical="center"/>
    </xf>
    <xf numFmtId="0" fontId="112" fillId="7" borderId="52" xfId="1" applyFont="1" applyFill="1" applyBorder="1" applyAlignment="1">
      <alignment vertical="center"/>
    </xf>
    <xf numFmtId="10" fontId="107" fillId="64" borderId="24" xfId="1" applyNumberFormat="1" applyFont="1" applyFill="1" applyBorder="1" applyAlignment="1" applyProtection="1">
      <alignment horizontal="center" vertical="center"/>
    </xf>
    <xf numFmtId="10" fontId="107" fillId="64" borderId="24" xfId="1" applyNumberFormat="1" applyFont="1" applyFill="1" applyBorder="1" applyAlignment="1">
      <alignment horizontal="center" vertical="center"/>
    </xf>
    <xf numFmtId="10" fontId="107" fillId="64" borderId="24" xfId="1" quotePrefix="1" applyNumberFormat="1" applyFont="1" applyFill="1" applyBorder="1" applyAlignment="1">
      <alignment horizontal="center" vertical="center"/>
    </xf>
    <xf numFmtId="10" fontId="107" fillId="4" borderId="24" xfId="1" quotePrefix="1" applyNumberFormat="1" applyFont="1" applyFill="1" applyBorder="1" applyAlignment="1">
      <alignment horizontal="center" vertical="center"/>
    </xf>
    <xf numFmtId="10" fontId="107" fillId="4" borderId="6" xfId="1" applyNumberFormat="1" applyFont="1" applyFill="1" applyBorder="1" applyAlignment="1">
      <alignment horizontal="center" vertical="center"/>
    </xf>
    <xf numFmtId="167" fontId="107" fillId="64" borderId="6" xfId="1" applyNumberFormat="1" applyFont="1" applyFill="1" applyBorder="1" applyAlignment="1" applyProtection="1">
      <alignment horizontal="center" vertical="center"/>
    </xf>
    <xf numFmtId="0" fontId="107" fillId="64" borderId="6" xfId="1" applyNumberFormat="1" applyFont="1" applyFill="1" applyBorder="1" applyAlignment="1" applyProtection="1">
      <alignment horizontal="center" vertical="center"/>
    </xf>
    <xf numFmtId="0" fontId="34" fillId="5" borderId="6" xfId="526" applyNumberFormat="1" applyFont="1" applyFill="1" applyBorder="1" applyAlignment="1" applyProtection="1">
      <alignment horizontal="right"/>
    </xf>
    <xf numFmtId="166" fontId="37" fillId="73" borderId="6" xfId="526" applyNumberFormat="1" applyFont="1" applyFill="1" applyBorder="1" applyAlignment="1" applyProtection="1">
      <alignment horizontal="right"/>
    </xf>
    <xf numFmtId="167" fontId="34" fillId="0" borderId="14" xfId="1" applyNumberFormat="1" applyFont="1" applyFill="1" applyBorder="1" applyAlignment="1" applyProtection="1">
      <alignment horizontal="center" vertical="center"/>
    </xf>
    <xf numFmtId="167" fontId="34" fillId="0" borderId="23" xfId="1" applyNumberFormat="1" applyFont="1" applyFill="1" applyBorder="1" applyAlignment="1" applyProtection="1">
      <alignment horizontal="center" vertical="center"/>
    </xf>
    <xf numFmtId="167" fontId="34" fillId="0" borderId="22" xfId="1" applyNumberFormat="1" applyFont="1" applyFill="1" applyBorder="1" applyAlignment="1" applyProtection="1">
      <alignment horizontal="center" vertical="center"/>
    </xf>
    <xf numFmtId="167" fontId="34" fillId="0" borderId="5" xfId="1" applyNumberFormat="1" applyFont="1" applyFill="1" applyBorder="1" applyAlignment="1" applyProtection="1">
      <alignment horizontal="center" vertical="center"/>
    </xf>
    <xf numFmtId="2" fontId="35" fillId="12" borderId="49" xfId="1" applyNumberFormat="1" applyFont="1" applyFill="1" applyBorder="1" applyAlignment="1">
      <alignment horizontal="center"/>
    </xf>
    <xf numFmtId="2" fontId="35" fillId="12" borderId="5" xfId="1" applyNumberFormat="1" applyFont="1" applyFill="1" applyBorder="1" applyAlignment="1">
      <alignment horizontal="center"/>
    </xf>
    <xf numFmtId="2" fontId="35" fillId="68" borderId="5" xfId="1" applyNumberFormat="1" applyFont="1" applyFill="1" applyBorder="1" applyAlignment="1">
      <alignment horizontal="center"/>
    </xf>
    <xf numFmtId="167" fontId="35" fillId="12" borderId="5" xfId="522" applyNumberFormat="1" applyFont="1" applyFill="1" applyBorder="1" applyAlignment="1">
      <alignment horizontal="center"/>
    </xf>
    <xf numFmtId="0" fontId="35" fillId="12" borderId="5" xfId="1" applyNumberFormat="1" applyFont="1" applyFill="1" applyBorder="1" applyAlignment="1">
      <alignment horizontal="center"/>
    </xf>
    <xf numFmtId="9" fontId="35" fillId="12" borderId="50" xfId="522" applyFont="1" applyFill="1" applyBorder="1" applyAlignment="1">
      <alignment horizontal="center"/>
    </xf>
    <xf numFmtId="168" fontId="35" fillId="12" borderId="49" xfId="522" applyNumberFormat="1" applyFont="1" applyFill="1" applyBorder="1" applyAlignment="1">
      <alignment horizontal="center"/>
    </xf>
    <xf numFmtId="168" fontId="35" fillId="12" borderId="5" xfId="522" applyNumberFormat="1" applyFont="1" applyFill="1" applyBorder="1" applyAlignment="1">
      <alignment horizontal="center"/>
    </xf>
    <xf numFmtId="9" fontId="35" fillId="12" borderId="50" xfId="522" applyNumberFormat="1" applyFont="1" applyFill="1" applyBorder="1" applyAlignment="1">
      <alignment horizontal="center"/>
    </xf>
    <xf numFmtId="1" fontId="35" fillId="12" borderId="49" xfId="1" applyNumberFormat="1" applyFont="1" applyFill="1" applyBorder="1" applyAlignment="1">
      <alignment horizontal="center"/>
    </xf>
    <xf numFmtId="1" fontId="35" fillId="12" borderId="5" xfId="1" applyNumberFormat="1" applyFont="1" applyFill="1" applyBorder="1" applyAlignment="1">
      <alignment horizontal="center"/>
    </xf>
    <xf numFmtId="167" fontId="35" fillId="12" borderId="49" xfId="1" applyNumberFormat="1" applyFont="1" applyFill="1" applyBorder="1" applyAlignment="1">
      <alignment horizontal="center"/>
    </xf>
    <xf numFmtId="2" fontId="35" fillId="12" borderId="50" xfId="1" applyNumberFormat="1" applyFont="1" applyFill="1" applyBorder="1" applyAlignment="1">
      <alignment horizontal="center"/>
    </xf>
    <xf numFmtId="2" fontId="35" fillId="12" borderId="49" xfId="517" applyNumberFormat="1" applyFont="1" applyFill="1" applyBorder="1" applyAlignment="1">
      <alignment horizontal="center"/>
    </xf>
    <xf numFmtId="2" fontId="35" fillId="12" borderId="5" xfId="517" applyNumberFormat="1" applyFont="1" applyFill="1" applyBorder="1" applyAlignment="1">
      <alignment horizontal="center"/>
    </xf>
    <xf numFmtId="2" fontId="35" fillId="12" borderId="50" xfId="517" applyNumberFormat="1" applyFont="1" applyFill="1" applyBorder="1" applyAlignment="1">
      <alignment horizontal="center"/>
    </xf>
    <xf numFmtId="9" fontId="35" fillId="12" borderId="51" xfId="522" quotePrefix="1" applyFont="1" applyFill="1" applyBorder="1" applyAlignment="1">
      <alignment horizontal="center"/>
    </xf>
    <xf numFmtId="9" fontId="35" fillId="4" borderId="49" xfId="522" applyNumberFormat="1" applyFont="1" applyFill="1" applyBorder="1" applyAlignment="1">
      <alignment horizontal="center"/>
    </xf>
    <xf numFmtId="0" fontId="34" fillId="4" borderId="79" xfId="1" applyFont="1" applyFill="1" applyBorder="1" applyAlignment="1">
      <alignment horizontal="center"/>
    </xf>
    <xf numFmtId="0" fontId="36" fillId="2" borderId="26" xfId="1" applyFont="1" applyFill="1" applyBorder="1" applyAlignment="1">
      <alignment horizontal="center"/>
    </xf>
    <xf numFmtId="0" fontId="38" fillId="3" borderId="78" xfId="1" applyFont="1" applyFill="1" applyBorder="1" applyAlignment="1">
      <alignment horizontal="center"/>
    </xf>
    <xf numFmtId="2" fontId="39" fillId="4" borderId="73" xfId="1" applyNumberFormat="1" applyFont="1" applyFill="1" applyBorder="1" applyAlignment="1">
      <alignment horizontal="center"/>
    </xf>
    <xf numFmtId="2" fontId="39" fillId="4" borderId="13" xfId="1" applyNumberFormat="1" applyFont="1" applyFill="1" applyBorder="1" applyAlignment="1">
      <alignment horizontal="center"/>
    </xf>
    <xf numFmtId="167" fontId="39" fillId="4" borderId="13" xfId="522" applyNumberFormat="1" applyFont="1" applyFill="1" applyBorder="1" applyAlignment="1">
      <alignment horizontal="center"/>
    </xf>
    <xf numFmtId="0" fontId="39" fillId="4" borderId="13" xfId="1" applyNumberFormat="1" applyFont="1" applyFill="1" applyBorder="1" applyAlignment="1">
      <alignment horizontal="center"/>
    </xf>
    <xf numFmtId="9" fontId="39" fillId="4" borderId="74" xfId="522" applyFont="1" applyFill="1" applyBorder="1" applyAlignment="1">
      <alignment horizontal="center"/>
    </xf>
    <xf numFmtId="168" fontId="39" fillId="4" borderId="73" xfId="522" applyNumberFormat="1" applyFont="1" applyFill="1" applyBorder="1" applyAlignment="1">
      <alignment horizontal="center"/>
    </xf>
    <xf numFmtId="168" fontId="39" fillId="4" borderId="13" xfId="522" applyNumberFormat="1" applyFont="1" applyFill="1" applyBorder="1" applyAlignment="1">
      <alignment horizontal="center"/>
    </xf>
    <xf numFmtId="1" fontId="39" fillId="4" borderId="73" xfId="1" applyNumberFormat="1" applyFont="1" applyFill="1" applyBorder="1" applyAlignment="1">
      <alignment horizontal="center"/>
    </xf>
    <xf numFmtId="1" fontId="39" fillId="4" borderId="13" xfId="1" applyNumberFormat="1" applyFont="1" applyFill="1" applyBorder="1" applyAlignment="1">
      <alignment horizontal="center"/>
    </xf>
    <xf numFmtId="167" fontId="39" fillId="4" borderId="73" xfId="1" applyNumberFormat="1" applyFont="1" applyFill="1" applyBorder="1" applyAlignment="1">
      <alignment horizontal="center"/>
    </xf>
    <xf numFmtId="2" fontId="39" fillId="4" borderId="74" xfId="1" applyNumberFormat="1" applyFont="1" applyFill="1" applyBorder="1" applyAlignment="1">
      <alignment horizontal="center"/>
    </xf>
    <xf numFmtId="167" fontId="39" fillId="4" borderId="13" xfId="1" applyNumberFormat="1" applyFont="1" applyFill="1" applyBorder="1" applyAlignment="1">
      <alignment horizontal="center"/>
    </xf>
    <xf numFmtId="9" fontId="39" fillId="4" borderId="75" xfId="522" applyFont="1" applyFill="1" applyBorder="1" applyAlignment="1">
      <alignment horizontal="center"/>
    </xf>
    <xf numFmtId="9" fontId="39" fillId="4" borderId="73" xfId="1" applyNumberFormat="1" applyFont="1" applyFill="1" applyBorder="1" applyAlignment="1">
      <alignment horizontal="center"/>
    </xf>
    <xf numFmtId="9" fontId="39" fillId="4" borderId="13" xfId="7" applyNumberFormat="1" applyFont="1" applyFill="1" applyBorder="1" applyAlignment="1">
      <alignment horizontal="center"/>
    </xf>
    <xf numFmtId="9" fontId="39" fillId="4" borderId="73" xfId="7" applyNumberFormat="1" applyFont="1" applyFill="1" applyBorder="1" applyAlignment="1">
      <alignment horizontal="center"/>
    </xf>
    <xf numFmtId="2" fontId="39" fillId="4" borderId="75" xfId="1" applyNumberFormat="1" applyFont="1" applyFill="1" applyBorder="1" applyAlignment="1">
      <alignment horizontal="center"/>
    </xf>
    <xf numFmtId="168" fontId="35" fillId="0" borderId="49" xfId="522" applyNumberFormat="1" applyFont="1" applyFill="1" applyBorder="1" applyAlignment="1">
      <alignment horizontal="center"/>
    </xf>
    <xf numFmtId="168" fontId="35" fillId="0" borderId="5" xfId="522" applyNumberFormat="1" applyFont="1" applyFill="1" applyBorder="1" applyAlignment="1">
      <alignment horizontal="center"/>
    </xf>
    <xf numFmtId="9" fontId="35" fillId="0" borderId="50" xfId="522" applyNumberFormat="1" applyFont="1" applyFill="1" applyBorder="1" applyAlignment="1">
      <alignment horizontal="center"/>
    </xf>
    <xf numFmtId="1" fontId="35" fillId="0" borderId="49" xfId="1" applyNumberFormat="1" applyFont="1" applyFill="1" applyBorder="1" applyAlignment="1">
      <alignment horizontal="center"/>
    </xf>
    <xf numFmtId="1" fontId="35" fillId="0" borderId="5" xfId="1" applyNumberFormat="1" applyFont="1" applyFill="1" applyBorder="1" applyAlignment="1">
      <alignment horizontal="center"/>
    </xf>
    <xf numFmtId="167" fontId="35" fillId="0" borderId="49" xfId="1" applyNumberFormat="1" applyFont="1" applyFill="1" applyBorder="1" applyAlignment="1">
      <alignment horizontal="center"/>
    </xf>
    <xf numFmtId="0" fontId="47" fillId="32" borderId="56" xfId="1" applyFont="1" applyFill="1" applyBorder="1" applyAlignment="1">
      <alignment horizontal="center" vertical="center"/>
    </xf>
    <xf numFmtId="2" fontId="0" fillId="4" borderId="0" xfId="522" applyNumberFormat="1" applyFont="1" applyFill="1"/>
    <xf numFmtId="2" fontId="34" fillId="4" borderId="5" xfId="522" applyNumberFormat="1" applyFont="1" applyFill="1" applyBorder="1"/>
    <xf numFmtId="2" fontId="102" fillId="4" borderId="5" xfId="522" applyNumberFormat="1" applyFont="1" applyFill="1" applyBorder="1" applyAlignment="1">
      <alignment vertical="center"/>
    </xf>
    <xf numFmtId="2" fontId="39" fillId="4" borderId="13" xfId="522" applyNumberFormat="1" applyFont="1" applyFill="1" applyBorder="1" applyAlignment="1">
      <alignment horizontal="center"/>
    </xf>
    <xf numFmtId="2" fontId="0" fillId="0" borderId="0" xfId="522" applyNumberFormat="1" applyFont="1"/>
    <xf numFmtId="2" fontId="0" fillId="70" borderId="42" xfId="522" applyNumberFormat="1" applyFont="1" applyFill="1" applyBorder="1"/>
    <xf numFmtId="2" fontId="39" fillId="4" borderId="7" xfId="522" applyNumberFormat="1" applyFont="1" applyFill="1" applyBorder="1" applyAlignment="1">
      <alignment horizontal="center"/>
    </xf>
    <xf numFmtId="2" fontId="39" fillId="4" borderId="74" xfId="522" applyNumberFormat="1" applyFont="1" applyFill="1" applyBorder="1" applyAlignment="1">
      <alignment horizontal="center"/>
    </xf>
    <xf numFmtId="2" fontId="35" fillId="12" borderId="50" xfId="522" applyNumberFormat="1" applyFont="1" applyFill="1" applyBorder="1" applyAlignment="1">
      <alignment horizontal="center"/>
    </xf>
    <xf numFmtId="2" fontId="34" fillId="33" borderId="24" xfId="525" applyNumberFormat="1" applyFont="1" applyFill="1" applyBorder="1" applyAlignment="1" applyProtection="1">
      <alignment horizontal="center" vertical="center"/>
    </xf>
    <xf numFmtId="2" fontId="34" fillId="33" borderId="41" xfId="525" applyNumberFormat="1" applyFont="1" applyFill="1" applyBorder="1" applyAlignment="1" applyProtection="1">
      <alignment horizontal="center" vertical="center"/>
    </xf>
    <xf numFmtId="2" fontId="34" fillId="33" borderId="25" xfId="525" applyNumberFormat="1" applyFont="1" applyFill="1" applyBorder="1" applyAlignment="1" applyProtection="1">
      <alignment horizontal="center" vertical="center"/>
    </xf>
    <xf numFmtId="2" fontId="34" fillId="33" borderId="4" xfId="525" applyNumberFormat="1" applyFont="1" applyFill="1" applyBorder="1" applyAlignment="1" applyProtection="1">
      <alignment horizontal="center" vertical="center"/>
    </xf>
    <xf numFmtId="2" fontId="34" fillId="33" borderId="6" xfId="525" applyNumberFormat="1" applyFont="1" applyFill="1" applyBorder="1" applyAlignment="1" applyProtection="1">
      <alignment horizontal="center" vertical="center"/>
    </xf>
    <xf numFmtId="2" fontId="34" fillId="33" borderId="8" xfId="525" applyNumberFormat="1" applyFont="1" applyFill="1" applyBorder="1" applyAlignment="1" applyProtection="1">
      <alignment horizontal="center" vertical="center"/>
    </xf>
    <xf numFmtId="168" fontId="34" fillId="0" borderId="6" xfId="522" applyNumberFormat="1" applyFont="1" applyFill="1" applyBorder="1" applyAlignment="1">
      <alignment horizontal="center" vertical="center"/>
    </xf>
    <xf numFmtId="168" fontId="34" fillId="0" borderId="4" xfId="522" applyNumberFormat="1" applyFont="1" applyFill="1" applyBorder="1" applyAlignment="1">
      <alignment horizontal="center" vertical="center"/>
    </xf>
    <xf numFmtId="0" fontId="53" fillId="63" borderId="37" xfId="1" applyFont="1" applyFill="1" applyBorder="1" applyAlignment="1">
      <alignment horizontal="center" vertical="center"/>
    </xf>
    <xf numFmtId="0" fontId="34" fillId="33" borderId="4" xfId="815" applyNumberFormat="1" applyFont="1" applyFill="1" applyBorder="1" applyAlignment="1" applyProtection="1">
      <alignment horizontal="center" vertical="center"/>
    </xf>
    <xf numFmtId="9" fontId="34" fillId="33" borderId="4" xfId="522" applyFont="1" applyFill="1" applyBorder="1" applyAlignment="1" applyProtection="1">
      <alignment horizontal="center" vertical="center"/>
    </xf>
    <xf numFmtId="167" fontId="34" fillId="0" borderId="13" xfId="1" applyNumberFormat="1" applyFont="1" applyFill="1" applyBorder="1" applyAlignment="1" applyProtection="1">
      <alignment horizontal="center" vertical="center"/>
    </xf>
    <xf numFmtId="167" fontId="34" fillId="0" borderId="45" xfId="1" applyNumberFormat="1" applyFont="1" applyFill="1" applyBorder="1" applyAlignment="1" applyProtection="1">
      <alignment horizontal="center" vertical="center"/>
    </xf>
    <xf numFmtId="168" fontId="0" fillId="70" borderId="0" xfId="522" applyNumberFormat="1" applyFont="1" applyFill="1" applyBorder="1"/>
    <xf numFmtId="168" fontId="0" fillId="70" borderId="44" xfId="522" applyNumberFormat="1" applyFont="1" applyFill="1" applyBorder="1"/>
    <xf numFmtId="2" fontId="0" fillId="70" borderId="0" xfId="522" applyNumberFormat="1" applyFont="1" applyFill="1" applyBorder="1"/>
    <xf numFmtId="2" fontId="0" fillId="70" borderId="44" xfId="522" applyNumberFormat="1" applyFont="1" applyFill="1" applyBorder="1"/>
    <xf numFmtId="0" fontId="53" fillId="63" borderId="18" xfId="1" applyFont="1" applyFill="1" applyBorder="1" applyAlignment="1">
      <alignment horizontal="center" vertical="center"/>
    </xf>
    <xf numFmtId="168" fontId="34" fillId="69" borderId="19" xfId="525" applyNumberFormat="1" applyFont="1" applyFill="1" applyBorder="1" applyAlignment="1" applyProtection="1">
      <alignment horizontal="center" vertical="center"/>
    </xf>
    <xf numFmtId="168" fontId="34" fillId="69" borderId="4" xfId="525" applyNumberFormat="1" applyFont="1" applyFill="1" applyBorder="1" applyAlignment="1" applyProtection="1">
      <alignment horizontal="center" vertical="center"/>
    </xf>
    <xf numFmtId="168" fontId="34" fillId="69" borderId="4" xfId="525" applyNumberFormat="1" applyFont="1" applyFill="1" applyBorder="1" applyAlignment="1">
      <alignment horizontal="center" vertical="center"/>
    </xf>
    <xf numFmtId="1" fontId="34" fillId="69" borderId="19" xfId="1" applyNumberFormat="1" applyFont="1" applyFill="1" applyBorder="1" applyAlignment="1" applyProtection="1">
      <alignment horizontal="center" vertical="center"/>
    </xf>
    <xf numFmtId="1" fontId="34" fillId="69" borderId="4" xfId="527" applyNumberFormat="1" applyFont="1" applyFill="1" applyBorder="1" applyAlignment="1" applyProtection="1">
      <alignment horizontal="center" vertical="center"/>
    </xf>
    <xf numFmtId="1" fontId="34" fillId="33" borderId="8" xfId="1" applyNumberFormat="1" applyFont="1" applyFill="1" applyBorder="1" applyAlignment="1" applyProtection="1">
      <alignment horizontal="center" vertical="center"/>
    </xf>
    <xf numFmtId="167" fontId="34" fillId="69" borderId="19" xfId="1" applyNumberFormat="1" applyFont="1" applyFill="1" applyBorder="1" applyAlignment="1">
      <alignment horizontal="center" vertical="center"/>
    </xf>
    <xf numFmtId="2" fontId="34" fillId="69" borderId="4" xfId="1" applyNumberFormat="1" applyFont="1" applyFill="1" applyBorder="1" applyAlignment="1">
      <alignment horizontal="center" vertical="center"/>
    </xf>
    <xf numFmtId="168" fontId="34" fillId="69" borderId="4" xfId="522" applyNumberFormat="1" applyFont="1" applyFill="1" applyBorder="1" applyAlignment="1">
      <alignment horizontal="center" vertical="center"/>
    </xf>
    <xf numFmtId="168" fontId="34" fillId="69" borderId="22" xfId="525" applyNumberFormat="1" applyFont="1" applyFill="1" applyBorder="1" applyAlignment="1">
      <alignment horizontal="center" vertical="center"/>
    </xf>
    <xf numFmtId="167" fontId="34" fillId="69" borderId="4" xfId="1" applyNumberFormat="1" applyFont="1" applyFill="1" applyBorder="1" applyAlignment="1">
      <alignment horizontal="center" vertical="center"/>
    </xf>
    <xf numFmtId="9" fontId="34" fillId="69" borderId="4" xfId="525" applyNumberFormat="1" applyFont="1" applyFill="1" applyBorder="1" applyAlignment="1">
      <alignment horizontal="center" vertical="center"/>
    </xf>
    <xf numFmtId="0" fontId="89" fillId="3" borderId="37" xfId="1" applyFont="1" applyFill="1" applyBorder="1" applyAlignment="1">
      <alignment horizontal="center" vertical="center"/>
    </xf>
    <xf numFmtId="0" fontId="89" fillId="3" borderId="18" xfId="1" applyFont="1" applyFill="1" applyBorder="1" applyAlignment="1">
      <alignment horizontal="center" vertical="center"/>
    </xf>
    <xf numFmtId="2" fontId="34" fillId="68" borderId="19" xfId="1" applyNumberFormat="1" applyFont="1" applyFill="1" applyBorder="1" applyAlignment="1" applyProtection="1">
      <alignment horizontal="center" vertical="center"/>
    </xf>
    <xf numFmtId="2" fontId="34" fillId="68" borderId="4" xfId="1" applyNumberFormat="1" applyFont="1" applyFill="1" applyBorder="1" applyAlignment="1">
      <alignment horizontal="center" vertical="center"/>
    </xf>
    <xf numFmtId="167" fontId="34" fillId="68" borderId="4" xfId="1" applyNumberFormat="1" applyFont="1" applyFill="1" applyBorder="1" applyAlignment="1">
      <alignment horizontal="center" vertical="center"/>
    </xf>
    <xf numFmtId="0" fontId="107" fillId="59" borderId="0" xfId="0" applyFont="1" applyFill="1"/>
    <xf numFmtId="0" fontId="34" fillId="0" borderId="0" xfId="1" applyFont="1" applyAlignment="1">
      <alignment horizontal="center"/>
    </xf>
    <xf numFmtId="167" fontId="34" fillId="0" borderId="0" xfId="1" applyNumberFormat="1" applyFont="1" applyAlignment="1">
      <alignment horizontal="center" vertical="center"/>
    </xf>
    <xf numFmtId="167" fontId="52" fillId="0" borderId="48" xfId="1" applyNumberFormat="1" applyFont="1" applyFill="1" applyBorder="1" applyAlignment="1">
      <alignment vertical="center"/>
    </xf>
    <xf numFmtId="167" fontId="52" fillId="0" borderId="6" xfId="1" applyNumberFormat="1" applyFont="1" applyFill="1" applyBorder="1" applyAlignment="1">
      <alignment vertical="center"/>
    </xf>
    <xf numFmtId="2" fontId="34" fillId="80" borderId="25" xfId="1" applyNumberFormat="1" applyFont="1" applyFill="1" applyBorder="1"/>
    <xf numFmtId="0" fontId="55" fillId="60" borderId="37" xfId="1" applyFont="1" applyFill="1" applyBorder="1" applyAlignment="1">
      <alignment vertical="center"/>
    </xf>
    <xf numFmtId="0" fontId="55" fillId="60" borderId="17" xfId="1" applyFont="1" applyFill="1" applyBorder="1" applyAlignment="1">
      <alignment vertical="center"/>
    </xf>
    <xf numFmtId="43" fontId="34" fillId="33" borderId="6" xfId="523" applyFont="1" applyFill="1" applyBorder="1" applyAlignment="1" applyProtection="1">
      <alignment horizontal="center" vertical="center"/>
    </xf>
    <xf numFmtId="181" fontId="34" fillId="33" borderId="6" xfId="523" applyNumberFormat="1" applyFont="1" applyFill="1" applyBorder="1" applyAlignment="1" applyProtection="1">
      <alignment horizontal="center" vertical="center"/>
    </xf>
    <xf numFmtId="9" fontId="34" fillId="64" borderId="21" xfId="522" applyFont="1" applyFill="1" applyBorder="1" applyAlignment="1">
      <alignment horizontal="center" vertical="center"/>
    </xf>
    <xf numFmtId="1" fontId="39" fillId="64" borderId="6" xfId="1" applyNumberFormat="1" applyFont="1" applyFill="1" applyBorder="1" applyAlignment="1">
      <alignment horizontal="center" vertical="center"/>
    </xf>
    <xf numFmtId="0" fontId="52" fillId="0" borderId="0" xfId="1" applyFont="1" applyBorder="1" applyAlignment="1">
      <alignment horizontal="center"/>
    </xf>
    <xf numFmtId="170" fontId="34" fillId="33" borderId="6" xfId="523" applyNumberFormat="1" applyFont="1" applyFill="1" applyBorder="1" applyAlignment="1" applyProtection="1">
      <alignment horizontal="center" vertical="center"/>
    </xf>
    <xf numFmtId="167" fontId="39" fillId="64" borderId="6" xfId="1" applyNumberFormat="1" applyFont="1" applyFill="1" applyBorder="1" applyAlignment="1" applyProtection="1">
      <alignment horizontal="center" vertical="center"/>
    </xf>
    <xf numFmtId="1" fontId="107" fillId="64" borderId="24" xfId="1" applyNumberFormat="1" applyFont="1" applyFill="1" applyBorder="1" applyAlignment="1">
      <alignment horizontal="center" vertical="center"/>
    </xf>
    <xf numFmtId="2" fontId="34" fillId="64" borderId="6" xfId="1298" applyNumberFormat="1" applyFont="1" applyFill="1" applyBorder="1" applyAlignment="1" applyProtection="1">
      <alignment horizontal="center" vertical="center"/>
    </xf>
    <xf numFmtId="169" fontId="34" fillId="64" borderId="6" xfId="1298" applyNumberFormat="1" applyFont="1" applyFill="1" applyBorder="1" applyAlignment="1" applyProtection="1">
      <alignment horizontal="center" vertical="center"/>
    </xf>
    <xf numFmtId="1" fontId="34" fillId="64" borderId="6" xfId="1298" applyNumberFormat="1" applyFont="1" applyFill="1" applyBorder="1" applyAlignment="1" applyProtection="1">
      <alignment horizontal="center" vertical="center"/>
    </xf>
    <xf numFmtId="0" fontId="34" fillId="64" borderId="6" xfId="1298" applyNumberFormat="1" applyFont="1" applyFill="1" applyBorder="1" applyAlignment="1">
      <alignment horizontal="center" vertical="center"/>
    </xf>
    <xf numFmtId="2" fontId="34" fillId="64" borderId="6" xfId="525" applyNumberFormat="1" applyFont="1" applyFill="1" applyBorder="1" applyAlignment="1">
      <alignment horizontal="center" vertical="center"/>
    </xf>
    <xf numFmtId="2" fontId="34" fillId="64" borderId="6" xfId="525" applyNumberFormat="1" applyFont="1" applyFill="1" applyBorder="1" applyAlignment="1" applyProtection="1">
      <alignment horizontal="center" vertical="center"/>
    </xf>
    <xf numFmtId="2" fontId="34" fillId="64" borderId="14" xfId="1" applyNumberFormat="1" applyFont="1" applyFill="1" applyBorder="1" applyAlignment="1" applyProtection="1">
      <alignment horizontal="center" vertical="center"/>
    </xf>
    <xf numFmtId="2" fontId="53" fillId="67" borderId="17" xfId="1" applyNumberFormat="1" applyFont="1" applyFill="1" applyBorder="1" applyAlignment="1">
      <alignment horizontal="center" vertical="center"/>
    </xf>
    <xf numFmtId="2" fontId="34" fillId="0" borderId="6" xfId="525" applyNumberFormat="1" applyFont="1" applyFill="1" applyBorder="1" applyAlignment="1" applyProtection="1">
      <alignment horizontal="center" vertical="center"/>
    </xf>
    <xf numFmtId="2" fontId="52" fillId="0" borderId="0" xfId="1" applyNumberFormat="1" applyFont="1" applyBorder="1"/>
    <xf numFmtId="2" fontId="34" fillId="0" borderId="0" xfId="1" applyNumberFormat="1" applyFont="1"/>
    <xf numFmtId="9" fontId="34" fillId="64" borderId="24" xfId="522" applyFont="1" applyFill="1" applyBorder="1" applyAlignment="1" applyProtection="1">
      <alignment horizontal="center" vertical="center"/>
    </xf>
    <xf numFmtId="168" fontId="34" fillId="64" borderId="6" xfId="522" applyNumberFormat="1" applyFont="1" applyFill="1" applyBorder="1" applyAlignment="1" applyProtection="1">
      <alignment horizontal="center" vertical="center"/>
    </xf>
    <xf numFmtId="0" fontId="52" fillId="0" borderId="6" xfId="1" applyFont="1" applyFill="1" applyBorder="1" applyAlignment="1">
      <alignment horizontal="center" vertical="center" wrapText="1"/>
    </xf>
    <xf numFmtId="0" fontId="52" fillId="0" borderId="6" xfId="1" quotePrefix="1" applyFont="1" applyFill="1" applyBorder="1" applyAlignment="1">
      <alignment horizontal="center" vertical="center"/>
    </xf>
    <xf numFmtId="0" fontId="34" fillId="0" borderId="6" xfId="525" quotePrefix="1" applyNumberFormat="1" applyFont="1" applyFill="1" applyBorder="1" applyAlignment="1">
      <alignment horizontal="center" vertical="center"/>
    </xf>
    <xf numFmtId="0" fontId="34" fillId="0" borderId="6" xfId="525" applyNumberFormat="1" applyFont="1" applyFill="1" applyBorder="1" applyAlignment="1">
      <alignment horizontal="center" vertical="center"/>
    </xf>
    <xf numFmtId="0" fontId="34" fillId="0" borderId="6" xfId="525" applyNumberFormat="1" applyFont="1" applyFill="1" applyBorder="1" applyAlignment="1" applyProtection="1">
      <alignment horizontal="center" vertical="center"/>
    </xf>
    <xf numFmtId="0" fontId="52" fillId="0" borderId="24" xfId="1" quotePrefix="1" applyFont="1" applyFill="1" applyBorder="1" applyAlignment="1">
      <alignment horizontal="center" vertical="center"/>
    </xf>
    <xf numFmtId="0" fontId="34" fillId="0" borderId="24" xfId="1" quotePrefix="1" applyNumberFormat="1" applyFont="1" applyFill="1" applyBorder="1" applyAlignment="1">
      <alignment horizontal="center" vertical="center"/>
    </xf>
    <xf numFmtId="168" fontId="34" fillId="0" borderId="6" xfId="1" applyNumberFormat="1" applyFont="1" applyFill="1" applyBorder="1" applyAlignment="1">
      <alignment horizontal="center" vertical="center"/>
    </xf>
    <xf numFmtId="168" fontId="34" fillId="0" borderId="6" xfId="527" applyNumberFormat="1" applyFont="1" applyFill="1" applyBorder="1" applyAlignment="1" applyProtection="1">
      <alignment horizontal="center" vertical="center"/>
    </xf>
    <xf numFmtId="168" fontId="34" fillId="0" borderId="6" xfId="1" applyNumberFormat="1" applyFont="1" applyFill="1" applyBorder="1" applyAlignment="1" applyProtection="1">
      <alignment horizontal="center" vertical="center"/>
    </xf>
    <xf numFmtId="168" fontId="34" fillId="64" borderId="14" xfId="522" applyNumberFormat="1" applyFont="1" applyFill="1" applyBorder="1" applyAlignment="1">
      <alignment horizontal="center" vertical="center"/>
    </xf>
    <xf numFmtId="168" fontId="34" fillId="0" borderId="10" xfId="522" applyNumberFormat="1" applyFont="1" applyBorder="1" applyAlignment="1">
      <alignment horizontal="center" vertical="center"/>
    </xf>
    <xf numFmtId="181" fontId="34" fillId="0" borderId="6" xfId="523" applyNumberFormat="1" applyFont="1" applyFill="1" applyBorder="1" applyAlignment="1" applyProtection="1">
      <alignment horizontal="center" vertical="center"/>
    </xf>
    <xf numFmtId="10" fontId="34" fillId="0" borderId="14" xfId="525" applyNumberFormat="1" applyFont="1" applyFill="1" applyBorder="1" applyAlignment="1" applyProtection="1">
      <alignment horizontal="center" vertical="center"/>
    </xf>
    <xf numFmtId="0" fontId="35" fillId="93" borderId="0" xfId="1" applyFont="1" applyFill="1" applyAlignment="1">
      <alignment horizontal="center" vertical="center"/>
    </xf>
    <xf numFmtId="43" fontId="35" fillId="93" borderId="0" xfId="523" applyFont="1" applyFill="1" applyAlignment="1">
      <alignment horizontal="center"/>
    </xf>
    <xf numFmtId="0" fontId="35" fillId="93" borderId="0" xfId="1" applyFont="1" applyFill="1" applyAlignment="1">
      <alignment horizontal="center"/>
    </xf>
    <xf numFmtId="171" fontId="35" fillId="93" borderId="0" xfId="1" applyNumberFormat="1" applyFont="1" applyFill="1" applyAlignment="1">
      <alignment horizontal="center"/>
    </xf>
    <xf numFmtId="10" fontId="34" fillId="33" borderId="6" xfId="525" applyNumberFormat="1" applyFont="1" applyFill="1" applyBorder="1" applyAlignment="1" applyProtection="1">
      <alignment horizontal="center" vertical="center"/>
    </xf>
    <xf numFmtId="0" fontId="143" fillId="79" borderId="0" xfId="0" applyFont="1" applyFill="1" applyAlignment="1">
      <alignment horizontal="left" vertical="center" readingOrder="1"/>
    </xf>
    <xf numFmtId="0" fontId="143" fillId="79" borderId="0" xfId="0" applyFont="1" applyFill="1" applyAlignment="1">
      <alignment vertical="center" readingOrder="1"/>
    </xf>
    <xf numFmtId="0" fontId="144" fillId="94" borderId="0" xfId="1299" applyFont="1" applyFill="1"/>
    <xf numFmtId="0" fontId="143" fillId="95" borderId="0" xfId="0" applyFont="1" applyFill="1" applyAlignment="1">
      <alignment horizontal="left" vertical="center" readingOrder="1"/>
    </xf>
    <xf numFmtId="0" fontId="145" fillId="94" borderId="0" xfId="1" applyFont="1" applyFill="1" applyBorder="1" applyAlignment="1">
      <alignment horizontal="right"/>
    </xf>
    <xf numFmtId="0" fontId="34" fillId="4" borderId="0" xfId="1" quotePrefix="1" applyFont="1" applyFill="1"/>
    <xf numFmtId="0" fontId="34" fillId="93" borderId="0" xfId="1" applyFont="1" applyFill="1" applyBorder="1"/>
    <xf numFmtId="0" fontId="34" fillId="93" borderId="0" xfId="1" quotePrefix="1" applyFont="1" applyFill="1"/>
    <xf numFmtId="43" fontId="35" fillId="93" borderId="0" xfId="523" applyNumberFormat="1" applyFont="1" applyFill="1" applyAlignment="1">
      <alignment horizontal="center"/>
    </xf>
    <xf numFmtId="0" fontId="126" fillId="93" borderId="0" xfId="1" applyFont="1" applyFill="1" applyBorder="1"/>
    <xf numFmtId="43" fontId="35" fillId="93" borderId="0" xfId="1" applyNumberFormat="1" applyFont="1" applyFill="1" applyAlignment="1">
      <alignment horizontal="center"/>
    </xf>
    <xf numFmtId="0" fontId="51" fillId="96" borderId="54" xfId="0" applyFont="1" applyFill="1" applyBorder="1" applyAlignment="1">
      <alignment vertical="center"/>
    </xf>
    <xf numFmtId="0" fontId="51" fillId="0" borderId="65" xfId="0" applyFont="1" applyBorder="1" applyAlignment="1">
      <alignment vertical="center"/>
    </xf>
    <xf numFmtId="0" fontId="51" fillId="0" borderId="54" xfId="0" applyFont="1" applyBorder="1" applyAlignment="1">
      <alignment vertical="center"/>
    </xf>
    <xf numFmtId="0" fontId="51" fillId="0" borderId="54" xfId="0" applyFont="1" applyBorder="1" applyAlignment="1">
      <alignment horizontal="right" vertical="center"/>
    </xf>
    <xf numFmtId="0" fontId="125" fillId="96" borderId="65" xfId="0" applyFont="1" applyFill="1" applyBorder="1" applyAlignment="1">
      <alignment vertical="center"/>
    </xf>
    <xf numFmtId="0" fontId="125" fillId="96" borderId="54" xfId="0" applyFont="1" applyFill="1" applyBorder="1" applyAlignment="1">
      <alignment vertical="center"/>
    </xf>
    <xf numFmtId="181" fontId="0" fillId="4" borderId="0" xfId="523" applyNumberFormat="1" applyFont="1" applyFill="1"/>
    <xf numFmtId="181" fontId="29" fillId="4" borderId="0" xfId="523" applyNumberFormat="1" applyFont="1" applyFill="1"/>
    <xf numFmtId="181" fontId="34" fillId="64" borderId="6" xfId="523" applyNumberFormat="1" applyFont="1" applyFill="1" applyBorder="1" applyAlignment="1" applyProtection="1">
      <alignment horizontal="center" vertical="center"/>
    </xf>
    <xf numFmtId="181" fontId="34" fillId="33" borderId="6" xfId="523" applyNumberFormat="1" applyFont="1" applyFill="1" applyBorder="1" applyAlignment="1">
      <alignment horizontal="center" vertical="center"/>
    </xf>
    <xf numFmtId="181" fontId="34" fillId="0" borderId="6" xfId="523" applyNumberFormat="1" applyFont="1" applyFill="1" applyBorder="1" applyAlignment="1">
      <alignment horizontal="center" vertical="center"/>
    </xf>
    <xf numFmtId="0" fontId="34" fillId="0" borderId="0" xfId="1" applyFont="1" applyBorder="1" applyAlignment="1">
      <alignment horizontal="right"/>
    </xf>
    <xf numFmtId="170" fontId="34" fillId="33" borderId="6" xfId="523" applyNumberFormat="1" applyFont="1" applyFill="1" applyBorder="1" applyAlignment="1">
      <alignment horizontal="center" vertical="center"/>
    </xf>
    <xf numFmtId="9" fontId="34" fillId="0" borderId="0" xfId="522" applyFont="1"/>
    <xf numFmtId="0" fontId="53" fillId="67" borderId="17" xfId="1" applyFont="1" applyFill="1" applyBorder="1" applyAlignment="1">
      <alignment horizontal="right" vertical="center"/>
    </xf>
    <xf numFmtId="0" fontId="125" fillId="0" borderId="0" xfId="0" applyFont="1" applyFill="1" applyBorder="1" applyAlignment="1">
      <alignment vertical="center"/>
    </xf>
    <xf numFmtId="0" fontId="51" fillId="0" borderId="0" xfId="0" applyFont="1" applyFill="1" applyBorder="1" applyAlignment="1">
      <alignment vertical="center"/>
    </xf>
    <xf numFmtId="0" fontId="51" fillId="0" borderId="0" xfId="0" applyFont="1" applyFill="1" applyBorder="1" applyAlignment="1">
      <alignment horizontal="right" vertical="center"/>
    </xf>
    <xf numFmtId="181" fontId="34" fillId="4" borderId="24" xfId="523" applyNumberFormat="1" applyFont="1" applyFill="1" applyBorder="1" applyAlignment="1">
      <alignment horizontal="center" vertical="center"/>
    </xf>
    <xf numFmtId="181" fontId="34" fillId="4" borderId="6" xfId="523" applyNumberFormat="1" applyFont="1" applyFill="1" applyBorder="1" applyAlignment="1">
      <alignment horizontal="center" vertical="center"/>
    </xf>
    <xf numFmtId="2" fontId="34" fillId="93" borderId="0" xfId="1" quotePrefix="1" applyNumberFormat="1" applyFont="1" applyFill="1"/>
    <xf numFmtId="185" fontId="52" fillId="0" borderId="0" xfId="522" applyNumberFormat="1" applyFont="1" applyBorder="1"/>
    <xf numFmtId="1" fontId="29" fillId="4" borderId="0" xfId="512" applyNumberFormat="1" applyFill="1"/>
    <xf numFmtId="168" fontId="0" fillId="4" borderId="0" xfId="522" applyNumberFormat="1" applyFont="1" applyFill="1"/>
    <xf numFmtId="0" fontId="37" fillId="4" borderId="0" xfId="1" applyFont="1" applyFill="1" applyBorder="1"/>
    <xf numFmtId="0" fontId="35" fillId="4" borderId="0" xfId="1" applyFont="1" applyFill="1" applyAlignment="1">
      <alignment horizontal="center"/>
    </xf>
    <xf numFmtId="0" fontId="35" fillId="4" borderId="0" xfId="1" applyFont="1" applyFill="1" applyAlignment="1">
      <alignment horizontal="center" vertical="center"/>
    </xf>
    <xf numFmtId="0" fontId="34" fillId="4" borderId="0" xfId="1" applyFont="1" applyFill="1" applyAlignment="1">
      <alignment horizontal="center" vertical="center"/>
    </xf>
    <xf numFmtId="9" fontId="34" fillId="4" borderId="0" xfId="1" applyNumberFormat="1" applyFont="1" applyFill="1"/>
    <xf numFmtId="2" fontId="128" fillId="4" borderId="0" xfId="1" applyNumberFormat="1" applyFont="1" applyFill="1" applyAlignment="1">
      <alignment horizontal="center"/>
    </xf>
    <xf numFmtId="181" fontId="59" fillId="4" borderId="0" xfId="523" applyNumberFormat="1" applyFont="1" applyFill="1"/>
    <xf numFmtId="167" fontId="34" fillId="4" borderId="0" xfId="1" applyNumberFormat="1" applyFont="1" applyFill="1" applyAlignment="1">
      <alignment horizontal="center" vertical="center"/>
    </xf>
    <xf numFmtId="0" fontId="147" fillId="0" borderId="0" xfId="0" applyFont="1" applyAlignment="1">
      <alignment horizontal="center" vertical="center"/>
    </xf>
    <xf numFmtId="0" fontId="107" fillId="5" borderId="2" xfId="1" applyFont="1" applyFill="1" applyBorder="1" applyAlignment="1">
      <alignment horizontal="center" vertical="center"/>
    </xf>
    <xf numFmtId="0" fontId="34" fillId="5" borderId="2" xfId="1" applyFont="1" applyFill="1" applyBorder="1" applyAlignment="1">
      <alignment horizontal="center" vertical="center"/>
    </xf>
    <xf numFmtId="0" fontId="35" fillId="5" borderId="2" xfId="1" applyFont="1" applyFill="1" applyBorder="1" applyAlignment="1">
      <alignment horizontal="center" vertical="center"/>
    </xf>
    <xf numFmtId="0" fontId="108" fillId="5" borderId="17" xfId="1" applyFont="1" applyFill="1" applyBorder="1" applyAlignment="1">
      <alignment horizontal="center" vertical="center"/>
    </xf>
    <xf numFmtId="0" fontId="45" fillId="5" borderId="17" xfId="1" applyFont="1" applyFill="1" applyBorder="1" applyAlignment="1">
      <alignment horizontal="center" vertical="center"/>
    </xf>
    <xf numFmtId="0" fontId="45" fillId="5" borderId="18" xfId="1" applyFont="1" applyFill="1" applyBorder="1" applyAlignment="1">
      <alignment horizontal="center" vertical="center"/>
    </xf>
    <xf numFmtId="43" fontId="34" fillId="64" borderId="10" xfId="523" applyFont="1" applyFill="1" applyBorder="1" applyAlignment="1" applyProtection="1">
      <alignment horizontal="center" vertical="center"/>
    </xf>
    <xf numFmtId="43" fontId="34" fillId="0" borderId="10" xfId="523" applyFont="1" applyFill="1" applyBorder="1" applyAlignment="1" applyProtection="1">
      <alignment horizontal="center" vertical="center"/>
    </xf>
    <xf numFmtId="43" fontId="34" fillId="33" borderId="10" xfId="523" applyFont="1" applyFill="1" applyBorder="1" applyAlignment="1" applyProtection="1">
      <alignment horizontal="center" vertical="center"/>
    </xf>
    <xf numFmtId="43" fontId="34" fillId="64" borderId="10" xfId="523" applyFont="1" applyFill="1" applyBorder="1" applyAlignment="1">
      <alignment horizontal="center" vertical="center"/>
    </xf>
    <xf numFmtId="0" fontId="34" fillId="33" borderId="12" xfId="522" applyNumberFormat="1" applyFont="1" applyFill="1" applyBorder="1" applyAlignment="1" applyProtection="1">
      <alignment horizontal="center" vertical="center"/>
    </xf>
    <xf numFmtId="0" fontId="52" fillId="4" borderId="24" xfId="1" applyFont="1" applyFill="1" applyBorder="1" applyAlignment="1">
      <alignment vertical="center"/>
    </xf>
    <xf numFmtId="0" fontId="52" fillId="0" borderId="0" xfId="1" applyFont="1" applyBorder="1" applyAlignment="1">
      <alignment horizontal="center"/>
    </xf>
    <xf numFmtId="2" fontId="35" fillId="0" borderId="49" xfId="517" applyNumberFormat="1" applyFont="1" applyFill="1" applyBorder="1" applyAlignment="1">
      <alignment horizontal="center" vertical="center"/>
    </xf>
    <xf numFmtId="2" fontId="35" fillId="0" borderId="5" xfId="1" applyNumberFormat="1" applyFont="1" applyFill="1" applyBorder="1" applyAlignment="1">
      <alignment horizontal="center" vertical="center"/>
    </xf>
    <xf numFmtId="168" fontId="35" fillId="0" borderId="5" xfId="522" applyNumberFormat="1" applyFont="1" applyFill="1" applyBorder="1" applyAlignment="1">
      <alignment horizontal="center" vertical="center"/>
    </xf>
    <xf numFmtId="187" fontId="34" fillId="0" borderId="0" xfId="1" applyNumberFormat="1" applyFont="1" applyBorder="1"/>
    <xf numFmtId="43" fontId="34" fillId="0" borderId="0" xfId="1" applyNumberFormat="1" applyFont="1" applyBorder="1"/>
    <xf numFmtId="0" fontId="52" fillId="0" borderId="0" xfId="1" applyNumberFormat="1" applyFont="1" applyBorder="1"/>
    <xf numFmtId="43" fontId="52" fillId="0" borderId="0" xfId="1" applyNumberFormat="1" applyFont="1" applyBorder="1"/>
    <xf numFmtId="188" fontId="34" fillId="0" borderId="0" xfId="1" applyNumberFormat="1" applyFont="1" applyBorder="1"/>
    <xf numFmtId="170" fontId="34" fillId="0" borderId="0" xfId="1" applyNumberFormat="1" applyFont="1" applyBorder="1"/>
    <xf numFmtId="3" fontId="34" fillId="33" borderId="8" xfId="523" applyNumberFormat="1" applyFont="1" applyFill="1" applyBorder="1" applyAlignment="1" applyProtection="1">
      <alignment horizontal="center" vertical="center"/>
    </xf>
    <xf numFmtId="3" fontId="34" fillId="33" borderId="8" xfId="578" applyNumberFormat="1" applyFont="1" applyFill="1" applyBorder="1" applyAlignment="1" applyProtection="1">
      <alignment horizontal="center" vertical="center"/>
    </xf>
    <xf numFmtId="189" fontId="34" fillId="69" borderId="25" xfId="523" applyNumberFormat="1" applyFont="1" applyFill="1" applyBorder="1" applyAlignment="1" applyProtection="1">
      <alignment horizontal="center" vertical="center"/>
    </xf>
    <xf numFmtId="0" fontId="0" fillId="4" borderId="0" xfId="0" applyFill="1" applyBorder="1"/>
    <xf numFmtId="0" fontId="0" fillId="4" borderId="0" xfId="0" applyFill="1" applyBorder="1" applyAlignment="1">
      <alignment horizontal="left"/>
    </xf>
    <xf numFmtId="0" fontId="39" fillId="60" borderId="0" xfId="0" applyFont="1" applyFill="1"/>
    <xf numFmtId="0" fontId="0" fillId="60" borderId="0" xfId="0" applyFill="1"/>
    <xf numFmtId="0" fontId="0" fillId="60" borderId="0" xfId="0" applyFill="1" applyBorder="1"/>
    <xf numFmtId="0" fontId="161" fillId="60" borderId="0" xfId="0" applyFont="1" applyFill="1" applyBorder="1"/>
    <xf numFmtId="0" fontId="161" fillId="60" borderId="0" xfId="0" applyFont="1" applyFill="1" applyBorder="1" applyAlignment="1">
      <alignment horizontal="center"/>
    </xf>
    <xf numFmtId="0" fontId="161" fillId="4" borderId="0" xfId="0" applyFont="1" applyFill="1" applyBorder="1" applyAlignment="1">
      <alignment horizontal="center"/>
    </xf>
    <xf numFmtId="0" fontId="39" fillId="4" borderId="0" xfId="0" applyFont="1" applyFill="1" applyBorder="1" applyAlignment="1">
      <alignment horizontal="center"/>
    </xf>
    <xf numFmtId="0" fontId="161" fillId="4" borderId="0" xfId="0" applyFont="1" applyFill="1" applyBorder="1" applyAlignment="1">
      <alignment horizontal="center" vertical="center"/>
    </xf>
    <xf numFmtId="0" fontId="161" fillId="60" borderId="0" xfId="0" applyFont="1" applyFill="1" applyBorder="1" applyAlignment="1">
      <alignment horizontal="center" vertical="center"/>
    </xf>
    <xf numFmtId="0" fontId="161" fillId="60" borderId="0" xfId="0" applyFont="1" applyFill="1" applyBorder="1" applyAlignment="1"/>
    <xf numFmtId="0" fontId="0" fillId="60" borderId="0" xfId="0" applyFill="1" applyBorder="1" applyAlignment="1"/>
    <xf numFmtId="0" fontId="39" fillId="60" borderId="0" xfId="0" applyFont="1" applyFill="1" applyBorder="1"/>
    <xf numFmtId="0" fontId="39" fillId="4" borderId="0" xfId="0" applyFont="1" applyFill="1" applyBorder="1"/>
    <xf numFmtId="0" fontId="0" fillId="60" borderId="0" xfId="0" applyFill="1" applyAlignment="1">
      <alignment horizontal="center" vertical="center"/>
    </xf>
    <xf numFmtId="0" fontId="39" fillId="60" borderId="0" xfId="0" applyFont="1" applyFill="1" applyAlignment="1">
      <alignment wrapText="1"/>
    </xf>
    <xf numFmtId="0" fontId="161" fillId="60" borderId="0" xfId="0" applyFont="1" applyFill="1" applyBorder="1" applyAlignment="1">
      <alignment vertical="center"/>
    </xf>
    <xf numFmtId="0" fontId="0" fillId="60" borderId="0" xfId="0" applyFill="1" applyBorder="1" applyAlignment="1">
      <alignment vertical="center"/>
    </xf>
    <xf numFmtId="0" fontId="163" fillId="59" borderId="0" xfId="0" applyFont="1" applyFill="1"/>
    <xf numFmtId="168" fontId="34" fillId="78" borderId="6" xfId="525" applyNumberFormat="1" applyFont="1" applyFill="1" applyBorder="1" applyAlignment="1">
      <alignment horizontal="center" vertical="center"/>
    </xf>
    <xf numFmtId="10" fontId="34" fillId="78" borderId="6" xfId="525" applyNumberFormat="1" applyFont="1" applyFill="1" applyBorder="1" applyAlignment="1" applyProtection="1">
      <alignment horizontal="center" vertical="center"/>
    </xf>
    <xf numFmtId="168" fontId="34" fillId="78" borderId="6" xfId="525" applyNumberFormat="1" applyFont="1" applyFill="1" applyBorder="1" applyAlignment="1" applyProtection="1">
      <alignment horizontal="center" vertical="center"/>
    </xf>
    <xf numFmtId="10" fontId="34" fillId="4" borderId="6" xfId="525" applyNumberFormat="1" applyFont="1" applyFill="1" applyBorder="1" applyAlignment="1" applyProtection="1">
      <alignment horizontal="center" vertical="center"/>
    </xf>
    <xf numFmtId="43" fontId="34" fillId="78" borderId="6" xfId="523" applyFont="1" applyFill="1" applyBorder="1" applyAlignment="1" applyProtection="1">
      <alignment horizontal="center" vertical="center"/>
    </xf>
    <xf numFmtId="168" fontId="34" fillId="4" borderId="6" xfId="525" applyNumberFormat="1" applyFont="1" applyFill="1" applyBorder="1" applyAlignment="1" applyProtection="1">
      <alignment horizontal="center" vertical="center"/>
    </xf>
    <xf numFmtId="0" fontId="34" fillId="4" borderId="43" xfId="1" applyFont="1" applyFill="1" applyBorder="1" applyAlignment="1">
      <alignment horizontal="center" vertical="center"/>
    </xf>
    <xf numFmtId="0" fontId="34" fillId="4" borderId="5" xfId="1" applyFont="1" applyFill="1" applyBorder="1" applyAlignment="1">
      <alignment horizontal="center" vertical="center"/>
    </xf>
    <xf numFmtId="0" fontId="34" fillId="4" borderId="5" xfId="1" applyFont="1" applyFill="1" applyBorder="1" applyAlignment="1">
      <alignment horizontal="left" vertical="center" wrapText="1"/>
    </xf>
    <xf numFmtId="0" fontId="34" fillId="4" borderId="5" xfId="1" applyFont="1" applyFill="1" applyBorder="1" applyAlignment="1">
      <alignment horizontal="left" vertical="center"/>
    </xf>
    <xf numFmtId="0" fontId="34" fillId="4" borderId="51" xfId="1" applyFont="1" applyFill="1" applyBorder="1" applyAlignment="1">
      <alignment horizontal="left" vertical="center"/>
    </xf>
    <xf numFmtId="0" fontId="34" fillId="4" borderId="51" xfId="1" applyFont="1" applyFill="1" applyBorder="1" applyAlignment="1">
      <alignment horizontal="left" vertical="center" wrapText="1"/>
    </xf>
    <xf numFmtId="2" fontId="34" fillId="4" borderId="43" xfId="1" applyNumberFormat="1" applyFont="1" applyFill="1" applyBorder="1" applyAlignment="1">
      <alignment vertical="center" wrapText="1"/>
    </xf>
    <xf numFmtId="0" fontId="34" fillId="4" borderId="5" xfId="1" applyFont="1" applyFill="1" applyBorder="1" applyAlignment="1">
      <alignment vertical="center" wrapText="1"/>
    </xf>
    <xf numFmtId="181" fontId="34" fillId="4" borderId="6" xfId="523" applyNumberFormat="1" applyFont="1" applyFill="1" applyBorder="1" applyAlignment="1" applyProtection="1">
      <alignment horizontal="center" vertical="center"/>
    </xf>
    <xf numFmtId="3" fontId="34" fillId="33" borderId="6" xfId="527" applyNumberFormat="1" applyFont="1" applyFill="1" applyBorder="1" applyAlignment="1" applyProtection="1">
      <alignment horizontal="center" vertical="center"/>
    </xf>
    <xf numFmtId="0" fontId="166" fillId="113" borderId="1" xfId="0" applyFont="1" applyFill="1" applyBorder="1"/>
    <xf numFmtId="0" fontId="166" fillId="113" borderId="2" xfId="0" applyFont="1" applyFill="1" applyBorder="1"/>
    <xf numFmtId="0" fontId="166" fillId="113" borderId="3" xfId="0" applyFont="1" applyFill="1" applyBorder="1"/>
    <xf numFmtId="0" fontId="0" fillId="4" borderId="42" xfId="0" applyFill="1" applyBorder="1"/>
    <xf numFmtId="0" fontId="0" fillId="4" borderId="44" xfId="0" applyFill="1" applyBorder="1"/>
    <xf numFmtId="0" fontId="0" fillId="4" borderId="0" xfId="0" quotePrefix="1" applyFill="1" applyBorder="1"/>
    <xf numFmtId="0" fontId="161" fillId="4" borderId="0" xfId="0" applyFont="1" applyFill="1" applyBorder="1"/>
    <xf numFmtId="0" fontId="0" fillId="4" borderId="52" xfId="0" applyFill="1" applyBorder="1"/>
    <xf numFmtId="0" fontId="0" fillId="4" borderId="53" xfId="0" applyFill="1" applyBorder="1"/>
    <xf numFmtId="0" fontId="0" fillId="4" borderId="54" xfId="0" applyFill="1" applyBorder="1"/>
    <xf numFmtId="0" fontId="167" fillId="59" borderId="0" xfId="0" applyFont="1" applyFill="1"/>
    <xf numFmtId="3" fontId="34" fillId="69" borderId="4" xfId="523" applyNumberFormat="1" applyFont="1" applyFill="1" applyBorder="1" applyAlignment="1">
      <alignment horizontal="center" vertical="center"/>
    </xf>
    <xf numFmtId="2" fontId="51" fillId="0" borderId="54" xfId="0" applyNumberFormat="1" applyFont="1" applyBorder="1" applyAlignment="1">
      <alignment vertical="center"/>
    </xf>
    <xf numFmtId="0" fontId="168" fillId="59" borderId="0" xfId="1334" applyFill="1"/>
    <xf numFmtId="0" fontId="34" fillId="69" borderId="25" xfId="523" applyNumberFormat="1" applyFont="1" applyFill="1" applyBorder="1" applyAlignment="1" applyProtection="1">
      <alignment horizontal="center" vertical="center"/>
    </xf>
    <xf numFmtId="9" fontId="34" fillId="0" borderId="21" xfId="522" applyFont="1" applyFill="1" applyBorder="1" applyAlignment="1" applyProtection="1">
      <alignment horizontal="center" vertical="center"/>
    </xf>
    <xf numFmtId="10" fontId="34" fillId="0" borderId="6" xfId="522" applyNumberFormat="1" applyFont="1" applyFill="1" applyBorder="1" applyAlignment="1" applyProtection="1">
      <alignment horizontal="center" vertical="center"/>
    </xf>
    <xf numFmtId="181" fontId="39" fillId="0" borderId="0" xfId="523" applyNumberFormat="1" applyFont="1"/>
    <xf numFmtId="181" fontId="34" fillId="0" borderId="0" xfId="1" applyNumberFormat="1" applyFont="1" applyBorder="1"/>
    <xf numFmtId="0" fontId="52" fillId="0" borderId="13" xfId="0" applyFont="1" applyFill="1" applyBorder="1"/>
    <xf numFmtId="0" fontId="52" fillId="0" borderId="13" xfId="0" applyFont="1" applyFill="1" applyBorder="1" applyAlignment="1">
      <alignment wrapText="1"/>
    </xf>
    <xf numFmtId="4" fontId="34" fillId="0" borderId="6" xfId="527" applyNumberFormat="1" applyFont="1" applyFill="1" applyBorder="1" applyAlignment="1" applyProtection="1">
      <alignment horizontal="center" vertical="center"/>
    </xf>
    <xf numFmtId="9" fontId="34" fillId="0" borderId="10" xfId="525" applyNumberFormat="1" applyFont="1" applyFill="1" applyBorder="1" applyAlignment="1" applyProtection="1">
      <alignment horizontal="center" vertical="center"/>
    </xf>
    <xf numFmtId="189" fontId="34" fillId="0" borderId="6" xfId="527" applyNumberFormat="1" applyFont="1" applyFill="1" applyBorder="1" applyAlignment="1" applyProtection="1">
      <alignment horizontal="center" vertical="center"/>
    </xf>
    <xf numFmtId="43" fontId="34" fillId="0" borderId="0" xfId="523" applyFont="1"/>
    <xf numFmtId="0" fontId="34" fillId="0" borderId="24" xfId="525" applyNumberFormat="1" applyFont="1" applyFill="1" applyBorder="1" applyAlignment="1">
      <alignment horizontal="center" vertical="center"/>
    </xf>
    <xf numFmtId="0" fontId="34" fillId="0" borderId="59" xfId="523" applyNumberFormat="1" applyFont="1" applyFill="1" applyBorder="1" applyAlignment="1">
      <alignment horizontal="center" vertical="center"/>
    </xf>
    <xf numFmtId="2" fontId="34" fillId="93" borderId="0" xfId="1" quotePrefix="1" applyNumberFormat="1" applyFont="1" applyFill="1" applyAlignment="1">
      <alignment horizontal="right"/>
    </xf>
    <xf numFmtId="2" fontId="51" fillId="0" borderId="0" xfId="0" applyNumberFormat="1" applyFont="1" applyFill="1" applyBorder="1" applyAlignment="1">
      <alignment vertical="center"/>
    </xf>
    <xf numFmtId="43" fontId="34" fillId="0" borderId="0" xfId="523" applyFont="1" applyBorder="1"/>
    <xf numFmtId="0" fontId="95" fillId="76" borderId="53" xfId="1" applyFont="1" applyFill="1" applyBorder="1" applyAlignment="1">
      <alignment horizontal="center" vertical="center"/>
    </xf>
    <xf numFmtId="10" fontId="34" fillId="64" borderId="24" xfId="525" applyNumberFormat="1" applyFont="1" applyFill="1" applyBorder="1" applyAlignment="1">
      <alignment horizontal="center" vertical="center"/>
    </xf>
    <xf numFmtId="1" fontId="34" fillId="64" borderId="57" xfId="1" applyNumberFormat="1" applyFont="1" applyFill="1" applyBorder="1" applyAlignment="1" applyProtection="1">
      <alignment horizontal="center" vertical="center"/>
    </xf>
    <xf numFmtId="2" fontId="34" fillId="64" borderId="14" xfId="1" applyNumberFormat="1" applyFont="1" applyFill="1" applyBorder="1" applyAlignment="1">
      <alignment horizontal="center" vertical="center"/>
    </xf>
    <xf numFmtId="0" fontId="36" fillId="2" borderId="69" xfId="1" applyFont="1" applyFill="1" applyBorder="1" applyAlignment="1">
      <alignment horizontal="center"/>
    </xf>
    <xf numFmtId="0" fontId="37" fillId="3" borderId="69" xfId="1" applyFont="1" applyFill="1" applyBorder="1"/>
    <xf numFmtId="0" fontId="34" fillId="5" borderId="69" xfId="1" applyFont="1" applyFill="1" applyBorder="1" applyAlignment="1">
      <alignment horizontal="right"/>
    </xf>
    <xf numFmtId="0" fontId="34" fillId="6" borderId="69" xfId="1" applyFont="1" applyFill="1" applyBorder="1" applyAlignment="1">
      <alignment horizontal="right"/>
    </xf>
    <xf numFmtId="0" fontId="37" fillId="7" borderId="69" xfId="1" applyFont="1" applyFill="1" applyBorder="1" applyAlignment="1">
      <alignment horizontal="right"/>
    </xf>
    <xf numFmtId="0" fontId="34" fillId="8" borderId="69" xfId="1" applyFont="1" applyFill="1" applyBorder="1" applyAlignment="1">
      <alignment horizontal="right"/>
    </xf>
    <xf numFmtId="1" fontId="34" fillId="5" borderId="69" xfId="1" applyNumberFormat="1" applyFont="1" applyFill="1" applyBorder="1" applyAlignment="1">
      <alignment horizontal="right"/>
    </xf>
    <xf numFmtId="172" fontId="34" fillId="5" borderId="69" xfId="527" applyNumberFormat="1" applyFont="1" applyFill="1" applyBorder="1" applyAlignment="1">
      <alignment horizontal="right"/>
    </xf>
    <xf numFmtId="0" fontId="34" fillId="9" borderId="69" xfId="1" applyFont="1" applyFill="1" applyBorder="1" applyAlignment="1">
      <alignment horizontal="right"/>
    </xf>
    <xf numFmtId="0" fontId="37" fillId="10" borderId="69" xfId="1" applyFont="1" applyFill="1" applyBorder="1" applyAlignment="1">
      <alignment horizontal="right"/>
    </xf>
    <xf numFmtId="0" fontId="37" fillId="73" borderId="69" xfId="1" applyFont="1" applyFill="1" applyBorder="1" applyAlignment="1">
      <alignment horizontal="right"/>
    </xf>
    <xf numFmtId="0" fontId="34" fillId="5" borderId="69" xfId="1" applyNumberFormat="1" applyFont="1" applyFill="1" applyBorder="1" applyAlignment="1">
      <alignment horizontal="right"/>
    </xf>
    <xf numFmtId="9" fontId="34" fillId="5" borderId="69" xfId="525" applyFont="1" applyFill="1" applyBorder="1" applyAlignment="1">
      <alignment horizontal="right"/>
    </xf>
    <xf numFmtId="0" fontId="34" fillId="4" borderId="69" xfId="1" applyFont="1" applyFill="1" applyBorder="1" applyAlignment="1">
      <alignment horizontal="right"/>
    </xf>
    <xf numFmtId="0" fontId="34" fillId="0" borderId="69" xfId="1" applyFont="1" applyBorder="1" applyAlignment="1">
      <alignment horizontal="right"/>
    </xf>
    <xf numFmtId="1" fontId="34" fillId="4" borderId="7" xfId="1" applyNumberFormat="1" applyFont="1" applyFill="1" applyBorder="1" applyAlignment="1">
      <alignment horizontal="right"/>
    </xf>
    <xf numFmtId="172" fontId="34" fillId="4" borderId="69" xfId="527" applyNumberFormat="1" applyFont="1" applyFill="1" applyBorder="1" applyAlignment="1">
      <alignment horizontal="right"/>
    </xf>
    <xf numFmtId="9" fontId="34" fillId="0" borderId="69" xfId="525" applyFont="1" applyBorder="1" applyAlignment="1">
      <alignment horizontal="right"/>
    </xf>
    <xf numFmtId="9" fontId="34" fillId="0" borderId="7" xfId="525" applyFont="1" applyBorder="1" applyAlignment="1">
      <alignment horizontal="right"/>
    </xf>
    <xf numFmtId="168" fontId="34" fillId="33" borderId="57" xfId="525" applyNumberFormat="1" applyFont="1" applyFill="1" applyBorder="1" applyAlignment="1">
      <alignment horizontal="center" vertical="center"/>
    </xf>
    <xf numFmtId="1" fontId="34" fillId="4" borderId="69" xfId="1" applyNumberFormat="1" applyFont="1" applyFill="1" applyBorder="1" applyAlignment="1">
      <alignment horizontal="right"/>
    </xf>
    <xf numFmtId="0" fontId="34" fillId="0" borderId="0" xfId="1" applyNumberFormat="1" applyFont="1" applyBorder="1" applyAlignment="1">
      <alignment horizontal="right"/>
    </xf>
    <xf numFmtId="9" fontId="34" fillId="0" borderId="0" xfId="525" applyFont="1" applyBorder="1" applyAlignment="1">
      <alignment horizontal="right"/>
    </xf>
    <xf numFmtId="181" fontId="34" fillId="64" borderId="24" xfId="523" applyNumberFormat="1" applyFont="1" applyFill="1" applyBorder="1" applyAlignment="1" applyProtection="1">
      <alignment horizontal="center" vertical="center"/>
    </xf>
    <xf numFmtId="2" fontId="34" fillId="4" borderId="14" xfId="1" applyNumberFormat="1" applyFont="1" applyFill="1" applyBorder="1" applyAlignment="1">
      <alignment horizontal="center" vertical="center"/>
    </xf>
    <xf numFmtId="0" fontId="34" fillId="0" borderId="0" xfId="1" applyFont="1" applyAlignment="1">
      <alignment horizontal="center"/>
    </xf>
    <xf numFmtId="167" fontId="34" fillId="33" borderId="24" xfId="1" applyNumberFormat="1" applyFont="1" applyFill="1" applyBorder="1" applyAlignment="1">
      <alignment horizontal="center" vertical="center"/>
    </xf>
    <xf numFmtId="181" fontId="34" fillId="33" borderId="6" xfId="527" applyNumberFormat="1" applyFont="1" applyFill="1" applyBorder="1" applyAlignment="1">
      <alignment horizontal="center" vertical="center"/>
    </xf>
    <xf numFmtId="181" fontId="34" fillId="33" borderId="6" xfId="256" applyNumberFormat="1" applyFont="1" applyFill="1" applyBorder="1" applyAlignment="1">
      <alignment horizontal="center" vertical="center"/>
    </xf>
    <xf numFmtId="168" fontId="34" fillId="0" borderId="6" xfId="740" applyNumberFormat="1" applyFont="1" applyFill="1" applyBorder="1" applyAlignment="1" applyProtection="1">
      <alignment horizontal="center" vertical="center"/>
    </xf>
    <xf numFmtId="0" fontId="34" fillId="0" borderId="6" xfId="527" applyNumberFormat="1" applyFont="1" applyFill="1" applyBorder="1" applyAlignment="1" applyProtection="1">
      <alignment horizontal="center" vertical="center"/>
    </xf>
    <xf numFmtId="10" fontId="34" fillId="4" borderId="6" xfId="525" applyNumberFormat="1" applyFont="1" applyFill="1" applyBorder="1" applyAlignment="1" applyProtection="1">
      <alignment horizontal="left" vertical="center" indent="2"/>
    </xf>
    <xf numFmtId="168" fontId="34" fillId="4" borderId="6" xfId="525" applyNumberFormat="1" applyFont="1" applyFill="1" applyBorder="1" applyAlignment="1">
      <alignment horizontal="center" vertical="center"/>
    </xf>
    <xf numFmtId="0" fontId="52" fillId="4" borderId="56" xfId="1" applyFont="1" applyFill="1" applyBorder="1" applyAlignment="1">
      <alignment vertical="center"/>
    </xf>
    <xf numFmtId="0" fontId="52" fillId="4" borderId="57" xfId="1" applyFont="1" applyFill="1" applyBorder="1" applyAlignment="1">
      <alignment horizontal="center" vertical="center" wrapText="1"/>
    </xf>
    <xf numFmtId="0" fontId="52" fillId="4" borderId="57" xfId="1" applyFont="1" applyFill="1" applyBorder="1" applyAlignment="1">
      <alignment horizontal="center" vertical="center"/>
    </xf>
    <xf numFmtId="9" fontId="34" fillId="64" borderId="57" xfId="522" applyFont="1" applyFill="1" applyBorder="1" applyAlignment="1">
      <alignment horizontal="center" vertical="center"/>
    </xf>
    <xf numFmtId="0" fontId="34" fillId="4" borderId="58" xfId="1" applyFont="1" applyFill="1" applyBorder="1" applyAlignment="1">
      <alignment horizontal="left" vertical="center" wrapText="1"/>
    </xf>
    <xf numFmtId="0" fontId="34" fillId="64" borderId="14" xfId="525" applyNumberFormat="1" applyFont="1" applyFill="1" applyBorder="1" applyAlignment="1">
      <alignment horizontal="center" vertical="center"/>
    </xf>
    <xf numFmtId="1" fontId="34" fillId="0" borderId="10" xfId="527" applyNumberFormat="1" applyFont="1" applyFill="1" applyBorder="1" applyAlignment="1" applyProtection="1">
      <alignment horizontal="center" vertical="center"/>
    </xf>
    <xf numFmtId="0" fontId="34" fillId="5" borderId="2" xfId="1" applyFont="1" applyFill="1" applyBorder="1" applyAlignment="1">
      <alignment horizontal="center"/>
    </xf>
    <xf numFmtId="0" fontId="52" fillId="0" borderId="0" xfId="1" applyFont="1" applyAlignment="1">
      <alignment horizontal="center"/>
    </xf>
    <xf numFmtId="43" fontId="34" fillId="0" borderId="0" xfId="1" applyNumberFormat="1" applyFont="1" applyBorder="1" applyAlignment="1">
      <alignment horizontal="center"/>
    </xf>
    <xf numFmtId="0" fontId="34" fillId="0" borderId="0" xfId="1" applyFont="1" applyBorder="1" applyAlignment="1">
      <alignment horizontal="center"/>
    </xf>
    <xf numFmtId="0" fontId="125" fillId="96" borderId="54" xfId="0" applyFont="1" applyFill="1" applyBorder="1" applyAlignment="1">
      <alignment horizontal="center" vertical="center"/>
    </xf>
    <xf numFmtId="0" fontId="51" fillId="0" borderId="54" xfId="0" applyFont="1" applyBorder="1" applyAlignment="1">
      <alignment horizontal="center" vertical="center"/>
    </xf>
    <xf numFmtId="2" fontId="34" fillId="0" borderId="0" xfId="1" applyNumberFormat="1" applyFont="1" applyBorder="1" applyAlignment="1">
      <alignment horizontal="center"/>
    </xf>
    <xf numFmtId="43" fontId="34" fillId="0" borderId="0" xfId="523" applyFont="1" applyAlignment="1">
      <alignment horizontal="center"/>
    </xf>
    <xf numFmtId="0" fontId="37" fillId="3" borderId="5" xfId="1" applyFont="1" applyFill="1" applyBorder="1" applyAlignment="1">
      <alignment horizontal="center"/>
    </xf>
    <xf numFmtId="0" fontId="34" fillId="4" borderId="5" xfId="1" applyFont="1" applyFill="1" applyBorder="1" applyAlignment="1">
      <alignment horizontal="center"/>
    </xf>
    <xf numFmtId="0" fontId="34" fillId="6" borderId="5" xfId="1" applyFont="1" applyFill="1" applyBorder="1" applyAlignment="1">
      <alignment horizontal="center"/>
    </xf>
    <xf numFmtId="166" fontId="34" fillId="5" borderId="6" xfId="1254" applyNumberFormat="1" applyFont="1" applyFill="1" applyBorder="1" applyAlignment="1" applyProtection="1">
      <alignment horizontal="center"/>
    </xf>
    <xf numFmtId="0" fontId="37" fillId="7" borderId="5" xfId="1" applyFont="1" applyFill="1" applyBorder="1" applyAlignment="1">
      <alignment horizontal="center"/>
    </xf>
    <xf numFmtId="0" fontId="34" fillId="0" borderId="5" xfId="1" applyFont="1" applyBorder="1" applyAlignment="1">
      <alignment horizontal="center"/>
    </xf>
    <xf numFmtId="0" fontId="34" fillId="0" borderId="8" xfId="1" applyFont="1" applyBorder="1" applyAlignment="1">
      <alignment horizontal="center"/>
    </xf>
    <xf numFmtId="0" fontId="34" fillId="8" borderId="5" xfId="1" applyFont="1" applyFill="1" applyBorder="1" applyAlignment="1">
      <alignment horizontal="center"/>
    </xf>
    <xf numFmtId="1" fontId="34" fillId="0" borderId="7" xfId="1" applyNumberFormat="1" applyFont="1" applyFill="1" applyBorder="1" applyAlignment="1">
      <alignment horizontal="center"/>
    </xf>
    <xf numFmtId="172" fontId="34" fillId="4" borderId="5" xfId="527" applyNumberFormat="1" applyFont="1" applyFill="1" applyBorder="1" applyAlignment="1">
      <alignment horizontal="center"/>
    </xf>
    <xf numFmtId="0" fontId="34" fillId="9" borderId="5" xfId="1" applyFont="1" applyFill="1" applyBorder="1" applyAlignment="1">
      <alignment horizontal="center"/>
    </xf>
    <xf numFmtId="2" fontId="50" fillId="5" borderId="6" xfId="1254" applyNumberFormat="1" applyFont="1" applyFill="1" applyBorder="1" applyAlignment="1" applyProtection="1">
      <alignment horizontal="center"/>
    </xf>
    <xf numFmtId="0" fontId="37" fillId="10" borderId="5" xfId="1" applyFont="1" applyFill="1" applyBorder="1" applyAlignment="1">
      <alignment horizontal="center"/>
    </xf>
    <xf numFmtId="0" fontId="37" fillId="73" borderId="5" xfId="1" applyFont="1" applyFill="1" applyBorder="1" applyAlignment="1">
      <alignment horizontal="center"/>
    </xf>
    <xf numFmtId="0" fontId="34" fillId="0" borderId="8" xfId="1" applyNumberFormat="1" applyFont="1" applyBorder="1" applyAlignment="1">
      <alignment horizontal="center"/>
    </xf>
    <xf numFmtId="9" fontId="34" fillId="0" borderId="5" xfId="525" applyFont="1" applyBorder="1" applyAlignment="1">
      <alignment horizontal="center"/>
    </xf>
    <xf numFmtId="9" fontId="34" fillId="0" borderId="8" xfId="525" applyFont="1" applyBorder="1" applyAlignment="1">
      <alignment horizontal="center"/>
    </xf>
    <xf numFmtId="0" fontId="52" fillId="4" borderId="39" xfId="1" applyFont="1" applyFill="1" applyBorder="1" applyAlignment="1">
      <alignment horizontal="center" vertical="center" wrapText="1"/>
    </xf>
    <xf numFmtId="0" fontId="52" fillId="0" borderId="24" xfId="1" applyFont="1" applyFill="1" applyBorder="1" applyAlignment="1">
      <alignment vertical="center"/>
    </xf>
    <xf numFmtId="0" fontId="52" fillId="4" borderId="24" xfId="1" applyFont="1" applyFill="1" applyBorder="1" applyAlignment="1">
      <alignment horizontal="center" vertical="center"/>
    </xf>
    <xf numFmtId="182" fontId="52" fillId="4" borderId="24" xfId="1" applyNumberFormat="1" applyFont="1" applyFill="1" applyBorder="1" applyAlignment="1" applyProtection="1">
      <alignment horizontal="center" vertical="center"/>
    </xf>
    <xf numFmtId="167" fontId="34" fillId="64" borderId="24" xfId="1" applyNumberFormat="1" applyFont="1" applyFill="1" applyBorder="1" applyAlignment="1">
      <alignment horizontal="center" vertical="center"/>
    </xf>
    <xf numFmtId="0" fontId="55" fillId="9" borderId="17" xfId="1" applyFont="1" applyFill="1" applyBorder="1" applyAlignment="1">
      <alignment vertical="center"/>
    </xf>
    <xf numFmtId="0" fontId="52" fillId="9" borderId="17" xfId="1" applyFont="1" applyFill="1" applyBorder="1" applyAlignment="1">
      <alignment horizontal="center" vertical="center"/>
    </xf>
    <xf numFmtId="0" fontId="34" fillId="35" borderId="17" xfId="1" applyFont="1" applyFill="1" applyBorder="1" applyAlignment="1">
      <alignment horizontal="right" vertical="center"/>
    </xf>
    <xf numFmtId="0" fontId="52" fillId="0" borderId="14" xfId="1" applyFont="1" applyFill="1" applyBorder="1" applyAlignment="1">
      <alignment vertical="center"/>
    </xf>
    <xf numFmtId="0" fontId="34" fillId="64" borderId="14" xfId="1" applyNumberFormat="1" applyFont="1" applyFill="1" applyBorder="1" applyAlignment="1">
      <alignment horizontal="center" vertical="center"/>
    </xf>
    <xf numFmtId="167" fontId="34" fillId="33" borderId="14" xfId="1" applyNumberFormat="1" applyFont="1" applyFill="1" applyBorder="1" applyAlignment="1">
      <alignment horizontal="center" vertical="center"/>
    </xf>
    <xf numFmtId="0" fontId="55" fillId="8" borderId="17" xfId="1" applyFont="1" applyFill="1" applyBorder="1" applyAlignment="1">
      <alignment vertical="center"/>
    </xf>
    <xf numFmtId="0" fontId="52" fillId="8" borderId="17" xfId="1" applyFont="1" applyFill="1" applyBorder="1" applyAlignment="1">
      <alignment horizontal="center" vertical="center"/>
    </xf>
    <xf numFmtId="0" fontId="52" fillId="8" borderId="17" xfId="1" applyFont="1" applyFill="1" applyBorder="1" applyAlignment="1">
      <alignment vertical="center"/>
    </xf>
    <xf numFmtId="0" fontId="52" fillId="4" borderId="4" xfId="1254" applyFont="1" applyFill="1" applyBorder="1" applyAlignment="1">
      <alignment vertical="center"/>
    </xf>
    <xf numFmtId="0" fontId="52" fillId="4" borderId="4" xfId="1254" applyFont="1" applyFill="1" applyBorder="1" applyAlignment="1">
      <alignment vertical="top"/>
    </xf>
    <xf numFmtId="0" fontId="52" fillId="4" borderId="19" xfId="1254" applyFont="1" applyFill="1" applyBorder="1" applyAlignment="1">
      <alignment vertical="top"/>
    </xf>
    <xf numFmtId="0" fontId="52" fillId="4" borderId="6" xfId="1254" applyFont="1" applyFill="1" applyBorder="1" applyAlignment="1">
      <alignment horizontal="center" vertical="center"/>
    </xf>
    <xf numFmtId="0" fontId="34" fillId="64" borderId="57" xfId="525" applyNumberFormat="1" applyFont="1" applyFill="1" applyBorder="1" applyAlignment="1">
      <alignment horizontal="center" vertical="center"/>
    </xf>
    <xf numFmtId="0" fontId="34" fillId="4" borderId="44" xfId="1" applyFont="1" applyFill="1" applyBorder="1" applyAlignment="1">
      <alignment horizontal="left" vertical="center" wrapText="1"/>
    </xf>
    <xf numFmtId="0" fontId="107" fillId="4" borderId="57" xfId="1" applyFont="1" applyFill="1" applyBorder="1" applyAlignment="1">
      <alignment horizontal="center" vertical="center"/>
    </xf>
    <xf numFmtId="0" fontId="34" fillId="4" borderId="57" xfId="1" applyFont="1" applyFill="1" applyBorder="1" applyAlignment="1">
      <alignment horizontal="left" vertical="center" wrapText="1"/>
    </xf>
    <xf numFmtId="43" fontId="34" fillId="114" borderId="6" xfId="523" applyFont="1" applyFill="1" applyBorder="1" applyAlignment="1" applyProtection="1">
      <alignment horizontal="center" vertical="center"/>
    </xf>
    <xf numFmtId="168" fontId="34" fillId="94" borderId="6" xfId="525" applyNumberFormat="1" applyFont="1" applyFill="1" applyBorder="1" applyAlignment="1" applyProtection="1">
      <alignment horizontal="center" vertical="center"/>
    </xf>
    <xf numFmtId="168" fontId="34" fillId="114" borderId="14" xfId="525" applyNumberFormat="1" applyFont="1" applyFill="1" applyBorder="1" applyAlignment="1">
      <alignment horizontal="center" vertical="center"/>
    </xf>
    <xf numFmtId="168" fontId="34" fillId="94" borderId="10" xfId="525" applyNumberFormat="1" applyFont="1" applyFill="1" applyBorder="1" applyAlignment="1">
      <alignment horizontal="center" vertical="center"/>
    </xf>
    <xf numFmtId="2" fontId="34" fillId="94" borderId="6" xfId="1" applyNumberFormat="1" applyFont="1" applyFill="1" applyBorder="1" applyAlignment="1">
      <alignment horizontal="center" vertical="center"/>
    </xf>
    <xf numFmtId="167" fontId="34" fillId="94" borderId="6" xfId="525" applyNumberFormat="1" applyFont="1" applyFill="1" applyBorder="1" applyAlignment="1" applyProtection="1">
      <alignment horizontal="center" vertical="center"/>
    </xf>
    <xf numFmtId="168" fontId="34" fillId="114" borderId="6" xfId="522" applyNumberFormat="1" applyFont="1" applyFill="1" applyBorder="1" applyAlignment="1">
      <alignment horizontal="center" vertical="center"/>
    </xf>
    <xf numFmtId="167" fontId="34" fillId="94" borderId="24" xfId="1" applyNumberFormat="1" applyFont="1" applyFill="1" applyBorder="1" applyAlignment="1" applyProtection="1">
      <alignment horizontal="center" vertical="center"/>
    </xf>
    <xf numFmtId="2" fontId="34" fillId="114" borderId="6" xfId="1" applyNumberFormat="1" applyFont="1" applyFill="1" applyBorder="1" applyAlignment="1">
      <alignment horizontal="center" vertical="center"/>
    </xf>
    <xf numFmtId="2" fontId="34" fillId="94" borderId="6" xfId="527" applyNumberFormat="1" applyFont="1" applyFill="1" applyBorder="1" applyAlignment="1" applyProtection="1">
      <alignment horizontal="center" vertical="center"/>
    </xf>
    <xf numFmtId="164" fontId="34" fillId="114" borderId="6" xfId="527" applyFont="1" applyFill="1" applyBorder="1" applyAlignment="1" applyProtection="1">
      <alignment horizontal="center" vertical="center"/>
    </xf>
    <xf numFmtId="164" fontId="50" fillId="114" borderId="6" xfId="527" applyFont="1" applyFill="1" applyBorder="1" applyAlignment="1" applyProtection="1">
      <alignment horizontal="center" vertical="center"/>
    </xf>
    <xf numFmtId="164" fontId="34" fillId="94" borderId="6" xfId="527" applyFont="1" applyFill="1" applyBorder="1" applyAlignment="1" applyProtection="1">
      <alignment horizontal="center" vertical="center"/>
    </xf>
    <xf numFmtId="171" fontId="51" fillId="114" borderId="6" xfId="527" applyNumberFormat="1" applyFont="1" applyFill="1" applyBorder="1" applyAlignment="1" applyProtection="1">
      <alignment horizontal="center" vertical="center"/>
    </xf>
    <xf numFmtId="0" fontId="52" fillId="4" borderId="39" xfId="1" applyFont="1" applyFill="1" applyBorder="1" applyAlignment="1">
      <alignment horizontal="center" vertical="center"/>
    </xf>
    <xf numFmtId="10" fontId="52" fillId="4" borderId="22" xfId="1" applyNumberFormat="1" applyFont="1" applyFill="1" applyBorder="1" applyAlignment="1">
      <alignment vertical="center"/>
    </xf>
    <xf numFmtId="10" fontId="52" fillId="4" borderId="56" xfId="1" applyNumberFormat="1" applyFont="1" applyFill="1" applyBorder="1" applyAlignment="1">
      <alignment vertical="center"/>
    </xf>
    <xf numFmtId="10" fontId="52" fillId="4" borderId="57" xfId="1" applyNumberFormat="1" applyFont="1" applyFill="1" applyBorder="1" applyAlignment="1">
      <alignment horizontal="center" vertical="center"/>
    </xf>
    <xf numFmtId="10" fontId="52" fillId="4" borderId="14" xfId="1" applyNumberFormat="1" applyFont="1" applyFill="1" applyBorder="1" applyAlignment="1">
      <alignment horizontal="center" vertical="center"/>
    </xf>
    <xf numFmtId="0" fontId="55" fillId="7" borderId="17" xfId="1" applyFont="1" applyFill="1" applyBorder="1" applyAlignment="1">
      <alignment vertical="center"/>
    </xf>
    <xf numFmtId="0" fontId="52" fillId="7" borderId="17" xfId="1" applyFont="1" applyFill="1" applyBorder="1" applyAlignment="1">
      <alignment horizontal="center" vertical="center"/>
    </xf>
    <xf numFmtId="10" fontId="52" fillId="4" borderId="6" xfId="1" applyNumberFormat="1" applyFont="1" applyFill="1" applyBorder="1" applyAlignment="1">
      <alignment horizontal="center" vertical="center"/>
    </xf>
    <xf numFmtId="0" fontId="52" fillId="4" borderId="24" xfId="1" quotePrefix="1" applyFont="1" applyFill="1" applyBorder="1" applyAlignment="1">
      <alignment horizontal="center" vertical="center"/>
    </xf>
    <xf numFmtId="0" fontId="34" fillId="78" borderId="24" xfId="1" quotePrefix="1" applyNumberFormat="1" applyFont="1" applyFill="1" applyBorder="1" applyAlignment="1">
      <alignment horizontal="center" vertical="center"/>
    </xf>
    <xf numFmtId="0" fontId="34" fillId="78" borderId="24" xfId="1" applyNumberFormat="1" applyFont="1" applyFill="1" applyBorder="1" applyAlignment="1">
      <alignment horizontal="center" vertical="center"/>
    </xf>
    <xf numFmtId="0" fontId="34" fillId="78" borderId="24" xfId="1" applyNumberFormat="1" applyFont="1" applyFill="1" applyBorder="1" applyAlignment="1" applyProtection="1">
      <alignment horizontal="center" vertical="center"/>
    </xf>
    <xf numFmtId="167" fontId="34" fillId="78" borderId="24" xfId="1" applyNumberFormat="1" applyFont="1" applyFill="1" applyBorder="1" applyAlignment="1" applyProtection="1">
      <alignment horizontal="center" vertical="center"/>
    </xf>
    <xf numFmtId="43" fontId="35" fillId="4" borderId="0" xfId="523" applyNumberFormat="1" applyFont="1" applyFill="1" applyAlignment="1">
      <alignment horizontal="center"/>
    </xf>
    <xf numFmtId="43" fontId="35" fillId="4" borderId="0" xfId="523" applyFont="1" applyFill="1" applyAlignment="1">
      <alignment horizontal="center"/>
    </xf>
    <xf numFmtId="43" fontId="34" fillId="78" borderId="6" xfId="523" applyFont="1" applyFill="1" applyBorder="1" applyAlignment="1">
      <alignment horizontal="center" vertical="center"/>
    </xf>
    <xf numFmtId="181" fontId="34" fillId="78" borderId="6" xfId="523" applyNumberFormat="1" applyFont="1" applyFill="1" applyBorder="1" applyAlignment="1" applyProtection="1">
      <alignment horizontal="center" vertical="center"/>
    </xf>
    <xf numFmtId="0" fontId="107" fillId="4" borderId="24" xfId="1" quotePrefix="1" applyFont="1" applyFill="1" applyBorder="1" applyAlignment="1">
      <alignment horizontal="center" vertical="center"/>
    </xf>
    <xf numFmtId="0" fontId="107" fillId="78" borderId="24" xfId="1" quotePrefix="1" applyNumberFormat="1" applyFont="1" applyFill="1" applyBorder="1" applyAlignment="1">
      <alignment horizontal="center" vertical="center"/>
    </xf>
    <xf numFmtId="0" fontId="107" fillId="78" borderId="24" xfId="1" applyNumberFormat="1" applyFont="1" applyFill="1" applyBorder="1" applyAlignment="1">
      <alignment horizontal="center" vertical="center"/>
    </xf>
    <xf numFmtId="0" fontId="107" fillId="78" borderId="24" xfId="1" applyNumberFormat="1" applyFont="1" applyFill="1" applyBorder="1" applyAlignment="1" applyProtection="1">
      <alignment horizontal="center" vertical="center"/>
    </xf>
    <xf numFmtId="168" fontId="107" fillId="78" borderId="6" xfId="525" applyNumberFormat="1" applyFont="1" applyFill="1" applyBorder="1" applyAlignment="1">
      <alignment horizontal="center" vertical="center"/>
    </xf>
    <xf numFmtId="168" fontId="107" fillId="78" borderId="6" xfId="525" applyNumberFormat="1" applyFont="1" applyFill="1" applyBorder="1" applyAlignment="1" applyProtection="1">
      <alignment horizontal="center" vertical="center"/>
    </xf>
    <xf numFmtId="9" fontId="34" fillId="4" borderId="0" xfId="525" applyFont="1" applyFill="1"/>
    <xf numFmtId="170" fontId="34" fillId="78" borderId="24" xfId="523" applyNumberFormat="1" applyFont="1" applyFill="1" applyBorder="1" applyAlignment="1" applyProtection="1">
      <alignment horizontal="center" vertical="center"/>
    </xf>
    <xf numFmtId="189" fontId="34" fillId="4" borderId="6" xfId="527" applyNumberFormat="1" applyFont="1" applyFill="1" applyBorder="1" applyAlignment="1" applyProtection="1">
      <alignment horizontal="center" vertical="center"/>
    </xf>
    <xf numFmtId="2" fontId="34" fillId="78" borderId="6" xfId="1" applyNumberFormat="1" applyFont="1" applyFill="1" applyBorder="1" applyAlignment="1">
      <alignment horizontal="center" vertical="center"/>
    </xf>
    <xf numFmtId="167" fontId="34" fillId="78" borderId="6" xfId="525" applyNumberFormat="1" applyFont="1" applyFill="1" applyBorder="1" applyAlignment="1" applyProtection="1">
      <alignment horizontal="center" vertical="center"/>
    </xf>
    <xf numFmtId="171" fontId="34" fillId="78" borderId="6" xfId="527" applyNumberFormat="1" applyFont="1" applyFill="1" applyBorder="1" applyAlignment="1" applyProtection="1">
      <alignment horizontal="center" vertical="center"/>
    </xf>
    <xf numFmtId="3" fontId="34" fillId="78" borderId="6" xfId="527" applyNumberFormat="1" applyFont="1" applyFill="1" applyBorder="1" applyAlignment="1" applyProtection="1">
      <alignment horizontal="center" vertical="center"/>
    </xf>
    <xf numFmtId="3" fontId="34" fillId="78" borderId="10" xfId="527" applyNumberFormat="1" applyFont="1" applyFill="1" applyBorder="1" applyAlignment="1" applyProtection="1">
      <alignment horizontal="center" vertical="center"/>
    </xf>
    <xf numFmtId="1" fontId="34" fillId="78" borderId="24" xfId="1" applyNumberFormat="1" applyFont="1" applyFill="1" applyBorder="1" applyAlignment="1" applyProtection="1">
      <alignment horizontal="center" vertical="center"/>
    </xf>
    <xf numFmtId="168" fontId="34" fillId="78" borderId="6" xfId="1" applyNumberFormat="1" applyFont="1" applyFill="1" applyBorder="1" applyAlignment="1">
      <alignment horizontal="center" vertical="center"/>
    </xf>
    <xf numFmtId="0" fontId="52" fillId="0" borderId="49" xfId="1" applyFont="1" applyFill="1" applyBorder="1" applyAlignment="1">
      <alignment vertical="center"/>
    </xf>
    <xf numFmtId="0" fontId="52" fillId="0" borderId="14" xfId="1" applyFont="1" applyFill="1" applyBorder="1" applyAlignment="1">
      <alignment horizontal="center" vertical="center"/>
    </xf>
    <xf numFmtId="182" fontId="52" fillId="0" borderId="14" xfId="1" applyNumberFormat="1" applyFont="1" applyFill="1" applyBorder="1" applyAlignment="1" applyProtection="1">
      <alignment horizontal="center" vertical="center"/>
    </xf>
    <xf numFmtId="0" fontId="53" fillId="74" borderId="2" xfId="1" applyFont="1" applyFill="1" applyBorder="1" applyAlignment="1">
      <alignment horizontal="center" vertical="center"/>
    </xf>
    <xf numFmtId="168" fontId="34" fillId="33" borderId="6" xfId="522" applyNumberFormat="1" applyFont="1" applyFill="1" applyBorder="1" applyAlignment="1" applyProtection="1">
      <alignment horizontal="center" vertical="center"/>
    </xf>
    <xf numFmtId="0" fontId="36" fillId="2" borderId="44" xfId="1" applyFont="1" applyFill="1" applyBorder="1" applyAlignment="1">
      <alignment horizontal="center"/>
    </xf>
    <xf numFmtId="0" fontId="34" fillId="4" borderId="5" xfId="1" quotePrefix="1" applyFont="1" applyFill="1" applyBorder="1" applyAlignment="1">
      <alignment horizontal="left" vertical="center" wrapText="1"/>
    </xf>
    <xf numFmtId="0" fontId="52" fillId="61" borderId="4" xfId="1" applyFont="1" applyFill="1" applyBorder="1" applyAlignment="1">
      <alignment vertical="center"/>
    </xf>
    <xf numFmtId="0" fontId="5" fillId="0" borderId="6" xfId="0" applyFont="1" applyBorder="1" applyAlignment="1">
      <alignment horizontal="center" vertical="center"/>
    </xf>
    <xf numFmtId="0" fontId="34" fillId="9" borderId="6" xfId="1" applyFont="1" applyFill="1" applyBorder="1" applyAlignment="1">
      <alignment wrapText="1"/>
    </xf>
    <xf numFmtId="0" fontId="147" fillId="0" borderId="6" xfId="0" applyFont="1" applyBorder="1" applyAlignment="1">
      <alignment horizontal="center" vertical="center"/>
    </xf>
    <xf numFmtId="0" fontId="52" fillId="9" borderId="4" xfId="1254" applyFont="1" applyFill="1" applyBorder="1" applyAlignment="1">
      <alignment vertical="top"/>
    </xf>
    <xf numFmtId="0" fontId="52" fillId="4" borderId="4" xfId="1" applyFont="1" applyFill="1" applyBorder="1" applyAlignment="1">
      <alignment vertical="center" wrapText="1"/>
    </xf>
    <xf numFmtId="0" fontId="34" fillId="0" borderId="92" xfId="1" applyFont="1" applyBorder="1"/>
    <xf numFmtId="0" fontId="34" fillId="0" borderId="0" xfId="1" applyFont="1" applyFill="1" applyBorder="1"/>
    <xf numFmtId="0" fontId="34" fillId="64" borderId="14" xfId="1" applyNumberFormat="1" applyFont="1" applyFill="1" applyBorder="1" applyAlignment="1" applyProtection="1">
      <alignment horizontal="center" vertical="center"/>
    </xf>
    <xf numFmtId="0" fontId="34" fillId="33" borderId="6" xfId="525" applyNumberFormat="1" applyFont="1" applyFill="1" applyBorder="1" applyAlignment="1" applyProtection="1">
      <alignment horizontal="center" vertical="center"/>
    </xf>
    <xf numFmtId="0" fontId="34" fillId="78" borderId="6" xfId="525" applyNumberFormat="1" applyFont="1" applyFill="1" applyBorder="1" applyAlignment="1" applyProtection="1">
      <alignment horizontal="center" vertical="center"/>
    </xf>
    <xf numFmtId="168" fontId="34" fillId="0" borderId="6" xfId="522" applyNumberFormat="1" applyFont="1" applyFill="1" applyBorder="1" applyAlignment="1" applyProtection="1">
      <alignment horizontal="center" vertical="center"/>
    </xf>
    <xf numFmtId="181" fontId="34" fillId="64" borderId="10" xfId="523" applyNumberFormat="1" applyFont="1" applyFill="1" applyBorder="1" applyAlignment="1" applyProtection="1">
      <alignment horizontal="center" vertical="center"/>
    </xf>
    <xf numFmtId="181" fontId="34" fillId="64" borderId="6" xfId="523" applyNumberFormat="1" applyFont="1" applyFill="1" applyBorder="1" applyAlignment="1">
      <alignment horizontal="center" vertical="center"/>
    </xf>
    <xf numFmtId="181" fontId="34" fillId="94" borderId="6" xfId="523" applyNumberFormat="1" applyFont="1" applyFill="1" applyBorder="1" applyAlignment="1" applyProtection="1">
      <alignment horizontal="center" vertical="center"/>
    </xf>
    <xf numFmtId="0" fontId="34" fillId="94" borderId="6" xfId="1" applyNumberFormat="1" applyFont="1" applyFill="1" applyBorder="1" applyAlignment="1" applyProtection="1">
      <alignment horizontal="center" vertical="center"/>
    </xf>
    <xf numFmtId="181" fontId="34" fillId="4" borderId="24" xfId="786" applyNumberFormat="1" applyFont="1" applyFill="1" applyBorder="1" applyAlignment="1">
      <alignment horizontal="center" vertical="center"/>
    </xf>
    <xf numFmtId="3" fontId="34" fillId="0" borderId="6" xfId="527" applyNumberFormat="1" applyFont="1" applyFill="1" applyBorder="1" applyAlignment="1" applyProtection="1">
      <alignment horizontal="center" vertical="center"/>
    </xf>
    <xf numFmtId="181" fontId="34" fillId="33" borderId="6" xfId="256" applyNumberFormat="1" applyFont="1" applyFill="1" applyBorder="1" applyAlignment="1">
      <alignment vertical="center"/>
    </xf>
    <xf numFmtId="181" fontId="34" fillId="33" borderId="6" xfId="786" applyNumberFormat="1" applyFont="1" applyFill="1" applyBorder="1" applyAlignment="1">
      <alignment horizontal="center" vertical="center"/>
    </xf>
    <xf numFmtId="168" fontId="34" fillId="0" borderId="6" xfId="1411" applyNumberFormat="1" applyFont="1" applyFill="1" applyBorder="1" applyAlignment="1" applyProtection="1">
      <alignment horizontal="center" vertical="center"/>
    </xf>
    <xf numFmtId="9" fontId="34" fillId="0" borderId="6" xfId="1411" applyFont="1" applyFill="1" applyBorder="1" applyAlignment="1">
      <alignment horizontal="center" vertical="center"/>
    </xf>
    <xf numFmtId="10" fontId="34" fillId="4" borderId="6" xfId="525" quotePrefix="1" applyNumberFormat="1" applyFont="1" applyFill="1" applyBorder="1" applyAlignment="1" applyProtection="1">
      <alignment horizontal="center" vertical="center"/>
    </xf>
    <xf numFmtId="181" fontId="34" fillId="33" borderId="6" xfId="786" applyNumberFormat="1" applyFont="1" applyFill="1" applyBorder="1" applyAlignment="1" applyProtection="1">
      <alignment horizontal="center" vertical="center"/>
    </xf>
    <xf numFmtId="3" fontId="34" fillId="33" borderId="10" xfId="527" applyNumberFormat="1" applyFont="1" applyFill="1" applyBorder="1" applyAlignment="1" applyProtection="1">
      <alignment horizontal="center" vertical="center"/>
    </xf>
    <xf numFmtId="3" fontId="34" fillId="0" borderId="10" xfId="527" applyNumberFormat="1" applyFont="1" applyFill="1" applyBorder="1" applyAlignment="1" applyProtection="1">
      <alignment horizontal="center" vertical="center"/>
    </xf>
    <xf numFmtId="189" fontId="34" fillId="0" borderId="10" xfId="527" quotePrefix="1" applyNumberFormat="1" applyFont="1" applyFill="1" applyBorder="1" applyAlignment="1" applyProtection="1">
      <alignment horizontal="center" vertical="center"/>
    </xf>
    <xf numFmtId="2" fontId="50" fillId="33" borderId="6" xfId="527" applyNumberFormat="1" applyFont="1" applyFill="1" applyBorder="1" applyAlignment="1" applyProtection="1">
      <alignment horizontal="center" vertical="center"/>
    </xf>
    <xf numFmtId="2" fontId="51" fillId="33" borderId="6" xfId="527" applyNumberFormat="1" applyFont="1" applyFill="1" applyBorder="1" applyAlignment="1" applyProtection="1">
      <alignment horizontal="center" vertical="center"/>
    </xf>
    <xf numFmtId="2" fontId="34" fillId="0" borderId="10" xfId="523" applyNumberFormat="1" applyFont="1" applyFill="1" applyBorder="1" applyAlignment="1" applyProtection="1">
      <alignment horizontal="center" vertical="center"/>
    </xf>
    <xf numFmtId="43" fontId="34" fillId="0" borderId="6" xfId="523" applyFont="1" applyFill="1" applyBorder="1" applyAlignment="1" applyProtection="1">
      <alignment horizontal="center" vertical="center"/>
    </xf>
    <xf numFmtId="2" fontId="34" fillId="33" borderId="21" xfId="1" applyNumberFormat="1" applyFont="1" applyFill="1" applyBorder="1" applyAlignment="1">
      <alignment horizontal="center" vertical="center"/>
    </xf>
    <xf numFmtId="172" fontId="34" fillId="64" borderId="21" xfId="527" applyNumberFormat="1" applyFont="1" applyFill="1" applyBorder="1" applyAlignment="1" applyProtection="1">
      <alignment horizontal="center" vertical="center"/>
    </xf>
    <xf numFmtId="170" fontId="34" fillId="4" borderId="24" xfId="523" applyNumberFormat="1" applyFont="1" applyFill="1" applyBorder="1" applyAlignment="1">
      <alignment horizontal="center" vertical="center"/>
    </xf>
    <xf numFmtId="171" fontId="34" fillId="64" borderId="6" xfId="527" applyNumberFormat="1" applyFont="1" applyFill="1" applyBorder="1" applyAlignment="1" applyProtection="1">
      <alignment horizontal="left" vertical="center"/>
    </xf>
    <xf numFmtId="43" fontId="34" fillId="4" borderId="6" xfId="523" applyFont="1" applyFill="1" applyBorder="1" applyAlignment="1" applyProtection="1">
      <alignment horizontal="center" vertical="center"/>
    </xf>
    <xf numFmtId="2" fontId="34" fillId="33" borderId="24" xfId="527" applyNumberFormat="1" applyFont="1" applyFill="1" applyBorder="1" applyAlignment="1" applyProtection="1">
      <alignment horizontal="center" vertical="center"/>
    </xf>
    <xf numFmtId="4" fontId="34" fillId="0" borderId="21" xfId="527" applyNumberFormat="1" applyFont="1" applyFill="1" applyBorder="1" applyAlignment="1" applyProtection="1">
      <alignment horizontal="center" vertical="center"/>
    </xf>
    <xf numFmtId="0" fontId="52" fillId="5" borderId="2" xfId="1" applyFont="1" applyFill="1" applyBorder="1"/>
    <xf numFmtId="0" fontId="55" fillId="5" borderId="37" xfId="1" applyFont="1" applyFill="1" applyBorder="1" applyAlignment="1">
      <alignment vertical="center"/>
    </xf>
    <xf numFmtId="0" fontId="55" fillId="75" borderId="56" xfId="1" applyFont="1" applyFill="1" applyBorder="1" applyAlignment="1">
      <alignment horizontal="center" vertical="center"/>
    </xf>
    <xf numFmtId="0" fontId="55" fillId="3" borderId="17" xfId="1" applyFont="1" applyFill="1" applyBorder="1" applyAlignment="1">
      <alignment vertical="center"/>
    </xf>
    <xf numFmtId="0" fontId="55" fillId="2" borderId="5" xfId="1" applyFont="1" applyFill="1" applyBorder="1" applyAlignment="1">
      <alignment horizontal="center"/>
    </xf>
    <xf numFmtId="0" fontId="55" fillId="3" borderId="5" xfId="1" applyFont="1" applyFill="1" applyBorder="1"/>
    <xf numFmtId="0" fontId="52" fillId="4" borderId="5" xfId="1" applyFont="1" applyFill="1" applyBorder="1"/>
    <xf numFmtId="0" fontId="55" fillId="6" borderId="5" xfId="1" applyFont="1" applyFill="1" applyBorder="1"/>
    <xf numFmtId="0" fontId="55" fillId="7" borderId="5" xfId="1" applyFont="1" applyFill="1" applyBorder="1"/>
    <xf numFmtId="0" fontId="52" fillId="0" borderId="5" xfId="1" applyFont="1" applyFill="1" applyBorder="1"/>
    <xf numFmtId="0" fontId="55" fillId="8" borderId="5" xfId="1" applyFont="1" applyFill="1" applyBorder="1"/>
    <xf numFmtId="0" fontId="55" fillId="9" borderId="5" xfId="1" applyFont="1" applyFill="1" applyBorder="1"/>
    <xf numFmtId="0" fontId="55" fillId="10" borderId="5" xfId="1" applyFont="1" applyFill="1" applyBorder="1"/>
    <xf numFmtId="0" fontId="52" fillId="4" borderId="50" xfId="1" applyFont="1" applyFill="1" applyBorder="1"/>
    <xf numFmtId="0" fontId="55" fillId="73" borderId="5" xfId="1" applyFont="1" applyFill="1" applyBorder="1"/>
    <xf numFmtId="0" fontId="52" fillId="0" borderId="5" xfId="1" applyNumberFormat="1" applyFont="1" applyFill="1" applyBorder="1"/>
    <xf numFmtId="0" fontId="55" fillId="5" borderId="17" xfId="1" applyFont="1" applyFill="1" applyBorder="1" applyAlignment="1">
      <alignment vertical="center"/>
    </xf>
    <xf numFmtId="0" fontId="52" fillId="3" borderId="17" xfId="1" applyFont="1" applyFill="1" applyBorder="1" applyAlignment="1">
      <alignment horizontal="center" vertical="center"/>
    </xf>
    <xf numFmtId="0" fontId="55" fillId="2" borderId="6" xfId="1" applyFont="1" applyFill="1" applyBorder="1" applyAlignment="1">
      <alignment horizontal="center"/>
    </xf>
    <xf numFmtId="0" fontId="52" fillId="3" borderId="6" xfId="1" applyFont="1" applyFill="1" applyBorder="1" applyAlignment="1">
      <alignment horizontal="center"/>
    </xf>
    <xf numFmtId="0" fontId="52" fillId="4" borderId="6" xfId="1" applyFont="1" applyFill="1" applyBorder="1" applyAlignment="1">
      <alignment horizontal="center"/>
    </xf>
    <xf numFmtId="0" fontId="52" fillId="6" borderId="6" xfId="1" applyFont="1" applyFill="1" applyBorder="1" applyAlignment="1">
      <alignment horizontal="center"/>
    </xf>
    <xf numFmtId="0" fontId="52" fillId="7" borderId="6" xfId="1" applyFont="1" applyFill="1" applyBorder="1" applyAlignment="1">
      <alignment horizontal="center"/>
    </xf>
    <xf numFmtId="0" fontId="52" fillId="0" borderId="6" xfId="1" applyFont="1" applyFill="1" applyBorder="1" applyAlignment="1">
      <alignment horizontal="center"/>
    </xf>
    <xf numFmtId="0" fontId="52" fillId="8" borderId="6" xfId="1" applyFont="1" applyFill="1" applyBorder="1" applyAlignment="1">
      <alignment horizontal="center"/>
    </xf>
    <xf numFmtId="0" fontId="52" fillId="9" borderId="6" xfId="1" applyFont="1" applyFill="1" applyBorder="1" applyAlignment="1">
      <alignment horizontal="center"/>
    </xf>
    <xf numFmtId="0" fontId="52" fillId="10" borderId="6" xfId="1" applyFont="1" applyFill="1" applyBorder="1" applyAlignment="1">
      <alignment horizontal="center"/>
    </xf>
    <xf numFmtId="0" fontId="52" fillId="4" borderId="10" xfId="1" applyFont="1" applyFill="1" applyBorder="1" applyAlignment="1">
      <alignment horizontal="center"/>
    </xf>
    <xf numFmtId="0" fontId="52" fillId="73" borderId="6" xfId="1" applyFont="1" applyFill="1" applyBorder="1" applyAlignment="1">
      <alignment horizontal="center"/>
    </xf>
    <xf numFmtId="0" fontId="52" fillId="0" borderId="6" xfId="1" applyNumberFormat="1" applyFont="1" applyFill="1" applyBorder="1" applyAlignment="1">
      <alignment horizontal="center"/>
    </xf>
    <xf numFmtId="2" fontId="34" fillId="33" borderId="21" xfId="1" applyNumberFormat="1" applyFont="1" applyFill="1" applyBorder="1" applyAlignment="1" applyProtection="1">
      <alignment horizontal="center" vertical="center"/>
    </xf>
    <xf numFmtId="2" fontId="34" fillId="33" borderId="21" xfId="527" quotePrefix="1" applyNumberFormat="1" applyFont="1" applyFill="1" applyBorder="1" applyAlignment="1" applyProtection="1">
      <alignment horizontal="center" vertical="center"/>
    </xf>
    <xf numFmtId="2" fontId="34" fillId="33" borderId="6" xfId="527" quotePrefix="1" applyNumberFormat="1" applyFont="1" applyFill="1" applyBorder="1" applyAlignment="1" applyProtection="1">
      <alignment horizontal="center" vertical="center"/>
    </xf>
    <xf numFmtId="0" fontId="34" fillId="4" borderId="24" xfId="1" applyFont="1" applyFill="1" applyBorder="1" applyAlignment="1" applyProtection="1">
      <alignment horizontal="left" vertical="center" wrapText="1"/>
    </xf>
    <xf numFmtId="0" fontId="34" fillId="4" borderId="6" xfId="1" applyFont="1" applyFill="1" applyBorder="1" applyAlignment="1" applyProtection="1">
      <alignment horizontal="left" vertical="center" wrapText="1"/>
    </xf>
    <xf numFmtId="0" fontId="34" fillId="4" borderId="6" xfId="1" applyFont="1" applyFill="1" applyBorder="1" applyAlignment="1" applyProtection="1">
      <alignment horizontal="left" vertical="top" wrapText="1"/>
    </xf>
    <xf numFmtId="0" fontId="34" fillId="4" borderId="20" xfId="1" applyFont="1" applyFill="1" applyBorder="1" applyAlignment="1">
      <alignment horizontal="left" vertical="top"/>
    </xf>
    <xf numFmtId="0" fontId="34" fillId="4" borderId="8" xfId="1" applyFont="1" applyFill="1" applyBorder="1" applyAlignment="1">
      <alignment horizontal="left" vertical="top"/>
    </xf>
    <xf numFmtId="0" fontId="34" fillId="0" borderId="6" xfId="1" applyFont="1" applyFill="1" applyBorder="1" applyAlignment="1" applyProtection="1">
      <alignment horizontal="left" vertical="top" wrapText="1"/>
    </xf>
    <xf numFmtId="0" fontId="34" fillId="4" borderId="8" xfId="1" applyFont="1" applyFill="1" applyBorder="1" applyAlignment="1">
      <alignment horizontal="left" vertical="top" wrapText="1"/>
    </xf>
    <xf numFmtId="0" fontId="34" fillId="0" borderId="6" xfId="1" applyFont="1" applyFill="1" applyBorder="1" applyAlignment="1">
      <alignment horizontal="left" vertical="top" wrapText="1"/>
    </xf>
    <xf numFmtId="0" fontId="34" fillId="4" borderId="12" xfId="1" applyFont="1" applyFill="1" applyBorder="1" applyAlignment="1">
      <alignment horizontal="left" vertical="top"/>
    </xf>
    <xf numFmtId="0" fontId="34" fillId="65" borderId="2" xfId="1" applyFont="1" applyFill="1" applyBorder="1" applyAlignment="1">
      <alignment horizontal="left" vertical="top"/>
    </xf>
    <xf numFmtId="0" fontId="34" fillId="65" borderId="3" xfId="1" applyFont="1" applyFill="1" applyBorder="1" applyAlignment="1">
      <alignment horizontal="left" vertical="top"/>
    </xf>
    <xf numFmtId="0" fontId="34" fillId="4" borderId="58" xfId="1" applyFont="1" applyFill="1" applyBorder="1" applyAlignment="1">
      <alignment horizontal="left" vertical="top" wrapText="1"/>
    </xf>
    <xf numFmtId="10" fontId="34" fillId="4" borderId="41" xfId="1" applyNumberFormat="1" applyFont="1" applyFill="1" applyBorder="1" applyAlignment="1">
      <alignment horizontal="left" vertical="top"/>
    </xf>
    <xf numFmtId="0" fontId="53" fillId="66" borderId="53" xfId="1" applyFont="1" applyFill="1" applyBorder="1" applyAlignment="1">
      <alignment horizontal="left" vertical="top"/>
    </xf>
    <xf numFmtId="0" fontId="53" fillId="66" borderId="54" xfId="1" applyFont="1" applyFill="1" applyBorder="1" applyAlignment="1">
      <alignment horizontal="left" vertical="top"/>
    </xf>
    <xf numFmtId="0" fontId="34" fillId="4" borderId="21" xfId="1" applyFont="1" applyFill="1" applyBorder="1" applyAlignment="1">
      <alignment horizontal="left" vertical="top"/>
    </xf>
    <xf numFmtId="0" fontId="34" fillId="4" borderId="6" xfId="1" applyFont="1" applyFill="1" applyBorder="1" applyAlignment="1">
      <alignment horizontal="left" vertical="top"/>
    </xf>
    <xf numFmtId="0" fontId="147" fillId="0" borderId="6" xfId="0" applyFont="1" applyBorder="1" applyAlignment="1">
      <alignment horizontal="left" vertical="top" wrapText="1"/>
    </xf>
    <xf numFmtId="0" fontId="34" fillId="34" borderId="17" xfId="1" applyFont="1" applyFill="1" applyBorder="1" applyAlignment="1">
      <alignment horizontal="left" vertical="top"/>
    </xf>
    <xf numFmtId="0" fontId="34" fillId="34" borderId="18" xfId="1" applyFont="1" applyFill="1" applyBorder="1" applyAlignment="1">
      <alignment horizontal="left" vertical="top"/>
    </xf>
    <xf numFmtId="0" fontId="34" fillId="4" borderId="14" xfId="1" applyFont="1" applyFill="1" applyBorder="1" applyAlignment="1">
      <alignment horizontal="left" vertical="top" wrapText="1"/>
    </xf>
    <xf numFmtId="0" fontId="34" fillId="4" borderId="23" xfId="1" applyFont="1" applyFill="1" applyBorder="1" applyAlignment="1">
      <alignment horizontal="left" vertical="top" wrapText="1"/>
    </xf>
    <xf numFmtId="0" fontId="34" fillId="4" borderId="21" xfId="1" applyFont="1" applyFill="1" applyBorder="1" applyAlignment="1">
      <alignment horizontal="left" vertical="top" wrapText="1"/>
    </xf>
    <xf numFmtId="0" fontId="34" fillId="4" borderId="41" xfId="1" applyFont="1" applyFill="1" applyBorder="1" applyAlignment="1">
      <alignment horizontal="left" vertical="top" wrapText="1"/>
    </xf>
    <xf numFmtId="0" fontId="34" fillId="35" borderId="17" xfId="1" applyFont="1" applyFill="1" applyBorder="1" applyAlignment="1">
      <alignment horizontal="left" vertical="top"/>
    </xf>
    <xf numFmtId="0" fontId="34" fillId="35" borderId="18" xfId="1" applyFont="1" applyFill="1" applyBorder="1" applyAlignment="1">
      <alignment horizontal="left" vertical="top"/>
    </xf>
    <xf numFmtId="0" fontId="34" fillId="4" borderId="41" xfId="1" applyFont="1" applyFill="1" applyBorder="1" applyAlignment="1">
      <alignment horizontal="left" vertical="top"/>
    </xf>
    <xf numFmtId="0" fontId="53" fillId="67" borderId="17" xfId="1" applyFont="1" applyFill="1" applyBorder="1" applyAlignment="1">
      <alignment horizontal="left" vertical="top"/>
    </xf>
    <xf numFmtId="0" fontId="53" fillId="67" borderId="18" xfId="1" applyFont="1" applyFill="1" applyBorder="1" applyAlignment="1">
      <alignment horizontal="left" vertical="top"/>
    </xf>
    <xf numFmtId="0" fontId="34" fillId="4" borderId="24" xfId="1" applyFont="1" applyFill="1" applyBorder="1" applyAlignment="1">
      <alignment horizontal="left" vertical="top"/>
    </xf>
    <xf numFmtId="0" fontId="34" fillId="4" borderId="5" xfId="1" applyFont="1" applyFill="1" applyBorder="1" applyAlignment="1">
      <alignment horizontal="left" vertical="top" wrapText="1"/>
    </xf>
    <xf numFmtId="0" fontId="34" fillId="4" borderId="5" xfId="1" applyFont="1" applyFill="1" applyBorder="1" applyAlignment="1" applyProtection="1">
      <alignment horizontal="left" vertical="center" wrapText="1"/>
    </xf>
    <xf numFmtId="0" fontId="34" fillId="4" borderId="50" xfId="1" applyFont="1" applyFill="1" applyBorder="1" applyAlignment="1" applyProtection="1">
      <alignment horizontal="left" vertical="center" wrapText="1"/>
    </xf>
    <xf numFmtId="0" fontId="34" fillId="4" borderId="49" xfId="1" applyFont="1" applyFill="1" applyBorder="1" applyAlignment="1">
      <alignment horizontal="left" vertical="center"/>
    </xf>
    <xf numFmtId="0" fontId="34" fillId="4" borderId="10" xfId="1" applyFont="1" applyFill="1" applyBorder="1" applyAlignment="1">
      <alignment horizontal="left" vertical="top"/>
    </xf>
    <xf numFmtId="0" fontId="34" fillId="34" borderId="2" xfId="1" applyFont="1" applyFill="1" applyBorder="1" applyAlignment="1">
      <alignment horizontal="left" vertical="top"/>
    </xf>
    <xf numFmtId="0" fontId="34" fillId="4" borderId="24" xfId="1" applyFont="1" applyFill="1" applyBorder="1" applyAlignment="1" applyProtection="1">
      <alignment horizontal="left" vertical="top" wrapText="1"/>
    </xf>
    <xf numFmtId="0" fontId="147" fillId="4" borderId="14" xfId="1" applyFont="1" applyFill="1" applyBorder="1" applyAlignment="1">
      <alignment horizontal="left" vertical="top" wrapText="1"/>
    </xf>
    <xf numFmtId="0" fontId="34" fillId="4" borderId="6" xfId="1" applyNumberFormat="1" applyFont="1" applyFill="1" applyBorder="1" applyAlignment="1">
      <alignment horizontal="left" vertical="top"/>
    </xf>
    <xf numFmtId="0" fontId="34" fillId="4" borderId="20" xfId="1" applyFont="1" applyFill="1" applyBorder="1" applyAlignment="1">
      <alignment horizontal="left" vertical="center"/>
    </xf>
    <xf numFmtId="0" fontId="53" fillId="66" borderId="54" xfId="1" applyFont="1" applyFill="1" applyBorder="1" applyAlignment="1">
      <alignment horizontal="left" vertical="center"/>
    </xf>
    <xf numFmtId="0" fontId="53" fillId="67" borderId="18" xfId="1" applyFont="1" applyFill="1" applyBorder="1" applyAlignment="1">
      <alignment horizontal="left"/>
    </xf>
    <xf numFmtId="0" fontId="50" fillId="4" borderId="21" xfId="1" applyFont="1" applyFill="1" applyBorder="1" applyAlignment="1">
      <alignment horizontal="left" vertical="top" wrapText="1"/>
    </xf>
    <xf numFmtId="0" fontId="50" fillId="4" borderId="14" xfId="1" applyFont="1" applyFill="1" applyBorder="1" applyAlignment="1">
      <alignment horizontal="left" vertical="top" wrapText="1"/>
    </xf>
    <xf numFmtId="10" fontId="34" fillId="4" borderId="6" xfId="1" applyNumberFormat="1" applyFont="1" applyFill="1" applyBorder="1" applyAlignment="1" applyProtection="1">
      <alignment horizontal="left" vertical="top" wrapText="1"/>
    </xf>
    <xf numFmtId="0" fontId="34" fillId="4" borderId="6" xfId="1" quotePrefix="1" applyFont="1" applyFill="1" applyBorder="1" applyAlignment="1">
      <alignment horizontal="left" vertical="top" wrapText="1"/>
    </xf>
    <xf numFmtId="0" fontId="34" fillId="34" borderId="3" xfId="1" applyFont="1" applyFill="1" applyBorder="1" applyAlignment="1">
      <alignment horizontal="left" vertical="top"/>
    </xf>
    <xf numFmtId="0" fontId="50" fillId="4" borderId="6" xfId="1" applyFont="1" applyFill="1" applyBorder="1" applyAlignment="1">
      <alignment horizontal="left" vertical="center" wrapText="1"/>
    </xf>
    <xf numFmtId="0" fontId="50" fillId="4" borderId="6" xfId="1" quotePrefix="1" applyFont="1" applyFill="1" applyBorder="1" applyAlignment="1">
      <alignment horizontal="left" vertical="center" wrapText="1"/>
    </xf>
    <xf numFmtId="0" fontId="50" fillId="4" borderId="14" xfId="1" applyFont="1" applyFill="1" applyBorder="1" applyAlignment="1">
      <alignment horizontal="left" vertical="center" wrapText="1"/>
    </xf>
    <xf numFmtId="0" fontId="34" fillId="4" borderId="43" xfId="1" applyFont="1" applyFill="1" applyBorder="1" applyAlignment="1">
      <alignment horizontal="left" vertical="top"/>
    </xf>
    <xf numFmtId="0" fontId="34" fillId="4" borderId="5" xfId="1" applyFont="1" applyFill="1" applyBorder="1" applyAlignment="1">
      <alignment horizontal="left" vertical="top"/>
    </xf>
    <xf numFmtId="0" fontId="34" fillId="4" borderId="50" xfId="1" applyFont="1" applyFill="1" applyBorder="1" applyAlignment="1">
      <alignment horizontal="left" vertical="top"/>
    </xf>
    <xf numFmtId="0" fontId="34" fillId="65" borderId="18" xfId="1" applyFont="1" applyFill="1" applyBorder="1" applyAlignment="1">
      <alignment horizontal="left" vertical="top"/>
    </xf>
    <xf numFmtId="0" fontId="34" fillId="4" borderId="49" xfId="1" applyFont="1" applyFill="1" applyBorder="1" applyAlignment="1">
      <alignment horizontal="left" vertical="top" wrapText="1"/>
    </xf>
    <xf numFmtId="2" fontId="34" fillId="4" borderId="6" xfId="1" applyNumberFormat="1" applyFont="1" applyFill="1" applyBorder="1" applyAlignment="1">
      <alignment horizontal="left" vertical="top" wrapText="1"/>
    </xf>
    <xf numFmtId="0" fontId="34" fillId="4" borderId="50" xfId="1" applyFont="1" applyFill="1" applyBorder="1" applyAlignment="1" applyProtection="1">
      <alignment horizontal="left" vertical="top" wrapText="1"/>
    </xf>
    <xf numFmtId="0" fontId="34" fillId="4" borderId="41" xfId="1" applyFont="1" applyFill="1" applyBorder="1" applyAlignment="1" applyProtection="1">
      <alignment horizontal="left" vertical="top" wrapText="1"/>
    </xf>
    <xf numFmtId="0" fontId="34" fillId="4" borderId="14" xfId="1" applyFont="1" applyFill="1" applyBorder="1" applyAlignment="1">
      <alignment horizontal="left" vertical="top"/>
    </xf>
    <xf numFmtId="0" fontId="34" fillId="4" borderId="24" xfId="1" applyFont="1" applyFill="1" applyBorder="1" applyAlignment="1">
      <alignment horizontal="left" vertical="top" wrapText="1"/>
    </xf>
    <xf numFmtId="0" fontId="35" fillId="4" borderId="8" xfId="1" applyFont="1" applyFill="1" applyBorder="1" applyAlignment="1">
      <alignment horizontal="left" vertical="top" wrapText="1"/>
    </xf>
    <xf numFmtId="0" fontId="34" fillId="4" borderId="7" xfId="1" applyFont="1" applyFill="1" applyBorder="1" applyAlignment="1">
      <alignment horizontal="left" vertical="top" wrapText="1"/>
    </xf>
    <xf numFmtId="2" fontId="34" fillId="33" borderId="14" xfId="523" applyNumberFormat="1" applyFont="1" applyFill="1" applyBorder="1" applyAlignment="1" applyProtection="1">
      <alignment horizontal="center" vertical="center"/>
    </xf>
    <xf numFmtId="0" fontId="34" fillId="0" borderId="37" xfId="1" applyFont="1" applyBorder="1"/>
    <xf numFmtId="0" fontId="34" fillId="0" borderId="17" xfId="1" applyFont="1" applyBorder="1"/>
    <xf numFmtId="0" fontId="33" fillId="73" borderId="1" xfId="1" applyFont="1" applyFill="1" applyBorder="1"/>
    <xf numFmtId="0" fontId="55" fillId="73" borderId="2" xfId="1" applyFont="1" applyFill="1" applyBorder="1" applyAlignment="1">
      <alignment vertical="center"/>
    </xf>
    <xf numFmtId="0" fontId="52" fillId="73" borderId="2" xfId="1" applyFont="1" applyFill="1" applyBorder="1" applyAlignment="1">
      <alignment horizontal="center" vertical="center"/>
    </xf>
    <xf numFmtId="2" fontId="53" fillId="74" borderId="2" xfId="1" applyNumberFormat="1" applyFont="1" applyFill="1" applyBorder="1" applyAlignment="1">
      <alignment horizontal="center" vertical="center"/>
    </xf>
    <xf numFmtId="2" fontId="34" fillId="0" borderId="6" xfId="523" applyNumberFormat="1" applyFont="1" applyFill="1" applyBorder="1" applyAlignment="1" applyProtection="1">
      <alignment horizontal="center" vertical="center"/>
    </xf>
    <xf numFmtId="2" fontId="34" fillId="64" borderId="24" xfId="1" applyNumberFormat="1" applyFont="1" applyFill="1" applyBorder="1" applyAlignment="1">
      <alignment horizontal="center" vertical="center"/>
    </xf>
    <xf numFmtId="2" fontId="34" fillId="114" borderId="24" xfId="1" applyNumberFormat="1" applyFont="1" applyFill="1" applyBorder="1" applyAlignment="1">
      <alignment horizontal="center" vertical="center"/>
    </xf>
    <xf numFmtId="0" fontId="52" fillId="0" borderId="22" xfId="1" applyFont="1" applyFill="1" applyBorder="1" applyAlignment="1">
      <alignment vertical="center"/>
    </xf>
    <xf numFmtId="0" fontId="52" fillId="4" borderId="14" xfId="1" applyFont="1" applyFill="1" applyBorder="1" applyAlignment="1">
      <alignment horizontal="center" vertical="center" wrapText="1"/>
    </xf>
    <xf numFmtId="0" fontId="52" fillId="4" borderId="14" xfId="1" quotePrefix="1" applyFont="1" applyFill="1" applyBorder="1" applyAlignment="1">
      <alignment horizontal="center" vertical="center"/>
    </xf>
    <xf numFmtId="2" fontId="34" fillId="94" borderId="14" xfId="1" applyNumberFormat="1" applyFont="1" applyFill="1" applyBorder="1" applyAlignment="1" applyProtection="1">
      <alignment horizontal="center" vertical="center"/>
    </xf>
    <xf numFmtId="2" fontId="34" fillId="4" borderId="14" xfId="1" applyNumberFormat="1" applyFont="1" applyFill="1" applyBorder="1" applyAlignment="1" applyProtection="1">
      <alignment horizontal="center" vertical="center"/>
    </xf>
    <xf numFmtId="2" fontId="34" fillId="0" borderId="14" xfId="527" applyNumberFormat="1" applyFont="1" applyFill="1" applyBorder="1" applyAlignment="1" applyProtection="1">
      <alignment horizontal="center" vertical="center"/>
    </xf>
    <xf numFmtId="167" fontId="34" fillId="0" borderId="14" xfId="527" applyNumberFormat="1" applyFont="1" applyFill="1" applyBorder="1" applyAlignment="1" applyProtection="1">
      <alignment horizontal="center" vertical="center"/>
    </xf>
    <xf numFmtId="2" fontId="34" fillId="4" borderId="14" xfId="1" applyNumberFormat="1" applyFont="1" applyFill="1" applyBorder="1" applyAlignment="1">
      <alignment horizontal="left" vertical="center" wrapText="1"/>
    </xf>
    <xf numFmtId="167" fontId="34" fillId="94" borderId="6" xfId="1" applyNumberFormat="1" applyFont="1" applyFill="1" applyBorder="1" applyAlignment="1">
      <alignment horizontal="center" vertical="center"/>
    </xf>
    <xf numFmtId="2" fontId="34" fillId="33" borderId="14" xfId="1" applyNumberFormat="1" applyFont="1" applyFill="1" applyBorder="1" applyAlignment="1">
      <alignment horizontal="center" vertical="center"/>
    </xf>
    <xf numFmtId="2" fontId="34" fillId="0" borderId="14" xfId="1" applyNumberFormat="1" applyFont="1" applyFill="1" applyBorder="1" applyAlignment="1" applyProtection="1">
      <alignment horizontal="center" vertical="center"/>
    </xf>
    <xf numFmtId="9" fontId="107" fillId="64" borderId="24" xfId="525" applyFont="1" applyFill="1" applyBorder="1" applyAlignment="1">
      <alignment horizontal="center" vertical="center"/>
    </xf>
    <xf numFmtId="9" fontId="34" fillId="64" borderId="24" xfId="525" applyFont="1" applyFill="1" applyBorder="1" applyAlignment="1">
      <alignment horizontal="center" vertical="center"/>
    </xf>
    <xf numFmtId="2" fontId="34" fillId="64" borderId="24" xfId="525" applyNumberFormat="1" applyFont="1" applyFill="1" applyBorder="1" applyAlignment="1" applyProtection="1">
      <alignment horizontal="center" vertical="center"/>
    </xf>
    <xf numFmtId="164" fontId="34" fillId="33" borderId="24" xfId="527" applyFont="1" applyFill="1" applyBorder="1" applyAlignment="1" applyProtection="1">
      <alignment horizontal="center" vertical="center"/>
    </xf>
    <xf numFmtId="0" fontId="52" fillId="4" borderId="14" xfId="1" applyFont="1" applyFill="1" applyBorder="1" applyAlignment="1">
      <alignment vertical="center"/>
    </xf>
    <xf numFmtId="168" fontId="34" fillId="78" borderId="14" xfId="525" applyNumberFormat="1" applyFont="1" applyFill="1" applyBorder="1" applyAlignment="1" applyProtection="1">
      <alignment horizontal="center" vertical="center"/>
    </xf>
    <xf numFmtId="0" fontId="34" fillId="0" borderId="37" xfId="1" applyFont="1" applyBorder="1" applyAlignment="1">
      <alignment vertical="center"/>
    </xf>
    <xf numFmtId="0" fontId="112" fillId="6" borderId="37" xfId="1" applyFont="1" applyFill="1" applyBorder="1" applyAlignment="1">
      <alignment vertical="center"/>
    </xf>
    <xf numFmtId="0" fontId="55" fillId="6" borderId="17" xfId="1" applyFont="1" applyFill="1" applyBorder="1" applyAlignment="1">
      <alignment vertical="center"/>
    </xf>
    <xf numFmtId="0" fontId="52" fillId="6" borderId="17" xfId="1" applyFont="1" applyFill="1" applyBorder="1" applyAlignment="1">
      <alignment horizontal="center" vertical="center"/>
    </xf>
    <xf numFmtId="0" fontId="107" fillId="65" borderId="17" xfId="1" applyFont="1" applyFill="1" applyBorder="1" applyAlignment="1">
      <alignment horizontal="center" vertical="center"/>
    </xf>
    <xf numFmtId="2" fontId="34" fillId="65" borderId="17" xfId="1" applyNumberFormat="1" applyFont="1" applyFill="1" applyBorder="1" applyAlignment="1">
      <alignment horizontal="center" vertical="center"/>
    </xf>
    <xf numFmtId="0" fontId="34" fillId="65" borderId="18" xfId="1" applyFont="1" applyFill="1" applyBorder="1" applyAlignment="1">
      <alignment horizontal="left" vertical="center"/>
    </xf>
    <xf numFmtId="0" fontId="34" fillId="0" borderId="17" xfId="1" applyFont="1" applyBorder="1" applyAlignment="1">
      <alignment vertical="center"/>
    </xf>
    <xf numFmtId="182" fontId="107" fillId="4" borderId="24" xfId="1" applyNumberFormat="1" applyFont="1" applyFill="1" applyBorder="1" applyAlignment="1" applyProtection="1">
      <alignment horizontal="center" vertical="center"/>
    </xf>
    <xf numFmtId="167" fontId="107" fillId="64" borderId="24" xfId="1" applyNumberFormat="1" applyFont="1" applyFill="1" applyBorder="1" applyAlignment="1">
      <alignment horizontal="center" vertical="center"/>
    </xf>
    <xf numFmtId="0" fontId="107" fillId="4" borderId="14" xfId="1" quotePrefix="1" applyFont="1" applyFill="1" applyBorder="1" applyAlignment="1">
      <alignment horizontal="center" vertical="center"/>
    </xf>
    <xf numFmtId="0" fontId="107" fillId="64" borderId="14" xfId="1" applyNumberFormat="1" applyFont="1" applyFill="1" applyBorder="1" applyAlignment="1">
      <alignment horizontal="center" vertical="center"/>
    </xf>
    <xf numFmtId="0" fontId="107" fillId="64" borderId="14" xfId="1" applyNumberFormat="1" applyFont="1" applyFill="1" applyBorder="1" applyAlignment="1" applyProtection="1">
      <alignment horizontal="center" vertical="center"/>
    </xf>
    <xf numFmtId="167" fontId="34" fillId="4" borderId="14" xfId="1" applyNumberFormat="1" applyFont="1" applyFill="1" applyBorder="1" applyAlignment="1" applyProtection="1">
      <alignment horizontal="center" vertical="center"/>
    </xf>
    <xf numFmtId="167" fontId="34" fillId="33" borderId="14" xfId="527" applyNumberFormat="1" applyFont="1" applyFill="1" applyBorder="1" applyAlignment="1" applyProtection="1">
      <alignment horizontal="center" vertical="center"/>
    </xf>
    <xf numFmtId="2" fontId="34" fillId="4" borderId="14" xfId="1" applyNumberFormat="1" applyFont="1" applyFill="1" applyBorder="1" applyAlignment="1">
      <alignment horizontal="left" vertical="top" wrapText="1"/>
    </xf>
    <xf numFmtId="0" fontId="126" fillId="9" borderId="37" xfId="1" applyFont="1" applyFill="1" applyBorder="1" applyAlignment="1">
      <alignment vertical="center"/>
    </xf>
    <xf numFmtId="0" fontId="107" fillId="35" borderId="17" xfId="1" applyFont="1" applyFill="1" applyBorder="1" applyAlignment="1">
      <alignment horizontal="center" vertical="center"/>
    </xf>
    <xf numFmtId="0" fontId="34" fillId="35" borderId="18" xfId="1" applyFont="1" applyFill="1" applyBorder="1" applyAlignment="1">
      <alignment horizontal="left" vertical="center"/>
    </xf>
    <xf numFmtId="0" fontId="35" fillId="93" borderId="17" xfId="1" applyFont="1" applyFill="1" applyBorder="1" applyAlignment="1">
      <alignment horizontal="center" vertical="center"/>
    </xf>
    <xf numFmtId="181" fontId="34" fillId="4" borderId="14" xfId="523" applyNumberFormat="1" applyFont="1" applyFill="1" applyBorder="1" applyAlignment="1">
      <alignment horizontal="center" vertical="center"/>
    </xf>
    <xf numFmtId="181" fontId="34" fillId="0" borderId="14" xfId="786" applyNumberFormat="1" applyFont="1" applyFill="1" applyBorder="1" applyAlignment="1" applyProtection="1">
      <alignment horizontal="center" vertical="center"/>
    </xf>
    <xf numFmtId="3" fontId="34" fillId="0" borderId="14" xfId="527" applyNumberFormat="1" applyFont="1" applyFill="1" applyBorder="1" applyAlignment="1" applyProtection="1">
      <alignment horizontal="center" vertical="center"/>
    </xf>
    <xf numFmtId="0" fontId="50" fillId="4" borderId="57" xfId="1" applyFont="1" applyFill="1" applyBorder="1" applyAlignment="1">
      <alignment horizontal="left" vertical="center" wrapText="1"/>
    </xf>
    <xf numFmtId="0" fontId="34" fillId="4" borderId="17" xfId="1" applyFont="1" applyFill="1" applyBorder="1"/>
    <xf numFmtId="43" fontId="34" fillId="64" borderId="24" xfId="523" applyFont="1" applyFill="1" applyBorder="1" applyAlignment="1">
      <alignment horizontal="center" vertical="center"/>
    </xf>
    <xf numFmtId="43" fontId="34" fillId="64" borderId="24" xfId="523" applyFont="1" applyFill="1" applyBorder="1" applyAlignment="1" applyProtection="1">
      <alignment horizontal="center" vertical="center"/>
    </xf>
    <xf numFmtId="10" fontId="34" fillId="64" borderId="14" xfId="522" applyNumberFormat="1" applyFont="1" applyFill="1" applyBorder="1" applyAlignment="1" applyProtection="1">
      <alignment horizontal="center" vertical="center"/>
    </xf>
    <xf numFmtId="10" fontId="34" fillId="33" borderId="14" xfId="525" applyNumberFormat="1" applyFont="1" applyFill="1" applyBorder="1" applyAlignment="1">
      <alignment horizontal="center" vertical="center"/>
    </xf>
    <xf numFmtId="1" fontId="34" fillId="64" borderId="14" xfId="1" applyNumberFormat="1" applyFont="1" applyFill="1" applyBorder="1" applyAlignment="1">
      <alignment horizontal="center" vertical="center"/>
    </xf>
    <xf numFmtId="0" fontId="37" fillId="0" borderId="37" xfId="1" applyFont="1" applyBorder="1" applyAlignment="1">
      <alignment vertical="center"/>
    </xf>
    <xf numFmtId="0" fontId="53" fillId="66" borderId="18" xfId="1" applyFont="1" applyFill="1" applyBorder="1" applyAlignment="1">
      <alignment horizontal="left" vertical="top"/>
    </xf>
    <xf numFmtId="0" fontId="37" fillId="0" borderId="17" xfId="1" applyFont="1" applyBorder="1" applyAlignment="1">
      <alignment vertical="center"/>
    </xf>
    <xf numFmtId="2" fontId="34" fillId="0" borderId="24" xfId="527" applyNumberFormat="1" applyFont="1" applyFill="1" applyBorder="1" applyAlignment="1" applyProtection="1">
      <alignment horizontal="center" vertical="center"/>
    </xf>
    <xf numFmtId="171" fontId="34" fillId="33" borderId="24" xfId="527" applyNumberFormat="1" applyFont="1" applyFill="1" applyBorder="1" applyAlignment="1" applyProtection="1">
      <alignment horizontal="center" vertical="center"/>
    </xf>
    <xf numFmtId="171" fontId="34" fillId="4" borderId="24" xfId="527" applyNumberFormat="1" applyFont="1" applyFill="1" applyBorder="1" applyAlignment="1">
      <alignment horizontal="left" vertical="center"/>
    </xf>
    <xf numFmtId="9" fontId="34" fillId="64" borderId="24" xfId="525" applyFont="1" applyFill="1" applyBorder="1" applyAlignment="1" applyProtection="1">
      <alignment horizontal="center" vertical="center"/>
    </xf>
    <xf numFmtId="171" fontId="34" fillId="0" borderId="24" xfId="527" applyNumberFormat="1" applyFont="1" applyFill="1" applyBorder="1" applyAlignment="1" applyProtection="1">
      <alignment horizontal="center" vertical="center"/>
    </xf>
    <xf numFmtId="0" fontId="34" fillId="34" borderId="17" xfId="1" applyFont="1" applyFill="1" applyBorder="1" applyAlignment="1">
      <alignment horizontal="right" vertical="center"/>
    </xf>
    <xf numFmtId="181" fontId="51" fillId="33" borderId="6" xfId="523" applyNumberFormat="1" applyFont="1" applyFill="1" applyBorder="1" applyAlignment="1" applyProtection="1">
      <alignment horizontal="center" vertical="center"/>
    </xf>
    <xf numFmtId="1" fontId="34" fillId="0" borderId="10" xfId="523" applyNumberFormat="1" applyFont="1" applyFill="1" applyBorder="1" applyAlignment="1" applyProtection="1">
      <alignment horizontal="center" vertical="center"/>
    </xf>
    <xf numFmtId="2" fontId="34" fillId="114" borderId="14" xfId="1" applyNumberFormat="1" applyFont="1" applyFill="1" applyBorder="1" applyAlignment="1">
      <alignment horizontal="center" vertical="center"/>
    </xf>
    <xf numFmtId="2" fontId="34" fillId="0" borderId="57" xfId="1" applyNumberFormat="1" applyFont="1" applyFill="1" applyBorder="1" applyAlignment="1" applyProtection="1">
      <alignment horizontal="center" vertical="center"/>
    </xf>
    <xf numFmtId="0" fontId="34" fillId="4" borderId="14" xfId="1" applyFont="1" applyFill="1" applyBorder="1" applyAlignment="1">
      <alignment horizontal="left" vertical="center" wrapText="1"/>
    </xf>
    <xf numFmtId="2" fontId="34" fillId="34" borderId="17" xfId="1" applyNumberFormat="1" applyFont="1" applyFill="1" applyBorder="1" applyAlignment="1">
      <alignment horizontal="center" vertical="center"/>
    </xf>
    <xf numFmtId="0" fontId="0" fillId="0" borderId="13" xfId="0" applyFill="1" applyBorder="1" applyAlignment="1">
      <alignment wrapText="1"/>
    </xf>
    <xf numFmtId="0" fontId="0" fillId="0" borderId="13" xfId="0" applyFill="1" applyBorder="1" applyAlignment="1">
      <alignment vertical="top"/>
    </xf>
    <xf numFmtId="0" fontId="52" fillId="0" borderId="13" xfId="0" applyFont="1" applyFill="1" applyBorder="1" applyAlignment="1">
      <alignment vertical="top"/>
    </xf>
    <xf numFmtId="0" fontId="52" fillId="0" borderId="13" xfId="0" applyFont="1" applyFill="1" applyBorder="1" applyAlignment="1">
      <alignment horizontal="left" vertical="top"/>
    </xf>
    <xf numFmtId="0" fontId="52" fillId="0" borderId="13" xfId="0" applyFont="1" applyFill="1" applyBorder="1" applyAlignment="1">
      <alignment horizontal="left" vertical="top" wrapText="1"/>
    </xf>
    <xf numFmtId="0" fontId="52" fillId="0" borderId="13" xfId="1" applyFont="1" applyBorder="1" applyAlignment="1">
      <alignment horizontal="left" vertical="top"/>
    </xf>
    <xf numFmtId="0" fontId="52" fillId="0" borderId="79" xfId="0" applyFont="1" applyFill="1" applyBorder="1" applyAlignment="1">
      <alignment horizontal="left" vertical="top"/>
    </xf>
    <xf numFmtId="0" fontId="0" fillId="0" borderId="73" xfId="0" applyFill="1" applyBorder="1"/>
    <xf numFmtId="0" fontId="0" fillId="0" borderId="73" xfId="0" applyFill="1" applyBorder="1" applyAlignment="1">
      <alignment wrapText="1"/>
    </xf>
    <xf numFmtId="0" fontId="52" fillId="0" borderId="79" xfId="0" applyFont="1" applyFill="1" applyBorder="1" applyAlignment="1">
      <alignment vertical="top"/>
    </xf>
    <xf numFmtId="0" fontId="52" fillId="0" borderId="75" xfId="0" applyFont="1" applyFill="1" applyBorder="1" applyAlignment="1">
      <alignment vertical="top"/>
    </xf>
    <xf numFmtId="0" fontId="52" fillId="0" borderId="75" xfId="0" applyFont="1" applyFill="1" applyBorder="1"/>
    <xf numFmtId="0" fontId="52" fillId="0" borderId="45" xfId="0" applyFont="1" applyFill="1" applyBorder="1" applyAlignment="1">
      <alignment vertical="top" wrapText="1"/>
    </xf>
    <xf numFmtId="0" fontId="52" fillId="0" borderId="45" xfId="0" applyFont="1" applyFill="1" applyBorder="1" applyAlignment="1">
      <alignment horizontal="left" vertical="top"/>
    </xf>
    <xf numFmtId="0" fontId="52" fillId="0" borderId="45" xfId="0" applyFont="1" applyFill="1" applyBorder="1" applyAlignment="1">
      <alignment vertical="top"/>
    </xf>
    <xf numFmtId="0" fontId="52" fillId="0" borderId="76" xfId="0" applyFont="1" applyFill="1" applyBorder="1" applyAlignment="1">
      <alignment vertical="top"/>
    </xf>
    <xf numFmtId="168" fontId="34" fillId="69" borderId="5" xfId="525" applyNumberFormat="1" applyFont="1" applyFill="1" applyBorder="1" applyAlignment="1">
      <alignment horizontal="center" vertical="center"/>
    </xf>
    <xf numFmtId="0" fontId="38" fillId="7" borderId="53" xfId="1" applyFont="1" applyFill="1" applyBorder="1" applyAlignment="1">
      <alignment horizontal="center"/>
    </xf>
    <xf numFmtId="2" fontId="34" fillId="0" borderId="7" xfId="1" applyNumberFormat="1" applyFont="1" applyFill="1" applyBorder="1" applyAlignment="1" applyProtection="1">
      <alignment horizontal="center" vertical="center"/>
    </xf>
    <xf numFmtId="2" fontId="34" fillId="0" borderId="12" xfId="1" applyNumberFormat="1" applyFont="1" applyFill="1" applyBorder="1" applyAlignment="1" applyProtection="1">
      <alignment horizontal="center" vertical="center"/>
    </xf>
    <xf numFmtId="0" fontId="38" fillId="7" borderId="0" xfId="1" applyFont="1" applyFill="1" applyBorder="1" applyAlignment="1">
      <alignment horizontal="center"/>
    </xf>
    <xf numFmtId="0" fontId="34" fillId="34" borderId="0" xfId="1" applyFont="1" applyFill="1" applyBorder="1" applyAlignment="1">
      <alignment horizontal="center" vertical="center"/>
    </xf>
    <xf numFmtId="167" fontId="34" fillId="69" borderId="43" xfId="1" applyNumberFormat="1" applyFont="1" applyFill="1" applyBorder="1" applyAlignment="1">
      <alignment horizontal="center" vertical="center"/>
    </xf>
    <xf numFmtId="167" fontId="34" fillId="69" borderId="49" xfId="1" applyNumberFormat="1" applyFont="1" applyFill="1" applyBorder="1" applyAlignment="1">
      <alignment horizontal="center" vertical="center"/>
    </xf>
    <xf numFmtId="2" fontId="34" fillId="69" borderId="51" xfId="1" applyNumberFormat="1" applyFont="1" applyFill="1" applyBorder="1" applyAlignment="1">
      <alignment horizontal="center" vertical="center"/>
    </xf>
    <xf numFmtId="167" fontId="34" fillId="0" borderId="8" xfId="1" applyNumberFormat="1" applyFont="1" applyFill="1" applyBorder="1" applyAlignment="1" applyProtection="1">
      <alignment horizontal="center" vertical="center"/>
    </xf>
    <xf numFmtId="167" fontId="34" fillId="69" borderId="9" xfId="1" applyNumberFormat="1" applyFont="1" applyFill="1" applyBorder="1" applyAlignment="1">
      <alignment horizontal="center" vertical="center"/>
    </xf>
    <xf numFmtId="9" fontId="35" fillId="4" borderId="56" xfId="522" applyNumberFormat="1" applyFont="1" applyFill="1" applyBorder="1" applyAlignment="1">
      <alignment horizontal="center"/>
    </xf>
    <xf numFmtId="9" fontId="39" fillId="4" borderId="26" xfId="1" applyNumberFormat="1" applyFont="1" applyFill="1" applyBorder="1" applyAlignment="1">
      <alignment horizontal="center"/>
    </xf>
    <xf numFmtId="9" fontId="34" fillId="4" borderId="57" xfId="522" applyNumberFormat="1" applyFont="1" applyFill="1" applyBorder="1" applyAlignment="1">
      <alignment horizontal="center" vertical="center"/>
    </xf>
    <xf numFmtId="9" fontId="39" fillId="4" borderId="78" xfId="7" applyNumberFormat="1" applyFont="1" applyFill="1" applyBorder="1" applyAlignment="1">
      <alignment horizontal="center"/>
    </xf>
    <xf numFmtId="9" fontId="35" fillId="4" borderId="95" xfId="522" applyNumberFormat="1" applyFont="1" applyFill="1" applyBorder="1" applyAlignment="1">
      <alignment horizontal="center"/>
    </xf>
    <xf numFmtId="9" fontId="0" fillId="4" borderId="17" xfId="522" applyNumberFormat="1" applyFont="1" applyFill="1" applyBorder="1"/>
    <xf numFmtId="9" fontId="34" fillId="4" borderId="96" xfId="522" applyNumberFormat="1" applyFont="1" applyFill="1" applyBorder="1" applyAlignment="1">
      <alignment horizontal="center" vertical="center"/>
    </xf>
    <xf numFmtId="9" fontId="34" fillId="33" borderId="94" xfId="525" applyNumberFormat="1" applyFont="1" applyFill="1" applyBorder="1" applyAlignment="1" applyProtection="1">
      <alignment horizontal="center" vertical="center"/>
    </xf>
    <xf numFmtId="9" fontId="34" fillId="33" borderId="96" xfId="525" applyNumberFormat="1" applyFont="1" applyFill="1" applyBorder="1" applyAlignment="1" applyProtection="1">
      <alignment horizontal="center" vertical="center"/>
    </xf>
    <xf numFmtId="9" fontId="34" fillId="33" borderId="93" xfId="525" applyNumberFormat="1" applyFont="1" applyFill="1" applyBorder="1" applyAlignment="1" applyProtection="1">
      <alignment horizontal="center" vertical="center"/>
    </xf>
    <xf numFmtId="9" fontId="0" fillId="0" borderId="17" xfId="522" applyNumberFormat="1" applyFont="1" applyBorder="1"/>
    <xf numFmtId="9" fontId="34" fillId="0" borderId="55" xfId="1" applyNumberFormat="1" applyFont="1" applyFill="1" applyBorder="1" applyAlignment="1" applyProtection="1">
      <alignment horizontal="center" vertical="center"/>
    </xf>
    <xf numFmtId="9" fontId="34" fillId="0" borderId="57" xfId="1" applyNumberFormat="1" applyFont="1" applyFill="1" applyBorder="1" applyAlignment="1" applyProtection="1">
      <alignment horizontal="center" vertical="center"/>
    </xf>
    <xf numFmtId="9" fontId="34" fillId="0" borderId="58" xfId="1" applyNumberFormat="1" applyFont="1" applyFill="1" applyBorder="1" applyAlignment="1" applyProtection="1">
      <alignment horizontal="center" vertical="center"/>
    </xf>
    <xf numFmtId="0" fontId="34" fillId="4" borderId="96" xfId="1" applyNumberFormat="1" applyFont="1" applyFill="1" applyBorder="1" applyAlignment="1">
      <alignment horizontal="center" vertical="center"/>
    </xf>
    <xf numFmtId="2" fontId="34" fillId="33" borderId="94" xfId="527" applyNumberFormat="1" applyFont="1" applyFill="1" applyBorder="1" applyAlignment="1" applyProtection="1">
      <alignment horizontal="center" vertical="center"/>
    </xf>
    <xf numFmtId="0" fontId="34" fillId="33" borderId="96" xfId="527" applyNumberFormat="1" applyFont="1" applyFill="1" applyBorder="1" applyAlignment="1" applyProtection="1">
      <alignment horizontal="center" vertical="center"/>
    </xf>
    <xf numFmtId="1" fontId="34" fillId="33" borderId="96" xfId="527" applyNumberFormat="1" applyFont="1" applyFill="1" applyBorder="1" applyAlignment="1" applyProtection="1">
      <alignment horizontal="center" vertical="center"/>
    </xf>
    <xf numFmtId="167" fontId="34" fillId="33" borderId="96" xfId="527" applyNumberFormat="1" applyFont="1" applyFill="1" applyBorder="1" applyAlignment="1" applyProtection="1">
      <alignment horizontal="center" vertical="center"/>
    </xf>
    <xf numFmtId="2" fontId="34" fillId="33" borderId="96" xfId="527" applyNumberFormat="1" applyFont="1" applyFill="1" applyBorder="1" applyAlignment="1" applyProtection="1">
      <alignment horizontal="center" vertical="center"/>
    </xf>
    <xf numFmtId="167" fontId="34" fillId="33" borderId="93" xfId="527" applyNumberFormat="1" applyFont="1" applyFill="1" applyBorder="1" applyAlignment="1" applyProtection="1">
      <alignment horizontal="center" vertical="center"/>
    </xf>
    <xf numFmtId="0" fontId="0" fillId="4" borderId="17" xfId="517" applyNumberFormat="1" applyFont="1" applyFill="1" applyBorder="1"/>
    <xf numFmtId="0" fontId="0" fillId="0" borderId="17" xfId="517" applyNumberFormat="1" applyFont="1" applyBorder="1"/>
    <xf numFmtId="0" fontId="34" fillId="65" borderId="0" xfId="1" applyFont="1" applyFill="1" applyBorder="1" applyAlignment="1">
      <alignment horizontal="center" vertical="center"/>
    </xf>
    <xf numFmtId="168" fontId="34" fillId="69" borderId="9" xfId="525" applyNumberFormat="1" applyFont="1" applyFill="1" applyBorder="1" applyAlignment="1" applyProtection="1">
      <alignment horizontal="center" vertical="center"/>
    </xf>
    <xf numFmtId="2" fontId="34" fillId="69" borderId="4" xfId="525" applyNumberFormat="1" applyFont="1" applyFill="1" applyBorder="1" applyAlignment="1">
      <alignment horizontal="center" vertical="center"/>
    </xf>
    <xf numFmtId="2" fontId="34" fillId="0" borderId="8" xfId="522" applyNumberFormat="1" applyFont="1" applyFill="1" applyBorder="1" applyAlignment="1">
      <alignment horizontal="center" vertical="center"/>
    </xf>
    <xf numFmtId="9" fontId="34" fillId="69" borderId="4" xfId="522" applyFont="1" applyFill="1" applyBorder="1" applyAlignment="1">
      <alignment horizontal="center" vertical="center"/>
    </xf>
    <xf numFmtId="0" fontId="34" fillId="35" borderId="2" xfId="1" applyFont="1" applyFill="1" applyBorder="1" applyAlignment="1">
      <alignment horizontal="center" vertical="center"/>
    </xf>
    <xf numFmtId="0" fontId="53" fillId="67" borderId="53" xfId="1" applyFont="1" applyFill="1" applyBorder="1" applyAlignment="1">
      <alignment horizontal="center" vertical="center"/>
    </xf>
    <xf numFmtId="0" fontId="34" fillId="8" borderId="2" xfId="1" applyFont="1" applyFill="1" applyBorder="1" applyAlignment="1">
      <alignment horizontal="center" vertical="center"/>
    </xf>
    <xf numFmtId="167" fontId="34" fillId="8" borderId="2" xfId="1" applyNumberFormat="1" applyFont="1" applyFill="1" applyBorder="1" applyAlignment="1">
      <alignment horizontal="center" vertical="center"/>
    </xf>
    <xf numFmtId="0" fontId="34" fillId="9" borderId="53" xfId="1" applyFont="1" applyFill="1" applyBorder="1" applyAlignment="1">
      <alignment horizontal="center" vertical="center"/>
    </xf>
    <xf numFmtId="167" fontId="34" fillId="9" borderId="53" xfId="1" applyNumberFormat="1" applyFont="1" applyFill="1" applyBorder="1" applyAlignment="1">
      <alignment horizontal="center" vertical="center"/>
    </xf>
    <xf numFmtId="2" fontId="34" fillId="0" borderId="46" xfId="1" applyNumberFormat="1" applyFont="1" applyFill="1" applyBorder="1" applyAlignment="1">
      <alignment horizontal="center" vertical="center"/>
    </xf>
    <xf numFmtId="181" fontId="34" fillId="0" borderId="6" xfId="523" applyNumberFormat="1" applyFont="1" applyFill="1" applyBorder="1" applyAlignment="1" applyProtection="1">
      <alignment vertical="center"/>
    </xf>
    <xf numFmtId="167" fontId="34" fillId="0" borderId="6" xfId="527" applyNumberFormat="1" applyFont="1" applyFill="1" applyBorder="1" applyAlignment="1" applyProtection="1">
      <alignment horizontal="center" vertical="center"/>
    </xf>
    <xf numFmtId="167" fontId="34" fillId="34" borderId="17" xfId="1" applyNumberFormat="1" applyFont="1" applyFill="1" applyBorder="1" applyAlignment="1">
      <alignment horizontal="center" vertical="center"/>
    </xf>
    <xf numFmtId="167" fontId="34" fillId="64" borderId="14" xfId="1" applyNumberFormat="1" applyFont="1" applyFill="1" applyBorder="1" applyAlignment="1" applyProtection="1">
      <alignment horizontal="center" vertical="center"/>
    </xf>
    <xf numFmtId="167" fontId="34" fillId="0" borderId="10" xfId="527" applyNumberFormat="1" applyFont="1" applyFill="1" applyBorder="1" applyAlignment="1" applyProtection="1">
      <alignment horizontal="center" vertical="center"/>
    </xf>
    <xf numFmtId="167" fontId="34" fillId="33" borderId="10" xfId="527" applyNumberFormat="1" applyFont="1" applyFill="1" applyBorder="1" applyAlignment="1" applyProtection="1">
      <alignment horizontal="center" vertical="center"/>
    </xf>
    <xf numFmtId="167" fontId="34" fillId="0" borderId="6" xfId="523" applyNumberFormat="1" applyFont="1" applyFill="1" applyBorder="1" applyAlignment="1" applyProtection="1">
      <alignment horizontal="center" vertical="center"/>
    </xf>
    <xf numFmtId="181" fontId="34" fillId="0" borderId="6" xfId="1" applyNumberFormat="1" applyFont="1" applyFill="1" applyBorder="1" applyAlignment="1" applyProtection="1">
      <alignment horizontal="center" vertical="center"/>
    </xf>
    <xf numFmtId="181" fontId="34" fillId="0" borderId="6" xfId="525" applyNumberFormat="1" applyFont="1" applyFill="1" applyBorder="1" applyAlignment="1" applyProtection="1">
      <alignment horizontal="center" vertical="center"/>
    </xf>
    <xf numFmtId="181" fontId="34" fillId="78" borderId="24" xfId="523" applyNumberFormat="1" applyFont="1" applyFill="1" applyBorder="1" applyAlignment="1" applyProtection="1">
      <alignment horizontal="center" vertical="center"/>
    </xf>
    <xf numFmtId="168" fontId="34" fillId="4" borderId="24" xfId="522" applyNumberFormat="1" applyFont="1" applyFill="1" applyBorder="1" applyAlignment="1">
      <alignment horizontal="center" vertical="center"/>
    </xf>
    <xf numFmtId="168" fontId="34" fillId="0" borderId="6" xfId="8" applyNumberFormat="1" applyFont="1" applyFill="1" applyBorder="1" applyAlignment="1">
      <alignment horizontal="center" vertical="center"/>
    </xf>
    <xf numFmtId="181" fontId="34" fillId="78" borderId="6" xfId="256" applyNumberFormat="1" applyFont="1" applyFill="1" applyBorder="1" applyAlignment="1" applyProtection="1">
      <alignment horizontal="center" vertical="center"/>
    </xf>
    <xf numFmtId="167" fontId="34" fillId="33" borderId="6" xfId="527" applyNumberFormat="1" applyFont="1" applyFill="1" applyBorder="1" applyAlignment="1" applyProtection="1">
      <alignment horizontal="center" vertical="center"/>
    </xf>
    <xf numFmtId="167" fontId="34" fillId="33" borderId="24" xfId="527" applyNumberFormat="1" applyFont="1" applyFill="1" applyBorder="1" applyAlignment="1" applyProtection="1">
      <alignment horizontal="center" vertical="center"/>
    </xf>
    <xf numFmtId="1" fontId="51" fillId="33" borderId="6" xfId="527" applyNumberFormat="1" applyFont="1" applyFill="1" applyBorder="1" applyAlignment="1" applyProtection="1">
      <alignment horizontal="center" vertical="center"/>
    </xf>
    <xf numFmtId="1" fontId="34" fillId="33" borderId="24" xfId="527" applyNumberFormat="1" applyFont="1" applyFill="1" applyBorder="1" applyAlignment="1" applyProtection="1">
      <alignment horizontal="center" vertical="center"/>
    </xf>
    <xf numFmtId="181" fontId="34" fillId="4" borderId="14" xfId="523" applyNumberFormat="1" applyFont="1" applyFill="1" applyBorder="1" applyAlignment="1" applyProtection="1">
      <alignment horizontal="center" vertical="center"/>
    </xf>
    <xf numFmtId="181" fontId="34" fillId="0" borderId="14" xfId="523" applyNumberFormat="1" applyFont="1" applyFill="1" applyBorder="1" applyAlignment="1" applyProtection="1">
      <alignment horizontal="center" vertical="center"/>
    </xf>
    <xf numFmtId="1" fontId="34" fillId="33" borderId="10" xfId="523" applyNumberFormat="1" applyFont="1" applyFill="1" applyBorder="1" applyAlignment="1" applyProtection="1">
      <alignment horizontal="center" vertical="center"/>
    </xf>
    <xf numFmtId="181" fontId="34" fillId="0" borderId="24" xfId="523" applyNumberFormat="1" applyFont="1" applyFill="1" applyBorder="1" applyAlignment="1">
      <alignment horizontal="center" vertical="center"/>
    </xf>
    <xf numFmtId="181" fontId="34" fillId="0" borderId="10" xfId="527" applyNumberFormat="1" applyFont="1" applyFill="1" applyBorder="1" applyAlignment="1" applyProtection="1">
      <alignment horizontal="center" vertical="center"/>
    </xf>
    <xf numFmtId="181" fontId="34" fillId="78" borderId="6" xfId="523" applyNumberFormat="1" applyFont="1" applyFill="1" applyBorder="1" applyAlignment="1">
      <alignment horizontal="center" vertical="center"/>
    </xf>
    <xf numFmtId="181" fontId="34" fillId="78" borderId="14" xfId="523" applyNumberFormat="1" applyFont="1" applyFill="1" applyBorder="1" applyAlignment="1" applyProtection="1">
      <alignment horizontal="center" vertical="center"/>
    </xf>
    <xf numFmtId="2" fontId="34" fillId="33" borderId="6" xfId="523" applyNumberFormat="1" applyFont="1" applyFill="1" applyBorder="1" applyAlignment="1" applyProtection="1">
      <alignment horizontal="center" vertical="center"/>
    </xf>
    <xf numFmtId="181" fontId="34" fillId="33" borderId="21" xfId="523" applyNumberFormat="1" applyFont="1" applyFill="1" applyBorder="1" applyAlignment="1" applyProtection="1">
      <alignment horizontal="center" vertical="center"/>
    </xf>
    <xf numFmtId="168" fontId="34" fillId="33" borderId="14" xfId="522" applyNumberFormat="1" applyFont="1" applyFill="1" applyBorder="1" applyAlignment="1" applyProtection="1">
      <alignment horizontal="center" vertical="center"/>
    </xf>
    <xf numFmtId="167" fontId="34" fillId="64" borderId="6" xfId="1255" applyNumberFormat="1" applyFont="1" applyFill="1" applyBorder="1" applyAlignment="1" applyProtection="1">
      <alignment horizontal="center" vertical="center"/>
    </xf>
    <xf numFmtId="167" fontId="34" fillId="64" borderId="24" xfId="1255" applyNumberFormat="1" applyFont="1" applyFill="1" applyBorder="1" applyAlignment="1" applyProtection="1">
      <alignment horizontal="center" vertical="center"/>
    </xf>
    <xf numFmtId="167" fontId="34" fillId="33" borderId="24" xfId="523" applyNumberFormat="1" applyFont="1" applyFill="1" applyBorder="1" applyAlignment="1" applyProtection="1">
      <alignment horizontal="center" vertical="center"/>
    </xf>
    <xf numFmtId="181" fontId="34" fillId="0" borderId="10" xfId="523" applyNumberFormat="1" applyFont="1" applyFill="1" applyBorder="1" applyAlignment="1" applyProtection="1">
      <alignment horizontal="center" vertical="center"/>
    </xf>
    <xf numFmtId="181" fontId="34" fillId="33" borderId="10" xfId="523" applyNumberFormat="1" applyFont="1" applyFill="1" applyBorder="1" applyAlignment="1" applyProtection="1">
      <alignment horizontal="center" vertical="center"/>
    </xf>
    <xf numFmtId="10" fontId="52" fillId="4" borderId="6" xfId="1" quotePrefix="1" applyNumberFormat="1" applyFont="1" applyFill="1" applyBorder="1" applyAlignment="1">
      <alignment horizontal="center" vertical="center"/>
    </xf>
    <xf numFmtId="181" fontId="34" fillId="4" borderId="24" xfId="523" applyNumberFormat="1" applyFont="1" applyFill="1" applyBorder="1" applyAlignment="1" applyProtection="1">
      <alignment horizontal="center" vertical="center"/>
    </xf>
    <xf numFmtId="10" fontId="34" fillId="33" borderId="6" xfId="522" applyNumberFormat="1" applyFont="1" applyFill="1" applyBorder="1" applyAlignment="1">
      <alignment horizontal="center" vertical="center"/>
    </xf>
    <xf numFmtId="181" fontId="34" fillId="64" borderId="6" xfId="1" applyNumberFormat="1" applyFont="1" applyFill="1" applyBorder="1" applyAlignment="1">
      <alignment horizontal="center" vertical="center"/>
    </xf>
    <xf numFmtId="181" fontId="34" fillId="64" borderId="6" xfId="525" applyNumberFormat="1" applyFont="1" applyFill="1" applyBorder="1" applyAlignment="1" applyProtection="1">
      <alignment horizontal="center" vertical="center"/>
    </xf>
    <xf numFmtId="181" fontId="34" fillId="78" borderId="24" xfId="1" applyNumberFormat="1" applyFont="1" applyFill="1" applyBorder="1" applyAlignment="1" applyProtection="1">
      <alignment horizontal="center" vertical="center"/>
    </xf>
    <xf numFmtId="1" fontId="34" fillId="33" borderId="14" xfId="527" applyNumberFormat="1" applyFont="1" applyFill="1" applyBorder="1" applyAlignment="1" applyProtection="1">
      <alignment horizontal="center" vertical="center"/>
    </xf>
    <xf numFmtId="181" fontId="34" fillId="64" borderId="21" xfId="523" applyNumberFormat="1" applyFont="1" applyFill="1" applyBorder="1" applyAlignment="1" applyProtection="1">
      <alignment horizontal="center" vertical="center"/>
    </xf>
    <xf numFmtId="181" fontId="34" fillId="4" borderId="21" xfId="523" applyNumberFormat="1" applyFont="1" applyFill="1" applyBorder="1" applyAlignment="1" applyProtection="1">
      <alignment horizontal="center" vertical="center"/>
    </xf>
    <xf numFmtId="9" fontId="107" fillId="64" borderId="14" xfId="525" applyFont="1" applyFill="1" applyBorder="1" applyAlignment="1">
      <alignment horizontal="center" vertical="center"/>
    </xf>
    <xf numFmtId="9" fontId="34" fillId="64" borderId="14" xfId="525" applyFont="1" applyFill="1" applyBorder="1" applyAlignment="1">
      <alignment horizontal="center" vertical="center"/>
    </xf>
    <xf numFmtId="0" fontId="126" fillId="8" borderId="37" xfId="1" applyFont="1" applyFill="1" applyBorder="1" applyAlignment="1">
      <alignment vertical="center"/>
    </xf>
    <xf numFmtId="0" fontId="107" fillId="8" borderId="17" xfId="1" applyFont="1" applyFill="1" applyBorder="1" applyAlignment="1">
      <alignment vertical="center"/>
    </xf>
    <xf numFmtId="0" fontId="107" fillId="34" borderId="17" xfId="1" applyFont="1" applyFill="1" applyBorder="1" applyAlignment="1">
      <alignment horizontal="center" vertical="center"/>
    </xf>
    <xf numFmtId="0" fontId="34" fillId="34" borderId="18" xfId="1" applyFont="1" applyFill="1" applyBorder="1" applyAlignment="1">
      <alignment horizontal="left" vertical="center"/>
    </xf>
    <xf numFmtId="181" fontId="34" fillId="0" borderId="24" xfId="1" applyNumberFormat="1" applyFont="1" applyFill="1" applyBorder="1" applyAlignment="1" applyProtection="1">
      <alignment horizontal="center" vertical="center"/>
    </xf>
    <xf numFmtId="167" fontId="34" fillId="0" borderId="24" xfId="523" applyNumberFormat="1" applyFont="1" applyFill="1" applyBorder="1" applyAlignment="1" applyProtection="1">
      <alignment horizontal="center" vertical="center"/>
    </xf>
    <xf numFmtId="167" fontId="5" fillId="0" borderId="6" xfId="0" applyNumberFormat="1" applyFont="1" applyBorder="1" applyAlignment="1">
      <alignment horizontal="center" vertical="center"/>
    </xf>
    <xf numFmtId="167" fontId="34" fillId="94" borderId="6" xfId="1" applyNumberFormat="1" applyFont="1" applyFill="1" applyBorder="1" applyAlignment="1" applyProtection="1">
      <alignment horizontal="center" vertical="center"/>
    </xf>
    <xf numFmtId="167" fontId="34" fillId="4" borderId="6" xfId="1" applyNumberFormat="1" applyFont="1" applyFill="1" applyBorder="1" applyAlignment="1" applyProtection="1">
      <alignment horizontal="center" vertical="center"/>
    </xf>
    <xf numFmtId="167" fontId="34" fillId="114" borderId="6" xfId="1" applyNumberFormat="1" applyFont="1" applyFill="1" applyBorder="1" applyAlignment="1" applyProtection="1">
      <alignment horizontal="center" vertical="center"/>
    </xf>
    <xf numFmtId="167" fontId="34" fillId="94" borderId="10" xfId="527" applyNumberFormat="1" applyFont="1" applyFill="1" applyBorder="1" applyAlignment="1" applyProtection="1">
      <alignment horizontal="center" vertical="center"/>
    </xf>
    <xf numFmtId="1" fontId="34" fillId="94" borderId="14" xfId="1" applyNumberFormat="1" applyFont="1" applyFill="1" applyBorder="1" applyAlignment="1" applyProtection="1">
      <alignment horizontal="center" vertical="center"/>
    </xf>
    <xf numFmtId="0" fontId="5" fillId="0" borderId="14" xfId="0" applyFont="1" applyBorder="1" applyAlignment="1">
      <alignment horizontal="center" vertical="center"/>
    </xf>
    <xf numFmtId="0" fontId="34" fillId="4" borderId="23" xfId="1" applyFont="1" applyFill="1" applyBorder="1" applyAlignment="1">
      <alignment horizontal="center" vertical="center"/>
    </xf>
    <xf numFmtId="0" fontId="52" fillId="4" borderId="57" xfId="1" applyFont="1" applyFill="1" applyBorder="1" applyAlignment="1">
      <alignment vertical="center"/>
    </xf>
    <xf numFmtId="0" fontId="52" fillId="4" borderId="63" xfId="1" applyFont="1" applyFill="1" applyBorder="1" applyAlignment="1">
      <alignment horizontal="center" vertical="center" wrapText="1"/>
    </xf>
    <xf numFmtId="10" fontId="52" fillId="4" borderId="47" xfId="1" applyNumberFormat="1" applyFont="1" applyFill="1" applyBorder="1" applyAlignment="1">
      <alignment horizontal="center" vertical="center"/>
    </xf>
    <xf numFmtId="0" fontId="52" fillId="4" borderId="7" xfId="1" applyFont="1" applyFill="1" applyBorder="1" applyAlignment="1">
      <alignment horizontal="center" vertical="center"/>
    </xf>
    <xf numFmtId="0" fontId="52" fillId="4" borderId="56" xfId="1" applyFont="1" applyFill="1" applyBorder="1" applyAlignment="1">
      <alignment horizontal="center" vertical="center"/>
    </xf>
    <xf numFmtId="10" fontId="52" fillId="4" borderId="50" xfId="1" quotePrefix="1" applyNumberFormat="1" applyFont="1" applyFill="1" applyBorder="1" applyAlignment="1">
      <alignment horizontal="center" vertical="center"/>
    </xf>
    <xf numFmtId="0" fontId="52" fillId="4" borderId="5" xfId="1" applyFont="1" applyFill="1" applyBorder="1" applyAlignment="1">
      <alignment horizontal="center" vertical="center"/>
    </xf>
    <xf numFmtId="0" fontId="52" fillId="0" borderId="0" xfId="1" applyFont="1" applyBorder="1" applyAlignment="1">
      <alignment horizontal="center"/>
    </xf>
    <xf numFmtId="0" fontId="34" fillId="0" borderId="0" xfId="1" applyFont="1" applyAlignment="1">
      <alignment horizontal="center"/>
    </xf>
    <xf numFmtId="2" fontId="35" fillId="0" borderId="97" xfId="1" applyNumberFormat="1" applyFont="1" applyFill="1" applyBorder="1" applyAlignment="1">
      <alignment horizontal="center"/>
    </xf>
    <xf numFmtId="2" fontId="35" fillId="0" borderId="69" xfId="1" applyNumberFormat="1" applyFont="1" applyFill="1" applyBorder="1" applyAlignment="1">
      <alignment horizontal="center"/>
    </xf>
    <xf numFmtId="167" fontId="35" fillId="0" borderId="69" xfId="522" applyNumberFormat="1" applyFont="1" applyFill="1" applyBorder="1" applyAlignment="1">
      <alignment horizontal="center"/>
    </xf>
    <xf numFmtId="9" fontId="35" fillId="4" borderId="0" xfId="522" applyNumberFormat="1" applyFont="1" applyFill="1" applyBorder="1" applyAlignment="1">
      <alignment horizontal="center"/>
    </xf>
    <xf numFmtId="9" fontId="35" fillId="4" borderId="17" xfId="522" applyNumberFormat="1" applyFont="1" applyFill="1" applyBorder="1" applyAlignment="1">
      <alignment horizontal="center"/>
    </xf>
    <xf numFmtId="168" fontId="39" fillId="4" borderId="73" xfId="522" applyNumberFormat="1" applyFont="1" applyFill="1" applyBorder="1" applyAlignment="1">
      <alignment horizontal="center" vertical="center"/>
    </xf>
    <xf numFmtId="168" fontId="39" fillId="4" borderId="13" xfId="522" applyNumberFormat="1" applyFont="1" applyFill="1" applyBorder="1" applyAlignment="1">
      <alignment horizontal="center" vertical="center"/>
    </xf>
    <xf numFmtId="9" fontId="39" fillId="4" borderId="74" xfId="522" applyFont="1" applyFill="1" applyBorder="1" applyAlignment="1">
      <alignment horizontal="center" vertical="center"/>
    </xf>
    <xf numFmtId="0" fontId="34" fillId="5" borderId="6" xfId="1415" applyNumberFormat="1" applyFont="1" applyFill="1" applyBorder="1" applyAlignment="1" applyProtection="1">
      <alignment horizontal="right"/>
    </xf>
    <xf numFmtId="166" fontId="37" fillId="73" borderId="6" xfId="1415" applyNumberFormat="1" applyFont="1" applyFill="1" applyBorder="1" applyAlignment="1" applyProtection="1">
      <alignment horizontal="right"/>
    </xf>
    <xf numFmtId="166" fontId="34" fillId="5" borderId="6" xfId="1415" applyNumberFormat="1" applyFont="1" applyFill="1" applyBorder="1" applyAlignment="1" applyProtection="1">
      <alignment horizontal="right"/>
    </xf>
    <xf numFmtId="166" fontId="37" fillId="10" borderId="6" xfId="1415" applyNumberFormat="1" applyFont="1" applyFill="1" applyBorder="1" applyAlignment="1" applyProtection="1">
      <alignment horizontal="right"/>
    </xf>
    <xf numFmtId="2" fontId="50" fillId="5" borderId="6" xfId="1415" applyNumberFormat="1" applyFont="1" applyFill="1" applyBorder="1" applyAlignment="1" applyProtection="1">
      <alignment horizontal="right"/>
    </xf>
    <xf numFmtId="166" fontId="34" fillId="9" borderId="6" xfId="1415" applyNumberFormat="1" applyFont="1" applyFill="1" applyBorder="1" applyAlignment="1" applyProtection="1">
      <alignment horizontal="right"/>
    </xf>
    <xf numFmtId="1" fontId="34" fillId="5" borderId="6" xfId="1415" applyNumberFormat="1" applyFont="1" applyFill="1" applyBorder="1" applyAlignment="1" applyProtection="1">
      <alignment horizontal="right"/>
    </xf>
    <xf numFmtId="166" fontId="37" fillId="7" borderId="6" xfId="1415" applyNumberFormat="1" applyFont="1" applyFill="1" applyBorder="1" applyAlignment="1" applyProtection="1">
      <alignment horizontal="right"/>
    </xf>
    <xf numFmtId="183" fontId="34" fillId="5" borderId="6" xfId="1415" applyNumberFormat="1" applyFont="1" applyFill="1" applyBorder="1" applyAlignment="1" applyProtection="1">
      <alignment horizontal="right"/>
    </xf>
    <xf numFmtId="166" fontId="34" fillId="6" borderId="6" xfId="1415" applyNumberFormat="1" applyFont="1" applyFill="1" applyBorder="1" applyAlignment="1" applyProtection="1">
      <alignment horizontal="right"/>
    </xf>
    <xf numFmtId="166" fontId="37" fillId="3" borderId="6" xfId="1415" applyNumberFormat="1" applyFont="1" applyFill="1" applyBorder="1" applyAlignment="1" applyProtection="1">
      <alignment horizontal="left"/>
    </xf>
    <xf numFmtId="0" fontId="51" fillId="0" borderId="54" xfId="6" applyFont="1" applyBorder="1" applyAlignment="1">
      <alignment vertical="center"/>
    </xf>
    <xf numFmtId="0" fontId="51" fillId="0" borderId="54" xfId="6" applyFont="1" applyBorder="1" applyAlignment="1">
      <alignment horizontal="right" vertical="center"/>
    </xf>
    <xf numFmtId="0" fontId="51" fillId="0" borderId="65" xfId="6" applyFont="1" applyBorder="1" applyAlignment="1">
      <alignment vertical="center"/>
    </xf>
    <xf numFmtId="0" fontId="51" fillId="96" borderId="54" xfId="6" applyFont="1" applyFill="1" applyBorder="1" applyAlignment="1">
      <alignment vertical="center"/>
    </xf>
    <xf numFmtId="0" fontId="125" fillId="96" borderId="54" xfId="6" applyFont="1" applyFill="1" applyBorder="1" applyAlignment="1">
      <alignment vertical="center"/>
    </xf>
    <xf numFmtId="0" fontId="125" fillId="96" borderId="65" xfId="6" applyFont="1" applyFill="1" applyBorder="1" applyAlignment="1">
      <alignment vertical="center"/>
    </xf>
    <xf numFmtId="168" fontId="34" fillId="33" borderId="6" xfId="7" applyNumberFormat="1" applyFont="1" applyFill="1" applyBorder="1" applyAlignment="1" applyProtection="1">
      <alignment horizontal="center" vertical="center"/>
    </xf>
    <xf numFmtId="0" fontId="147" fillId="0" borderId="0" xfId="6" applyFont="1" applyAlignment="1">
      <alignment horizontal="left" vertical="top" wrapText="1"/>
    </xf>
    <xf numFmtId="43" fontId="35" fillId="4" borderId="0" xfId="786" applyFont="1" applyFill="1" applyAlignment="1">
      <alignment horizontal="center"/>
    </xf>
    <xf numFmtId="43" fontId="35" fillId="4" borderId="0" xfId="786" applyNumberFormat="1" applyFont="1" applyFill="1" applyAlignment="1">
      <alignment horizontal="center"/>
    </xf>
    <xf numFmtId="181" fontId="34" fillId="78" borderId="6" xfId="786" applyNumberFormat="1" applyFont="1" applyFill="1" applyBorder="1" applyAlignment="1" applyProtection="1">
      <alignment horizontal="center" vertical="center"/>
    </xf>
    <xf numFmtId="170" fontId="34" fillId="78" borderId="6" xfId="786" applyNumberFormat="1" applyFont="1" applyFill="1" applyBorder="1" applyAlignment="1" applyProtection="1">
      <alignment horizontal="center" vertical="center"/>
    </xf>
    <xf numFmtId="181" fontId="34" fillId="0" borderId="6" xfId="786" applyNumberFormat="1" applyFont="1" applyFill="1" applyBorder="1" applyAlignment="1" applyProtection="1">
      <alignment horizontal="center" vertical="center"/>
    </xf>
    <xf numFmtId="181" fontId="107" fillId="78" borderId="6" xfId="786" applyNumberFormat="1" applyFont="1" applyFill="1" applyBorder="1" applyAlignment="1" applyProtection="1">
      <alignment horizontal="center" vertical="center"/>
    </xf>
    <xf numFmtId="181" fontId="107" fillId="78" borderId="6" xfId="786" applyNumberFormat="1" applyFont="1" applyFill="1" applyBorder="1" applyAlignment="1">
      <alignment horizontal="center" vertical="center"/>
    </xf>
    <xf numFmtId="43" fontId="35" fillId="93" borderId="0" xfId="786" applyFont="1" applyFill="1" applyAlignment="1">
      <alignment horizontal="center"/>
    </xf>
    <xf numFmtId="43" fontId="35" fillId="93" borderId="0" xfId="786" applyNumberFormat="1" applyFont="1" applyFill="1" applyAlignment="1">
      <alignment horizontal="center"/>
    </xf>
    <xf numFmtId="181" fontId="34" fillId="0" borderId="6" xfId="786" applyNumberFormat="1" applyFont="1" applyFill="1" applyBorder="1" applyAlignment="1" applyProtection="1">
      <alignment vertical="center"/>
    </xf>
    <xf numFmtId="10" fontId="34" fillId="0" borderId="6" xfId="7" applyNumberFormat="1" applyFont="1" applyFill="1" applyBorder="1" applyAlignment="1" applyProtection="1">
      <alignment horizontal="center" vertical="center"/>
    </xf>
    <xf numFmtId="181" fontId="34" fillId="33" borderId="24" xfId="786" applyNumberFormat="1" applyFont="1" applyFill="1" applyBorder="1" applyAlignment="1">
      <alignment horizontal="center" vertical="center"/>
    </xf>
    <xf numFmtId="184" fontId="35" fillId="93" borderId="0" xfId="786" applyNumberFormat="1" applyFont="1" applyFill="1" applyAlignment="1">
      <alignment horizontal="center"/>
    </xf>
    <xf numFmtId="170" fontId="34" fillId="4" borderId="6" xfId="786" applyNumberFormat="1" applyFont="1" applyFill="1" applyBorder="1" applyAlignment="1">
      <alignment horizontal="center" vertical="center"/>
    </xf>
    <xf numFmtId="181" fontId="34" fillId="4" borderId="14" xfId="786" applyNumberFormat="1" applyFont="1" applyFill="1" applyBorder="1" applyAlignment="1" applyProtection="1">
      <alignment horizontal="center" vertical="center"/>
    </xf>
    <xf numFmtId="168" fontId="34" fillId="0" borderId="14" xfId="7" applyNumberFormat="1" applyFont="1" applyFill="1" applyBorder="1" applyAlignment="1" applyProtection="1">
      <alignment horizontal="center" vertical="center"/>
    </xf>
    <xf numFmtId="168" fontId="34" fillId="64" borderId="57" xfId="7" applyNumberFormat="1" applyFont="1" applyFill="1" applyBorder="1" applyAlignment="1">
      <alignment horizontal="center" vertical="center"/>
    </xf>
    <xf numFmtId="168" fontId="107" fillId="64" borderId="57" xfId="7" applyNumberFormat="1" applyFont="1" applyFill="1" applyBorder="1" applyAlignment="1">
      <alignment horizontal="center" vertical="center"/>
    </xf>
    <xf numFmtId="9" fontId="107" fillId="64" borderId="57" xfId="7" applyFont="1" applyFill="1" applyBorder="1" applyAlignment="1">
      <alignment horizontal="center" vertical="center"/>
    </xf>
    <xf numFmtId="168" fontId="107" fillId="64" borderId="14" xfId="7" applyNumberFormat="1" applyFont="1" applyFill="1" applyBorder="1" applyAlignment="1">
      <alignment horizontal="center" vertical="center"/>
    </xf>
    <xf numFmtId="9" fontId="107" fillId="64" borderId="14" xfId="7" applyFont="1" applyFill="1" applyBorder="1" applyAlignment="1">
      <alignment horizontal="center" vertical="center"/>
    </xf>
    <xf numFmtId="1" fontId="34" fillId="33" borderId="24" xfId="7" applyNumberFormat="1" applyFont="1" applyFill="1" applyBorder="1" applyAlignment="1" applyProtection="1">
      <alignment horizontal="center" vertical="center"/>
    </xf>
    <xf numFmtId="1" fontId="34" fillId="0" borderId="24" xfId="7" applyNumberFormat="1" applyFont="1" applyFill="1" applyBorder="1" applyAlignment="1" applyProtection="1">
      <alignment horizontal="center" vertical="center"/>
    </xf>
    <xf numFmtId="2" fontId="34" fillId="0" borderId="24" xfId="7" applyNumberFormat="1" applyFont="1" applyFill="1" applyBorder="1" applyAlignment="1" applyProtection="1">
      <alignment horizontal="center" vertical="center"/>
    </xf>
    <xf numFmtId="0" fontId="52" fillId="0" borderId="0" xfId="6" applyFont="1" applyAlignment="1">
      <alignment horizontal="center" vertical="center"/>
    </xf>
    <xf numFmtId="2" fontId="34" fillId="64" borderId="6" xfId="1438" applyNumberFormat="1" applyFont="1" applyFill="1" applyBorder="1" applyAlignment="1" applyProtection="1">
      <alignment horizontal="center" vertical="center"/>
    </xf>
    <xf numFmtId="169" fontId="34" fillId="64" borderId="14" xfId="1438" applyNumberFormat="1" applyFont="1" applyFill="1" applyBorder="1" applyAlignment="1" applyProtection="1">
      <alignment horizontal="center" vertical="center"/>
    </xf>
    <xf numFmtId="1" fontId="107" fillId="64" borderId="14" xfId="1438" applyNumberFormat="1" applyFont="1" applyFill="1" applyBorder="1" applyAlignment="1" applyProtection="1">
      <alignment horizontal="center" vertical="center"/>
    </xf>
    <xf numFmtId="0" fontId="107" fillId="64" borderId="14" xfId="1438" applyNumberFormat="1" applyFont="1" applyFill="1" applyBorder="1" applyAlignment="1">
      <alignment horizontal="center" vertical="center"/>
    </xf>
    <xf numFmtId="167" fontId="35" fillId="0" borderId="5" xfId="523" applyNumberFormat="1" applyFont="1" applyFill="1" applyBorder="1" applyAlignment="1">
      <alignment horizontal="center" vertical="center"/>
    </xf>
    <xf numFmtId="2" fontId="35" fillId="0" borderId="5" xfId="522" applyNumberFormat="1" applyFont="1" applyFill="1" applyBorder="1" applyAlignment="1">
      <alignment horizontal="center" vertical="center"/>
    </xf>
    <xf numFmtId="1" fontId="35" fillId="0" borderId="5" xfId="522" applyNumberFormat="1" applyFont="1" applyFill="1" applyBorder="1" applyAlignment="1">
      <alignment horizontal="center" vertical="center"/>
    </xf>
    <xf numFmtId="168" fontId="39" fillId="4" borderId="99" xfId="522" applyNumberFormat="1" applyFont="1" applyFill="1" applyBorder="1" applyAlignment="1">
      <alignment horizontal="center"/>
    </xf>
    <xf numFmtId="167" fontId="39" fillId="4" borderId="72" xfId="1" applyNumberFormat="1" applyFont="1" applyFill="1" applyBorder="1" applyAlignment="1">
      <alignment horizontal="center"/>
    </xf>
    <xf numFmtId="9" fontId="39" fillId="4" borderId="100" xfId="522" applyFont="1" applyFill="1" applyBorder="1" applyAlignment="1">
      <alignment horizontal="center"/>
    </xf>
    <xf numFmtId="2" fontId="35" fillId="0" borderId="6" xfId="522" applyNumberFormat="1" applyFont="1" applyFill="1" applyBorder="1" applyAlignment="1">
      <alignment horizontal="center" vertical="center"/>
    </xf>
    <xf numFmtId="168" fontId="35" fillId="0" borderId="14" xfId="522" applyNumberFormat="1" applyFont="1" applyFill="1" applyBorder="1" applyAlignment="1">
      <alignment horizontal="center" vertical="center"/>
    </xf>
    <xf numFmtId="168" fontId="35" fillId="0" borderId="10" xfId="522" applyNumberFormat="1" applyFont="1" applyFill="1" applyBorder="1" applyAlignment="1">
      <alignment horizontal="center" vertical="center"/>
    </xf>
    <xf numFmtId="9" fontId="39" fillId="4" borderId="75" xfId="7" applyNumberFormat="1" applyFont="1" applyFill="1" applyBorder="1" applyAlignment="1">
      <alignment horizontal="center"/>
    </xf>
    <xf numFmtId="10" fontId="34" fillId="0" borderId="6" xfId="522" applyNumberFormat="1" applyFont="1" applyFill="1" applyBorder="1" applyAlignment="1">
      <alignment horizontal="center" vertical="center"/>
    </xf>
    <xf numFmtId="0" fontId="34" fillId="4" borderId="21" xfId="1" applyFont="1" applyFill="1" applyBorder="1" applyAlignment="1">
      <alignment vertical="top" wrapText="1"/>
    </xf>
    <xf numFmtId="168" fontId="35" fillId="115" borderId="97" xfId="522" applyNumberFormat="1" applyFont="1" applyFill="1" applyBorder="1" applyAlignment="1">
      <alignment horizontal="center" vertical="center"/>
    </xf>
    <xf numFmtId="167" fontId="35" fillId="115" borderId="97" xfId="1" applyNumberFormat="1" applyFont="1" applyFill="1" applyBorder="1" applyAlignment="1">
      <alignment horizontal="center"/>
    </xf>
    <xf numFmtId="168" fontId="35" fillId="115" borderId="97" xfId="522" applyNumberFormat="1" applyFont="1" applyFill="1" applyBorder="1" applyAlignment="1">
      <alignment horizontal="center"/>
    </xf>
    <xf numFmtId="2" fontId="35" fillId="115" borderId="97" xfId="517" applyNumberFormat="1" applyFont="1" applyFill="1" applyBorder="1" applyAlignment="1">
      <alignment horizontal="center" vertical="center"/>
    </xf>
    <xf numFmtId="1" fontId="35" fillId="115" borderId="97" xfId="522" applyNumberFormat="1" applyFont="1" applyFill="1" applyBorder="1" applyAlignment="1">
      <alignment horizontal="center" vertical="center"/>
    </xf>
    <xf numFmtId="1" fontId="35" fillId="115" borderId="97" xfId="517" applyNumberFormat="1" applyFont="1" applyFill="1" applyBorder="1" applyAlignment="1">
      <alignment horizontal="center" vertical="center"/>
    </xf>
    <xf numFmtId="2" fontId="34" fillId="12" borderId="22" xfId="1" applyNumberFormat="1" applyFont="1" applyFill="1" applyBorder="1" applyAlignment="1">
      <alignment horizontal="center" vertical="center"/>
    </xf>
    <xf numFmtId="167" fontId="34" fillId="12" borderId="22" xfId="522" applyNumberFormat="1" applyFont="1" applyFill="1" applyBorder="1" applyAlignment="1">
      <alignment horizontal="center" vertical="center"/>
    </xf>
    <xf numFmtId="3" fontId="34" fillId="12" borderId="22" xfId="523" applyNumberFormat="1" applyFont="1" applyFill="1" applyBorder="1" applyAlignment="1">
      <alignment horizontal="center" vertical="center"/>
    </xf>
    <xf numFmtId="0" fontId="34" fillId="12" borderId="22" xfId="522" applyNumberFormat="1" applyFont="1" applyFill="1" applyBorder="1" applyAlignment="1">
      <alignment horizontal="center" vertical="center"/>
    </xf>
    <xf numFmtId="9" fontId="34" fillId="12" borderId="22" xfId="522" applyFont="1" applyFill="1" applyBorder="1" applyAlignment="1">
      <alignment horizontal="center" vertical="center"/>
    </xf>
    <xf numFmtId="0" fontId="52" fillId="0" borderId="13" xfId="0" applyFont="1" applyFill="1" applyBorder="1" applyAlignment="1">
      <alignment vertical="top" wrapText="1"/>
    </xf>
    <xf numFmtId="0" fontId="52" fillId="0" borderId="75" xfId="0" applyFont="1" applyFill="1" applyBorder="1" applyAlignment="1">
      <alignment vertical="top" wrapText="1"/>
    </xf>
    <xf numFmtId="0" fontId="34" fillId="4" borderId="51" xfId="1" applyFont="1" applyFill="1" applyBorder="1" applyAlignment="1">
      <alignment horizontal="left" vertical="top" wrapText="1"/>
    </xf>
    <xf numFmtId="168" fontId="34" fillId="4" borderId="6" xfId="525" applyNumberFormat="1" applyFont="1" applyFill="1" applyBorder="1" applyAlignment="1">
      <alignment horizontal="center"/>
    </xf>
    <xf numFmtId="9" fontId="34" fillId="0" borderId="10" xfId="525" applyNumberFormat="1" applyFont="1" applyFill="1" applyBorder="1" applyAlignment="1">
      <alignment horizontal="center" vertical="center"/>
    </xf>
    <xf numFmtId="1" fontId="34" fillId="33" borderId="10" xfId="527" applyNumberFormat="1" applyFont="1" applyFill="1" applyBorder="1" applyAlignment="1" applyProtection="1">
      <alignment horizontal="center" vertical="center"/>
    </xf>
    <xf numFmtId="0" fontId="34" fillId="4" borderId="39" xfId="1" applyFont="1" applyFill="1" applyBorder="1" applyAlignment="1">
      <alignment horizontal="left" vertical="center"/>
    </xf>
    <xf numFmtId="43" fontId="51" fillId="33" borderId="6" xfId="523" applyFont="1" applyFill="1" applyBorder="1" applyAlignment="1" applyProtection="1">
      <alignment horizontal="center" vertical="center"/>
    </xf>
    <xf numFmtId="167" fontId="34" fillId="0" borderId="39" xfId="1" applyNumberFormat="1" applyFont="1" applyFill="1" applyBorder="1" applyAlignment="1" applyProtection="1">
      <alignment horizontal="center" vertical="center"/>
    </xf>
    <xf numFmtId="1" fontId="34" fillId="4" borderId="24" xfId="1" applyNumberFormat="1" applyFont="1" applyFill="1" applyBorder="1" applyAlignment="1" applyProtection="1">
      <alignment horizontal="center" vertical="center"/>
    </xf>
    <xf numFmtId="167" fontId="34" fillId="33" borderId="39" xfId="1" applyNumberFormat="1" applyFont="1" applyFill="1" applyBorder="1" applyAlignment="1">
      <alignment horizontal="center" vertical="center"/>
    </xf>
    <xf numFmtId="1" fontId="34" fillId="0" borderId="24" xfId="1" applyNumberFormat="1" applyFont="1" applyFill="1" applyBorder="1" applyAlignment="1" applyProtection="1">
      <alignment horizontal="center" vertical="center"/>
    </xf>
    <xf numFmtId="167" fontId="34" fillId="0" borderId="57" xfId="1" applyNumberFormat="1" applyFont="1" applyFill="1" applyBorder="1" applyAlignment="1" applyProtection="1">
      <alignment horizontal="center" vertical="center"/>
    </xf>
    <xf numFmtId="1" fontId="34" fillId="78" borderId="6" xfId="525" applyNumberFormat="1" applyFont="1" applyFill="1" applyBorder="1" applyAlignment="1" applyProtection="1">
      <alignment horizontal="center" vertical="center"/>
    </xf>
    <xf numFmtId="2" fontId="35" fillId="115" borderId="66" xfId="1" applyNumberFormat="1" applyFont="1" applyFill="1" applyBorder="1" applyAlignment="1">
      <alignment horizontal="center"/>
    </xf>
    <xf numFmtId="2" fontId="35" fillId="115" borderId="72" xfId="1" applyNumberFormat="1" applyFont="1" applyFill="1" applyBorder="1" applyAlignment="1">
      <alignment horizontal="center"/>
    </xf>
    <xf numFmtId="167" fontId="35" fillId="115" borderId="72" xfId="522" applyNumberFormat="1" applyFont="1" applyFill="1" applyBorder="1" applyAlignment="1">
      <alignment horizontal="center"/>
    </xf>
    <xf numFmtId="0" fontId="34" fillId="69" borderId="101" xfId="523" applyNumberFormat="1" applyFont="1" applyFill="1" applyBorder="1" applyAlignment="1" applyProtection="1">
      <alignment horizontal="center" vertical="center"/>
    </xf>
    <xf numFmtId="0" fontId="34" fillId="69" borderId="72" xfId="1" applyNumberFormat="1" applyFont="1" applyFill="1" applyBorder="1" applyAlignment="1" applyProtection="1">
      <alignment horizontal="center" vertical="center"/>
    </xf>
    <xf numFmtId="2" fontId="34" fillId="69" borderId="48" xfId="1" applyNumberFormat="1" applyFont="1" applyFill="1" applyBorder="1" applyAlignment="1" applyProtection="1">
      <alignment horizontal="center" vertical="center"/>
    </xf>
    <xf numFmtId="3" fontId="34" fillId="0" borderId="8" xfId="523" applyNumberFormat="1" applyFont="1" applyFill="1" applyBorder="1" applyAlignment="1">
      <alignment horizontal="center" vertical="center"/>
    </xf>
    <xf numFmtId="0" fontId="34" fillId="0" borderId="12" xfId="522" applyNumberFormat="1" applyFont="1" applyFill="1" applyBorder="1" applyAlignment="1">
      <alignment horizontal="center" vertical="center"/>
    </xf>
    <xf numFmtId="181" fontId="35" fillId="115" borderId="97" xfId="523" applyNumberFormat="1" applyFont="1" applyFill="1" applyBorder="1" applyAlignment="1">
      <alignment horizontal="center" vertical="center"/>
    </xf>
    <xf numFmtId="3" fontId="34" fillId="69" borderId="25" xfId="523" applyNumberFormat="1" applyFont="1" applyFill="1" applyBorder="1" applyAlignment="1" applyProtection="1">
      <alignment horizontal="center" vertical="center"/>
    </xf>
    <xf numFmtId="0" fontId="34" fillId="4" borderId="43" xfId="1" applyFont="1" applyFill="1" applyBorder="1" applyAlignment="1">
      <alignment horizontal="left" vertical="top" wrapText="1"/>
    </xf>
    <xf numFmtId="181" fontId="34" fillId="94" borderId="6" xfId="523" applyNumberFormat="1" applyFont="1" applyFill="1" applyBorder="1" applyAlignment="1">
      <alignment horizontal="center" vertical="center"/>
    </xf>
    <xf numFmtId="168" fontId="34" fillId="78" borderId="10" xfId="525" applyNumberFormat="1" applyFont="1" applyFill="1" applyBorder="1" applyAlignment="1">
      <alignment horizontal="center" vertical="center"/>
    </xf>
    <xf numFmtId="0" fontId="197" fillId="76" borderId="60" xfId="1" applyFont="1" applyFill="1" applyBorder="1" applyAlignment="1">
      <alignment horizontal="center" vertical="center"/>
    </xf>
    <xf numFmtId="2" fontId="34" fillId="0" borderId="10" xfId="525" applyNumberFormat="1" applyFont="1" applyFill="1" applyBorder="1" applyAlignment="1" applyProtection="1">
      <alignment horizontal="center" vertical="center"/>
    </xf>
    <xf numFmtId="2" fontId="34" fillId="64" borderId="6" xfId="523" applyNumberFormat="1" applyFont="1" applyFill="1" applyBorder="1" applyAlignment="1" applyProtection="1">
      <alignment horizontal="center" vertical="center"/>
    </xf>
    <xf numFmtId="2" fontId="34" fillId="78" borderId="6" xfId="523" applyNumberFormat="1" applyFont="1" applyFill="1" applyBorder="1" applyAlignment="1" applyProtection="1">
      <alignment horizontal="center" vertical="center"/>
    </xf>
    <xf numFmtId="9" fontId="34" fillId="33" borderId="10" xfId="522" applyNumberFormat="1" applyFont="1" applyFill="1" applyBorder="1" applyAlignment="1" applyProtection="1">
      <alignment horizontal="center" vertical="center"/>
    </xf>
    <xf numFmtId="168" fontId="50" fillId="4" borderId="6" xfId="522" applyNumberFormat="1" applyFont="1" applyFill="1" applyBorder="1" applyAlignment="1" applyProtection="1">
      <alignment horizontal="center" vertical="center"/>
    </xf>
    <xf numFmtId="0" fontId="50" fillId="33" borderId="6" xfId="527" applyNumberFormat="1" applyFont="1" applyFill="1" applyBorder="1" applyAlignment="1" applyProtection="1">
      <alignment horizontal="center" vertical="center"/>
    </xf>
    <xf numFmtId="2" fontId="34" fillId="69" borderId="5" xfId="1" applyNumberFormat="1" applyFont="1" applyFill="1" applyBorder="1" applyAlignment="1" applyProtection="1">
      <alignment horizontal="center" vertical="center"/>
    </xf>
    <xf numFmtId="2" fontId="34" fillId="12" borderId="19" xfId="1" applyNumberFormat="1" applyFont="1" applyFill="1" applyBorder="1" applyAlignment="1">
      <alignment horizontal="center" vertical="center"/>
    </xf>
    <xf numFmtId="0" fontId="55" fillId="60" borderId="18" xfId="1" applyFont="1" applyFill="1" applyBorder="1" applyAlignment="1">
      <alignment vertical="center"/>
    </xf>
    <xf numFmtId="0" fontId="89" fillId="3" borderId="18" xfId="1" applyFont="1" applyFill="1" applyBorder="1"/>
    <xf numFmtId="0" fontId="0" fillId="59" borderId="42" xfId="0" applyFill="1" applyBorder="1"/>
    <xf numFmtId="0" fontId="52" fillId="4" borderId="5" xfId="1" applyFont="1" applyFill="1" applyBorder="1" applyAlignment="1">
      <alignment horizontal="left" vertical="top" wrapText="1"/>
    </xf>
    <xf numFmtId="0" fontId="52" fillId="0" borderId="72" xfId="0" applyFont="1" applyFill="1" applyBorder="1" applyAlignment="1">
      <alignment vertical="top"/>
    </xf>
    <xf numFmtId="0" fontId="52" fillId="0" borderId="101" xfId="0" applyFont="1" applyFill="1" applyBorder="1" applyAlignment="1">
      <alignment vertical="top"/>
    </xf>
    <xf numFmtId="0" fontId="52" fillId="4" borderId="4" xfId="1" applyFont="1" applyFill="1" applyBorder="1" applyAlignment="1">
      <alignment horizontal="left" vertical="top" wrapText="1"/>
    </xf>
    <xf numFmtId="0" fontId="52" fillId="4" borderId="48" xfId="0" applyNumberFormat="1" applyFont="1" applyFill="1" applyBorder="1" applyAlignment="1" applyProtection="1">
      <alignment horizontal="left" vertical="top" wrapText="1"/>
    </xf>
    <xf numFmtId="0" fontId="52" fillId="0" borderId="6" xfId="1" applyFont="1" applyFill="1" applyBorder="1" applyAlignment="1">
      <alignment horizontal="left" vertical="top" wrapText="1"/>
    </xf>
    <xf numFmtId="0" fontId="52" fillId="4" borderId="5" xfId="1" applyFont="1" applyFill="1" applyBorder="1" applyAlignment="1">
      <alignment horizontal="left" vertical="center"/>
    </xf>
    <xf numFmtId="170" fontId="51" fillId="33" borderId="6" xfId="523" applyNumberFormat="1" applyFont="1" applyFill="1" applyBorder="1" applyAlignment="1" applyProtection="1">
      <alignment horizontal="center" vertical="center"/>
    </xf>
    <xf numFmtId="170" fontId="34" fillId="33" borderId="10" xfId="523" applyNumberFormat="1" applyFont="1" applyFill="1" applyBorder="1" applyAlignment="1" applyProtection="1">
      <alignment horizontal="center" vertical="center"/>
    </xf>
    <xf numFmtId="0" fontId="34" fillId="4" borderId="6" xfId="1" applyNumberFormat="1" applyFont="1" applyFill="1" applyBorder="1" applyAlignment="1">
      <alignment horizontal="left" vertical="center"/>
    </xf>
    <xf numFmtId="0" fontId="52" fillId="0" borderId="69" xfId="0" applyFont="1" applyFill="1" applyBorder="1" applyAlignment="1">
      <alignment horizontal="left" vertical="top"/>
    </xf>
    <xf numFmtId="0" fontId="0" fillId="59" borderId="64" xfId="0" applyFill="1" applyBorder="1"/>
    <xf numFmtId="0" fontId="0" fillId="59" borderId="65" xfId="0" applyFill="1" applyBorder="1"/>
    <xf numFmtId="181" fontId="34" fillId="94" borderId="10" xfId="523" applyNumberFormat="1" applyFont="1" applyFill="1" applyBorder="1" applyAlignment="1" applyProtection="1">
      <alignment horizontal="center" vertical="center"/>
    </xf>
    <xf numFmtId="0" fontId="39" fillId="4" borderId="65" xfId="1" applyNumberFormat="1" applyFont="1" applyFill="1" applyBorder="1" applyAlignment="1">
      <alignment horizontal="center"/>
    </xf>
    <xf numFmtId="1" fontId="35" fillId="4" borderId="62" xfId="517" applyNumberFormat="1" applyFont="1" applyFill="1" applyBorder="1" applyAlignment="1">
      <alignment horizontal="center"/>
    </xf>
    <xf numFmtId="2" fontId="34" fillId="69" borderId="66" xfId="1" applyNumberFormat="1" applyFont="1" applyFill="1" applyBorder="1" applyAlignment="1" applyProtection="1">
      <alignment horizontal="center" vertical="center"/>
    </xf>
    <xf numFmtId="9" fontId="34" fillId="69" borderId="72" xfId="522" applyFont="1" applyFill="1" applyBorder="1" applyAlignment="1" applyProtection="1">
      <alignment horizontal="center" vertical="center"/>
    </xf>
    <xf numFmtId="2" fontId="34" fillId="69" borderId="72" xfId="1" applyNumberFormat="1" applyFont="1" applyFill="1" applyBorder="1" applyAlignment="1" applyProtection="1">
      <alignment horizontal="center" vertical="center"/>
    </xf>
    <xf numFmtId="2" fontId="34" fillId="69" borderId="100" xfId="1" applyNumberFormat="1" applyFont="1" applyFill="1" applyBorder="1" applyAlignment="1" applyProtection="1">
      <alignment horizontal="center" vertical="center"/>
    </xf>
    <xf numFmtId="1" fontId="34" fillId="0" borderId="79" xfId="1" applyNumberFormat="1" applyFont="1" applyFill="1" applyBorder="1" applyAlignment="1" applyProtection="1">
      <alignment horizontal="center" vertical="center"/>
    </xf>
    <xf numFmtId="168" fontId="34" fillId="33" borderId="13" xfId="525" applyNumberFormat="1" applyFont="1" applyFill="1" applyBorder="1" applyAlignment="1" applyProtection="1">
      <alignment horizontal="center" vertical="center"/>
    </xf>
    <xf numFmtId="1" fontId="34" fillId="0" borderId="13" xfId="527" applyNumberFormat="1" applyFont="1" applyFill="1" applyBorder="1" applyAlignment="1" applyProtection="1">
      <alignment horizontal="center" vertical="center"/>
    </xf>
    <xf numFmtId="1" fontId="34" fillId="0" borderId="13" xfId="1" applyNumberFormat="1" applyFont="1" applyFill="1" applyBorder="1" applyAlignment="1" applyProtection="1">
      <alignment horizontal="center" vertical="center"/>
    </xf>
    <xf numFmtId="1" fontId="34" fillId="33" borderId="13" xfId="1" applyNumberFormat="1" applyFont="1" applyFill="1" applyBorder="1" applyAlignment="1" applyProtection="1">
      <alignment horizontal="center" vertical="center"/>
    </xf>
    <xf numFmtId="1" fontId="34" fillId="33" borderId="75" xfId="1" applyNumberFormat="1" applyFont="1" applyFill="1" applyBorder="1" applyAlignment="1" applyProtection="1">
      <alignment horizontal="center" vertical="center"/>
    </xf>
    <xf numFmtId="1" fontId="34" fillId="69" borderId="2" xfId="1" applyNumberFormat="1" applyFont="1" applyFill="1" applyBorder="1" applyAlignment="1" applyProtection="1">
      <alignment horizontal="center" vertical="center"/>
    </xf>
    <xf numFmtId="168" fontId="34" fillId="69" borderId="72" xfId="525" applyNumberFormat="1" applyFont="1" applyFill="1" applyBorder="1" applyAlignment="1" applyProtection="1">
      <alignment horizontal="center" vertical="center"/>
    </xf>
    <xf numFmtId="1" fontId="34" fillId="69" borderId="69" xfId="527" applyNumberFormat="1" applyFont="1" applyFill="1" applyBorder="1" applyAlignment="1" applyProtection="1">
      <alignment horizontal="center" vertical="center"/>
    </xf>
    <xf numFmtId="168" fontId="34" fillId="69" borderId="69" xfId="525" applyNumberFormat="1" applyFont="1" applyFill="1" applyBorder="1" applyAlignment="1" applyProtection="1">
      <alignment horizontal="center" vertical="center"/>
    </xf>
    <xf numFmtId="1" fontId="34" fillId="69" borderId="69" xfId="1" applyNumberFormat="1" applyFont="1" applyFill="1" applyBorder="1" applyAlignment="1" applyProtection="1">
      <alignment horizontal="center" vertical="center"/>
    </xf>
    <xf numFmtId="1" fontId="34" fillId="69" borderId="72" xfId="527" applyNumberFormat="1" applyFont="1" applyFill="1" applyBorder="1" applyAlignment="1" applyProtection="1">
      <alignment horizontal="center" vertical="center"/>
    </xf>
    <xf numFmtId="1" fontId="34" fillId="69" borderId="72" xfId="1" applyNumberFormat="1" applyFont="1" applyFill="1" applyBorder="1" applyAlignment="1" applyProtection="1">
      <alignment horizontal="center" vertical="center"/>
    </xf>
    <xf numFmtId="1" fontId="34" fillId="69" borderId="66" xfId="1" applyNumberFormat="1" applyFont="1" applyFill="1" applyBorder="1" applyAlignment="1" applyProtection="1">
      <alignment horizontal="center" vertical="center"/>
    </xf>
    <xf numFmtId="2" fontId="34" fillId="69" borderId="72" xfId="525" applyNumberFormat="1" applyFont="1" applyFill="1" applyBorder="1" applyAlignment="1" applyProtection="1">
      <alignment horizontal="center" vertical="center"/>
    </xf>
    <xf numFmtId="9" fontId="34" fillId="0" borderId="4" xfId="1" applyNumberFormat="1" applyFont="1" applyFill="1" applyBorder="1" applyAlignment="1">
      <alignment vertical="center"/>
    </xf>
    <xf numFmtId="181" fontId="34" fillId="11" borderId="6" xfId="523" applyNumberFormat="1" applyFont="1" applyFill="1" applyBorder="1" applyAlignment="1" applyProtection="1">
      <alignment horizontal="center" vertical="center"/>
    </xf>
    <xf numFmtId="171" fontId="34" fillId="4" borderId="21" xfId="527" applyNumberFormat="1" applyFont="1" applyFill="1" applyBorder="1" applyAlignment="1" applyProtection="1">
      <alignment horizontal="center" vertical="center"/>
    </xf>
    <xf numFmtId="171" fontId="34" fillId="4" borderId="24" xfId="527" applyNumberFormat="1" applyFont="1" applyFill="1" applyBorder="1" applyAlignment="1">
      <alignment horizontal="center" vertical="center"/>
    </xf>
    <xf numFmtId="0" fontId="107" fillId="4" borderId="6" xfId="1" applyFont="1" applyFill="1" applyBorder="1" applyAlignment="1">
      <alignment horizontal="left" vertical="center"/>
    </xf>
    <xf numFmtId="0" fontId="34" fillId="0" borderId="5" xfId="1" applyFont="1" applyBorder="1"/>
    <xf numFmtId="9" fontId="34" fillId="0" borderId="5" xfId="525" applyFont="1" applyBorder="1"/>
    <xf numFmtId="168" fontId="34" fillId="94" borderId="21" xfId="525" applyNumberFormat="1" applyFont="1" applyFill="1" applyBorder="1" applyAlignment="1" applyProtection="1">
      <alignment horizontal="center" vertical="center"/>
    </xf>
    <xf numFmtId="0" fontId="53" fillId="74" borderId="3" xfId="1" applyFont="1" applyFill="1" applyBorder="1" applyAlignment="1">
      <alignment horizontal="left" vertical="top"/>
    </xf>
    <xf numFmtId="0" fontId="53" fillId="74" borderId="3" xfId="1" applyFont="1" applyFill="1" applyBorder="1" applyAlignment="1">
      <alignment horizontal="center" vertical="center"/>
    </xf>
    <xf numFmtId="168" fontId="34" fillId="0" borderId="21" xfId="525" applyNumberFormat="1" applyFont="1" applyFill="1" applyBorder="1" applyAlignment="1">
      <alignment horizontal="center" vertical="center"/>
    </xf>
    <xf numFmtId="2" fontId="34" fillId="0" borderId="21" xfId="525" applyNumberFormat="1" applyFont="1" applyFill="1" applyBorder="1" applyAlignment="1" applyProtection="1">
      <alignment horizontal="center" vertical="center"/>
    </xf>
    <xf numFmtId="168" fontId="34" fillId="0" borderId="21" xfId="525" applyNumberFormat="1" applyFont="1" applyFill="1" applyBorder="1" applyAlignment="1">
      <alignment horizontal="center"/>
    </xf>
    <xf numFmtId="9" fontId="34" fillId="0" borderId="21" xfId="525" applyFont="1" applyBorder="1"/>
    <xf numFmtId="9" fontId="34" fillId="0" borderId="20" xfId="525" applyFont="1" applyBorder="1"/>
    <xf numFmtId="0" fontId="34" fillId="0" borderId="8" xfId="1" applyFont="1" applyBorder="1"/>
    <xf numFmtId="0" fontId="52" fillId="0" borderId="10" xfId="1" applyFont="1" applyFill="1" applyBorder="1" applyAlignment="1">
      <alignment vertical="center"/>
    </xf>
    <xf numFmtId="168" fontId="34" fillId="94" borderId="10" xfId="525" applyNumberFormat="1" applyFont="1" applyFill="1" applyBorder="1" applyAlignment="1" applyProtection="1">
      <alignment horizontal="center" vertical="center"/>
    </xf>
    <xf numFmtId="0" fontId="34" fillId="4" borderId="21" xfId="1" applyFont="1" applyFill="1" applyBorder="1" applyAlignment="1" applyProtection="1">
      <alignment horizontal="left" vertical="center" wrapText="1"/>
    </xf>
    <xf numFmtId="0" fontId="34" fillId="4" borderId="10" xfId="1" applyFont="1" applyFill="1" applyBorder="1" applyAlignment="1" applyProtection="1">
      <alignment horizontal="left" vertical="center" wrapText="1"/>
    </xf>
    <xf numFmtId="1" fontId="34" fillId="0" borderId="6" xfId="523" applyNumberFormat="1" applyFont="1" applyFill="1" applyBorder="1" applyAlignment="1" applyProtection="1">
      <alignment horizontal="center" vertical="center"/>
    </xf>
    <xf numFmtId="0" fontId="53" fillId="74" borderId="2" xfId="1" applyFont="1" applyFill="1" applyBorder="1" applyAlignment="1">
      <alignment horizontal="left" vertical="top"/>
    </xf>
    <xf numFmtId="9" fontId="198" fillId="0" borderId="6" xfId="0" applyNumberFormat="1" applyFont="1" applyBorder="1" applyAlignment="1">
      <alignment horizontal="center" vertical="center"/>
    </xf>
    <xf numFmtId="0" fontId="198" fillId="0" borderId="6" xfId="0" applyFont="1" applyBorder="1" applyAlignment="1">
      <alignment horizontal="center" vertical="center"/>
    </xf>
    <xf numFmtId="2" fontId="34" fillId="33" borderId="6" xfId="525" applyNumberFormat="1" applyFont="1" applyFill="1" applyBorder="1" applyAlignment="1">
      <alignment horizontal="center" vertical="center"/>
    </xf>
    <xf numFmtId="9" fontId="198" fillId="0" borderId="21" xfId="0" applyNumberFormat="1" applyFont="1" applyBorder="1" applyAlignment="1">
      <alignment horizontal="center" vertical="center"/>
    </xf>
    <xf numFmtId="9" fontId="198" fillId="0" borderId="10" xfId="0" applyNumberFormat="1" applyFont="1" applyBorder="1" applyAlignment="1">
      <alignment horizontal="center" vertical="center"/>
    </xf>
    <xf numFmtId="9" fontId="52" fillId="4" borderId="6" xfId="525" applyFont="1" applyFill="1" applyBorder="1" applyAlignment="1">
      <alignment horizontal="center" vertical="center"/>
    </xf>
    <xf numFmtId="168" fontId="35" fillId="4" borderId="6" xfId="525" applyNumberFormat="1" applyFont="1" applyFill="1" applyBorder="1" applyAlignment="1">
      <alignment horizontal="center"/>
    </xf>
    <xf numFmtId="9" fontId="34" fillId="4" borderId="6" xfId="525" applyFont="1" applyFill="1" applyBorder="1" applyAlignment="1">
      <alignment horizontal="left" vertical="top" wrapText="1"/>
    </xf>
    <xf numFmtId="9" fontId="34" fillId="0" borderId="21" xfId="525" applyNumberFormat="1" applyFont="1" applyFill="1" applyBorder="1" applyAlignment="1" applyProtection="1">
      <alignment horizontal="center" vertical="center"/>
    </xf>
    <xf numFmtId="9" fontId="34" fillId="4" borderId="8" xfId="525" applyFont="1" applyFill="1" applyBorder="1" applyAlignment="1">
      <alignment horizontal="left" vertical="top" wrapText="1"/>
    </xf>
    <xf numFmtId="0" fontId="53" fillId="74" borderId="2" xfId="1" applyFont="1" applyFill="1" applyBorder="1" applyAlignment="1">
      <alignment horizontal="right" vertical="center"/>
    </xf>
    <xf numFmtId="0" fontId="34" fillId="0" borderId="6" xfId="1" applyFont="1" applyFill="1" applyBorder="1" applyAlignment="1">
      <alignment horizontal="left" vertical="center"/>
    </xf>
    <xf numFmtId="9" fontId="34" fillId="0" borderId="21" xfId="525" applyFont="1" applyFill="1" applyBorder="1" applyAlignment="1" applyProtection="1">
      <alignment horizontal="center" vertical="center"/>
    </xf>
    <xf numFmtId="0" fontId="34" fillId="0" borderId="21" xfId="1" applyFont="1" applyFill="1" applyBorder="1" applyAlignment="1">
      <alignment horizontal="left" vertical="center"/>
    </xf>
    <xf numFmtId="0" fontId="34" fillId="0" borderId="10" xfId="1" applyFont="1" applyFill="1" applyBorder="1" applyAlignment="1">
      <alignment horizontal="left" vertical="center"/>
    </xf>
    <xf numFmtId="0" fontId="126" fillId="73" borderId="1" xfId="1" applyFont="1" applyFill="1" applyBorder="1"/>
    <xf numFmtId="0" fontId="107" fillId="73" borderId="2" xfId="1" applyFont="1" applyFill="1" applyBorder="1" applyAlignment="1">
      <alignment horizontal="center" vertical="center"/>
    </xf>
    <xf numFmtId="0" fontId="127" fillId="74" borderId="2" xfId="1" applyFont="1" applyFill="1" applyBorder="1" applyAlignment="1">
      <alignment horizontal="center" vertical="center"/>
    </xf>
    <xf numFmtId="0" fontId="53" fillId="74" borderId="3" xfId="1" applyFont="1" applyFill="1" applyBorder="1" applyAlignment="1">
      <alignment horizontal="left" vertical="center"/>
    </xf>
    <xf numFmtId="168" fontId="107" fillId="64" borderId="21" xfId="525" applyNumberFormat="1" applyFont="1" applyFill="1" applyBorder="1" applyAlignment="1">
      <alignment horizontal="center" vertical="center"/>
    </xf>
    <xf numFmtId="168" fontId="107" fillId="64" borderId="21" xfId="525" applyNumberFormat="1" applyFont="1" applyFill="1" applyBorder="1" applyAlignment="1" applyProtection="1">
      <alignment horizontal="center" vertical="center"/>
    </xf>
    <xf numFmtId="168" fontId="50" fillId="4" borderId="21" xfId="522" applyNumberFormat="1" applyFont="1" applyFill="1" applyBorder="1" applyAlignment="1" applyProtection="1">
      <alignment horizontal="center" vertical="center"/>
    </xf>
    <xf numFmtId="0" fontId="34" fillId="33" borderId="21" xfId="525" applyNumberFormat="1" applyFont="1" applyFill="1" applyBorder="1" applyAlignment="1" applyProtection="1">
      <alignment horizontal="center" vertical="center"/>
    </xf>
    <xf numFmtId="0" fontId="34" fillId="4" borderId="21" xfId="1" applyNumberFormat="1" applyFont="1" applyFill="1" applyBorder="1" applyAlignment="1">
      <alignment horizontal="left" vertical="top"/>
    </xf>
    <xf numFmtId="168" fontId="107" fillId="64" borderId="10" xfId="525" applyNumberFormat="1" applyFont="1" applyFill="1" applyBorder="1" applyAlignment="1">
      <alignment horizontal="center" vertical="center"/>
    </xf>
    <xf numFmtId="168" fontId="107" fillId="64" borderId="10" xfId="525" applyNumberFormat="1" applyFont="1" applyFill="1" applyBorder="1" applyAlignment="1" applyProtection="1">
      <alignment horizontal="center" vertical="center"/>
    </xf>
    <xf numFmtId="168" fontId="34" fillId="64" borderId="10" xfId="525" applyNumberFormat="1" applyFont="1" applyFill="1" applyBorder="1" applyAlignment="1" applyProtection="1">
      <alignment horizontal="center" vertical="center"/>
    </xf>
    <xf numFmtId="168" fontId="50" fillId="4" borderId="10" xfId="522" applyNumberFormat="1" applyFont="1" applyFill="1" applyBorder="1" applyAlignment="1" applyProtection="1">
      <alignment horizontal="center" vertical="center"/>
    </xf>
    <xf numFmtId="0" fontId="34" fillId="33" borderId="10" xfId="525" applyNumberFormat="1" applyFont="1" applyFill="1" applyBorder="1" applyAlignment="1" applyProtection="1">
      <alignment horizontal="center" vertical="center"/>
    </xf>
    <xf numFmtId="0" fontId="34" fillId="4" borderId="10" xfId="1" applyNumberFormat="1" applyFont="1" applyFill="1" applyBorder="1" applyAlignment="1">
      <alignment horizontal="left" vertical="top"/>
    </xf>
    <xf numFmtId="0" fontId="34" fillId="0" borderId="21" xfId="1" applyFont="1" applyFill="1" applyBorder="1" applyAlignment="1" applyProtection="1">
      <alignment horizontal="left" vertical="top" wrapText="1"/>
    </xf>
    <xf numFmtId="9" fontId="34" fillId="0" borderId="10" xfId="740" applyNumberFormat="1" applyFont="1" applyFill="1" applyBorder="1" applyAlignment="1" applyProtection="1">
      <alignment horizontal="center" vertical="center"/>
    </xf>
    <xf numFmtId="0" fontId="34" fillId="0" borderId="10" xfId="1" applyFont="1" applyFill="1" applyBorder="1" applyAlignment="1" applyProtection="1">
      <alignment horizontal="left" vertical="top" wrapText="1"/>
    </xf>
    <xf numFmtId="2" fontId="34" fillId="4" borderId="6" xfId="523" applyNumberFormat="1" applyFont="1" applyFill="1" applyBorder="1" applyAlignment="1" applyProtection="1">
      <alignment horizontal="center" vertical="center"/>
    </xf>
    <xf numFmtId="167" fontId="34" fillId="0" borderId="6" xfId="1" applyNumberFormat="1" applyFont="1" applyFill="1" applyBorder="1" applyAlignment="1" applyProtection="1">
      <alignment horizontal="center" vertical="center"/>
    </xf>
    <xf numFmtId="1" fontId="34" fillId="0" borderId="21" xfId="1" applyNumberFormat="1" applyFont="1" applyFill="1" applyBorder="1" applyAlignment="1" applyProtection="1">
      <alignment horizontal="center" vertical="center"/>
    </xf>
    <xf numFmtId="168" fontId="34" fillId="33" borderId="6" xfId="525" applyNumberFormat="1" applyFont="1" applyFill="1" applyBorder="1" applyAlignment="1" applyProtection="1">
      <alignment horizontal="center" vertical="center"/>
    </xf>
    <xf numFmtId="1" fontId="34" fillId="0" borderId="6" xfId="527" applyNumberFormat="1" applyFont="1" applyFill="1" applyBorder="1" applyAlignment="1" applyProtection="1">
      <alignment horizontal="center" vertical="center"/>
    </xf>
    <xf numFmtId="1" fontId="34" fillId="0" borderId="6" xfId="1" applyNumberFormat="1" applyFont="1" applyFill="1" applyBorder="1" applyAlignment="1" applyProtection="1">
      <alignment horizontal="center" vertical="center"/>
    </xf>
    <xf numFmtId="1" fontId="34" fillId="33" borderId="6" xfId="1" applyNumberFormat="1" applyFont="1" applyFill="1" applyBorder="1" applyAlignment="1" applyProtection="1">
      <alignment horizontal="center" vertical="center"/>
    </xf>
    <xf numFmtId="168" fontId="34" fillId="0" borderId="24" xfId="525" applyNumberFormat="1" applyFont="1" applyFill="1" applyBorder="1" applyAlignment="1" applyProtection="1">
      <alignment horizontal="center" vertical="center"/>
    </xf>
    <xf numFmtId="168" fontId="34" fillId="0" borderId="10" xfId="525" applyNumberFormat="1" applyFont="1" applyFill="1" applyBorder="1" applyAlignment="1" applyProtection="1">
      <alignment horizontal="center" vertical="center"/>
    </xf>
    <xf numFmtId="168" fontId="34" fillId="33" borderId="14" xfId="525" applyNumberFormat="1" applyFont="1" applyFill="1" applyBorder="1" applyAlignment="1" applyProtection="1">
      <alignment horizontal="center" vertical="center"/>
    </xf>
    <xf numFmtId="2" fontId="34" fillId="0" borderId="6" xfId="740" applyNumberFormat="1" applyFont="1" applyFill="1" applyBorder="1" applyAlignment="1" applyProtection="1">
      <alignment horizontal="center" vertical="center"/>
    </xf>
    <xf numFmtId="2" fontId="34" fillId="4" borderId="6" xfId="1" applyNumberFormat="1" applyFont="1" applyFill="1" applyBorder="1" applyAlignment="1" applyProtection="1">
      <alignment horizontal="left" vertical="center" wrapText="1"/>
    </xf>
    <xf numFmtId="167" fontId="50" fillId="4" borderId="6" xfId="522" applyNumberFormat="1" applyFont="1" applyFill="1" applyBorder="1" applyAlignment="1" applyProtection="1">
      <alignment horizontal="center" vertical="center"/>
    </xf>
    <xf numFmtId="2" fontId="34" fillId="4" borderId="23" xfId="522" applyNumberFormat="1" applyFont="1" applyFill="1" applyBorder="1" applyAlignment="1">
      <alignment horizontal="center" vertical="center"/>
    </xf>
    <xf numFmtId="2" fontId="34" fillId="0" borderId="6" xfId="1" applyNumberFormat="1" applyFont="1" applyBorder="1" applyAlignment="1">
      <alignment horizontal="center" vertical="center"/>
    </xf>
    <xf numFmtId="0" fontId="52" fillId="0" borderId="72" xfId="0" applyFont="1" applyFill="1" applyBorder="1"/>
    <xf numFmtId="0" fontId="52" fillId="0" borderId="100" xfId="0" applyFont="1" applyFill="1" applyBorder="1"/>
    <xf numFmtId="0" fontId="107" fillId="0" borderId="79" xfId="1" applyFont="1" applyFill="1" applyBorder="1" applyAlignment="1">
      <alignment horizontal="left" vertical="top" wrapText="1"/>
    </xf>
    <xf numFmtId="0" fontId="107" fillId="0" borderId="13" xfId="1" applyFont="1" applyFill="1" applyBorder="1" applyAlignment="1">
      <alignment horizontal="left" vertical="top" wrapText="1"/>
    </xf>
    <xf numFmtId="167" fontId="34" fillId="69" borderId="66" xfId="1" applyNumberFormat="1" applyFont="1" applyFill="1" applyBorder="1" applyAlignment="1">
      <alignment horizontal="center" vertical="center"/>
    </xf>
    <xf numFmtId="167" fontId="34" fillId="69" borderId="72" xfId="1" applyNumberFormat="1" applyFont="1" applyFill="1" applyBorder="1" applyAlignment="1">
      <alignment horizontal="center" vertical="center"/>
    </xf>
    <xf numFmtId="168" fontId="34" fillId="69" borderId="72" xfId="522" applyNumberFormat="1" applyFont="1" applyFill="1" applyBorder="1" applyAlignment="1">
      <alignment horizontal="center" vertical="center"/>
    </xf>
    <xf numFmtId="167" fontId="34" fillId="69" borderId="100" xfId="1" applyNumberFormat="1" applyFont="1" applyFill="1" applyBorder="1" applyAlignment="1">
      <alignment horizontal="center" vertical="center"/>
    </xf>
    <xf numFmtId="167" fontId="34" fillId="0" borderId="79" xfId="1" applyNumberFormat="1" applyFont="1" applyFill="1" applyBorder="1" applyAlignment="1" applyProtection="1">
      <alignment horizontal="center" vertical="center"/>
    </xf>
    <xf numFmtId="167" fontId="34" fillId="0" borderId="73" xfId="1" applyNumberFormat="1" applyFont="1" applyFill="1" applyBorder="1" applyAlignment="1" applyProtection="1">
      <alignment horizontal="center" vertical="center"/>
    </xf>
    <xf numFmtId="2" fontId="34" fillId="0" borderId="75" xfId="1" applyNumberFormat="1" applyFont="1" applyFill="1" applyBorder="1" applyAlignment="1" applyProtection="1">
      <alignment horizontal="center" vertical="center"/>
    </xf>
    <xf numFmtId="167" fontId="34" fillId="69" borderId="67" xfId="1" applyNumberFormat="1" applyFont="1" applyFill="1" applyBorder="1" applyAlignment="1">
      <alignment horizontal="center" vertical="center"/>
    </xf>
    <xf numFmtId="167" fontId="34" fillId="69" borderId="97" xfId="1" applyNumberFormat="1" applyFont="1" applyFill="1" applyBorder="1" applyAlignment="1">
      <alignment horizontal="center" vertical="center"/>
    </xf>
    <xf numFmtId="168" fontId="34" fillId="69" borderId="97" xfId="522" applyNumberFormat="1" applyFont="1" applyFill="1" applyBorder="1" applyAlignment="1">
      <alignment horizontal="center" vertical="center"/>
    </xf>
    <xf numFmtId="167" fontId="34" fillId="69" borderId="99" xfId="1" applyNumberFormat="1" applyFont="1" applyFill="1" applyBorder="1" applyAlignment="1">
      <alignment horizontal="center" vertical="center"/>
    </xf>
    <xf numFmtId="168" fontId="34" fillId="69" borderId="72" xfId="525" applyNumberFormat="1" applyFont="1" applyFill="1" applyBorder="1" applyAlignment="1">
      <alignment horizontal="center" vertical="center"/>
    </xf>
    <xf numFmtId="2" fontId="34" fillId="69" borderId="100" xfId="1" applyNumberFormat="1" applyFont="1" applyFill="1" applyBorder="1" applyAlignment="1">
      <alignment horizontal="center" vertical="center"/>
    </xf>
    <xf numFmtId="167" fontId="34" fillId="4" borderId="79" xfId="2" applyNumberFormat="1" applyFont="1" applyFill="1" applyBorder="1" applyAlignment="1">
      <alignment horizontal="center" vertical="center"/>
    </xf>
    <xf numFmtId="167" fontId="34" fillId="4" borderId="73" xfId="2" applyNumberFormat="1" applyFont="1" applyFill="1" applyBorder="1" applyAlignment="1">
      <alignment horizontal="center" vertical="center"/>
    </xf>
    <xf numFmtId="168" fontId="34" fillId="0" borderId="13" xfId="522" applyNumberFormat="1" applyFont="1" applyFill="1" applyBorder="1" applyAlignment="1">
      <alignment horizontal="center" vertical="center"/>
    </xf>
    <xf numFmtId="2" fontId="34" fillId="0" borderId="75" xfId="1" applyNumberFormat="1" applyFont="1" applyFill="1" applyBorder="1" applyAlignment="1">
      <alignment horizontal="center" vertical="center"/>
    </xf>
    <xf numFmtId="1" fontId="35" fillId="115" borderId="97" xfId="1" applyNumberFormat="1" applyFont="1" applyFill="1" applyBorder="1" applyAlignment="1">
      <alignment horizontal="center"/>
    </xf>
    <xf numFmtId="1" fontId="34" fillId="0" borderId="13" xfId="1" applyNumberFormat="1" applyFont="1" applyFill="1" applyBorder="1" applyAlignment="1">
      <alignment horizontal="center" vertical="center"/>
    </xf>
    <xf numFmtId="1" fontId="34" fillId="62" borderId="13" xfId="2" applyNumberFormat="1" applyFont="1" applyFill="1" applyBorder="1" applyAlignment="1">
      <alignment horizontal="center" vertical="center"/>
    </xf>
    <xf numFmtId="1" fontId="34" fillId="0" borderId="65" xfId="1" applyNumberFormat="1" applyFont="1" applyFill="1" applyBorder="1" applyAlignment="1">
      <alignment horizontal="center" vertical="center"/>
    </xf>
    <xf numFmtId="2" fontId="34" fillId="0" borderId="79" xfId="1" applyNumberFormat="1" applyFont="1" applyFill="1" applyBorder="1" applyAlignment="1">
      <alignment horizontal="center" vertical="center"/>
    </xf>
    <xf numFmtId="2" fontId="34" fillId="0" borderId="13" xfId="1" applyNumberFormat="1" applyFont="1" applyFill="1" applyBorder="1" applyAlignment="1">
      <alignment horizontal="center" vertical="center"/>
    </xf>
    <xf numFmtId="167" fontId="34" fillId="0" borderId="13" xfId="522" applyNumberFormat="1" applyFont="1" applyFill="1" applyBorder="1" applyAlignment="1">
      <alignment horizontal="center" vertical="center"/>
    </xf>
    <xf numFmtId="3" fontId="34" fillId="0" borderId="13" xfId="523" applyNumberFormat="1" applyFont="1" applyFill="1" applyBorder="1" applyAlignment="1">
      <alignment horizontal="center" vertical="center"/>
    </xf>
    <xf numFmtId="2" fontId="34" fillId="69" borderId="99" xfId="1" applyNumberFormat="1" applyFont="1" applyFill="1" applyBorder="1" applyAlignment="1" applyProtection="1">
      <alignment horizontal="center" vertical="center"/>
    </xf>
    <xf numFmtId="2" fontId="34" fillId="69" borderId="42" xfId="1" applyNumberFormat="1" applyFont="1" applyFill="1" applyBorder="1" applyAlignment="1" applyProtection="1">
      <alignment horizontal="center" vertical="center"/>
    </xf>
    <xf numFmtId="167" fontId="34" fillId="69" borderId="72" xfId="522" applyNumberFormat="1" applyFont="1" applyFill="1" applyBorder="1" applyAlignment="1" applyProtection="1">
      <alignment horizontal="center" vertical="center"/>
    </xf>
    <xf numFmtId="2" fontId="34" fillId="0" borderId="79" xfId="1" applyNumberFormat="1" applyFont="1" applyFill="1" applyBorder="1" applyAlignment="1" applyProtection="1">
      <alignment horizontal="center" vertical="center"/>
    </xf>
    <xf numFmtId="2" fontId="34" fillId="0" borderId="13" xfId="1" applyNumberFormat="1" applyFont="1" applyFill="1" applyBorder="1" applyAlignment="1" applyProtection="1">
      <alignment horizontal="center" vertical="center"/>
    </xf>
    <xf numFmtId="2" fontId="34" fillId="33" borderId="13" xfId="1" applyNumberFormat="1" applyFont="1" applyFill="1" applyBorder="1" applyAlignment="1" applyProtection="1">
      <alignment horizontal="center" vertical="center"/>
    </xf>
    <xf numFmtId="167" fontId="34" fillId="33" borderId="13" xfId="522" applyNumberFormat="1" applyFont="1" applyFill="1" applyBorder="1" applyAlignment="1" applyProtection="1">
      <alignment horizontal="center" vertical="center"/>
    </xf>
    <xf numFmtId="9" fontId="34" fillId="33" borderId="102" xfId="525" applyFont="1" applyFill="1" applyBorder="1" applyAlignment="1">
      <alignment horizontal="center" vertical="center"/>
    </xf>
    <xf numFmtId="9" fontId="34" fillId="33" borderId="60" xfId="525" applyFont="1" applyFill="1" applyBorder="1" applyAlignment="1">
      <alignment horizontal="center" vertical="center"/>
    </xf>
    <xf numFmtId="2" fontId="34" fillId="4" borderId="79" xfId="1" applyNumberFormat="1" applyFont="1" applyFill="1" applyBorder="1" applyAlignment="1">
      <alignment horizontal="center" vertical="center"/>
    </xf>
    <xf numFmtId="10" fontId="34" fillId="4" borderId="13" xfId="522" applyNumberFormat="1" applyFont="1" applyFill="1" applyBorder="1" applyAlignment="1">
      <alignment horizontal="center" vertical="center"/>
    </xf>
    <xf numFmtId="3" fontId="34" fillId="33" borderId="74" xfId="523" applyNumberFormat="1" applyFont="1" applyFill="1" applyBorder="1" applyAlignment="1" applyProtection="1">
      <alignment horizontal="center" vertical="center"/>
    </xf>
    <xf numFmtId="189" fontId="34" fillId="0" borderId="74" xfId="523" applyNumberFormat="1" applyFont="1" applyFill="1" applyBorder="1" applyAlignment="1">
      <alignment horizontal="center" vertical="center"/>
    </xf>
    <xf numFmtId="189" fontId="34" fillId="0" borderId="75" xfId="523" applyNumberFormat="1" applyFont="1" applyFill="1" applyBorder="1" applyAlignment="1">
      <alignment horizontal="center" vertical="center"/>
    </xf>
    <xf numFmtId="2" fontId="34" fillId="69" borderId="66" xfId="1" applyNumberFormat="1" applyFont="1" applyFill="1" applyBorder="1" applyAlignment="1">
      <alignment horizontal="center" vertical="center"/>
    </xf>
    <xf numFmtId="2" fontId="34" fillId="69" borderId="99" xfId="1" applyNumberFormat="1" applyFont="1" applyFill="1" applyBorder="1" applyAlignment="1">
      <alignment horizontal="center" vertical="center"/>
    </xf>
    <xf numFmtId="10" fontId="34" fillId="69" borderId="72" xfId="522" applyNumberFormat="1" applyFont="1" applyFill="1" applyBorder="1" applyAlignment="1">
      <alignment horizontal="center" vertical="center"/>
    </xf>
    <xf numFmtId="3" fontId="34" fillId="69" borderId="72" xfId="523" applyNumberFormat="1" applyFont="1" applyFill="1" applyBorder="1" applyAlignment="1">
      <alignment horizontal="center" vertical="center"/>
    </xf>
    <xf numFmtId="3" fontId="34" fillId="69" borderId="101" xfId="523" applyNumberFormat="1" applyFont="1" applyFill="1" applyBorder="1" applyAlignment="1" applyProtection="1">
      <alignment horizontal="center" vertical="center"/>
    </xf>
    <xf numFmtId="2" fontId="34" fillId="69" borderId="72" xfId="1" applyNumberFormat="1" applyFont="1" applyFill="1" applyBorder="1" applyAlignment="1">
      <alignment horizontal="center" vertical="center"/>
    </xf>
    <xf numFmtId="168" fontId="34" fillId="69" borderId="99" xfId="525" applyNumberFormat="1" applyFont="1" applyFill="1" applyBorder="1" applyAlignment="1">
      <alignment horizontal="center" vertical="center"/>
    </xf>
    <xf numFmtId="168" fontId="34" fillId="33" borderId="79" xfId="525" applyNumberFormat="1" applyFont="1" applyFill="1" applyBorder="1" applyAlignment="1" applyProtection="1">
      <alignment horizontal="center" vertical="center"/>
    </xf>
    <xf numFmtId="167" fontId="34" fillId="11" borderId="73" xfId="1" applyNumberFormat="1" applyFont="1" applyFill="1" applyBorder="1" applyAlignment="1">
      <alignment horizontal="center" vertical="center"/>
    </xf>
    <xf numFmtId="168" fontId="35" fillId="115" borderId="46" xfId="522" applyNumberFormat="1" applyFont="1" applyFill="1" applyBorder="1" applyAlignment="1">
      <alignment horizontal="center" vertical="center"/>
    </xf>
    <xf numFmtId="167" fontId="35" fillId="115" borderId="7" xfId="522" applyNumberFormat="1" applyFont="1" applyFill="1" applyBorder="1" applyAlignment="1">
      <alignment horizontal="center" vertical="center"/>
    </xf>
    <xf numFmtId="168" fontId="35" fillId="115" borderId="11" xfId="522" applyNumberFormat="1" applyFont="1" applyFill="1" applyBorder="1" applyAlignment="1">
      <alignment horizontal="center" vertical="center"/>
    </xf>
    <xf numFmtId="168" fontId="34" fillId="0" borderId="79" xfId="522" applyNumberFormat="1" applyFont="1" applyFill="1" applyBorder="1" applyAlignment="1">
      <alignment horizontal="center" vertical="center"/>
    </xf>
    <xf numFmtId="2" fontId="34" fillId="69" borderId="67" xfId="1" applyNumberFormat="1" applyFont="1" applyFill="1" applyBorder="1" applyAlignment="1" applyProtection="1">
      <alignment horizontal="center" vertical="center"/>
    </xf>
    <xf numFmtId="2" fontId="34" fillId="69" borderId="69" xfId="1" applyNumberFormat="1" applyFont="1" applyFill="1" applyBorder="1" applyAlignment="1">
      <alignment horizontal="center" vertical="center"/>
    </xf>
    <xf numFmtId="189" fontId="34" fillId="69" borderId="69" xfId="523" applyNumberFormat="1" applyFont="1" applyFill="1" applyBorder="1" applyAlignment="1">
      <alignment horizontal="center" vertical="center"/>
    </xf>
    <xf numFmtId="168" fontId="34" fillId="69" borderId="69" xfId="522" applyNumberFormat="1" applyFont="1" applyFill="1" applyBorder="1" applyAlignment="1">
      <alignment horizontal="center" vertical="center"/>
    </xf>
    <xf numFmtId="3" fontId="34" fillId="69" borderId="98" xfId="523" applyNumberFormat="1" applyFont="1" applyFill="1" applyBorder="1" applyAlignment="1" applyProtection="1">
      <alignment horizontal="center" vertical="center"/>
    </xf>
    <xf numFmtId="189" fontId="34" fillId="69" borderId="98" xfId="523" applyNumberFormat="1" applyFont="1" applyFill="1" applyBorder="1" applyAlignment="1" applyProtection="1">
      <alignment horizontal="center" vertical="center"/>
    </xf>
    <xf numFmtId="0" fontId="34" fillId="33" borderId="13" xfId="1" applyNumberFormat="1" applyFont="1" applyFill="1" applyBorder="1" applyAlignment="1" applyProtection="1">
      <alignment horizontal="center" vertical="center"/>
    </xf>
    <xf numFmtId="1" fontId="34" fillId="12" borderId="99" xfId="1" applyNumberFormat="1" applyFont="1" applyFill="1" applyBorder="1" applyAlignment="1">
      <alignment horizontal="center" vertical="center"/>
    </xf>
    <xf numFmtId="168" fontId="34" fillId="12" borderId="99" xfId="522" applyNumberFormat="1" applyFont="1" applyFill="1" applyBorder="1" applyAlignment="1">
      <alignment horizontal="center" vertical="center"/>
    </xf>
    <xf numFmtId="1" fontId="34" fillId="0" borderId="79" xfId="1" applyNumberFormat="1" applyFont="1" applyBorder="1" applyAlignment="1">
      <alignment horizontal="center" vertical="center"/>
    </xf>
    <xf numFmtId="168" fontId="34" fillId="0" borderId="73" xfId="522" applyNumberFormat="1" applyFont="1" applyBorder="1" applyAlignment="1">
      <alignment horizontal="center" vertical="center"/>
    </xf>
    <xf numFmtId="1" fontId="34" fillId="0" borderId="73" xfId="1" applyNumberFormat="1" applyFont="1" applyBorder="1" applyAlignment="1">
      <alignment horizontal="center" vertical="center"/>
    </xf>
    <xf numFmtId="9" fontId="39" fillId="4" borderId="44" xfId="1" applyNumberFormat="1" applyFont="1" applyFill="1" applyBorder="1" applyAlignment="1">
      <alignment horizontal="center"/>
    </xf>
    <xf numFmtId="9" fontId="39" fillId="4" borderId="18" xfId="7" applyNumberFormat="1" applyFont="1" applyFill="1" applyBorder="1" applyAlignment="1">
      <alignment horizontal="center"/>
    </xf>
    <xf numFmtId="0" fontId="35" fillId="71" borderId="1" xfId="1" applyFont="1" applyFill="1" applyBorder="1"/>
    <xf numFmtId="0" fontId="35" fillId="71" borderId="2" xfId="1" applyFont="1" applyFill="1" applyBorder="1"/>
    <xf numFmtId="0" fontId="33" fillId="71" borderId="2" xfId="1" applyFont="1" applyFill="1" applyBorder="1" applyAlignment="1">
      <alignment vertical="center"/>
    </xf>
    <xf numFmtId="0" fontId="35" fillId="71" borderId="2" xfId="1" applyFont="1" applyFill="1" applyBorder="1" applyAlignment="1">
      <alignment horizontal="center"/>
    </xf>
    <xf numFmtId="0" fontId="39" fillId="71" borderId="2" xfId="1" applyFont="1" applyFill="1" applyBorder="1" applyAlignment="1">
      <alignment horizontal="center"/>
    </xf>
    <xf numFmtId="9" fontId="34" fillId="4" borderId="6" xfId="1" applyNumberFormat="1" applyFont="1" applyFill="1" applyBorder="1"/>
    <xf numFmtId="9" fontId="102" fillId="4" borderId="6" xfId="1" applyNumberFormat="1" applyFont="1" applyFill="1" applyBorder="1" applyAlignment="1">
      <alignment vertical="center"/>
    </xf>
    <xf numFmtId="0" fontId="34" fillId="4" borderId="6" xfId="1" applyNumberFormat="1" applyFont="1" applyFill="1" applyBorder="1"/>
    <xf numFmtId="0" fontId="102" fillId="4" borderId="6" xfId="1" applyNumberFormat="1" applyFont="1" applyFill="1" applyBorder="1" applyAlignment="1">
      <alignment vertical="center"/>
    </xf>
    <xf numFmtId="9" fontId="34" fillId="4" borderId="21" xfId="7" applyNumberFormat="1" applyFont="1" applyFill="1" applyBorder="1"/>
    <xf numFmtId="9" fontId="102" fillId="4" borderId="21" xfId="7" applyNumberFormat="1" applyFont="1" applyFill="1" applyBorder="1" applyAlignment="1">
      <alignment vertical="center"/>
    </xf>
    <xf numFmtId="9" fontId="34" fillId="4" borderId="21" xfId="7" applyNumberFormat="1" applyFont="1" applyFill="1" applyBorder="1" applyAlignment="1">
      <alignment horizontal="center"/>
    </xf>
    <xf numFmtId="9" fontId="34" fillId="4" borderId="4" xfId="1" applyNumberFormat="1" applyFont="1" applyFill="1" applyBorder="1"/>
    <xf numFmtId="9" fontId="34" fillId="4" borderId="9" xfId="7" applyNumberFormat="1" applyFont="1" applyFill="1" applyBorder="1"/>
    <xf numFmtId="9" fontId="34" fillId="4" borderId="10" xfId="7" applyNumberFormat="1" applyFont="1" applyFill="1" applyBorder="1"/>
    <xf numFmtId="9" fontId="102" fillId="4" borderId="10" xfId="7" applyNumberFormat="1" applyFont="1" applyFill="1" applyBorder="1" applyAlignment="1">
      <alignment vertical="center"/>
    </xf>
    <xf numFmtId="9" fontId="34" fillId="4" borderId="10" xfId="7" applyNumberFormat="1" applyFont="1" applyFill="1" applyBorder="1" applyAlignment="1">
      <alignment horizontal="center"/>
    </xf>
    <xf numFmtId="9" fontId="39" fillId="4" borderId="77" xfId="7" applyNumberFormat="1" applyFont="1" applyFill="1" applyBorder="1" applyAlignment="1">
      <alignment horizontal="center"/>
    </xf>
    <xf numFmtId="9" fontId="39" fillId="4" borderId="11" xfId="7" applyNumberFormat="1" applyFont="1" applyFill="1" applyBorder="1" applyAlignment="1">
      <alignment horizontal="center"/>
    </xf>
    <xf numFmtId="9" fontId="39" fillId="4" borderId="71" xfId="7" applyNumberFormat="1" applyFont="1" applyFill="1" applyBorder="1" applyAlignment="1">
      <alignment horizontal="center"/>
    </xf>
    <xf numFmtId="9" fontId="39" fillId="4" borderId="71" xfId="1" applyNumberFormat="1" applyFont="1" applyFill="1" applyBorder="1" applyAlignment="1">
      <alignment horizontal="center"/>
    </xf>
    <xf numFmtId="0" fontId="39" fillId="4" borderId="54" xfId="1" applyNumberFormat="1" applyFont="1" applyFill="1" applyBorder="1" applyAlignment="1">
      <alignment horizontal="center"/>
    </xf>
    <xf numFmtId="9" fontId="39" fillId="4" borderId="79" xfId="7" applyNumberFormat="1" applyFont="1" applyFill="1" applyBorder="1" applyAlignment="1">
      <alignment horizontal="center"/>
    </xf>
    <xf numFmtId="9" fontId="39" fillId="4" borderId="13" xfId="1" applyNumberFormat="1" applyFont="1" applyFill="1" applyBorder="1" applyAlignment="1">
      <alignment horizontal="center"/>
    </xf>
    <xf numFmtId="9" fontId="34" fillId="74" borderId="2" xfId="525" applyFont="1" applyFill="1" applyBorder="1" applyAlignment="1">
      <alignment vertical="center"/>
    </xf>
    <xf numFmtId="0" fontId="34" fillId="71" borderId="2" xfId="1" applyFont="1" applyFill="1" applyBorder="1" applyAlignment="1">
      <alignment horizontal="center" vertical="center"/>
    </xf>
    <xf numFmtId="167" fontId="34" fillId="71" borderId="2" xfId="1" applyNumberFormat="1" applyFont="1" applyFill="1" applyBorder="1" applyAlignment="1">
      <alignment horizontal="center" vertical="center"/>
    </xf>
    <xf numFmtId="0" fontId="29" fillId="4" borderId="0" xfId="512" applyFill="1" applyBorder="1"/>
    <xf numFmtId="9" fontId="0" fillId="4" borderId="26" xfId="522" applyNumberFormat="1" applyFont="1" applyFill="1" applyBorder="1"/>
    <xf numFmtId="9" fontId="0" fillId="4" borderId="44" xfId="517" applyNumberFormat="1" applyFont="1" applyFill="1" applyBorder="1"/>
    <xf numFmtId="0" fontId="0" fillId="4" borderId="26" xfId="517" applyNumberFormat="1" applyFont="1" applyFill="1" applyBorder="1"/>
    <xf numFmtId="2" fontId="39" fillId="4" borderId="7" xfId="7" applyNumberFormat="1" applyFont="1" applyFill="1" applyBorder="1" applyAlignment="1">
      <alignment horizontal="center"/>
    </xf>
    <xf numFmtId="2" fontId="39" fillId="4" borderId="13" xfId="7" applyNumberFormat="1" applyFont="1" applyFill="1" applyBorder="1" applyAlignment="1">
      <alignment horizontal="center"/>
    </xf>
    <xf numFmtId="2" fontId="35" fillId="4" borderId="49" xfId="522" applyNumberFormat="1" applyFont="1" applyFill="1" applyBorder="1" applyAlignment="1">
      <alignment horizontal="center"/>
    </xf>
    <xf numFmtId="2" fontId="34" fillId="4" borderId="6" xfId="7" applyNumberFormat="1" applyFont="1" applyFill="1" applyBorder="1"/>
    <xf numFmtId="2" fontId="102" fillId="4" borderId="6" xfId="7" applyNumberFormat="1" applyFont="1" applyFill="1" applyBorder="1" applyAlignment="1">
      <alignment vertical="center"/>
    </xf>
    <xf numFmtId="2" fontId="39" fillId="4" borderId="71" xfId="7" applyNumberFormat="1" applyFont="1" applyFill="1" applyBorder="1" applyAlignment="1">
      <alignment horizontal="center"/>
    </xf>
    <xf numFmtId="2" fontId="39" fillId="4" borderId="73" xfId="7" applyNumberFormat="1" applyFont="1" applyFill="1" applyBorder="1" applyAlignment="1">
      <alignment horizontal="center"/>
    </xf>
    <xf numFmtId="2" fontId="34" fillId="4" borderId="14" xfId="522" applyNumberFormat="1" applyFont="1" applyFill="1" applyBorder="1" applyAlignment="1">
      <alignment horizontal="center" vertical="center"/>
    </xf>
    <xf numFmtId="168" fontId="34" fillId="69" borderId="19" xfId="525" applyNumberFormat="1" applyFont="1" applyFill="1" applyBorder="1" applyAlignment="1">
      <alignment horizontal="center" vertical="center"/>
    </xf>
    <xf numFmtId="168" fontId="34" fillId="69" borderId="9" xfId="525" applyNumberFormat="1" applyFont="1" applyFill="1" applyBorder="1" applyAlignment="1">
      <alignment horizontal="center" vertical="center"/>
    </xf>
    <xf numFmtId="168" fontId="34" fillId="69" borderId="19" xfId="522" applyNumberFormat="1" applyFont="1" applyFill="1" applyBorder="1" applyAlignment="1">
      <alignment horizontal="center" vertical="center"/>
    </xf>
    <xf numFmtId="2" fontId="34" fillId="69" borderId="4" xfId="522" applyNumberFormat="1" applyFont="1" applyFill="1" applyBorder="1" applyAlignment="1">
      <alignment horizontal="center" vertical="center"/>
    </xf>
    <xf numFmtId="168" fontId="34" fillId="69" borderId="9" xfId="522" applyNumberFormat="1" applyFont="1" applyFill="1" applyBorder="1" applyAlignment="1">
      <alignment horizontal="center" vertical="center"/>
    </xf>
    <xf numFmtId="9" fontId="34" fillId="69" borderId="19" xfId="525" applyNumberFormat="1" applyFont="1" applyFill="1" applyBorder="1" applyAlignment="1">
      <alignment horizontal="center" vertical="center"/>
    </xf>
    <xf numFmtId="9" fontId="34" fillId="0" borderId="20" xfId="522" applyNumberFormat="1" applyFont="1" applyFill="1" applyBorder="1" applyAlignment="1">
      <alignment horizontal="center" vertical="center"/>
    </xf>
    <xf numFmtId="9" fontId="34" fillId="69" borderId="9" xfId="525" applyNumberFormat="1" applyFont="1" applyFill="1" applyBorder="1" applyAlignment="1">
      <alignment horizontal="center" vertical="center"/>
    </xf>
    <xf numFmtId="9" fontId="34" fillId="69" borderId="19" xfId="522" applyFont="1" applyFill="1" applyBorder="1" applyAlignment="1">
      <alignment horizontal="center" vertical="center"/>
    </xf>
    <xf numFmtId="9" fontId="34" fillId="69" borderId="9" xfId="522" applyFont="1" applyFill="1" applyBorder="1" applyAlignment="1">
      <alignment horizontal="center" vertical="center"/>
    </xf>
    <xf numFmtId="1" fontId="0" fillId="4" borderId="0" xfId="522" applyNumberFormat="1" applyFont="1" applyFill="1"/>
    <xf numFmtId="1" fontId="34" fillId="4" borderId="6" xfId="1" applyNumberFormat="1" applyFont="1" applyFill="1" applyBorder="1"/>
    <xf numFmtId="1" fontId="102" fillId="4" borderId="6" xfId="1" applyNumberFormat="1" applyFont="1" applyFill="1" applyBorder="1" applyAlignment="1">
      <alignment vertical="center"/>
    </xf>
    <xf numFmtId="1" fontId="39" fillId="4" borderId="7" xfId="7" applyNumberFormat="1" applyFont="1" applyFill="1" applyBorder="1" applyAlignment="1">
      <alignment horizontal="center"/>
    </xf>
    <xf numFmtId="1" fontId="39" fillId="4" borderId="13" xfId="7" applyNumberFormat="1" applyFont="1" applyFill="1" applyBorder="1" applyAlignment="1">
      <alignment horizontal="center"/>
    </xf>
    <xf numFmtId="1" fontId="39" fillId="4" borderId="71" xfId="1" applyNumberFormat="1" applyFont="1" applyFill="1" applyBorder="1" applyAlignment="1">
      <alignment horizontal="center"/>
    </xf>
    <xf numFmtId="1" fontId="35" fillId="4" borderId="49" xfId="522" applyNumberFormat="1" applyFont="1" applyFill="1" applyBorder="1" applyAlignment="1">
      <alignment horizontal="center"/>
    </xf>
    <xf numFmtId="1" fontId="34" fillId="69" borderId="4" xfId="525" applyNumberFormat="1" applyFont="1" applyFill="1" applyBorder="1" applyAlignment="1">
      <alignment horizontal="center" vertical="center"/>
    </xf>
    <xf numFmtId="1" fontId="34" fillId="69" borderId="4" xfId="522" applyNumberFormat="1" applyFont="1" applyFill="1" applyBorder="1" applyAlignment="1">
      <alignment horizontal="center" vertical="center"/>
    </xf>
    <xf numFmtId="1" fontId="34" fillId="0" borderId="8" xfId="522" applyNumberFormat="1" applyFont="1" applyFill="1" applyBorder="1" applyAlignment="1">
      <alignment horizontal="center" vertical="center"/>
    </xf>
    <xf numFmtId="1" fontId="34" fillId="4" borderId="55" xfId="522" applyNumberFormat="1" applyFont="1" applyFill="1" applyBorder="1" applyAlignment="1">
      <alignment horizontal="center" vertical="center"/>
    </xf>
    <xf numFmtId="1" fontId="34" fillId="4" borderId="57" xfId="522" applyNumberFormat="1" applyFont="1" applyFill="1" applyBorder="1" applyAlignment="1">
      <alignment horizontal="center" vertical="center"/>
    </xf>
    <xf numFmtId="1" fontId="34" fillId="4" borderId="58" xfId="522" applyNumberFormat="1" applyFont="1" applyFill="1" applyBorder="1" applyAlignment="1">
      <alignment horizontal="center" vertical="center"/>
    </xf>
    <xf numFmtId="1" fontId="0" fillId="70" borderId="42" xfId="522" applyNumberFormat="1" applyFont="1" applyFill="1" applyBorder="1"/>
    <xf numFmtId="1" fontId="0" fillId="70" borderId="0" xfId="522" applyNumberFormat="1" applyFont="1" applyFill="1" applyBorder="1"/>
    <xf numFmtId="1" fontId="0" fillId="70" borderId="44" xfId="522" applyNumberFormat="1" applyFont="1" applyFill="1" applyBorder="1"/>
    <xf numFmtId="1" fontId="0" fillId="0" borderId="0" xfId="522" applyNumberFormat="1" applyFont="1"/>
    <xf numFmtId="168" fontId="35" fillId="0" borderId="46" xfId="522" applyNumberFormat="1" applyFont="1" applyFill="1" applyBorder="1" applyAlignment="1">
      <alignment horizontal="center" vertical="center"/>
    </xf>
    <xf numFmtId="2" fontId="35" fillId="0" borderId="7" xfId="522" applyNumberFormat="1" applyFont="1" applyFill="1" applyBorder="1" applyAlignment="1">
      <alignment horizontal="center" vertical="center"/>
    </xf>
    <xf numFmtId="1" fontId="35" fillId="0" borderId="72" xfId="522" applyNumberFormat="1" applyFont="1" applyFill="1" applyBorder="1" applyAlignment="1">
      <alignment horizontal="center" vertical="center"/>
    </xf>
    <xf numFmtId="2" fontId="35" fillId="0" borderId="46" xfId="522" applyNumberFormat="1" applyFont="1" applyFill="1" applyBorder="1" applyAlignment="1">
      <alignment horizontal="center" vertical="center"/>
    </xf>
    <xf numFmtId="167" fontId="34" fillId="71" borderId="2" xfId="1" applyNumberFormat="1" applyFont="1" applyFill="1" applyBorder="1" applyAlignment="1">
      <alignment horizontal="center"/>
    </xf>
    <xf numFmtId="168" fontId="35" fillId="115" borderId="66" xfId="525" applyNumberFormat="1" applyFont="1" applyFill="1" applyBorder="1" applyAlignment="1" applyProtection="1">
      <alignment horizontal="center" vertical="center"/>
    </xf>
    <xf numFmtId="168" fontId="35" fillId="115" borderId="99" xfId="525" applyNumberFormat="1" applyFont="1" applyFill="1" applyBorder="1" applyAlignment="1" applyProtection="1">
      <alignment horizontal="center" vertical="center"/>
    </xf>
    <xf numFmtId="1" fontId="35" fillId="115" borderId="99" xfId="525" applyNumberFormat="1" applyFont="1" applyFill="1" applyBorder="1" applyAlignment="1" applyProtection="1">
      <alignment horizontal="center" vertical="center"/>
    </xf>
    <xf numFmtId="2" fontId="35" fillId="115" borderId="99" xfId="525" applyNumberFormat="1" applyFont="1" applyFill="1" applyBorder="1" applyAlignment="1" applyProtection="1">
      <alignment horizontal="center" vertical="center"/>
    </xf>
    <xf numFmtId="168" fontId="35" fillId="115" borderId="52" xfId="525" applyNumberFormat="1" applyFont="1" applyFill="1" applyBorder="1" applyAlignment="1" applyProtection="1">
      <alignment horizontal="center" vertical="center"/>
    </xf>
    <xf numFmtId="1" fontId="34" fillId="4" borderId="31" xfId="1" applyNumberFormat="1" applyFont="1" applyFill="1" applyBorder="1" applyAlignment="1">
      <alignment horizontal="center" vertical="center"/>
    </xf>
    <xf numFmtId="9" fontId="34" fillId="4" borderId="63" xfId="522" applyNumberFormat="1" applyFont="1" applyFill="1" applyBorder="1" applyAlignment="1">
      <alignment horizontal="center" vertical="center"/>
    </xf>
    <xf numFmtId="9" fontId="34" fillId="4" borderId="31" xfId="522" applyNumberFormat="1" applyFont="1" applyFill="1" applyBorder="1" applyAlignment="1">
      <alignment horizontal="center" vertical="center"/>
    </xf>
    <xf numFmtId="0" fontId="34" fillId="4" borderId="0" xfId="1" applyFont="1" applyFill="1" applyBorder="1"/>
    <xf numFmtId="2" fontId="34" fillId="4" borderId="49" xfId="522" applyNumberFormat="1" applyFont="1" applyFill="1" applyBorder="1" applyAlignment="1">
      <alignment horizontal="center" vertical="center"/>
    </xf>
    <xf numFmtId="0" fontId="34" fillId="4" borderId="95" xfId="1" applyNumberFormat="1" applyFont="1" applyFill="1" applyBorder="1" applyAlignment="1">
      <alignment horizontal="center" vertical="center"/>
    </xf>
    <xf numFmtId="9" fontId="34" fillId="4" borderId="56" xfId="522" applyNumberFormat="1" applyFont="1" applyFill="1" applyBorder="1" applyAlignment="1">
      <alignment horizontal="center" vertical="center"/>
    </xf>
    <xf numFmtId="9" fontId="34" fillId="4" borderId="95" xfId="522" applyNumberFormat="1" applyFont="1" applyFill="1" applyBorder="1" applyAlignment="1">
      <alignment horizontal="center" vertical="center"/>
    </xf>
    <xf numFmtId="2" fontId="0" fillId="4" borderId="0" xfId="522" applyNumberFormat="1" applyFont="1" applyFill="1" applyBorder="1"/>
    <xf numFmtId="9" fontId="0" fillId="4" borderId="0" xfId="522" applyNumberFormat="1" applyFont="1" applyFill="1" applyBorder="1"/>
    <xf numFmtId="2" fontId="29" fillId="4" borderId="0" xfId="512" applyNumberFormat="1" applyFill="1" applyBorder="1"/>
    <xf numFmtId="0" fontId="34" fillId="72" borderId="66" xfId="1" applyFont="1" applyFill="1" applyBorder="1" applyAlignment="1">
      <alignment horizontal="center" vertical="center"/>
    </xf>
    <xf numFmtId="0" fontId="34" fillId="72" borderId="67" xfId="1" applyFont="1" applyFill="1" applyBorder="1" applyAlignment="1">
      <alignment horizontal="center" vertical="center"/>
    </xf>
    <xf numFmtId="167" fontId="34" fillId="71" borderId="67" xfId="1" applyNumberFormat="1" applyFont="1" applyFill="1" applyBorder="1" applyAlignment="1">
      <alignment horizontal="center" vertical="center"/>
    </xf>
    <xf numFmtId="0" fontId="34" fillId="72" borderId="68" xfId="1" applyFont="1" applyFill="1" applyBorder="1" applyAlignment="1">
      <alignment horizontal="center" vertical="center"/>
    </xf>
    <xf numFmtId="168" fontId="34" fillId="33" borderId="23" xfId="525" applyNumberFormat="1" applyFont="1" applyFill="1" applyBorder="1" applyAlignment="1">
      <alignment horizontal="center" vertical="center"/>
    </xf>
    <xf numFmtId="168" fontId="34" fillId="33" borderId="22" xfId="525" applyNumberFormat="1" applyFont="1" applyFill="1" applyBorder="1" applyAlignment="1">
      <alignment horizontal="center" vertical="center"/>
    </xf>
    <xf numFmtId="10" fontId="34" fillId="69" borderId="72" xfId="523" applyNumberFormat="1" applyFont="1" applyFill="1" applyBorder="1" applyAlignment="1">
      <alignment horizontal="center" vertical="center"/>
    </xf>
    <xf numFmtId="2" fontId="34" fillId="4" borderId="66" xfId="1" applyNumberFormat="1" applyFont="1" applyFill="1" applyBorder="1" applyAlignment="1">
      <alignment horizontal="center" vertical="center"/>
    </xf>
    <xf numFmtId="2" fontId="34" fillId="0" borderId="72" xfId="1" applyNumberFormat="1" applyFont="1" applyFill="1" applyBorder="1" applyAlignment="1">
      <alignment horizontal="center" vertical="center"/>
    </xf>
    <xf numFmtId="10" fontId="34" fillId="4" borderId="72" xfId="522" applyNumberFormat="1" applyFont="1" applyFill="1" applyBorder="1" applyAlignment="1">
      <alignment horizontal="center" vertical="center"/>
    </xf>
    <xf numFmtId="3" fontId="34" fillId="0" borderId="72" xfId="523" applyNumberFormat="1" applyFont="1" applyFill="1" applyBorder="1" applyAlignment="1">
      <alignment horizontal="center" vertical="center"/>
    </xf>
    <xf numFmtId="3" fontId="34" fillId="33" borderId="101" xfId="523" applyNumberFormat="1" applyFont="1" applyFill="1" applyBorder="1" applyAlignment="1" applyProtection="1">
      <alignment horizontal="center" vertical="center"/>
    </xf>
    <xf numFmtId="189" fontId="34" fillId="0" borderId="101" xfId="523" applyNumberFormat="1" applyFont="1" applyFill="1" applyBorder="1" applyAlignment="1">
      <alignment horizontal="center" vertical="center"/>
    </xf>
    <xf numFmtId="189" fontId="34" fillId="0" borderId="100" xfId="523" applyNumberFormat="1" applyFont="1" applyFill="1" applyBorder="1" applyAlignment="1">
      <alignment horizontal="center" vertical="center"/>
    </xf>
    <xf numFmtId="2" fontId="34" fillId="69" borderId="69" xfId="1" applyNumberFormat="1" applyFont="1" applyFill="1" applyBorder="1" applyAlignment="1" applyProtection="1">
      <alignment horizontal="center" vertical="center"/>
    </xf>
    <xf numFmtId="3" fontId="34" fillId="69" borderId="69" xfId="523" applyNumberFormat="1" applyFont="1" applyFill="1" applyBorder="1" applyAlignment="1">
      <alignment horizontal="center" vertical="center"/>
    </xf>
    <xf numFmtId="3" fontId="34" fillId="69" borderId="69" xfId="523" applyNumberFormat="1" applyFont="1" applyFill="1" applyBorder="1" applyAlignment="1" applyProtection="1">
      <alignment horizontal="center" vertical="center"/>
    </xf>
    <xf numFmtId="3" fontId="34" fillId="69" borderId="103" xfId="523" applyNumberFormat="1" applyFont="1" applyFill="1" applyBorder="1" applyAlignment="1" applyProtection="1">
      <alignment horizontal="center" vertical="center"/>
    </xf>
    <xf numFmtId="0" fontId="34" fillId="35" borderId="0" xfId="1" applyFont="1" applyFill="1" applyBorder="1" applyAlignment="1">
      <alignment horizontal="center" vertical="center"/>
    </xf>
    <xf numFmtId="2" fontId="34" fillId="4" borderId="20" xfId="1" applyNumberFormat="1" applyFont="1" applyFill="1" applyBorder="1" applyAlignment="1">
      <alignment horizontal="center" vertical="center"/>
    </xf>
    <xf numFmtId="2" fontId="34" fillId="0" borderId="8" xfId="1" applyNumberFormat="1" applyFont="1" applyFill="1" applyBorder="1" applyAlignment="1">
      <alignment horizontal="center" vertical="center"/>
    </xf>
    <xf numFmtId="10" fontId="34" fillId="4" borderId="8" xfId="522" applyNumberFormat="1" applyFont="1" applyFill="1" applyBorder="1" applyAlignment="1">
      <alignment horizontal="center" vertical="center"/>
    </xf>
    <xf numFmtId="189" fontId="34" fillId="0" borderId="8" xfId="523" applyNumberFormat="1" applyFont="1" applyFill="1" applyBorder="1" applyAlignment="1">
      <alignment horizontal="center" vertical="center"/>
    </xf>
    <xf numFmtId="3" fontId="34" fillId="69" borderId="9" xfId="523" applyNumberFormat="1" applyFont="1" applyFill="1" applyBorder="1" applyAlignment="1">
      <alignment horizontal="center" vertical="center"/>
    </xf>
    <xf numFmtId="189" fontId="34" fillId="0" borderId="12" xfId="523" applyNumberFormat="1" applyFont="1" applyFill="1" applyBorder="1" applyAlignment="1">
      <alignment horizontal="center" vertical="center"/>
    </xf>
    <xf numFmtId="167" fontId="34" fillId="0" borderId="4" xfId="522" applyNumberFormat="1" applyFont="1" applyFill="1" applyBorder="1"/>
    <xf numFmtId="167" fontId="34" fillId="0" borderId="5" xfId="522" applyNumberFormat="1" applyFont="1" applyFill="1" applyBorder="1"/>
    <xf numFmtId="167" fontId="52" fillId="0" borderId="5" xfId="522" applyNumberFormat="1" applyFont="1" applyFill="1" applyBorder="1" applyAlignment="1">
      <alignment vertical="center"/>
    </xf>
    <xf numFmtId="167" fontId="34" fillId="0" borderId="6" xfId="522" applyNumberFormat="1" applyFont="1" applyFill="1" applyBorder="1" applyAlignment="1">
      <alignment horizontal="center"/>
    </xf>
    <xf numFmtId="167" fontId="39" fillId="0" borderId="7" xfId="522" applyNumberFormat="1" applyFont="1" applyFill="1" applyBorder="1" applyAlignment="1">
      <alignment horizontal="center"/>
    </xf>
    <xf numFmtId="167" fontId="39" fillId="0" borderId="13" xfId="522" applyNumberFormat="1" applyFont="1" applyFill="1" applyBorder="1" applyAlignment="1">
      <alignment horizontal="center"/>
    </xf>
    <xf numFmtId="43" fontId="0" fillId="4" borderId="0" xfId="523" applyFont="1" applyFill="1"/>
    <xf numFmtId="43" fontId="34" fillId="4" borderId="5" xfId="523" applyFont="1" applyFill="1" applyBorder="1"/>
    <xf numFmtId="43" fontId="102" fillId="4" borderId="5" xfId="523" applyFont="1" applyFill="1" applyBorder="1" applyAlignment="1">
      <alignment vertical="center"/>
    </xf>
    <xf numFmtId="43" fontId="34" fillId="4" borderId="6" xfId="523" applyFont="1" applyFill="1" applyBorder="1" applyAlignment="1">
      <alignment horizontal="center"/>
    </xf>
    <xf numFmtId="43" fontId="39" fillId="4" borderId="7" xfId="523" applyFont="1" applyFill="1" applyBorder="1" applyAlignment="1">
      <alignment horizontal="center"/>
    </xf>
    <xf numFmtId="43" fontId="39" fillId="4" borderId="13" xfId="523" applyFont="1" applyFill="1" applyBorder="1" applyAlignment="1">
      <alignment horizontal="center"/>
    </xf>
    <xf numFmtId="43" fontId="35" fillId="12" borderId="5" xfId="523" applyFont="1" applyFill="1" applyBorder="1" applyAlignment="1">
      <alignment horizontal="center"/>
    </xf>
    <xf numFmtId="43" fontId="35" fillId="0" borderId="5" xfId="523" applyFont="1" applyFill="1" applyBorder="1" applyAlignment="1">
      <alignment horizontal="center" vertical="center"/>
    </xf>
    <xf numFmtId="43" fontId="34" fillId="0" borderId="22" xfId="523" applyFont="1" applyFill="1" applyBorder="1" applyAlignment="1" applyProtection="1">
      <alignment horizontal="center" vertical="center"/>
    </xf>
    <xf numFmtId="43" fontId="34" fillId="0" borderId="14" xfId="523" applyFont="1" applyFill="1" applyBorder="1" applyAlignment="1" applyProtection="1">
      <alignment horizontal="center" vertical="center"/>
    </xf>
    <xf numFmtId="43" fontId="34" fillId="0" borderId="23" xfId="523" applyFont="1" applyFill="1" applyBorder="1" applyAlignment="1" applyProtection="1">
      <alignment horizontal="center" vertical="center"/>
    </xf>
    <xf numFmtId="43" fontId="29" fillId="4" borderId="0" xfId="523" applyFont="1" applyFill="1"/>
    <xf numFmtId="43" fontId="0" fillId="0" borderId="0" xfId="523" applyFont="1"/>
    <xf numFmtId="170" fontId="0" fillId="4" borderId="0" xfId="523" applyNumberFormat="1" applyFont="1" applyFill="1"/>
    <xf numFmtId="170" fontId="52" fillId="0" borderId="4" xfId="523" applyNumberFormat="1" applyFont="1" applyFill="1" applyBorder="1" applyAlignment="1">
      <alignment vertical="center"/>
    </xf>
    <xf numFmtId="170" fontId="34" fillId="4" borderId="5" xfId="523" applyNumberFormat="1" applyFont="1" applyFill="1" applyBorder="1"/>
    <xf numFmtId="170" fontId="102" fillId="4" borderId="5" xfId="523" applyNumberFormat="1" applyFont="1" applyFill="1" applyBorder="1" applyAlignment="1">
      <alignment vertical="center"/>
    </xf>
    <xf numFmtId="170" fontId="34" fillId="4" borderId="6" xfId="523" applyNumberFormat="1" applyFont="1" applyFill="1" applyBorder="1" applyAlignment="1">
      <alignment horizontal="center"/>
    </xf>
    <xf numFmtId="170" fontId="39" fillId="4" borderId="7" xfId="523" applyNumberFormat="1" applyFont="1" applyFill="1" applyBorder="1" applyAlignment="1">
      <alignment horizontal="center"/>
    </xf>
    <xf numFmtId="170" fontId="39" fillId="4" borderId="13" xfId="523" applyNumberFormat="1" applyFont="1" applyFill="1" applyBorder="1" applyAlignment="1">
      <alignment horizontal="center"/>
    </xf>
    <xf numFmtId="170" fontId="35" fillId="12" borderId="5" xfId="523" applyNumberFormat="1" applyFont="1" applyFill="1" applyBorder="1" applyAlignment="1">
      <alignment horizontal="center"/>
    </xf>
    <xf numFmtId="170" fontId="35" fillId="0" borderId="5" xfId="523" applyNumberFormat="1" applyFont="1" applyFill="1" applyBorder="1" applyAlignment="1">
      <alignment horizontal="center" vertical="center"/>
    </xf>
    <xf numFmtId="170" fontId="34" fillId="0" borderId="22" xfId="523" applyNumberFormat="1" applyFont="1" applyFill="1" applyBorder="1" applyAlignment="1" applyProtection="1">
      <alignment horizontal="center" vertical="center"/>
    </xf>
    <xf numFmtId="170" fontId="34" fillId="0" borderId="14" xfId="523" applyNumberFormat="1" applyFont="1" applyFill="1" applyBorder="1" applyAlignment="1" applyProtection="1">
      <alignment horizontal="center" vertical="center"/>
    </xf>
    <xf numFmtId="170" fontId="34" fillId="0" borderId="23" xfId="523" applyNumberFormat="1" applyFont="1" applyFill="1" applyBorder="1" applyAlignment="1" applyProtection="1">
      <alignment horizontal="center" vertical="center"/>
    </xf>
    <xf numFmtId="170" fontId="29" fillId="4" borderId="0" xfId="523" applyNumberFormat="1" applyFont="1" applyFill="1"/>
    <xf numFmtId="170" fontId="0" fillId="70" borderId="42" xfId="523" applyNumberFormat="1" applyFont="1" applyFill="1" applyBorder="1"/>
    <xf numFmtId="170" fontId="0" fillId="70" borderId="0" xfId="523" applyNumberFormat="1" applyFont="1" applyFill="1" applyBorder="1"/>
    <xf numFmtId="170" fontId="0" fillId="70" borderId="44" xfId="523" applyNumberFormat="1" applyFont="1" applyFill="1" applyBorder="1"/>
    <xf numFmtId="170" fontId="0" fillId="0" borderId="0" xfId="523" applyNumberFormat="1" applyFont="1"/>
    <xf numFmtId="43" fontId="34" fillId="4" borderId="4" xfId="523" applyFont="1" applyFill="1" applyBorder="1"/>
    <xf numFmtId="43" fontId="34" fillId="0" borderId="4" xfId="523" applyFont="1" applyFill="1" applyBorder="1" applyAlignment="1" applyProtection="1">
      <alignment horizontal="center" vertical="center"/>
    </xf>
    <xf numFmtId="43" fontId="34" fillId="0" borderId="8" xfId="523" applyFont="1" applyFill="1" applyBorder="1" applyAlignment="1" applyProtection="1">
      <alignment horizontal="center" vertical="center"/>
    </xf>
    <xf numFmtId="168" fontId="34" fillId="0" borderId="75" xfId="522" applyNumberFormat="1" applyFont="1" applyFill="1" applyBorder="1" applyAlignment="1">
      <alignment horizontal="center" vertical="center"/>
    </xf>
    <xf numFmtId="168" fontId="34" fillId="33" borderId="12" xfId="525" applyNumberFormat="1" applyFont="1" applyFill="1" applyBorder="1" applyAlignment="1" applyProtection="1">
      <alignment horizontal="center" vertical="center"/>
    </xf>
    <xf numFmtId="168" fontId="34" fillId="69" borderId="100" xfId="525" applyNumberFormat="1" applyFont="1" applyFill="1" applyBorder="1" applyAlignment="1">
      <alignment horizontal="center" vertical="center"/>
    </xf>
    <xf numFmtId="168" fontId="34" fillId="33" borderId="75" xfId="525" applyNumberFormat="1" applyFont="1" applyFill="1" applyBorder="1" applyAlignment="1" applyProtection="1">
      <alignment horizontal="center" vertical="center"/>
    </xf>
    <xf numFmtId="168" fontId="34" fillId="68" borderId="9" xfId="525" applyNumberFormat="1" applyFont="1" applyFill="1" applyBorder="1" applyAlignment="1">
      <alignment horizontal="center" vertical="center"/>
    </xf>
    <xf numFmtId="0" fontId="34" fillId="4" borderId="17" xfId="1" applyFont="1" applyFill="1" applyBorder="1" applyAlignment="1">
      <alignment horizontal="center" vertical="center"/>
    </xf>
    <xf numFmtId="168" fontId="29" fillId="4" borderId="0" xfId="522" applyNumberFormat="1" applyFont="1" applyFill="1" applyBorder="1"/>
    <xf numFmtId="43" fontId="34" fillId="33" borderId="6" xfId="786" applyFont="1" applyFill="1" applyBorder="1" applyAlignment="1" applyProtection="1">
      <alignment horizontal="center" vertical="center"/>
    </xf>
    <xf numFmtId="181" fontId="34" fillId="0" borderId="6" xfId="523" applyNumberFormat="1" applyFont="1" applyFill="1" applyBorder="1" applyAlignment="1" applyProtection="1">
      <alignment horizontal="right" vertical="center"/>
    </xf>
    <xf numFmtId="173" fontId="39" fillId="0" borderId="13" xfId="28" applyBorder="1"/>
    <xf numFmtId="0" fontId="196" fillId="0" borderId="0" xfId="6" applyFont="1" applyAlignment="1">
      <alignment horizontal="left" vertical="top" wrapText="1"/>
    </xf>
    <xf numFmtId="0" fontId="52" fillId="0" borderId="13" xfId="1" applyFont="1" applyBorder="1" applyAlignment="1">
      <alignment horizontal="left" vertical="top" wrapText="1"/>
    </xf>
    <xf numFmtId="0" fontId="52" fillId="0" borderId="69" xfId="0" applyFont="1" applyFill="1" applyBorder="1" applyAlignment="1">
      <alignment vertical="top" wrapText="1"/>
    </xf>
    <xf numFmtId="168" fontId="34" fillId="0" borderId="20" xfId="522" applyNumberFormat="1" applyFont="1" applyFill="1" applyBorder="1" applyAlignment="1">
      <alignment horizontal="center" vertical="center"/>
    </xf>
    <xf numFmtId="2" fontId="34" fillId="0" borderId="6" xfId="523" applyNumberFormat="1" applyFont="1" applyFill="1" applyBorder="1" applyAlignment="1" applyProtection="1">
      <alignment horizontal="right" vertical="center"/>
    </xf>
    <xf numFmtId="1" fontId="34" fillId="0" borderId="6" xfId="522" applyNumberFormat="1" applyFont="1" applyFill="1" applyBorder="1" applyAlignment="1">
      <alignment horizontal="center" vertical="center"/>
    </xf>
    <xf numFmtId="2" fontId="34" fillId="0" borderId="6" xfId="522" applyNumberFormat="1" applyFont="1" applyFill="1" applyBorder="1" applyAlignment="1">
      <alignment horizontal="center" vertical="center"/>
    </xf>
    <xf numFmtId="168" fontId="34" fillId="0" borderId="21" xfId="522" applyNumberFormat="1" applyFont="1" applyFill="1" applyBorder="1" applyAlignment="1">
      <alignment horizontal="center" vertical="center"/>
    </xf>
    <xf numFmtId="9" fontId="34" fillId="0" borderId="10" xfId="522" applyNumberFormat="1" applyFont="1" applyFill="1" applyBorder="1" applyAlignment="1">
      <alignment horizontal="center" vertical="center"/>
    </xf>
    <xf numFmtId="9" fontId="34" fillId="0" borderId="21" xfId="522" applyNumberFormat="1" applyFont="1" applyFill="1" applyBorder="1" applyAlignment="1">
      <alignment horizontal="center" vertical="center"/>
    </xf>
    <xf numFmtId="196" fontId="34" fillId="69" borderId="66" xfId="1" applyNumberFormat="1" applyFont="1" applyFill="1" applyBorder="1" applyAlignment="1" applyProtection="1">
      <alignment horizontal="center" vertical="center"/>
    </xf>
    <xf numFmtId="196" fontId="34" fillId="0" borderId="79" xfId="1" applyNumberFormat="1" applyFont="1" applyFill="1" applyBorder="1" applyAlignment="1" applyProtection="1">
      <alignment horizontal="center" vertical="center"/>
    </xf>
    <xf numFmtId="196" fontId="34" fillId="69" borderId="72" xfId="1" applyNumberFormat="1" applyFont="1" applyFill="1" applyBorder="1" applyAlignment="1" applyProtection="1">
      <alignment horizontal="center" vertical="center"/>
    </xf>
    <xf numFmtId="196" fontId="34" fillId="0" borderId="13" xfId="1" applyNumberFormat="1" applyFont="1" applyFill="1" applyBorder="1" applyAlignment="1" applyProtection="1">
      <alignment horizontal="center" vertical="center"/>
    </xf>
    <xf numFmtId="43" fontId="34" fillId="4" borderId="0" xfId="1" applyNumberFormat="1" applyFont="1" applyFill="1"/>
    <xf numFmtId="0" fontId="34" fillId="0" borderId="42" xfId="1" applyFont="1" applyBorder="1"/>
    <xf numFmtId="0" fontId="34" fillId="0" borderId="69" xfId="1" applyFont="1" applyBorder="1"/>
    <xf numFmtId="0" fontId="34" fillId="0" borderId="98" xfId="1" applyFont="1" applyBorder="1"/>
    <xf numFmtId="2" fontId="51" fillId="0" borderId="0" xfId="0" applyNumberFormat="1" applyFont="1" applyFill="1" applyBorder="1" applyAlignment="1">
      <alignment horizontal="right" vertical="center"/>
    </xf>
    <xf numFmtId="168" fontId="34" fillId="0" borderId="21" xfId="740" applyNumberFormat="1" applyFont="1" applyFill="1" applyBorder="1" applyAlignment="1" applyProtection="1">
      <alignment horizontal="center" vertical="center"/>
    </xf>
    <xf numFmtId="167" fontId="198" fillId="0" borderId="6" xfId="0" applyNumberFormat="1" applyFont="1" applyBorder="1" applyAlignment="1">
      <alignment horizontal="center" vertical="center"/>
    </xf>
    <xf numFmtId="2" fontId="34" fillId="4" borderId="0" xfId="1" applyNumberFormat="1" applyFont="1" applyFill="1" applyAlignment="1">
      <alignment vertical="center"/>
    </xf>
    <xf numFmtId="181" fontId="34" fillId="0" borderId="24" xfId="523" applyNumberFormat="1" applyFont="1" applyFill="1" applyBorder="1" applyAlignment="1" applyProtection="1">
      <alignment horizontal="center" vertical="center"/>
    </xf>
    <xf numFmtId="3" fontId="34" fillId="33" borderId="14" xfId="527" applyNumberFormat="1" applyFont="1" applyFill="1" applyBorder="1" applyAlignment="1" applyProtection="1">
      <alignment horizontal="center" vertical="center"/>
    </xf>
    <xf numFmtId="3" fontId="34" fillId="0" borderId="14" xfId="786" applyNumberFormat="1" applyFont="1" applyFill="1" applyBorder="1" applyAlignment="1" applyProtection="1">
      <alignment horizontal="center" vertical="center"/>
    </xf>
    <xf numFmtId="3" fontId="34" fillId="0" borderId="14" xfId="523" applyNumberFormat="1" applyFont="1" applyFill="1" applyBorder="1" applyAlignment="1" applyProtection="1">
      <alignment horizontal="center" vertical="center"/>
    </xf>
    <xf numFmtId="3" fontId="34" fillId="0" borderId="24" xfId="523" applyNumberFormat="1" applyFont="1" applyFill="1" applyBorder="1" applyAlignment="1">
      <alignment vertical="center"/>
    </xf>
    <xf numFmtId="3" fontId="34" fillId="0" borderId="6" xfId="523" applyNumberFormat="1" applyFont="1" applyFill="1" applyBorder="1" applyAlignment="1" applyProtection="1">
      <alignment horizontal="center" vertical="center"/>
    </xf>
    <xf numFmtId="2" fontId="52" fillId="0" borderId="0" xfId="1" applyNumberFormat="1" applyFont="1" applyBorder="1" applyAlignment="1">
      <alignment horizontal="center"/>
    </xf>
    <xf numFmtId="43" fontId="34" fillId="0" borderId="0" xfId="1" applyNumberFormat="1" applyFont="1"/>
    <xf numFmtId="1" fontId="34" fillId="69" borderId="5" xfId="1" applyNumberFormat="1" applyFont="1" applyFill="1" applyBorder="1" applyAlignment="1" applyProtection="1">
      <alignment horizontal="center" vertical="center"/>
    </xf>
    <xf numFmtId="1" fontId="34" fillId="69" borderId="9" xfId="1" applyNumberFormat="1" applyFont="1" applyFill="1" applyBorder="1" applyAlignment="1" applyProtection="1">
      <alignment horizontal="center" vertical="center"/>
    </xf>
    <xf numFmtId="1" fontId="34" fillId="33" borderId="12" xfId="522" applyNumberFormat="1" applyFont="1" applyFill="1" applyBorder="1" applyAlignment="1" applyProtection="1">
      <alignment horizontal="center" vertical="center"/>
    </xf>
    <xf numFmtId="1" fontId="34" fillId="33" borderId="75" xfId="522" applyNumberFormat="1" applyFont="1" applyFill="1" applyBorder="1" applyAlignment="1" applyProtection="1">
      <alignment horizontal="center" vertical="center"/>
    </xf>
    <xf numFmtId="1" fontId="35" fillId="115" borderId="72" xfId="522" applyNumberFormat="1" applyFont="1" applyFill="1" applyBorder="1" applyAlignment="1">
      <alignment horizontal="center"/>
    </xf>
    <xf numFmtId="1" fontId="34" fillId="0" borderId="13" xfId="523" applyNumberFormat="1" applyFont="1" applyFill="1" applyBorder="1" applyAlignment="1">
      <alignment horizontal="center" vertical="center"/>
    </xf>
    <xf numFmtId="1" fontId="34" fillId="69" borderId="72" xfId="523" applyNumberFormat="1" applyFont="1" applyFill="1" applyBorder="1" applyAlignment="1" applyProtection="1">
      <alignment horizontal="center" vertical="center"/>
    </xf>
    <xf numFmtId="1" fontId="34" fillId="33" borderId="13" xfId="523" applyNumberFormat="1" applyFont="1" applyFill="1" applyBorder="1" applyAlignment="1" applyProtection="1">
      <alignment horizontal="center" vertical="center"/>
    </xf>
    <xf numFmtId="1" fontId="35" fillId="115" borderId="100" xfId="522" applyNumberFormat="1" applyFont="1" applyFill="1" applyBorder="1" applyAlignment="1">
      <alignment horizontal="center"/>
    </xf>
    <xf numFmtId="1" fontId="34" fillId="0" borderId="75" xfId="522" applyNumberFormat="1" applyFont="1" applyFill="1" applyBorder="1" applyAlignment="1">
      <alignment horizontal="center" vertical="center"/>
    </xf>
    <xf numFmtId="1" fontId="34" fillId="69" borderId="99" xfId="522" applyNumberFormat="1" applyFont="1" applyFill="1" applyBorder="1" applyAlignment="1" applyProtection="1">
      <alignment horizontal="center" vertical="center"/>
    </xf>
    <xf numFmtId="1" fontId="34" fillId="69" borderId="100" xfId="1" applyNumberFormat="1" applyFont="1" applyFill="1" applyBorder="1" applyAlignment="1" applyProtection="1">
      <alignment horizontal="center" vertical="center"/>
    </xf>
    <xf numFmtId="1" fontId="34" fillId="69" borderId="49" xfId="1" applyNumberFormat="1" applyFont="1" applyFill="1" applyBorder="1" applyAlignment="1" applyProtection="1">
      <alignment horizontal="center" vertical="center"/>
    </xf>
    <xf numFmtId="181" fontId="34" fillId="4" borderId="13" xfId="523" applyNumberFormat="1" applyFont="1" applyFill="1" applyBorder="1" applyAlignment="1">
      <alignment horizontal="center" vertical="center"/>
    </xf>
    <xf numFmtId="181" fontId="34" fillId="69" borderId="72" xfId="523" applyNumberFormat="1" applyFont="1" applyFill="1" applyBorder="1" applyAlignment="1">
      <alignment horizontal="center" vertical="center"/>
    </xf>
    <xf numFmtId="181" fontId="34" fillId="4" borderId="72" xfId="523" applyNumberFormat="1" applyFont="1" applyFill="1" applyBorder="1" applyAlignment="1">
      <alignment horizontal="center" vertical="center"/>
    </xf>
    <xf numFmtId="181" fontId="34" fillId="69" borderId="4" xfId="523" applyNumberFormat="1" applyFont="1" applyFill="1" applyBorder="1" applyAlignment="1" applyProtection="1">
      <alignment horizontal="center" vertical="center"/>
    </xf>
    <xf numFmtId="181" fontId="34" fillId="4" borderId="8" xfId="523" applyNumberFormat="1" applyFont="1" applyFill="1" applyBorder="1" applyAlignment="1">
      <alignment horizontal="center" vertical="center"/>
    </xf>
    <xf numFmtId="181" fontId="34" fillId="69" borderId="69" xfId="523" applyNumberFormat="1" applyFont="1" applyFill="1" applyBorder="1" applyAlignment="1" applyProtection="1">
      <alignment horizontal="center" vertical="center"/>
    </xf>
    <xf numFmtId="181" fontId="34" fillId="69" borderId="69" xfId="523" applyNumberFormat="1" applyFont="1" applyFill="1" applyBorder="1" applyAlignment="1">
      <alignment horizontal="center" vertical="center"/>
    </xf>
    <xf numFmtId="181" fontId="34" fillId="69" borderId="4" xfId="523" applyNumberFormat="1" applyFont="1" applyFill="1" applyBorder="1" applyAlignment="1">
      <alignment horizontal="center" vertical="center"/>
    </xf>
    <xf numFmtId="1" fontId="102" fillId="0" borderId="49" xfId="1" applyNumberFormat="1" applyFont="1" applyFill="1" applyBorder="1" applyAlignment="1">
      <alignment vertical="center"/>
    </xf>
    <xf numFmtId="2" fontId="102" fillId="0" borderId="6" xfId="1" applyNumberFormat="1" applyFont="1" applyFill="1" applyBorder="1" applyAlignment="1">
      <alignment vertical="center"/>
    </xf>
    <xf numFmtId="0" fontId="52" fillId="0" borderId="0" xfId="1" applyFont="1" applyBorder="1" applyAlignment="1">
      <alignment horizontal="center"/>
    </xf>
    <xf numFmtId="0" fontId="34" fillId="64" borderId="6" xfId="1438" applyNumberFormat="1" applyFont="1" applyFill="1" applyBorder="1" applyAlignment="1">
      <alignment horizontal="center" vertical="center"/>
    </xf>
    <xf numFmtId="1" fontId="34" fillId="64" borderId="6" xfId="1438" applyNumberFormat="1" applyFont="1" applyFill="1" applyBorder="1" applyAlignment="1" applyProtection="1">
      <alignment horizontal="center" vertical="center"/>
    </xf>
    <xf numFmtId="169" fontId="34" fillId="64" borderId="6" xfId="1438" applyNumberFormat="1" applyFont="1" applyFill="1" applyBorder="1" applyAlignment="1" applyProtection="1">
      <alignment horizontal="center" vertical="center"/>
    </xf>
    <xf numFmtId="43" fontId="34" fillId="64" borderId="10" xfId="786" applyFont="1" applyFill="1" applyBorder="1" applyAlignment="1" applyProtection="1">
      <alignment horizontal="center" vertical="center"/>
    </xf>
    <xf numFmtId="43" fontId="39" fillId="0" borderId="10" xfId="786" applyFont="1" applyFill="1" applyBorder="1" applyAlignment="1" applyProtection="1">
      <alignment horizontal="center" vertical="center"/>
    </xf>
    <xf numFmtId="43" fontId="34" fillId="33" borderId="10" xfId="786" applyFont="1" applyFill="1" applyBorder="1" applyAlignment="1" applyProtection="1">
      <alignment horizontal="center" vertical="center"/>
    </xf>
    <xf numFmtId="43" fontId="39" fillId="33" borderId="10" xfId="786" applyFont="1" applyFill="1" applyBorder="1" applyAlignment="1" applyProtection="1">
      <alignment horizontal="center" vertical="center"/>
    </xf>
    <xf numFmtId="164" fontId="39" fillId="33" borderId="10" xfId="527" applyFont="1" applyFill="1" applyBorder="1" applyAlignment="1" applyProtection="1">
      <alignment horizontal="center" vertical="center"/>
    </xf>
    <xf numFmtId="9" fontId="34" fillId="64" borderId="21" xfId="7" applyFont="1" applyFill="1" applyBorder="1" applyAlignment="1">
      <alignment horizontal="center" vertical="center"/>
    </xf>
    <xf numFmtId="9" fontId="51" fillId="33" borderId="6" xfId="7" applyFont="1" applyFill="1" applyBorder="1" applyAlignment="1" applyProtection="1">
      <alignment horizontal="center" vertical="center"/>
    </xf>
    <xf numFmtId="9" fontId="34" fillId="33" borderId="6" xfId="7" applyFont="1" applyFill="1" applyBorder="1" applyAlignment="1" applyProtection="1">
      <alignment horizontal="center" vertical="center"/>
    </xf>
    <xf numFmtId="9" fontId="34" fillId="33" borderId="21" xfId="7" applyFont="1" applyFill="1" applyBorder="1" applyAlignment="1">
      <alignment horizontal="center" vertical="center"/>
    </xf>
    <xf numFmtId="168" fontId="39" fillId="33" borderId="10" xfId="525" applyNumberFormat="1" applyFont="1" applyFill="1" applyBorder="1" applyAlignment="1">
      <alignment horizontal="center" vertical="center"/>
    </xf>
    <xf numFmtId="168" fontId="39" fillId="33" borderId="10" xfId="525" applyNumberFormat="1" applyFont="1" applyFill="1" applyBorder="1" applyAlignment="1" applyProtection="1">
      <alignment horizontal="center" vertical="center"/>
    </xf>
    <xf numFmtId="0" fontId="34" fillId="4" borderId="21" xfId="1" applyFont="1" applyFill="1" applyBorder="1" applyAlignment="1">
      <alignment vertical="center" wrapText="1"/>
    </xf>
    <xf numFmtId="10" fontId="39" fillId="33" borderId="6" xfId="525" applyNumberFormat="1" applyFont="1" applyFill="1" applyBorder="1" applyAlignment="1" applyProtection="1">
      <alignment horizontal="center" vertical="center"/>
    </xf>
    <xf numFmtId="0" fontId="34" fillId="0" borderId="6" xfId="1" applyFont="1" applyFill="1" applyBorder="1" applyAlignment="1">
      <alignment horizontal="left" vertical="center" wrapText="1"/>
    </xf>
    <xf numFmtId="171" fontId="34" fillId="0" borderId="10" xfId="527" applyNumberFormat="1" applyFont="1" applyFill="1" applyBorder="1" applyAlignment="1" applyProtection="1">
      <alignment horizontal="center" vertical="center"/>
    </xf>
    <xf numFmtId="167" fontId="34" fillId="4" borderId="21" xfId="1" applyNumberFormat="1" applyFont="1" applyFill="1" applyBorder="1" applyAlignment="1" applyProtection="1">
      <alignment horizontal="center" vertical="center"/>
    </xf>
    <xf numFmtId="181" fontId="34" fillId="4" borderId="6" xfId="786" applyNumberFormat="1" applyFont="1" applyFill="1" applyBorder="1" applyAlignment="1" applyProtection="1">
      <alignment horizontal="center" vertical="center"/>
    </xf>
    <xf numFmtId="181" fontId="34" fillId="64" borderId="6" xfId="786" applyNumberFormat="1" applyFont="1" applyFill="1" applyBorder="1" applyAlignment="1" applyProtection="1">
      <alignment horizontal="center" vertical="center"/>
    </xf>
    <xf numFmtId="167" fontId="39" fillId="33" borderId="6" xfId="525" applyNumberFormat="1" applyFont="1" applyFill="1" applyBorder="1" applyAlignment="1">
      <alignment horizontal="center" vertical="center"/>
    </xf>
    <xf numFmtId="0" fontId="52" fillId="0" borderId="6" xfId="1" applyFont="1" applyBorder="1" applyAlignment="1">
      <alignment horizontal="left" vertical="center"/>
    </xf>
    <xf numFmtId="181" fontId="39" fillId="33" borderId="6" xfId="786" applyNumberFormat="1" applyFont="1" applyFill="1" applyBorder="1" applyAlignment="1" applyProtection="1">
      <alignment horizontal="center" vertical="center"/>
    </xf>
    <xf numFmtId="181" fontId="34" fillId="0" borderId="6" xfId="786" applyNumberFormat="1" applyFont="1" applyFill="1" applyBorder="1" applyAlignment="1">
      <alignment horizontal="center" vertical="center"/>
    </xf>
    <xf numFmtId="0" fontId="52" fillId="120" borderId="4" xfId="1" applyFont="1" applyFill="1" applyBorder="1" applyAlignment="1">
      <alignment vertical="center"/>
    </xf>
    <xf numFmtId="0" fontId="52" fillId="120" borderId="50" xfId="1" applyFont="1" applyFill="1" applyBorder="1" applyAlignment="1">
      <alignment vertical="center"/>
    </xf>
    <xf numFmtId="0" fontId="52" fillId="120" borderId="24" xfId="1" applyFont="1" applyFill="1" applyBorder="1" applyAlignment="1">
      <alignment horizontal="center" vertical="center"/>
    </xf>
    <xf numFmtId="0" fontId="52" fillId="120" borderId="24" xfId="1" quotePrefix="1" applyFont="1" applyFill="1" applyBorder="1" applyAlignment="1">
      <alignment horizontal="center" vertical="center"/>
    </xf>
    <xf numFmtId="0" fontId="34" fillId="121" borderId="24" xfId="1" quotePrefix="1" applyNumberFormat="1" applyFont="1" applyFill="1" applyBorder="1" applyAlignment="1">
      <alignment horizontal="center" vertical="center"/>
    </xf>
    <xf numFmtId="0" fontId="34" fillId="121" borderId="24" xfId="1" applyNumberFormat="1" applyFont="1" applyFill="1" applyBorder="1" applyAlignment="1">
      <alignment horizontal="center" vertical="center"/>
    </xf>
    <xf numFmtId="0" fontId="34" fillId="121" borderId="24" xfId="1" applyNumberFormat="1" applyFont="1" applyFill="1" applyBorder="1" applyAlignment="1" applyProtection="1">
      <alignment horizontal="center" vertical="center"/>
    </xf>
    <xf numFmtId="167" fontId="34" fillId="121" borderId="24" xfId="1" applyNumberFormat="1" applyFont="1" applyFill="1" applyBorder="1" applyAlignment="1" applyProtection="1">
      <alignment horizontal="center" vertical="center"/>
    </xf>
    <xf numFmtId="181" fontId="34" fillId="120" borderId="24" xfId="786" applyNumberFormat="1" applyFont="1" applyFill="1" applyBorder="1" applyAlignment="1" applyProtection="1">
      <alignment horizontal="center" vertical="center"/>
    </xf>
    <xf numFmtId="167" fontId="34" fillId="120" borderId="24" xfId="1" applyNumberFormat="1" applyFont="1" applyFill="1" applyBorder="1" applyAlignment="1" applyProtection="1">
      <alignment horizontal="center" vertical="center"/>
    </xf>
    <xf numFmtId="167" fontId="34" fillId="120" borderId="24" xfId="1" applyNumberFormat="1" applyFont="1" applyFill="1" applyBorder="1" applyAlignment="1">
      <alignment horizontal="center" vertical="center"/>
    </xf>
    <xf numFmtId="0" fontId="52" fillId="120" borderId="5" xfId="1" applyFont="1" applyFill="1" applyBorder="1" applyAlignment="1">
      <alignment vertical="center"/>
    </xf>
    <xf numFmtId="0" fontId="52" fillId="120" borderId="6" xfId="1" applyFont="1" applyFill="1" applyBorder="1" applyAlignment="1">
      <alignment horizontal="center" vertical="center"/>
    </xf>
    <xf numFmtId="182" fontId="52" fillId="120" borderId="6" xfId="1" applyNumberFormat="1" applyFont="1" applyFill="1" applyBorder="1" applyAlignment="1" applyProtection="1">
      <alignment horizontal="center" vertical="center"/>
    </xf>
    <xf numFmtId="168" fontId="34" fillId="121" borderId="6" xfId="1" applyNumberFormat="1" applyFont="1" applyFill="1" applyBorder="1" applyAlignment="1">
      <alignment horizontal="center" vertical="center"/>
    </xf>
    <xf numFmtId="43" fontId="34" fillId="121" borderId="6" xfId="786" applyFont="1" applyFill="1" applyBorder="1" applyAlignment="1">
      <alignment horizontal="center" vertical="center"/>
    </xf>
    <xf numFmtId="43" fontId="34" fillId="121" borderId="6" xfId="786" applyFont="1" applyFill="1" applyBorder="1" applyAlignment="1" applyProtection="1">
      <alignment horizontal="center" vertical="center"/>
    </xf>
    <xf numFmtId="43" fontId="39" fillId="33" borderId="6" xfId="786" applyNumberFormat="1" applyFont="1" applyFill="1" applyBorder="1" applyAlignment="1" applyProtection="1">
      <alignment horizontal="center" vertical="center"/>
    </xf>
    <xf numFmtId="168" fontId="34" fillId="0" borderId="21" xfId="7" applyNumberFormat="1" applyFont="1" applyFill="1" applyBorder="1" applyAlignment="1" applyProtection="1">
      <alignment horizontal="center" vertical="center"/>
    </xf>
    <xf numFmtId="0" fontId="55" fillId="73" borderId="17" xfId="1" applyFont="1" applyFill="1" applyBorder="1" applyAlignment="1">
      <alignment vertical="center"/>
    </xf>
    <xf numFmtId="0" fontId="52" fillId="73" borderId="17" xfId="1" applyFont="1" applyFill="1" applyBorder="1" applyAlignment="1">
      <alignment horizontal="center" vertical="center"/>
    </xf>
    <xf numFmtId="168" fontId="34" fillId="64" borderId="24" xfId="525" applyNumberFormat="1" applyFont="1" applyFill="1" applyBorder="1" applyAlignment="1">
      <alignment horizontal="center" vertical="center"/>
    </xf>
    <xf numFmtId="168" fontId="34" fillId="64" borderId="24" xfId="525" applyNumberFormat="1" applyFont="1" applyFill="1" applyBorder="1" applyAlignment="1" applyProtection="1">
      <alignment horizontal="center" vertical="center"/>
    </xf>
    <xf numFmtId="168" fontId="34" fillId="121" borderId="6" xfId="525" applyNumberFormat="1" applyFont="1" applyFill="1" applyBorder="1" applyAlignment="1">
      <alignment horizontal="center" vertical="center"/>
    </xf>
    <xf numFmtId="168" fontId="34" fillId="121" borderId="6" xfId="525" applyNumberFormat="1" applyFont="1" applyFill="1" applyBorder="1" applyAlignment="1" applyProtection="1">
      <alignment horizontal="center" vertical="center"/>
    </xf>
    <xf numFmtId="168" fontId="34" fillId="120" borderId="6" xfId="525" applyNumberFormat="1" applyFont="1" applyFill="1" applyBorder="1" applyAlignment="1" applyProtection="1">
      <alignment horizontal="center" vertical="center"/>
    </xf>
    <xf numFmtId="0" fontId="52" fillId="120" borderId="9" xfId="1" applyFont="1" applyFill="1" applyBorder="1" applyAlignment="1">
      <alignment vertical="center"/>
    </xf>
    <xf numFmtId="0" fontId="52" fillId="120" borderId="51" xfId="1" applyFont="1" applyFill="1" applyBorder="1" applyAlignment="1">
      <alignment vertical="center"/>
    </xf>
    <xf numFmtId="9" fontId="52" fillId="120" borderId="10" xfId="525" applyFont="1" applyFill="1" applyBorder="1" applyAlignment="1">
      <alignment horizontal="center" vertical="center"/>
    </xf>
    <xf numFmtId="168" fontId="35" fillId="120" borderId="10" xfId="525" applyNumberFormat="1" applyFont="1" applyFill="1" applyBorder="1" applyAlignment="1">
      <alignment horizontal="center"/>
    </xf>
    <xf numFmtId="168" fontId="34" fillId="120" borderId="10" xfId="525" applyNumberFormat="1" applyFont="1" applyFill="1" applyBorder="1" applyAlignment="1">
      <alignment horizontal="center"/>
    </xf>
    <xf numFmtId="168" fontId="34" fillId="0" borderId="10" xfId="525" applyNumberFormat="1" applyFont="1" applyFill="1" applyBorder="1" applyAlignment="1">
      <alignment horizontal="center"/>
    </xf>
    <xf numFmtId="168" fontId="34" fillId="11" borderId="10" xfId="525" applyNumberFormat="1" applyFont="1" applyFill="1" applyBorder="1" applyAlignment="1">
      <alignment horizontal="center"/>
    </xf>
    <xf numFmtId="9" fontId="34" fillId="0" borderId="12" xfId="525" applyFont="1" applyBorder="1"/>
    <xf numFmtId="9" fontId="34" fillId="0" borderId="0" xfId="525" applyFont="1"/>
    <xf numFmtId="9" fontId="34" fillId="0" borderId="0" xfId="7" applyFont="1"/>
    <xf numFmtId="0" fontId="216" fillId="64" borderId="21" xfId="1" applyNumberFormat="1" applyFont="1" applyFill="1" applyBorder="1" applyAlignment="1" applyProtection="1">
      <alignment horizontal="center" vertical="center"/>
    </xf>
    <xf numFmtId="2" fontId="216" fillId="0" borderId="6" xfId="527" applyNumberFormat="1" applyFont="1" applyFill="1" applyBorder="1" applyAlignment="1" applyProtection="1">
      <alignment horizontal="center" vertical="center"/>
    </xf>
    <xf numFmtId="164" fontId="216" fillId="0" borderId="21" xfId="527" applyFont="1" applyFill="1" applyBorder="1" applyAlignment="1" applyProtection="1">
      <alignment horizontal="center" vertical="center"/>
    </xf>
    <xf numFmtId="0" fontId="216" fillId="64" borderId="6" xfId="1" applyNumberFormat="1" applyFont="1" applyFill="1" applyBorder="1" applyAlignment="1" applyProtection="1">
      <alignment horizontal="center" vertical="center"/>
    </xf>
    <xf numFmtId="164" fontId="216" fillId="0" borderId="6" xfId="527" applyFont="1" applyFill="1" applyBorder="1" applyAlignment="1" applyProtection="1">
      <alignment horizontal="center" vertical="center"/>
    </xf>
    <xf numFmtId="167" fontId="216" fillId="64" borderId="6" xfId="1" applyNumberFormat="1" applyFont="1" applyFill="1" applyBorder="1" applyAlignment="1" applyProtection="1">
      <alignment horizontal="center" vertical="center"/>
    </xf>
    <xf numFmtId="164" fontId="216" fillId="33" borderId="6" xfId="527" applyFont="1" applyFill="1" applyBorder="1" applyAlignment="1" applyProtection="1">
      <alignment horizontal="center" vertical="center"/>
    </xf>
    <xf numFmtId="0" fontId="107" fillId="4" borderId="5" xfId="1" applyFont="1" applyFill="1" applyBorder="1" applyAlignment="1">
      <alignment horizontal="left" vertical="top" wrapText="1"/>
    </xf>
    <xf numFmtId="164" fontId="216" fillId="64" borderId="6" xfId="527" applyNumberFormat="1" applyFont="1" applyFill="1" applyBorder="1" applyAlignment="1" applyProtection="1">
      <alignment horizontal="center" vertical="center"/>
    </xf>
    <xf numFmtId="2" fontId="216" fillId="64" borderId="6" xfId="1438" applyNumberFormat="1" applyFont="1" applyFill="1" applyBorder="1" applyAlignment="1" applyProtection="1">
      <alignment horizontal="center" vertical="center"/>
    </xf>
    <xf numFmtId="2" fontId="216" fillId="0" borderId="21" xfId="1" applyNumberFormat="1" applyFont="1" applyFill="1" applyBorder="1" applyAlignment="1" applyProtection="1">
      <alignment horizontal="center" vertical="center"/>
    </xf>
    <xf numFmtId="169" fontId="216" fillId="64" borderId="6" xfId="1438" applyNumberFormat="1" applyFont="1" applyFill="1" applyBorder="1" applyAlignment="1" applyProtection="1">
      <alignment horizontal="center" vertical="center"/>
    </xf>
    <xf numFmtId="164" fontId="125" fillId="33" borderId="6" xfId="527" applyFont="1" applyFill="1" applyBorder="1" applyAlignment="1" applyProtection="1">
      <alignment horizontal="center" vertical="center"/>
    </xf>
    <xf numFmtId="9" fontId="216" fillId="64" borderId="10" xfId="525" applyFont="1" applyFill="1" applyBorder="1" applyAlignment="1" applyProtection="1">
      <alignment horizontal="center" vertical="center"/>
    </xf>
    <xf numFmtId="43" fontId="216" fillId="64" borderId="10" xfId="786" applyFont="1" applyFill="1" applyBorder="1" applyAlignment="1" applyProtection="1">
      <alignment horizontal="center" vertical="center"/>
    </xf>
    <xf numFmtId="43" fontId="216" fillId="0" borderId="10" xfId="786" applyFont="1" applyFill="1" applyBorder="1" applyAlignment="1" applyProtection="1">
      <alignment horizontal="center" vertical="center"/>
    </xf>
    <xf numFmtId="43" fontId="216" fillId="33" borderId="10" xfId="786" applyFont="1" applyFill="1" applyBorder="1" applyAlignment="1" applyProtection="1">
      <alignment horizontal="center" vertical="center"/>
    </xf>
    <xf numFmtId="0" fontId="216" fillId="65" borderId="2" xfId="1" applyFont="1" applyFill="1" applyBorder="1" applyAlignment="1">
      <alignment horizontal="center" vertical="center"/>
    </xf>
    <xf numFmtId="0" fontId="216" fillId="64" borderId="21" xfId="525" applyNumberFormat="1" applyFont="1" applyFill="1" applyBorder="1" applyAlignment="1">
      <alignment horizontal="center" vertical="center"/>
    </xf>
    <xf numFmtId="9" fontId="216" fillId="64" borderId="21" xfId="7" applyFont="1" applyFill="1" applyBorder="1" applyAlignment="1">
      <alignment horizontal="center" vertical="center"/>
    </xf>
    <xf numFmtId="168" fontId="216" fillId="64" borderId="21" xfId="525" applyNumberFormat="1" applyFont="1" applyFill="1" applyBorder="1" applyAlignment="1" applyProtection="1">
      <alignment horizontal="center" vertical="center"/>
    </xf>
    <xf numFmtId="0" fontId="34" fillId="4" borderId="43" xfId="1" applyFont="1" applyFill="1" applyBorder="1" applyAlignment="1">
      <alignment horizontal="left" vertical="center" wrapText="1"/>
    </xf>
    <xf numFmtId="10" fontId="216" fillId="64" borderId="24" xfId="1" applyNumberFormat="1" applyFont="1" applyFill="1" applyBorder="1" applyAlignment="1" applyProtection="1">
      <alignment horizontal="center" vertical="center"/>
    </xf>
    <xf numFmtId="168" fontId="216" fillId="33" borderId="24" xfId="525" applyNumberFormat="1" applyFont="1" applyFill="1" applyBorder="1" applyAlignment="1" applyProtection="1">
      <alignment horizontal="center" vertical="center"/>
    </xf>
    <xf numFmtId="168" fontId="216" fillId="4" borderId="24" xfId="525" applyNumberFormat="1" applyFont="1" applyFill="1" applyBorder="1" applyAlignment="1" applyProtection="1">
      <alignment horizontal="center" vertical="center"/>
    </xf>
    <xf numFmtId="168" fontId="216" fillId="0" borderId="24" xfId="525" applyNumberFormat="1" applyFont="1" applyFill="1" applyBorder="1" applyAlignment="1" applyProtection="1">
      <alignment horizontal="center" vertical="center"/>
    </xf>
    <xf numFmtId="10" fontId="52" fillId="4" borderId="41" xfId="1" applyNumberFormat="1" applyFont="1" applyFill="1" applyBorder="1" applyAlignment="1" applyProtection="1">
      <alignment horizontal="left" vertical="center" wrapText="1"/>
    </xf>
    <xf numFmtId="10" fontId="216" fillId="64" borderId="6" xfId="525" applyNumberFormat="1" applyFont="1" applyFill="1" applyBorder="1" applyAlignment="1">
      <alignment horizontal="center" vertical="center"/>
    </xf>
    <xf numFmtId="168" fontId="216" fillId="33" borderId="6" xfId="525" applyNumberFormat="1" applyFont="1" applyFill="1" applyBorder="1" applyAlignment="1">
      <alignment horizontal="center" vertical="center"/>
    </xf>
    <xf numFmtId="168" fontId="216" fillId="0" borderId="10" xfId="525" applyNumberFormat="1" applyFont="1" applyFill="1" applyBorder="1" applyAlignment="1">
      <alignment horizontal="center" vertical="center"/>
    </xf>
    <xf numFmtId="168" fontId="216" fillId="33" borderId="10" xfId="525" applyNumberFormat="1" applyFont="1" applyFill="1" applyBorder="1" applyAlignment="1">
      <alignment horizontal="center" vertical="center"/>
    </xf>
    <xf numFmtId="0" fontId="217" fillId="66" borderId="53" xfId="1" applyFont="1" applyFill="1" applyBorder="1" applyAlignment="1">
      <alignment horizontal="center" vertical="center"/>
    </xf>
    <xf numFmtId="1" fontId="216" fillId="64" borderId="21" xfId="1" applyNumberFormat="1" applyFont="1" applyFill="1" applyBorder="1" applyAlignment="1" applyProtection="1">
      <alignment horizontal="center" vertical="center"/>
    </xf>
    <xf numFmtId="1" fontId="216" fillId="0" borderId="21" xfId="1" applyNumberFormat="1" applyFont="1" applyFill="1" applyBorder="1" applyAlignment="1" applyProtection="1">
      <alignment horizontal="center" vertical="center"/>
    </xf>
    <xf numFmtId="1" fontId="107" fillId="0" borderId="21" xfId="1" applyNumberFormat="1" applyFont="1" applyFill="1" applyBorder="1" applyAlignment="1" applyProtection="1">
      <alignment horizontal="center" vertical="center"/>
    </xf>
    <xf numFmtId="10" fontId="216" fillId="64" borderId="6" xfId="525" applyNumberFormat="1" applyFont="1" applyFill="1" applyBorder="1" applyAlignment="1" applyProtection="1">
      <alignment horizontal="center" vertical="center"/>
    </xf>
    <xf numFmtId="9" fontId="216" fillId="64" borderId="6" xfId="525" applyNumberFormat="1" applyFont="1" applyFill="1" applyBorder="1" applyAlignment="1" applyProtection="1">
      <alignment horizontal="center" vertical="center"/>
    </xf>
    <xf numFmtId="168" fontId="216" fillId="0" borderId="6" xfId="525" applyNumberFormat="1" applyFont="1" applyFill="1" applyBorder="1" applyAlignment="1" applyProtection="1">
      <alignment horizontal="center" vertical="center"/>
    </xf>
    <xf numFmtId="168" fontId="216" fillId="33" borderId="6" xfId="525" applyNumberFormat="1" applyFont="1" applyFill="1" applyBorder="1" applyAlignment="1" applyProtection="1">
      <alignment horizontal="center" vertical="center"/>
    </xf>
    <xf numFmtId="2" fontId="216" fillId="64" borderId="6" xfId="1" applyNumberFormat="1" applyFont="1" applyFill="1" applyBorder="1" applyAlignment="1" applyProtection="1">
      <alignment horizontal="center" vertical="center"/>
    </xf>
    <xf numFmtId="1" fontId="216" fillId="64" borderId="6" xfId="1" applyNumberFormat="1" applyFont="1" applyFill="1" applyBorder="1" applyAlignment="1" applyProtection="1">
      <alignment horizontal="center" vertical="center"/>
    </xf>
    <xf numFmtId="167" fontId="216" fillId="0" borderId="6" xfId="1" applyNumberFormat="1" applyFont="1" applyFill="1" applyBorder="1" applyAlignment="1" applyProtection="1">
      <alignment horizontal="center" vertical="center"/>
    </xf>
    <xf numFmtId="167" fontId="216" fillId="33" borderId="6" xfId="1" applyNumberFormat="1" applyFont="1" applyFill="1" applyBorder="1" applyAlignment="1" applyProtection="1">
      <alignment horizontal="center" vertical="center"/>
    </xf>
    <xf numFmtId="0" fontId="52" fillId="9" borderId="4" xfId="1" applyFont="1" applyFill="1" applyBorder="1" applyAlignment="1">
      <alignment vertical="center"/>
    </xf>
    <xf numFmtId="1" fontId="216" fillId="64" borderId="14" xfId="1" applyNumberFormat="1" applyFont="1" applyFill="1" applyBorder="1" applyAlignment="1" applyProtection="1">
      <alignment horizontal="center" vertical="center"/>
    </xf>
    <xf numFmtId="171" fontId="216" fillId="33" borderId="10" xfId="527" applyNumberFormat="1" applyFont="1" applyFill="1" applyBorder="1" applyAlignment="1" applyProtection="1">
      <alignment horizontal="center" vertical="center"/>
    </xf>
    <xf numFmtId="0" fontId="107" fillId="4" borderId="51" xfId="1" applyFont="1" applyFill="1" applyBorder="1" applyAlignment="1">
      <alignment horizontal="left" vertical="center"/>
    </xf>
    <xf numFmtId="0" fontId="216" fillId="34" borderId="2" xfId="1" applyFont="1" applyFill="1" applyBorder="1" applyAlignment="1">
      <alignment horizontal="center" vertical="center"/>
    </xf>
    <xf numFmtId="2" fontId="216" fillId="64" borderId="21" xfId="1" applyNumberFormat="1" applyFont="1" applyFill="1" applyBorder="1" applyAlignment="1">
      <alignment horizontal="center" vertical="center"/>
    </xf>
    <xf numFmtId="2" fontId="216" fillId="33" borderId="21" xfId="1" applyNumberFormat="1" applyFont="1" applyFill="1" applyBorder="1" applyAlignment="1">
      <alignment horizontal="center" vertical="center"/>
    </xf>
    <xf numFmtId="0" fontId="107" fillId="4" borderId="5" xfId="1" applyFont="1" applyFill="1" applyBorder="1" applyAlignment="1">
      <alignment horizontal="left" vertical="center" wrapText="1"/>
    </xf>
    <xf numFmtId="2" fontId="216" fillId="64" borderId="6" xfId="1" applyNumberFormat="1" applyFont="1" applyFill="1" applyBorder="1" applyAlignment="1">
      <alignment horizontal="center" vertical="center"/>
    </xf>
    <xf numFmtId="2" fontId="216" fillId="33" borderId="6" xfId="1" applyNumberFormat="1" applyFont="1" applyFill="1" applyBorder="1" applyAlignment="1">
      <alignment horizontal="center" vertical="center"/>
    </xf>
    <xf numFmtId="2" fontId="216" fillId="0" borderId="6" xfId="1" applyNumberFormat="1" applyFont="1" applyFill="1" applyBorder="1" applyAlignment="1" applyProtection="1">
      <alignment horizontal="center" vertical="center"/>
    </xf>
    <xf numFmtId="0" fontId="107" fillId="4" borderId="5" xfId="1" applyFont="1" applyFill="1" applyBorder="1" applyAlignment="1" applyProtection="1">
      <alignment horizontal="left" vertical="center" wrapText="1"/>
    </xf>
    <xf numFmtId="168" fontId="216" fillId="64" borderId="6" xfId="525" applyNumberFormat="1" applyFont="1" applyFill="1" applyBorder="1" applyAlignment="1">
      <alignment horizontal="center" vertical="center"/>
    </xf>
    <xf numFmtId="167" fontId="216" fillId="64" borderId="6" xfId="1" applyNumberFormat="1" applyFont="1" applyFill="1" applyBorder="1" applyAlignment="1">
      <alignment horizontal="center" vertical="center"/>
    </xf>
    <xf numFmtId="0" fontId="216" fillId="35" borderId="53" xfId="1" applyFont="1" applyFill="1" applyBorder="1" applyAlignment="1">
      <alignment horizontal="center" vertical="center"/>
    </xf>
    <xf numFmtId="172" fontId="216" fillId="64" borderId="21" xfId="527" applyNumberFormat="1" applyFont="1" applyFill="1" applyBorder="1" applyAlignment="1" applyProtection="1">
      <alignment horizontal="center" vertical="center"/>
    </xf>
    <xf numFmtId="2" fontId="216" fillId="64" borderId="21" xfId="1" applyNumberFormat="1" applyFont="1" applyFill="1" applyBorder="1" applyAlignment="1" applyProtection="1">
      <alignment horizontal="center" vertical="center"/>
    </xf>
    <xf numFmtId="167" fontId="216" fillId="4" borderId="21" xfId="1" applyNumberFormat="1" applyFont="1" applyFill="1" applyBorder="1" applyAlignment="1" applyProtection="1">
      <alignment horizontal="center" vertical="center"/>
    </xf>
    <xf numFmtId="167" fontId="216" fillId="33" borderId="21" xfId="527" applyNumberFormat="1" applyFont="1" applyFill="1" applyBorder="1" applyAlignment="1" applyProtection="1">
      <alignment horizontal="center" vertical="center"/>
    </xf>
    <xf numFmtId="167" fontId="216" fillId="0" borderId="21" xfId="527" applyNumberFormat="1" applyFont="1" applyFill="1" applyBorder="1" applyAlignment="1" applyProtection="1">
      <alignment horizontal="center" vertical="center"/>
    </xf>
    <xf numFmtId="167" fontId="216" fillId="4" borderId="6" xfId="1" applyNumberFormat="1" applyFont="1" applyFill="1" applyBorder="1" applyAlignment="1">
      <alignment horizontal="center" vertical="center"/>
    </xf>
    <xf numFmtId="167" fontId="216" fillId="4" borderId="24" xfId="1" applyNumberFormat="1" applyFont="1" applyFill="1" applyBorder="1" applyAlignment="1">
      <alignment horizontal="center" vertical="center"/>
    </xf>
    <xf numFmtId="164" fontId="216" fillId="64" borderId="6" xfId="527" applyFont="1" applyFill="1" applyBorder="1" applyAlignment="1">
      <alignment horizontal="center" vertical="center"/>
    </xf>
    <xf numFmtId="181" fontId="216" fillId="33" borderId="6" xfId="786" applyNumberFormat="1" applyFont="1" applyFill="1" applyBorder="1" applyAlignment="1">
      <alignment horizontal="center" vertical="center"/>
    </xf>
    <xf numFmtId="170" fontId="216" fillId="4" borderId="24" xfId="786" applyNumberFormat="1" applyFont="1" applyFill="1" applyBorder="1" applyAlignment="1">
      <alignment horizontal="center" vertical="center"/>
    </xf>
    <xf numFmtId="181" fontId="216" fillId="0" borderId="6" xfId="786" applyNumberFormat="1" applyFont="1" applyFill="1" applyBorder="1" applyAlignment="1" applyProtection="1">
      <alignment horizontal="center" vertical="center"/>
    </xf>
    <xf numFmtId="170" fontId="34" fillId="0" borderId="6" xfId="786" applyNumberFormat="1" applyFont="1" applyFill="1" applyBorder="1" applyAlignment="1" applyProtection="1">
      <alignment horizontal="center" vertical="center"/>
    </xf>
    <xf numFmtId="168" fontId="216" fillId="0" borderId="14" xfId="525" applyNumberFormat="1" applyFont="1" applyFill="1" applyBorder="1" applyAlignment="1" applyProtection="1">
      <alignment horizontal="center" vertical="center"/>
    </xf>
    <xf numFmtId="0" fontId="216" fillId="64" borderId="6" xfId="525" applyNumberFormat="1" applyFont="1" applyFill="1" applyBorder="1" applyAlignment="1">
      <alignment horizontal="center" vertical="center"/>
    </xf>
    <xf numFmtId="171" fontId="216" fillId="64" borderId="6" xfId="527" applyNumberFormat="1" applyFont="1" applyFill="1" applyBorder="1" applyAlignment="1" applyProtection="1">
      <alignment horizontal="center" vertical="center"/>
    </xf>
    <xf numFmtId="167" fontId="216" fillId="33" borderId="6" xfId="525" applyNumberFormat="1" applyFont="1" applyFill="1" applyBorder="1" applyAlignment="1">
      <alignment horizontal="center" vertical="center"/>
    </xf>
    <xf numFmtId="168" fontId="216" fillId="0" borderId="6" xfId="525" applyNumberFormat="1" applyFont="1" applyFill="1" applyBorder="1" applyAlignment="1">
      <alignment horizontal="center" vertical="center"/>
    </xf>
    <xf numFmtId="0" fontId="52" fillId="4" borderId="8" xfId="1" applyFont="1" applyFill="1" applyBorder="1" applyAlignment="1">
      <alignment horizontal="left" vertical="center" wrapText="1"/>
    </xf>
    <xf numFmtId="164" fontId="216" fillId="33" borderId="6" xfId="527" applyFont="1" applyFill="1" applyBorder="1" applyAlignment="1">
      <alignment horizontal="center" vertical="center"/>
    </xf>
    <xf numFmtId="0" fontId="216" fillId="64" borderId="6" xfId="525" applyNumberFormat="1" applyFont="1" applyFill="1" applyBorder="1" applyAlignment="1" applyProtection="1">
      <alignment horizontal="center" vertical="center"/>
    </xf>
    <xf numFmtId="167" fontId="216" fillId="33" borderId="6" xfId="525" applyNumberFormat="1" applyFont="1" applyFill="1" applyBorder="1" applyAlignment="1" applyProtection="1">
      <alignment horizontal="center" vertical="center"/>
    </xf>
    <xf numFmtId="167" fontId="107" fillId="0" borderId="6" xfId="525" applyNumberFormat="1" applyFont="1" applyFill="1" applyBorder="1" applyAlignment="1" applyProtection="1">
      <alignment horizontal="center" vertical="center"/>
    </xf>
    <xf numFmtId="0" fontId="216" fillId="121" borderId="24" xfId="1" applyNumberFormat="1" applyFont="1" applyFill="1" applyBorder="1" applyAlignment="1" applyProtection="1">
      <alignment horizontal="center" vertical="center"/>
    </xf>
    <xf numFmtId="167" fontId="216" fillId="0" borderId="24" xfId="1" applyNumberFormat="1" applyFont="1" applyFill="1" applyBorder="1" applyAlignment="1" applyProtection="1">
      <alignment horizontal="center" vertical="center"/>
    </xf>
    <xf numFmtId="43" fontId="216" fillId="33" borderId="6" xfId="786" applyFont="1" applyFill="1" applyBorder="1" applyAlignment="1" applyProtection="1">
      <alignment horizontal="center" vertical="center"/>
    </xf>
    <xf numFmtId="167" fontId="216" fillId="120" borderId="24" xfId="1" applyNumberFormat="1" applyFont="1" applyFill="1" applyBorder="1" applyAlignment="1" applyProtection="1">
      <alignment horizontal="center" vertical="center"/>
    </xf>
    <xf numFmtId="0" fontId="107" fillId="4" borderId="50" xfId="1" applyFont="1" applyFill="1" applyBorder="1" applyAlignment="1" applyProtection="1">
      <alignment horizontal="left" vertical="center" wrapText="1"/>
    </xf>
    <xf numFmtId="43" fontId="216" fillId="121" borderId="6" xfId="786" applyFont="1" applyFill="1" applyBorder="1" applyAlignment="1" applyProtection="1">
      <alignment horizontal="center" vertical="center"/>
    </xf>
    <xf numFmtId="43" fontId="216" fillId="0" borderId="6" xfId="786" applyFont="1" applyFill="1" applyBorder="1" applyAlignment="1" applyProtection="1">
      <alignment horizontal="center" vertical="center"/>
    </xf>
    <xf numFmtId="43" fontId="52" fillId="33" borderId="6" xfId="786" applyFont="1" applyFill="1" applyBorder="1" applyAlignment="1" applyProtection="1">
      <alignment horizontal="center" vertical="center"/>
    </xf>
    <xf numFmtId="0" fontId="217" fillId="67" borderId="17" xfId="1" applyFont="1" applyFill="1" applyBorder="1" applyAlignment="1">
      <alignment horizontal="center" vertical="center"/>
    </xf>
    <xf numFmtId="0" fontId="217" fillId="67" borderId="17" xfId="1" applyFont="1" applyFill="1" applyBorder="1" applyAlignment="1">
      <alignment horizontal="center"/>
    </xf>
    <xf numFmtId="168" fontId="216" fillId="64" borderId="14" xfId="525" applyNumberFormat="1" applyFont="1" applyFill="1" applyBorder="1" applyAlignment="1">
      <alignment horizontal="center" vertical="center"/>
    </xf>
    <xf numFmtId="168" fontId="216" fillId="33" borderId="14" xfId="525" applyNumberFormat="1" applyFont="1" applyFill="1" applyBorder="1" applyAlignment="1">
      <alignment horizontal="center" vertical="center"/>
    </xf>
    <xf numFmtId="168" fontId="216" fillId="0" borderId="21" xfId="525" applyNumberFormat="1" applyFont="1" applyFill="1" applyBorder="1" applyAlignment="1" applyProtection="1">
      <alignment horizontal="center" vertical="center"/>
    </xf>
    <xf numFmtId="0" fontId="107" fillId="4" borderId="49" xfId="1" applyFont="1" applyFill="1" applyBorder="1" applyAlignment="1">
      <alignment horizontal="left" vertical="center"/>
    </xf>
    <xf numFmtId="1" fontId="216" fillId="64" borderId="6" xfId="1" applyNumberFormat="1" applyFont="1" applyFill="1" applyBorder="1" applyAlignment="1">
      <alignment horizontal="center" vertical="center"/>
    </xf>
    <xf numFmtId="1" fontId="216" fillId="4" borderId="6" xfId="1" applyNumberFormat="1" applyFont="1" applyFill="1" applyBorder="1" applyAlignment="1">
      <alignment horizontal="center" vertical="center"/>
    </xf>
    <xf numFmtId="1" fontId="216" fillId="0" borderId="6" xfId="1" applyNumberFormat="1" applyFont="1" applyFill="1" applyBorder="1" applyAlignment="1">
      <alignment horizontal="center" vertical="center"/>
    </xf>
    <xf numFmtId="0" fontId="107" fillId="4" borderId="45" xfId="1" applyFont="1" applyFill="1" applyBorder="1" applyAlignment="1">
      <alignment horizontal="left" vertical="center"/>
    </xf>
    <xf numFmtId="168" fontId="216" fillId="0" borderId="10" xfId="525" applyNumberFormat="1" applyFont="1" applyBorder="1" applyAlignment="1">
      <alignment horizontal="center" vertical="center"/>
    </xf>
    <xf numFmtId="168" fontId="216" fillId="33" borderId="10" xfId="525" applyNumberFormat="1" applyFont="1" applyFill="1" applyBorder="1" applyAlignment="1" applyProtection="1">
      <alignment horizontal="center" vertical="center"/>
    </xf>
    <xf numFmtId="168" fontId="216" fillId="0" borderId="10" xfId="525" applyNumberFormat="1" applyFont="1" applyFill="1" applyBorder="1" applyAlignment="1" applyProtection="1">
      <alignment horizontal="center" vertical="center"/>
    </xf>
    <xf numFmtId="0" fontId="107" fillId="4" borderId="76" xfId="1" applyFont="1" applyFill="1" applyBorder="1" applyAlignment="1">
      <alignment horizontal="left" vertical="center"/>
    </xf>
    <xf numFmtId="0" fontId="217" fillId="74" borderId="17" xfId="1" applyFont="1" applyFill="1" applyBorder="1" applyAlignment="1">
      <alignment horizontal="center" vertical="center"/>
    </xf>
    <xf numFmtId="0" fontId="216" fillId="0" borderId="21" xfId="1" applyNumberFormat="1" applyFont="1" applyFill="1" applyBorder="1" applyAlignment="1" applyProtection="1">
      <alignment horizontal="center" vertical="center"/>
    </xf>
    <xf numFmtId="168" fontId="216" fillId="64" borderId="6" xfId="525" applyNumberFormat="1" applyFont="1" applyFill="1" applyBorder="1" applyAlignment="1" applyProtection="1">
      <alignment horizontal="center" vertical="center"/>
    </xf>
    <xf numFmtId="168" fontId="52" fillId="0" borderId="6" xfId="525" applyNumberFormat="1" applyFont="1" applyFill="1" applyBorder="1" applyAlignment="1" applyProtection="1">
      <alignment horizontal="center" vertical="center"/>
    </xf>
    <xf numFmtId="168" fontId="216" fillId="64" borderId="10" xfId="525" applyNumberFormat="1" applyFont="1" applyFill="1" applyBorder="1" applyAlignment="1" applyProtection="1">
      <alignment horizontal="center" vertical="center"/>
    </xf>
    <xf numFmtId="0" fontId="107" fillId="4" borderId="50" xfId="1" applyFont="1" applyFill="1" applyBorder="1" applyAlignment="1">
      <alignment horizontal="left" vertical="center"/>
    </xf>
    <xf numFmtId="0" fontId="52" fillId="120" borderId="22" xfId="1" applyFont="1" applyFill="1" applyBorder="1" applyAlignment="1">
      <alignment vertical="center"/>
    </xf>
    <xf numFmtId="0" fontId="52" fillId="120" borderId="49" xfId="1" applyFont="1" applyFill="1" applyBorder="1" applyAlignment="1">
      <alignment vertical="center"/>
    </xf>
    <xf numFmtId="0" fontId="52" fillId="120" borderId="14" xfId="1" applyFont="1" applyFill="1" applyBorder="1" applyAlignment="1">
      <alignment horizontal="center" vertical="center"/>
    </xf>
    <xf numFmtId="182" fontId="52" fillId="120" borderId="14" xfId="1" applyNumberFormat="1" applyFont="1" applyFill="1" applyBorder="1" applyAlignment="1" applyProtection="1">
      <alignment horizontal="center" vertical="center"/>
    </xf>
    <xf numFmtId="168" fontId="34" fillId="121" borderId="14" xfId="525" applyNumberFormat="1" applyFont="1" applyFill="1" applyBorder="1" applyAlignment="1">
      <alignment horizontal="center" vertical="center"/>
    </xf>
    <xf numFmtId="168" fontId="34" fillId="121" borderId="14" xfId="525" applyNumberFormat="1" applyFont="1" applyFill="1" applyBorder="1" applyAlignment="1" applyProtection="1">
      <alignment horizontal="center" vertical="center"/>
    </xf>
    <xf numFmtId="168" fontId="216" fillId="121" borderId="14" xfId="525" applyNumberFormat="1" applyFont="1" applyFill="1" applyBorder="1" applyAlignment="1" applyProtection="1">
      <alignment horizontal="center" vertical="center"/>
    </xf>
    <xf numFmtId="168" fontId="216" fillId="33" borderId="14" xfId="525" applyNumberFormat="1" applyFont="1" applyFill="1" applyBorder="1" applyAlignment="1" applyProtection="1">
      <alignment horizontal="center" vertical="center"/>
    </xf>
    <xf numFmtId="168" fontId="216" fillId="120" borderId="10" xfId="525" applyNumberFormat="1" applyFont="1" applyFill="1" applyBorder="1" applyAlignment="1">
      <alignment horizontal="center"/>
    </xf>
    <xf numFmtId="168" fontId="216" fillId="0" borderId="10" xfId="525" applyNumberFormat="1" applyFont="1" applyFill="1" applyBorder="1" applyAlignment="1">
      <alignment horizontal="center"/>
    </xf>
    <xf numFmtId="168" fontId="216" fillId="11" borderId="10" xfId="525" applyNumberFormat="1" applyFont="1" applyFill="1" applyBorder="1" applyAlignment="1">
      <alignment horizontal="center"/>
    </xf>
    <xf numFmtId="9" fontId="34" fillId="0" borderId="51" xfId="525" applyFont="1" applyBorder="1"/>
    <xf numFmtId="172" fontId="34" fillId="33" borderId="6" xfId="527" applyNumberFormat="1" applyFont="1" applyFill="1" applyBorder="1" applyAlignment="1" applyProtection="1">
      <alignment horizontal="center" vertical="center"/>
    </xf>
    <xf numFmtId="4" fontId="34" fillId="33" borderId="6" xfId="527" applyNumberFormat="1" applyFont="1" applyFill="1" applyBorder="1" applyAlignment="1" applyProtection="1">
      <alignment horizontal="center" vertical="center"/>
    </xf>
    <xf numFmtId="171" fontId="50" fillId="33" borderId="6" xfId="527" applyNumberFormat="1" applyFont="1" applyFill="1" applyBorder="1" applyAlignment="1" applyProtection="1">
      <alignment horizontal="center" vertical="center"/>
    </xf>
    <xf numFmtId="171" fontId="51" fillId="33" borderId="6" xfId="527" applyNumberFormat="1" applyFont="1" applyFill="1" applyBorder="1" applyAlignment="1" applyProtection="1">
      <alignment horizontal="center" vertical="center"/>
    </xf>
    <xf numFmtId="43" fontId="34" fillId="0" borderId="10" xfId="786" applyFont="1" applyFill="1" applyBorder="1" applyAlignment="1" applyProtection="1">
      <alignment horizontal="center" vertical="center"/>
    </xf>
    <xf numFmtId="4" fontId="34" fillId="0" borderId="10" xfId="527" applyNumberFormat="1" applyFont="1" applyFill="1" applyBorder="1" applyAlignment="1" applyProtection="1">
      <alignment horizontal="center" vertical="center"/>
    </xf>
    <xf numFmtId="10" fontId="34" fillId="0" borderId="21" xfId="525" applyNumberFormat="1" applyFont="1" applyFill="1" applyBorder="1" applyAlignment="1" applyProtection="1">
      <alignment horizontal="center" vertical="center"/>
    </xf>
    <xf numFmtId="10" fontId="107" fillId="4" borderId="6" xfId="1" applyNumberFormat="1" applyFont="1" applyFill="1" applyBorder="1" applyAlignment="1" applyProtection="1">
      <alignment horizontal="left" vertical="center" wrapText="1"/>
    </xf>
    <xf numFmtId="1" fontId="34" fillId="0" borderId="21" xfId="527" applyNumberFormat="1" applyFont="1" applyFill="1" applyBorder="1" applyAlignment="1" applyProtection="1">
      <alignment horizontal="center" vertical="center"/>
    </xf>
    <xf numFmtId="0" fontId="52" fillId="4" borderId="24" xfId="1" applyFont="1" applyFill="1" applyBorder="1" applyAlignment="1" applyProtection="1">
      <alignment vertical="center" wrapText="1"/>
    </xf>
    <xf numFmtId="9" fontId="34" fillId="0" borderId="6" xfId="7" applyFont="1" applyFill="1" applyBorder="1" applyAlignment="1" applyProtection="1">
      <alignment horizontal="center" vertical="center"/>
    </xf>
    <xf numFmtId="0" fontId="52" fillId="4" borderId="6" xfId="1" applyFont="1" applyFill="1" applyBorder="1" applyAlignment="1">
      <alignment horizontal="left" vertical="center"/>
    </xf>
    <xf numFmtId="0" fontId="34" fillId="0" borderId="59" xfId="786" applyNumberFormat="1" applyFont="1" applyFill="1" applyBorder="1" applyAlignment="1">
      <alignment horizontal="center" vertical="center"/>
    </xf>
    <xf numFmtId="0" fontId="34" fillId="0" borderId="10" xfId="527" applyNumberFormat="1" applyFont="1" applyFill="1" applyBorder="1" applyAlignment="1" applyProtection="1">
      <alignment horizontal="center" vertical="center"/>
    </xf>
    <xf numFmtId="0" fontId="52" fillId="4" borderId="10" xfId="1" applyFont="1" applyFill="1" applyBorder="1" applyAlignment="1">
      <alignment horizontal="left" vertical="center"/>
    </xf>
    <xf numFmtId="10" fontId="34" fillId="33" borderId="6" xfId="786" applyNumberFormat="1" applyFont="1" applyFill="1" applyBorder="1" applyAlignment="1" applyProtection="1">
      <alignment horizontal="center" vertical="center"/>
    </xf>
    <xf numFmtId="181" fontId="39" fillId="4" borderId="6" xfId="786" applyNumberFormat="1" applyFont="1" applyFill="1" applyBorder="1" applyAlignment="1">
      <alignment horizontal="center" vertical="center"/>
    </xf>
    <xf numFmtId="181" fontId="34" fillId="33" borderId="21" xfId="786" applyNumberFormat="1" applyFont="1" applyFill="1" applyBorder="1" applyAlignment="1" applyProtection="1">
      <alignment horizontal="center" vertical="center"/>
    </xf>
    <xf numFmtId="181" fontId="34" fillId="0" borderId="21" xfId="786" applyNumberFormat="1" applyFont="1" applyFill="1" applyBorder="1" applyAlignment="1" applyProtection="1">
      <alignment horizontal="center" vertical="center"/>
    </xf>
    <xf numFmtId="181" fontId="39" fillId="0" borderId="21" xfId="786" applyNumberFormat="1" applyFont="1" applyFill="1" applyBorder="1" applyAlignment="1" applyProtection="1">
      <alignment horizontal="center" vertical="center"/>
    </xf>
    <xf numFmtId="181" fontId="34" fillId="4" borderId="6" xfId="786" applyNumberFormat="1" applyFont="1" applyFill="1" applyBorder="1" applyAlignment="1">
      <alignment horizontal="center" vertical="center"/>
    </xf>
    <xf numFmtId="181" fontId="34" fillId="4" borderId="24" xfId="786" applyNumberFormat="1" applyFont="1" applyFill="1" applyBorder="1" applyAlignment="1" applyProtection="1">
      <alignment horizontal="center" vertical="center"/>
    </xf>
    <xf numFmtId="181" fontId="59" fillId="33" borderId="6" xfId="786" applyNumberFormat="1" applyFont="1" applyFill="1" applyBorder="1" applyAlignment="1">
      <alignment horizontal="center" vertical="center"/>
    </xf>
    <xf numFmtId="171" fontId="34" fillId="0" borderId="6" xfId="527" applyNumberFormat="1" applyFont="1" applyFill="1" applyBorder="1" applyAlignment="1" applyProtection="1">
      <alignment horizontal="center" vertical="center"/>
    </xf>
    <xf numFmtId="181" fontId="59" fillId="0" borderId="6" xfId="786" applyNumberFormat="1" applyFont="1" applyFill="1" applyBorder="1" applyAlignment="1" applyProtection="1">
      <alignment horizontal="center" vertical="center"/>
    </xf>
    <xf numFmtId="181" fontId="59" fillId="64" borderId="6" xfId="786" applyNumberFormat="1" applyFont="1" applyFill="1" applyBorder="1" applyAlignment="1" applyProtection="1">
      <alignment horizontal="center" vertical="center"/>
    </xf>
    <xf numFmtId="1" fontId="59" fillId="33" borderId="6" xfId="525" applyNumberFormat="1" applyFont="1" applyFill="1" applyBorder="1" applyAlignment="1">
      <alignment horizontal="center" vertical="center"/>
    </xf>
    <xf numFmtId="1" fontId="34" fillId="33" borderId="6" xfId="525" applyNumberFormat="1" applyFont="1" applyFill="1" applyBorder="1" applyAlignment="1">
      <alignment horizontal="center" vertical="center"/>
    </xf>
    <xf numFmtId="170" fontId="59" fillId="33" borderId="6" xfId="786" applyNumberFormat="1" applyFont="1" applyFill="1" applyBorder="1" applyAlignment="1">
      <alignment horizontal="center" vertical="center"/>
    </xf>
    <xf numFmtId="170" fontId="34" fillId="33" borderId="6" xfId="786" applyNumberFormat="1" applyFont="1" applyFill="1" applyBorder="1" applyAlignment="1">
      <alignment horizontal="center" vertical="center"/>
    </xf>
    <xf numFmtId="181" fontId="59" fillId="33" borderId="6" xfId="786" applyNumberFormat="1" applyFont="1" applyFill="1" applyBorder="1" applyAlignment="1" applyProtection="1">
      <alignment horizontal="center" vertical="center"/>
    </xf>
    <xf numFmtId="170" fontId="34" fillId="0" borderId="6" xfId="786" applyNumberFormat="1" applyFont="1" applyFill="1" applyBorder="1" applyAlignment="1">
      <alignment horizontal="center" vertical="center"/>
    </xf>
    <xf numFmtId="181" fontId="34" fillId="0" borderId="24" xfId="786" applyNumberFormat="1" applyFont="1" applyFill="1" applyBorder="1" applyAlignment="1" applyProtection="1">
      <alignment horizontal="center" vertical="center"/>
    </xf>
    <xf numFmtId="181" fontId="34" fillId="120" borderId="24" xfId="786" applyNumberFormat="1" applyFont="1" applyFill="1" applyBorder="1" applyAlignment="1">
      <alignment horizontal="center" vertical="center"/>
    </xf>
    <xf numFmtId="43" fontId="34" fillId="64" borderId="6" xfId="786" applyFont="1" applyFill="1" applyBorder="1" applyAlignment="1" applyProtection="1">
      <alignment horizontal="center" vertical="center"/>
    </xf>
    <xf numFmtId="181" fontId="52" fillId="33" borderId="6" xfId="786" applyNumberFormat="1" applyFont="1" applyFill="1" applyBorder="1" applyAlignment="1" applyProtection="1">
      <alignment horizontal="center" vertical="center"/>
    </xf>
    <xf numFmtId="181" fontId="128" fillId="33" borderId="6" xfId="786" applyNumberFormat="1" applyFont="1" applyFill="1" applyBorder="1" applyAlignment="1" applyProtection="1">
      <alignment horizontal="center" vertical="center"/>
    </xf>
    <xf numFmtId="0" fontId="107" fillId="4" borderId="21" xfId="1" applyFont="1" applyFill="1" applyBorder="1" applyAlignment="1">
      <alignment horizontal="left" vertical="center" wrapText="1"/>
    </xf>
    <xf numFmtId="0" fontId="52" fillId="4" borderId="6" xfId="1" applyFont="1" applyFill="1" applyBorder="1" applyAlignment="1">
      <alignment horizontal="left" vertical="center" wrapText="1"/>
    </xf>
    <xf numFmtId="0" fontId="52" fillId="4" borderId="10" xfId="1" applyFont="1" applyFill="1" applyBorder="1" applyAlignment="1">
      <alignment horizontal="left" vertical="center" wrapText="1"/>
    </xf>
    <xf numFmtId="168" fontId="34" fillId="0" borderId="6" xfId="7" applyNumberFormat="1" applyFont="1" applyFill="1" applyBorder="1" applyAlignment="1" applyProtection="1">
      <alignment horizontal="center" vertical="center"/>
    </xf>
    <xf numFmtId="2" fontId="34" fillId="64" borderId="10" xfId="1" applyNumberFormat="1" applyFont="1" applyFill="1" applyBorder="1" applyAlignment="1" applyProtection="1">
      <alignment horizontal="center" vertical="center"/>
    </xf>
    <xf numFmtId="2" fontId="34" fillId="64" borderId="10" xfId="527" applyNumberFormat="1" applyFont="1" applyFill="1" applyBorder="1" applyAlignment="1" applyProtection="1">
      <alignment horizontal="center" vertical="center"/>
    </xf>
    <xf numFmtId="9" fontId="35" fillId="120" borderId="10" xfId="525" applyFont="1" applyFill="1" applyBorder="1"/>
    <xf numFmtId="9" fontId="34" fillId="120" borderId="10" xfId="525" applyFont="1" applyFill="1" applyBorder="1"/>
    <xf numFmtId="9" fontId="34" fillId="120" borderId="10" xfId="525" applyFont="1" applyFill="1" applyBorder="1" applyAlignment="1">
      <alignment horizontal="center"/>
    </xf>
    <xf numFmtId="43" fontId="34" fillId="0" borderId="0" xfId="786" applyFont="1"/>
    <xf numFmtId="164" fontId="34" fillId="33" borderId="21" xfId="527" quotePrefix="1" applyFont="1" applyFill="1" applyBorder="1" applyAlignment="1" applyProtection="1">
      <alignment horizontal="center" vertical="center"/>
    </xf>
    <xf numFmtId="164" fontId="34" fillId="0" borderId="21" xfId="527" quotePrefix="1" applyFont="1" applyFill="1" applyBorder="1" applyAlignment="1" applyProtection="1">
      <alignment horizontal="center" vertical="center"/>
    </xf>
    <xf numFmtId="164" fontId="34" fillId="33" borderId="6" xfId="527" quotePrefix="1" applyFont="1" applyFill="1" applyBorder="1" applyAlignment="1" applyProtection="1">
      <alignment horizontal="center" vertical="center"/>
    </xf>
    <xf numFmtId="164" fontId="34" fillId="0" borderId="6" xfId="527" quotePrefix="1" applyFont="1" applyFill="1" applyBorder="1" applyAlignment="1" applyProtection="1">
      <alignment horizontal="center" vertical="center"/>
    </xf>
    <xf numFmtId="164" fontId="39" fillId="33" borderId="6" xfId="527" applyNumberFormat="1" applyFont="1" applyFill="1" applyBorder="1" applyAlignment="1" applyProtection="1">
      <alignment horizontal="center" vertical="center"/>
    </xf>
    <xf numFmtId="43" fontId="34" fillId="64" borderId="10" xfId="786" applyFont="1" applyFill="1" applyBorder="1" applyAlignment="1">
      <alignment horizontal="center" vertical="center"/>
    </xf>
    <xf numFmtId="9" fontId="34" fillId="64" borderId="10" xfId="7" applyFont="1" applyFill="1" applyBorder="1" applyAlignment="1" applyProtection="1">
      <alignment horizontal="center" vertical="center"/>
    </xf>
    <xf numFmtId="4" fontId="34" fillId="33" borderId="24" xfId="527" applyNumberFormat="1" applyFont="1" applyFill="1" applyBorder="1" applyAlignment="1" applyProtection="1">
      <alignment horizontal="center" vertical="center"/>
    </xf>
    <xf numFmtId="2" fontId="34" fillId="33" borderId="10" xfId="7" applyNumberFormat="1" applyFont="1" applyFill="1" applyBorder="1" applyAlignment="1" applyProtection="1">
      <alignment horizontal="center" vertical="center"/>
    </xf>
    <xf numFmtId="0" fontId="34" fillId="4" borderId="20" xfId="1" applyFont="1" applyFill="1" applyBorder="1" applyAlignment="1">
      <alignment horizontal="left" vertical="center" wrapText="1" indent="1"/>
    </xf>
    <xf numFmtId="170" fontId="39" fillId="33" borderId="6" xfId="786" applyNumberFormat="1" applyFont="1" applyFill="1" applyBorder="1" applyAlignment="1">
      <alignment horizontal="center" vertical="center"/>
    </xf>
    <xf numFmtId="170" fontId="59" fillId="33" borderId="6" xfId="786" applyNumberFormat="1" applyFont="1" applyFill="1" applyBorder="1" applyAlignment="1" applyProtection="1">
      <alignment horizontal="center" vertical="center"/>
    </xf>
    <xf numFmtId="43" fontId="34" fillId="33" borderId="6" xfId="786" applyNumberFormat="1" applyFont="1" applyFill="1" applyBorder="1" applyAlignment="1" applyProtection="1">
      <alignment horizontal="center" vertical="center"/>
    </xf>
    <xf numFmtId="43" fontId="59" fillId="0" borderId="6" xfId="786" applyFont="1" applyFill="1" applyBorder="1" applyAlignment="1" applyProtection="1">
      <alignment horizontal="center" vertical="center"/>
    </xf>
    <xf numFmtId="43" fontId="59" fillId="33" borderId="6" xfId="786" applyFont="1" applyFill="1" applyBorder="1" applyAlignment="1" applyProtection="1">
      <alignment horizontal="center" vertical="center"/>
    </xf>
    <xf numFmtId="43" fontId="39" fillId="33" borderId="6" xfId="786" applyFont="1" applyFill="1" applyBorder="1" applyAlignment="1" applyProtection="1">
      <alignment horizontal="center" vertical="center"/>
    </xf>
    <xf numFmtId="43" fontId="59" fillId="33" borderId="6" xfId="786" applyNumberFormat="1" applyFont="1" applyFill="1" applyBorder="1" applyAlignment="1" applyProtection="1">
      <alignment horizontal="center" vertical="center"/>
    </xf>
    <xf numFmtId="0" fontId="107" fillId="4" borderId="24" xfId="1" applyFont="1" applyFill="1" applyBorder="1" applyAlignment="1">
      <alignment horizontal="left" vertical="center" wrapText="1"/>
    </xf>
    <xf numFmtId="0" fontId="55" fillId="4" borderId="8" xfId="1" applyFont="1" applyFill="1" applyBorder="1" applyAlignment="1">
      <alignment horizontal="left" vertical="center" wrapText="1"/>
    </xf>
    <xf numFmtId="168" fontId="39" fillId="0" borderId="6" xfId="525" applyNumberFormat="1" applyFont="1" applyFill="1" applyBorder="1" applyAlignment="1" applyProtection="1">
      <alignment horizontal="center" vertical="center"/>
    </xf>
    <xf numFmtId="2" fontId="34" fillId="33" borderId="6" xfId="527" applyNumberFormat="1" applyFont="1" applyFill="1" applyBorder="1" applyAlignment="1" applyProtection="1">
      <alignment horizontal="right" vertical="center"/>
    </xf>
    <xf numFmtId="0" fontId="34" fillId="4" borderId="7" xfId="1" applyFont="1" applyFill="1" applyBorder="1" applyAlignment="1">
      <alignment horizontal="left" vertical="center" wrapText="1"/>
    </xf>
    <xf numFmtId="2" fontId="34" fillId="119" borderId="6" xfId="527" applyNumberFormat="1" applyFont="1" applyFill="1" applyBorder="1" applyAlignment="1" applyProtection="1">
      <alignment horizontal="right" vertical="center"/>
    </xf>
    <xf numFmtId="164" fontId="34" fillId="33" borderId="6" xfId="527" applyNumberFormat="1" applyFont="1" applyFill="1" applyBorder="1" applyAlignment="1" applyProtection="1">
      <alignment horizontal="right" vertical="center"/>
    </xf>
    <xf numFmtId="43" fontId="34" fillId="33" borderId="10" xfId="786" applyFont="1" applyFill="1" applyBorder="1" applyAlignment="1" applyProtection="1">
      <alignment horizontal="right" vertical="center"/>
    </xf>
    <xf numFmtId="0" fontId="34" fillId="65" borderId="2" xfId="1" applyFont="1" applyFill="1" applyBorder="1" applyAlignment="1">
      <alignment horizontal="right" vertical="center"/>
    </xf>
    <xf numFmtId="168" fontId="34" fillId="33" borderId="21" xfId="525" applyNumberFormat="1" applyFont="1" applyFill="1" applyBorder="1" applyAlignment="1">
      <alignment horizontal="right" vertical="center"/>
    </xf>
    <xf numFmtId="168" fontId="34" fillId="0" borderId="24" xfId="525" applyNumberFormat="1" applyFont="1" applyFill="1" applyBorder="1" applyAlignment="1">
      <alignment horizontal="right" vertical="center"/>
    </xf>
    <xf numFmtId="168" fontId="34" fillId="33" borderId="6" xfId="525" applyNumberFormat="1" applyFont="1" applyFill="1" applyBorder="1" applyAlignment="1">
      <alignment horizontal="right" vertical="center"/>
    </xf>
    <xf numFmtId="168" fontId="34" fillId="0" borderId="10" xfId="525" applyNumberFormat="1" applyFont="1" applyFill="1" applyBorder="1" applyAlignment="1">
      <alignment horizontal="right" vertical="center"/>
    </xf>
    <xf numFmtId="0" fontId="53" fillId="66" borderId="53" xfId="1" applyFont="1" applyFill="1" applyBorder="1" applyAlignment="1">
      <alignment horizontal="right" vertical="center"/>
    </xf>
    <xf numFmtId="10" fontId="34" fillId="33" borderId="6" xfId="525" applyNumberFormat="1" applyFont="1" applyFill="1" applyBorder="1" applyAlignment="1" applyProtection="1">
      <alignment horizontal="right" vertical="center"/>
    </xf>
    <xf numFmtId="2" fontId="34" fillId="0" borderId="6" xfId="527" applyNumberFormat="1" applyFont="1" applyFill="1" applyBorder="1" applyAlignment="1" applyProtection="1">
      <alignment horizontal="right" vertical="center"/>
    </xf>
    <xf numFmtId="168" fontId="34" fillId="33" borderId="6" xfId="525" applyNumberFormat="1" applyFont="1" applyFill="1" applyBorder="1" applyAlignment="1" applyProtection="1">
      <alignment horizontal="right" vertical="center"/>
    </xf>
    <xf numFmtId="2" fontId="34" fillId="0" borderId="6" xfId="1" applyNumberFormat="1" applyFont="1" applyFill="1" applyBorder="1" applyAlignment="1" applyProtection="1">
      <alignment horizontal="right" vertical="center"/>
    </xf>
    <xf numFmtId="1" fontId="34" fillId="119" borderId="6" xfId="1" applyNumberFormat="1" applyFont="1" applyFill="1" applyBorder="1" applyAlignment="1" applyProtection="1">
      <alignment horizontal="right" vertical="center"/>
    </xf>
    <xf numFmtId="0" fontId="34" fillId="34" borderId="2" xfId="1" applyFont="1" applyFill="1" applyBorder="1" applyAlignment="1">
      <alignment horizontal="right" vertical="center"/>
    </xf>
    <xf numFmtId="167" fontId="34" fillId="0" borderId="21" xfId="1" applyNumberFormat="1" applyFont="1" applyFill="1" applyBorder="1" applyAlignment="1" applyProtection="1">
      <alignment horizontal="right" vertical="center"/>
    </xf>
    <xf numFmtId="167" fontId="34" fillId="0" borderId="6" xfId="1" applyNumberFormat="1" applyFont="1" applyFill="1" applyBorder="1" applyAlignment="1" applyProtection="1">
      <alignment horizontal="right" vertical="center"/>
    </xf>
    <xf numFmtId="167" fontId="34" fillId="64" borderId="10" xfId="1" applyNumberFormat="1" applyFont="1" applyFill="1" applyBorder="1" applyAlignment="1" applyProtection="1">
      <alignment horizontal="center" vertical="center"/>
    </xf>
    <xf numFmtId="0" fontId="34" fillId="35" borderId="53" xfId="1" applyFont="1" applyFill="1" applyBorder="1" applyAlignment="1">
      <alignment horizontal="right" vertical="center"/>
    </xf>
    <xf numFmtId="2" fontId="34" fillId="33" borderId="21" xfId="527" applyNumberFormat="1" applyFont="1" applyFill="1" applyBorder="1" applyAlignment="1" applyProtection="1">
      <alignment horizontal="right" vertical="center"/>
    </xf>
    <xf numFmtId="164" fontId="34" fillId="4" borderId="24" xfId="527" applyFont="1" applyFill="1" applyBorder="1" applyAlignment="1">
      <alignment horizontal="center" vertical="center"/>
    </xf>
    <xf numFmtId="2" fontId="34" fillId="4" borderId="24" xfId="1" applyNumberFormat="1" applyFont="1" applyFill="1" applyBorder="1" applyAlignment="1" applyProtection="1">
      <alignment horizontal="center" vertical="center"/>
    </xf>
    <xf numFmtId="2" fontId="34" fillId="4" borderId="24" xfId="1" applyNumberFormat="1" applyFont="1" applyFill="1" applyBorder="1" applyAlignment="1" applyProtection="1">
      <alignment horizontal="right" vertical="center"/>
    </xf>
    <xf numFmtId="2" fontId="34" fillId="11" borderId="6" xfId="1" applyNumberFormat="1" applyFont="1" applyFill="1" applyBorder="1" applyAlignment="1" applyProtection="1">
      <alignment horizontal="right" vertical="center"/>
    </xf>
    <xf numFmtId="189" fontId="34" fillId="118" borderId="6" xfId="527" applyNumberFormat="1" applyFont="1" applyFill="1" applyBorder="1" applyAlignment="1" applyProtection="1">
      <alignment horizontal="center" vertical="center"/>
    </xf>
    <xf numFmtId="168" fontId="34" fillId="0" borderId="14" xfId="525" applyNumberFormat="1" applyFont="1" applyFill="1" applyBorder="1" applyAlignment="1" applyProtection="1">
      <alignment horizontal="right" vertical="center"/>
    </xf>
    <xf numFmtId="164" fontId="34" fillId="33" borderId="6" xfId="527" applyFont="1" applyFill="1" applyBorder="1" applyAlignment="1">
      <alignment horizontal="center" vertical="center"/>
    </xf>
    <xf numFmtId="2" fontId="34" fillId="33" borderId="6" xfId="525" applyNumberFormat="1" applyFont="1" applyFill="1" applyBorder="1" applyAlignment="1">
      <alignment horizontal="right" vertical="center"/>
    </xf>
    <xf numFmtId="168" fontId="34" fillId="0" borderId="6" xfId="525" applyNumberFormat="1" applyFont="1" applyFill="1" applyBorder="1" applyAlignment="1" applyProtection="1">
      <alignment horizontal="right" vertical="center"/>
    </xf>
    <xf numFmtId="181" fontId="34" fillId="33" borderId="6" xfId="786" applyNumberFormat="1" applyFont="1" applyFill="1" applyBorder="1" applyAlignment="1" applyProtection="1">
      <alignment horizontal="right" vertical="center"/>
    </xf>
    <xf numFmtId="170" fontId="34" fillId="33" borderId="6" xfId="786" applyNumberFormat="1" applyFont="1" applyFill="1" applyBorder="1" applyAlignment="1" applyProtection="1">
      <alignment horizontal="center" vertical="center"/>
    </xf>
    <xf numFmtId="170" fontId="34" fillId="121" borderId="24" xfId="786" applyNumberFormat="1" applyFont="1" applyFill="1" applyBorder="1" applyAlignment="1" applyProtection="1">
      <alignment horizontal="center" vertical="center"/>
    </xf>
    <xf numFmtId="170" fontId="34" fillId="120" borderId="24" xfId="786" applyNumberFormat="1" applyFont="1" applyFill="1" applyBorder="1" applyAlignment="1" applyProtection="1">
      <alignment horizontal="center" vertical="center"/>
    </xf>
    <xf numFmtId="2" fontId="34" fillId="120" borderId="24" xfId="1" applyNumberFormat="1" applyFont="1" applyFill="1" applyBorder="1" applyAlignment="1">
      <alignment horizontal="right" vertical="center"/>
    </xf>
    <xf numFmtId="2" fontId="34" fillId="121" borderId="6" xfId="1" applyNumberFormat="1" applyFont="1" applyFill="1" applyBorder="1" applyAlignment="1">
      <alignment horizontal="center" vertical="center"/>
    </xf>
    <xf numFmtId="168" fontId="34" fillId="11" borderId="21" xfId="525" applyNumberFormat="1" applyFont="1" applyFill="1" applyBorder="1" applyAlignment="1" applyProtection="1">
      <alignment horizontal="right" vertical="center"/>
    </xf>
    <xf numFmtId="0" fontId="34" fillId="11" borderId="6" xfId="1" applyNumberFormat="1" applyFont="1" applyFill="1" applyBorder="1" applyAlignment="1">
      <alignment horizontal="right" vertical="center"/>
    </xf>
    <xf numFmtId="10" fontId="34" fillId="0" borderId="10" xfId="525" applyNumberFormat="1" applyFont="1" applyFill="1" applyBorder="1" applyAlignment="1" applyProtection="1">
      <alignment horizontal="center" vertical="center"/>
    </xf>
    <xf numFmtId="10" fontId="34" fillId="11" borderId="6" xfId="525" applyNumberFormat="1" applyFont="1" applyFill="1" applyBorder="1" applyAlignment="1" applyProtection="1">
      <alignment horizontal="right" vertical="center"/>
    </xf>
    <xf numFmtId="10" fontId="34" fillId="0" borderId="10" xfId="525" applyNumberFormat="1" applyFont="1" applyFill="1" applyBorder="1" applyAlignment="1">
      <alignment vertical="center" wrapText="1"/>
    </xf>
    <xf numFmtId="0" fontId="53" fillId="74" borderId="17" xfId="1" applyFont="1" applyFill="1" applyBorder="1" applyAlignment="1">
      <alignment horizontal="right" vertical="center"/>
    </xf>
    <xf numFmtId="0" fontId="34" fillId="0" borderId="21" xfId="1" applyNumberFormat="1" applyFont="1" applyFill="1" applyBorder="1" applyAlignment="1" applyProtection="1">
      <alignment horizontal="right" vertical="center"/>
    </xf>
    <xf numFmtId="168" fontId="34" fillId="11" borderId="6" xfId="525" applyNumberFormat="1" applyFont="1" applyFill="1" applyBorder="1" applyAlignment="1" applyProtection="1">
      <alignment horizontal="right" vertical="center"/>
    </xf>
    <xf numFmtId="168" fontId="34" fillId="119" borderId="24" xfId="525" applyNumberFormat="1" applyFont="1" applyFill="1" applyBorder="1" applyAlignment="1" applyProtection="1">
      <alignment horizontal="right" vertical="center"/>
    </xf>
    <xf numFmtId="0" fontId="107" fillId="4" borderId="24" xfId="1" applyFont="1" applyFill="1" applyBorder="1" applyAlignment="1">
      <alignment horizontal="left" vertical="center"/>
    </xf>
    <xf numFmtId="9" fontId="34" fillId="121" borderId="6" xfId="525" applyFont="1" applyFill="1" applyBorder="1" applyAlignment="1">
      <alignment horizontal="center" vertical="center"/>
    </xf>
    <xf numFmtId="9" fontId="34" fillId="121" borderId="6" xfId="525" applyFont="1" applyFill="1" applyBorder="1" applyAlignment="1" applyProtection="1">
      <alignment horizontal="center" vertical="center"/>
    </xf>
    <xf numFmtId="168" fontId="34" fillId="11" borderId="10" xfId="525" applyNumberFormat="1" applyFont="1" applyFill="1" applyBorder="1" applyAlignment="1">
      <alignment horizontal="right"/>
    </xf>
    <xf numFmtId="9" fontId="34" fillId="0" borderId="10" xfId="525" applyFont="1" applyBorder="1"/>
    <xf numFmtId="0" fontId="107" fillId="4" borderId="19" xfId="1" applyFont="1" applyFill="1" applyBorder="1" applyAlignment="1">
      <alignment vertical="center"/>
    </xf>
    <xf numFmtId="0" fontId="107" fillId="4" borderId="43" xfId="1" applyFont="1" applyFill="1" applyBorder="1" applyAlignment="1">
      <alignment vertical="center"/>
    </xf>
    <xf numFmtId="167" fontId="107" fillId="33" borderId="6" xfId="1" applyNumberFormat="1" applyFont="1" applyFill="1" applyBorder="1" applyAlignment="1">
      <alignment horizontal="center" vertical="center"/>
    </xf>
    <xf numFmtId="4" fontId="107" fillId="0" borderId="21" xfId="527" applyNumberFormat="1" applyFont="1" applyFill="1" applyBorder="1" applyAlignment="1" applyProtection="1">
      <alignment horizontal="center" vertical="center"/>
    </xf>
    <xf numFmtId="4" fontId="107" fillId="11" borderId="21" xfId="527" applyNumberFormat="1" applyFont="1" applyFill="1" applyBorder="1" applyAlignment="1" applyProtection="1">
      <alignment horizontal="center" vertical="center"/>
    </xf>
    <xf numFmtId="0" fontId="107" fillId="4" borderId="4" xfId="1" applyFont="1" applyFill="1" applyBorder="1" applyAlignment="1">
      <alignment vertical="center"/>
    </xf>
    <xf numFmtId="0" fontId="107" fillId="4" borderId="5" xfId="1" applyFont="1" applyFill="1" applyBorder="1" applyAlignment="1">
      <alignment vertical="center"/>
    </xf>
    <xf numFmtId="4" fontId="107" fillId="0" borderId="6" xfId="527" applyNumberFormat="1" applyFont="1" applyFill="1" applyBorder="1" applyAlignment="1" applyProtection="1">
      <alignment horizontal="center" vertical="center"/>
    </xf>
    <xf numFmtId="2" fontId="107" fillId="0" borderId="6" xfId="527" applyNumberFormat="1" applyFont="1" applyFill="1" applyBorder="1" applyAlignment="1" applyProtection="1">
      <alignment horizontal="center" vertical="center"/>
    </xf>
    <xf numFmtId="2" fontId="107" fillId="64" borderId="6" xfId="1438" applyNumberFormat="1" applyFont="1" applyFill="1" applyBorder="1" applyAlignment="1" applyProtection="1">
      <alignment horizontal="center" vertical="center"/>
    </xf>
    <xf numFmtId="4" fontId="107" fillId="11" borderId="6" xfId="527" applyNumberFormat="1" applyFont="1" applyFill="1" applyBorder="1" applyAlignment="1" applyProtection="1">
      <alignment horizontal="center" vertical="center"/>
    </xf>
    <xf numFmtId="169" fontId="107" fillId="64" borderId="14" xfId="1438" applyNumberFormat="1" applyFont="1" applyFill="1" applyBorder="1" applyAlignment="1" applyProtection="1">
      <alignment horizontal="center" vertical="center"/>
    </xf>
    <xf numFmtId="164" fontId="219" fillId="33" borderId="6" xfId="527" applyFont="1" applyFill="1" applyBorder="1" applyAlignment="1" applyProtection="1">
      <alignment horizontal="center" vertical="center"/>
    </xf>
    <xf numFmtId="0" fontId="107" fillId="4" borderId="9" xfId="1" applyFont="1" applyFill="1" applyBorder="1" applyAlignment="1">
      <alignment vertical="center"/>
    </xf>
    <xf numFmtId="0" fontId="107" fillId="4" borderId="51" xfId="1" applyFont="1" applyFill="1" applyBorder="1" applyAlignment="1">
      <alignment vertical="center"/>
    </xf>
    <xf numFmtId="9" fontId="107" fillId="64" borderId="10" xfId="525" applyFont="1" applyFill="1" applyBorder="1" applyAlignment="1">
      <alignment horizontal="center" vertical="center"/>
    </xf>
    <xf numFmtId="2" fontId="107" fillId="64" borderId="10" xfId="525" applyNumberFormat="1" applyFont="1" applyFill="1" applyBorder="1" applyAlignment="1" applyProtection="1">
      <alignment horizontal="center" vertical="center"/>
    </xf>
    <xf numFmtId="2" fontId="107" fillId="0" borderId="10" xfId="7" applyNumberFormat="1" applyFont="1" applyFill="1" applyBorder="1" applyAlignment="1" applyProtection="1">
      <alignment horizontal="center" vertical="center"/>
    </xf>
    <xf numFmtId="2" fontId="107" fillId="33" borderId="10" xfId="7" applyNumberFormat="1" applyFont="1" applyFill="1" applyBorder="1" applyAlignment="1" applyProtection="1">
      <alignment horizontal="center" vertical="center"/>
    </xf>
    <xf numFmtId="0" fontId="112" fillId="6" borderId="1" xfId="1" applyFont="1" applyFill="1" applyBorder="1" applyAlignment="1">
      <alignment vertical="center"/>
    </xf>
    <xf numFmtId="0" fontId="126" fillId="6" borderId="2" xfId="1" applyFont="1" applyFill="1" applyBorder="1" applyAlignment="1">
      <alignment vertical="center"/>
    </xf>
    <xf numFmtId="0" fontId="107" fillId="6" borderId="2" xfId="1" applyFont="1" applyFill="1" applyBorder="1" applyAlignment="1">
      <alignment horizontal="center" vertical="center"/>
    </xf>
    <xf numFmtId="0" fontId="107" fillId="65" borderId="2" xfId="1" applyFont="1" applyFill="1" applyBorder="1" applyAlignment="1">
      <alignment horizontal="center" vertical="center"/>
    </xf>
    <xf numFmtId="0" fontId="107" fillId="4" borderId="21" xfId="1" applyFont="1" applyFill="1" applyBorder="1" applyAlignment="1">
      <alignment vertical="center"/>
    </xf>
    <xf numFmtId="0" fontId="107" fillId="4" borderId="21" xfId="1" applyFont="1" applyFill="1" applyBorder="1" applyAlignment="1">
      <alignment horizontal="center" vertical="center" wrapText="1"/>
    </xf>
    <xf numFmtId="0" fontId="107" fillId="4" borderId="39" xfId="1" applyFont="1" applyFill="1" applyBorder="1" applyAlignment="1">
      <alignment horizontal="center" vertical="center"/>
    </xf>
    <xf numFmtId="9" fontId="107" fillId="64" borderId="21" xfId="7" applyFont="1" applyFill="1" applyBorder="1" applyAlignment="1">
      <alignment horizontal="center" vertical="center"/>
    </xf>
    <xf numFmtId="168" fontId="107" fillId="64" borderId="21" xfId="7" applyNumberFormat="1" applyFont="1" applyFill="1" applyBorder="1" applyAlignment="1">
      <alignment horizontal="center" vertical="center"/>
    </xf>
    <xf numFmtId="168" fontId="107" fillId="78" borderId="21" xfId="525" applyNumberFormat="1" applyFont="1" applyFill="1" applyBorder="1" applyAlignment="1" applyProtection="1">
      <alignment horizontal="center" vertical="center"/>
    </xf>
    <xf numFmtId="168" fontId="107" fillId="33" borderId="21" xfId="525" applyNumberFormat="1" applyFont="1" applyFill="1" applyBorder="1" applyAlignment="1">
      <alignment horizontal="center" vertical="center"/>
    </xf>
    <xf numFmtId="10" fontId="107" fillId="4" borderId="4" xfId="1" applyNumberFormat="1" applyFont="1" applyFill="1" applyBorder="1" applyAlignment="1">
      <alignment vertical="center"/>
    </xf>
    <xf numFmtId="10" fontId="107" fillId="4" borderId="50" xfId="1" applyNumberFormat="1" applyFont="1" applyFill="1" applyBorder="1" applyAlignment="1">
      <alignment vertical="center"/>
    </xf>
    <xf numFmtId="10" fontId="107" fillId="4" borderId="24" xfId="1" applyNumberFormat="1" applyFont="1" applyFill="1" applyBorder="1" applyAlignment="1">
      <alignment horizontal="center" vertical="center"/>
    </xf>
    <xf numFmtId="168" fontId="107" fillId="33" borderId="24" xfId="525" applyNumberFormat="1" applyFont="1" applyFill="1" applyBorder="1" applyAlignment="1" applyProtection="1">
      <alignment horizontal="center" vertical="center"/>
    </xf>
    <xf numFmtId="168" fontId="107" fillId="0" borderId="24" xfId="525" applyNumberFormat="1" applyFont="1" applyFill="1" applyBorder="1" applyAlignment="1" applyProtection="1">
      <alignment horizontal="center" vertical="center"/>
    </xf>
    <xf numFmtId="168" fontId="107" fillId="33" borderId="6" xfId="525" applyNumberFormat="1" applyFont="1" applyFill="1" applyBorder="1" applyAlignment="1">
      <alignment horizontal="center" vertical="center"/>
    </xf>
    <xf numFmtId="0" fontId="107" fillId="4" borderId="10" xfId="1" applyFont="1" applyFill="1" applyBorder="1" applyAlignment="1">
      <alignment vertical="center"/>
    </xf>
    <xf numFmtId="168" fontId="107" fillId="0" borderId="10" xfId="525" applyNumberFormat="1" applyFont="1" applyFill="1" applyBorder="1" applyAlignment="1">
      <alignment horizontal="center" vertical="center"/>
    </xf>
    <xf numFmtId="168" fontId="107" fillId="33" borderId="10" xfId="525" applyNumberFormat="1" applyFont="1" applyFill="1" applyBorder="1" applyAlignment="1">
      <alignment horizontal="center" vertical="center"/>
    </xf>
    <xf numFmtId="0" fontId="126" fillId="7" borderId="53" xfId="1" applyFont="1" applyFill="1" applyBorder="1" applyAlignment="1">
      <alignment vertical="center"/>
    </xf>
    <xf numFmtId="0" fontId="107" fillId="0" borderId="43" xfId="1" applyFont="1" applyFill="1" applyBorder="1" applyAlignment="1">
      <alignment vertical="center"/>
    </xf>
    <xf numFmtId="1" fontId="107" fillId="64" borderId="21" xfId="1" applyNumberFormat="1" applyFont="1" applyFill="1" applyBorder="1" applyAlignment="1" applyProtection="1">
      <alignment horizontal="center" vertical="center"/>
    </xf>
    <xf numFmtId="0" fontId="107" fillId="0" borderId="5" xfId="1" applyFont="1" applyFill="1" applyBorder="1" applyAlignment="1">
      <alignment vertical="center"/>
    </xf>
    <xf numFmtId="9" fontId="107" fillId="0" borderId="6" xfId="525" applyFont="1" applyFill="1" applyBorder="1" applyAlignment="1" applyProtection="1">
      <alignment horizontal="center" vertical="center"/>
    </xf>
    <xf numFmtId="10" fontId="107" fillId="33" borderId="6" xfId="525" applyNumberFormat="1" applyFont="1" applyFill="1" applyBorder="1" applyAlignment="1" applyProtection="1">
      <alignment horizontal="center" vertical="center"/>
    </xf>
    <xf numFmtId="1" fontId="107" fillId="0" borderId="6" xfId="527" applyNumberFormat="1" applyFont="1" applyFill="1" applyBorder="1" applyAlignment="1" applyProtection="1">
      <alignment horizontal="center" vertical="center"/>
    </xf>
    <xf numFmtId="9" fontId="107" fillId="33" borderId="6" xfId="525" applyNumberFormat="1" applyFont="1" applyFill="1" applyBorder="1" applyAlignment="1" applyProtection="1">
      <alignment horizontal="center" vertical="center"/>
    </xf>
    <xf numFmtId="0" fontId="220" fillId="0" borderId="0" xfId="0" applyFont="1"/>
    <xf numFmtId="2" fontId="107" fillId="0" borderId="6" xfId="1" applyNumberFormat="1" applyFont="1" applyFill="1" applyBorder="1" applyAlignment="1" applyProtection="1">
      <alignment horizontal="center" vertical="center"/>
    </xf>
    <xf numFmtId="2" fontId="107" fillId="33" borderId="6" xfId="1" applyNumberFormat="1" applyFont="1" applyFill="1" applyBorder="1" applyAlignment="1" applyProtection="1">
      <alignment horizontal="center" vertical="center"/>
    </xf>
    <xf numFmtId="171" fontId="107" fillId="0" borderId="10" xfId="527" applyNumberFormat="1" applyFont="1" applyFill="1" applyBorder="1" applyAlignment="1" applyProtection="1">
      <alignment horizontal="center" vertical="center"/>
    </xf>
    <xf numFmtId="3" fontId="107" fillId="33" borderId="10" xfId="527" applyNumberFormat="1" applyFont="1" applyFill="1" applyBorder="1" applyAlignment="1" applyProtection="1">
      <alignment horizontal="center" vertical="center"/>
    </xf>
    <xf numFmtId="1" fontId="34" fillId="33" borderId="10" xfId="786" applyNumberFormat="1" applyFont="1" applyFill="1" applyBorder="1" applyAlignment="1" applyProtection="1">
      <alignment horizontal="center" vertical="center"/>
    </xf>
    <xf numFmtId="0" fontId="126" fillId="8" borderId="1" xfId="1" applyFont="1" applyFill="1" applyBorder="1" applyAlignment="1">
      <alignment vertical="center"/>
    </xf>
    <xf numFmtId="0" fontId="126" fillId="8" borderId="2" xfId="1" applyFont="1" applyFill="1" applyBorder="1" applyAlignment="1">
      <alignment vertical="center"/>
    </xf>
    <xf numFmtId="0" fontId="107" fillId="8" borderId="2" xfId="1" applyFont="1" applyFill="1" applyBorder="1" applyAlignment="1">
      <alignment horizontal="center" vertical="center"/>
    </xf>
    <xf numFmtId="0" fontId="107" fillId="8" borderId="2" xfId="1" applyFont="1" applyFill="1" applyBorder="1" applyAlignment="1">
      <alignment vertical="center"/>
    </xf>
    <xf numFmtId="0" fontId="107" fillId="34" borderId="2" xfId="1" applyFont="1" applyFill="1" applyBorder="1" applyAlignment="1">
      <alignment horizontal="center" vertical="center"/>
    </xf>
    <xf numFmtId="0" fontId="107" fillId="0" borderId="21" xfId="1" applyFont="1" applyFill="1" applyBorder="1" applyAlignment="1">
      <alignment vertical="center"/>
    </xf>
    <xf numFmtId="9" fontId="107" fillId="64" borderId="21" xfId="525" applyFont="1" applyFill="1" applyBorder="1" applyAlignment="1">
      <alignment horizontal="center" vertical="center"/>
    </xf>
    <xf numFmtId="2" fontId="107" fillId="33" borderId="21" xfId="1" applyNumberFormat="1" applyFont="1" applyFill="1" applyBorder="1" applyAlignment="1">
      <alignment horizontal="center" vertical="center"/>
    </xf>
    <xf numFmtId="167" fontId="107" fillId="0" borderId="21" xfId="1" applyNumberFormat="1" applyFont="1" applyFill="1" applyBorder="1" applyAlignment="1" applyProtection="1">
      <alignment horizontal="center" vertical="center"/>
    </xf>
    <xf numFmtId="0" fontId="107" fillId="0" borderId="6" xfId="1" applyFont="1" applyFill="1" applyBorder="1" applyAlignment="1">
      <alignment vertical="center"/>
    </xf>
    <xf numFmtId="167" fontId="107" fillId="0" borderId="6" xfId="1" applyNumberFormat="1" applyFont="1" applyFill="1" applyBorder="1" applyAlignment="1" applyProtection="1">
      <alignment horizontal="center" vertical="center"/>
    </xf>
    <xf numFmtId="9" fontId="107" fillId="33" borderId="6" xfId="525" applyNumberFormat="1" applyFont="1" applyFill="1" applyBorder="1" applyAlignment="1">
      <alignment horizontal="center" vertical="center"/>
    </xf>
    <xf numFmtId="168" fontId="107" fillId="33" borderId="6" xfId="525" applyNumberFormat="1" applyFont="1" applyFill="1" applyBorder="1" applyAlignment="1" applyProtection="1">
      <alignment horizontal="center" vertical="center"/>
    </xf>
    <xf numFmtId="0" fontId="126" fillId="9" borderId="52" xfId="1" applyFont="1" applyFill="1" applyBorder="1" applyAlignment="1">
      <alignment vertical="center"/>
    </xf>
    <xf numFmtId="0" fontId="126" fillId="9" borderId="53" xfId="1" applyFont="1" applyFill="1" applyBorder="1" applyAlignment="1">
      <alignment vertical="center"/>
    </xf>
    <xf numFmtId="0" fontId="107" fillId="9" borderId="53" xfId="1" applyFont="1" applyFill="1" applyBorder="1" applyAlignment="1">
      <alignment horizontal="center" vertical="center"/>
    </xf>
    <xf numFmtId="0" fontId="107" fillId="35" borderId="53" xfId="1" applyFont="1" applyFill="1" applyBorder="1" applyAlignment="1">
      <alignment horizontal="center" vertical="center"/>
    </xf>
    <xf numFmtId="0" fontId="107" fillId="4" borderId="39" xfId="1" applyFont="1" applyFill="1" applyBorder="1" applyAlignment="1">
      <alignment horizontal="center" vertical="center" wrapText="1"/>
    </xf>
    <xf numFmtId="0" fontId="107" fillId="4" borderId="21" xfId="1" quotePrefix="1" applyFont="1" applyFill="1" applyBorder="1" applyAlignment="1">
      <alignment horizontal="center" vertical="center"/>
    </xf>
    <xf numFmtId="167" fontId="107" fillId="4" borderId="21" xfId="1" applyNumberFormat="1" applyFont="1" applyFill="1" applyBorder="1" applyAlignment="1" applyProtection="1">
      <alignment horizontal="center" vertical="center"/>
    </xf>
    <xf numFmtId="167" fontId="107" fillId="0" borderId="21" xfId="527" applyNumberFormat="1" applyFont="1" applyFill="1" applyBorder="1" applyAlignment="1" applyProtection="1">
      <alignment horizontal="center" vertical="center"/>
    </xf>
    <xf numFmtId="0" fontId="107" fillId="4" borderId="6" xfId="1" applyFont="1" applyFill="1" applyBorder="1" applyAlignment="1">
      <alignment horizontal="center" vertical="center" wrapText="1"/>
    </xf>
    <xf numFmtId="167" fontId="107" fillId="4" borderId="6" xfId="1" applyNumberFormat="1" applyFont="1" applyFill="1" applyBorder="1" applyAlignment="1">
      <alignment horizontal="center" vertical="center"/>
    </xf>
    <xf numFmtId="167" fontId="107" fillId="4" borderId="24" xfId="1" applyNumberFormat="1" applyFont="1" applyFill="1" applyBorder="1" applyAlignment="1">
      <alignment horizontal="center" vertical="center"/>
    </xf>
    <xf numFmtId="168" fontId="107" fillId="0" borderId="6" xfId="525" applyNumberFormat="1" applyFont="1" applyFill="1" applyBorder="1" applyAlignment="1" applyProtection="1">
      <alignment horizontal="center" vertical="center"/>
    </xf>
    <xf numFmtId="168" fontId="107" fillId="0" borderId="14" xfId="525" applyNumberFormat="1" applyFont="1" applyFill="1" applyBorder="1" applyAlignment="1" applyProtection="1">
      <alignment horizontal="center" vertical="center"/>
    </xf>
    <xf numFmtId="167" fontId="107" fillId="33" borderId="6" xfId="525" applyNumberFormat="1" applyFont="1" applyFill="1" applyBorder="1" applyAlignment="1">
      <alignment horizontal="center" vertical="center"/>
    </xf>
    <xf numFmtId="168" fontId="107" fillId="0" borderId="6" xfId="525" applyNumberFormat="1" applyFont="1" applyFill="1" applyBorder="1" applyAlignment="1">
      <alignment horizontal="center" vertical="center"/>
    </xf>
    <xf numFmtId="181" fontId="107" fillId="33" borderId="6" xfId="786" applyNumberFormat="1" applyFont="1" applyFill="1" applyBorder="1" applyAlignment="1">
      <alignment horizontal="center" vertical="center"/>
    </xf>
    <xf numFmtId="181" fontId="107" fillId="33" borderId="6" xfId="786" applyNumberFormat="1" applyFont="1" applyFill="1" applyBorder="1" applyAlignment="1" applyProtection="1">
      <alignment horizontal="center" vertical="center"/>
    </xf>
    <xf numFmtId="170" fontId="107" fillId="33" borderId="6" xfId="786" applyNumberFormat="1" applyFont="1" applyFill="1" applyBorder="1" applyAlignment="1" applyProtection="1">
      <alignment horizontal="center" vertical="center"/>
    </xf>
    <xf numFmtId="181" fontId="107" fillId="0" borderId="6" xfId="786" applyNumberFormat="1" applyFont="1" applyFill="1" applyBorder="1" applyAlignment="1" applyProtection="1">
      <alignment horizontal="center" vertical="center"/>
    </xf>
    <xf numFmtId="0" fontId="107" fillId="120" borderId="50" xfId="1" applyFont="1" applyFill="1" applyBorder="1" applyAlignment="1">
      <alignment vertical="center"/>
    </xf>
    <xf numFmtId="0" fontId="107" fillId="120" borderId="24" xfId="1" applyFont="1" applyFill="1" applyBorder="1" applyAlignment="1">
      <alignment horizontal="center" vertical="center"/>
    </xf>
    <xf numFmtId="0" fontId="107" fillId="120" borderId="24" xfId="1" quotePrefix="1" applyFont="1" applyFill="1" applyBorder="1" applyAlignment="1">
      <alignment horizontal="center" vertical="center"/>
    </xf>
    <xf numFmtId="0" fontId="107" fillId="121" borderId="24" xfId="1" quotePrefix="1" applyNumberFormat="1" applyFont="1" applyFill="1" applyBorder="1" applyAlignment="1">
      <alignment horizontal="center" vertical="center"/>
    </xf>
    <xf numFmtId="0" fontId="107" fillId="121" borderId="24" xfId="1" applyNumberFormat="1" applyFont="1" applyFill="1" applyBorder="1" applyAlignment="1">
      <alignment horizontal="center" vertical="center"/>
    </xf>
    <xf numFmtId="0" fontId="107" fillId="121" borderId="24" xfId="1" applyNumberFormat="1" applyFont="1" applyFill="1" applyBorder="1" applyAlignment="1" applyProtection="1">
      <alignment horizontal="center" vertical="center"/>
    </xf>
    <xf numFmtId="167" fontId="107" fillId="121" borderId="24" xfId="1" applyNumberFormat="1" applyFont="1" applyFill="1" applyBorder="1" applyAlignment="1" applyProtection="1">
      <alignment horizontal="center" vertical="center"/>
    </xf>
    <xf numFmtId="167" fontId="107" fillId="0" borderId="24" xfId="1" applyNumberFormat="1" applyFont="1" applyFill="1" applyBorder="1" applyAlignment="1" applyProtection="1">
      <alignment horizontal="center" vertical="center"/>
    </xf>
    <xf numFmtId="167" fontId="107" fillId="11" borderId="24" xfId="1" applyNumberFormat="1" applyFont="1" applyFill="1" applyBorder="1" applyAlignment="1" applyProtection="1">
      <alignment horizontal="center" vertical="center"/>
    </xf>
    <xf numFmtId="0" fontId="107" fillId="120" borderId="4" xfId="1" applyFont="1" applyFill="1" applyBorder="1" applyAlignment="1">
      <alignment vertical="center"/>
    </xf>
    <xf numFmtId="0" fontId="107" fillId="120" borderId="5" xfId="1" applyFont="1" applyFill="1" applyBorder="1" applyAlignment="1">
      <alignment vertical="center"/>
    </xf>
    <xf numFmtId="0" fontId="107" fillId="120" borderId="6" xfId="1" applyFont="1" applyFill="1" applyBorder="1" applyAlignment="1">
      <alignment horizontal="center" vertical="center"/>
    </xf>
    <xf numFmtId="182" fontId="107" fillId="120" borderId="6" xfId="1" applyNumberFormat="1" applyFont="1" applyFill="1" applyBorder="1" applyAlignment="1" applyProtection="1">
      <alignment horizontal="center" vertical="center"/>
    </xf>
    <xf numFmtId="181" fontId="107" fillId="121" borderId="6" xfId="786" applyNumberFormat="1" applyFont="1" applyFill="1" applyBorder="1" applyAlignment="1">
      <alignment horizontal="center" vertical="center"/>
    </xf>
    <xf numFmtId="181" fontId="107" fillId="121" borderId="6" xfId="786" applyNumberFormat="1" applyFont="1" applyFill="1" applyBorder="1" applyAlignment="1" applyProtection="1">
      <alignment horizontal="center" vertical="center"/>
    </xf>
    <xf numFmtId="170" fontId="52" fillId="121" borderId="6" xfId="786" applyNumberFormat="1" applyFont="1" applyFill="1" applyBorder="1" applyAlignment="1" applyProtection="1">
      <alignment horizontal="center" vertical="center"/>
    </xf>
    <xf numFmtId="0" fontId="126" fillId="10" borderId="17" xfId="1" applyFont="1" applyFill="1" applyBorder="1" applyAlignment="1">
      <alignment vertical="center"/>
    </xf>
    <xf numFmtId="0" fontId="127" fillId="67" borderId="17" xfId="1" applyFont="1" applyFill="1" applyBorder="1" applyAlignment="1">
      <alignment horizontal="center"/>
    </xf>
    <xf numFmtId="0" fontId="107" fillId="4" borderId="49" xfId="1" applyFont="1" applyFill="1" applyBorder="1" applyAlignment="1">
      <alignment vertical="center"/>
    </xf>
    <xf numFmtId="168" fontId="107" fillId="33" borderId="14" xfId="525" applyNumberFormat="1" applyFont="1" applyFill="1" applyBorder="1" applyAlignment="1">
      <alignment horizontal="center" vertical="center"/>
    </xf>
    <xf numFmtId="0" fontId="221" fillId="4" borderId="14" xfId="1" applyFont="1" applyFill="1" applyBorder="1" applyAlignment="1">
      <alignment horizontal="left" vertical="center" wrapText="1"/>
    </xf>
    <xf numFmtId="1" fontId="107" fillId="4" borderId="6" xfId="1" applyNumberFormat="1" applyFont="1" applyFill="1" applyBorder="1" applyAlignment="1">
      <alignment horizontal="center" vertical="center"/>
    </xf>
    <xf numFmtId="1" fontId="107" fillId="0" borderId="6" xfId="1" applyNumberFormat="1" applyFont="1" applyFill="1" applyBorder="1" applyAlignment="1">
      <alignment horizontal="center" vertical="center"/>
    </xf>
    <xf numFmtId="0" fontId="222" fillId="0" borderId="0" xfId="0" applyFont="1" applyAlignment="1">
      <alignment vertical="center" wrapText="1"/>
    </xf>
    <xf numFmtId="0" fontId="107" fillId="0" borderId="51" xfId="1" applyFont="1" applyBorder="1" applyAlignment="1">
      <alignment vertical="center"/>
    </xf>
    <xf numFmtId="168" fontId="107" fillId="33" borderId="10" xfId="525" applyNumberFormat="1" applyFont="1" applyFill="1" applyBorder="1" applyAlignment="1" applyProtection="1">
      <alignment horizontal="center" vertical="center"/>
    </xf>
    <xf numFmtId="168" fontId="107" fillId="0" borderId="10" xfId="525" applyNumberFormat="1" applyFont="1" applyFill="1" applyBorder="1" applyAlignment="1" applyProtection="1">
      <alignment horizontal="center" vertical="center"/>
    </xf>
    <xf numFmtId="0" fontId="126" fillId="73" borderId="37" xfId="1" applyFont="1" applyFill="1" applyBorder="1"/>
    <xf numFmtId="0" fontId="126" fillId="73" borderId="17" xfId="1" applyFont="1" applyFill="1" applyBorder="1" applyAlignment="1">
      <alignment vertical="center"/>
    </xf>
    <xf numFmtId="0" fontId="107" fillId="73" borderId="17" xfId="1" applyFont="1" applyFill="1" applyBorder="1" applyAlignment="1">
      <alignment horizontal="center" vertical="center"/>
    </xf>
    <xf numFmtId="0" fontId="127" fillId="74" borderId="17" xfId="1" applyFont="1" applyFill="1" applyBorder="1" applyAlignment="1">
      <alignment horizontal="center" vertical="center"/>
    </xf>
    <xf numFmtId="0" fontId="107" fillId="0" borderId="21" xfId="1" applyNumberFormat="1" applyFont="1" applyFill="1" applyBorder="1" applyAlignment="1" applyProtection="1">
      <alignment horizontal="center" vertical="center"/>
    </xf>
    <xf numFmtId="0" fontId="107" fillId="0" borderId="50" xfId="1" applyFont="1" applyFill="1" applyBorder="1" applyAlignment="1">
      <alignment vertical="center"/>
    </xf>
    <xf numFmtId="0" fontId="107" fillId="0" borderId="24" xfId="1" applyFont="1" applyFill="1" applyBorder="1" applyAlignment="1">
      <alignment horizontal="center" vertical="center"/>
    </xf>
    <xf numFmtId="182" fontId="107" fillId="0" borderId="24" xfId="1" applyNumberFormat="1" applyFont="1" applyFill="1" applyBorder="1" applyAlignment="1" applyProtection="1">
      <alignment horizontal="center" vertical="center"/>
    </xf>
    <xf numFmtId="168" fontId="107" fillId="64" borderId="24" xfId="525" applyNumberFormat="1" applyFont="1" applyFill="1" applyBorder="1" applyAlignment="1">
      <alignment horizontal="center" vertical="center"/>
    </xf>
    <xf numFmtId="168" fontId="107" fillId="64" borderId="24" xfId="525" applyNumberFormat="1" applyFont="1" applyFill="1" applyBorder="1" applyAlignment="1" applyProtection="1">
      <alignment horizontal="center" vertical="center"/>
    </xf>
    <xf numFmtId="168" fontId="107" fillId="121" borderId="6" xfId="525" applyNumberFormat="1" applyFont="1" applyFill="1" applyBorder="1" applyAlignment="1">
      <alignment horizontal="center" vertical="center"/>
    </xf>
    <xf numFmtId="168" fontId="107" fillId="121" borderId="6" xfId="525" applyNumberFormat="1" applyFont="1" applyFill="1" applyBorder="1" applyAlignment="1" applyProtection="1">
      <alignment horizontal="center" vertical="center"/>
    </xf>
    <xf numFmtId="168" fontId="107" fillId="120" borderId="6" xfId="525" applyNumberFormat="1" applyFont="1" applyFill="1" applyBorder="1" applyAlignment="1" applyProtection="1">
      <alignment horizontal="center" vertical="center"/>
    </xf>
    <xf numFmtId="0" fontId="107" fillId="120" borderId="9" xfId="1" applyFont="1" applyFill="1" applyBorder="1" applyAlignment="1">
      <alignment vertical="center"/>
    </xf>
    <xf numFmtId="0" fontId="107" fillId="120" borderId="51" xfId="1" applyFont="1" applyFill="1" applyBorder="1" applyAlignment="1">
      <alignment vertical="center"/>
    </xf>
    <xf numFmtId="9" fontId="107" fillId="120" borderId="10" xfId="525" applyFont="1" applyFill="1" applyBorder="1" applyAlignment="1">
      <alignment horizontal="center" vertical="center"/>
    </xf>
    <xf numFmtId="168" fontId="126" fillId="120" borderId="10" xfId="525" applyNumberFormat="1" applyFont="1" applyFill="1" applyBorder="1" applyAlignment="1">
      <alignment horizontal="center"/>
    </xf>
    <xf numFmtId="168" fontId="107" fillId="120" borderId="10" xfId="525" applyNumberFormat="1" applyFont="1" applyFill="1" applyBorder="1" applyAlignment="1">
      <alignment horizontal="center"/>
    </xf>
    <xf numFmtId="168" fontId="107" fillId="0" borderId="10" xfId="525" applyNumberFormat="1" applyFont="1" applyFill="1" applyBorder="1" applyAlignment="1">
      <alignment horizontal="center"/>
    </xf>
    <xf numFmtId="168" fontId="107" fillId="11" borderId="10" xfId="525" applyNumberFormat="1" applyFont="1" applyFill="1" applyBorder="1" applyAlignment="1">
      <alignment horizontal="center"/>
    </xf>
    <xf numFmtId="9" fontId="34" fillId="0" borderId="10" xfId="525" applyFont="1" applyBorder="1" applyAlignment="1">
      <alignment wrapText="1"/>
    </xf>
    <xf numFmtId="0" fontId="34" fillId="0" borderId="6" xfId="1" applyFont="1" applyFill="1" applyBorder="1" applyAlignment="1" applyProtection="1">
      <alignment horizontal="left" vertical="center" wrapText="1"/>
    </xf>
    <xf numFmtId="10" fontId="34" fillId="4" borderId="10" xfId="1" applyNumberFormat="1" applyFont="1" applyFill="1" applyBorder="1" applyAlignment="1">
      <alignment horizontal="left" vertical="center"/>
    </xf>
    <xf numFmtId="10" fontId="34" fillId="4" borderId="10" xfId="1" applyNumberFormat="1" applyFont="1" applyFill="1" applyBorder="1" applyAlignment="1">
      <alignment horizontal="left" vertical="center" wrapText="1"/>
    </xf>
    <xf numFmtId="0" fontId="223" fillId="0" borderId="0" xfId="0" applyFont="1" applyAlignment="1">
      <alignment wrapText="1"/>
    </xf>
    <xf numFmtId="170" fontId="34" fillId="4" borderId="24" xfId="786" applyNumberFormat="1" applyFont="1" applyFill="1" applyBorder="1" applyAlignment="1">
      <alignment horizontal="center" vertical="center"/>
    </xf>
    <xf numFmtId="167" fontId="34" fillId="64" borderId="6" xfId="525" applyNumberFormat="1" applyFont="1" applyFill="1" applyBorder="1" applyAlignment="1" applyProtection="1">
      <alignment horizontal="center" vertical="center"/>
    </xf>
    <xf numFmtId="181" fontId="39" fillId="33" borderId="6" xfId="786" applyNumberFormat="1" applyFont="1" applyFill="1" applyBorder="1" applyAlignment="1">
      <alignment horizontal="center" vertical="center"/>
    </xf>
    <xf numFmtId="167" fontId="59" fillId="0" borderId="6" xfId="525" applyNumberFormat="1" applyFont="1" applyFill="1" applyBorder="1" applyAlignment="1">
      <alignment horizontal="center" vertical="center"/>
    </xf>
    <xf numFmtId="170" fontId="128" fillId="121" borderId="6" xfId="786" applyNumberFormat="1" applyFont="1" applyFill="1" applyBorder="1" applyAlignment="1" applyProtection="1">
      <alignment horizontal="center" vertical="center"/>
    </xf>
    <xf numFmtId="168" fontId="35" fillId="0" borderId="97" xfId="522" applyNumberFormat="1" applyFont="1" applyFill="1" applyBorder="1" applyAlignment="1">
      <alignment horizontal="center" vertical="center"/>
    </xf>
    <xf numFmtId="168" fontId="35" fillId="0" borderId="69" xfId="522" applyNumberFormat="1" applyFont="1" applyFill="1" applyBorder="1" applyAlignment="1">
      <alignment horizontal="center" vertical="center"/>
    </xf>
    <xf numFmtId="0" fontId="34" fillId="64" borderId="63" xfId="525" applyNumberFormat="1" applyFont="1" applyFill="1" applyBorder="1" applyAlignment="1">
      <alignment horizontal="center" vertical="center"/>
    </xf>
    <xf numFmtId="10" fontId="34" fillId="64" borderId="47" xfId="1" applyNumberFormat="1" applyFont="1" applyFill="1" applyBorder="1" applyAlignment="1" applyProtection="1">
      <alignment horizontal="center" vertical="center"/>
    </xf>
    <xf numFmtId="10" fontId="34" fillId="64" borderId="7" xfId="525" applyNumberFormat="1" applyFont="1" applyFill="1" applyBorder="1" applyAlignment="1">
      <alignment horizontal="center" vertical="center"/>
    </xf>
    <xf numFmtId="10" fontId="34" fillId="64" borderId="47" xfId="525" applyNumberFormat="1" applyFont="1" applyFill="1" applyBorder="1" applyAlignment="1">
      <alignment horizontal="center" vertical="center"/>
    </xf>
    <xf numFmtId="168" fontId="107" fillId="64" borderId="63" xfId="7" applyNumberFormat="1" applyFont="1" applyFill="1" applyBorder="1" applyAlignment="1">
      <alignment horizontal="center" vertical="center"/>
    </xf>
    <xf numFmtId="10" fontId="107" fillId="64" borderId="47" xfId="1" applyNumberFormat="1" applyFont="1" applyFill="1" applyBorder="1" applyAlignment="1" applyProtection="1">
      <alignment horizontal="center" vertical="center"/>
    </xf>
    <xf numFmtId="10" fontId="107" fillId="64" borderId="7" xfId="525" applyNumberFormat="1" applyFont="1" applyFill="1" applyBorder="1" applyAlignment="1">
      <alignment horizontal="center" vertical="center"/>
    </xf>
    <xf numFmtId="9" fontId="34" fillId="64" borderId="11" xfId="525" applyFont="1" applyFill="1" applyBorder="1" applyAlignment="1">
      <alignment horizontal="center" vertical="center"/>
    </xf>
    <xf numFmtId="0" fontId="34" fillId="64" borderId="46" xfId="525" applyNumberFormat="1" applyFont="1" applyFill="1" applyBorder="1" applyAlignment="1">
      <alignment horizontal="center" vertical="center"/>
    </xf>
    <xf numFmtId="168" fontId="34" fillId="64" borderId="7" xfId="525" applyNumberFormat="1" applyFont="1" applyFill="1" applyBorder="1" applyAlignment="1" applyProtection="1">
      <alignment horizontal="center" vertical="center"/>
    </xf>
    <xf numFmtId="9" fontId="34" fillId="64" borderId="63" xfId="522" applyFont="1" applyFill="1" applyBorder="1" applyAlignment="1">
      <alignment horizontal="center" vertical="center"/>
    </xf>
    <xf numFmtId="0" fontId="34" fillId="6" borderId="2" xfId="1" applyFont="1" applyFill="1" applyBorder="1" applyAlignment="1">
      <alignment horizontal="center"/>
    </xf>
    <xf numFmtId="0" fontId="34" fillId="6" borderId="0" xfId="1" applyFont="1" applyFill="1" applyBorder="1" applyAlignment="1">
      <alignment horizontal="center"/>
    </xf>
    <xf numFmtId="0" fontId="34" fillId="64" borderId="39" xfId="525" applyNumberFormat="1" applyFont="1" applyFill="1" applyBorder="1" applyAlignment="1">
      <alignment horizontal="center" vertical="center"/>
    </xf>
    <xf numFmtId="9" fontId="34" fillId="64" borderId="39" xfId="522" applyFont="1" applyFill="1" applyBorder="1" applyAlignment="1">
      <alignment horizontal="center" vertical="center"/>
    </xf>
    <xf numFmtId="9" fontId="35" fillId="115" borderId="0" xfId="522" applyNumberFormat="1" applyFont="1" applyFill="1" applyBorder="1" applyAlignment="1">
      <alignment horizontal="center"/>
    </xf>
    <xf numFmtId="2" fontId="53" fillId="66" borderId="53" xfId="1" applyNumberFormat="1" applyFont="1" applyFill="1" applyBorder="1" applyAlignment="1">
      <alignment horizontal="center" vertical="center"/>
    </xf>
    <xf numFmtId="168" fontId="35" fillId="115" borderId="19" xfId="522" applyNumberFormat="1" applyFont="1" applyFill="1" applyBorder="1" applyAlignment="1">
      <alignment horizontal="center" vertical="center"/>
    </xf>
    <xf numFmtId="168" fontId="34" fillId="4" borderId="20" xfId="522" applyNumberFormat="1" applyFont="1" applyFill="1" applyBorder="1" applyAlignment="1">
      <alignment horizontal="center" vertical="center"/>
    </xf>
    <xf numFmtId="168" fontId="35" fillId="115" borderId="4" xfId="522" applyNumberFormat="1" applyFont="1" applyFill="1" applyBorder="1" applyAlignment="1">
      <alignment horizontal="center" vertical="center"/>
    </xf>
    <xf numFmtId="168" fontId="34" fillId="4" borderId="8" xfId="522" applyNumberFormat="1" applyFont="1" applyFill="1" applyBorder="1" applyAlignment="1">
      <alignment horizontal="center" vertical="center"/>
    </xf>
    <xf numFmtId="10" fontId="34" fillId="0" borderId="8" xfId="522" applyNumberFormat="1" applyFont="1" applyFill="1" applyBorder="1" applyAlignment="1">
      <alignment horizontal="center" vertical="center"/>
    </xf>
    <xf numFmtId="168" fontId="35" fillId="115" borderId="9" xfId="522" applyNumberFormat="1" applyFont="1" applyFill="1" applyBorder="1" applyAlignment="1">
      <alignment horizontal="center" vertical="center"/>
    </xf>
    <xf numFmtId="10" fontId="34" fillId="4" borderId="12" xfId="522" applyNumberFormat="1" applyFont="1" applyFill="1" applyBorder="1" applyAlignment="1">
      <alignment horizontal="center" vertical="center"/>
    </xf>
    <xf numFmtId="9" fontId="34" fillId="64" borderId="19" xfId="522" applyFont="1" applyFill="1" applyBorder="1" applyAlignment="1">
      <alignment horizontal="center" vertical="center"/>
    </xf>
    <xf numFmtId="9" fontId="34" fillId="64" borderId="4" xfId="522" applyFont="1" applyFill="1" applyBorder="1" applyAlignment="1" applyProtection="1">
      <alignment horizontal="center" vertical="center"/>
    </xf>
    <xf numFmtId="9" fontId="34" fillId="64" borderId="4" xfId="522" applyFont="1" applyFill="1" applyBorder="1" applyAlignment="1">
      <alignment horizontal="center" vertical="center"/>
    </xf>
    <xf numFmtId="9" fontId="34" fillId="64" borderId="9" xfId="522" applyFont="1" applyFill="1" applyBorder="1" applyAlignment="1">
      <alignment horizontal="center" vertical="center"/>
    </xf>
    <xf numFmtId="0" fontId="34" fillId="64" borderId="19" xfId="525" applyNumberFormat="1" applyFont="1" applyFill="1" applyBorder="1" applyAlignment="1">
      <alignment horizontal="center" vertical="center"/>
    </xf>
    <xf numFmtId="10" fontId="34" fillId="64" borderId="4" xfId="1" applyNumberFormat="1" applyFont="1" applyFill="1" applyBorder="1" applyAlignment="1" applyProtection="1">
      <alignment horizontal="center" vertical="center"/>
    </xf>
    <xf numFmtId="10" fontId="34" fillId="64" borderId="4" xfId="525" applyNumberFormat="1" applyFont="1" applyFill="1" applyBorder="1" applyAlignment="1">
      <alignment horizontal="center" vertical="center"/>
    </xf>
    <xf numFmtId="10" fontId="34" fillId="64" borderId="9" xfId="525" applyNumberFormat="1" applyFont="1" applyFill="1" applyBorder="1" applyAlignment="1">
      <alignment horizontal="center" vertical="center"/>
    </xf>
    <xf numFmtId="168" fontId="34" fillId="64" borderId="19" xfId="7" applyNumberFormat="1" applyFont="1" applyFill="1" applyBorder="1" applyAlignment="1">
      <alignment horizontal="center" vertical="center"/>
    </xf>
    <xf numFmtId="9" fontId="34" fillId="64" borderId="9" xfId="525" applyFont="1" applyFill="1" applyBorder="1" applyAlignment="1">
      <alignment horizontal="center" vertical="center"/>
    </xf>
    <xf numFmtId="10" fontId="34" fillId="64" borderId="4" xfId="525" applyNumberFormat="1" applyFont="1" applyFill="1" applyBorder="1" applyAlignment="1" applyProtection="1">
      <alignment horizontal="center" vertical="center"/>
    </xf>
    <xf numFmtId="168" fontId="34" fillId="64" borderId="4" xfId="525" applyNumberFormat="1" applyFont="1" applyFill="1" applyBorder="1" applyAlignment="1">
      <alignment horizontal="center" vertical="center"/>
    </xf>
    <xf numFmtId="9" fontId="34" fillId="64" borderId="4" xfId="525" applyNumberFormat="1" applyFont="1" applyFill="1" applyBorder="1" applyAlignment="1">
      <alignment horizontal="center" vertical="center"/>
    </xf>
    <xf numFmtId="9" fontId="34" fillId="68" borderId="61" xfId="525" applyFont="1" applyFill="1" applyBorder="1" applyAlignment="1">
      <alignment horizontal="center" vertical="center"/>
    </xf>
    <xf numFmtId="168" fontId="34" fillId="33" borderId="12" xfId="525" applyNumberFormat="1" applyFont="1" applyFill="1" applyBorder="1" applyAlignment="1">
      <alignment horizontal="center" vertical="center"/>
    </xf>
    <xf numFmtId="2" fontId="34" fillId="69" borderId="61" xfId="1" applyNumberFormat="1" applyFont="1" applyFill="1" applyBorder="1" applyAlignment="1" applyProtection="1">
      <alignment horizontal="center" vertical="center"/>
    </xf>
    <xf numFmtId="168" fontId="34" fillId="69" borderId="19" xfId="1" applyNumberFormat="1" applyFont="1" applyFill="1" applyBorder="1" applyAlignment="1" applyProtection="1">
      <alignment horizontal="center" vertical="center"/>
    </xf>
    <xf numFmtId="168" fontId="34" fillId="69" borderId="4" xfId="1" applyNumberFormat="1" applyFont="1" applyFill="1" applyBorder="1" applyAlignment="1" applyProtection="1">
      <alignment horizontal="center" vertical="center"/>
    </xf>
    <xf numFmtId="168" fontId="34" fillId="69" borderId="9" xfId="1" applyNumberFormat="1" applyFont="1" applyFill="1" applyBorder="1" applyAlignment="1" applyProtection="1">
      <alignment horizontal="center" vertical="center"/>
    </xf>
    <xf numFmtId="168" fontId="34" fillId="33" borderId="9" xfId="525" applyNumberFormat="1" applyFont="1" applyFill="1" applyBorder="1" applyAlignment="1">
      <alignment horizontal="center" vertical="center"/>
    </xf>
    <xf numFmtId="168" fontId="34" fillId="69" borderId="61" xfId="525" applyNumberFormat="1" applyFont="1" applyFill="1" applyBorder="1" applyAlignment="1" applyProtection="1">
      <alignment horizontal="center" vertical="center"/>
    </xf>
    <xf numFmtId="9" fontId="34" fillId="33" borderId="57" xfId="522" applyFont="1" applyFill="1" applyBorder="1" applyAlignment="1" applyProtection="1">
      <alignment horizontal="center" vertical="center"/>
    </xf>
    <xf numFmtId="9" fontId="34" fillId="69" borderId="62" xfId="525" applyFont="1" applyFill="1" applyBorder="1" applyAlignment="1">
      <alignment horizontal="center" vertical="center"/>
    </xf>
    <xf numFmtId="168" fontId="34" fillId="0" borderId="8" xfId="525" applyNumberFormat="1" applyFont="1" applyFill="1" applyBorder="1" applyAlignment="1">
      <alignment horizontal="center" vertical="center"/>
    </xf>
    <xf numFmtId="9" fontId="34" fillId="33" borderId="20" xfId="522" applyFont="1" applyFill="1" applyBorder="1" applyAlignment="1">
      <alignment horizontal="center" vertical="center"/>
    </xf>
    <xf numFmtId="0" fontId="34" fillId="6" borderId="2" xfId="1" applyFont="1" applyFill="1" applyBorder="1" applyAlignment="1">
      <alignment horizontal="center" vertical="center"/>
    </xf>
    <xf numFmtId="167" fontId="34" fillId="6" borderId="2" xfId="1" applyNumberFormat="1" applyFont="1" applyFill="1" applyBorder="1" applyAlignment="1">
      <alignment horizontal="center" vertical="center"/>
    </xf>
    <xf numFmtId="168" fontId="34" fillId="12" borderId="19" xfId="522" applyNumberFormat="1" applyFont="1" applyFill="1" applyBorder="1" applyAlignment="1">
      <alignment horizontal="center" vertical="center"/>
    </xf>
    <xf numFmtId="168" fontId="34" fillId="12" borderId="4" xfId="522" applyNumberFormat="1" applyFont="1" applyFill="1" applyBorder="1" applyAlignment="1">
      <alignment horizontal="center" vertical="center"/>
    </xf>
    <xf numFmtId="168" fontId="34" fillId="12" borderId="9" xfId="522" applyNumberFormat="1" applyFont="1" applyFill="1" applyBorder="1" applyAlignment="1">
      <alignment horizontal="center" vertical="center"/>
    </xf>
    <xf numFmtId="168" fontId="34" fillId="4" borderId="12" xfId="522" applyNumberFormat="1" applyFont="1" applyFill="1" applyBorder="1" applyAlignment="1">
      <alignment horizontal="center" vertical="center"/>
    </xf>
    <xf numFmtId="168" fontId="34" fillId="0" borderId="4" xfId="525" applyNumberFormat="1" applyFont="1" applyFill="1" applyBorder="1" applyAlignment="1">
      <alignment horizontal="center" vertical="center"/>
    </xf>
    <xf numFmtId="9" fontId="34" fillId="33" borderId="19" xfId="522" applyFont="1" applyFill="1" applyBorder="1" applyAlignment="1">
      <alignment horizontal="center" vertical="center"/>
    </xf>
    <xf numFmtId="0" fontId="34" fillId="4" borderId="56" xfId="1" applyFont="1" applyFill="1" applyBorder="1" applyAlignment="1">
      <alignment horizontal="left" vertical="center" wrapText="1"/>
    </xf>
    <xf numFmtId="10" fontId="107" fillId="4" borderId="50" xfId="1" applyNumberFormat="1" applyFont="1" applyFill="1" applyBorder="1" applyAlignment="1" applyProtection="1">
      <alignment horizontal="left" vertical="center" wrapText="1"/>
    </xf>
    <xf numFmtId="0" fontId="34" fillId="4" borderId="50" xfId="1" applyFont="1" applyFill="1" applyBorder="1" applyAlignment="1">
      <alignment horizontal="left" vertical="center" wrapText="1"/>
    </xf>
    <xf numFmtId="0" fontId="34" fillId="4" borderId="49" xfId="1" applyFont="1" applyFill="1" applyBorder="1" applyAlignment="1">
      <alignment horizontal="left" vertical="center" wrapText="1"/>
    </xf>
    <xf numFmtId="0" fontId="34" fillId="65" borderId="44" xfId="1" applyFont="1" applyFill="1" applyBorder="1" applyAlignment="1">
      <alignment horizontal="center" vertical="center"/>
    </xf>
    <xf numFmtId="9" fontId="34" fillId="69" borderId="61" xfId="525" applyFont="1" applyFill="1" applyBorder="1" applyAlignment="1">
      <alignment horizontal="center" vertical="center"/>
    </xf>
    <xf numFmtId="168" fontId="34" fillId="0" borderId="4" xfId="525" applyNumberFormat="1" applyFont="1" applyFill="1" applyBorder="1" applyAlignment="1">
      <alignment horizontal="left" vertical="center"/>
    </xf>
    <xf numFmtId="168" fontId="34" fillId="4" borderId="8" xfId="525" applyNumberFormat="1" applyFont="1" applyFill="1" applyBorder="1" applyAlignment="1">
      <alignment horizontal="left" vertical="center"/>
    </xf>
    <xf numFmtId="9" fontId="34" fillId="64" borderId="77" xfId="522" applyFont="1" applyFill="1" applyBorder="1" applyAlignment="1">
      <alignment horizontal="center" vertical="center"/>
    </xf>
    <xf numFmtId="10" fontId="34" fillId="64" borderId="7" xfId="1" applyNumberFormat="1" applyFont="1" applyFill="1" applyBorder="1" applyAlignment="1" applyProtection="1">
      <alignment horizontal="center" vertical="center"/>
    </xf>
    <xf numFmtId="10" fontId="34" fillId="64" borderId="11" xfId="525" applyNumberFormat="1" applyFont="1" applyFill="1" applyBorder="1" applyAlignment="1">
      <alignment horizontal="center" vertical="center"/>
    </xf>
    <xf numFmtId="0" fontId="34" fillId="64" borderId="77" xfId="525" applyNumberFormat="1" applyFont="1" applyFill="1" applyBorder="1" applyAlignment="1">
      <alignment horizontal="center" vertical="center"/>
    </xf>
    <xf numFmtId="9" fontId="34" fillId="64" borderId="63" xfId="7" applyFont="1" applyFill="1" applyBorder="1" applyAlignment="1">
      <alignment horizontal="center" vertical="center"/>
    </xf>
    <xf numFmtId="9" fontId="34" fillId="64" borderId="77" xfId="7" applyFont="1" applyFill="1" applyBorder="1" applyAlignment="1">
      <alignment horizontal="center" vertical="center"/>
    </xf>
    <xf numFmtId="2" fontId="34" fillId="64" borderId="40" xfId="525" applyNumberFormat="1" applyFont="1" applyFill="1" applyBorder="1" applyAlignment="1">
      <alignment horizontal="center" vertical="center"/>
    </xf>
    <xf numFmtId="2" fontId="34" fillId="64" borderId="77" xfId="525" applyNumberFormat="1" applyFont="1" applyFill="1" applyBorder="1" applyAlignment="1">
      <alignment horizontal="center" vertical="center"/>
    </xf>
    <xf numFmtId="9" fontId="34" fillId="33" borderId="7" xfId="525" applyFont="1" applyFill="1" applyBorder="1" applyAlignment="1">
      <alignment horizontal="center" vertical="center"/>
    </xf>
    <xf numFmtId="9" fontId="34" fillId="0" borderId="11" xfId="525" applyFont="1" applyFill="1" applyBorder="1" applyAlignment="1">
      <alignment horizontal="center" vertical="center"/>
    </xf>
    <xf numFmtId="2" fontId="34" fillId="65" borderId="2" xfId="1" applyNumberFormat="1" applyFont="1" applyFill="1" applyBorder="1" applyAlignment="1">
      <alignment horizontal="center" vertical="center"/>
    </xf>
    <xf numFmtId="9" fontId="34" fillId="78" borderId="6" xfId="525" applyNumberFormat="1" applyFont="1" applyFill="1" applyBorder="1" applyAlignment="1">
      <alignment horizontal="center" vertical="center"/>
    </xf>
    <xf numFmtId="168" fontId="34" fillId="4" borderId="14" xfId="525" applyNumberFormat="1" applyFont="1" applyFill="1" applyBorder="1" applyAlignment="1" applyProtection="1">
      <alignment horizontal="center" vertical="center"/>
    </xf>
    <xf numFmtId="168" fontId="34" fillId="114" borderId="63" xfId="525" applyNumberFormat="1" applyFont="1" applyFill="1" applyBorder="1" applyAlignment="1" applyProtection="1">
      <alignment horizontal="center" vertical="center"/>
    </xf>
    <xf numFmtId="168" fontId="34" fillId="114" borderId="77" xfId="525" applyNumberFormat="1" applyFont="1" applyFill="1" applyBorder="1" applyAlignment="1" applyProtection="1">
      <alignment horizontal="center" vertical="center"/>
    </xf>
    <xf numFmtId="168" fontId="34" fillId="114" borderId="7" xfId="525" applyNumberFormat="1" applyFont="1" applyFill="1" applyBorder="1" applyAlignment="1" applyProtection="1">
      <alignment horizontal="center" vertical="center"/>
    </xf>
    <xf numFmtId="168" fontId="34" fillId="114" borderId="7" xfId="525" applyNumberFormat="1" applyFont="1" applyFill="1" applyBorder="1" applyAlignment="1">
      <alignment horizontal="center" vertical="center"/>
    </xf>
    <xf numFmtId="168" fontId="34" fillId="94" borderId="11" xfId="525" applyNumberFormat="1" applyFont="1" applyFill="1" applyBorder="1" applyAlignment="1">
      <alignment horizontal="center" vertical="center"/>
    </xf>
    <xf numFmtId="168" fontId="34" fillId="0" borderId="6" xfId="525" applyNumberFormat="1" applyFont="1" applyFill="1" applyBorder="1" applyAlignment="1">
      <alignment horizontal="left" vertical="center"/>
    </xf>
    <xf numFmtId="168" fontId="34" fillId="4" borderId="6" xfId="525" applyNumberFormat="1" applyFont="1" applyFill="1" applyBorder="1" applyAlignment="1">
      <alignment horizontal="left" vertical="center"/>
    </xf>
    <xf numFmtId="0" fontId="34" fillId="65" borderId="2" xfId="1" applyFont="1" applyFill="1" applyBorder="1" applyAlignment="1">
      <alignment horizontal="left" vertical="top" wrapText="1"/>
    </xf>
    <xf numFmtId="0" fontId="34" fillId="4" borderId="6" xfId="1" applyFont="1" applyFill="1" applyBorder="1" applyAlignment="1">
      <alignment horizontal="left" wrapText="1"/>
    </xf>
    <xf numFmtId="10" fontId="34" fillId="4" borderId="6" xfId="1" applyNumberFormat="1" applyFont="1" applyFill="1" applyBorder="1" applyAlignment="1" applyProtection="1">
      <alignment horizontal="left" vertical="center" wrapText="1"/>
    </xf>
    <xf numFmtId="0" fontId="52" fillId="0" borderId="0" xfId="1" applyFont="1" applyBorder="1" applyAlignment="1">
      <alignment horizontal="center"/>
    </xf>
    <xf numFmtId="0" fontId="34" fillId="0" borderId="0" xfId="1" applyFont="1" applyAlignment="1">
      <alignment horizontal="center"/>
    </xf>
    <xf numFmtId="0" fontId="55" fillId="60" borderId="37" xfId="1" applyFont="1" applyFill="1" applyBorder="1" applyAlignment="1">
      <alignment horizontal="center" vertical="center"/>
    </xf>
    <xf numFmtId="0" fontId="55" fillId="60" borderId="18" xfId="1" applyFont="1" applyFill="1" applyBorder="1" applyAlignment="1">
      <alignment horizontal="center" vertical="center"/>
    </xf>
    <xf numFmtId="0" fontId="113" fillId="4" borderId="66" xfId="1" applyFont="1" applyFill="1" applyBorder="1" applyAlignment="1">
      <alignment horizontal="center" vertical="center"/>
    </xf>
    <xf numFmtId="0" fontId="113" fillId="4" borderId="67" xfId="1" applyFont="1" applyFill="1" applyBorder="1" applyAlignment="1">
      <alignment horizontal="center" vertical="center"/>
    </xf>
    <xf numFmtId="0" fontId="113" fillId="4" borderId="68" xfId="1" applyFont="1" applyFill="1" applyBorder="1" applyAlignment="1">
      <alignment horizontal="center" vertical="center"/>
    </xf>
    <xf numFmtId="0" fontId="118" fillId="4" borderId="66" xfId="1" applyFont="1" applyFill="1" applyBorder="1" applyAlignment="1">
      <alignment horizontal="center" vertical="center"/>
    </xf>
    <xf numFmtId="0" fontId="118" fillId="4" borderId="67" xfId="1" applyFont="1" applyFill="1" applyBorder="1" applyAlignment="1">
      <alignment horizontal="center" vertical="center"/>
    </xf>
    <xf numFmtId="0" fontId="118" fillId="4" borderId="68" xfId="1" applyFont="1" applyFill="1" applyBorder="1" applyAlignment="1">
      <alignment horizontal="center" vertical="center"/>
    </xf>
    <xf numFmtId="0" fontId="87" fillId="2" borderId="64" xfId="0" applyFont="1" applyFill="1" applyBorder="1" applyAlignment="1">
      <alignment horizontal="center" vertical="center" wrapText="1"/>
    </xf>
    <xf numFmtId="0" fontId="87" fillId="2" borderId="65" xfId="0" applyFont="1" applyFill="1" applyBorder="1" applyAlignment="1">
      <alignment horizontal="center" vertical="center" wrapText="1"/>
    </xf>
    <xf numFmtId="0" fontId="0" fillId="3" borderId="64" xfId="0" applyFill="1" applyBorder="1" applyAlignment="1">
      <alignment horizontal="center"/>
    </xf>
    <xf numFmtId="0" fontId="0" fillId="3" borderId="73" xfId="0" applyFill="1" applyBorder="1" applyAlignment="1">
      <alignment horizontal="center"/>
    </xf>
    <xf numFmtId="0" fontId="114" fillId="59" borderId="0" xfId="0" applyFont="1" applyFill="1" applyAlignment="1">
      <alignment horizontal="center"/>
    </xf>
    <xf numFmtId="0" fontId="87" fillId="2" borderId="64" xfId="0" applyFont="1" applyFill="1" applyBorder="1" applyAlignment="1">
      <alignment horizontal="center" vertical="center"/>
    </xf>
    <xf numFmtId="0" fontId="87" fillId="2" borderId="73" xfId="0" applyFont="1" applyFill="1" applyBorder="1" applyAlignment="1">
      <alignment horizontal="center" vertical="center"/>
    </xf>
    <xf numFmtId="0" fontId="0" fillId="3" borderId="74" xfId="0" applyFill="1" applyBorder="1" applyAlignment="1">
      <alignment horizontal="center"/>
    </xf>
    <xf numFmtId="0" fontId="0" fillId="3" borderId="26" xfId="0" applyFill="1" applyBorder="1" applyAlignment="1">
      <alignment horizontal="center"/>
    </xf>
    <xf numFmtId="0" fontId="87" fillId="2" borderId="65" xfId="0" applyFont="1" applyFill="1" applyBorder="1" applyAlignment="1">
      <alignment horizontal="center" vertical="center"/>
    </xf>
    <xf numFmtId="0" fontId="87" fillId="2" borderId="3" xfId="0" applyFont="1" applyFill="1" applyBorder="1" applyAlignment="1">
      <alignment horizontal="center" vertical="center"/>
    </xf>
    <xf numFmtId="0" fontId="87" fillId="2" borderId="54" xfId="0" applyFont="1" applyFill="1" applyBorder="1" applyAlignment="1">
      <alignment horizontal="center" vertical="center"/>
    </xf>
    <xf numFmtId="0" fontId="0" fillId="3" borderId="3" xfId="0" applyFill="1" applyBorder="1" applyAlignment="1">
      <alignment horizontal="center"/>
    </xf>
    <xf numFmtId="0" fontId="0" fillId="3" borderId="44" xfId="0" applyFill="1" applyBorder="1" applyAlignment="1">
      <alignment horizontal="center"/>
    </xf>
    <xf numFmtId="0" fontId="161" fillId="60" borderId="0" xfId="0" applyFont="1" applyFill="1" applyBorder="1" applyAlignment="1">
      <alignment horizontal="center" vertical="center"/>
    </xf>
    <xf numFmtId="0" fontId="161" fillId="60" borderId="0" xfId="0" applyFont="1" applyFill="1" applyBorder="1" applyAlignment="1">
      <alignment horizontal="center"/>
    </xf>
    <xf numFmtId="0" fontId="39" fillId="60" borderId="0" xfId="0" applyFont="1" applyFill="1" applyBorder="1" applyAlignment="1">
      <alignment horizontal="center"/>
    </xf>
    <xf numFmtId="0" fontId="0" fillId="60" borderId="0" xfId="0" applyFill="1" applyBorder="1" applyAlignment="1">
      <alignment horizontal="left"/>
    </xf>
    <xf numFmtId="0" fontId="0" fillId="60" borderId="0" xfId="0" applyFill="1" applyBorder="1" applyAlignment="1">
      <alignment horizontal="center"/>
    </xf>
    <xf numFmtId="0" fontId="161" fillId="60" borderId="0" xfId="0" applyFont="1" applyFill="1" applyBorder="1" applyAlignment="1">
      <alignment horizontal="left"/>
    </xf>
    <xf numFmtId="0" fontId="162" fillId="4" borderId="0" xfId="0" applyFont="1" applyFill="1" applyAlignment="1">
      <alignment horizontal="center"/>
    </xf>
  </cellXfs>
  <cellStyles count="58971">
    <cellStyle name="_ARAMIS - FR Food AO - Poland - Scope and Operating model - V4 FR34 &amp; FR80" xfId="27"/>
    <cellStyle name="_ARAMIS - FR Food AO - Poland - Scope and Operating model - V4 FR34 &amp; FR80 2" xfId="28"/>
    <cellStyle name="_CS2 SDR LOADING SHEET - Project 2 NFERT." xfId="29"/>
    <cellStyle name="_CS2 SDR LOADING SHEET - Project 2 NFERT. 2" xfId="30"/>
    <cellStyle name="_Mapping (Global)" xfId="31"/>
    <cellStyle name="_Mapping (Global) 2" xfId="32"/>
    <cellStyle name="_Mapping NAS_CAFR_ALTERNATIF" xfId="33"/>
    <cellStyle name="0UserFill" xfId="15834"/>
    <cellStyle name="20 % - Accent1" xfId="34"/>
    <cellStyle name="20 % - Accent1 10" xfId="9540"/>
    <cellStyle name="20 % - Accent1 10 2" xfId="24023"/>
    <cellStyle name="20 % - Accent1 10 2 2" xfId="52694"/>
    <cellStyle name="20 % - Accent1 10 3" xfId="38358"/>
    <cellStyle name="20 % - Accent1 11" xfId="15967"/>
    <cellStyle name="20 % - Accent1 11 2" xfId="44638"/>
    <cellStyle name="20 % - Accent1 12" xfId="16853"/>
    <cellStyle name="20 % - Accent1 12 2" xfId="45524"/>
    <cellStyle name="20 % - Accent1 13" xfId="30302"/>
    <cellStyle name="20 % - Accent1 14" xfId="31188"/>
    <cellStyle name="20 % - Accent1 15" xfId="1474"/>
    <cellStyle name="20 % - Accent1 16" xfId="2353"/>
    <cellStyle name="20 % - Accent1 2" xfId="35"/>
    <cellStyle name="20 % - Accent1 2 10" xfId="30320"/>
    <cellStyle name="20 % - Accent1 2 11" xfId="1497"/>
    <cellStyle name="20 % - Accent1 2 2" xfId="36"/>
    <cellStyle name="20 % - Accent1 2 2 10" xfId="1498"/>
    <cellStyle name="20 % - Accent1 2 2 2" xfId="590"/>
    <cellStyle name="20 % - Accent1 2 2 2 2" xfId="1042"/>
    <cellStyle name="20 % - Accent1 2 2 2 2 2" xfId="3018"/>
    <cellStyle name="20 % - Accent1 2 2 2 2 2 2" xfId="4781"/>
    <cellStyle name="20 % - Accent1 2 2 2 2 2 2 2" xfId="8344" hidden="1"/>
    <cellStyle name="20 % - Accent1 2 2 2 2 2 2 2" xfId="8582"/>
    <cellStyle name="20 % - Accent1 2 2 2 2 2 2 2 2" xfId="15548"/>
    <cellStyle name="20 % - Accent1 2 2 2 2 2 2 2 2 2" xfId="30031"/>
    <cellStyle name="20 % - Accent1 2 2 2 2 2 2 2 2 2 2" xfId="58702"/>
    <cellStyle name="20 % - Accent1 2 2 2 2 2 2 2 2 3" xfId="44366"/>
    <cellStyle name="20 % - Accent1 2 2 2 2 2 2 2 3" xfId="15786"/>
    <cellStyle name="20 % - Accent1 2 2 2 2 2 2 2 3 2" xfId="30269"/>
    <cellStyle name="20 % - Accent1 2 2 2 2 2 2 2 3 2 2" xfId="58940"/>
    <cellStyle name="20 % - Accent1 2 2 2 2 2 2 2 3 3" xfId="44604"/>
    <cellStyle name="20 % - Accent1 2 2 2 2 2 2 2 4" xfId="22861"/>
    <cellStyle name="20 % - Accent1 2 2 2 2 2 2 2 4 2" xfId="51532"/>
    <cellStyle name="20 % - Accent1 2 2 2 2 2 2 2 5" xfId="23099"/>
    <cellStyle name="20 % - Accent1 2 2 2 2 2 2 2 5 2" xfId="51770"/>
    <cellStyle name="20 % - Accent1 2 2 2 2 2 2 2 6" xfId="37196"/>
    <cellStyle name="20 % - Accent1 2 2 2 2 2 2 2 7" xfId="37434"/>
    <cellStyle name="20 % - Accent1 2 2 2 2 2 2 3" xfId="11985"/>
    <cellStyle name="20 % - Accent1 2 2 2 2 2 2 3 2" xfId="26468"/>
    <cellStyle name="20 % - Accent1 2 2 2 2 2 2 3 2 2" xfId="55139"/>
    <cellStyle name="20 % - Accent1 2 2 2 2 2 2 3 3" xfId="40803"/>
    <cellStyle name="20 % - Accent1 2 2 2 2 2 2 4" xfId="19298"/>
    <cellStyle name="20 % - Accent1 2 2 2 2 2 2 4 2" xfId="47969"/>
    <cellStyle name="20 % - Accent1 2 2 2 2 2 2 5" xfId="33633"/>
    <cellStyle name="20 % - Accent1 2 2 2 2 2 3" xfId="6576"/>
    <cellStyle name="20 % - Accent1 2 2 2 2 2 3 2" xfId="13780"/>
    <cellStyle name="20 % - Accent1 2 2 2 2 2 3 2 2" xfId="28263"/>
    <cellStyle name="20 % - Accent1 2 2 2 2 2 3 2 2 2" xfId="56934"/>
    <cellStyle name="20 % - Accent1 2 2 2 2 2 3 2 3" xfId="42598"/>
    <cellStyle name="20 % - Accent1 2 2 2 2 2 3 3" xfId="21093"/>
    <cellStyle name="20 % - Accent1 2 2 2 2 2 3 3 2" xfId="49764"/>
    <cellStyle name="20 % - Accent1 2 2 2 2 2 3 4" xfId="35428"/>
    <cellStyle name="20 % - Accent1 2 2 2 2 2 4" xfId="10217"/>
    <cellStyle name="20 % - Accent1 2 2 2 2 2 4 2" xfId="24700"/>
    <cellStyle name="20 % - Accent1 2 2 2 2 2 4 2 2" xfId="53371"/>
    <cellStyle name="20 % - Accent1 2 2 2 2 2 4 3" xfId="39035"/>
    <cellStyle name="20 % - Accent1 2 2 2 2 2 5" xfId="17530"/>
    <cellStyle name="20 % - Accent1 2 2 2 2 2 5 2" xfId="46201"/>
    <cellStyle name="20 % - Accent1 2 2 2 2 2 6" xfId="31865"/>
    <cellStyle name="20 % - Accent1 2 2 2 2 3" xfId="3897"/>
    <cellStyle name="20 % - Accent1 2 2 2 2 3 2" xfId="7460"/>
    <cellStyle name="20 % - Accent1 2 2 2 2 3 2 2" xfId="14664"/>
    <cellStyle name="20 % - Accent1 2 2 2 2 3 2 2 2" xfId="29147"/>
    <cellStyle name="20 % - Accent1 2 2 2 2 3 2 2 2 2" xfId="57818"/>
    <cellStyle name="20 % - Accent1 2 2 2 2 3 2 2 3" xfId="43482"/>
    <cellStyle name="20 % - Accent1 2 2 2 2 3 2 3" xfId="21977"/>
    <cellStyle name="20 % - Accent1 2 2 2 2 3 2 3 2" xfId="50648"/>
    <cellStyle name="20 % - Accent1 2 2 2 2 3 2 4" xfId="36312"/>
    <cellStyle name="20 % - Accent1 2 2 2 2 3 3" xfId="11101"/>
    <cellStyle name="20 % - Accent1 2 2 2 2 3 3 2" xfId="25584"/>
    <cellStyle name="20 % - Accent1 2 2 2 2 3 3 2 2" xfId="54255"/>
    <cellStyle name="20 % - Accent1 2 2 2 2 3 3 3" xfId="39919"/>
    <cellStyle name="20 % - Accent1 2 2 2 2 3 4" xfId="18414"/>
    <cellStyle name="20 % - Accent1 2 2 2 2 3 4 2" xfId="47085"/>
    <cellStyle name="20 % - Accent1 2 2 2 2 3 5" xfId="32749"/>
    <cellStyle name="20 % - Accent1 2 2 2 2 4" xfId="5682"/>
    <cellStyle name="20 % - Accent1 2 2 2 2 4 2" xfId="12886"/>
    <cellStyle name="20 % - Accent1 2 2 2 2 4 2 2" xfId="27369"/>
    <cellStyle name="20 % - Accent1 2 2 2 2 4 2 2 2" xfId="56040"/>
    <cellStyle name="20 % - Accent1 2 2 2 2 4 2 3" xfId="41704"/>
    <cellStyle name="20 % - Accent1 2 2 2 2 4 3" xfId="20199"/>
    <cellStyle name="20 % - Accent1 2 2 2 2 4 3 2" xfId="48870"/>
    <cellStyle name="20 % - Accent1 2 2 2 2 4 4" xfId="34534"/>
    <cellStyle name="20 % - Accent1 2 2 2 2 5" xfId="9323"/>
    <cellStyle name="20 % - Accent1 2 2 2 2 5 2" xfId="23806"/>
    <cellStyle name="20 % - Accent1 2 2 2 2 5 2 2" xfId="52477"/>
    <cellStyle name="20 % - Accent1 2 2 2 2 5 3" xfId="38141"/>
    <cellStyle name="20 % - Accent1 2 2 2 2 6" xfId="16636"/>
    <cellStyle name="20 % - Accent1 2 2 2 2 6 2" xfId="45307"/>
    <cellStyle name="20 % - Accent1 2 2 2 2 7" xfId="30971"/>
    <cellStyle name="20 % - Accent1 2 2 2 2 8" xfId="2139"/>
    <cellStyle name="20 % - Accent1 2 2 2 3" xfId="2588"/>
    <cellStyle name="20 % - Accent1 2 2 2 3 2" xfId="4347"/>
    <cellStyle name="20 % - Accent1 2 2 2 3 2 2" xfId="7910"/>
    <cellStyle name="20 % - Accent1 2 2 2 3 2 2 2" xfId="15114"/>
    <cellStyle name="20 % - Accent1 2 2 2 3 2 2 2 2" xfId="29597"/>
    <cellStyle name="20 % - Accent1 2 2 2 3 2 2 2 2 2" xfId="58268"/>
    <cellStyle name="20 % - Accent1 2 2 2 3 2 2 2 3" xfId="43932"/>
    <cellStyle name="20 % - Accent1 2 2 2 3 2 2 3" xfId="22427"/>
    <cellStyle name="20 % - Accent1 2 2 2 3 2 2 3 2" xfId="51098"/>
    <cellStyle name="20 % - Accent1 2 2 2 3 2 2 4" xfId="36762"/>
    <cellStyle name="20 % - Accent1 2 2 2 3 2 3" xfId="11551"/>
    <cellStyle name="20 % - Accent1 2 2 2 3 2 3 2" xfId="26034"/>
    <cellStyle name="20 % - Accent1 2 2 2 3 2 3 2 2" xfId="54705"/>
    <cellStyle name="20 % - Accent1 2 2 2 3 2 3 3" xfId="40369"/>
    <cellStyle name="20 % - Accent1 2 2 2 3 2 4" xfId="18864"/>
    <cellStyle name="20 % - Accent1 2 2 2 3 2 4 2" xfId="47535"/>
    <cellStyle name="20 % - Accent1 2 2 2 3 2 5" xfId="33199"/>
    <cellStyle name="20 % - Accent1 2 2 2 3 3" xfId="6142"/>
    <cellStyle name="20 % - Accent1 2 2 2 3 3 2" xfId="13346"/>
    <cellStyle name="20 % - Accent1 2 2 2 3 3 2 2" xfId="27829"/>
    <cellStyle name="20 % - Accent1 2 2 2 3 3 2 2 2" xfId="56500"/>
    <cellStyle name="20 % - Accent1 2 2 2 3 3 2 3" xfId="42164"/>
    <cellStyle name="20 % - Accent1 2 2 2 3 3 3" xfId="20659"/>
    <cellStyle name="20 % - Accent1 2 2 2 3 3 3 2" xfId="49330"/>
    <cellStyle name="20 % - Accent1 2 2 2 3 3 4" xfId="34994"/>
    <cellStyle name="20 % - Accent1 2 2 2 3 4" xfId="9783"/>
    <cellStyle name="20 % - Accent1 2 2 2 3 4 2" xfId="24266"/>
    <cellStyle name="20 % - Accent1 2 2 2 3 4 2 2" xfId="52937"/>
    <cellStyle name="20 % - Accent1 2 2 2 3 4 3" xfId="38601"/>
    <cellStyle name="20 % - Accent1 2 2 2 3 5" xfId="17096"/>
    <cellStyle name="20 % - Accent1 2 2 2 3 5 2" xfId="45767"/>
    <cellStyle name="20 % - Accent1 2 2 2 3 6" xfId="31431"/>
    <cellStyle name="20 % - Accent1 2 2 2 4" xfId="3465"/>
    <cellStyle name="20 % - Accent1 2 2 2 4 2" xfId="7026"/>
    <cellStyle name="20 % - Accent1 2 2 2 4 2 2" xfId="14230"/>
    <cellStyle name="20 % - Accent1 2 2 2 4 2 2 2" xfId="28713"/>
    <cellStyle name="20 % - Accent1 2 2 2 4 2 2 2 2" xfId="57384"/>
    <cellStyle name="20 % - Accent1 2 2 2 4 2 2 3" xfId="43048"/>
    <cellStyle name="20 % - Accent1 2 2 2 4 2 3" xfId="21543"/>
    <cellStyle name="20 % - Accent1 2 2 2 4 2 3 2" xfId="50214"/>
    <cellStyle name="20 % - Accent1 2 2 2 4 2 4" xfId="35878"/>
    <cellStyle name="20 % - Accent1 2 2 2 4 3" xfId="10667"/>
    <cellStyle name="20 % - Accent1 2 2 2 4 3 2" xfId="25150"/>
    <cellStyle name="20 % - Accent1 2 2 2 4 3 2 2" xfId="53821"/>
    <cellStyle name="20 % - Accent1 2 2 2 4 3 3" xfId="39485"/>
    <cellStyle name="20 % - Accent1 2 2 2 4 4" xfId="17980"/>
    <cellStyle name="20 % - Accent1 2 2 2 4 4 2" xfId="46651"/>
    <cellStyle name="20 % - Accent1 2 2 2 4 5" xfId="32315"/>
    <cellStyle name="20 % - Accent1 2 2 2 5" xfId="5248"/>
    <cellStyle name="20 % - Accent1 2 2 2 5 2" xfId="12452"/>
    <cellStyle name="20 % - Accent1 2 2 2 5 2 2" xfId="26935"/>
    <cellStyle name="20 % - Accent1 2 2 2 5 2 2 2" xfId="55606"/>
    <cellStyle name="20 % - Accent1 2 2 2 5 2 3" xfId="41270"/>
    <cellStyle name="20 % - Accent1 2 2 2 5 3" xfId="19765"/>
    <cellStyle name="20 % - Accent1 2 2 2 5 3 2" xfId="48436"/>
    <cellStyle name="20 % - Accent1 2 2 2 5 4" xfId="34100"/>
    <cellStyle name="20 % - Accent1 2 2 2 6" xfId="8886"/>
    <cellStyle name="20 % - Accent1 2 2 2 6 2" xfId="23369"/>
    <cellStyle name="20 % - Accent1 2 2 2 6 2 2" xfId="52040"/>
    <cellStyle name="20 % - Accent1 2 2 2 6 3" xfId="37704"/>
    <cellStyle name="20 % - Accent1 2 2 2 7" xfId="16202"/>
    <cellStyle name="20 % - Accent1 2 2 2 7 2" xfId="44873"/>
    <cellStyle name="20 % - Accent1 2 2 2 8" xfId="30537"/>
    <cellStyle name="20 % - Accent1 2 2 2 9" xfId="1709"/>
    <cellStyle name="20 % - Accent1 2 2 3" xfId="826"/>
    <cellStyle name="20 % - Accent1 2 2 3 2" xfId="2804"/>
    <cellStyle name="20 % - Accent1 2 2 3 2 2" xfId="4565"/>
    <cellStyle name="20 % - Accent1 2 2 3 2 2 2" xfId="8128"/>
    <cellStyle name="20 % - Accent1 2 2 3 2 2 2 2" xfId="15332"/>
    <cellStyle name="20 % - Accent1 2 2 3 2 2 2 2 2" xfId="29815"/>
    <cellStyle name="20 % - Accent1 2 2 3 2 2 2 2 2 2" xfId="58486"/>
    <cellStyle name="20 % - Accent1 2 2 3 2 2 2 2 3" xfId="44150"/>
    <cellStyle name="20 % - Accent1 2 2 3 2 2 2 3" xfId="22645"/>
    <cellStyle name="20 % - Accent1 2 2 3 2 2 2 3 2" xfId="51316"/>
    <cellStyle name="20 % - Accent1 2 2 3 2 2 2 4" xfId="36980"/>
    <cellStyle name="20 % - Accent1 2 2 3 2 2 3" xfId="11769"/>
    <cellStyle name="20 % - Accent1 2 2 3 2 2 3 2" xfId="26252"/>
    <cellStyle name="20 % - Accent1 2 2 3 2 2 3 2 2" xfId="54923"/>
    <cellStyle name="20 % - Accent1 2 2 3 2 2 3 3" xfId="40587"/>
    <cellStyle name="20 % - Accent1 2 2 3 2 2 4" xfId="19082"/>
    <cellStyle name="20 % - Accent1 2 2 3 2 2 4 2" xfId="47753"/>
    <cellStyle name="20 % - Accent1 2 2 3 2 2 5" xfId="33417"/>
    <cellStyle name="20 % - Accent1 2 2 3 2 3" xfId="6360"/>
    <cellStyle name="20 % - Accent1 2 2 3 2 3 2" xfId="13564"/>
    <cellStyle name="20 % - Accent1 2 2 3 2 3 2 2" xfId="28047"/>
    <cellStyle name="20 % - Accent1 2 2 3 2 3 2 2 2" xfId="56718"/>
    <cellStyle name="20 % - Accent1 2 2 3 2 3 2 3" xfId="42382"/>
    <cellStyle name="20 % - Accent1 2 2 3 2 3 3" xfId="20877"/>
    <cellStyle name="20 % - Accent1 2 2 3 2 3 3 2" xfId="49548"/>
    <cellStyle name="20 % - Accent1 2 2 3 2 3 4" xfId="35212"/>
    <cellStyle name="20 % - Accent1 2 2 3 2 4" xfId="10001"/>
    <cellStyle name="20 % - Accent1 2 2 3 2 4 2" xfId="24484"/>
    <cellStyle name="20 % - Accent1 2 2 3 2 4 2 2" xfId="53155"/>
    <cellStyle name="20 % - Accent1 2 2 3 2 4 3" xfId="38819"/>
    <cellStyle name="20 % - Accent1 2 2 3 2 5" xfId="17314"/>
    <cellStyle name="20 % - Accent1 2 2 3 2 5 2" xfId="45985"/>
    <cellStyle name="20 % - Accent1 2 2 3 2 6" xfId="31649"/>
    <cellStyle name="20 % - Accent1 2 2 3 3" xfId="3681"/>
    <cellStyle name="20 % - Accent1 2 2 3 3 2" xfId="7244"/>
    <cellStyle name="20 % - Accent1 2 2 3 3 2 2" xfId="14448"/>
    <cellStyle name="20 % - Accent1 2 2 3 3 2 2 2" xfId="28931"/>
    <cellStyle name="20 % - Accent1 2 2 3 3 2 2 2 2" xfId="57602"/>
    <cellStyle name="20 % - Accent1 2 2 3 3 2 2 3" xfId="43266"/>
    <cellStyle name="20 % - Accent1 2 2 3 3 2 3" xfId="21761"/>
    <cellStyle name="20 % - Accent1 2 2 3 3 2 3 2" xfId="50432"/>
    <cellStyle name="20 % - Accent1 2 2 3 3 2 4" xfId="36096"/>
    <cellStyle name="20 % - Accent1 2 2 3 3 3" xfId="10885"/>
    <cellStyle name="20 % - Accent1 2 2 3 3 3 2" xfId="25368"/>
    <cellStyle name="20 % - Accent1 2 2 3 3 3 2 2" xfId="54039"/>
    <cellStyle name="20 % - Accent1 2 2 3 3 3 3" xfId="39703"/>
    <cellStyle name="20 % - Accent1 2 2 3 3 4" xfId="18198"/>
    <cellStyle name="20 % - Accent1 2 2 3 3 4 2" xfId="46869"/>
    <cellStyle name="20 % - Accent1 2 2 3 3 5" xfId="32533"/>
    <cellStyle name="20 % - Accent1 2 2 3 4" xfId="5466"/>
    <cellStyle name="20 % - Accent1 2 2 3 4 2" xfId="12670"/>
    <cellStyle name="20 % - Accent1 2 2 3 4 2 2" xfId="27153"/>
    <cellStyle name="20 % - Accent1 2 2 3 4 2 2 2" xfId="55824"/>
    <cellStyle name="20 % - Accent1 2 2 3 4 2 3" xfId="41488"/>
    <cellStyle name="20 % - Accent1 2 2 3 4 3" xfId="19983"/>
    <cellStyle name="20 % - Accent1 2 2 3 4 3 2" xfId="48654"/>
    <cellStyle name="20 % - Accent1 2 2 3 4 4" xfId="34318"/>
    <cellStyle name="20 % - Accent1 2 2 3 5" xfId="9107"/>
    <cellStyle name="20 % - Accent1 2 2 3 5 2" xfId="23590"/>
    <cellStyle name="20 % - Accent1 2 2 3 5 2 2" xfId="52261"/>
    <cellStyle name="20 % - Accent1 2 2 3 5 3" xfId="37925"/>
    <cellStyle name="20 % - Accent1 2 2 3 6" xfId="16420"/>
    <cellStyle name="20 % - Accent1 2 2 3 6 2" xfId="45091"/>
    <cellStyle name="20 % - Accent1 2 2 3 7" xfId="30755"/>
    <cellStyle name="20 % - Accent1 2 2 3 8" xfId="1925"/>
    <cellStyle name="20 % - Accent1 2 2 4" xfId="2378"/>
    <cellStyle name="20 % - Accent1 2 2 4 2" xfId="4131"/>
    <cellStyle name="20 % - Accent1 2 2 4 2 2" xfId="7694"/>
    <cellStyle name="20 % - Accent1 2 2 4 2 2 2" xfId="14898"/>
    <cellStyle name="20 % - Accent1 2 2 4 2 2 2 2" xfId="29381"/>
    <cellStyle name="20 % - Accent1 2 2 4 2 2 2 2 2" xfId="58052"/>
    <cellStyle name="20 % - Accent1 2 2 4 2 2 2 3" xfId="43716"/>
    <cellStyle name="20 % - Accent1 2 2 4 2 2 3" xfId="22211"/>
    <cellStyle name="20 % - Accent1 2 2 4 2 2 3 2" xfId="50882"/>
    <cellStyle name="20 % - Accent1 2 2 4 2 2 4" xfId="36546"/>
    <cellStyle name="20 % - Accent1 2 2 4 2 3" xfId="11335"/>
    <cellStyle name="20 % - Accent1 2 2 4 2 3 2" xfId="25818"/>
    <cellStyle name="20 % - Accent1 2 2 4 2 3 2 2" xfId="54489"/>
    <cellStyle name="20 % - Accent1 2 2 4 2 3 3" xfId="40153"/>
    <cellStyle name="20 % - Accent1 2 2 4 2 4" xfId="18648"/>
    <cellStyle name="20 % - Accent1 2 2 4 2 4 2" xfId="47319"/>
    <cellStyle name="20 % - Accent1 2 2 4 2 5" xfId="32983"/>
    <cellStyle name="20 % - Accent1 2 2 4 3" xfId="5926"/>
    <cellStyle name="20 % - Accent1 2 2 4 3 2" xfId="13130"/>
    <cellStyle name="20 % - Accent1 2 2 4 3 2 2" xfId="27613"/>
    <cellStyle name="20 % - Accent1 2 2 4 3 2 2 2" xfId="56284"/>
    <cellStyle name="20 % - Accent1 2 2 4 3 2 3" xfId="41948"/>
    <cellStyle name="20 % - Accent1 2 2 4 3 3" xfId="20443"/>
    <cellStyle name="20 % - Accent1 2 2 4 3 3 2" xfId="49114"/>
    <cellStyle name="20 % - Accent1 2 2 4 3 4" xfId="34778"/>
    <cellStyle name="20 % - Accent1 2 2 4 4" xfId="9567"/>
    <cellStyle name="20 % - Accent1 2 2 4 4 2" xfId="24050"/>
    <cellStyle name="20 % - Accent1 2 2 4 4 2 2" xfId="52721"/>
    <cellStyle name="20 % - Accent1 2 2 4 4 3" xfId="38385"/>
    <cellStyle name="20 % - Accent1 2 2 4 5" xfId="16880"/>
    <cellStyle name="20 % - Accent1 2 2 4 5 2" xfId="45551"/>
    <cellStyle name="20 % - Accent1 2 2 4 6" xfId="31215"/>
    <cellStyle name="20 % - Accent1 2 2 5" xfId="3249"/>
    <cellStyle name="20 % - Accent1 2 2 5 2" xfId="6810"/>
    <cellStyle name="20 % - Accent1 2 2 5 2 2" xfId="14014"/>
    <cellStyle name="20 % - Accent1 2 2 5 2 2 2" xfId="28497"/>
    <cellStyle name="20 % - Accent1 2 2 5 2 2 2 2" xfId="57168"/>
    <cellStyle name="20 % - Accent1 2 2 5 2 2 3" xfId="42832"/>
    <cellStyle name="20 % - Accent1 2 2 5 2 3" xfId="21327"/>
    <cellStyle name="20 % - Accent1 2 2 5 2 3 2" xfId="49998"/>
    <cellStyle name="20 % - Accent1 2 2 5 2 4" xfId="35662"/>
    <cellStyle name="20 % - Accent1 2 2 5 3" xfId="10451"/>
    <cellStyle name="20 % - Accent1 2 2 5 3 2" xfId="24934"/>
    <cellStyle name="20 % - Accent1 2 2 5 3 2 2" xfId="53605"/>
    <cellStyle name="20 % - Accent1 2 2 5 3 3" xfId="39269"/>
    <cellStyle name="20 % - Accent1 2 2 5 4" xfId="17764"/>
    <cellStyle name="20 % - Accent1 2 2 5 4 2" xfId="46435"/>
    <cellStyle name="20 % - Accent1 2 2 5 5" xfId="32099"/>
    <cellStyle name="20 % - Accent1 2 2 6" xfId="5032"/>
    <cellStyle name="20 % - Accent1 2 2 6 2" xfId="12236"/>
    <cellStyle name="20 % - Accent1 2 2 6 2 2" xfId="26719"/>
    <cellStyle name="20 % - Accent1 2 2 6 2 2 2" xfId="55390"/>
    <cellStyle name="20 % - Accent1 2 2 6 2 3" xfId="41054"/>
    <cellStyle name="20 % - Accent1 2 2 6 3" xfId="19549"/>
    <cellStyle name="20 % - Accent1 2 2 6 3 2" xfId="48220"/>
    <cellStyle name="20 % - Accent1 2 2 6 4" xfId="33884"/>
    <cellStyle name="20 % - Accent1 2 2 7" xfId="8656"/>
    <cellStyle name="20 % - Accent1 2 2 7 2" xfId="23139"/>
    <cellStyle name="20 % - Accent1 2 2 7 2 2" xfId="51810"/>
    <cellStyle name="20 % - Accent1 2 2 7 3" xfId="37474"/>
    <cellStyle name="20 % - Accent1 2 2 8" xfId="15986"/>
    <cellStyle name="20 % - Accent1 2 2 8 2" xfId="44657"/>
    <cellStyle name="20 % - Accent1 2 2 9" xfId="30321"/>
    <cellStyle name="20 % - Accent1 2 3" xfId="589"/>
    <cellStyle name="20 % - Accent1 2 3 2" xfId="1041"/>
    <cellStyle name="20 % - Accent1 2 3 2 2" xfId="3017"/>
    <cellStyle name="20 % - Accent1 2 3 2 2 2" xfId="4780"/>
    <cellStyle name="20 % - Accent1 2 3 2 2 2 2" xfId="8343"/>
    <cellStyle name="20 % - Accent1 2 3 2 2 2 2 2" xfId="15547"/>
    <cellStyle name="20 % - Accent1 2 3 2 2 2 2 2 2" xfId="30030"/>
    <cellStyle name="20 % - Accent1 2 3 2 2 2 2 2 2 2" xfId="58701"/>
    <cellStyle name="20 % - Accent1 2 3 2 2 2 2 2 3" xfId="44365"/>
    <cellStyle name="20 % - Accent1 2 3 2 2 2 2 3" xfId="22860"/>
    <cellStyle name="20 % - Accent1 2 3 2 2 2 2 3 2" xfId="51531"/>
    <cellStyle name="20 % - Accent1 2 3 2 2 2 2 4" xfId="37195"/>
    <cellStyle name="20 % - Accent1 2 3 2 2 2 3" xfId="11984"/>
    <cellStyle name="20 % - Accent1 2 3 2 2 2 3 2" xfId="26467"/>
    <cellStyle name="20 % - Accent1 2 3 2 2 2 3 2 2" xfId="55138"/>
    <cellStyle name="20 % - Accent1 2 3 2 2 2 3 3" xfId="40802"/>
    <cellStyle name="20 % - Accent1 2 3 2 2 2 4" xfId="19297"/>
    <cellStyle name="20 % - Accent1 2 3 2 2 2 4 2" xfId="47968"/>
    <cellStyle name="20 % - Accent1 2 3 2 2 2 5" xfId="33632"/>
    <cellStyle name="20 % - Accent1 2 3 2 2 3" xfId="6575"/>
    <cellStyle name="20 % - Accent1 2 3 2 2 3 2" xfId="13779"/>
    <cellStyle name="20 % - Accent1 2 3 2 2 3 2 2" xfId="28262"/>
    <cellStyle name="20 % - Accent1 2 3 2 2 3 2 2 2" xfId="56933"/>
    <cellStyle name="20 % - Accent1 2 3 2 2 3 2 3" xfId="42597"/>
    <cellStyle name="20 % - Accent1 2 3 2 2 3 3" xfId="21092"/>
    <cellStyle name="20 % - Accent1 2 3 2 2 3 3 2" xfId="49763"/>
    <cellStyle name="20 % - Accent1 2 3 2 2 3 4" xfId="35427"/>
    <cellStyle name="20 % - Accent1 2 3 2 2 4" xfId="10216"/>
    <cellStyle name="20 % - Accent1 2 3 2 2 4 2" xfId="24699"/>
    <cellStyle name="20 % - Accent1 2 3 2 2 4 2 2" xfId="53370"/>
    <cellStyle name="20 % - Accent1 2 3 2 2 4 3" xfId="39034"/>
    <cellStyle name="20 % - Accent1 2 3 2 2 5" xfId="17529"/>
    <cellStyle name="20 % - Accent1 2 3 2 2 5 2" xfId="46200"/>
    <cellStyle name="20 % - Accent1 2 3 2 2 6" xfId="31864"/>
    <cellStyle name="20 % - Accent1 2 3 2 3" xfId="3896"/>
    <cellStyle name="20 % - Accent1 2 3 2 3 2" xfId="7459"/>
    <cellStyle name="20 % - Accent1 2 3 2 3 2 2" xfId="14663"/>
    <cellStyle name="20 % - Accent1 2 3 2 3 2 2 2" xfId="29146"/>
    <cellStyle name="20 % - Accent1 2 3 2 3 2 2 2 2" xfId="57817"/>
    <cellStyle name="20 % - Accent1 2 3 2 3 2 2 3" xfId="43481"/>
    <cellStyle name="20 % - Accent1 2 3 2 3 2 3" xfId="21976"/>
    <cellStyle name="20 % - Accent1 2 3 2 3 2 3 2" xfId="50647"/>
    <cellStyle name="20 % - Accent1 2 3 2 3 2 4" xfId="36311"/>
    <cellStyle name="20 % - Accent1 2 3 2 3 3" xfId="11100"/>
    <cellStyle name="20 % - Accent1 2 3 2 3 3 2" xfId="25583"/>
    <cellStyle name="20 % - Accent1 2 3 2 3 3 2 2" xfId="54254"/>
    <cellStyle name="20 % - Accent1 2 3 2 3 3 3" xfId="39918"/>
    <cellStyle name="20 % - Accent1 2 3 2 3 4" xfId="18413"/>
    <cellStyle name="20 % - Accent1 2 3 2 3 4 2" xfId="47084"/>
    <cellStyle name="20 % - Accent1 2 3 2 3 5" xfId="32748"/>
    <cellStyle name="20 % - Accent1 2 3 2 4" xfId="5681"/>
    <cellStyle name="20 % - Accent1 2 3 2 4 2" xfId="12885"/>
    <cellStyle name="20 % - Accent1 2 3 2 4 2 2" xfId="27368"/>
    <cellStyle name="20 % - Accent1 2 3 2 4 2 2 2" xfId="56039"/>
    <cellStyle name="20 % - Accent1 2 3 2 4 2 3" xfId="41703"/>
    <cellStyle name="20 % - Accent1 2 3 2 4 3" xfId="20198"/>
    <cellStyle name="20 % - Accent1 2 3 2 4 3 2" xfId="48869"/>
    <cellStyle name="20 % - Accent1 2 3 2 4 4" xfId="34533"/>
    <cellStyle name="20 % - Accent1 2 3 2 5" xfId="9322"/>
    <cellStyle name="20 % - Accent1 2 3 2 5 2" xfId="23805"/>
    <cellStyle name="20 % - Accent1 2 3 2 5 2 2" xfId="52476"/>
    <cellStyle name="20 % - Accent1 2 3 2 5 3" xfId="38140"/>
    <cellStyle name="20 % - Accent1 2 3 2 6" xfId="16635"/>
    <cellStyle name="20 % - Accent1 2 3 2 6 2" xfId="45306"/>
    <cellStyle name="20 % - Accent1 2 3 2 7" xfId="30970"/>
    <cellStyle name="20 % - Accent1 2 3 2 8" xfId="2138"/>
    <cellStyle name="20 % - Accent1 2 3 3" xfId="2587"/>
    <cellStyle name="20 % - Accent1 2 3 3 2" xfId="4346"/>
    <cellStyle name="20 % - Accent1 2 3 3 2 2" xfId="7909"/>
    <cellStyle name="20 % - Accent1 2 3 3 2 2 2" xfId="15113"/>
    <cellStyle name="20 % - Accent1 2 3 3 2 2 2 2" xfId="29596"/>
    <cellStyle name="20 % - Accent1 2 3 3 2 2 2 2 2" xfId="58267"/>
    <cellStyle name="20 % - Accent1 2 3 3 2 2 2 3" xfId="43931"/>
    <cellStyle name="20 % - Accent1 2 3 3 2 2 3" xfId="22426"/>
    <cellStyle name="20 % - Accent1 2 3 3 2 2 3 2" xfId="51097"/>
    <cellStyle name="20 % - Accent1 2 3 3 2 2 4" xfId="36761"/>
    <cellStyle name="20 % - Accent1 2 3 3 2 3" xfId="11550"/>
    <cellStyle name="20 % - Accent1 2 3 3 2 3 2" xfId="26033"/>
    <cellStyle name="20 % - Accent1 2 3 3 2 3 2 2" xfId="54704"/>
    <cellStyle name="20 % - Accent1 2 3 3 2 3 3" xfId="40368"/>
    <cellStyle name="20 % - Accent1 2 3 3 2 4" xfId="18863"/>
    <cellStyle name="20 % - Accent1 2 3 3 2 4 2" xfId="47534"/>
    <cellStyle name="20 % - Accent1 2 3 3 2 5" xfId="33198"/>
    <cellStyle name="20 % - Accent1 2 3 3 3" xfId="6141"/>
    <cellStyle name="20 % - Accent1 2 3 3 3 2" xfId="13345"/>
    <cellStyle name="20 % - Accent1 2 3 3 3 2 2" xfId="27828"/>
    <cellStyle name="20 % - Accent1 2 3 3 3 2 2 2" xfId="56499"/>
    <cellStyle name="20 % - Accent1 2 3 3 3 2 3" xfId="42163"/>
    <cellStyle name="20 % - Accent1 2 3 3 3 3" xfId="20658"/>
    <cellStyle name="20 % - Accent1 2 3 3 3 3 2" xfId="49329"/>
    <cellStyle name="20 % - Accent1 2 3 3 3 4" xfId="34993"/>
    <cellStyle name="20 % - Accent1 2 3 3 4" xfId="9782"/>
    <cellStyle name="20 % - Accent1 2 3 3 4 2" xfId="24265"/>
    <cellStyle name="20 % - Accent1 2 3 3 4 2 2" xfId="52936"/>
    <cellStyle name="20 % - Accent1 2 3 3 4 3" xfId="38600"/>
    <cellStyle name="20 % - Accent1 2 3 3 5" xfId="17095"/>
    <cellStyle name="20 % - Accent1 2 3 3 5 2" xfId="45766"/>
    <cellStyle name="20 % - Accent1 2 3 3 6" xfId="31430"/>
    <cellStyle name="20 % - Accent1 2 3 4" xfId="3464"/>
    <cellStyle name="20 % - Accent1 2 3 4 2" xfId="7025"/>
    <cellStyle name="20 % - Accent1 2 3 4 2 2" xfId="14229"/>
    <cellStyle name="20 % - Accent1 2 3 4 2 2 2" xfId="28712"/>
    <cellStyle name="20 % - Accent1 2 3 4 2 2 2 2" xfId="57383"/>
    <cellStyle name="20 % - Accent1 2 3 4 2 2 3" xfId="43047"/>
    <cellStyle name="20 % - Accent1 2 3 4 2 3" xfId="21542"/>
    <cellStyle name="20 % - Accent1 2 3 4 2 3 2" xfId="50213"/>
    <cellStyle name="20 % - Accent1 2 3 4 2 4" xfId="35877"/>
    <cellStyle name="20 % - Accent1 2 3 4 3" xfId="10666"/>
    <cellStyle name="20 % - Accent1 2 3 4 3 2" xfId="25149"/>
    <cellStyle name="20 % - Accent1 2 3 4 3 2 2" xfId="53820"/>
    <cellStyle name="20 % - Accent1 2 3 4 3 3" xfId="39484"/>
    <cellStyle name="20 % - Accent1 2 3 4 4" xfId="17979"/>
    <cellStyle name="20 % - Accent1 2 3 4 4 2" xfId="46650"/>
    <cellStyle name="20 % - Accent1 2 3 4 5" xfId="32314"/>
    <cellStyle name="20 % - Accent1 2 3 5" xfId="5247"/>
    <cellStyle name="20 % - Accent1 2 3 5 2" xfId="12451"/>
    <cellStyle name="20 % - Accent1 2 3 5 2 2" xfId="26934"/>
    <cellStyle name="20 % - Accent1 2 3 5 2 2 2" xfId="55605"/>
    <cellStyle name="20 % - Accent1 2 3 5 2 3" xfId="41269"/>
    <cellStyle name="20 % - Accent1 2 3 5 3" xfId="19764"/>
    <cellStyle name="20 % - Accent1 2 3 5 3 2" xfId="48435"/>
    <cellStyle name="20 % - Accent1 2 3 5 4" xfId="34099"/>
    <cellStyle name="20 % - Accent1 2 3 6" xfId="8885"/>
    <cellStyle name="20 % - Accent1 2 3 6 2" xfId="23368"/>
    <cellStyle name="20 % - Accent1 2 3 6 2 2" xfId="52039"/>
    <cellStyle name="20 % - Accent1 2 3 6 3" xfId="37703"/>
    <cellStyle name="20 % - Accent1 2 3 7" xfId="16201"/>
    <cellStyle name="20 % - Accent1 2 3 7 2" xfId="44872"/>
    <cellStyle name="20 % - Accent1 2 3 8" xfId="30536"/>
    <cellStyle name="20 % - Accent1 2 3 9" xfId="1708"/>
    <cellStyle name="20 % - Accent1 2 4" xfId="825"/>
    <cellStyle name="20 % - Accent1 2 4 2" xfId="2803"/>
    <cellStyle name="20 % - Accent1 2 4 2 2" xfId="4564"/>
    <cellStyle name="20 % - Accent1 2 4 2 2 2" xfId="8127"/>
    <cellStyle name="20 % - Accent1 2 4 2 2 2 2" xfId="15331"/>
    <cellStyle name="20 % - Accent1 2 4 2 2 2 2 2" xfId="29814"/>
    <cellStyle name="20 % - Accent1 2 4 2 2 2 2 2 2" xfId="58485"/>
    <cellStyle name="20 % - Accent1 2 4 2 2 2 2 3" xfId="44149"/>
    <cellStyle name="20 % - Accent1 2 4 2 2 2 3" xfId="22644"/>
    <cellStyle name="20 % - Accent1 2 4 2 2 2 3 2" xfId="51315"/>
    <cellStyle name="20 % - Accent1 2 4 2 2 2 4" xfId="36979"/>
    <cellStyle name="20 % - Accent1 2 4 2 2 3" xfId="11768"/>
    <cellStyle name="20 % - Accent1 2 4 2 2 3 2" xfId="26251"/>
    <cellStyle name="20 % - Accent1 2 4 2 2 3 2 2" xfId="54922"/>
    <cellStyle name="20 % - Accent1 2 4 2 2 3 3" xfId="40586"/>
    <cellStyle name="20 % - Accent1 2 4 2 2 4" xfId="19081"/>
    <cellStyle name="20 % - Accent1 2 4 2 2 4 2" xfId="47752"/>
    <cellStyle name="20 % - Accent1 2 4 2 2 5" xfId="33416"/>
    <cellStyle name="20 % - Accent1 2 4 2 3" xfId="6359"/>
    <cellStyle name="20 % - Accent1 2 4 2 3 2" xfId="13563"/>
    <cellStyle name="20 % - Accent1 2 4 2 3 2 2" xfId="28046"/>
    <cellStyle name="20 % - Accent1 2 4 2 3 2 2 2" xfId="56717"/>
    <cellStyle name="20 % - Accent1 2 4 2 3 2 3" xfId="42381"/>
    <cellStyle name="20 % - Accent1 2 4 2 3 3" xfId="20876"/>
    <cellStyle name="20 % - Accent1 2 4 2 3 3 2" xfId="49547"/>
    <cellStyle name="20 % - Accent1 2 4 2 3 4" xfId="35211"/>
    <cellStyle name="20 % - Accent1 2 4 2 4" xfId="10000"/>
    <cellStyle name="20 % - Accent1 2 4 2 4 2" xfId="24483"/>
    <cellStyle name="20 % - Accent1 2 4 2 4 2 2" xfId="53154"/>
    <cellStyle name="20 % - Accent1 2 4 2 4 3" xfId="38818"/>
    <cellStyle name="20 % - Accent1 2 4 2 5" xfId="17313"/>
    <cellStyle name="20 % - Accent1 2 4 2 5 2" xfId="45984"/>
    <cellStyle name="20 % - Accent1 2 4 2 6" xfId="31648"/>
    <cellStyle name="20 % - Accent1 2 4 3" xfId="3680"/>
    <cellStyle name="20 % - Accent1 2 4 3 2" xfId="7243"/>
    <cellStyle name="20 % - Accent1 2 4 3 2 2" xfId="14447"/>
    <cellStyle name="20 % - Accent1 2 4 3 2 2 2" xfId="28930"/>
    <cellStyle name="20 % - Accent1 2 4 3 2 2 2 2" xfId="57601"/>
    <cellStyle name="20 % - Accent1 2 4 3 2 2 3" xfId="43265"/>
    <cellStyle name="20 % - Accent1 2 4 3 2 3" xfId="21760"/>
    <cellStyle name="20 % - Accent1 2 4 3 2 3 2" xfId="50431"/>
    <cellStyle name="20 % - Accent1 2 4 3 2 4" xfId="36095"/>
    <cellStyle name="20 % - Accent1 2 4 3 3" xfId="10884"/>
    <cellStyle name="20 % - Accent1 2 4 3 3 2" xfId="25367"/>
    <cellStyle name="20 % - Accent1 2 4 3 3 2 2" xfId="54038"/>
    <cellStyle name="20 % - Accent1 2 4 3 3 3" xfId="39702"/>
    <cellStyle name="20 % - Accent1 2 4 3 4" xfId="18197"/>
    <cellStyle name="20 % - Accent1 2 4 3 4 2" xfId="46868"/>
    <cellStyle name="20 % - Accent1 2 4 3 5" xfId="32532"/>
    <cellStyle name="20 % - Accent1 2 4 4" xfId="5465"/>
    <cellStyle name="20 % - Accent1 2 4 4 2" xfId="12669"/>
    <cellStyle name="20 % - Accent1 2 4 4 2 2" xfId="27152"/>
    <cellStyle name="20 % - Accent1 2 4 4 2 2 2" xfId="55823"/>
    <cellStyle name="20 % - Accent1 2 4 4 2 3" xfId="41487"/>
    <cellStyle name="20 % - Accent1 2 4 4 3" xfId="19982"/>
    <cellStyle name="20 % - Accent1 2 4 4 3 2" xfId="48653"/>
    <cellStyle name="20 % - Accent1 2 4 4 4" xfId="34317"/>
    <cellStyle name="20 % - Accent1 2 4 5" xfId="9106"/>
    <cellStyle name="20 % - Accent1 2 4 5 2" xfId="23589"/>
    <cellStyle name="20 % - Accent1 2 4 5 2 2" xfId="52260"/>
    <cellStyle name="20 % - Accent1 2 4 5 3" xfId="37924"/>
    <cellStyle name="20 % - Accent1 2 4 6" xfId="16419"/>
    <cellStyle name="20 % - Accent1 2 4 6 2" xfId="45090"/>
    <cellStyle name="20 % - Accent1 2 4 7" xfId="30754"/>
    <cellStyle name="20 % - Accent1 2 4 8" xfId="1924"/>
    <cellStyle name="20 % - Accent1 2 5" xfId="2377"/>
    <cellStyle name="20 % - Accent1 2 5 2" xfId="4130"/>
    <cellStyle name="20 % - Accent1 2 5 2 2" xfId="7693"/>
    <cellStyle name="20 % - Accent1 2 5 2 2 2" xfId="14897"/>
    <cellStyle name="20 % - Accent1 2 5 2 2 2 2" xfId="29380"/>
    <cellStyle name="20 % - Accent1 2 5 2 2 2 2 2" xfId="58051"/>
    <cellStyle name="20 % - Accent1 2 5 2 2 2 3" xfId="43715"/>
    <cellStyle name="20 % - Accent1 2 5 2 2 3" xfId="22210"/>
    <cellStyle name="20 % - Accent1 2 5 2 2 3 2" xfId="50881"/>
    <cellStyle name="20 % - Accent1 2 5 2 2 4" xfId="36545"/>
    <cellStyle name="20 % - Accent1 2 5 2 3" xfId="11334"/>
    <cellStyle name="20 % - Accent1 2 5 2 3 2" xfId="25817"/>
    <cellStyle name="20 % - Accent1 2 5 2 3 2 2" xfId="54488"/>
    <cellStyle name="20 % - Accent1 2 5 2 3 3" xfId="40152"/>
    <cellStyle name="20 % - Accent1 2 5 2 4" xfId="18647"/>
    <cellStyle name="20 % - Accent1 2 5 2 4 2" xfId="47318"/>
    <cellStyle name="20 % - Accent1 2 5 2 5" xfId="32982"/>
    <cellStyle name="20 % - Accent1 2 5 3" xfId="5925"/>
    <cellStyle name="20 % - Accent1 2 5 3 2" xfId="13129"/>
    <cellStyle name="20 % - Accent1 2 5 3 2 2" xfId="27612"/>
    <cellStyle name="20 % - Accent1 2 5 3 2 2 2" xfId="56283"/>
    <cellStyle name="20 % - Accent1 2 5 3 2 3" xfId="41947"/>
    <cellStyle name="20 % - Accent1 2 5 3 3" xfId="20442"/>
    <cellStyle name="20 % - Accent1 2 5 3 3 2" xfId="49113"/>
    <cellStyle name="20 % - Accent1 2 5 3 4" xfId="34777"/>
    <cellStyle name="20 % - Accent1 2 5 4" xfId="9566"/>
    <cellStyle name="20 % - Accent1 2 5 4 2" xfId="24049"/>
    <cellStyle name="20 % - Accent1 2 5 4 2 2" xfId="52720"/>
    <cellStyle name="20 % - Accent1 2 5 4 3" xfId="38384"/>
    <cellStyle name="20 % - Accent1 2 5 5" xfId="16879"/>
    <cellStyle name="20 % - Accent1 2 5 5 2" xfId="45550"/>
    <cellStyle name="20 % - Accent1 2 5 6" xfId="31214"/>
    <cellStyle name="20 % - Accent1 2 6" xfId="3248"/>
    <cellStyle name="20 % - Accent1 2 6 2" xfId="6809"/>
    <cellStyle name="20 % - Accent1 2 6 2 2" xfId="14013"/>
    <cellStyle name="20 % - Accent1 2 6 2 2 2" xfId="28496"/>
    <cellStyle name="20 % - Accent1 2 6 2 2 2 2" xfId="57167"/>
    <cellStyle name="20 % - Accent1 2 6 2 2 3" xfId="42831"/>
    <cellStyle name="20 % - Accent1 2 6 2 3" xfId="21326"/>
    <cellStyle name="20 % - Accent1 2 6 2 3 2" xfId="49997"/>
    <cellStyle name="20 % - Accent1 2 6 2 4" xfId="35661"/>
    <cellStyle name="20 % - Accent1 2 6 3" xfId="10450"/>
    <cellStyle name="20 % - Accent1 2 6 3 2" xfId="24933"/>
    <cellStyle name="20 % - Accent1 2 6 3 2 2" xfId="53604"/>
    <cellStyle name="20 % - Accent1 2 6 3 3" xfId="39268"/>
    <cellStyle name="20 % - Accent1 2 6 4" xfId="17763"/>
    <cellStyle name="20 % - Accent1 2 6 4 2" xfId="46434"/>
    <cellStyle name="20 % - Accent1 2 6 5" xfId="32098"/>
    <cellStyle name="20 % - Accent1 2 7" xfId="5031"/>
    <cellStyle name="20 % - Accent1 2 7 2" xfId="12235"/>
    <cellStyle name="20 % - Accent1 2 7 2 2" xfId="26718"/>
    <cellStyle name="20 % - Accent1 2 7 2 2 2" xfId="55389"/>
    <cellStyle name="20 % - Accent1 2 7 2 3" xfId="41053"/>
    <cellStyle name="20 % - Accent1 2 7 3" xfId="19548"/>
    <cellStyle name="20 % - Accent1 2 7 3 2" xfId="48219"/>
    <cellStyle name="20 % - Accent1 2 7 4" xfId="33883"/>
    <cellStyle name="20 % - Accent1 2 8" xfId="8655"/>
    <cellStyle name="20 % - Accent1 2 8 2" xfId="23138"/>
    <cellStyle name="20 % - Accent1 2 8 2 2" xfId="51809"/>
    <cellStyle name="20 % - Accent1 2 8 3" xfId="37473"/>
    <cellStyle name="20 % - Accent1 2 9" xfId="15985"/>
    <cellStyle name="20 % - Accent1 2 9 2" xfId="44656"/>
    <cellStyle name="20 % - Accent1 3" xfId="37"/>
    <cellStyle name="20 % - Accent1 4" xfId="38"/>
    <cellStyle name="20 % - Accent1 5" xfId="3228"/>
    <cellStyle name="20 % - Accent1 5 2" xfId="4994"/>
    <cellStyle name="20 % - Accent1 5 2 2" xfId="8557"/>
    <cellStyle name="20 % - Accent1 5 2 2 2" xfId="15761"/>
    <cellStyle name="20 % - Accent1 5 2 2 2 2" xfId="30244"/>
    <cellStyle name="20 % - Accent1 5 2 2 2 2 2" xfId="58915"/>
    <cellStyle name="20 % - Accent1 5 2 2 2 3" xfId="44579"/>
    <cellStyle name="20 % - Accent1 5 2 2 3" xfId="23074"/>
    <cellStyle name="20 % - Accent1 5 2 2 3 2" xfId="51745"/>
    <cellStyle name="20 % - Accent1 5 2 2 4" xfId="37409"/>
    <cellStyle name="20 % - Accent1 5 2 3" xfId="12198"/>
    <cellStyle name="20 % - Accent1 5 2 3 2" xfId="26681"/>
    <cellStyle name="20 % - Accent1 5 2 3 2 2" xfId="55352"/>
    <cellStyle name="20 % - Accent1 5 2 3 3" xfId="41016"/>
    <cellStyle name="20 % - Accent1 5 2 4" xfId="19511"/>
    <cellStyle name="20 % - Accent1 5 2 4 2" xfId="48182"/>
    <cellStyle name="20 % - Accent1 5 2 5" xfId="33846"/>
    <cellStyle name="20 % - Accent1 5 3" xfId="6789"/>
    <cellStyle name="20 % - Accent1 5 3 2" xfId="13993"/>
    <cellStyle name="20 % - Accent1 5 3 2 2" xfId="28476"/>
    <cellStyle name="20 % - Accent1 5 3 2 2 2" xfId="57147"/>
    <cellStyle name="20 % - Accent1 5 3 2 3" xfId="42811"/>
    <cellStyle name="20 % - Accent1 5 3 3" xfId="21306"/>
    <cellStyle name="20 % - Accent1 5 3 3 2" xfId="49977"/>
    <cellStyle name="20 % - Accent1 5 3 4" xfId="35641"/>
    <cellStyle name="20 % - Accent1 5 4" xfId="10430"/>
    <cellStyle name="20 % - Accent1 5 4 2" xfId="24913"/>
    <cellStyle name="20 % - Accent1 5 4 2 2" xfId="53584"/>
    <cellStyle name="20 % - Accent1 5 4 3" xfId="39248"/>
    <cellStyle name="20 % - Accent1 5 5" xfId="17743"/>
    <cellStyle name="20 % - Accent1 5 5 2" xfId="46414"/>
    <cellStyle name="20 % - Accent1 5 6" xfId="32078"/>
    <cellStyle name="20 % - Accent1 6" xfId="4110"/>
    <cellStyle name="20 % - Accent1 6 2" xfId="7673"/>
    <cellStyle name="20 % - Accent1 6 2 2" xfId="14877"/>
    <cellStyle name="20 % - Accent1 6 2 2 2" xfId="29360"/>
    <cellStyle name="20 % - Accent1 6 2 2 2 2" xfId="58031"/>
    <cellStyle name="20 % - Accent1 6 2 2 3" xfId="43695"/>
    <cellStyle name="20 % - Accent1 6 2 3" xfId="22190"/>
    <cellStyle name="20 % - Accent1 6 2 3 2" xfId="50861"/>
    <cellStyle name="20 % - Accent1 6 2 4" xfId="36525"/>
    <cellStyle name="20 % - Accent1 6 3" xfId="11314"/>
    <cellStyle name="20 % - Accent1 6 3 2" xfId="25797"/>
    <cellStyle name="20 % - Accent1 6 3 2 2" xfId="54468"/>
    <cellStyle name="20 % - Accent1 6 3 3" xfId="40132"/>
    <cellStyle name="20 % - Accent1 6 4" xfId="18627"/>
    <cellStyle name="20 % - Accent1 6 4 2" xfId="47298"/>
    <cellStyle name="20 % - Accent1 6 5" xfId="32962"/>
    <cellStyle name="20 % - Accent1 7" xfId="5013"/>
    <cellStyle name="20 % - Accent1 7 2" xfId="12217"/>
    <cellStyle name="20 % - Accent1 7 2 2" xfId="26700"/>
    <cellStyle name="20 % - Accent1 7 2 2 2" xfId="55371"/>
    <cellStyle name="20 % - Accent1 7 2 3" xfId="41035"/>
    <cellStyle name="20 % - Accent1 7 3" xfId="19530"/>
    <cellStyle name="20 % - Accent1 7 3 2" xfId="48201"/>
    <cellStyle name="20 % - Accent1 7 4" xfId="33865"/>
    <cellStyle name="20 % - Accent1 8" xfId="5899"/>
    <cellStyle name="20 % - Accent1 8 2" xfId="13103"/>
    <cellStyle name="20 % - Accent1 8 2 2" xfId="27586"/>
    <cellStyle name="20 % - Accent1 8 2 2 2" xfId="56257"/>
    <cellStyle name="20 % - Accent1 8 2 3" xfId="41921"/>
    <cellStyle name="20 % - Accent1 8 3" xfId="20416"/>
    <cellStyle name="20 % - Accent1 8 3 2" xfId="49087"/>
    <cellStyle name="20 % - Accent1 8 4" xfId="34751"/>
    <cellStyle name="20 % - Accent1 9" xfId="8634"/>
    <cellStyle name="20 % - Accent1 9 2" xfId="23117"/>
    <cellStyle name="20 % - Accent1 9 2 2" xfId="51788"/>
    <cellStyle name="20 % - Accent1 9 3" xfId="37452"/>
    <cellStyle name="20 % - Accent2" xfId="39"/>
    <cellStyle name="20 % - Accent2 10" xfId="9543"/>
    <cellStyle name="20 % - Accent2 10 2" xfId="24026"/>
    <cellStyle name="20 % - Accent2 10 2 2" xfId="52697"/>
    <cellStyle name="20 % - Accent2 10 3" xfId="38361"/>
    <cellStyle name="20 % - Accent2 11" xfId="15969"/>
    <cellStyle name="20 % - Accent2 11 2" xfId="44640"/>
    <cellStyle name="20 % - Accent2 12" xfId="16856"/>
    <cellStyle name="20 % - Accent2 12 2" xfId="45527"/>
    <cellStyle name="20 % - Accent2 13" xfId="30304"/>
    <cellStyle name="20 % - Accent2 14" xfId="31191"/>
    <cellStyle name="20 % - Accent2 15" xfId="1477"/>
    <cellStyle name="20 % - Accent2 16" xfId="2356"/>
    <cellStyle name="20 % - Accent2 2" xfId="40"/>
    <cellStyle name="20 % - Accent2 2 10" xfId="30322"/>
    <cellStyle name="20 % - Accent2 2 11" xfId="1499"/>
    <cellStyle name="20 % - Accent2 2 2" xfId="41"/>
    <cellStyle name="20 % - Accent2 2 2 10" xfId="1500"/>
    <cellStyle name="20 % - Accent2 2 2 2" xfId="592"/>
    <cellStyle name="20 % - Accent2 2 2 2 2" xfId="1044"/>
    <cellStyle name="20 % - Accent2 2 2 2 2 2" xfId="3020"/>
    <cellStyle name="20 % - Accent2 2 2 2 2 2 2" xfId="4783"/>
    <cellStyle name="20 % - Accent2 2 2 2 2 2 2 2" xfId="8346" hidden="1"/>
    <cellStyle name="20 % - Accent2 2 2 2 2 2 2 2" xfId="8583"/>
    <cellStyle name="20 % - Accent2 2 2 2 2 2 2 2 2" xfId="15550"/>
    <cellStyle name="20 % - Accent2 2 2 2 2 2 2 2 2 2" xfId="30033"/>
    <cellStyle name="20 % - Accent2 2 2 2 2 2 2 2 2 2 2" xfId="58704"/>
    <cellStyle name="20 % - Accent2 2 2 2 2 2 2 2 2 3" xfId="44368"/>
    <cellStyle name="20 % - Accent2 2 2 2 2 2 2 2 3" xfId="15787"/>
    <cellStyle name="20 % - Accent2 2 2 2 2 2 2 2 3 2" xfId="30270"/>
    <cellStyle name="20 % - Accent2 2 2 2 2 2 2 2 3 2 2" xfId="58941"/>
    <cellStyle name="20 % - Accent2 2 2 2 2 2 2 2 3 3" xfId="44605"/>
    <cellStyle name="20 % - Accent2 2 2 2 2 2 2 2 4" xfId="22863"/>
    <cellStyle name="20 % - Accent2 2 2 2 2 2 2 2 4 2" xfId="51534"/>
    <cellStyle name="20 % - Accent2 2 2 2 2 2 2 2 5" xfId="23100"/>
    <cellStyle name="20 % - Accent2 2 2 2 2 2 2 2 5 2" xfId="51771"/>
    <cellStyle name="20 % - Accent2 2 2 2 2 2 2 2 6" xfId="37198"/>
    <cellStyle name="20 % - Accent2 2 2 2 2 2 2 2 7" xfId="37435"/>
    <cellStyle name="20 % - Accent2 2 2 2 2 2 2 3" xfId="11987"/>
    <cellStyle name="20 % - Accent2 2 2 2 2 2 2 3 2" xfId="26470"/>
    <cellStyle name="20 % - Accent2 2 2 2 2 2 2 3 2 2" xfId="55141"/>
    <cellStyle name="20 % - Accent2 2 2 2 2 2 2 3 3" xfId="40805"/>
    <cellStyle name="20 % - Accent2 2 2 2 2 2 2 4" xfId="19300"/>
    <cellStyle name="20 % - Accent2 2 2 2 2 2 2 4 2" xfId="47971"/>
    <cellStyle name="20 % - Accent2 2 2 2 2 2 2 5" xfId="33635"/>
    <cellStyle name="20 % - Accent2 2 2 2 2 2 3" xfId="6578"/>
    <cellStyle name="20 % - Accent2 2 2 2 2 2 3 2" xfId="13782"/>
    <cellStyle name="20 % - Accent2 2 2 2 2 2 3 2 2" xfId="28265"/>
    <cellStyle name="20 % - Accent2 2 2 2 2 2 3 2 2 2" xfId="56936"/>
    <cellStyle name="20 % - Accent2 2 2 2 2 2 3 2 3" xfId="42600"/>
    <cellStyle name="20 % - Accent2 2 2 2 2 2 3 3" xfId="21095"/>
    <cellStyle name="20 % - Accent2 2 2 2 2 2 3 3 2" xfId="49766"/>
    <cellStyle name="20 % - Accent2 2 2 2 2 2 3 4" xfId="35430"/>
    <cellStyle name="20 % - Accent2 2 2 2 2 2 4" xfId="10219"/>
    <cellStyle name="20 % - Accent2 2 2 2 2 2 4 2" xfId="24702"/>
    <cellStyle name="20 % - Accent2 2 2 2 2 2 4 2 2" xfId="53373"/>
    <cellStyle name="20 % - Accent2 2 2 2 2 2 4 3" xfId="39037"/>
    <cellStyle name="20 % - Accent2 2 2 2 2 2 5" xfId="17532"/>
    <cellStyle name="20 % - Accent2 2 2 2 2 2 5 2" xfId="46203"/>
    <cellStyle name="20 % - Accent2 2 2 2 2 2 6" xfId="31867"/>
    <cellStyle name="20 % - Accent2 2 2 2 2 3" xfId="3899"/>
    <cellStyle name="20 % - Accent2 2 2 2 2 3 2" xfId="7462"/>
    <cellStyle name="20 % - Accent2 2 2 2 2 3 2 2" xfId="14666"/>
    <cellStyle name="20 % - Accent2 2 2 2 2 3 2 2 2" xfId="29149"/>
    <cellStyle name="20 % - Accent2 2 2 2 2 3 2 2 2 2" xfId="57820"/>
    <cellStyle name="20 % - Accent2 2 2 2 2 3 2 2 3" xfId="43484"/>
    <cellStyle name="20 % - Accent2 2 2 2 2 3 2 3" xfId="21979"/>
    <cellStyle name="20 % - Accent2 2 2 2 2 3 2 3 2" xfId="50650"/>
    <cellStyle name="20 % - Accent2 2 2 2 2 3 2 4" xfId="36314"/>
    <cellStyle name="20 % - Accent2 2 2 2 2 3 3" xfId="11103"/>
    <cellStyle name="20 % - Accent2 2 2 2 2 3 3 2" xfId="25586"/>
    <cellStyle name="20 % - Accent2 2 2 2 2 3 3 2 2" xfId="54257"/>
    <cellStyle name="20 % - Accent2 2 2 2 2 3 3 3" xfId="39921"/>
    <cellStyle name="20 % - Accent2 2 2 2 2 3 4" xfId="18416"/>
    <cellStyle name="20 % - Accent2 2 2 2 2 3 4 2" xfId="47087"/>
    <cellStyle name="20 % - Accent2 2 2 2 2 3 5" xfId="32751"/>
    <cellStyle name="20 % - Accent2 2 2 2 2 4" xfId="5684"/>
    <cellStyle name="20 % - Accent2 2 2 2 2 4 2" xfId="12888"/>
    <cellStyle name="20 % - Accent2 2 2 2 2 4 2 2" xfId="27371"/>
    <cellStyle name="20 % - Accent2 2 2 2 2 4 2 2 2" xfId="56042"/>
    <cellStyle name="20 % - Accent2 2 2 2 2 4 2 3" xfId="41706"/>
    <cellStyle name="20 % - Accent2 2 2 2 2 4 3" xfId="20201"/>
    <cellStyle name="20 % - Accent2 2 2 2 2 4 3 2" xfId="48872"/>
    <cellStyle name="20 % - Accent2 2 2 2 2 4 4" xfId="34536"/>
    <cellStyle name="20 % - Accent2 2 2 2 2 5" xfId="9325"/>
    <cellStyle name="20 % - Accent2 2 2 2 2 5 2" xfId="23808"/>
    <cellStyle name="20 % - Accent2 2 2 2 2 5 2 2" xfId="52479"/>
    <cellStyle name="20 % - Accent2 2 2 2 2 5 3" xfId="38143"/>
    <cellStyle name="20 % - Accent2 2 2 2 2 6" xfId="16638"/>
    <cellStyle name="20 % - Accent2 2 2 2 2 6 2" xfId="45309"/>
    <cellStyle name="20 % - Accent2 2 2 2 2 7" xfId="30973"/>
    <cellStyle name="20 % - Accent2 2 2 2 2 8" xfId="2141"/>
    <cellStyle name="20 % - Accent2 2 2 2 3" xfId="2590"/>
    <cellStyle name="20 % - Accent2 2 2 2 3 2" xfId="4349"/>
    <cellStyle name="20 % - Accent2 2 2 2 3 2 2" xfId="7912"/>
    <cellStyle name="20 % - Accent2 2 2 2 3 2 2 2" xfId="15116"/>
    <cellStyle name="20 % - Accent2 2 2 2 3 2 2 2 2" xfId="29599"/>
    <cellStyle name="20 % - Accent2 2 2 2 3 2 2 2 2 2" xfId="58270"/>
    <cellStyle name="20 % - Accent2 2 2 2 3 2 2 2 3" xfId="43934"/>
    <cellStyle name="20 % - Accent2 2 2 2 3 2 2 3" xfId="22429"/>
    <cellStyle name="20 % - Accent2 2 2 2 3 2 2 3 2" xfId="51100"/>
    <cellStyle name="20 % - Accent2 2 2 2 3 2 2 4" xfId="36764"/>
    <cellStyle name="20 % - Accent2 2 2 2 3 2 3" xfId="11553"/>
    <cellStyle name="20 % - Accent2 2 2 2 3 2 3 2" xfId="26036"/>
    <cellStyle name="20 % - Accent2 2 2 2 3 2 3 2 2" xfId="54707"/>
    <cellStyle name="20 % - Accent2 2 2 2 3 2 3 3" xfId="40371"/>
    <cellStyle name="20 % - Accent2 2 2 2 3 2 4" xfId="18866"/>
    <cellStyle name="20 % - Accent2 2 2 2 3 2 4 2" xfId="47537"/>
    <cellStyle name="20 % - Accent2 2 2 2 3 2 5" xfId="33201"/>
    <cellStyle name="20 % - Accent2 2 2 2 3 3" xfId="6144"/>
    <cellStyle name="20 % - Accent2 2 2 2 3 3 2" xfId="13348"/>
    <cellStyle name="20 % - Accent2 2 2 2 3 3 2 2" xfId="27831"/>
    <cellStyle name="20 % - Accent2 2 2 2 3 3 2 2 2" xfId="56502"/>
    <cellStyle name="20 % - Accent2 2 2 2 3 3 2 3" xfId="42166"/>
    <cellStyle name="20 % - Accent2 2 2 2 3 3 3" xfId="20661"/>
    <cellStyle name="20 % - Accent2 2 2 2 3 3 3 2" xfId="49332"/>
    <cellStyle name="20 % - Accent2 2 2 2 3 3 4" xfId="34996"/>
    <cellStyle name="20 % - Accent2 2 2 2 3 4" xfId="9785"/>
    <cellStyle name="20 % - Accent2 2 2 2 3 4 2" xfId="24268"/>
    <cellStyle name="20 % - Accent2 2 2 2 3 4 2 2" xfId="52939"/>
    <cellStyle name="20 % - Accent2 2 2 2 3 4 3" xfId="38603"/>
    <cellStyle name="20 % - Accent2 2 2 2 3 5" xfId="17098"/>
    <cellStyle name="20 % - Accent2 2 2 2 3 5 2" xfId="45769"/>
    <cellStyle name="20 % - Accent2 2 2 2 3 6" xfId="31433"/>
    <cellStyle name="20 % - Accent2 2 2 2 4" xfId="3467"/>
    <cellStyle name="20 % - Accent2 2 2 2 4 2" xfId="7028"/>
    <cellStyle name="20 % - Accent2 2 2 2 4 2 2" xfId="14232"/>
    <cellStyle name="20 % - Accent2 2 2 2 4 2 2 2" xfId="28715"/>
    <cellStyle name="20 % - Accent2 2 2 2 4 2 2 2 2" xfId="57386"/>
    <cellStyle name="20 % - Accent2 2 2 2 4 2 2 3" xfId="43050"/>
    <cellStyle name="20 % - Accent2 2 2 2 4 2 3" xfId="21545"/>
    <cellStyle name="20 % - Accent2 2 2 2 4 2 3 2" xfId="50216"/>
    <cellStyle name="20 % - Accent2 2 2 2 4 2 4" xfId="35880"/>
    <cellStyle name="20 % - Accent2 2 2 2 4 3" xfId="10669"/>
    <cellStyle name="20 % - Accent2 2 2 2 4 3 2" xfId="25152"/>
    <cellStyle name="20 % - Accent2 2 2 2 4 3 2 2" xfId="53823"/>
    <cellStyle name="20 % - Accent2 2 2 2 4 3 3" xfId="39487"/>
    <cellStyle name="20 % - Accent2 2 2 2 4 4" xfId="17982"/>
    <cellStyle name="20 % - Accent2 2 2 2 4 4 2" xfId="46653"/>
    <cellStyle name="20 % - Accent2 2 2 2 4 5" xfId="32317"/>
    <cellStyle name="20 % - Accent2 2 2 2 5" xfId="5250"/>
    <cellStyle name="20 % - Accent2 2 2 2 5 2" xfId="12454"/>
    <cellStyle name="20 % - Accent2 2 2 2 5 2 2" xfId="26937"/>
    <cellStyle name="20 % - Accent2 2 2 2 5 2 2 2" xfId="55608"/>
    <cellStyle name="20 % - Accent2 2 2 2 5 2 3" xfId="41272"/>
    <cellStyle name="20 % - Accent2 2 2 2 5 3" xfId="19767"/>
    <cellStyle name="20 % - Accent2 2 2 2 5 3 2" xfId="48438"/>
    <cellStyle name="20 % - Accent2 2 2 2 5 4" xfId="34102"/>
    <cellStyle name="20 % - Accent2 2 2 2 6" xfId="8888"/>
    <cellStyle name="20 % - Accent2 2 2 2 6 2" xfId="23371"/>
    <cellStyle name="20 % - Accent2 2 2 2 6 2 2" xfId="52042"/>
    <cellStyle name="20 % - Accent2 2 2 2 6 3" xfId="37706"/>
    <cellStyle name="20 % - Accent2 2 2 2 7" xfId="16204"/>
    <cellStyle name="20 % - Accent2 2 2 2 7 2" xfId="44875"/>
    <cellStyle name="20 % - Accent2 2 2 2 8" xfId="30539"/>
    <cellStyle name="20 % - Accent2 2 2 2 9" xfId="1711"/>
    <cellStyle name="20 % - Accent2 2 2 3" xfId="828"/>
    <cellStyle name="20 % - Accent2 2 2 3 2" xfId="2806"/>
    <cellStyle name="20 % - Accent2 2 2 3 2 2" xfId="4567"/>
    <cellStyle name="20 % - Accent2 2 2 3 2 2 2" xfId="8130"/>
    <cellStyle name="20 % - Accent2 2 2 3 2 2 2 2" xfId="15334"/>
    <cellStyle name="20 % - Accent2 2 2 3 2 2 2 2 2" xfId="29817"/>
    <cellStyle name="20 % - Accent2 2 2 3 2 2 2 2 2 2" xfId="58488"/>
    <cellStyle name="20 % - Accent2 2 2 3 2 2 2 2 3" xfId="44152"/>
    <cellStyle name="20 % - Accent2 2 2 3 2 2 2 3" xfId="22647"/>
    <cellStyle name="20 % - Accent2 2 2 3 2 2 2 3 2" xfId="51318"/>
    <cellStyle name="20 % - Accent2 2 2 3 2 2 2 4" xfId="36982"/>
    <cellStyle name="20 % - Accent2 2 2 3 2 2 3" xfId="11771"/>
    <cellStyle name="20 % - Accent2 2 2 3 2 2 3 2" xfId="26254"/>
    <cellStyle name="20 % - Accent2 2 2 3 2 2 3 2 2" xfId="54925"/>
    <cellStyle name="20 % - Accent2 2 2 3 2 2 3 3" xfId="40589"/>
    <cellStyle name="20 % - Accent2 2 2 3 2 2 4" xfId="19084"/>
    <cellStyle name="20 % - Accent2 2 2 3 2 2 4 2" xfId="47755"/>
    <cellStyle name="20 % - Accent2 2 2 3 2 2 5" xfId="33419"/>
    <cellStyle name="20 % - Accent2 2 2 3 2 3" xfId="6362"/>
    <cellStyle name="20 % - Accent2 2 2 3 2 3 2" xfId="13566"/>
    <cellStyle name="20 % - Accent2 2 2 3 2 3 2 2" xfId="28049"/>
    <cellStyle name="20 % - Accent2 2 2 3 2 3 2 2 2" xfId="56720"/>
    <cellStyle name="20 % - Accent2 2 2 3 2 3 2 3" xfId="42384"/>
    <cellStyle name="20 % - Accent2 2 2 3 2 3 3" xfId="20879"/>
    <cellStyle name="20 % - Accent2 2 2 3 2 3 3 2" xfId="49550"/>
    <cellStyle name="20 % - Accent2 2 2 3 2 3 4" xfId="35214"/>
    <cellStyle name="20 % - Accent2 2 2 3 2 4" xfId="10003"/>
    <cellStyle name="20 % - Accent2 2 2 3 2 4 2" xfId="24486"/>
    <cellStyle name="20 % - Accent2 2 2 3 2 4 2 2" xfId="53157"/>
    <cellStyle name="20 % - Accent2 2 2 3 2 4 3" xfId="38821"/>
    <cellStyle name="20 % - Accent2 2 2 3 2 5" xfId="17316"/>
    <cellStyle name="20 % - Accent2 2 2 3 2 5 2" xfId="45987"/>
    <cellStyle name="20 % - Accent2 2 2 3 2 6" xfId="31651"/>
    <cellStyle name="20 % - Accent2 2 2 3 3" xfId="3683"/>
    <cellStyle name="20 % - Accent2 2 2 3 3 2" xfId="7246"/>
    <cellStyle name="20 % - Accent2 2 2 3 3 2 2" xfId="14450"/>
    <cellStyle name="20 % - Accent2 2 2 3 3 2 2 2" xfId="28933"/>
    <cellStyle name="20 % - Accent2 2 2 3 3 2 2 2 2" xfId="57604"/>
    <cellStyle name="20 % - Accent2 2 2 3 3 2 2 3" xfId="43268"/>
    <cellStyle name="20 % - Accent2 2 2 3 3 2 3" xfId="21763"/>
    <cellStyle name="20 % - Accent2 2 2 3 3 2 3 2" xfId="50434"/>
    <cellStyle name="20 % - Accent2 2 2 3 3 2 4" xfId="36098"/>
    <cellStyle name="20 % - Accent2 2 2 3 3 3" xfId="10887"/>
    <cellStyle name="20 % - Accent2 2 2 3 3 3 2" xfId="25370"/>
    <cellStyle name="20 % - Accent2 2 2 3 3 3 2 2" xfId="54041"/>
    <cellStyle name="20 % - Accent2 2 2 3 3 3 3" xfId="39705"/>
    <cellStyle name="20 % - Accent2 2 2 3 3 4" xfId="18200"/>
    <cellStyle name="20 % - Accent2 2 2 3 3 4 2" xfId="46871"/>
    <cellStyle name="20 % - Accent2 2 2 3 3 5" xfId="32535"/>
    <cellStyle name="20 % - Accent2 2 2 3 4" xfId="5468"/>
    <cellStyle name="20 % - Accent2 2 2 3 4 2" xfId="12672"/>
    <cellStyle name="20 % - Accent2 2 2 3 4 2 2" xfId="27155"/>
    <cellStyle name="20 % - Accent2 2 2 3 4 2 2 2" xfId="55826"/>
    <cellStyle name="20 % - Accent2 2 2 3 4 2 3" xfId="41490"/>
    <cellStyle name="20 % - Accent2 2 2 3 4 3" xfId="19985"/>
    <cellStyle name="20 % - Accent2 2 2 3 4 3 2" xfId="48656"/>
    <cellStyle name="20 % - Accent2 2 2 3 4 4" xfId="34320"/>
    <cellStyle name="20 % - Accent2 2 2 3 5" xfId="9109"/>
    <cellStyle name="20 % - Accent2 2 2 3 5 2" xfId="23592"/>
    <cellStyle name="20 % - Accent2 2 2 3 5 2 2" xfId="52263"/>
    <cellStyle name="20 % - Accent2 2 2 3 5 3" xfId="37927"/>
    <cellStyle name="20 % - Accent2 2 2 3 6" xfId="16422"/>
    <cellStyle name="20 % - Accent2 2 2 3 6 2" xfId="45093"/>
    <cellStyle name="20 % - Accent2 2 2 3 7" xfId="30757"/>
    <cellStyle name="20 % - Accent2 2 2 3 8" xfId="1927"/>
    <cellStyle name="20 % - Accent2 2 2 4" xfId="2380"/>
    <cellStyle name="20 % - Accent2 2 2 4 2" xfId="4133"/>
    <cellStyle name="20 % - Accent2 2 2 4 2 2" xfId="7696"/>
    <cellStyle name="20 % - Accent2 2 2 4 2 2 2" xfId="14900"/>
    <cellStyle name="20 % - Accent2 2 2 4 2 2 2 2" xfId="29383"/>
    <cellStyle name="20 % - Accent2 2 2 4 2 2 2 2 2" xfId="58054"/>
    <cellStyle name="20 % - Accent2 2 2 4 2 2 2 3" xfId="43718"/>
    <cellStyle name="20 % - Accent2 2 2 4 2 2 3" xfId="22213"/>
    <cellStyle name="20 % - Accent2 2 2 4 2 2 3 2" xfId="50884"/>
    <cellStyle name="20 % - Accent2 2 2 4 2 2 4" xfId="36548"/>
    <cellStyle name="20 % - Accent2 2 2 4 2 3" xfId="11337"/>
    <cellStyle name="20 % - Accent2 2 2 4 2 3 2" xfId="25820"/>
    <cellStyle name="20 % - Accent2 2 2 4 2 3 2 2" xfId="54491"/>
    <cellStyle name="20 % - Accent2 2 2 4 2 3 3" xfId="40155"/>
    <cellStyle name="20 % - Accent2 2 2 4 2 4" xfId="18650"/>
    <cellStyle name="20 % - Accent2 2 2 4 2 4 2" xfId="47321"/>
    <cellStyle name="20 % - Accent2 2 2 4 2 5" xfId="32985"/>
    <cellStyle name="20 % - Accent2 2 2 4 3" xfId="5928"/>
    <cellStyle name="20 % - Accent2 2 2 4 3 2" xfId="13132"/>
    <cellStyle name="20 % - Accent2 2 2 4 3 2 2" xfId="27615"/>
    <cellStyle name="20 % - Accent2 2 2 4 3 2 2 2" xfId="56286"/>
    <cellStyle name="20 % - Accent2 2 2 4 3 2 3" xfId="41950"/>
    <cellStyle name="20 % - Accent2 2 2 4 3 3" xfId="20445"/>
    <cellStyle name="20 % - Accent2 2 2 4 3 3 2" xfId="49116"/>
    <cellStyle name="20 % - Accent2 2 2 4 3 4" xfId="34780"/>
    <cellStyle name="20 % - Accent2 2 2 4 4" xfId="9569"/>
    <cellStyle name="20 % - Accent2 2 2 4 4 2" xfId="24052"/>
    <cellStyle name="20 % - Accent2 2 2 4 4 2 2" xfId="52723"/>
    <cellStyle name="20 % - Accent2 2 2 4 4 3" xfId="38387"/>
    <cellStyle name="20 % - Accent2 2 2 4 5" xfId="16882"/>
    <cellStyle name="20 % - Accent2 2 2 4 5 2" xfId="45553"/>
    <cellStyle name="20 % - Accent2 2 2 4 6" xfId="31217"/>
    <cellStyle name="20 % - Accent2 2 2 5" xfId="3251"/>
    <cellStyle name="20 % - Accent2 2 2 5 2" xfId="6812"/>
    <cellStyle name="20 % - Accent2 2 2 5 2 2" xfId="14016"/>
    <cellStyle name="20 % - Accent2 2 2 5 2 2 2" xfId="28499"/>
    <cellStyle name="20 % - Accent2 2 2 5 2 2 2 2" xfId="57170"/>
    <cellStyle name="20 % - Accent2 2 2 5 2 2 3" xfId="42834"/>
    <cellStyle name="20 % - Accent2 2 2 5 2 3" xfId="21329"/>
    <cellStyle name="20 % - Accent2 2 2 5 2 3 2" xfId="50000"/>
    <cellStyle name="20 % - Accent2 2 2 5 2 4" xfId="35664"/>
    <cellStyle name="20 % - Accent2 2 2 5 3" xfId="10453"/>
    <cellStyle name="20 % - Accent2 2 2 5 3 2" xfId="24936"/>
    <cellStyle name="20 % - Accent2 2 2 5 3 2 2" xfId="53607"/>
    <cellStyle name="20 % - Accent2 2 2 5 3 3" xfId="39271"/>
    <cellStyle name="20 % - Accent2 2 2 5 4" xfId="17766"/>
    <cellStyle name="20 % - Accent2 2 2 5 4 2" xfId="46437"/>
    <cellStyle name="20 % - Accent2 2 2 5 5" xfId="32101"/>
    <cellStyle name="20 % - Accent2 2 2 6" xfId="5034"/>
    <cellStyle name="20 % - Accent2 2 2 6 2" xfId="12238"/>
    <cellStyle name="20 % - Accent2 2 2 6 2 2" xfId="26721"/>
    <cellStyle name="20 % - Accent2 2 2 6 2 2 2" xfId="55392"/>
    <cellStyle name="20 % - Accent2 2 2 6 2 3" xfId="41056"/>
    <cellStyle name="20 % - Accent2 2 2 6 3" xfId="19551"/>
    <cellStyle name="20 % - Accent2 2 2 6 3 2" xfId="48222"/>
    <cellStyle name="20 % - Accent2 2 2 6 4" xfId="33886"/>
    <cellStyle name="20 % - Accent2 2 2 7" xfId="8658"/>
    <cellStyle name="20 % - Accent2 2 2 7 2" xfId="23141"/>
    <cellStyle name="20 % - Accent2 2 2 7 2 2" xfId="51812"/>
    <cellStyle name="20 % - Accent2 2 2 7 3" xfId="37476"/>
    <cellStyle name="20 % - Accent2 2 2 8" xfId="15988"/>
    <cellStyle name="20 % - Accent2 2 2 8 2" xfId="44659"/>
    <cellStyle name="20 % - Accent2 2 2 9" xfId="30323"/>
    <cellStyle name="20 % - Accent2 2 3" xfId="591"/>
    <cellStyle name="20 % - Accent2 2 3 2" xfId="1043"/>
    <cellStyle name="20 % - Accent2 2 3 2 2" xfId="3019"/>
    <cellStyle name="20 % - Accent2 2 3 2 2 2" xfId="4782"/>
    <cellStyle name="20 % - Accent2 2 3 2 2 2 2" xfId="8345"/>
    <cellStyle name="20 % - Accent2 2 3 2 2 2 2 2" xfId="15549"/>
    <cellStyle name="20 % - Accent2 2 3 2 2 2 2 2 2" xfId="30032"/>
    <cellStyle name="20 % - Accent2 2 3 2 2 2 2 2 2 2" xfId="58703"/>
    <cellStyle name="20 % - Accent2 2 3 2 2 2 2 2 3" xfId="44367"/>
    <cellStyle name="20 % - Accent2 2 3 2 2 2 2 3" xfId="22862"/>
    <cellStyle name="20 % - Accent2 2 3 2 2 2 2 3 2" xfId="51533"/>
    <cellStyle name="20 % - Accent2 2 3 2 2 2 2 4" xfId="37197"/>
    <cellStyle name="20 % - Accent2 2 3 2 2 2 3" xfId="11986"/>
    <cellStyle name="20 % - Accent2 2 3 2 2 2 3 2" xfId="26469"/>
    <cellStyle name="20 % - Accent2 2 3 2 2 2 3 2 2" xfId="55140"/>
    <cellStyle name="20 % - Accent2 2 3 2 2 2 3 3" xfId="40804"/>
    <cellStyle name="20 % - Accent2 2 3 2 2 2 4" xfId="19299"/>
    <cellStyle name="20 % - Accent2 2 3 2 2 2 4 2" xfId="47970"/>
    <cellStyle name="20 % - Accent2 2 3 2 2 2 5" xfId="33634"/>
    <cellStyle name="20 % - Accent2 2 3 2 2 3" xfId="6577"/>
    <cellStyle name="20 % - Accent2 2 3 2 2 3 2" xfId="13781"/>
    <cellStyle name="20 % - Accent2 2 3 2 2 3 2 2" xfId="28264"/>
    <cellStyle name="20 % - Accent2 2 3 2 2 3 2 2 2" xfId="56935"/>
    <cellStyle name="20 % - Accent2 2 3 2 2 3 2 3" xfId="42599"/>
    <cellStyle name="20 % - Accent2 2 3 2 2 3 3" xfId="21094"/>
    <cellStyle name="20 % - Accent2 2 3 2 2 3 3 2" xfId="49765"/>
    <cellStyle name="20 % - Accent2 2 3 2 2 3 4" xfId="35429"/>
    <cellStyle name="20 % - Accent2 2 3 2 2 4" xfId="10218"/>
    <cellStyle name="20 % - Accent2 2 3 2 2 4 2" xfId="24701"/>
    <cellStyle name="20 % - Accent2 2 3 2 2 4 2 2" xfId="53372"/>
    <cellStyle name="20 % - Accent2 2 3 2 2 4 3" xfId="39036"/>
    <cellStyle name="20 % - Accent2 2 3 2 2 5" xfId="17531"/>
    <cellStyle name="20 % - Accent2 2 3 2 2 5 2" xfId="46202"/>
    <cellStyle name="20 % - Accent2 2 3 2 2 6" xfId="31866"/>
    <cellStyle name="20 % - Accent2 2 3 2 3" xfId="3898"/>
    <cellStyle name="20 % - Accent2 2 3 2 3 2" xfId="7461"/>
    <cellStyle name="20 % - Accent2 2 3 2 3 2 2" xfId="14665"/>
    <cellStyle name="20 % - Accent2 2 3 2 3 2 2 2" xfId="29148"/>
    <cellStyle name="20 % - Accent2 2 3 2 3 2 2 2 2" xfId="57819"/>
    <cellStyle name="20 % - Accent2 2 3 2 3 2 2 3" xfId="43483"/>
    <cellStyle name="20 % - Accent2 2 3 2 3 2 3" xfId="21978"/>
    <cellStyle name="20 % - Accent2 2 3 2 3 2 3 2" xfId="50649"/>
    <cellStyle name="20 % - Accent2 2 3 2 3 2 4" xfId="36313"/>
    <cellStyle name="20 % - Accent2 2 3 2 3 3" xfId="11102"/>
    <cellStyle name="20 % - Accent2 2 3 2 3 3 2" xfId="25585"/>
    <cellStyle name="20 % - Accent2 2 3 2 3 3 2 2" xfId="54256"/>
    <cellStyle name="20 % - Accent2 2 3 2 3 3 3" xfId="39920"/>
    <cellStyle name="20 % - Accent2 2 3 2 3 4" xfId="18415"/>
    <cellStyle name="20 % - Accent2 2 3 2 3 4 2" xfId="47086"/>
    <cellStyle name="20 % - Accent2 2 3 2 3 5" xfId="32750"/>
    <cellStyle name="20 % - Accent2 2 3 2 4" xfId="5683"/>
    <cellStyle name="20 % - Accent2 2 3 2 4 2" xfId="12887"/>
    <cellStyle name="20 % - Accent2 2 3 2 4 2 2" xfId="27370"/>
    <cellStyle name="20 % - Accent2 2 3 2 4 2 2 2" xfId="56041"/>
    <cellStyle name="20 % - Accent2 2 3 2 4 2 3" xfId="41705"/>
    <cellStyle name="20 % - Accent2 2 3 2 4 3" xfId="20200"/>
    <cellStyle name="20 % - Accent2 2 3 2 4 3 2" xfId="48871"/>
    <cellStyle name="20 % - Accent2 2 3 2 4 4" xfId="34535"/>
    <cellStyle name="20 % - Accent2 2 3 2 5" xfId="9324"/>
    <cellStyle name="20 % - Accent2 2 3 2 5 2" xfId="23807"/>
    <cellStyle name="20 % - Accent2 2 3 2 5 2 2" xfId="52478"/>
    <cellStyle name="20 % - Accent2 2 3 2 5 3" xfId="38142"/>
    <cellStyle name="20 % - Accent2 2 3 2 6" xfId="16637"/>
    <cellStyle name="20 % - Accent2 2 3 2 6 2" xfId="45308"/>
    <cellStyle name="20 % - Accent2 2 3 2 7" xfId="30972"/>
    <cellStyle name="20 % - Accent2 2 3 2 8" xfId="2140"/>
    <cellStyle name="20 % - Accent2 2 3 3" xfId="2589"/>
    <cellStyle name="20 % - Accent2 2 3 3 2" xfId="4348"/>
    <cellStyle name="20 % - Accent2 2 3 3 2 2" xfId="7911"/>
    <cellStyle name="20 % - Accent2 2 3 3 2 2 2" xfId="15115"/>
    <cellStyle name="20 % - Accent2 2 3 3 2 2 2 2" xfId="29598"/>
    <cellStyle name="20 % - Accent2 2 3 3 2 2 2 2 2" xfId="58269"/>
    <cellStyle name="20 % - Accent2 2 3 3 2 2 2 3" xfId="43933"/>
    <cellStyle name="20 % - Accent2 2 3 3 2 2 3" xfId="22428"/>
    <cellStyle name="20 % - Accent2 2 3 3 2 2 3 2" xfId="51099"/>
    <cellStyle name="20 % - Accent2 2 3 3 2 2 4" xfId="36763"/>
    <cellStyle name="20 % - Accent2 2 3 3 2 3" xfId="11552"/>
    <cellStyle name="20 % - Accent2 2 3 3 2 3 2" xfId="26035"/>
    <cellStyle name="20 % - Accent2 2 3 3 2 3 2 2" xfId="54706"/>
    <cellStyle name="20 % - Accent2 2 3 3 2 3 3" xfId="40370"/>
    <cellStyle name="20 % - Accent2 2 3 3 2 4" xfId="18865"/>
    <cellStyle name="20 % - Accent2 2 3 3 2 4 2" xfId="47536"/>
    <cellStyle name="20 % - Accent2 2 3 3 2 5" xfId="33200"/>
    <cellStyle name="20 % - Accent2 2 3 3 3" xfId="6143"/>
    <cellStyle name="20 % - Accent2 2 3 3 3 2" xfId="13347"/>
    <cellStyle name="20 % - Accent2 2 3 3 3 2 2" xfId="27830"/>
    <cellStyle name="20 % - Accent2 2 3 3 3 2 2 2" xfId="56501"/>
    <cellStyle name="20 % - Accent2 2 3 3 3 2 3" xfId="42165"/>
    <cellStyle name="20 % - Accent2 2 3 3 3 3" xfId="20660"/>
    <cellStyle name="20 % - Accent2 2 3 3 3 3 2" xfId="49331"/>
    <cellStyle name="20 % - Accent2 2 3 3 3 4" xfId="34995"/>
    <cellStyle name="20 % - Accent2 2 3 3 4" xfId="9784"/>
    <cellStyle name="20 % - Accent2 2 3 3 4 2" xfId="24267"/>
    <cellStyle name="20 % - Accent2 2 3 3 4 2 2" xfId="52938"/>
    <cellStyle name="20 % - Accent2 2 3 3 4 3" xfId="38602"/>
    <cellStyle name="20 % - Accent2 2 3 3 5" xfId="17097"/>
    <cellStyle name="20 % - Accent2 2 3 3 5 2" xfId="45768"/>
    <cellStyle name="20 % - Accent2 2 3 3 6" xfId="31432"/>
    <cellStyle name="20 % - Accent2 2 3 4" xfId="3466"/>
    <cellStyle name="20 % - Accent2 2 3 4 2" xfId="7027"/>
    <cellStyle name="20 % - Accent2 2 3 4 2 2" xfId="14231"/>
    <cellStyle name="20 % - Accent2 2 3 4 2 2 2" xfId="28714"/>
    <cellStyle name="20 % - Accent2 2 3 4 2 2 2 2" xfId="57385"/>
    <cellStyle name="20 % - Accent2 2 3 4 2 2 3" xfId="43049"/>
    <cellStyle name="20 % - Accent2 2 3 4 2 3" xfId="21544"/>
    <cellStyle name="20 % - Accent2 2 3 4 2 3 2" xfId="50215"/>
    <cellStyle name="20 % - Accent2 2 3 4 2 4" xfId="35879"/>
    <cellStyle name="20 % - Accent2 2 3 4 3" xfId="10668"/>
    <cellStyle name="20 % - Accent2 2 3 4 3 2" xfId="25151"/>
    <cellStyle name="20 % - Accent2 2 3 4 3 2 2" xfId="53822"/>
    <cellStyle name="20 % - Accent2 2 3 4 3 3" xfId="39486"/>
    <cellStyle name="20 % - Accent2 2 3 4 4" xfId="17981"/>
    <cellStyle name="20 % - Accent2 2 3 4 4 2" xfId="46652"/>
    <cellStyle name="20 % - Accent2 2 3 4 5" xfId="32316"/>
    <cellStyle name="20 % - Accent2 2 3 5" xfId="5249"/>
    <cellStyle name="20 % - Accent2 2 3 5 2" xfId="12453"/>
    <cellStyle name="20 % - Accent2 2 3 5 2 2" xfId="26936"/>
    <cellStyle name="20 % - Accent2 2 3 5 2 2 2" xfId="55607"/>
    <cellStyle name="20 % - Accent2 2 3 5 2 3" xfId="41271"/>
    <cellStyle name="20 % - Accent2 2 3 5 3" xfId="19766"/>
    <cellStyle name="20 % - Accent2 2 3 5 3 2" xfId="48437"/>
    <cellStyle name="20 % - Accent2 2 3 5 4" xfId="34101"/>
    <cellStyle name="20 % - Accent2 2 3 6" xfId="8887"/>
    <cellStyle name="20 % - Accent2 2 3 6 2" xfId="23370"/>
    <cellStyle name="20 % - Accent2 2 3 6 2 2" xfId="52041"/>
    <cellStyle name="20 % - Accent2 2 3 6 3" xfId="37705"/>
    <cellStyle name="20 % - Accent2 2 3 7" xfId="16203"/>
    <cellStyle name="20 % - Accent2 2 3 7 2" xfId="44874"/>
    <cellStyle name="20 % - Accent2 2 3 8" xfId="30538"/>
    <cellStyle name="20 % - Accent2 2 3 9" xfId="1710"/>
    <cellStyle name="20 % - Accent2 2 4" xfId="827"/>
    <cellStyle name="20 % - Accent2 2 4 2" xfId="2805"/>
    <cellStyle name="20 % - Accent2 2 4 2 2" xfId="4566"/>
    <cellStyle name="20 % - Accent2 2 4 2 2 2" xfId="8129"/>
    <cellStyle name="20 % - Accent2 2 4 2 2 2 2" xfId="15333"/>
    <cellStyle name="20 % - Accent2 2 4 2 2 2 2 2" xfId="29816"/>
    <cellStyle name="20 % - Accent2 2 4 2 2 2 2 2 2" xfId="58487"/>
    <cellStyle name="20 % - Accent2 2 4 2 2 2 2 3" xfId="44151"/>
    <cellStyle name="20 % - Accent2 2 4 2 2 2 3" xfId="22646"/>
    <cellStyle name="20 % - Accent2 2 4 2 2 2 3 2" xfId="51317"/>
    <cellStyle name="20 % - Accent2 2 4 2 2 2 4" xfId="36981"/>
    <cellStyle name="20 % - Accent2 2 4 2 2 3" xfId="11770"/>
    <cellStyle name="20 % - Accent2 2 4 2 2 3 2" xfId="26253"/>
    <cellStyle name="20 % - Accent2 2 4 2 2 3 2 2" xfId="54924"/>
    <cellStyle name="20 % - Accent2 2 4 2 2 3 3" xfId="40588"/>
    <cellStyle name="20 % - Accent2 2 4 2 2 4" xfId="19083"/>
    <cellStyle name="20 % - Accent2 2 4 2 2 4 2" xfId="47754"/>
    <cellStyle name="20 % - Accent2 2 4 2 2 5" xfId="33418"/>
    <cellStyle name="20 % - Accent2 2 4 2 3" xfId="6361"/>
    <cellStyle name="20 % - Accent2 2 4 2 3 2" xfId="13565"/>
    <cellStyle name="20 % - Accent2 2 4 2 3 2 2" xfId="28048"/>
    <cellStyle name="20 % - Accent2 2 4 2 3 2 2 2" xfId="56719"/>
    <cellStyle name="20 % - Accent2 2 4 2 3 2 3" xfId="42383"/>
    <cellStyle name="20 % - Accent2 2 4 2 3 3" xfId="20878"/>
    <cellStyle name="20 % - Accent2 2 4 2 3 3 2" xfId="49549"/>
    <cellStyle name="20 % - Accent2 2 4 2 3 4" xfId="35213"/>
    <cellStyle name="20 % - Accent2 2 4 2 4" xfId="10002"/>
    <cellStyle name="20 % - Accent2 2 4 2 4 2" xfId="24485"/>
    <cellStyle name="20 % - Accent2 2 4 2 4 2 2" xfId="53156"/>
    <cellStyle name="20 % - Accent2 2 4 2 4 3" xfId="38820"/>
    <cellStyle name="20 % - Accent2 2 4 2 5" xfId="17315"/>
    <cellStyle name="20 % - Accent2 2 4 2 5 2" xfId="45986"/>
    <cellStyle name="20 % - Accent2 2 4 2 6" xfId="31650"/>
    <cellStyle name="20 % - Accent2 2 4 3" xfId="3682"/>
    <cellStyle name="20 % - Accent2 2 4 3 2" xfId="7245"/>
    <cellStyle name="20 % - Accent2 2 4 3 2 2" xfId="14449"/>
    <cellStyle name="20 % - Accent2 2 4 3 2 2 2" xfId="28932"/>
    <cellStyle name="20 % - Accent2 2 4 3 2 2 2 2" xfId="57603"/>
    <cellStyle name="20 % - Accent2 2 4 3 2 2 3" xfId="43267"/>
    <cellStyle name="20 % - Accent2 2 4 3 2 3" xfId="21762"/>
    <cellStyle name="20 % - Accent2 2 4 3 2 3 2" xfId="50433"/>
    <cellStyle name="20 % - Accent2 2 4 3 2 4" xfId="36097"/>
    <cellStyle name="20 % - Accent2 2 4 3 3" xfId="10886"/>
    <cellStyle name="20 % - Accent2 2 4 3 3 2" xfId="25369"/>
    <cellStyle name="20 % - Accent2 2 4 3 3 2 2" xfId="54040"/>
    <cellStyle name="20 % - Accent2 2 4 3 3 3" xfId="39704"/>
    <cellStyle name="20 % - Accent2 2 4 3 4" xfId="18199"/>
    <cellStyle name="20 % - Accent2 2 4 3 4 2" xfId="46870"/>
    <cellStyle name="20 % - Accent2 2 4 3 5" xfId="32534"/>
    <cellStyle name="20 % - Accent2 2 4 4" xfId="5467"/>
    <cellStyle name="20 % - Accent2 2 4 4 2" xfId="12671"/>
    <cellStyle name="20 % - Accent2 2 4 4 2 2" xfId="27154"/>
    <cellStyle name="20 % - Accent2 2 4 4 2 2 2" xfId="55825"/>
    <cellStyle name="20 % - Accent2 2 4 4 2 3" xfId="41489"/>
    <cellStyle name="20 % - Accent2 2 4 4 3" xfId="19984"/>
    <cellStyle name="20 % - Accent2 2 4 4 3 2" xfId="48655"/>
    <cellStyle name="20 % - Accent2 2 4 4 4" xfId="34319"/>
    <cellStyle name="20 % - Accent2 2 4 5" xfId="9108"/>
    <cellStyle name="20 % - Accent2 2 4 5 2" xfId="23591"/>
    <cellStyle name="20 % - Accent2 2 4 5 2 2" xfId="52262"/>
    <cellStyle name="20 % - Accent2 2 4 5 3" xfId="37926"/>
    <cellStyle name="20 % - Accent2 2 4 6" xfId="16421"/>
    <cellStyle name="20 % - Accent2 2 4 6 2" xfId="45092"/>
    <cellStyle name="20 % - Accent2 2 4 7" xfId="30756"/>
    <cellStyle name="20 % - Accent2 2 4 8" xfId="1926"/>
    <cellStyle name="20 % - Accent2 2 5" xfId="2379"/>
    <cellStyle name="20 % - Accent2 2 5 2" xfId="4132"/>
    <cellStyle name="20 % - Accent2 2 5 2 2" xfId="7695"/>
    <cellStyle name="20 % - Accent2 2 5 2 2 2" xfId="14899"/>
    <cellStyle name="20 % - Accent2 2 5 2 2 2 2" xfId="29382"/>
    <cellStyle name="20 % - Accent2 2 5 2 2 2 2 2" xfId="58053"/>
    <cellStyle name="20 % - Accent2 2 5 2 2 2 3" xfId="43717"/>
    <cellStyle name="20 % - Accent2 2 5 2 2 3" xfId="22212"/>
    <cellStyle name="20 % - Accent2 2 5 2 2 3 2" xfId="50883"/>
    <cellStyle name="20 % - Accent2 2 5 2 2 4" xfId="36547"/>
    <cellStyle name="20 % - Accent2 2 5 2 3" xfId="11336"/>
    <cellStyle name="20 % - Accent2 2 5 2 3 2" xfId="25819"/>
    <cellStyle name="20 % - Accent2 2 5 2 3 2 2" xfId="54490"/>
    <cellStyle name="20 % - Accent2 2 5 2 3 3" xfId="40154"/>
    <cellStyle name="20 % - Accent2 2 5 2 4" xfId="18649"/>
    <cellStyle name="20 % - Accent2 2 5 2 4 2" xfId="47320"/>
    <cellStyle name="20 % - Accent2 2 5 2 5" xfId="32984"/>
    <cellStyle name="20 % - Accent2 2 5 3" xfId="5927"/>
    <cellStyle name="20 % - Accent2 2 5 3 2" xfId="13131"/>
    <cellStyle name="20 % - Accent2 2 5 3 2 2" xfId="27614"/>
    <cellStyle name="20 % - Accent2 2 5 3 2 2 2" xfId="56285"/>
    <cellStyle name="20 % - Accent2 2 5 3 2 3" xfId="41949"/>
    <cellStyle name="20 % - Accent2 2 5 3 3" xfId="20444"/>
    <cellStyle name="20 % - Accent2 2 5 3 3 2" xfId="49115"/>
    <cellStyle name="20 % - Accent2 2 5 3 4" xfId="34779"/>
    <cellStyle name="20 % - Accent2 2 5 4" xfId="9568"/>
    <cellStyle name="20 % - Accent2 2 5 4 2" xfId="24051"/>
    <cellStyle name="20 % - Accent2 2 5 4 2 2" xfId="52722"/>
    <cellStyle name="20 % - Accent2 2 5 4 3" xfId="38386"/>
    <cellStyle name="20 % - Accent2 2 5 5" xfId="16881"/>
    <cellStyle name="20 % - Accent2 2 5 5 2" xfId="45552"/>
    <cellStyle name="20 % - Accent2 2 5 6" xfId="31216"/>
    <cellStyle name="20 % - Accent2 2 6" xfId="3250"/>
    <cellStyle name="20 % - Accent2 2 6 2" xfId="6811"/>
    <cellStyle name="20 % - Accent2 2 6 2 2" xfId="14015"/>
    <cellStyle name="20 % - Accent2 2 6 2 2 2" xfId="28498"/>
    <cellStyle name="20 % - Accent2 2 6 2 2 2 2" xfId="57169"/>
    <cellStyle name="20 % - Accent2 2 6 2 2 3" xfId="42833"/>
    <cellStyle name="20 % - Accent2 2 6 2 3" xfId="21328"/>
    <cellStyle name="20 % - Accent2 2 6 2 3 2" xfId="49999"/>
    <cellStyle name="20 % - Accent2 2 6 2 4" xfId="35663"/>
    <cellStyle name="20 % - Accent2 2 6 3" xfId="10452"/>
    <cellStyle name="20 % - Accent2 2 6 3 2" xfId="24935"/>
    <cellStyle name="20 % - Accent2 2 6 3 2 2" xfId="53606"/>
    <cellStyle name="20 % - Accent2 2 6 3 3" xfId="39270"/>
    <cellStyle name="20 % - Accent2 2 6 4" xfId="17765"/>
    <cellStyle name="20 % - Accent2 2 6 4 2" xfId="46436"/>
    <cellStyle name="20 % - Accent2 2 6 5" xfId="32100"/>
    <cellStyle name="20 % - Accent2 2 7" xfId="5033"/>
    <cellStyle name="20 % - Accent2 2 7 2" xfId="12237"/>
    <cellStyle name="20 % - Accent2 2 7 2 2" xfId="26720"/>
    <cellStyle name="20 % - Accent2 2 7 2 2 2" xfId="55391"/>
    <cellStyle name="20 % - Accent2 2 7 2 3" xfId="41055"/>
    <cellStyle name="20 % - Accent2 2 7 3" xfId="19550"/>
    <cellStyle name="20 % - Accent2 2 7 3 2" xfId="48221"/>
    <cellStyle name="20 % - Accent2 2 7 4" xfId="33885"/>
    <cellStyle name="20 % - Accent2 2 8" xfId="8657"/>
    <cellStyle name="20 % - Accent2 2 8 2" xfId="23140"/>
    <cellStyle name="20 % - Accent2 2 8 2 2" xfId="51811"/>
    <cellStyle name="20 % - Accent2 2 8 3" xfId="37475"/>
    <cellStyle name="20 % - Accent2 2 9" xfId="15987"/>
    <cellStyle name="20 % - Accent2 2 9 2" xfId="44658"/>
    <cellStyle name="20 % - Accent2 3" xfId="42"/>
    <cellStyle name="20 % - Accent2 4" xfId="43"/>
    <cellStyle name="20 % - Accent2 5" xfId="3230"/>
    <cellStyle name="20 % - Accent2 5 2" xfId="4996"/>
    <cellStyle name="20 % - Accent2 5 2 2" xfId="8559"/>
    <cellStyle name="20 % - Accent2 5 2 2 2" xfId="15763"/>
    <cellStyle name="20 % - Accent2 5 2 2 2 2" xfId="30246"/>
    <cellStyle name="20 % - Accent2 5 2 2 2 2 2" xfId="58917"/>
    <cellStyle name="20 % - Accent2 5 2 2 2 3" xfId="44581"/>
    <cellStyle name="20 % - Accent2 5 2 2 3" xfId="23076"/>
    <cellStyle name="20 % - Accent2 5 2 2 3 2" xfId="51747"/>
    <cellStyle name="20 % - Accent2 5 2 2 4" xfId="37411"/>
    <cellStyle name="20 % - Accent2 5 2 3" xfId="12200"/>
    <cellStyle name="20 % - Accent2 5 2 3 2" xfId="26683"/>
    <cellStyle name="20 % - Accent2 5 2 3 2 2" xfId="55354"/>
    <cellStyle name="20 % - Accent2 5 2 3 3" xfId="41018"/>
    <cellStyle name="20 % - Accent2 5 2 4" xfId="19513"/>
    <cellStyle name="20 % - Accent2 5 2 4 2" xfId="48184"/>
    <cellStyle name="20 % - Accent2 5 2 5" xfId="33848"/>
    <cellStyle name="20 % - Accent2 5 3" xfId="6791"/>
    <cellStyle name="20 % - Accent2 5 3 2" xfId="13995"/>
    <cellStyle name="20 % - Accent2 5 3 2 2" xfId="28478"/>
    <cellStyle name="20 % - Accent2 5 3 2 2 2" xfId="57149"/>
    <cellStyle name="20 % - Accent2 5 3 2 3" xfId="42813"/>
    <cellStyle name="20 % - Accent2 5 3 3" xfId="21308"/>
    <cellStyle name="20 % - Accent2 5 3 3 2" xfId="49979"/>
    <cellStyle name="20 % - Accent2 5 3 4" xfId="35643"/>
    <cellStyle name="20 % - Accent2 5 4" xfId="10432"/>
    <cellStyle name="20 % - Accent2 5 4 2" xfId="24915"/>
    <cellStyle name="20 % - Accent2 5 4 2 2" xfId="53586"/>
    <cellStyle name="20 % - Accent2 5 4 3" xfId="39250"/>
    <cellStyle name="20 % - Accent2 5 5" xfId="17745"/>
    <cellStyle name="20 % - Accent2 5 5 2" xfId="46416"/>
    <cellStyle name="20 % - Accent2 5 6" xfId="32080"/>
    <cellStyle name="20 % - Accent2 6" xfId="4112"/>
    <cellStyle name="20 % - Accent2 6 2" xfId="7675"/>
    <cellStyle name="20 % - Accent2 6 2 2" xfId="14879"/>
    <cellStyle name="20 % - Accent2 6 2 2 2" xfId="29362"/>
    <cellStyle name="20 % - Accent2 6 2 2 2 2" xfId="58033"/>
    <cellStyle name="20 % - Accent2 6 2 2 3" xfId="43697"/>
    <cellStyle name="20 % - Accent2 6 2 3" xfId="22192"/>
    <cellStyle name="20 % - Accent2 6 2 3 2" xfId="50863"/>
    <cellStyle name="20 % - Accent2 6 2 4" xfId="36527"/>
    <cellStyle name="20 % - Accent2 6 3" xfId="11316"/>
    <cellStyle name="20 % - Accent2 6 3 2" xfId="25799"/>
    <cellStyle name="20 % - Accent2 6 3 2 2" xfId="54470"/>
    <cellStyle name="20 % - Accent2 6 3 3" xfId="40134"/>
    <cellStyle name="20 % - Accent2 6 4" xfId="18629"/>
    <cellStyle name="20 % - Accent2 6 4 2" xfId="47300"/>
    <cellStyle name="20 % - Accent2 6 5" xfId="32964"/>
    <cellStyle name="20 % - Accent2 7" xfId="5015"/>
    <cellStyle name="20 % - Accent2 7 2" xfId="12219"/>
    <cellStyle name="20 % - Accent2 7 2 2" xfId="26702"/>
    <cellStyle name="20 % - Accent2 7 2 2 2" xfId="55373"/>
    <cellStyle name="20 % - Accent2 7 2 3" xfId="41037"/>
    <cellStyle name="20 % - Accent2 7 3" xfId="19532"/>
    <cellStyle name="20 % - Accent2 7 3 2" xfId="48203"/>
    <cellStyle name="20 % - Accent2 7 4" xfId="33867"/>
    <cellStyle name="20 % - Accent2 8" xfId="5902"/>
    <cellStyle name="20 % - Accent2 8 2" xfId="13106"/>
    <cellStyle name="20 % - Accent2 8 2 2" xfId="27589"/>
    <cellStyle name="20 % - Accent2 8 2 2 2" xfId="56260"/>
    <cellStyle name="20 % - Accent2 8 2 3" xfId="41924"/>
    <cellStyle name="20 % - Accent2 8 3" xfId="20419"/>
    <cellStyle name="20 % - Accent2 8 3 2" xfId="49090"/>
    <cellStyle name="20 % - Accent2 8 4" xfId="34754"/>
    <cellStyle name="20 % - Accent2 9" xfId="8636"/>
    <cellStyle name="20 % - Accent2 9 2" xfId="23119"/>
    <cellStyle name="20 % - Accent2 9 2 2" xfId="51790"/>
    <cellStyle name="20 % - Accent2 9 3" xfId="37454"/>
    <cellStyle name="20 % - Accent3" xfId="44"/>
    <cellStyle name="20 % - Accent3 10" xfId="9546"/>
    <cellStyle name="20 % - Accent3 10 2" xfId="24029"/>
    <cellStyle name="20 % - Accent3 10 2 2" xfId="52700"/>
    <cellStyle name="20 % - Accent3 10 3" xfId="38364"/>
    <cellStyle name="20 % - Accent3 11" xfId="15971"/>
    <cellStyle name="20 % - Accent3 11 2" xfId="44642"/>
    <cellStyle name="20 % - Accent3 12" xfId="16859"/>
    <cellStyle name="20 % - Accent3 12 2" xfId="45530"/>
    <cellStyle name="20 % - Accent3 13" xfId="30306"/>
    <cellStyle name="20 % - Accent3 14" xfId="31194"/>
    <cellStyle name="20 % - Accent3 15" xfId="1480"/>
    <cellStyle name="20 % - Accent3 16" xfId="2359"/>
    <cellStyle name="20 % - Accent3 2" xfId="45"/>
    <cellStyle name="20 % - Accent3 2 10" xfId="30324"/>
    <cellStyle name="20 % - Accent3 2 11" xfId="1501"/>
    <cellStyle name="20 % - Accent3 2 2" xfId="46"/>
    <cellStyle name="20 % - Accent3 2 2 10" xfId="1502"/>
    <cellStyle name="20 % - Accent3 2 2 2" xfId="594"/>
    <cellStyle name="20 % - Accent3 2 2 2 2" xfId="1046"/>
    <cellStyle name="20 % - Accent3 2 2 2 2 2" xfId="3022"/>
    <cellStyle name="20 % - Accent3 2 2 2 2 2 2" xfId="4785"/>
    <cellStyle name="20 % - Accent3 2 2 2 2 2 2 2" xfId="8348" hidden="1"/>
    <cellStyle name="20 % - Accent3 2 2 2 2 2 2 2" xfId="8584"/>
    <cellStyle name="20 % - Accent3 2 2 2 2 2 2 2 2" xfId="15552"/>
    <cellStyle name="20 % - Accent3 2 2 2 2 2 2 2 2 2" xfId="30035"/>
    <cellStyle name="20 % - Accent3 2 2 2 2 2 2 2 2 2 2" xfId="58706"/>
    <cellStyle name="20 % - Accent3 2 2 2 2 2 2 2 2 3" xfId="44370"/>
    <cellStyle name="20 % - Accent3 2 2 2 2 2 2 2 3" xfId="15788"/>
    <cellStyle name="20 % - Accent3 2 2 2 2 2 2 2 3 2" xfId="30271"/>
    <cellStyle name="20 % - Accent3 2 2 2 2 2 2 2 3 2 2" xfId="58942"/>
    <cellStyle name="20 % - Accent3 2 2 2 2 2 2 2 3 3" xfId="44606"/>
    <cellStyle name="20 % - Accent3 2 2 2 2 2 2 2 4" xfId="22865"/>
    <cellStyle name="20 % - Accent3 2 2 2 2 2 2 2 4 2" xfId="51536"/>
    <cellStyle name="20 % - Accent3 2 2 2 2 2 2 2 5" xfId="23101"/>
    <cellStyle name="20 % - Accent3 2 2 2 2 2 2 2 5 2" xfId="51772"/>
    <cellStyle name="20 % - Accent3 2 2 2 2 2 2 2 6" xfId="37200"/>
    <cellStyle name="20 % - Accent3 2 2 2 2 2 2 2 7" xfId="37436"/>
    <cellStyle name="20 % - Accent3 2 2 2 2 2 2 3" xfId="11989"/>
    <cellStyle name="20 % - Accent3 2 2 2 2 2 2 3 2" xfId="26472"/>
    <cellStyle name="20 % - Accent3 2 2 2 2 2 2 3 2 2" xfId="55143"/>
    <cellStyle name="20 % - Accent3 2 2 2 2 2 2 3 3" xfId="40807"/>
    <cellStyle name="20 % - Accent3 2 2 2 2 2 2 4" xfId="19302"/>
    <cellStyle name="20 % - Accent3 2 2 2 2 2 2 4 2" xfId="47973"/>
    <cellStyle name="20 % - Accent3 2 2 2 2 2 2 5" xfId="33637"/>
    <cellStyle name="20 % - Accent3 2 2 2 2 2 3" xfId="6580"/>
    <cellStyle name="20 % - Accent3 2 2 2 2 2 3 2" xfId="13784"/>
    <cellStyle name="20 % - Accent3 2 2 2 2 2 3 2 2" xfId="28267"/>
    <cellStyle name="20 % - Accent3 2 2 2 2 2 3 2 2 2" xfId="56938"/>
    <cellStyle name="20 % - Accent3 2 2 2 2 2 3 2 3" xfId="42602"/>
    <cellStyle name="20 % - Accent3 2 2 2 2 2 3 3" xfId="21097"/>
    <cellStyle name="20 % - Accent3 2 2 2 2 2 3 3 2" xfId="49768"/>
    <cellStyle name="20 % - Accent3 2 2 2 2 2 3 4" xfId="35432"/>
    <cellStyle name="20 % - Accent3 2 2 2 2 2 4" xfId="10221"/>
    <cellStyle name="20 % - Accent3 2 2 2 2 2 4 2" xfId="24704"/>
    <cellStyle name="20 % - Accent3 2 2 2 2 2 4 2 2" xfId="53375"/>
    <cellStyle name="20 % - Accent3 2 2 2 2 2 4 3" xfId="39039"/>
    <cellStyle name="20 % - Accent3 2 2 2 2 2 5" xfId="17534"/>
    <cellStyle name="20 % - Accent3 2 2 2 2 2 5 2" xfId="46205"/>
    <cellStyle name="20 % - Accent3 2 2 2 2 2 6" xfId="31869"/>
    <cellStyle name="20 % - Accent3 2 2 2 2 3" xfId="3901"/>
    <cellStyle name="20 % - Accent3 2 2 2 2 3 2" xfId="7464"/>
    <cellStyle name="20 % - Accent3 2 2 2 2 3 2 2" xfId="14668"/>
    <cellStyle name="20 % - Accent3 2 2 2 2 3 2 2 2" xfId="29151"/>
    <cellStyle name="20 % - Accent3 2 2 2 2 3 2 2 2 2" xfId="57822"/>
    <cellStyle name="20 % - Accent3 2 2 2 2 3 2 2 3" xfId="43486"/>
    <cellStyle name="20 % - Accent3 2 2 2 2 3 2 3" xfId="21981"/>
    <cellStyle name="20 % - Accent3 2 2 2 2 3 2 3 2" xfId="50652"/>
    <cellStyle name="20 % - Accent3 2 2 2 2 3 2 4" xfId="36316"/>
    <cellStyle name="20 % - Accent3 2 2 2 2 3 3" xfId="11105"/>
    <cellStyle name="20 % - Accent3 2 2 2 2 3 3 2" xfId="25588"/>
    <cellStyle name="20 % - Accent3 2 2 2 2 3 3 2 2" xfId="54259"/>
    <cellStyle name="20 % - Accent3 2 2 2 2 3 3 3" xfId="39923"/>
    <cellStyle name="20 % - Accent3 2 2 2 2 3 4" xfId="18418"/>
    <cellStyle name="20 % - Accent3 2 2 2 2 3 4 2" xfId="47089"/>
    <cellStyle name="20 % - Accent3 2 2 2 2 3 5" xfId="32753"/>
    <cellStyle name="20 % - Accent3 2 2 2 2 4" xfId="5686"/>
    <cellStyle name="20 % - Accent3 2 2 2 2 4 2" xfId="12890"/>
    <cellStyle name="20 % - Accent3 2 2 2 2 4 2 2" xfId="27373"/>
    <cellStyle name="20 % - Accent3 2 2 2 2 4 2 2 2" xfId="56044"/>
    <cellStyle name="20 % - Accent3 2 2 2 2 4 2 3" xfId="41708"/>
    <cellStyle name="20 % - Accent3 2 2 2 2 4 3" xfId="20203"/>
    <cellStyle name="20 % - Accent3 2 2 2 2 4 3 2" xfId="48874"/>
    <cellStyle name="20 % - Accent3 2 2 2 2 4 4" xfId="34538"/>
    <cellStyle name="20 % - Accent3 2 2 2 2 5" xfId="9327"/>
    <cellStyle name="20 % - Accent3 2 2 2 2 5 2" xfId="23810"/>
    <cellStyle name="20 % - Accent3 2 2 2 2 5 2 2" xfId="52481"/>
    <cellStyle name="20 % - Accent3 2 2 2 2 5 3" xfId="38145"/>
    <cellStyle name="20 % - Accent3 2 2 2 2 6" xfId="16640"/>
    <cellStyle name="20 % - Accent3 2 2 2 2 6 2" xfId="45311"/>
    <cellStyle name="20 % - Accent3 2 2 2 2 7" xfId="30975"/>
    <cellStyle name="20 % - Accent3 2 2 2 2 8" xfId="2143"/>
    <cellStyle name="20 % - Accent3 2 2 2 3" xfId="2592"/>
    <cellStyle name="20 % - Accent3 2 2 2 3 2" xfId="4351"/>
    <cellStyle name="20 % - Accent3 2 2 2 3 2 2" xfId="7914"/>
    <cellStyle name="20 % - Accent3 2 2 2 3 2 2 2" xfId="15118"/>
    <cellStyle name="20 % - Accent3 2 2 2 3 2 2 2 2" xfId="29601"/>
    <cellStyle name="20 % - Accent3 2 2 2 3 2 2 2 2 2" xfId="58272"/>
    <cellStyle name="20 % - Accent3 2 2 2 3 2 2 2 3" xfId="43936"/>
    <cellStyle name="20 % - Accent3 2 2 2 3 2 2 3" xfId="22431"/>
    <cellStyle name="20 % - Accent3 2 2 2 3 2 2 3 2" xfId="51102"/>
    <cellStyle name="20 % - Accent3 2 2 2 3 2 2 4" xfId="36766"/>
    <cellStyle name="20 % - Accent3 2 2 2 3 2 3" xfId="11555"/>
    <cellStyle name="20 % - Accent3 2 2 2 3 2 3 2" xfId="26038"/>
    <cellStyle name="20 % - Accent3 2 2 2 3 2 3 2 2" xfId="54709"/>
    <cellStyle name="20 % - Accent3 2 2 2 3 2 3 3" xfId="40373"/>
    <cellStyle name="20 % - Accent3 2 2 2 3 2 4" xfId="18868"/>
    <cellStyle name="20 % - Accent3 2 2 2 3 2 4 2" xfId="47539"/>
    <cellStyle name="20 % - Accent3 2 2 2 3 2 5" xfId="33203"/>
    <cellStyle name="20 % - Accent3 2 2 2 3 3" xfId="6146"/>
    <cellStyle name="20 % - Accent3 2 2 2 3 3 2" xfId="13350"/>
    <cellStyle name="20 % - Accent3 2 2 2 3 3 2 2" xfId="27833"/>
    <cellStyle name="20 % - Accent3 2 2 2 3 3 2 2 2" xfId="56504"/>
    <cellStyle name="20 % - Accent3 2 2 2 3 3 2 3" xfId="42168"/>
    <cellStyle name="20 % - Accent3 2 2 2 3 3 3" xfId="20663"/>
    <cellStyle name="20 % - Accent3 2 2 2 3 3 3 2" xfId="49334"/>
    <cellStyle name="20 % - Accent3 2 2 2 3 3 4" xfId="34998"/>
    <cellStyle name="20 % - Accent3 2 2 2 3 4" xfId="9787"/>
    <cellStyle name="20 % - Accent3 2 2 2 3 4 2" xfId="24270"/>
    <cellStyle name="20 % - Accent3 2 2 2 3 4 2 2" xfId="52941"/>
    <cellStyle name="20 % - Accent3 2 2 2 3 4 3" xfId="38605"/>
    <cellStyle name="20 % - Accent3 2 2 2 3 5" xfId="17100"/>
    <cellStyle name="20 % - Accent3 2 2 2 3 5 2" xfId="45771"/>
    <cellStyle name="20 % - Accent3 2 2 2 3 6" xfId="31435"/>
    <cellStyle name="20 % - Accent3 2 2 2 4" xfId="3469"/>
    <cellStyle name="20 % - Accent3 2 2 2 4 2" xfId="7030"/>
    <cellStyle name="20 % - Accent3 2 2 2 4 2 2" xfId="14234"/>
    <cellStyle name="20 % - Accent3 2 2 2 4 2 2 2" xfId="28717"/>
    <cellStyle name="20 % - Accent3 2 2 2 4 2 2 2 2" xfId="57388"/>
    <cellStyle name="20 % - Accent3 2 2 2 4 2 2 3" xfId="43052"/>
    <cellStyle name="20 % - Accent3 2 2 2 4 2 3" xfId="21547"/>
    <cellStyle name="20 % - Accent3 2 2 2 4 2 3 2" xfId="50218"/>
    <cellStyle name="20 % - Accent3 2 2 2 4 2 4" xfId="35882"/>
    <cellStyle name="20 % - Accent3 2 2 2 4 3" xfId="10671"/>
    <cellStyle name="20 % - Accent3 2 2 2 4 3 2" xfId="25154"/>
    <cellStyle name="20 % - Accent3 2 2 2 4 3 2 2" xfId="53825"/>
    <cellStyle name="20 % - Accent3 2 2 2 4 3 3" xfId="39489"/>
    <cellStyle name="20 % - Accent3 2 2 2 4 4" xfId="17984"/>
    <cellStyle name="20 % - Accent3 2 2 2 4 4 2" xfId="46655"/>
    <cellStyle name="20 % - Accent3 2 2 2 4 5" xfId="32319"/>
    <cellStyle name="20 % - Accent3 2 2 2 5" xfId="5252"/>
    <cellStyle name="20 % - Accent3 2 2 2 5 2" xfId="12456"/>
    <cellStyle name="20 % - Accent3 2 2 2 5 2 2" xfId="26939"/>
    <cellStyle name="20 % - Accent3 2 2 2 5 2 2 2" xfId="55610"/>
    <cellStyle name="20 % - Accent3 2 2 2 5 2 3" xfId="41274"/>
    <cellStyle name="20 % - Accent3 2 2 2 5 3" xfId="19769"/>
    <cellStyle name="20 % - Accent3 2 2 2 5 3 2" xfId="48440"/>
    <cellStyle name="20 % - Accent3 2 2 2 5 4" xfId="34104"/>
    <cellStyle name="20 % - Accent3 2 2 2 6" xfId="8890"/>
    <cellStyle name="20 % - Accent3 2 2 2 6 2" xfId="23373"/>
    <cellStyle name="20 % - Accent3 2 2 2 6 2 2" xfId="52044"/>
    <cellStyle name="20 % - Accent3 2 2 2 6 3" xfId="37708"/>
    <cellStyle name="20 % - Accent3 2 2 2 7" xfId="16206"/>
    <cellStyle name="20 % - Accent3 2 2 2 7 2" xfId="44877"/>
    <cellStyle name="20 % - Accent3 2 2 2 8" xfId="30541"/>
    <cellStyle name="20 % - Accent3 2 2 2 9" xfId="1713"/>
    <cellStyle name="20 % - Accent3 2 2 3" xfId="830"/>
    <cellStyle name="20 % - Accent3 2 2 3 2" xfId="2808"/>
    <cellStyle name="20 % - Accent3 2 2 3 2 2" xfId="4569"/>
    <cellStyle name="20 % - Accent3 2 2 3 2 2 2" xfId="8132"/>
    <cellStyle name="20 % - Accent3 2 2 3 2 2 2 2" xfId="15336"/>
    <cellStyle name="20 % - Accent3 2 2 3 2 2 2 2 2" xfId="29819"/>
    <cellStyle name="20 % - Accent3 2 2 3 2 2 2 2 2 2" xfId="58490"/>
    <cellStyle name="20 % - Accent3 2 2 3 2 2 2 2 3" xfId="44154"/>
    <cellStyle name="20 % - Accent3 2 2 3 2 2 2 3" xfId="22649"/>
    <cellStyle name="20 % - Accent3 2 2 3 2 2 2 3 2" xfId="51320"/>
    <cellStyle name="20 % - Accent3 2 2 3 2 2 2 4" xfId="36984"/>
    <cellStyle name="20 % - Accent3 2 2 3 2 2 3" xfId="11773"/>
    <cellStyle name="20 % - Accent3 2 2 3 2 2 3 2" xfId="26256"/>
    <cellStyle name="20 % - Accent3 2 2 3 2 2 3 2 2" xfId="54927"/>
    <cellStyle name="20 % - Accent3 2 2 3 2 2 3 3" xfId="40591"/>
    <cellStyle name="20 % - Accent3 2 2 3 2 2 4" xfId="19086"/>
    <cellStyle name="20 % - Accent3 2 2 3 2 2 4 2" xfId="47757"/>
    <cellStyle name="20 % - Accent3 2 2 3 2 2 5" xfId="33421"/>
    <cellStyle name="20 % - Accent3 2 2 3 2 3" xfId="6364"/>
    <cellStyle name="20 % - Accent3 2 2 3 2 3 2" xfId="13568"/>
    <cellStyle name="20 % - Accent3 2 2 3 2 3 2 2" xfId="28051"/>
    <cellStyle name="20 % - Accent3 2 2 3 2 3 2 2 2" xfId="56722"/>
    <cellStyle name="20 % - Accent3 2 2 3 2 3 2 3" xfId="42386"/>
    <cellStyle name="20 % - Accent3 2 2 3 2 3 3" xfId="20881"/>
    <cellStyle name="20 % - Accent3 2 2 3 2 3 3 2" xfId="49552"/>
    <cellStyle name="20 % - Accent3 2 2 3 2 3 4" xfId="35216"/>
    <cellStyle name="20 % - Accent3 2 2 3 2 4" xfId="10005"/>
    <cellStyle name="20 % - Accent3 2 2 3 2 4 2" xfId="24488"/>
    <cellStyle name="20 % - Accent3 2 2 3 2 4 2 2" xfId="53159"/>
    <cellStyle name="20 % - Accent3 2 2 3 2 4 3" xfId="38823"/>
    <cellStyle name="20 % - Accent3 2 2 3 2 5" xfId="17318"/>
    <cellStyle name="20 % - Accent3 2 2 3 2 5 2" xfId="45989"/>
    <cellStyle name="20 % - Accent3 2 2 3 2 6" xfId="31653"/>
    <cellStyle name="20 % - Accent3 2 2 3 3" xfId="3685"/>
    <cellStyle name="20 % - Accent3 2 2 3 3 2" xfId="7248"/>
    <cellStyle name="20 % - Accent3 2 2 3 3 2 2" xfId="14452"/>
    <cellStyle name="20 % - Accent3 2 2 3 3 2 2 2" xfId="28935"/>
    <cellStyle name="20 % - Accent3 2 2 3 3 2 2 2 2" xfId="57606"/>
    <cellStyle name="20 % - Accent3 2 2 3 3 2 2 3" xfId="43270"/>
    <cellStyle name="20 % - Accent3 2 2 3 3 2 3" xfId="21765"/>
    <cellStyle name="20 % - Accent3 2 2 3 3 2 3 2" xfId="50436"/>
    <cellStyle name="20 % - Accent3 2 2 3 3 2 4" xfId="36100"/>
    <cellStyle name="20 % - Accent3 2 2 3 3 3" xfId="10889"/>
    <cellStyle name="20 % - Accent3 2 2 3 3 3 2" xfId="25372"/>
    <cellStyle name="20 % - Accent3 2 2 3 3 3 2 2" xfId="54043"/>
    <cellStyle name="20 % - Accent3 2 2 3 3 3 3" xfId="39707"/>
    <cellStyle name="20 % - Accent3 2 2 3 3 4" xfId="18202"/>
    <cellStyle name="20 % - Accent3 2 2 3 3 4 2" xfId="46873"/>
    <cellStyle name="20 % - Accent3 2 2 3 3 5" xfId="32537"/>
    <cellStyle name="20 % - Accent3 2 2 3 4" xfId="5470"/>
    <cellStyle name="20 % - Accent3 2 2 3 4 2" xfId="12674"/>
    <cellStyle name="20 % - Accent3 2 2 3 4 2 2" xfId="27157"/>
    <cellStyle name="20 % - Accent3 2 2 3 4 2 2 2" xfId="55828"/>
    <cellStyle name="20 % - Accent3 2 2 3 4 2 3" xfId="41492"/>
    <cellStyle name="20 % - Accent3 2 2 3 4 3" xfId="19987"/>
    <cellStyle name="20 % - Accent3 2 2 3 4 3 2" xfId="48658"/>
    <cellStyle name="20 % - Accent3 2 2 3 4 4" xfId="34322"/>
    <cellStyle name="20 % - Accent3 2 2 3 5" xfId="9111"/>
    <cellStyle name="20 % - Accent3 2 2 3 5 2" xfId="23594"/>
    <cellStyle name="20 % - Accent3 2 2 3 5 2 2" xfId="52265"/>
    <cellStyle name="20 % - Accent3 2 2 3 5 3" xfId="37929"/>
    <cellStyle name="20 % - Accent3 2 2 3 6" xfId="16424"/>
    <cellStyle name="20 % - Accent3 2 2 3 6 2" xfId="45095"/>
    <cellStyle name="20 % - Accent3 2 2 3 7" xfId="30759"/>
    <cellStyle name="20 % - Accent3 2 2 3 8" xfId="1929"/>
    <cellStyle name="20 % - Accent3 2 2 4" xfId="2382"/>
    <cellStyle name="20 % - Accent3 2 2 4 2" xfId="4135"/>
    <cellStyle name="20 % - Accent3 2 2 4 2 2" xfId="7698"/>
    <cellStyle name="20 % - Accent3 2 2 4 2 2 2" xfId="14902"/>
    <cellStyle name="20 % - Accent3 2 2 4 2 2 2 2" xfId="29385"/>
    <cellStyle name="20 % - Accent3 2 2 4 2 2 2 2 2" xfId="58056"/>
    <cellStyle name="20 % - Accent3 2 2 4 2 2 2 3" xfId="43720"/>
    <cellStyle name="20 % - Accent3 2 2 4 2 2 3" xfId="22215"/>
    <cellStyle name="20 % - Accent3 2 2 4 2 2 3 2" xfId="50886"/>
    <cellStyle name="20 % - Accent3 2 2 4 2 2 4" xfId="36550"/>
    <cellStyle name="20 % - Accent3 2 2 4 2 3" xfId="11339"/>
    <cellStyle name="20 % - Accent3 2 2 4 2 3 2" xfId="25822"/>
    <cellStyle name="20 % - Accent3 2 2 4 2 3 2 2" xfId="54493"/>
    <cellStyle name="20 % - Accent3 2 2 4 2 3 3" xfId="40157"/>
    <cellStyle name="20 % - Accent3 2 2 4 2 4" xfId="18652"/>
    <cellStyle name="20 % - Accent3 2 2 4 2 4 2" xfId="47323"/>
    <cellStyle name="20 % - Accent3 2 2 4 2 5" xfId="32987"/>
    <cellStyle name="20 % - Accent3 2 2 4 3" xfId="5930"/>
    <cellStyle name="20 % - Accent3 2 2 4 3 2" xfId="13134"/>
    <cellStyle name="20 % - Accent3 2 2 4 3 2 2" xfId="27617"/>
    <cellStyle name="20 % - Accent3 2 2 4 3 2 2 2" xfId="56288"/>
    <cellStyle name="20 % - Accent3 2 2 4 3 2 3" xfId="41952"/>
    <cellStyle name="20 % - Accent3 2 2 4 3 3" xfId="20447"/>
    <cellStyle name="20 % - Accent3 2 2 4 3 3 2" xfId="49118"/>
    <cellStyle name="20 % - Accent3 2 2 4 3 4" xfId="34782"/>
    <cellStyle name="20 % - Accent3 2 2 4 4" xfId="9571"/>
    <cellStyle name="20 % - Accent3 2 2 4 4 2" xfId="24054"/>
    <cellStyle name="20 % - Accent3 2 2 4 4 2 2" xfId="52725"/>
    <cellStyle name="20 % - Accent3 2 2 4 4 3" xfId="38389"/>
    <cellStyle name="20 % - Accent3 2 2 4 5" xfId="16884"/>
    <cellStyle name="20 % - Accent3 2 2 4 5 2" xfId="45555"/>
    <cellStyle name="20 % - Accent3 2 2 4 6" xfId="31219"/>
    <cellStyle name="20 % - Accent3 2 2 5" xfId="3253"/>
    <cellStyle name="20 % - Accent3 2 2 5 2" xfId="6814"/>
    <cellStyle name="20 % - Accent3 2 2 5 2 2" xfId="14018"/>
    <cellStyle name="20 % - Accent3 2 2 5 2 2 2" xfId="28501"/>
    <cellStyle name="20 % - Accent3 2 2 5 2 2 2 2" xfId="57172"/>
    <cellStyle name="20 % - Accent3 2 2 5 2 2 3" xfId="42836"/>
    <cellStyle name="20 % - Accent3 2 2 5 2 3" xfId="21331"/>
    <cellStyle name="20 % - Accent3 2 2 5 2 3 2" xfId="50002"/>
    <cellStyle name="20 % - Accent3 2 2 5 2 4" xfId="35666"/>
    <cellStyle name="20 % - Accent3 2 2 5 3" xfId="10455"/>
    <cellStyle name="20 % - Accent3 2 2 5 3 2" xfId="24938"/>
    <cellStyle name="20 % - Accent3 2 2 5 3 2 2" xfId="53609"/>
    <cellStyle name="20 % - Accent3 2 2 5 3 3" xfId="39273"/>
    <cellStyle name="20 % - Accent3 2 2 5 4" xfId="17768"/>
    <cellStyle name="20 % - Accent3 2 2 5 4 2" xfId="46439"/>
    <cellStyle name="20 % - Accent3 2 2 5 5" xfId="32103"/>
    <cellStyle name="20 % - Accent3 2 2 6" xfId="5036"/>
    <cellStyle name="20 % - Accent3 2 2 6 2" xfId="12240"/>
    <cellStyle name="20 % - Accent3 2 2 6 2 2" xfId="26723"/>
    <cellStyle name="20 % - Accent3 2 2 6 2 2 2" xfId="55394"/>
    <cellStyle name="20 % - Accent3 2 2 6 2 3" xfId="41058"/>
    <cellStyle name="20 % - Accent3 2 2 6 3" xfId="19553"/>
    <cellStyle name="20 % - Accent3 2 2 6 3 2" xfId="48224"/>
    <cellStyle name="20 % - Accent3 2 2 6 4" xfId="33888"/>
    <cellStyle name="20 % - Accent3 2 2 7" xfId="8660"/>
    <cellStyle name="20 % - Accent3 2 2 7 2" xfId="23143"/>
    <cellStyle name="20 % - Accent3 2 2 7 2 2" xfId="51814"/>
    <cellStyle name="20 % - Accent3 2 2 7 3" xfId="37478"/>
    <cellStyle name="20 % - Accent3 2 2 8" xfId="15990"/>
    <cellStyle name="20 % - Accent3 2 2 8 2" xfId="44661"/>
    <cellStyle name="20 % - Accent3 2 2 9" xfId="30325"/>
    <cellStyle name="20 % - Accent3 2 3" xfId="593"/>
    <cellStyle name="20 % - Accent3 2 3 2" xfId="1045"/>
    <cellStyle name="20 % - Accent3 2 3 2 2" xfId="3021"/>
    <cellStyle name="20 % - Accent3 2 3 2 2 2" xfId="4784"/>
    <cellStyle name="20 % - Accent3 2 3 2 2 2 2" xfId="8347"/>
    <cellStyle name="20 % - Accent3 2 3 2 2 2 2 2" xfId="15551"/>
    <cellStyle name="20 % - Accent3 2 3 2 2 2 2 2 2" xfId="30034"/>
    <cellStyle name="20 % - Accent3 2 3 2 2 2 2 2 2 2" xfId="58705"/>
    <cellStyle name="20 % - Accent3 2 3 2 2 2 2 2 3" xfId="44369"/>
    <cellStyle name="20 % - Accent3 2 3 2 2 2 2 3" xfId="22864"/>
    <cellStyle name="20 % - Accent3 2 3 2 2 2 2 3 2" xfId="51535"/>
    <cellStyle name="20 % - Accent3 2 3 2 2 2 2 4" xfId="37199"/>
    <cellStyle name="20 % - Accent3 2 3 2 2 2 3" xfId="11988"/>
    <cellStyle name="20 % - Accent3 2 3 2 2 2 3 2" xfId="26471"/>
    <cellStyle name="20 % - Accent3 2 3 2 2 2 3 2 2" xfId="55142"/>
    <cellStyle name="20 % - Accent3 2 3 2 2 2 3 3" xfId="40806"/>
    <cellStyle name="20 % - Accent3 2 3 2 2 2 4" xfId="19301"/>
    <cellStyle name="20 % - Accent3 2 3 2 2 2 4 2" xfId="47972"/>
    <cellStyle name="20 % - Accent3 2 3 2 2 2 5" xfId="33636"/>
    <cellStyle name="20 % - Accent3 2 3 2 2 3" xfId="6579"/>
    <cellStyle name="20 % - Accent3 2 3 2 2 3 2" xfId="13783"/>
    <cellStyle name="20 % - Accent3 2 3 2 2 3 2 2" xfId="28266"/>
    <cellStyle name="20 % - Accent3 2 3 2 2 3 2 2 2" xfId="56937"/>
    <cellStyle name="20 % - Accent3 2 3 2 2 3 2 3" xfId="42601"/>
    <cellStyle name="20 % - Accent3 2 3 2 2 3 3" xfId="21096"/>
    <cellStyle name="20 % - Accent3 2 3 2 2 3 3 2" xfId="49767"/>
    <cellStyle name="20 % - Accent3 2 3 2 2 3 4" xfId="35431"/>
    <cellStyle name="20 % - Accent3 2 3 2 2 4" xfId="10220"/>
    <cellStyle name="20 % - Accent3 2 3 2 2 4 2" xfId="24703"/>
    <cellStyle name="20 % - Accent3 2 3 2 2 4 2 2" xfId="53374"/>
    <cellStyle name="20 % - Accent3 2 3 2 2 4 3" xfId="39038"/>
    <cellStyle name="20 % - Accent3 2 3 2 2 5" xfId="17533"/>
    <cellStyle name="20 % - Accent3 2 3 2 2 5 2" xfId="46204"/>
    <cellStyle name="20 % - Accent3 2 3 2 2 6" xfId="31868"/>
    <cellStyle name="20 % - Accent3 2 3 2 3" xfId="3900"/>
    <cellStyle name="20 % - Accent3 2 3 2 3 2" xfId="7463"/>
    <cellStyle name="20 % - Accent3 2 3 2 3 2 2" xfId="14667"/>
    <cellStyle name="20 % - Accent3 2 3 2 3 2 2 2" xfId="29150"/>
    <cellStyle name="20 % - Accent3 2 3 2 3 2 2 2 2" xfId="57821"/>
    <cellStyle name="20 % - Accent3 2 3 2 3 2 2 3" xfId="43485"/>
    <cellStyle name="20 % - Accent3 2 3 2 3 2 3" xfId="21980"/>
    <cellStyle name="20 % - Accent3 2 3 2 3 2 3 2" xfId="50651"/>
    <cellStyle name="20 % - Accent3 2 3 2 3 2 4" xfId="36315"/>
    <cellStyle name="20 % - Accent3 2 3 2 3 3" xfId="11104"/>
    <cellStyle name="20 % - Accent3 2 3 2 3 3 2" xfId="25587"/>
    <cellStyle name="20 % - Accent3 2 3 2 3 3 2 2" xfId="54258"/>
    <cellStyle name="20 % - Accent3 2 3 2 3 3 3" xfId="39922"/>
    <cellStyle name="20 % - Accent3 2 3 2 3 4" xfId="18417"/>
    <cellStyle name="20 % - Accent3 2 3 2 3 4 2" xfId="47088"/>
    <cellStyle name="20 % - Accent3 2 3 2 3 5" xfId="32752"/>
    <cellStyle name="20 % - Accent3 2 3 2 4" xfId="5685"/>
    <cellStyle name="20 % - Accent3 2 3 2 4 2" xfId="12889"/>
    <cellStyle name="20 % - Accent3 2 3 2 4 2 2" xfId="27372"/>
    <cellStyle name="20 % - Accent3 2 3 2 4 2 2 2" xfId="56043"/>
    <cellStyle name="20 % - Accent3 2 3 2 4 2 3" xfId="41707"/>
    <cellStyle name="20 % - Accent3 2 3 2 4 3" xfId="20202"/>
    <cellStyle name="20 % - Accent3 2 3 2 4 3 2" xfId="48873"/>
    <cellStyle name="20 % - Accent3 2 3 2 4 4" xfId="34537"/>
    <cellStyle name="20 % - Accent3 2 3 2 5" xfId="9326"/>
    <cellStyle name="20 % - Accent3 2 3 2 5 2" xfId="23809"/>
    <cellStyle name="20 % - Accent3 2 3 2 5 2 2" xfId="52480"/>
    <cellStyle name="20 % - Accent3 2 3 2 5 3" xfId="38144"/>
    <cellStyle name="20 % - Accent3 2 3 2 6" xfId="16639"/>
    <cellStyle name="20 % - Accent3 2 3 2 6 2" xfId="45310"/>
    <cellStyle name="20 % - Accent3 2 3 2 7" xfId="30974"/>
    <cellStyle name="20 % - Accent3 2 3 2 8" xfId="2142"/>
    <cellStyle name="20 % - Accent3 2 3 3" xfId="2591"/>
    <cellStyle name="20 % - Accent3 2 3 3 2" xfId="4350"/>
    <cellStyle name="20 % - Accent3 2 3 3 2 2" xfId="7913"/>
    <cellStyle name="20 % - Accent3 2 3 3 2 2 2" xfId="15117"/>
    <cellStyle name="20 % - Accent3 2 3 3 2 2 2 2" xfId="29600"/>
    <cellStyle name="20 % - Accent3 2 3 3 2 2 2 2 2" xfId="58271"/>
    <cellStyle name="20 % - Accent3 2 3 3 2 2 2 3" xfId="43935"/>
    <cellStyle name="20 % - Accent3 2 3 3 2 2 3" xfId="22430"/>
    <cellStyle name="20 % - Accent3 2 3 3 2 2 3 2" xfId="51101"/>
    <cellStyle name="20 % - Accent3 2 3 3 2 2 4" xfId="36765"/>
    <cellStyle name="20 % - Accent3 2 3 3 2 3" xfId="11554"/>
    <cellStyle name="20 % - Accent3 2 3 3 2 3 2" xfId="26037"/>
    <cellStyle name="20 % - Accent3 2 3 3 2 3 2 2" xfId="54708"/>
    <cellStyle name="20 % - Accent3 2 3 3 2 3 3" xfId="40372"/>
    <cellStyle name="20 % - Accent3 2 3 3 2 4" xfId="18867"/>
    <cellStyle name="20 % - Accent3 2 3 3 2 4 2" xfId="47538"/>
    <cellStyle name="20 % - Accent3 2 3 3 2 5" xfId="33202"/>
    <cellStyle name="20 % - Accent3 2 3 3 3" xfId="6145"/>
    <cellStyle name="20 % - Accent3 2 3 3 3 2" xfId="13349"/>
    <cellStyle name="20 % - Accent3 2 3 3 3 2 2" xfId="27832"/>
    <cellStyle name="20 % - Accent3 2 3 3 3 2 2 2" xfId="56503"/>
    <cellStyle name="20 % - Accent3 2 3 3 3 2 3" xfId="42167"/>
    <cellStyle name="20 % - Accent3 2 3 3 3 3" xfId="20662"/>
    <cellStyle name="20 % - Accent3 2 3 3 3 3 2" xfId="49333"/>
    <cellStyle name="20 % - Accent3 2 3 3 3 4" xfId="34997"/>
    <cellStyle name="20 % - Accent3 2 3 3 4" xfId="9786"/>
    <cellStyle name="20 % - Accent3 2 3 3 4 2" xfId="24269"/>
    <cellStyle name="20 % - Accent3 2 3 3 4 2 2" xfId="52940"/>
    <cellStyle name="20 % - Accent3 2 3 3 4 3" xfId="38604"/>
    <cellStyle name="20 % - Accent3 2 3 3 5" xfId="17099"/>
    <cellStyle name="20 % - Accent3 2 3 3 5 2" xfId="45770"/>
    <cellStyle name="20 % - Accent3 2 3 3 6" xfId="31434"/>
    <cellStyle name="20 % - Accent3 2 3 4" xfId="3468"/>
    <cellStyle name="20 % - Accent3 2 3 4 2" xfId="7029"/>
    <cellStyle name="20 % - Accent3 2 3 4 2 2" xfId="14233"/>
    <cellStyle name="20 % - Accent3 2 3 4 2 2 2" xfId="28716"/>
    <cellStyle name="20 % - Accent3 2 3 4 2 2 2 2" xfId="57387"/>
    <cellStyle name="20 % - Accent3 2 3 4 2 2 3" xfId="43051"/>
    <cellStyle name="20 % - Accent3 2 3 4 2 3" xfId="21546"/>
    <cellStyle name="20 % - Accent3 2 3 4 2 3 2" xfId="50217"/>
    <cellStyle name="20 % - Accent3 2 3 4 2 4" xfId="35881"/>
    <cellStyle name="20 % - Accent3 2 3 4 3" xfId="10670"/>
    <cellStyle name="20 % - Accent3 2 3 4 3 2" xfId="25153"/>
    <cellStyle name="20 % - Accent3 2 3 4 3 2 2" xfId="53824"/>
    <cellStyle name="20 % - Accent3 2 3 4 3 3" xfId="39488"/>
    <cellStyle name="20 % - Accent3 2 3 4 4" xfId="17983"/>
    <cellStyle name="20 % - Accent3 2 3 4 4 2" xfId="46654"/>
    <cellStyle name="20 % - Accent3 2 3 4 5" xfId="32318"/>
    <cellStyle name="20 % - Accent3 2 3 5" xfId="5251"/>
    <cellStyle name="20 % - Accent3 2 3 5 2" xfId="12455"/>
    <cellStyle name="20 % - Accent3 2 3 5 2 2" xfId="26938"/>
    <cellStyle name="20 % - Accent3 2 3 5 2 2 2" xfId="55609"/>
    <cellStyle name="20 % - Accent3 2 3 5 2 3" xfId="41273"/>
    <cellStyle name="20 % - Accent3 2 3 5 3" xfId="19768"/>
    <cellStyle name="20 % - Accent3 2 3 5 3 2" xfId="48439"/>
    <cellStyle name="20 % - Accent3 2 3 5 4" xfId="34103"/>
    <cellStyle name="20 % - Accent3 2 3 6" xfId="8889"/>
    <cellStyle name="20 % - Accent3 2 3 6 2" xfId="23372"/>
    <cellStyle name="20 % - Accent3 2 3 6 2 2" xfId="52043"/>
    <cellStyle name="20 % - Accent3 2 3 6 3" xfId="37707"/>
    <cellStyle name="20 % - Accent3 2 3 7" xfId="16205"/>
    <cellStyle name="20 % - Accent3 2 3 7 2" xfId="44876"/>
    <cellStyle name="20 % - Accent3 2 3 8" xfId="30540"/>
    <cellStyle name="20 % - Accent3 2 3 9" xfId="1712"/>
    <cellStyle name="20 % - Accent3 2 4" xfId="829"/>
    <cellStyle name="20 % - Accent3 2 4 2" xfId="2807"/>
    <cellStyle name="20 % - Accent3 2 4 2 2" xfId="4568"/>
    <cellStyle name="20 % - Accent3 2 4 2 2 2" xfId="8131"/>
    <cellStyle name="20 % - Accent3 2 4 2 2 2 2" xfId="15335"/>
    <cellStyle name="20 % - Accent3 2 4 2 2 2 2 2" xfId="29818"/>
    <cellStyle name="20 % - Accent3 2 4 2 2 2 2 2 2" xfId="58489"/>
    <cellStyle name="20 % - Accent3 2 4 2 2 2 2 3" xfId="44153"/>
    <cellStyle name="20 % - Accent3 2 4 2 2 2 3" xfId="22648"/>
    <cellStyle name="20 % - Accent3 2 4 2 2 2 3 2" xfId="51319"/>
    <cellStyle name="20 % - Accent3 2 4 2 2 2 4" xfId="36983"/>
    <cellStyle name="20 % - Accent3 2 4 2 2 3" xfId="11772"/>
    <cellStyle name="20 % - Accent3 2 4 2 2 3 2" xfId="26255"/>
    <cellStyle name="20 % - Accent3 2 4 2 2 3 2 2" xfId="54926"/>
    <cellStyle name="20 % - Accent3 2 4 2 2 3 3" xfId="40590"/>
    <cellStyle name="20 % - Accent3 2 4 2 2 4" xfId="19085"/>
    <cellStyle name="20 % - Accent3 2 4 2 2 4 2" xfId="47756"/>
    <cellStyle name="20 % - Accent3 2 4 2 2 5" xfId="33420"/>
    <cellStyle name="20 % - Accent3 2 4 2 3" xfId="6363"/>
    <cellStyle name="20 % - Accent3 2 4 2 3 2" xfId="13567"/>
    <cellStyle name="20 % - Accent3 2 4 2 3 2 2" xfId="28050"/>
    <cellStyle name="20 % - Accent3 2 4 2 3 2 2 2" xfId="56721"/>
    <cellStyle name="20 % - Accent3 2 4 2 3 2 3" xfId="42385"/>
    <cellStyle name="20 % - Accent3 2 4 2 3 3" xfId="20880"/>
    <cellStyle name="20 % - Accent3 2 4 2 3 3 2" xfId="49551"/>
    <cellStyle name="20 % - Accent3 2 4 2 3 4" xfId="35215"/>
    <cellStyle name="20 % - Accent3 2 4 2 4" xfId="10004"/>
    <cellStyle name="20 % - Accent3 2 4 2 4 2" xfId="24487"/>
    <cellStyle name="20 % - Accent3 2 4 2 4 2 2" xfId="53158"/>
    <cellStyle name="20 % - Accent3 2 4 2 4 3" xfId="38822"/>
    <cellStyle name="20 % - Accent3 2 4 2 5" xfId="17317"/>
    <cellStyle name="20 % - Accent3 2 4 2 5 2" xfId="45988"/>
    <cellStyle name="20 % - Accent3 2 4 2 6" xfId="31652"/>
    <cellStyle name="20 % - Accent3 2 4 3" xfId="3684"/>
    <cellStyle name="20 % - Accent3 2 4 3 2" xfId="7247"/>
    <cellStyle name="20 % - Accent3 2 4 3 2 2" xfId="14451"/>
    <cellStyle name="20 % - Accent3 2 4 3 2 2 2" xfId="28934"/>
    <cellStyle name="20 % - Accent3 2 4 3 2 2 2 2" xfId="57605"/>
    <cellStyle name="20 % - Accent3 2 4 3 2 2 3" xfId="43269"/>
    <cellStyle name="20 % - Accent3 2 4 3 2 3" xfId="21764"/>
    <cellStyle name="20 % - Accent3 2 4 3 2 3 2" xfId="50435"/>
    <cellStyle name="20 % - Accent3 2 4 3 2 4" xfId="36099"/>
    <cellStyle name="20 % - Accent3 2 4 3 3" xfId="10888"/>
    <cellStyle name="20 % - Accent3 2 4 3 3 2" xfId="25371"/>
    <cellStyle name="20 % - Accent3 2 4 3 3 2 2" xfId="54042"/>
    <cellStyle name="20 % - Accent3 2 4 3 3 3" xfId="39706"/>
    <cellStyle name="20 % - Accent3 2 4 3 4" xfId="18201"/>
    <cellStyle name="20 % - Accent3 2 4 3 4 2" xfId="46872"/>
    <cellStyle name="20 % - Accent3 2 4 3 5" xfId="32536"/>
    <cellStyle name="20 % - Accent3 2 4 4" xfId="5469"/>
    <cellStyle name="20 % - Accent3 2 4 4 2" xfId="12673"/>
    <cellStyle name="20 % - Accent3 2 4 4 2 2" xfId="27156"/>
    <cellStyle name="20 % - Accent3 2 4 4 2 2 2" xfId="55827"/>
    <cellStyle name="20 % - Accent3 2 4 4 2 3" xfId="41491"/>
    <cellStyle name="20 % - Accent3 2 4 4 3" xfId="19986"/>
    <cellStyle name="20 % - Accent3 2 4 4 3 2" xfId="48657"/>
    <cellStyle name="20 % - Accent3 2 4 4 4" xfId="34321"/>
    <cellStyle name="20 % - Accent3 2 4 5" xfId="9110"/>
    <cellStyle name="20 % - Accent3 2 4 5 2" xfId="23593"/>
    <cellStyle name="20 % - Accent3 2 4 5 2 2" xfId="52264"/>
    <cellStyle name="20 % - Accent3 2 4 5 3" xfId="37928"/>
    <cellStyle name="20 % - Accent3 2 4 6" xfId="16423"/>
    <cellStyle name="20 % - Accent3 2 4 6 2" xfId="45094"/>
    <cellStyle name="20 % - Accent3 2 4 7" xfId="30758"/>
    <cellStyle name="20 % - Accent3 2 4 8" xfId="1928"/>
    <cellStyle name="20 % - Accent3 2 5" xfId="2381"/>
    <cellStyle name="20 % - Accent3 2 5 2" xfId="4134"/>
    <cellStyle name="20 % - Accent3 2 5 2 2" xfId="7697"/>
    <cellStyle name="20 % - Accent3 2 5 2 2 2" xfId="14901"/>
    <cellStyle name="20 % - Accent3 2 5 2 2 2 2" xfId="29384"/>
    <cellStyle name="20 % - Accent3 2 5 2 2 2 2 2" xfId="58055"/>
    <cellStyle name="20 % - Accent3 2 5 2 2 2 3" xfId="43719"/>
    <cellStyle name="20 % - Accent3 2 5 2 2 3" xfId="22214"/>
    <cellStyle name="20 % - Accent3 2 5 2 2 3 2" xfId="50885"/>
    <cellStyle name="20 % - Accent3 2 5 2 2 4" xfId="36549"/>
    <cellStyle name="20 % - Accent3 2 5 2 3" xfId="11338"/>
    <cellStyle name="20 % - Accent3 2 5 2 3 2" xfId="25821"/>
    <cellStyle name="20 % - Accent3 2 5 2 3 2 2" xfId="54492"/>
    <cellStyle name="20 % - Accent3 2 5 2 3 3" xfId="40156"/>
    <cellStyle name="20 % - Accent3 2 5 2 4" xfId="18651"/>
    <cellStyle name="20 % - Accent3 2 5 2 4 2" xfId="47322"/>
    <cellStyle name="20 % - Accent3 2 5 2 5" xfId="32986"/>
    <cellStyle name="20 % - Accent3 2 5 3" xfId="5929"/>
    <cellStyle name="20 % - Accent3 2 5 3 2" xfId="13133"/>
    <cellStyle name="20 % - Accent3 2 5 3 2 2" xfId="27616"/>
    <cellStyle name="20 % - Accent3 2 5 3 2 2 2" xfId="56287"/>
    <cellStyle name="20 % - Accent3 2 5 3 2 3" xfId="41951"/>
    <cellStyle name="20 % - Accent3 2 5 3 3" xfId="20446"/>
    <cellStyle name="20 % - Accent3 2 5 3 3 2" xfId="49117"/>
    <cellStyle name="20 % - Accent3 2 5 3 4" xfId="34781"/>
    <cellStyle name="20 % - Accent3 2 5 4" xfId="9570"/>
    <cellStyle name="20 % - Accent3 2 5 4 2" xfId="24053"/>
    <cellStyle name="20 % - Accent3 2 5 4 2 2" xfId="52724"/>
    <cellStyle name="20 % - Accent3 2 5 4 3" xfId="38388"/>
    <cellStyle name="20 % - Accent3 2 5 5" xfId="16883"/>
    <cellStyle name="20 % - Accent3 2 5 5 2" xfId="45554"/>
    <cellStyle name="20 % - Accent3 2 5 6" xfId="31218"/>
    <cellStyle name="20 % - Accent3 2 6" xfId="3252"/>
    <cellStyle name="20 % - Accent3 2 6 2" xfId="6813"/>
    <cellStyle name="20 % - Accent3 2 6 2 2" xfId="14017"/>
    <cellStyle name="20 % - Accent3 2 6 2 2 2" xfId="28500"/>
    <cellStyle name="20 % - Accent3 2 6 2 2 2 2" xfId="57171"/>
    <cellStyle name="20 % - Accent3 2 6 2 2 3" xfId="42835"/>
    <cellStyle name="20 % - Accent3 2 6 2 3" xfId="21330"/>
    <cellStyle name="20 % - Accent3 2 6 2 3 2" xfId="50001"/>
    <cellStyle name="20 % - Accent3 2 6 2 4" xfId="35665"/>
    <cellStyle name="20 % - Accent3 2 6 3" xfId="10454"/>
    <cellStyle name="20 % - Accent3 2 6 3 2" xfId="24937"/>
    <cellStyle name="20 % - Accent3 2 6 3 2 2" xfId="53608"/>
    <cellStyle name="20 % - Accent3 2 6 3 3" xfId="39272"/>
    <cellStyle name="20 % - Accent3 2 6 4" xfId="17767"/>
    <cellStyle name="20 % - Accent3 2 6 4 2" xfId="46438"/>
    <cellStyle name="20 % - Accent3 2 6 5" xfId="32102"/>
    <cellStyle name="20 % - Accent3 2 7" xfId="5035"/>
    <cellStyle name="20 % - Accent3 2 7 2" xfId="12239"/>
    <cellStyle name="20 % - Accent3 2 7 2 2" xfId="26722"/>
    <cellStyle name="20 % - Accent3 2 7 2 2 2" xfId="55393"/>
    <cellStyle name="20 % - Accent3 2 7 2 3" xfId="41057"/>
    <cellStyle name="20 % - Accent3 2 7 3" xfId="19552"/>
    <cellStyle name="20 % - Accent3 2 7 3 2" xfId="48223"/>
    <cellStyle name="20 % - Accent3 2 7 4" xfId="33887"/>
    <cellStyle name="20 % - Accent3 2 8" xfId="8659"/>
    <cellStyle name="20 % - Accent3 2 8 2" xfId="23142"/>
    <cellStyle name="20 % - Accent3 2 8 2 2" xfId="51813"/>
    <cellStyle name="20 % - Accent3 2 8 3" xfId="37477"/>
    <cellStyle name="20 % - Accent3 2 9" xfId="15989"/>
    <cellStyle name="20 % - Accent3 2 9 2" xfId="44660"/>
    <cellStyle name="20 % - Accent3 3" xfId="47"/>
    <cellStyle name="20 % - Accent3 4" xfId="48"/>
    <cellStyle name="20 % - Accent3 5" xfId="3232"/>
    <cellStyle name="20 % - Accent3 5 2" xfId="4998"/>
    <cellStyle name="20 % - Accent3 5 2 2" xfId="8561"/>
    <cellStyle name="20 % - Accent3 5 2 2 2" xfId="15765"/>
    <cellStyle name="20 % - Accent3 5 2 2 2 2" xfId="30248"/>
    <cellStyle name="20 % - Accent3 5 2 2 2 2 2" xfId="58919"/>
    <cellStyle name="20 % - Accent3 5 2 2 2 3" xfId="44583"/>
    <cellStyle name="20 % - Accent3 5 2 2 3" xfId="23078"/>
    <cellStyle name="20 % - Accent3 5 2 2 3 2" xfId="51749"/>
    <cellStyle name="20 % - Accent3 5 2 2 4" xfId="37413"/>
    <cellStyle name="20 % - Accent3 5 2 3" xfId="12202"/>
    <cellStyle name="20 % - Accent3 5 2 3 2" xfId="26685"/>
    <cellStyle name="20 % - Accent3 5 2 3 2 2" xfId="55356"/>
    <cellStyle name="20 % - Accent3 5 2 3 3" xfId="41020"/>
    <cellStyle name="20 % - Accent3 5 2 4" xfId="19515"/>
    <cellStyle name="20 % - Accent3 5 2 4 2" xfId="48186"/>
    <cellStyle name="20 % - Accent3 5 2 5" xfId="33850"/>
    <cellStyle name="20 % - Accent3 5 3" xfId="6793"/>
    <cellStyle name="20 % - Accent3 5 3 2" xfId="13997"/>
    <cellStyle name="20 % - Accent3 5 3 2 2" xfId="28480"/>
    <cellStyle name="20 % - Accent3 5 3 2 2 2" xfId="57151"/>
    <cellStyle name="20 % - Accent3 5 3 2 3" xfId="42815"/>
    <cellStyle name="20 % - Accent3 5 3 3" xfId="21310"/>
    <cellStyle name="20 % - Accent3 5 3 3 2" xfId="49981"/>
    <cellStyle name="20 % - Accent3 5 3 4" xfId="35645"/>
    <cellStyle name="20 % - Accent3 5 4" xfId="10434"/>
    <cellStyle name="20 % - Accent3 5 4 2" xfId="24917"/>
    <cellStyle name="20 % - Accent3 5 4 2 2" xfId="53588"/>
    <cellStyle name="20 % - Accent3 5 4 3" xfId="39252"/>
    <cellStyle name="20 % - Accent3 5 5" xfId="17747"/>
    <cellStyle name="20 % - Accent3 5 5 2" xfId="46418"/>
    <cellStyle name="20 % - Accent3 5 6" xfId="32082"/>
    <cellStyle name="20 % - Accent3 6" xfId="4114"/>
    <cellStyle name="20 % - Accent3 6 2" xfId="7677"/>
    <cellStyle name="20 % - Accent3 6 2 2" xfId="14881"/>
    <cellStyle name="20 % - Accent3 6 2 2 2" xfId="29364"/>
    <cellStyle name="20 % - Accent3 6 2 2 2 2" xfId="58035"/>
    <cellStyle name="20 % - Accent3 6 2 2 3" xfId="43699"/>
    <cellStyle name="20 % - Accent3 6 2 3" xfId="22194"/>
    <cellStyle name="20 % - Accent3 6 2 3 2" xfId="50865"/>
    <cellStyle name="20 % - Accent3 6 2 4" xfId="36529"/>
    <cellStyle name="20 % - Accent3 6 3" xfId="11318"/>
    <cellStyle name="20 % - Accent3 6 3 2" xfId="25801"/>
    <cellStyle name="20 % - Accent3 6 3 2 2" xfId="54472"/>
    <cellStyle name="20 % - Accent3 6 3 3" xfId="40136"/>
    <cellStyle name="20 % - Accent3 6 4" xfId="18631"/>
    <cellStyle name="20 % - Accent3 6 4 2" xfId="47302"/>
    <cellStyle name="20 % - Accent3 6 5" xfId="32966"/>
    <cellStyle name="20 % - Accent3 7" xfId="5017"/>
    <cellStyle name="20 % - Accent3 7 2" xfId="12221"/>
    <cellStyle name="20 % - Accent3 7 2 2" xfId="26704"/>
    <cellStyle name="20 % - Accent3 7 2 2 2" xfId="55375"/>
    <cellStyle name="20 % - Accent3 7 2 3" xfId="41039"/>
    <cellStyle name="20 % - Accent3 7 3" xfId="19534"/>
    <cellStyle name="20 % - Accent3 7 3 2" xfId="48205"/>
    <cellStyle name="20 % - Accent3 7 4" xfId="33869"/>
    <cellStyle name="20 % - Accent3 8" xfId="5905"/>
    <cellStyle name="20 % - Accent3 8 2" xfId="13109"/>
    <cellStyle name="20 % - Accent3 8 2 2" xfId="27592"/>
    <cellStyle name="20 % - Accent3 8 2 2 2" xfId="56263"/>
    <cellStyle name="20 % - Accent3 8 2 3" xfId="41927"/>
    <cellStyle name="20 % - Accent3 8 3" xfId="20422"/>
    <cellStyle name="20 % - Accent3 8 3 2" xfId="49093"/>
    <cellStyle name="20 % - Accent3 8 4" xfId="34757"/>
    <cellStyle name="20 % - Accent3 9" xfId="8638"/>
    <cellStyle name="20 % - Accent3 9 2" xfId="23121"/>
    <cellStyle name="20 % - Accent3 9 2 2" xfId="51792"/>
    <cellStyle name="20 % - Accent3 9 3" xfId="37456"/>
    <cellStyle name="20 % - Accent4" xfId="49"/>
    <cellStyle name="20 % - Accent4 10" xfId="9549"/>
    <cellStyle name="20 % - Accent4 10 2" xfId="24032"/>
    <cellStyle name="20 % - Accent4 10 2 2" xfId="52703"/>
    <cellStyle name="20 % - Accent4 10 3" xfId="38367"/>
    <cellStyle name="20 % - Accent4 11" xfId="15973"/>
    <cellStyle name="20 % - Accent4 11 2" xfId="44644"/>
    <cellStyle name="20 % - Accent4 12" xfId="16862"/>
    <cellStyle name="20 % - Accent4 12 2" xfId="45533"/>
    <cellStyle name="20 % - Accent4 13" xfId="30308"/>
    <cellStyle name="20 % - Accent4 14" xfId="31197"/>
    <cellStyle name="20 % - Accent4 15" xfId="1483"/>
    <cellStyle name="20 % - Accent4 16" xfId="2362"/>
    <cellStyle name="20 % - Accent4 2" xfId="50"/>
    <cellStyle name="20 % - Accent4 2 10" xfId="30326"/>
    <cellStyle name="20 % - Accent4 2 11" xfId="1503"/>
    <cellStyle name="20 % - Accent4 2 2" xfId="51"/>
    <cellStyle name="20 % - Accent4 2 2 10" xfId="1504"/>
    <cellStyle name="20 % - Accent4 2 2 2" xfId="596"/>
    <cellStyle name="20 % - Accent4 2 2 2 2" xfId="1048"/>
    <cellStyle name="20 % - Accent4 2 2 2 2 2" xfId="3024"/>
    <cellStyle name="20 % - Accent4 2 2 2 2 2 2" xfId="4787"/>
    <cellStyle name="20 % - Accent4 2 2 2 2 2 2 2" xfId="8350" hidden="1"/>
    <cellStyle name="20 % - Accent4 2 2 2 2 2 2 2" xfId="8585"/>
    <cellStyle name="20 % - Accent4 2 2 2 2 2 2 2 2" xfId="15554"/>
    <cellStyle name="20 % - Accent4 2 2 2 2 2 2 2 2 2" xfId="30037"/>
    <cellStyle name="20 % - Accent4 2 2 2 2 2 2 2 2 2 2" xfId="58708"/>
    <cellStyle name="20 % - Accent4 2 2 2 2 2 2 2 2 3" xfId="44372"/>
    <cellStyle name="20 % - Accent4 2 2 2 2 2 2 2 3" xfId="15789"/>
    <cellStyle name="20 % - Accent4 2 2 2 2 2 2 2 3 2" xfId="30272"/>
    <cellStyle name="20 % - Accent4 2 2 2 2 2 2 2 3 2 2" xfId="58943"/>
    <cellStyle name="20 % - Accent4 2 2 2 2 2 2 2 3 3" xfId="44607"/>
    <cellStyle name="20 % - Accent4 2 2 2 2 2 2 2 4" xfId="22867"/>
    <cellStyle name="20 % - Accent4 2 2 2 2 2 2 2 4 2" xfId="51538"/>
    <cellStyle name="20 % - Accent4 2 2 2 2 2 2 2 5" xfId="23102"/>
    <cellStyle name="20 % - Accent4 2 2 2 2 2 2 2 5 2" xfId="51773"/>
    <cellStyle name="20 % - Accent4 2 2 2 2 2 2 2 6" xfId="37202"/>
    <cellStyle name="20 % - Accent4 2 2 2 2 2 2 2 7" xfId="37437"/>
    <cellStyle name="20 % - Accent4 2 2 2 2 2 2 3" xfId="11991"/>
    <cellStyle name="20 % - Accent4 2 2 2 2 2 2 3 2" xfId="26474"/>
    <cellStyle name="20 % - Accent4 2 2 2 2 2 2 3 2 2" xfId="55145"/>
    <cellStyle name="20 % - Accent4 2 2 2 2 2 2 3 3" xfId="40809"/>
    <cellStyle name="20 % - Accent4 2 2 2 2 2 2 4" xfId="19304"/>
    <cellStyle name="20 % - Accent4 2 2 2 2 2 2 4 2" xfId="47975"/>
    <cellStyle name="20 % - Accent4 2 2 2 2 2 2 5" xfId="33639"/>
    <cellStyle name="20 % - Accent4 2 2 2 2 2 3" xfId="6582"/>
    <cellStyle name="20 % - Accent4 2 2 2 2 2 3 2" xfId="13786"/>
    <cellStyle name="20 % - Accent4 2 2 2 2 2 3 2 2" xfId="28269"/>
    <cellStyle name="20 % - Accent4 2 2 2 2 2 3 2 2 2" xfId="56940"/>
    <cellStyle name="20 % - Accent4 2 2 2 2 2 3 2 3" xfId="42604"/>
    <cellStyle name="20 % - Accent4 2 2 2 2 2 3 3" xfId="21099"/>
    <cellStyle name="20 % - Accent4 2 2 2 2 2 3 3 2" xfId="49770"/>
    <cellStyle name="20 % - Accent4 2 2 2 2 2 3 4" xfId="35434"/>
    <cellStyle name="20 % - Accent4 2 2 2 2 2 4" xfId="10223"/>
    <cellStyle name="20 % - Accent4 2 2 2 2 2 4 2" xfId="24706"/>
    <cellStyle name="20 % - Accent4 2 2 2 2 2 4 2 2" xfId="53377"/>
    <cellStyle name="20 % - Accent4 2 2 2 2 2 4 3" xfId="39041"/>
    <cellStyle name="20 % - Accent4 2 2 2 2 2 5" xfId="17536"/>
    <cellStyle name="20 % - Accent4 2 2 2 2 2 5 2" xfId="46207"/>
    <cellStyle name="20 % - Accent4 2 2 2 2 2 6" xfId="31871"/>
    <cellStyle name="20 % - Accent4 2 2 2 2 3" xfId="3903"/>
    <cellStyle name="20 % - Accent4 2 2 2 2 3 2" xfId="7466"/>
    <cellStyle name="20 % - Accent4 2 2 2 2 3 2 2" xfId="14670"/>
    <cellStyle name="20 % - Accent4 2 2 2 2 3 2 2 2" xfId="29153"/>
    <cellStyle name="20 % - Accent4 2 2 2 2 3 2 2 2 2" xfId="57824"/>
    <cellStyle name="20 % - Accent4 2 2 2 2 3 2 2 3" xfId="43488"/>
    <cellStyle name="20 % - Accent4 2 2 2 2 3 2 3" xfId="21983"/>
    <cellStyle name="20 % - Accent4 2 2 2 2 3 2 3 2" xfId="50654"/>
    <cellStyle name="20 % - Accent4 2 2 2 2 3 2 4" xfId="36318"/>
    <cellStyle name="20 % - Accent4 2 2 2 2 3 3" xfId="11107"/>
    <cellStyle name="20 % - Accent4 2 2 2 2 3 3 2" xfId="25590"/>
    <cellStyle name="20 % - Accent4 2 2 2 2 3 3 2 2" xfId="54261"/>
    <cellStyle name="20 % - Accent4 2 2 2 2 3 3 3" xfId="39925"/>
    <cellStyle name="20 % - Accent4 2 2 2 2 3 4" xfId="18420"/>
    <cellStyle name="20 % - Accent4 2 2 2 2 3 4 2" xfId="47091"/>
    <cellStyle name="20 % - Accent4 2 2 2 2 3 5" xfId="32755"/>
    <cellStyle name="20 % - Accent4 2 2 2 2 4" xfId="5688"/>
    <cellStyle name="20 % - Accent4 2 2 2 2 4 2" xfId="12892"/>
    <cellStyle name="20 % - Accent4 2 2 2 2 4 2 2" xfId="27375"/>
    <cellStyle name="20 % - Accent4 2 2 2 2 4 2 2 2" xfId="56046"/>
    <cellStyle name="20 % - Accent4 2 2 2 2 4 2 3" xfId="41710"/>
    <cellStyle name="20 % - Accent4 2 2 2 2 4 3" xfId="20205"/>
    <cellStyle name="20 % - Accent4 2 2 2 2 4 3 2" xfId="48876"/>
    <cellStyle name="20 % - Accent4 2 2 2 2 4 4" xfId="34540"/>
    <cellStyle name="20 % - Accent4 2 2 2 2 5" xfId="9329"/>
    <cellStyle name="20 % - Accent4 2 2 2 2 5 2" xfId="23812"/>
    <cellStyle name="20 % - Accent4 2 2 2 2 5 2 2" xfId="52483"/>
    <cellStyle name="20 % - Accent4 2 2 2 2 5 3" xfId="38147"/>
    <cellStyle name="20 % - Accent4 2 2 2 2 6" xfId="16642"/>
    <cellStyle name="20 % - Accent4 2 2 2 2 6 2" xfId="45313"/>
    <cellStyle name="20 % - Accent4 2 2 2 2 7" xfId="30977"/>
    <cellStyle name="20 % - Accent4 2 2 2 2 8" xfId="2145"/>
    <cellStyle name="20 % - Accent4 2 2 2 3" xfId="2594"/>
    <cellStyle name="20 % - Accent4 2 2 2 3 2" xfId="4353"/>
    <cellStyle name="20 % - Accent4 2 2 2 3 2 2" xfId="7916"/>
    <cellStyle name="20 % - Accent4 2 2 2 3 2 2 2" xfId="15120"/>
    <cellStyle name="20 % - Accent4 2 2 2 3 2 2 2 2" xfId="29603"/>
    <cellStyle name="20 % - Accent4 2 2 2 3 2 2 2 2 2" xfId="58274"/>
    <cellStyle name="20 % - Accent4 2 2 2 3 2 2 2 3" xfId="43938"/>
    <cellStyle name="20 % - Accent4 2 2 2 3 2 2 3" xfId="22433"/>
    <cellStyle name="20 % - Accent4 2 2 2 3 2 2 3 2" xfId="51104"/>
    <cellStyle name="20 % - Accent4 2 2 2 3 2 2 4" xfId="36768"/>
    <cellStyle name="20 % - Accent4 2 2 2 3 2 3" xfId="11557"/>
    <cellStyle name="20 % - Accent4 2 2 2 3 2 3 2" xfId="26040"/>
    <cellStyle name="20 % - Accent4 2 2 2 3 2 3 2 2" xfId="54711"/>
    <cellStyle name="20 % - Accent4 2 2 2 3 2 3 3" xfId="40375"/>
    <cellStyle name="20 % - Accent4 2 2 2 3 2 4" xfId="18870"/>
    <cellStyle name="20 % - Accent4 2 2 2 3 2 4 2" xfId="47541"/>
    <cellStyle name="20 % - Accent4 2 2 2 3 2 5" xfId="33205"/>
    <cellStyle name="20 % - Accent4 2 2 2 3 3" xfId="6148"/>
    <cellStyle name="20 % - Accent4 2 2 2 3 3 2" xfId="13352"/>
    <cellStyle name="20 % - Accent4 2 2 2 3 3 2 2" xfId="27835"/>
    <cellStyle name="20 % - Accent4 2 2 2 3 3 2 2 2" xfId="56506"/>
    <cellStyle name="20 % - Accent4 2 2 2 3 3 2 3" xfId="42170"/>
    <cellStyle name="20 % - Accent4 2 2 2 3 3 3" xfId="20665"/>
    <cellStyle name="20 % - Accent4 2 2 2 3 3 3 2" xfId="49336"/>
    <cellStyle name="20 % - Accent4 2 2 2 3 3 4" xfId="35000"/>
    <cellStyle name="20 % - Accent4 2 2 2 3 4" xfId="9789"/>
    <cellStyle name="20 % - Accent4 2 2 2 3 4 2" xfId="24272"/>
    <cellStyle name="20 % - Accent4 2 2 2 3 4 2 2" xfId="52943"/>
    <cellStyle name="20 % - Accent4 2 2 2 3 4 3" xfId="38607"/>
    <cellStyle name="20 % - Accent4 2 2 2 3 5" xfId="17102"/>
    <cellStyle name="20 % - Accent4 2 2 2 3 5 2" xfId="45773"/>
    <cellStyle name="20 % - Accent4 2 2 2 3 6" xfId="31437"/>
    <cellStyle name="20 % - Accent4 2 2 2 4" xfId="3471"/>
    <cellStyle name="20 % - Accent4 2 2 2 4 2" xfId="7032"/>
    <cellStyle name="20 % - Accent4 2 2 2 4 2 2" xfId="14236"/>
    <cellStyle name="20 % - Accent4 2 2 2 4 2 2 2" xfId="28719"/>
    <cellStyle name="20 % - Accent4 2 2 2 4 2 2 2 2" xfId="57390"/>
    <cellStyle name="20 % - Accent4 2 2 2 4 2 2 3" xfId="43054"/>
    <cellStyle name="20 % - Accent4 2 2 2 4 2 3" xfId="21549"/>
    <cellStyle name="20 % - Accent4 2 2 2 4 2 3 2" xfId="50220"/>
    <cellStyle name="20 % - Accent4 2 2 2 4 2 4" xfId="35884"/>
    <cellStyle name="20 % - Accent4 2 2 2 4 3" xfId="10673"/>
    <cellStyle name="20 % - Accent4 2 2 2 4 3 2" xfId="25156"/>
    <cellStyle name="20 % - Accent4 2 2 2 4 3 2 2" xfId="53827"/>
    <cellStyle name="20 % - Accent4 2 2 2 4 3 3" xfId="39491"/>
    <cellStyle name="20 % - Accent4 2 2 2 4 4" xfId="17986"/>
    <cellStyle name="20 % - Accent4 2 2 2 4 4 2" xfId="46657"/>
    <cellStyle name="20 % - Accent4 2 2 2 4 5" xfId="32321"/>
    <cellStyle name="20 % - Accent4 2 2 2 5" xfId="5254"/>
    <cellStyle name="20 % - Accent4 2 2 2 5 2" xfId="12458"/>
    <cellStyle name="20 % - Accent4 2 2 2 5 2 2" xfId="26941"/>
    <cellStyle name="20 % - Accent4 2 2 2 5 2 2 2" xfId="55612"/>
    <cellStyle name="20 % - Accent4 2 2 2 5 2 3" xfId="41276"/>
    <cellStyle name="20 % - Accent4 2 2 2 5 3" xfId="19771"/>
    <cellStyle name="20 % - Accent4 2 2 2 5 3 2" xfId="48442"/>
    <cellStyle name="20 % - Accent4 2 2 2 5 4" xfId="34106"/>
    <cellStyle name="20 % - Accent4 2 2 2 6" xfId="8892"/>
    <cellStyle name="20 % - Accent4 2 2 2 6 2" xfId="23375"/>
    <cellStyle name="20 % - Accent4 2 2 2 6 2 2" xfId="52046"/>
    <cellStyle name="20 % - Accent4 2 2 2 6 3" xfId="37710"/>
    <cellStyle name="20 % - Accent4 2 2 2 7" xfId="16208"/>
    <cellStyle name="20 % - Accent4 2 2 2 7 2" xfId="44879"/>
    <cellStyle name="20 % - Accent4 2 2 2 8" xfId="30543"/>
    <cellStyle name="20 % - Accent4 2 2 2 9" xfId="1715"/>
    <cellStyle name="20 % - Accent4 2 2 3" xfId="832"/>
    <cellStyle name="20 % - Accent4 2 2 3 2" xfId="2810"/>
    <cellStyle name="20 % - Accent4 2 2 3 2 2" xfId="4571"/>
    <cellStyle name="20 % - Accent4 2 2 3 2 2 2" xfId="8134"/>
    <cellStyle name="20 % - Accent4 2 2 3 2 2 2 2" xfId="15338"/>
    <cellStyle name="20 % - Accent4 2 2 3 2 2 2 2 2" xfId="29821"/>
    <cellStyle name="20 % - Accent4 2 2 3 2 2 2 2 2 2" xfId="58492"/>
    <cellStyle name="20 % - Accent4 2 2 3 2 2 2 2 3" xfId="44156"/>
    <cellStyle name="20 % - Accent4 2 2 3 2 2 2 3" xfId="22651"/>
    <cellStyle name="20 % - Accent4 2 2 3 2 2 2 3 2" xfId="51322"/>
    <cellStyle name="20 % - Accent4 2 2 3 2 2 2 4" xfId="36986"/>
    <cellStyle name="20 % - Accent4 2 2 3 2 2 3" xfId="11775"/>
    <cellStyle name="20 % - Accent4 2 2 3 2 2 3 2" xfId="26258"/>
    <cellStyle name="20 % - Accent4 2 2 3 2 2 3 2 2" xfId="54929"/>
    <cellStyle name="20 % - Accent4 2 2 3 2 2 3 3" xfId="40593"/>
    <cellStyle name="20 % - Accent4 2 2 3 2 2 4" xfId="19088"/>
    <cellStyle name="20 % - Accent4 2 2 3 2 2 4 2" xfId="47759"/>
    <cellStyle name="20 % - Accent4 2 2 3 2 2 5" xfId="33423"/>
    <cellStyle name="20 % - Accent4 2 2 3 2 3" xfId="6366"/>
    <cellStyle name="20 % - Accent4 2 2 3 2 3 2" xfId="13570"/>
    <cellStyle name="20 % - Accent4 2 2 3 2 3 2 2" xfId="28053"/>
    <cellStyle name="20 % - Accent4 2 2 3 2 3 2 2 2" xfId="56724"/>
    <cellStyle name="20 % - Accent4 2 2 3 2 3 2 3" xfId="42388"/>
    <cellStyle name="20 % - Accent4 2 2 3 2 3 3" xfId="20883"/>
    <cellStyle name="20 % - Accent4 2 2 3 2 3 3 2" xfId="49554"/>
    <cellStyle name="20 % - Accent4 2 2 3 2 3 4" xfId="35218"/>
    <cellStyle name="20 % - Accent4 2 2 3 2 4" xfId="10007"/>
    <cellStyle name="20 % - Accent4 2 2 3 2 4 2" xfId="24490"/>
    <cellStyle name="20 % - Accent4 2 2 3 2 4 2 2" xfId="53161"/>
    <cellStyle name="20 % - Accent4 2 2 3 2 4 3" xfId="38825"/>
    <cellStyle name="20 % - Accent4 2 2 3 2 5" xfId="17320"/>
    <cellStyle name="20 % - Accent4 2 2 3 2 5 2" xfId="45991"/>
    <cellStyle name="20 % - Accent4 2 2 3 2 6" xfId="31655"/>
    <cellStyle name="20 % - Accent4 2 2 3 3" xfId="3687"/>
    <cellStyle name="20 % - Accent4 2 2 3 3 2" xfId="7250"/>
    <cellStyle name="20 % - Accent4 2 2 3 3 2 2" xfId="14454"/>
    <cellStyle name="20 % - Accent4 2 2 3 3 2 2 2" xfId="28937"/>
    <cellStyle name="20 % - Accent4 2 2 3 3 2 2 2 2" xfId="57608"/>
    <cellStyle name="20 % - Accent4 2 2 3 3 2 2 3" xfId="43272"/>
    <cellStyle name="20 % - Accent4 2 2 3 3 2 3" xfId="21767"/>
    <cellStyle name="20 % - Accent4 2 2 3 3 2 3 2" xfId="50438"/>
    <cellStyle name="20 % - Accent4 2 2 3 3 2 4" xfId="36102"/>
    <cellStyle name="20 % - Accent4 2 2 3 3 3" xfId="10891"/>
    <cellStyle name="20 % - Accent4 2 2 3 3 3 2" xfId="25374"/>
    <cellStyle name="20 % - Accent4 2 2 3 3 3 2 2" xfId="54045"/>
    <cellStyle name="20 % - Accent4 2 2 3 3 3 3" xfId="39709"/>
    <cellStyle name="20 % - Accent4 2 2 3 3 4" xfId="18204"/>
    <cellStyle name="20 % - Accent4 2 2 3 3 4 2" xfId="46875"/>
    <cellStyle name="20 % - Accent4 2 2 3 3 5" xfId="32539"/>
    <cellStyle name="20 % - Accent4 2 2 3 4" xfId="5472"/>
    <cellStyle name="20 % - Accent4 2 2 3 4 2" xfId="12676"/>
    <cellStyle name="20 % - Accent4 2 2 3 4 2 2" xfId="27159"/>
    <cellStyle name="20 % - Accent4 2 2 3 4 2 2 2" xfId="55830"/>
    <cellStyle name="20 % - Accent4 2 2 3 4 2 3" xfId="41494"/>
    <cellStyle name="20 % - Accent4 2 2 3 4 3" xfId="19989"/>
    <cellStyle name="20 % - Accent4 2 2 3 4 3 2" xfId="48660"/>
    <cellStyle name="20 % - Accent4 2 2 3 4 4" xfId="34324"/>
    <cellStyle name="20 % - Accent4 2 2 3 5" xfId="9113"/>
    <cellStyle name="20 % - Accent4 2 2 3 5 2" xfId="23596"/>
    <cellStyle name="20 % - Accent4 2 2 3 5 2 2" xfId="52267"/>
    <cellStyle name="20 % - Accent4 2 2 3 5 3" xfId="37931"/>
    <cellStyle name="20 % - Accent4 2 2 3 6" xfId="16426"/>
    <cellStyle name="20 % - Accent4 2 2 3 6 2" xfId="45097"/>
    <cellStyle name="20 % - Accent4 2 2 3 7" xfId="30761"/>
    <cellStyle name="20 % - Accent4 2 2 3 8" xfId="1931"/>
    <cellStyle name="20 % - Accent4 2 2 4" xfId="2384"/>
    <cellStyle name="20 % - Accent4 2 2 4 2" xfId="4137"/>
    <cellStyle name="20 % - Accent4 2 2 4 2 2" xfId="7700"/>
    <cellStyle name="20 % - Accent4 2 2 4 2 2 2" xfId="14904"/>
    <cellStyle name="20 % - Accent4 2 2 4 2 2 2 2" xfId="29387"/>
    <cellStyle name="20 % - Accent4 2 2 4 2 2 2 2 2" xfId="58058"/>
    <cellStyle name="20 % - Accent4 2 2 4 2 2 2 3" xfId="43722"/>
    <cellStyle name="20 % - Accent4 2 2 4 2 2 3" xfId="22217"/>
    <cellStyle name="20 % - Accent4 2 2 4 2 2 3 2" xfId="50888"/>
    <cellStyle name="20 % - Accent4 2 2 4 2 2 4" xfId="36552"/>
    <cellStyle name="20 % - Accent4 2 2 4 2 3" xfId="11341"/>
    <cellStyle name="20 % - Accent4 2 2 4 2 3 2" xfId="25824"/>
    <cellStyle name="20 % - Accent4 2 2 4 2 3 2 2" xfId="54495"/>
    <cellStyle name="20 % - Accent4 2 2 4 2 3 3" xfId="40159"/>
    <cellStyle name="20 % - Accent4 2 2 4 2 4" xfId="18654"/>
    <cellStyle name="20 % - Accent4 2 2 4 2 4 2" xfId="47325"/>
    <cellStyle name="20 % - Accent4 2 2 4 2 5" xfId="32989"/>
    <cellStyle name="20 % - Accent4 2 2 4 3" xfId="5932"/>
    <cellStyle name="20 % - Accent4 2 2 4 3 2" xfId="13136"/>
    <cellStyle name="20 % - Accent4 2 2 4 3 2 2" xfId="27619"/>
    <cellStyle name="20 % - Accent4 2 2 4 3 2 2 2" xfId="56290"/>
    <cellStyle name="20 % - Accent4 2 2 4 3 2 3" xfId="41954"/>
    <cellStyle name="20 % - Accent4 2 2 4 3 3" xfId="20449"/>
    <cellStyle name="20 % - Accent4 2 2 4 3 3 2" xfId="49120"/>
    <cellStyle name="20 % - Accent4 2 2 4 3 4" xfId="34784"/>
    <cellStyle name="20 % - Accent4 2 2 4 4" xfId="9573"/>
    <cellStyle name="20 % - Accent4 2 2 4 4 2" xfId="24056"/>
    <cellStyle name="20 % - Accent4 2 2 4 4 2 2" xfId="52727"/>
    <cellStyle name="20 % - Accent4 2 2 4 4 3" xfId="38391"/>
    <cellStyle name="20 % - Accent4 2 2 4 5" xfId="16886"/>
    <cellStyle name="20 % - Accent4 2 2 4 5 2" xfId="45557"/>
    <cellStyle name="20 % - Accent4 2 2 4 6" xfId="31221"/>
    <cellStyle name="20 % - Accent4 2 2 5" xfId="3255"/>
    <cellStyle name="20 % - Accent4 2 2 5 2" xfId="6816"/>
    <cellStyle name="20 % - Accent4 2 2 5 2 2" xfId="14020"/>
    <cellStyle name="20 % - Accent4 2 2 5 2 2 2" xfId="28503"/>
    <cellStyle name="20 % - Accent4 2 2 5 2 2 2 2" xfId="57174"/>
    <cellStyle name="20 % - Accent4 2 2 5 2 2 3" xfId="42838"/>
    <cellStyle name="20 % - Accent4 2 2 5 2 3" xfId="21333"/>
    <cellStyle name="20 % - Accent4 2 2 5 2 3 2" xfId="50004"/>
    <cellStyle name="20 % - Accent4 2 2 5 2 4" xfId="35668"/>
    <cellStyle name="20 % - Accent4 2 2 5 3" xfId="10457"/>
    <cellStyle name="20 % - Accent4 2 2 5 3 2" xfId="24940"/>
    <cellStyle name="20 % - Accent4 2 2 5 3 2 2" xfId="53611"/>
    <cellStyle name="20 % - Accent4 2 2 5 3 3" xfId="39275"/>
    <cellStyle name="20 % - Accent4 2 2 5 4" xfId="17770"/>
    <cellStyle name="20 % - Accent4 2 2 5 4 2" xfId="46441"/>
    <cellStyle name="20 % - Accent4 2 2 5 5" xfId="32105"/>
    <cellStyle name="20 % - Accent4 2 2 6" xfId="5038"/>
    <cellStyle name="20 % - Accent4 2 2 6 2" xfId="12242"/>
    <cellStyle name="20 % - Accent4 2 2 6 2 2" xfId="26725"/>
    <cellStyle name="20 % - Accent4 2 2 6 2 2 2" xfId="55396"/>
    <cellStyle name="20 % - Accent4 2 2 6 2 3" xfId="41060"/>
    <cellStyle name="20 % - Accent4 2 2 6 3" xfId="19555"/>
    <cellStyle name="20 % - Accent4 2 2 6 3 2" xfId="48226"/>
    <cellStyle name="20 % - Accent4 2 2 6 4" xfId="33890"/>
    <cellStyle name="20 % - Accent4 2 2 7" xfId="8662"/>
    <cellStyle name="20 % - Accent4 2 2 7 2" xfId="23145"/>
    <cellStyle name="20 % - Accent4 2 2 7 2 2" xfId="51816"/>
    <cellStyle name="20 % - Accent4 2 2 7 3" xfId="37480"/>
    <cellStyle name="20 % - Accent4 2 2 8" xfId="15992"/>
    <cellStyle name="20 % - Accent4 2 2 8 2" xfId="44663"/>
    <cellStyle name="20 % - Accent4 2 2 9" xfId="30327"/>
    <cellStyle name="20 % - Accent4 2 3" xfId="595"/>
    <cellStyle name="20 % - Accent4 2 3 2" xfId="1047"/>
    <cellStyle name="20 % - Accent4 2 3 2 2" xfId="3023"/>
    <cellStyle name="20 % - Accent4 2 3 2 2 2" xfId="4786"/>
    <cellStyle name="20 % - Accent4 2 3 2 2 2 2" xfId="8349"/>
    <cellStyle name="20 % - Accent4 2 3 2 2 2 2 2" xfId="15553"/>
    <cellStyle name="20 % - Accent4 2 3 2 2 2 2 2 2" xfId="30036"/>
    <cellStyle name="20 % - Accent4 2 3 2 2 2 2 2 2 2" xfId="58707"/>
    <cellStyle name="20 % - Accent4 2 3 2 2 2 2 2 3" xfId="44371"/>
    <cellStyle name="20 % - Accent4 2 3 2 2 2 2 3" xfId="22866"/>
    <cellStyle name="20 % - Accent4 2 3 2 2 2 2 3 2" xfId="51537"/>
    <cellStyle name="20 % - Accent4 2 3 2 2 2 2 4" xfId="37201"/>
    <cellStyle name="20 % - Accent4 2 3 2 2 2 3" xfId="11990"/>
    <cellStyle name="20 % - Accent4 2 3 2 2 2 3 2" xfId="26473"/>
    <cellStyle name="20 % - Accent4 2 3 2 2 2 3 2 2" xfId="55144"/>
    <cellStyle name="20 % - Accent4 2 3 2 2 2 3 3" xfId="40808"/>
    <cellStyle name="20 % - Accent4 2 3 2 2 2 4" xfId="19303"/>
    <cellStyle name="20 % - Accent4 2 3 2 2 2 4 2" xfId="47974"/>
    <cellStyle name="20 % - Accent4 2 3 2 2 2 5" xfId="33638"/>
    <cellStyle name="20 % - Accent4 2 3 2 2 3" xfId="6581"/>
    <cellStyle name="20 % - Accent4 2 3 2 2 3 2" xfId="13785"/>
    <cellStyle name="20 % - Accent4 2 3 2 2 3 2 2" xfId="28268"/>
    <cellStyle name="20 % - Accent4 2 3 2 2 3 2 2 2" xfId="56939"/>
    <cellStyle name="20 % - Accent4 2 3 2 2 3 2 3" xfId="42603"/>
    <cellStyle name="20 % - Accent4 2 3 2 2 3 3" xfId="21098"/>
    <cellStyle name="20 % - Accent4 2 3 2 2 3 3 2" xfId="49769"/>
    <cellStyle name="20 % - Accent4 2 3 2 2 3 4" xfId="35433"/>
    <cellStyle name="20 % - Accent4 2 3 2 2 4" xfId="10222"/>
    <cellStyle name="20 % - Accent4 2 3 2 2 4 2" xfId="24705"/>
    <cellStyle name="20 % - Accent4 2 3 2 2 4 2 2" xfId="53376"/>
    <cellStyle name="20 % - Accent4 2 3 2 2 4 3" xfId="39040"/>
    <cellStyle name="20 % - Accent4 2 3 2 2 5" xfId="17535"/>
    <cellStyle name="20 % - Accent4 2 3 2 2 5 2" xfId="46206"/>
    <cellStyle name="20 % - Accent4 2 3 2 2 6" xfId="31870"/>
    <cellStyle name="20 % - Accent4 2 3 2 3" xfId="3902"/>
    <cellStyle name="20 % - Accent4 2 3 2 3 2" xfId="7465"/>
    <cellStyle name="20 % - Accent4 2 3 2 3 2 2" xfId="14669"/>
    <cellStyle name="20 % - Accent4 2 3 2 3 2 2 2" xfId="29152"/>
    <cellStyle name="20 % - Accent4 2 3 2 3 2 2 2 2" xfId="57823"/>
    <cellStyle name="20 % - Accent4 2 3 2 3 2 2 3" xfId="43487"/>
    <cellStyle name="20 % - Accent4 2 3 2 3 2 3" xfId="21982"/>
    <cellStyle name="20 % - Accent4 2 3 2 3 2 3 2" xfId="50653"/>
    <cellStyle name="20 % - Accent4 2 3 2 3 2 4" xfId="36317"/>
    <cellStyle name="20 % - Accent4 2 3 2 3 3" xfId="11106"/>
    <cellStyle name="20 % - Accent4 2 3 2 3 3 2" xfId="25589"/>
    <cellStyle name="20 % - Accent4 2 3 2 3 3 2 2" xfId="54260"/>
    <cellStyle name="20 % - Accent4 2 3 2 3 3 3" xfId="39924"/>
    <cellStyle name="20 % - Accent4 2 3 2 3 4" xfId="18419"/>
    <cellStyle name="20 % - Accent4 2 3 2 3 4 2" xfId="47090"/>
    <cellStyle name="20 % - Accent4 2 3 2 3 5" xfId="32754"/>
    <cellStyle name="20 % - Accent4 2 3 2 4" xfId="5687"/>
    <cellStyle name="20 % - Accent4 2 3 2 4 2" xfId="12891"/>
    <cellStyle name="20 % - Accent4 2 3 2 4 2 2" xfId="27374"/>
    <cellStyle name="20 % - Accent4 2 3 2 4 2 2 2" xfId="56045"/>
    <cellStyle name="20 % - Accent4 2 3 2 4 2 3" xfId="41709"/>
    <cellStyle name="20 % - Accent4 2 3 2 4 3" xfId="20204"/>
    <cellStyle name="20 % - Accent4 2 3 2 4 3 2" xfId="48875"/>
    <cellStyle name="20 % - Accent4 2 3 2 4 4" xfId="34539"/>
    <cellStyle name="20 % - Accent4 2 3 2 5" xfId="9328"/>
    <cellStyle name="20 % - Accent4 2 3 2 5 2" xfId="23811"/>
    <cellStyle name="20 % - Accent4 2 3 2 5 2 2" xfId="52482"/>
    <cellStyle name="20 % - Accent4 2 3 2 5 3" xfId="38146"/>
    <cellStyle name="20 % - Accent4 2 3 2 6" xfId="16641"/>
    <cellStyle name="20 % - Accent4 2 3 2 6 2" xfId="45312"/>
    <cellStyle name="20 % - Accent4 2 3 2 7" xfId="30976"/>
    <cellStyle name="20 % - Accent4 2 3 2 8" xfId="2144"/>
    <cellStyle name="20 % - Accent4 2 3 3" xfId="2593"/>
    <cellStyle name="20 % - Accent4 2 3 3 2" xfId="4352"/>
    <cellStyle name="20 % - Accent4 2 3 3 2 2" xfId="7915"/>
    <cellStyle name="20 % - Accent4 2 3 3 2 2 2" xfId="15119"/>
    <cellStyle name="20 % - Accent4 2 3 3 2 2 2 2" xfId="29602"/>
    <cellStyle name="20 % - Accent4 2 3 3 2 2 2 2 2" xfId="58273"/>
    <cellStyle name="20 % - Accent4 2 3 3 2 2 2 3" xfId="43937"/>
    <cellStyle name="20 % - Accent4 2 3 3 2 2 3" xfId="22432"/>
    <cellStyle name="20 % - Accent4 2 3 3 2 2 3 2" xfId="51103"/>
    <cellStyle name="20 % - Accent4 2 3 3 2 2 4" xfId="36767"/>
    <cellStyle name="20 % - Accent4 2 3 3 2 3" xfId="11556"/>
    <cellStyle name="20 % - Accent4 2 3 3 2 3 2" xfId="26039"/>
    <cellStyle name="20 % - Accent4 2 3 3 2 3 2 2" xfId="54710"/>
    <cellStyle name="20 % - Accent4 2 3 3 2 3 3" xfId="40374"/>
    <cellStyle name="20 % - Accent4 2 3 3 2 4" xfId="18869"/>
    <cellStyle name="20 % - Accent4 2 3 3 2 4 2" xfId="47540"/>
    <cellStyle name="20 % - Accent4 2 3 3 2 5" xfId="33204"/>
    <cellStyle name="20 % - Accent4 2 3 3 3" xfId="6147"/>
    <cellStyle name="20 % - Accent4 2 3 3 3 2" xfId="13351"/>
    <cellStyle name="20 % - Accent4 2 3 3 3 2 2" xfId="27834"/>
    <cellStyle name="20 % - Accent4 2 3 3 3 2 2 2" xfId="56505"/>
    <cellStyle name="20 % - Accent4 2 3 3 3 2 3" xfId="42169"/>
    <cellStyle name="20 % - Accent4 2 3 3 3 3" xfId="20664"/>
    <cellStyle name="20 % - Accent4 2 3 3 3 3 2" xfId="49335"/>
    <cellStyle name="20 % - Accent4 2 3 3 3 4" xfId="34999"/>
    <cellStyle name="20 % - Accent4 2 3 3 4" xfId="9788"/>
    <cellStyle name="20 % - Accent4 2 3 3 4 2" xfId="24271"/>
    <cellStyle name="20 % - Accent4 2 3 3 4 2 2" xfId="52942"/>
    <cellStyle name="20 % - Accent4 2 3 3 4 3" xfId="38606"/>
    <cellStyle name="20 % - Accent4 2 3 3 5" xfId="17101"/>
    <cellStyle name="20 % - Accent4 2 3 3 5 2" xfId="45772"/>
    <cellStyle name="20 % - Accent4 2 3 3 6" xfId="31436"/>
    <cellStyle name="20 % - Accent4 2 3 4" xfId="3470"/>
    <cellStyle name="20 % - Accent4 2 3 4 2" xfId="7031"/>
    <cellStyle name="20 % - Accent4 2 3 4 2 2" xfId="14235"/>
    <cellStyle name="20 % - Accent4 2 3 4 2 2 2" xfId="28718"/>
    <cellStyle name="20 % - Accent4 2 3 4 2 2 2 2" xfId="57389"/>
    <cellStyle name="20 % - Accent4 2 3 4 2 2 3" xfId="43053"/>
    <cellStyle name="20 % - Accent4 2 3 4 2 3" xfId="21548"/>
    <cellStyle name="20 % - Accent4 2 3 4 2 3 2" xfId="50219"/>
    <cellStyle name="20 % - Accent4 2 3 4 2 4" xfId="35883"/>
    <cellStyle name="20 % - Accent4 2 3 4 3" xfId="10672"/>
    <cellStyle name="20 % - Accent4 2 3 4 3 2" xfId="25155"/>
    <cellStyle name="20 % - Accent4 2 3 4 3 2 2" xfId="53826"/>
    <cellStyle name="20 % - Accent4 2 3 4 3 3" xfId="39490"/>
    <cellStyle name="20 % - Accent4 2 3 4 4" xfId="17985"/>
    <cellStyle name="20 % - Accent4 2 3 4 4 2" xfId="46656"/>
    <cellStyle name="20 % - Accent4 2 3 4 5" xfId="32320"/>
    <cellStyle name="20 % - Accent4 2 3 5" xfId="5253"/>
    <cellStyle name="20 % - Accent4 2 3 5 2" xfId="12457"/>
    <cellStyle name="20 % - Accent4 2 3 5 2 2" xfId="26940"/>
    <cellStyle name="20 % - Accent4 2 3 5 2 2 2" xfId="55611"/>
    <cellStyle name="20 % - Accent4 2 3 5 2 3" xfId="41275"/>
    <cellStyle name="20 % - Accent4 2 3 5 3" xfId="19770"/>
    <cellStyle name="20 % - Accent4 2 3 5 3 2" xfId="48441"/>
    <cellStyle name="20 % - Accent4 2 3 5 4" xfId="34105"/>
    <cellStyle name="20 % - Accent4 2 3 6" xfId="8891"/>
    <cellStyle name="20 % - Accent4 2 3 6 2" xfId="23374"/>
    <cellStyle name="20 % - Accent4 2 3 6 2 2" xfId="52045"/>
    <cellStyle name="20 % - Accent4 2 3 6 3" xfId="37709"/>
    <cellStyle name="20 % - Accent4 2 3 7" xfId="16207"/>
    <cellStyle name="20 % - Accent4 2 3 7 2" xfId="44878"/>
    <cellStyle name="20 % - Accent4 2 3 8" xfId="30542"/>
    <cellStyle name="20 % - Accent4 2 3 9" xfId="1714"/>
    <cellStyle name="20 % - Accent4 2 4" xfId="831"/>
    <cellStyle name="20 % - Accent4 2 4 2" xfId="2809"/>
    <cellStyle name="20 % - Accent4 2 4 2 2" xfId="4570"/>
    <cellStyle name="20 % - Accent4 2 4 2 2 2" xfId="8133"/>
    <cellStyle name="20 % - Accent4 2 4 2 2 2 2" xfId="15337"/>
    <cellStyle name="20 % - Accent4 2 4 2 2 2 2 2" xfId="29820"/>
    <cellStyle name="20 % - Accent4 2 4 2 2 2 2 2 2" xfId="58491"/>
    <cellStyle name="20 % - Accent4 2 4 2 2 2 2 3" xfId="44155"/>
    <cellStyle name="20 % - Accent4 2 4 2 2 2 3" xfId="22650"/>
    <cellStyle name="20 % - Accent4 2 4 2 2 2 3 2" xfId="51321"/>
    <cellStyle name="20 % - Accent4 2 4 2 2 2 4" xfId="36985"/>
    <cellStyle name="20 % - Accent4 2 4 2 2 3" xfId="11774"/>
    <cellStyle name="20 % - Accent4 2 4 2 2 3 2" xfId="26257"/>
    <cellStyle name="20 % - Accent4 2 4 2 2 3 2 2" xfId="54928"/>
    <cellStyle name="20 % - Accent4 2 4 2 2 3 3" xfId="40592"/>
    <cellStyle name="20 % - Accent4 2 4 2 2 4" xfId="19087"/>
    <cellStyle name="20 % - Accent4 2 4 2 2 4 2" xfId="47758"/>
    <cellStyle name="20 % - Accent4 2 4 2 2 5" xfId="33422"/>
    <cellStyle name="20 % - Accent4 2 4 2 3" xfId="6365"/>
    <cellStyle name="20 % - Accent4 2 4 2 3 2" xfId="13569"/>
    <cellStyle name="20 % - Accent4 2 4 2 3 2 2" xfId="28052"/>
    <cellStyle name="20 % - Accent4 2 4 2 3 2 2 2" xfId="56723"/>
    <cellStyle name="20 % - Accent4 2 4 2 3 2 3" xfId="42387"/>
    <cellStyle name="20 % - Accent4 2 4 2 3 3" xfId="20882"/>
    <cellStyle name="20 % - Accent4 2 4 2 3 3 2" xfId="49553"/>
    <cellStyle name="20 % - Accent4 2 4 2 3 4" xfId="35217"/>
    <cellStyle name="20 % - Accent4 2 4 2 4" xfId="10006"/>
    <cellStyle name="20 % - Accent4 2 4 2 4 2" xfId="24489"/>
    <cellStyle name="20 % - Accent4 2 4 2 4 2 2" xfId="53160"/>
    <cellStyle name="20 % - Accent4 2 4 2 4 3" xfId="38824"/>
    <cellStyle name="20 % - Accent4 2 4 2 5" xfId="17319"/>
    <cellStyle name="20 % - Accent4 2 4 2 5 2" xfId="45990"/>
    <cellStyle name="20 % - Accent4 2 4 2 6" xfId="31654"/>
    <cellStyle name="20 % - Accent4 2 4 3" xfId="3686"/>
    <cellStyle name="20 % - Accent4 2 4 3 2" xfId="7249"/>
    <cellStyle name="20 % - Accent4 2 4 3 2 2" xfId="14453"/>
    <cellStyle name="20 % - Accent4 2 4 3 2 2 2" xfId="28936"/>
    <cellStyle name="20 % - Accent4 2 4 3 2 2 2 2" xfId="57607"/>
    <cellStyle name="20 % - Accent4 2 4 3 2 2 3" xfId="43271"/>
    <cellStyle name="20 % - Accent4 2 4 3 2 3" xfId="21766"/>
    <cellStyle name="20 % - Accent4 2 4 3 2 3 2" xfId="50437"/>
    <cellStyle name="20 % - Accent4 2 4 3 2 4" xfId="36101"/>
    <cellStyle name="20 % - Accent4 2 4 3 3" xfId="10890"/>
    <cellStyle name="20 % - Accent4 2 4 3 3 2" xfId="25373"/>
    <cellStyle name="20 % - Accent4 2 4 3 3 2 2" xfId="54044"/>
    <cellStyle name="20 % - Accent4 2 4 3 3 3" xfId="39708"/>
    <cellStyle name="20 % - Accent4 2 4 3 4" xfId="18203"/>
    <cellStyle name="20 % - Accent4 2 4 3 4 2" xfId="46874"/>
    <cellStyle name="20 % - Accent4 2 4 3 5" xfId="32538"/>
    <cellStyle name="20 % - Accent4 2 4 4" xfId="5471"/>
    <cellStyle name="20 % - Accent4 2 4 4 2" xfId="12675"/>
    <cellStyle name="20 % - Accent4 2 4 4 2 2" xfId="27158"/>
    <cellStyle name="20 % - Accent4 2 4 4 2 2 2" xfId="55829"/>
    <cellStyle name="20 % - Accent4 2 4 4 2 3" xfId="41493"/>
    <cellStyle name="20 % - Accent4 2 4 4 3" xfId="19988"/>
    <cellStyle name="20 % - Accent4 2 4 4 3 2" xfId="48659"/>
    <cellStyle name="20 % - Accent4 2 4 4 4" xfId="34323"/>
    <cellStyle name="20 % - Accent4 2 4 5" xfId="9112"/>
    <cellStyle name="20 % - Accent4 2 4 5 2" xfId="23595"/>
    <cellStyle name="20 % - Accent4 2 4 5 2 2" xfId="52266"/>
    <cellStyle name="20 % - Accent4 2 4 5 3" xfId="37930"/>
    <cellStyle name="20 % - Accent4 2 4 6" xfId="16425"/>
    <cellStyle name="20 % - Accent4 2 4 6 2" xfId="45096"/>
    <cellStyle name="20 % - Accent4 2 4 7" xfId="30760"/>
    <cellStyle name="20 % - Accent4 2 4 8" xfId="1930"/>
    <cellStyle name="20 % - Accent4 2 5" xfId="2383"/>
    <cellStyle name="20 % - Accent4 2 5 2" xfId="4136"/>
    <cellStyle name="20 % - Accent4 2 5 2 2" xfId="7699"/>
    <cellStyle name="20 % - Accent4 2 5 2 2 2" xfId="14903"/>
    <cellStyle name="20 % - Accent4 2 5 2 2 2 2" xfId="29386"/>
    <cellStyle name="20 % - Accent4 2 5 2 2 2 2 2" xfId="58057"/>
    <cellStyle name="20 % - Accent4 2 5 2 2 2 3" xfId="43721"/>
    <cellStyle name="20 % - Accent4 2 5 2 2 3" xfId="22216"/>
    <cellStyle name="20 % - Accent4 2 5 2 2 3 2" xfId="50887"/>
    <cellStyle name="20 % - Accent4 2 5 2 2 4" xfId="36551"/>
    <cellStyle name="20 % - Accent4 2 5 2 3" xfId="11340"/>
    <cellStyle name="20 % - Accent4 2 5 2 3 2" xfId="25823"/>
    <cellStyle name="20 % - Accent4 2 5 2 3 2 2" xfId="54494"/>
    <cellStyle name="20 % - Accent4 2 5 2 3 3" xfId="40158"/>
    <cellStyle name="20 % - Accent4 2 5 2 4" xfId="18653"/>
    <cellStyle name="20 % - Accent4 2 5 2 4 2" xfId="47324"/>
    <cellStyle name="20 % - Accent4 2 5 2 5" xfId="32988"/>
    <cellStyle name="20 % - Accent4 2 5 3" xfId="5931"/>
    <cellStyle name="20 % - Accent4 2 5 3 2" xfId="13135"/>
    <cellStyle name="20 % - Accent4 2 5 3 2 2" xfId="27618"/>
    <cellStyle name="20 % - Accent4 2 5 3 2 2 2" xfId="56289"/>
    <cellStyle name="20 % - Accent4 2 5 3 2 3" xfId="41953"/>
    <cellStyle name="20 % - Accent4 2 5 3 3" xfId="20448"/>
    <cellStyle name="20 % - Accent4 2 5 3 3 2" xfId="49119"/>
    <cellStyle name="20 % - Accent4 2 5 3 4" xfId="34783"/>
    <cellStyle name="20 % - Accent4 2 5 4" xfId="9572"/>
    <cellStyle name="20 % - Accent4 2 5 4 2" xfId="24055"/>
    <cellStyle name="20 % - Accent4 2 5 4 2 2" xfId="52726"/>
    <cellStyle name="20 % - Accent4 2 5 4 3" xfId="38390"/>
    <cellStyle name="20 % - Accent4 2 5 5" xfId="16885"/>
    <cellStyle name="20 % - Accent4 2 5 5 2" xfId="45556"/>
    <cellStyle name="20 % - Accent4 2 5 6" xfId="31220"/>
    <cellStyle name="20 % - Accent4 2 6" xfId="3254"/>
    <cellStyle name="20 % - Accent4 2 6 2" xfId="6815"/>
    <cellStyle name="20 % - Accent4 2 6 2 2" xfId="14019"/>
    <cellStyle name="20 % - Accent4 2 6 2 2 2" xfId="28502"/>
    <cellStyle name="20 % - Accent4 2 6 2 2 2 2" xfId="57173"/>
    <cellStyle name="20 % - Accent4 2 6 2 2 3" xfId="42837"/>
    <cellStyle name="20 % - Accent4 2 6 2 3" xfId="21332"/>
    <cellStyle name="20 % - Accent4 2 6 2 3 2" xfId="50003"/>
    <cellStyle name="20 % - Accent4 2 6 2 4" xfId="35667"/>
    <cellStyle name="20 % - Accent4 2 6 3" xfId="10456"/>
    <cellStyle name="20 % - Accent4 2 6 3 2" xfId="24939"/>
    <cellStyle name="20 % - Accent4 2 6 3 2 2" xfId="53610"/>
    <cellStyle name="20 % - Accent4 2 6 3 3" xfId="39274"/>
    <cellStyle name="20 % - Accent4 2 6 4" xfId="17769"/>
    <cellStyle name="20 % - Accent4 2 6 4 2" xfId="46440"/>
    <cellStyle name="20 % - Accent4 2 6 5" xfId="32104"/>
    <cellStyle name="20 % - Accent4 2 7" xfId="5037"/>
    <cellStyle name="20 % - Accent4 2 7 2" xfId="12241"/>
    <cellStyle name="20 % - Accent4 2 7 2 2" xfId="26724"/>
    <cellStyle name="20 % - Accent4 2 7 2 2 2" xfId="55395"/>
    <cellStyle name="20 % - Accent4 2 7 2 3" xfId="41059"/>
    <cellStyle name="20 % - Accent4 2 7 3" xfId="19554"/>
    <cellStyle name="20 % - Accent4 2 7 3 2" xfId="48225"/>
    <cellStyle name="20 % - Accent4 2 7 4" xfId="33889"/>
    <cellStyle name="20 % - Accent4 2 8" xfId="8661"/>
    <cellStyle name="20 % - Accent4 2 8 2" xfId="23144"/>
    <cellStyle name="20 % - Accent4 2 8 2 2" xfId="51815"/>
    <cellStyle name="20 % - Accent4 2 8 3" xfId="37479"/>
    <cellStyle name="20 % - Accent4 2 9" xfId="15991"/>
    <cellStyle name="20 % - Accent4 2 9 2" xfId="44662"/>
    <cellStyle name="20 % - Accent4 3" xfId="52"/>
    <cellStyle name="20 % - Accent4 4" xfId="53"/>
    <cellStyle name="20 % - Accent4 5" xfId="3234"/>
    <cellStyle name="20 % - Accent4 5 2" xfId="5000"/>
    <cellStyle name="20 % - Accent4 5 2 2" xfId="8563"/>
    <cellStyle name="20 % - Accent4 5 2 2 2" xfId="15767"/>
    <cellStyle name="20 % - Accent4 5 2 2 2 2" xfId="30250"/>
    <cellStyle name="20 % - Accent4 5 2 2 2 2 2" xfId="58921"/>
    <cellStyle name="20 % - Accent4 5 2 2 2 3" xfId="44585"/>
    <cellStyle name="20 % - Accent4 5 2 2 3" xfId="23080"/>
    <cellStyle name="20 % - Accent4 5 2 2 3 2" xfId="51751"/>
    <cellStyle name="20 % - Accent4 5 2 2 4" xfId="37415"/>
    <cellStyle name="20 % - Accent4 5 2 3" xfId="12204"/>
    <cellStyle name="20 % - Accent4 5 2 3 2" xfId="26687"/>
    <cellStyle name="20 % - Accent4 5 2 3 2 2" xfId="55358"/>
    <cellStyle name="20 % - Accent4 5 2 3 3" xfId="41022"/>
    <cellStyle name="20 % - Accent4 5 2 4" xfId="19517"/>
    <cellStyle name="20 % - Accent4 5 2 4 2" xfId="48188"/>
    <cellStyle name="20 % - Accent4 5 2 5" xfId="33852"/>
    <cellStyle name="20 % - Accent4 5 3" xfId="6795"/>
    <cellStyle name="20 % - Accent4 5 3 2" xfId="13999"/>
    <cellStyle name="20 % - Accent4 5 3 2 2" xfId="28482"/>
    <cellStyle name="20 % - Accent4 5 3 2 2 2" xfId="57153"/>
    <cellStyle name="20 % - Accent4 5 3 2 3" xfId="42817"/>
    <cellStyle name="20 % - Accent4 5 3 3" xfId="21312"/>
    <cellStyle name="20 % - Accent4 5 3 3 2" xfId="49983"/>
    <cellStyle name="20 % - Accent4 5 3 4" xfId="35647"/>
    <cellStyle name="20 % - Accent4 5 4" xfId="10436"/>
    <cellStyle name="20 % - Accent4 5 4 2" xfId="24919"/>
    <cellStyle name="20 % - Accent4 5 4 2 2" xfId="53590"/>
    <cellStyle name="20 % - Accent4 5 4 3" xfId="39254"/>
    <cellStyle name="20 % - Accent4 5 5" xfId="17749"/>
    <cellStyle name="20 % - Accent4 5 5 2" xfId="46420"/>
    <cellStyle name="20 % - Accent4 5 6" xfId="32084"/>
    <cellStyle name="20 % - Accent4 6" xfId="4116"/>
    <cellStyle name="20 % - Accent4 6 2" xfId="7679"/>
    <cellStyle name="20 % - Accent4 6 2 2" xfId="14883"/>
    <cellStyle name="20 % - Accent4 6 2 2 2" xfId="29366"/>
    <cellStyle name="20 % - Accent4 6 2 2 2 2" xfId="58037"/>
    <cellStyle name="20 % - Accent4 6 2 2 3" xfId="43701"/>
    <cellStyle name="20 % - Accent4 6 2 3" xfId="22196"/>
    <cellStyle name="20 % - Accent4 6 2 3 2" xfId="50867"/>
    <cellStyle name="20 % - Accent4 6 2 4" xfId="36531"/>
    <cellStyle name="20 % - Accent4 6 3" xfId="11320"/>
    <cellStyle name="20 % - Accent4 6 3 2" xfId="25803"/>
    <cellStyle name="20 % - Accent4 6 3 2 2" xfId="54474"/>
    <cellStyle name="20 % - Accent4 6 3 3" xfId="40138"/>
    <cellStyle name="20 % - Accent4 6 4" xfId="18633"/>
    <cellStyle name="20 % - Accent4 6 4 2" xfId="47304"/>
    <cellStyle name="20 % - Accent4 6 5" xfId="32968"/>
    <cellStyle name="20 % - Accent4 7" xfId="5019"/>
    <cellStyle name="20 % - Accent4 7 2" xfId="12223"/>
    <cellStyle name="20 % - Accent4 7 2 2" xfId="26706"/>
    <cellStyle name="20 % - Accent4 7 2 2 2" xfId="55377"/>
    <cellStyle name="20 % - Accent4 7 2 3" xfId="41041"/>
    <cellStyle name="20 % - Accent4 7 3" xfId="19536"/>
    <cellStyle name="20 % - Accent4 7 3 2" xfId="48207"/>
    <cellStyle name="20 % - Accent4 7 4" xfId="33871"/>
    <cellStyle name="20 % - Accent4 8" xfId="5908"/>
    <cellStyle name="20 % - Accent4 8 2" xfId="13112"/>
    <cellStyle name="20 % - Accent4 8 2 2" xfId="27595"/>
    <cellStyle name="20 % - Accent4 8 2 2 2" xfId="56266"/>
    <cellStyle name="20 % - Accent4 8 2 3" xfId="41930"/>
    <cellStyle name="20 % - Accent4 8 3" xfId="20425"/>
    <cellStyle name="20 % - Accent4 8 3 2" xfId="49096"/>
    <cellStyle name="20 % - Accent4 8 4" xfId="34760"/>
    <cellStyle name="20 % - Accent4 9" xfId="8640"/>
    <cellStyle name="20 % - Accent4 9 2" xfId="23123"/>
    <cellStyle name="20 % - Accent4 9 2 2" xfId="51794"/>
    <cellStyle name="20 % - Accent4 9 3" xfId="37458"/>
    <cellStyle name="20 % - Accent5" xfId="54"/>
    <cellStyle name="20 % - Accent5 10" xfId="9552"/>
    <cellStyle name="20 % - Accent5 10 2" xfId="24035"/>
    <cellStyle name="20 % - Accent5 10 2 2" xfId="52706"/>
    <cellStyle name="20 % - Accent5 10 3" xfId="38370"/>
    <cellStyle name="20 % - Accent5 11" xfId="15975"/>
    <cellStyle name="20 % - Accent5 11 2" xfId="44646"/>
    <cellStyle name="20 % - Accent5 12" xfId="16865"/>
    <cellStyle name="20 % - Accent5 12 2" xfId="45536"/>
    <cellStyle name="20 % - Accent5 13" xfId="30310"/>
    <cellStyle name="20 % - Accent5 14" xfId="31200"/>
    <cellStyle name="20 % - Accent5 15" xfId="1486"/>
    <cellStyle name="20 % - Accent5 16" xfId="2365"/>
    <cellStyle name="20 % - Accent5 2" xfId="55"/>
    <cellStyle name="20 % - Accent5 2 10" xfId="30328"/>
    <cellStyle name="20 % - Accent5 2 11" xfId="1505"/>
    <cellStyle name="20 % - Accent5 2 2" xfId="56"/>
    <cellStyle name="20 % - Accent5 2 2 10" xfId="1506"/>
    <cellStyle name="20 % - Accent5 2 2 2" xfId="598"/>
    <cellStyle name="20 % - Accent5 2 2 2 2" xfId="1050"/>
    <cellStyle name="20 % - Accent5 2 2 2 2 2" xfId="3026"/>
    <cellStyle name="20 % - Accent5 2 2 2 2 2 2" xfId="4789"/>
    <cellStyle name="20 % - Accent5 2 2 2 2 2 2 2" xfId="8352" hidden="1"/>
    <cellStyle name="20 % - Accent5 2 2 2 2 2 2 2" xfId="8586"/>
    <cellStyle name="20 % - Accent5 2 2 2 2 2 2 2 2" xfId="15556"/>
    <cellStyle name="20 % - Accent5 2 2 2 2 2 2 2 2 2" xfId="30039"/>
    <cellStyle name="20 % - Accent5 2 2 2 2 2 2 2 2 2 2" xfId="58710"/>
    <cellStyle name="20 % - Accent5 2 2 2 2 2 2 2 2 3" xfId="44374"/>
    <cellStyle name="20 % - Accent5 2 2 2 2 2 2 2 3" xfId="15790"/>
    <cellStyle name="20 % - Accent5 2 2 2 2 2 2 2 3 2" xfId="30273"/>
    <cellStyle name="20 % - Accent5 2 2 2 2 2 2 2 3 2 2" xfId="58944"/>
    <cellStyle name="20 % - Accent5 2 2 2 2 2 2 2 3 3" xfId="44608"/>
    <cellStyle name="20 % - Accent5 2 2 2 2 2 2 2 4" xfId="22869"/>
    <cellStyle name="20 % - Accent5 2 2 2 2 2 2 2 4 2" xfId="51540"/>
    <cellStyle name="20 % - Accent5 2 2 2 2 2 2 2 5" xfId="23103"/>
    <cellStyle name="20 % - Accent5 2 2 2 2 2 2 2 5 2" xfId="51774"/>
    <cellStyle name="20 % - Accent5 2 2 2 2 2 2 2 6" xfId="37204"/>
    <cellStyle name="20 % - Accent5 2 2 2 2 2 2 2 7" xfId="37438"/>
    <cellStyle name="20 % - Accent5 2 2 2 2 2 2 3" xfId="11993"/>
    <cellStyle name="20 % - Accent5 2 2 2 2 2 2 3 2" xfId="26476"/>
    <cellStyle name="20 % - Accent5 2 2 2 2 2 2 3 2 2" xfId="55147"/>
    <cellStyle name="20 % - Accent5 2 2 2 2 2 2 3 3" xfId="40811"/>
    <cellStyle name="20 % - Accent5 2 2 2 2 2 2 4" xfId="19306"/>
    <cellStyle name="20 % - Accent5 2 2 2 2 2 2 4 2" xfId="47977"/>
    <cellStyle name="20 % - Accent5 2 2 2 2 2 2 5" xfId="33641"/>
    <cellStyle name="20 % - Accent5 2 2 2 2 2 3" xfId="6584"/>
    <cellStyle name="20 % - Accent5 2 2 2 2 2 3 2" xfId="13788"/>
    <cellStyle name="20 % - Accent5 2 2 2 2 2 3 2 2" xfId="28271"/>
    <cellStyle name="20 % - Accent5 2 2 2 2 2 3 2 2 2" xfId="56942"/>
    <cellStyle name="20 % - Accent5 2 2 2 2 2 3 2 3" xfId="42606"/>
    <cellStyle name="20 % - Accent5 2 2 2 2 2 3 3" xfId="21101"/>
    <cellStyle name="20 % - Accent5 2 2 2 2 2 3 3 2" xfId="49772"/>
    <cellStyle name="20 % - Accent5 2 2 2 2 2 3 4" xfId="35436"/>
    <cellStyle name="20 % - Accent5 2 2 2 2 2 4" xfId="10225"/>
    <cellStyle name="20 % - Accent5 2 2 2 2 2 4 2" xfId="24708"/>
    <cellStyle name="20 % - Accent5 2 2 2 2 2 4 2 2" xfId="53379"/>
    <cellStyle name="20 % - Accent5 2 2 2 2 2 4 3" xfId="39043"/>
    <cellStyle name="20 % - Accent5 2 2 2 2 2 5" xfId="17538"/>
    <cellStyle name="20 % - Accent5 2 2 2 2 2 5 2" xfId="46209"/>
    <cellStyle name="20 % - Accent5 2 2 2 2 2 6" xfId="31873"/>
    <cellStyle name="20 % - Accent5 2 2 2 2 3" xfId="3905"/>
    <cellStyle name="20 % - Accent5 2 2 2 2 3 2" xfId="7468"/>
    <cellStyle name="20 % - Accent5 2 2 2 2 3 2 2" xfId="14672"/>
    <cellStyle name="20 % - Accent5 2 2 2 2 3 2 2 2" xfId="29155"/>
    <cellStyle name="20 % - Accent5 2 2 2 2 3 2 2 2 2" xfId="57826"/>
    <cellStyle name="20 % - Accent5 2 2 2 2 3 2 2 3" xfId="43490"/>
    <cellStyle name="20 % - Accent5 2 2 2 2 3 2 3" xfId="21985"/>
    <cellStyle name="20 % - Accent5 2 2 2 2 3 2 3 2" xfId="50656"/>
    <cellStyle name="20 % - Accent5 2 2 2 2 3 2 4" xfId="36320"/>
    <cellStyle name="20 % - Accent5 2 2 2 2 3 3" xfId="11109"/>
    <cellStyle name="20 % - Accent5 2 2 2 2 3 3 2" xfId="25592"/>
    <cellStyle name="20 % - Accent5 2 2 2 2 3 3 2 2" xfId="54263"/>
    <cellStyle name="20 % - Accent5 2 2 2 2 3 3 3" xfId="39927"/>
    <cellStyle name="20 % - Accent5 2 2 2 2 3 4" xfId="18422"/>
    <cellStyle name="20 % - Accent5 2 2 2 2 3 4 2" xfId="47093"/>
    <cellStyle name="20 % - Accent5 2 2 2 2 3 5" xfId="32757"/>
    <cellStyle name="20 % - Accent5 2 2 2 2 4" xfId="5690"/>
    <cellStyle name="20 % - Accent5 2 2 2 2 4 2" xfId="12894"/>
    <cellStyle name="20 % - Accent5 2 2 2 2 4 2 2" xfId="27377"/>
    <cellStyle name="20 % - Accent5 2 2 2 2 4 2 2 2" xfId="56048"/>
    <cellStyle name="20 % - Accent5 2 2 2 2 4 2 3" xfId="41712"/>
    <cellStyle name="20 % - Accent5 2 2 2 2 4 3" xfId="20207"/>
    <cellStyle name="20 % - Accent5 2 2 2 2 4 3 2" xfId="48878"/>
    <cellStyle name="20 % - Accent5 2 2 2 2 4 4" xfId="34542"/>
    <cellStyle name="20 % - Accent5 2 2 2 2 5" xfId="9331"/>
    <cellStyle name="20 % - Accent5 2 2 2 2 5 2" xfId="23814"/>
    <cellStyle name="20 % - Accent5 2 2 2 2 5 2 2" xfId="52485"/>
    <cellStyle name="20 % - Accent5 2 2 2 2 5 3" xfId="38149"/>
    <cellStyle name="20 % - Accent5 2 2 2 2 6" xfId="16644"/>
    <cellStyle name="20 % - Accent5 2 2 2 2 6 2" xfId="45315"/>
    <cellStyle name="20 % - Accent5 2 2 2 2 7" xfId="30979"/>
    <cellStyle name="20 % - Accent5 2 2 2 2 8" xfId="2147"/>
    <cellStyle name="20 % - Accent5 2 2 2 3" xfId="2596"/>
    <cellStyle name="20 % - Accent5 2 2 2 3 2" xfId="4355"/>
    <cellStyle name="20 % - Accent5 2 2 2 3 2 2" xfId="7918"/>
    <cellStyle name="20 % - Accent5 2 2 2 3 2 2 2" xfId="15122"/>
    <cellStyle name="20 % - Accent5 2 2 2 3 2 2 2 2" xfId="29605"/>
    <cellStyle name="20 % - Accent5 2 2 2 3 2 2 2 2 2" xfId="58276"/>
    <cellStyle name="20 % - Accent5 2 2 2 3 2 2 2 3" xfId="43940"/>
    <cellStyle name="20 % - Accent5 2 2 2 3 2 2 3" xfId="22435"/>
    <cellStyle name="20 % - Accent5 2 2 2 3 2 2 3 2" xfId="51106"/>
    <cellStyle name="20 % - Accent5 2 2 2 3 2 2 4" xfId="36770"/>
    <cellStyle name="20 % - Accent5 2 2 2 3 2 3" xfId="11559"/>
    <cellStyle name="20 % - Accent5 2 2 2 3 2 3 2" xfId="26042"/>
    <cellStyle name="20 % - Accent5 2 2 2 3 2 3 2 2" xfId="54713"/>
    <cellStyle name="20 % - Accent5 2 2 2 3 2 3 3" xfId="40377"/>
    <cellStyle name="20 % - Accent5 2 2 2 3 2 4" xfId="18872"/>
    <cellStyle name="20 % - Accent5 2 2 2 3 2 4 2" xfId="47543"/>
    <cellStyle name="20 % - Accent5 2 2 2 3 2 5" xfId="33207"/>
    <cellStyle name="20 % - Accent5 2 2 2 3 3" xfId="6150"/>
    <cellStyle name="20 % - Accent5 2 2 2 3 3 2" xfId="13354"/>
    <cellStyle name="20 % - Accent5 2 2 2 3 3 2 2" xfId="27837"/>
    <cellStyle name="20 % - Accent5 2 2 2 3 3 2 2 2" xfId="56508"/>
    <cellStyle name="20 % - Accent5 2 2 2 3 3 2 3" xfId="42172"/>
    <cellStyle name="20 % - Accent5 2 2 2 3 3 3" xfId="20667"/>
    <cellStyle name="20 % - Accent5 2 2 2 3 3 3 2" xfId="49338"/>
    <cellStyle name="20 % - Accent5 2 2 2 3 3 4" xfId="35002"/>
    <cellStyle name="20 % - Accent5 2 2 2 3 4" xfId="9791"/>
    <cellStyle name="20 % - Accent5 2 2 2 3 4 2" xfId="24274"/>
    <cellStyle name="20 % - Accent5 2 2 2 3 4 2 2" xfId="52945"/>
    <cellStyle name="20 % - Accent5 2 2 2 3 4 3" xfId="38609"/>
    <cellStyle name="20 % - Accent5 2 2 2 3 5" xfId="17104"/>
    <cellStyle name="20 % - Accent5 2 2 2 3 5 2" xfId="45775"/>
    <cellStyle name="20 % - Accent5 2 2 2 3 6" xfId="31439"/>
    <cellStyle name="20 % - Accent5 2 2 2 4" xfId="3473"/>
    <cellStyle name="20 % - Accent5 2 2 2 4 2" xfId="7034"/>
    <cellStyle name="20 % - Accent5 2 2 2 4 2 2" xfId="14238"/>
    <cellStyle name="20 % - Accent5 2 2 2 4 2 2 2" xfId="28721"/>
    <cellStyle name="20 % - Accent5 2 2 2 4 2 2 2 2" xfId="57392"/>
    <cellStyle name="20 % - Accent5 2 2 2 4 2 2 3" xfId="43056"/>
    <cellStyle name="20 % - Accent5 2 2 2 4 2 3" xfId="21551"/>
    <cellStyle name="20 % - Accent5 2 2 2 4 2 3 2" xfId="50222"/>
    <cellStyle name="20 % - Accent5 2 2 2 4 2 4" xfId="35886"/>
    <cellStyle name="20 % - Accent5 2 2 2 4 3" xfId="10675"/>
    <cellStyle name="20 % - Accent5 2 2 2 4 3 2" xfId="25158"/>
    <cellStyle name="20 % - Accent5 2 2 2 4 3 2 2" xfId="53829"/>
    <cellStyle name="20 % - Accent5 2 2 2 4 3 3" xfId="39493"/>
    <cellStyle name="20 % - Accent5 2 2 2 4 4" xfId="17988"/>
    <cellStyle name="20 % - Accent5 2 2 2 4 4 2" xfId="46659"/>
    <cellStyle name="20 % - Accent5 2 2 2 4 5" xfId="32323"/>
    <cellStyle name="20 % - Accent5 2 2 2 5" xfId="5256"/>
    <cellStyle name="20 % - Accent5 2 2 2 5 2" xfId="12460"/>
    <cellStyle name="20 % - Accent5 2 2 2 5 2 2" xfId="26943"/>
    <cellStyle name="20 % - Accent5 2 2 2 5 2 2 2" xfId="55614"/>
    <cellStyle name="20 % - Accent5 2 2 2 5 2 3" xfId="41278"/>
    <cellStyle name="20 % - Accent5 2 2 2 5 3" xfId="19773"/>
    <cellStyle name="20 % - Accent5 2 2 2 5 3 2" xfId="48444"/>
    <cellStyle name="20 % - Accent5 2 2 2 5 4" xfId="34108"/>
    <cellStyle name="20 % - Accent5 2 2 2 6" xfId="8894"/>
    <cellStyle name="20 % - Accent5 2 2 2 6 2" xfId="23377"/>
    <cellStyle name="20 % - Accent5 2 2 2 6 2 2" xfId="52048"/>
    <cellStyle name="20 % - Accent5 2 2 2 6 3" xfId="37712"/>
    <cellStyle name="20 % - Accent5 2 2 2 7" xfId="16210"/>
    <cellStyle name="20 % - Accent5 2 2 2 7 2" xfId="44881"/>
    <cellStyle name="20 % - Accent5 2 2 2 8" xfId="30545"/>
    <cellStyle name="20 % - Accent5 2 2 2 9" xfId="1717"/>
    <cellStyle name="20 % - Accent5 2 2 3" xfId="834"/>
    <cellStyle name="20 % - Accent5 2 2 3 2" xfId="2812"/>
    <cellStyle name="20 % - Accent5 2 2 3 2 2" xfId="4573"/>
    <cellStyle name="20 % - Accent5 2 2 3 2 2 2" xfId="8136"/>
    <cellStyle name="20 % - Accent5 2 2 3 2 2 2 2" xfId="15340"/>
    <cellStyle name="20 % - Accent5 2 2 3 2 2 2 2 2" xfId="29823"/>
    <cellStyle name="20 % - Accent5 2 2 3 2 2 2 2 2 2" xfId="58494"/>
    <cellStyle name="20 % - Accent5 2 2 3 2 2 2 2 3" xfId="44158"/>
    <cellStyle name="20 % - Accent5 2 2 3 2 2 2 3" xfId="22653"/>
    <cellStyle name="20 % - Accent5 2 2 3 2 2 2 3 2" xfId="51324"/>
    <cellStyle name="20 % - Accent5 2 2 3 2 2 2 4" xfId="36988"/>
    <cellStyle name="20 % - Accent5 2 2 3 2 2 3" xfId="11777"/>
    <cellStyle name="20 % - Accent5 2 2 3 2 2 3 2" xfId="26260"/>
    <cellStyle name="20 % - Accent5 2 2 3 2 2 3 2 2" xfId="54931"/>
    <cellStyle name="20 % - Accent5 2 2 3 2 2 3 3" xfId="40595"/>
    <cellStyle name="20 % - Accent5 2 2 3 2 2 4" xfId="19090"/>
    <cellStyle name="20 % - Accent5 2 2 3 2 2 4 2" xfId="47761"/>
    <cellStyle name="20 % - Accent5 2 2 3 2 2 5" xfId="33425"/>
    <cellStyle name="20 % - Accent5 2 2 3 2 3" xfId="6368"/>
    <cellStyle name="20 % - Accent5 2 2 3 2 3 2" xfId="13572"/>
    <cellStyle name="20 % - Accent5 2 2 3 2 3 2 2" xfId="28055"/>
    <cellStyle name="20 % - Accent5 2 2 3 2 3 2 2 2" xfId="56726"/>
    <cellStyle name="20 % - Accent5 2 2 3 2 3 2 3" xfId="42390"/>
    <cellStyle name="20 % - Accent5 2 2 3 2 3 3" xfId="20885"/>
    <cellStyle name="20 % - Accent5 2 2 3 2 3 3 2" xfId="49556"/>
    <cellStyle name="20 % - Accent5 2 2 3 2 3 4" xfId="35220"/>
    <cellStyle name="20 % - Accent5 2 2 3 2 4" xfId="10009"/>
    <cellStyle name="20 % - Accent5 2 2 3 2 4 2" xfId="24492"/>
    <cellStyle name="20 % - Accent5 2 2 3 2 4 2 2" xfId="53163"/>
    <cellStyle name="20 % - Accent5 2 2 3 2 4 3" xfId="38827"/>
    <cellStyle name="20 % - Accent5 2 2 3 2 5" xfId="17322"/>
    <cellStyle name="20 % - Accent5 2 2 3 2 5 2" xfId="45993"/>
    <cellStyle name="20 % - Accent5 2 2 3 2 6" xfId="31657"/>
    <cellStyle name="20 % - Accent5 2 2 3 3" xfId="3689"/>
    <cellStyle name="20 % - Accent5 2 2 3 3 2" xfId="7252"/>
    <cellStyle name="20 % - Accent5 2 2 3 3 2 2" xfId="14456"/>
    <cellStyle name="20 % - Accent5 2 2 3 3 2 2 2" xfId="28939"/>
    <cellStyle name="20 % - Accent5 2 2 3 3 2 2 2 2" xfId="57610"/>
    <cellStyle name="20 % - Accent5 2 2 3 3 2 2 3" xfId="43274"/>
    <cellStyle name="20 % - Accent5 2 2 3 3 2 3" xfId="21769"/>
    <cellStyle name="20 % - Accent5 2 2 3 3 2 3 2" xfId="50440"/>
    <cellStyle name="20 % - Accent5 2 2 3 3 2 4" xfId="36104"/>
    <cellStyle name="20 % - Accent5 2 2 3 3 3" xfId="10893"/>
    <cellStyle name="20 % - Accent5 2 2 3 3 3 2" xfId="25376"/>
    <cellStyle name="20 % - Accent5 2 2 3 3 3 2 2" xfId="54047"/>
    <cellStyle name="20 % - Accent5 2 2 3 3 3 3" xfId="39711"/>
    <cellStyle name="20 % - Accent5 2 2 3 3 4" xfId="18206"/>
    <cellStyle name="20 % - Accent5 2 2 3 3 4 2" xfId="46877"/>
    <cellStyle name="20 % - Accent5 2 2 3 3 5" xfId="32541"/>
    <cellStyle name="20 % - Accent5 2 2 3 4" xfId="5474"/>
    <cellStyle name="20 % - Accent5 2 2 3 4 2" xfId="12678"/>
    <cellStyle name="20 % - Accent5 2 2 3 4 2 2" xfId="27161"/>
    <cellStyle name="20 % - Accent5 2 2 3 4 2 2 2" xfId="55832"/>
    <cellStyle name="20 % - Accent5 2 2 3 4 2 3" xfId="41496"/>
    <cellStyle name="20 % - Accent5 2 2 3 4 3" xfId="19991"/>
    <cellStyle name="20 % - Accent5 2 2 3 4 3 2" xfId="48662"/>
    <cellStyle name="20 % - Accent5 2 2 3 4 4" xfId="34326"/>
    <cellStyle name="20 % - Accent5 2 2 3 5" xfId="9115"/>
    <cellStyle name="20 % - Accent5 2 2 3 5 2" xfId="23598"/>
    <cellStyle name="20 % - Accent5 2 2 3 5 2 2" xfId="52269"/>
    <cellStyle name="20 % - Accent5 2 2 3 5 3" xfId="37933"/>
    <cellStyle name="20 % - Accent5 2 2 3 6" xfId="16428"/>
    <cellStyle name="20 % - Accent5 2 2 3 6 2" xfId="45099"/>
    <cellStyle name="20 % - Accent5 2 2 3 7" xfId="30763"/>
    <cellStyle name="20 % - Accent5 2 2 3 8" xfId="1933"/>
    <cellStyle name="20 % - Accent5 2 2 4" xfId="2386"/>
    <cellStyle name="20 % - Accent5 2 2 4 2" xfId="4139"/>
    <cellStyle name="20 % - Accent5 2 2 4 2 2" xfId="7702"/>
    <cellStyle name="20 % - Accent5 2 2 4 2 2 2" xfId="14906"/>
    <cellStyle name="20 % - Accent5 2 2 4 2 2 2 2" xfId="29389"/>
    <cellStyle name="20 % - Accent5 2 2 4 2 2 2 2 2" xfId="58060"/>
    <cellStyle name="20 % - Accent5 2 2 4 2 2 2 3" xfId="43724"/>
    <cellStyle name="20 % - Accent5 2 2 4 2 2 3" xfId="22219"/>
    <cellStyle name="20 % - Accent5 2 2 4 2 2 3 2" xfId="50890"/>
    <cellStyle name="20 % - Accent5 2 2 4 2 2 4" xfId="36554"/>
    <cellStyle name="20 % - Accent5 2 2 4 2 3" xfId="11343"/>
    <cellStyle name="20 % - Accent5 2 2 4 2 3 2" xfId="25826"/>
    <cellStyle name="20 % - Accent5 2 2 4 2 3 2 2" xfId="54497"/>
    <cellStyle name="20 % - Accent5 2 2 4 2 3 3" xfId="40161"/>
    <cellStyle name="20 % - Accent5 2 2 4 2 4" xfId="18656"/>
    <cellStyle name="20 % - Accent5 2 2 4 2 4 2" xfId="47327"/>
    <cellStyle name="20 % - Accent5 2 2 4 2 5" xfId="32991"/>
    <cellStyle name="20 % - Accent5 2 2 4 3" xfId="5934"/>
    <cellStyle name="20 % - Accent5 2 2 4 3 2" xfId="13138"/>
    <cellStyle name="20 % - Accent5 2 2 4 3 2 2" xfId="27621"/>
    <cellStyle name="20 % - Accent5 2 2 4 3 2 2 2" xfId="56292"/>
    <cellStyle name="20 % - Accent5 2 2 4 3 2 3" xfId="41956"/>
    <cellStyle name="20 % - Accent5 2 2 4 3 3" xfId="20451"/>
    <cellStyle name="20 % - Accent5 2 2 4 3 3 2" xfId="49122"/>
    <cellStyle name="20 % - Accent5 2 2 4 3 4" xfId="34786"/>
    <cellStyle name="20 % - Accent5 2 2 4 4" xfId="9575"/>
    <cellStyle name="20 % - Accent5 2 2 4 4 2" xfId="24058"/>
    <cellStyle name="20 % - Accent5 2 2 4 4 2 2" xfId="52729"/>
    <cellStyle name="20 % - Accent5 2 2 4 4 3" xfId="38393"/>
    <cellStyle name="20 % - Accent5 2 2 4 5" xfId="16888"/>
    <cellStyle name="20 % - Accent5 2 2 4 5 2" xfId="45559"/>
    <cellStyle name="20 % - Accent5 2 2 4 6" xfId="31223"/>
    <cellStyle name="20 % - Accent5 2 2 5" xfId="3257"/>
    <cellStyle name="20 % - Accent5 2 2 5 2" xfId="6818"/>
    <cellStyle name="20 % - Accent5 2 2 5 2 2" xfId="14022"/>
    <cellStyle name="20 % - Accent5 2 2 5 2 2 2" xfId="28505"/>
    <cellStyle name="20 % - Accent5 2 2 5 2 2 2 2" xfId="57176"/>
    <cellStyle name="20 % - Accent5 2 2 5 2 2 3" xfId="42840"/>
    <cellStyle name="20 % - Accent5 2 2 5 2 3" xfId="21335"/>
    <cellStyle name="20 % - Accent5 2 2 5 2 3 2" xfId="50006"/>
    <cellStyle name="20 % - Accent5 2 2 5 2 4" xfId="35670"/>
    <cellStyle name="20 % - Accent5 2 2 5 3" xfId="10459"/>
    <cellStyle name="20 % - Accent5 2 2 5 3 2" xfId="24942"/>
    <cellStyle name="20 % - Accent5 2 2 5 3 2 2" xfId="53613"/>
    <cellStyle name="20 % - Accent5 2 2 5 3 3" xfId="39277"/>
    <cellStyle name="20 % - Accent5 2 2 5 4" xfId="17772"/>
    <cellStyle name="20 % - Accent5 2 2 5 4 2" xfId="46443"/>
    <cellStyle name="20 % - Accent5 2 2 5 5" xfId="32107"/>
    <cellStyle name="20 % - Accent5 2 2 6" xfId="5040"/>
    <cellStyle name="20 % - Accent5 2 2 6 2" xfId="12244"/>
    <cellStyle name="20 % - Accent5 2 2 6 2 2" xfId="26727"/>
    <cellStyle name="20 % - Accent5 2 2 6 2 2 2" xfId="55398"/>
    <cellStyle name="20 % - Accent5 2 2 6 2 3" xfId="41062"/>
    <cellStyle name="20 % - Accent5 2 2 6 3" xfId="19557"/>
    <cellStyle name="20 % - Accent5 2 2 6 3 2" xfId="48228"/>
    <cellStyle name="20 % - Accent5 2 2 6 4" xfId="33892"/>
    <cellStyle name="20 % - Accent5 2 2 7" xfId="8664"/>
    <cellStyle name="20 % - Accent5 2 2 7 2" xfId="23147"/>
    <cellStyle name="20 % - Accent5 2 2 7 2 2" xfId="51818"/>
    <cellStyle name="20 % - Accent5 2 2 7 3" xfId="37482"/>
    <cellStyle name="20 % - Accent5 2 2 8" xfId="15994"/>
    <cellStyle name="20 % - Accent5 2 2 8 2" xfId="44665"/>
    <cellStyle name="20 % - Accent5 2 2 9" xfId="30329"/>
    <cellStyle name="20 % - Accent5 2 3" xfId="597"/>
    <cellStyle name="20 % - Accent5 2 3 2" xfId="1049"/>
    <cellStyle name="20 % - Accent5 2 3 2 2" xfId="3025"/>
    <cellStyle name="20 % - Accent5 2 3 2 2 2" xfId="4788"/>
    <cellStyle name="20 % - Accent5 2 3 2 2 2 2" xfId="8351"/>
    <cellStyle name="20 % - Accent5 2 3 2 2 2 2 2" xfId="15555"/>
    <cellStyle name="20 % - Accent5 2 3 2 2 2 2 2 2" xfId="30038"/>
    <cellStyle name="20 % - Accent5 2 3 2 2 2 2 2 2 2" xfId="58709"/>
    <cellStyle name="20 % - Accent5 2 3 2 2 2 2 2 3" xfId="44373"/>
    <cellStyle name="20 % - Accent5 2 3 2 2 2 2 3" xfId="22868"/>
    <cellStyle name="20 % - Accent5 2 3 2 2 2 2 3 2" xfId="51539"/>
    <cellStyle name="20 % - Accent5 2 3 2 2 2 2 4" xfId="37203"/>
    <cellStyle name="20 % - Accent5 2 3 2 2 2 3" xfId="11992"/>
    <cellStyle name="20 % - Accent5 2 3 2 2 2 3 2" xfId="26475"/>
    <cellStyle name="20 % - Accent5 2 3 2 2 2 3 2 2" xfId="55146"/>
    <cellStyle name="20 % - Accent5 2 3 2 2 2 3 3" xfId="40810"/>
    <cellStyle name="20 % - Accent5 2 3 2 2 2 4" xfId="19305"/>
    <cellStyle name="20 % - Accent5 2 3 2 2 2 4 2" xfId="47976"/>
    <cellStyle name="20 % - Accent5 2 3 2 2 2 5" xfId="33640"/>
    <cellStyle name="20 % - Accent5 2 3 2 2 3" xfId="6583"/>
    <cellStyle name="20 % - Accent5 2 3 2 2 3 2" xfId="13787"/>
    <cellStyle name="20 % - Accent5 2 3 2 2 3 2 2" xfId="28270"/>
    <cellStyle name="20 % - Accent5 2 3 2 2 3 2 2 2" xfId="56941"/>
    <cellStyle name="20 % - Accent5 2 3 2 2 3 2 3" xfId="42605"/>
    <cellStyle name="20 % - Accent5 2 3 2 2 3 3" xfId="21100"/>
    <cellStyle name="20 % - Accent5 2 3 2 2 3 3 2" xfId="49771"/>
    <cellStyle name="20 % - Accent5 2 3 2 2 3 4" xfId="35435"/>
    <cellStyle name="20 % - Accent5 2 3 2 2 4" xfId="10224"/>
    <cellStyle name="20 % - Accent5 2 3 2 2 4 2" xfId="24707"/>
    <cellStyle name="20 % - Accent5 2 3 2 2 4 2 2" xfId="53378"/>
    <cellStyle name="20 % - Accent5 2 3 2 2 4 3" xfId="39042"/>
    <cellStyle name="20 % - Accent5 2 3 2 2 5" xfId="17537"/>
    <cellStyle name="20 % - Accent5 2 3 2 2 5 2" xfId="46208"/>
    <cellStyle name="20 % - Accent5 2 3 2 2 6" xfId="31872"/>
    <cellStyle name="20 % - Accent5 2 3 2 3" xfId="3904"/>
    <cellStyle name="20 % - Accent5 2 3 2 3 2" xfId="7467"/>
    <cellStyle name="20 % - Accent5 2 3 2 3 2 2" xfId="14671"/>
    <cellStyle name="20 % - Accent5 2 3 2 3 2 2 2" xfId="29154"/>
    <cellStyle name="20 % - Accent5 2 3 2 3 2 2 2 2" xfId="57825"/>
    <cellStyle name="20 % - Accent5 2 3 2 3 2 2 3" xfId="43489"/>
    <cellStyle name="20 % - Accent5 2 3 2 3 2 3" xfId="21984"/>
    <cellStyle name="20 % - Accent5 2 3 2 3 2 3 2" xfId="50655"/>
    <cellStyle name="20 % - Accent5 2 3 2 3 2 4" xfId="36319"/>
    <cellStyle name="20 % - Accent5 2 3 2 3 3" xfId="11108"/>
    <cellStyle name="20 % - Accent5 2 3 2 3 3 2" xfId="25591"/>
    <cellStyle name="20 % - Accent5 2 3 2 3 3 2 2" xfId="54262"/>
    <cellStyle name="20 % - Accent5 2 3 2 3 3 3" xfId="39926"/>
    <cellStyle name="20 % - Accent5 2 3 2 3 4" xfId="18421"/>
    <cellStyle name="20 % - Accent5 2 3 2 3 4 2" xfId="47092"/>
    <cellStyle name="20 % - Accent5 2 3 2 3 5" xfId="32756"/>
    <cellStyle name="20 % - Accent5 2 3 2 4" xfId="5689"/>
    <cellStyle name="20 % - Accent5 2 3 2 4 2" xfId="12893"/>
    <cellStyle name="20 % - Accent5 2 3 2 4 2 2" xfId="27376"/>
    <cellStyle name="20 % - Accent5 2 3 2 4 2 2 2" xfId="56047"/>
    <cellStyle name="20 % - Accent5 2 3 2 4 2 3" xfId="41711"/>
    <cellStyle name="20 % - Accent5 2 3 2 4 3" xfId="20206"/>
    <cellStyle name="20 % - Accent5 2 3 2 4 3 2" xfId="48877"/>
    <cellStyle name="20 % - Accent5 2 3 2 4 4" xfId="34541"/>
    <cellStyle name="20 % - Accent5 2 3 2 5" xfId="9330"/>
    <cellStyle name="20 % - Accent5 2 3 2 5 2" xfId="23813"/>
    <cellStyle name="20 % - Accent5 2 3 2 5 2 2" xfId="52484"/>
    <cellStyle name="20 % - Accent5 2 3 2 5 3" xfId="38148"/>
    <cellStyle name="20 % - Accent5 2 3 2 6" xfId="16643"/>
    <cellStyle name="20 % - Accent5 2 3 2 6 2" xfId="45314"/>
    <cellStyle name="20 % - Accent5 2 3 2 7" xfId="30978"/>
    <cellStyle name="20 % - Accent5 2 3 2 8" xfId="2146"/>
    <cellStyle name="20 % - Accent5 2 3 3" xfId="2595"/>
    <cellStyle name="20 % - Accent5 2 3 3 2" xfId="4354"/>
    <cellStyle name="20 % - Accent5 2 3 3 2 2" xfId="7917"/>
    <cellStyle name="20 % - Accent5 2 3 3 2 2 2" xfId="15121"/>
    <cellStyle name="20 % - Accent5 2 3 3 2 2 2 2" xfId="29604"/>
    <cellStyle name="20 % - Accent5 2 3 3 2 2 2 2 2" xfId="58275"/>
    <cellStyle name="20 % - Accent5 2 3 3 2 2 2 3" xfId="43939"/>
    <cellStyle name="20 % - Accent5 2 3 3 2 2 3" xfId="22434"/>
    <cellStyle name="20 % - Accent5 2 3 3 2 2 3 2" xfId="51105"/>
    <cellStyle name="20 % - Accent5 2 3 3 2 2 4" xfId="36769"/>
    <cellStyle name="20 % - Accent5 2 3 3 2 3" xfId="11558"/>
    <cellStyle name="20 % - Accent5 2 3 3 2 3 2" xfId="26041"/>
    <cellStyle name="20 % - Accent5 2 3 3 2 3 2 2" xfId="54712"/>
    <cellStyle name="20 % - Accent5 2 3 3 2 3 3" xfId="40376"/>
    <cellStyle name="20 % - Accent5 2 3 3 2 4" xfId="18871"/>
    <cellStyle name="20 % - Accent5 2 3 3 2 4 2" xfId="47542"/>
    <cellStyle name="20 % - Accent5 2 3 3 2 5" xfId="33206"/>
    <cellStyle name="20 % - Accent5 2 3 3 3" xfId="6149"/>
    <cellStyle name="20 % - Accent5 2 3 3 3 2" xfId="13353"/>
    <cellStyle name="20 % - Accent5 2 3 3 3 2 2" xfId="27836"/>
    <cellStyle name="20 % - Accent5 2 3 3 3 2 2 2" xfId="56507"/>
    <cellStyle name="20 % - Accent5 2 3 3 3 2 3" xfId="42171"/>
    <cellStyle name="20 % - Accent5 2 3 3 3 3" xfId="20666"/>
    <cellStyle name="20 % - Accent5 2 3 3 3 3 2" xfId="49337"/>
    <cellStyle name="20 % - Accent5 2 3 3 3 4" xfId="35001"/>
    <cellStyle name="20 % - Accent5 2 3 3 4" xfId="9790"/>
    <cellStyle name="20 % - Accent5 2 3 3 4 2" xfId="24273"/>
    <cellStyle name="20 % - Accent5 2 3 3 4 2 2" xfId="52944"/>
    <cellStyle name="20 % - Accent5 2 3 3 4 3" xfId="38608"/>
    <cellStyle name="20 % - Accent5 2 3 3 5" xfId="17103"/>
    <cellStyle name="20 % - Accent5 2 3 3 5 2" xfId="45774"/>
    <cellStyle name="20 % - Accent5 2 3 3 6" xfId="31438"/>
    <cellStyle name="20 % - Accent5 2 3 4" xfId="3472"/>
    <cellStyle name="20 % - Accent5 2 3 4 2" xfId="7033"/>
    <cellStyle name="20 % - Accent5 2 3 4 2 2" xfId="14237"/>
    <cellStyle name="20 % - Accent5 2 3 4 2 2 2" xfId="28720"/>
    <cellStyle name="20 % - Accent5 2 3 4 2 2 2 2" xfId="57391"/>
    <cellStyle name="20 % - Accent5 2 3 4 2 2 3" xfId="43055"/>
    <cellStyle name="20 % - Accent5 2 3 4 2 3" xfId="21550"/>
    <cellStyle name="20 % - Accent5 2 3 4 2 3 2" xfId="50221"/>
    <cellStyle name="20 % - Accent5 2 3 4 2 4" xfId="35885"/>
    <cellStyle name="20 % - Accent5 2 3 4 3" xfId="10674"/>
    <cellStyle name="20 % - Accent5 2 3 4 3 2" xfId="25157"/>
    <cellStyle name="20 % - Accent5 2 3 4 3 2 2" xfId="53828"/>
    <cellStyle name="20 % - Accent5 2 3 4 3 3" xfId="39492"/>
    <cellStyle name="20 % - Accent5 2 3 4 4" xfId="17987"/>
    <cellStyle name="20 % - Accent5 2 3 4 4 2" xfId="46658"/>
    <cellStyle name="20 % - Accent5 2 3 4 5" xfId="32322"/>
    <cellStyle name="20 % - Accent5 2 3 5" xfId="5255"/>
    <cellStyle name="20 % - Accent5 2 3 5 2" xfId="12459"/>
    <cellStyle name="20 % - Accent5 2 3 5 2 2" xfId="26942"/>
    <cellStyle name="20 % - Accent5 2 3 5 2 2 2" xfId="55613"/>
    <cellStyle name="20 % - Accent5 2 3 5 2 3" xfId="41277"/>
    <cellStyle name="20 % - Accent5 2 3 5 3" xfId="19772"/>
    <cellStyle name="20 % - Accent5 2 3 5 3 2" xfId="48443"/>
    <cellStyle name="20 % - Accent5 2 3 5 4" xfId="34107"/>
    <cellStyle name="20 % - Accent5 2 3 6" xfId="8893"/>
    <cellStyle name="20 % - Accent5 2 3 6 2" xfId="23376"/>
    <cellStyle name="20 % - Accent5 2 3 6 2 2" xfId="52047"/>
    <cellStyle name="20 % - Accent5 2 3 6 3" xfId="37711"/>
    <cellStyle name="20 % - Accent5 2 3 7" xfId="16209"/>
    <cellStyle name="20 % - Accent5 2 3 7 2" xfId="44880"/>
    <cellStyle name="20 % - Accent5 2 3 8" xfId="30544"/>
    <cellStyle name="20 % - Accent5 2 3 9" xfId="1716"/>
    <cellStyle name="20 % - Accent5 2 4" xfId="833"/>
    <cellStyle name="20 % - Accent5 2 4 2" xfId="2811"/>
    <cellStyle name="20 % - Accent5 2 4 2 2" xfId="4572"/>
    <cellStyle name="20 % - Accent5 2 4 2 2 2" xfId="8135"/>
    <cellStyle name="20 % - Accent5 2 4 2 2 2 2" xfId="15339"/>
    <cellStyle name="20 % - Accent5 2 4 2 2 2 2 2" xfId="29822"/>
    <cellStyle name="20 % - Accent5 2 4 2 2 2 2 2 2" xfId="58493"/>
    <cellStyle name="20 % - Accent5 2 4 2 2 2 2 3" xfId="44157"/>
    <cellStyle name="20 % - Accent5 2 4 2 2 2 3" xfId="22652"/>
    <cellStyle name="20 % - Accent5 2 4 2 2 2 3 2" xfId="51323"/>
    <cellStyle name="20 % - Accent5 2 4 2 2 2 4" xfId="36987"/>
    <cellStyle name="20 % - Accent5 2 4 2 2 3" xfId="11776"/>
    <cellStyle name="20 % - Accent5 2 4 2 2 3 2" xfId="26259"/>
    <cellStyle name="20 % - Accent5 2 4 2 2 3 2 2" xfId="54930"/>
    <cellStyle name="20 % - Accent5 2 4 2 2 3 3" xfId="40594"/>
    <cellStyle name="20 % - Accent5 2 4 2 2 4" xfId="19089"/>
    <cellStyle name="20 % - Accent5 2 4 2 2 4 2" xfId="47760"/>
    <cellStyle name="20 % - Accent5 2 4 2 2 5" xfId="33424"/>
    <cellStyle name="20 % - Accent5 2 4 2 3" xfId="6367"/>
    <cellStyle name="20 % - Accent5 2 4 2 3 2" xfId="13571"/>
    <cellStyle name="20 % - Accent5 2 4 2 3 2 2" xfId="28054"/>
    <cellStyle name="20 % - Accent5 2 4 2 3 2 2 2" xfId="56725"/>
    <cellStyle name="20 % - Accent5 2 4 2 3 2 3" xfId="42389"/>
    <cellStyle name="20 % - Accent5 2 4 2 3 3" xfId="20884"/>
    <cellStyle name="20 % - Accent5 2 4 2 3 3 2" xfId="49555"/>
    <cellStyle name="20 % - Accent5 2 4 2 3 4" xfId="35219"/>
    <cellStyle name="20 % - Accent5 2 4 2 4" xfId="10008"/>
    <cellStyle name="20 % - Accent5 2 4 2 4 2" xfId="24491"/>
    <cellStyle name="20 % - Accent5 2 4 2 4 2 2" xfId="53162"/>
    <cellStyle name="20 % - Accent5 2 4 2 4 3" xfId="38826"/>
    <cellStyle name="20 % - Accent5 2 4 2 5" xfId="17321"/>
    <cellStyle name="20 % - Accent5 2 4 2 5 2" xfId="45992"/>
    <cellStyle name="20 % - Accent5 2 4 2 6" xfId="31656"/>
    <cellStyle name="20 % - Accent5 2 4 3" xfId="3688"/>
    <cellStyle name="20 % - Accent5 2 4 3 2" xfId="7251"/>
    <cellStyle name="20 % - Accent5 2 4 3 2 2" xfId="14455"/>
    <cellStyle name="20 % - Accent5 2 4 3 2 2 2" xfId="28938"/>
    <cellStyle name="20 % - Accent5 2 4 3 2 2 2 2" xfId="57609"/>
    <cellStyle name="20 % - Accent5 2 4 3 2 2 3" xfId="43273"/>
    <cellStyle name="20 % - Accent5 2 4 3 2 3" xfId="21768"/>
    <cellStyle name="20 % - Accent5 2 4 3 2 3 2" xfId="50439"/>
    <cellStyle name="20 % - Accent5 2 4 3 2 4" xfId="36103"/>
    <cellStyle name="20 % - Accent5 2 4 3 3" xfId="10892"/>
    <cellStyle name="20 % - Accent5 2 4 3 3 2" xfId="25375"/>
    <cellStyle name="20 % - Accent5 2 4 3 3 2 2" xfId="54046"/>
    <cellStyle name="20 % - Accent5 2 4 3 3 3" xfId="39710"/>
    <cellStyle name="20 % - Accent5 2 4 3 4" xfId="18205"/>
    <cellStyle name="20 % - Accent5 2 4 3 4 2" xfId="46876"/>
    <cellStyle name="20 % - Accent5 2 4 3 5" xfId="32540"/>
    <cellStyle name="20 % - Accent5 2 4 4" xfId="5473"/>
    <cellStyle name="20 % - Accent5 2 4 4 2" xfId="12677"/>
    <cellStyle name="20 % - Accent5 2 4 4 2 2" xfId="27160"/>
    <cellStyle name="20 % - Accent5 2 4 4 2 2 2" xfId="55831"/>
    <cellStyle name="20 % - Accent5 2 4 4 2 3" xfId="41495"/>
    <cellStyle name="20 % - Accent5 2 4 4 3" xfId="19990"/>
    <cellStyle name="20 % - Accent5 2 4 4 3 2" xfId="48661"/>
    <cellStyle name="20 % - Accent5 2 4 4 4" xfId="34325"/>
    <cellStyle name="20 % - Accent5 2 4 5" xfId="9114"/>
    <cellStyle name="20 % - Accent5 2 4 5 2" xfId="23597"/>
    <cellStyle name="20 % - Accent5 2 4 5 2 2" xfId="52268"/>
    <cellStyle name="20 % - Accent5 2 4 5 3" xfId="37932"/>
    <cellStyle name="20 % - Accent5 2 4 6" xfId="16427"/>
    <cellStyle name="20 % - Accent5 2 4 6 2" xfId="45098"/>
    <cellStyle name="20 % - Accent5 2 4 7" xfId="30762"/>
    <cellStyle name="20 % - Accent5 2 4 8" xfId="1932"/>
    <cellStyle name="20 % - Accent5 2 5" xfId="2385"/>
    <cellStyle name="20 % - Accent5 2 5 2" xfId="4138"/>
    <cellStyle name="20 % - Accent5 2 5 2 2" xfId="7701"/>
    <cellStyle name="20 % - Accent5 2 5 2 2 2" xfId="14905"/>
    <cellStyle name="20 % - Accent5 2 5 2 2 2 2" xfId="29388"/>
    <cellStyle name="20 % - Accent5 2 5 2 2 2 2 2" xfId="58059"/>
    <cellStyle name="20 % - Accent5 2 5 2 2 2 3" xfId="43723"/>
    <cellStyle name="20 % - Accent5 2 5 2 2 3" xfId="22218"/>
    <cellStyle name="20 % - Accent5 2 5 2 2 3 2" xfId="50889"/>
    <cellStyle name="20 % - Accent5 2 5 2 2 4" xfId="36553"/>
    <cellStyle name="20 % - Accent5 2 5 2 3" xfId="11342"/>
    <cellStyle name="20 % - Accent5 2 5 2 3 2" xfId="25825"/>
    <cellStyle name="20 % - Accent5 2 5 2 3 2 2" xfId="54496"/>
    <cellStyle name="20 % - Accent5 2 5 2 3 3" xfId="40160"/>
    <cellStyle name="20 % - Accent5 2 5 2 4" xfId="18655"/>
    <cellStyle name="20 % - Accent5 2 5 2 4 2" xfId="47326"/>
    <cellStyle name="20 % - Accent5 2 5 2 5" xfId="32990"/>
    <cellStyle name="20 % - Accent5 2 5 3" xfId="5933"/>
    <cellStyle name="20 % - Accent5 2 5 3 2" xfId="13137"/>
    <cellStyle name="20 % - Accent5 2 5 3 2 2" xfId="27620"/>
    <cellStyle name="20 % - Accent5 2 5 3 2 2 2" xfId="56291"/>
    <cellStyle name="20 % - Accent5 2 5 3 2 3" xfId="41955"/>
    <cellStyle name="20 % - Accent5 2 5 3 3" xfId="20450"/>
    <cellStyle name="20 % - Accent5 2 5 3 3 2" xfId="49121"/>
    <cellStyle name="20 % - Accent5 2 5 3 4" xfId="34785"/>
    <cellStyle name="20 % - Accent5 2 5 4" xfId="9574"/>
    <cellStyle name="20 % - Accent5 2 5 4 2" xfId="24057"/>
    <cellStyle name="20 % - Accent5 2 5 4 2 2" xfId="52728"/>
    <cellStyle name="20 % - Accent5 2 5 4 3" xfId="38392"/>
    <cellStyle name="20 % - Accent5 2 5 5" xfId="16887"/>
    <cellStyle name="20 % - Accent5 2 5 5 2" xfId="45558"/>
    <cellStyle name="20 % - Accent5 2 5 6" xfId="31222"/>
    <cellStyle name="20 % - Accent5 2 6" xfId="3256"/>
    <cellStyle name="20 % - Accent5 2 6 2" xfId="6817"/>
    <cellStyle name="20 % - Accent5 2 6 2 2" xfId="14021"/>
    <cellStyle name="20 % - Accent5 2 6 2 2 2" xfId="28504"/>
    <cellStyle name="20 % - Accent5 2 6 2 2 2 2" xfId="57175"/>
    <cellStyle name="20 % - Accent5 2 6 2 2 3" xfId="42839"/>
    <cellStyle name="20 % - Accent5 2 6 2 3" xfId="21334"/>
    <cellStyle name="20 % - Accent5 2 6 2 3 2" xfId="50005"/>
    <cellStyle name="20 % - Accent5 2 6 2 4" xfId="35669"/>
    <cellStyle name="20 % - Accent5 2 6 3" xfId="10458"/>
    <cellStyle name="20 % - Accent5 2 6 3 2" xfId="24941"/>
    <cellStyle name="20 % - Accent5 2 6 3 2 2" xfId="53612"/>
    <cellStyle name="20 % - Accent5 2 6 3 3" xfId="39276"/>
    <cellStyle name="20 % - Accent5 2 6 4" xfId="17771"/>
    <cellStyle name="20 % - Accent5 2 6 4 2" xfId="46442"/>
    <cellStyle name="20 % - Accent5 2 6 5" xfId="32106"/>
    <cellStyle name="20 % - Accent5 2 7" xfId="5039"/>
    <cellStyle name="20 % - Accent5 2 7 2" xfId="12243"/>
    <cellStyle name="20 % - Accent5 2 7 2 2" xfId="26726"/>
    <cellStyle name="20 % - Accent5 2 7 2 2 2" xfId="55397"/>
    <cellStyle name="20 % - Accent5 2 7 2 3" xfId="41061"/>
    <cellStyle name="20 % - Accent5 2 7 3" xfId="19556"/>
    <cellStyle name="20 % - Accent5 2 7 3 2" xfId="48227"/>
    <cellStyle name="20 % - Accent5 2 7 4" xfId="33891"/>
    <cellStyle name="20 % - Accent5 2 8" xfId="8663"/>
    <cellStyle name="20 % - Accent5 2 8 2" xfId="23146"/>
    <cellStyle name="20 % - Accent5 2 8 2 2" xfId="51817"/>
    <cellStyle name="20 % - Accent5 2 8 3" xfId="37481"/>
    <cellStyle name="20 % - Accent5 2 9" xfId="15993"/>
    <cellStyle name="20 % - Accent5 2 9 2" xfId="44664"/>
    <cellStyle name="20 % - Accent5 3" xfId="57"/>
    <cellStyle name="20 % - Accent5 4" xfId="58"/>
    <cellStyle name="20 % - Accent5 5" xfId="3236"/>
    <cellStyle name="20 % - Accent5 5 2" xfId="5002"/>
    <cellStyle name="20 % - Accent5 5 2 2" xfId="8565"/>
    <cellStyle name="20 % - Accent5 5 2 2 2" xfId="15769"/>
    <cellStyle name="20 % - Accent5 5 2 2 2 2" xfId="30252"/>
    <cellStyle name="20 % - Accent5 5 2 2 2 2 2" xfId="58923"/>
    <cellStyle name="20 % - Accent5 5 2 2 2 3" xfId="44587"/>
    <cellStyle name="20 % - Accent5 5 2 2 3" xfId="23082"/>
    <cellStyle name="20 % - Accent5 5 2 2 3 2" xfId="51753"/>
    <cellStyle name="20 % - Accent5 5 2 2 4" xfId="37417"/>
    <cellStyle name="20 % - Accent5 5 2 3" xfId="12206"/>
    <cellStyle name="20 % - Accent5 5 2 3 2" xfId="26689"/>
    <cellStyle name="20 % - Accent5 5 2 3 2 2" xfId="55360"/>
    <cellStyle name="20 % - Accent5 5 2 3 3" xfId="41024"/>
    <cellStyle name="20 % - Accent5 5 2 4" xfId="19519"/>
    <cellStyle name="20 % - Accent5 5 2 4 2" xfId="48190"/>
    <cellStyle name="20 % - Accent5 5 2 5" xfId="33854"/>
    <cellStyle name="20 % - Accent5 5 3" xfId="6797"/>
    <cellStyle name="20 % - Accent5 5 3 2" xfId="14001"/>
    <cellStyle name="20 % - Accent5 5 3 2 2" xfId="28484"/>
    <cellStyle name="20 % - Accent5 5 3 2 2 2" xfId="57155"/>
    <cellStyle name="20 % - Accent5 5 3 2 3" xfId="42819"/>
    <cellStyle name="20 % - Accent5 5 3 3" xfId="21314"/>
    <cellStyle name="20 % - Accent5 5 3 3 2" xfId="49985"/>
    <cellStyle name="20 % - Accent5 5 3 4" xfId="35649"/>
    <cellStyle name="20 % - Accent5 5 4" xfId="10438"/>
    <cellStyle name="20 % - Accent5 5 4 2" xfId="24921"/>
    <cellStyle name="20 % - Accent5 5 4 2 2" xfId="53592"/>
    <cellStyle name="20 % - Accent5 5 4 3" xfId="39256"/>
    <cellStyle name="20 % - Accent5 5 5" xfId="17751"/>
    <cellStyle name="20 % - Accent5 5 5 2" xfId="46422"/>
    <cellStyle name="20 % - Accent5 5 6" xfId="32086"/>
    <cellStyle name="20 % - Accent5 6" xfId="4118"/>
    <cellStyle name="20 % - Accent5 6 2" xfId="7681"/>
    <cellStyle name="20 % - Accent5 6 2 2" xfId="14885"/>
    <cellStyle name="20 % - Accent5 6 2 2 2" xfId="29368"/>
    <cellStyle name="20 % - Accent5 6 2 2 2 2" xfId="58039"/>
    <cellStyle name="20 % - Accent5 6 2 2 3" xfId="43703"/>
    <cellStyle name="20 % - Accent5 6 2 3" xfId="22198"/>
    <cellStyle name="20 % - Accent5 6 2 3 2" xfId="50869"/>
    <cellStyle name="20 % - Accent5 6 2 4" xfId="36533"/>
    <cellStyle name="20 % - Accent5 6 3" xfId="11322"/>
    <cellStyle name="20 % - Accent5 6 3 2" xfId="25805"/>
    <cellStyle name="20 % - Accent5 6 3 2 2" xfId="54476"/>
    <cellStyle name="20 % - Accent5 6 3 3" xfId="40140"/>
    <cellStyle name="20 % - Accent5 6 4" xfId="18635"/>
    <cellStyle name="20 % - Accent5 6 4 2" xfId="47306"/>
    <cellStyle name="20 % - Accent5 6 5" xfId="32970"/>
    <cellStyle name="20 % - Accent5 7" xfId="5021"/>
    <cellStyle name="20 % - Accent5 7 2" xfId="12225"/>
    <cellStyle name="20 % - Accent5 7 2 2" xfId="26708"/>
    <cellStyle name="20 % - Accent5 7 2 2 2" xfId="55379"/>
    <cellStyle name="20 % - Accent5 7 2 3" xfId="41043"/>
    <cellStyle name="20 % - Accent5 7 3" xfId="19538"/>
    <cellStyle name="20 % - Accent5 7 3 2" xfId="48209"/>
    <cellStyle name="20 % - Accent5 7 4" xfId="33873"/>
    <cellStyle name="20 % - Accent5 8" xfId="5911"/>
    <cellStyle name="20 % - Accent5 8 2" xfId="13115"/>
    <cellStyle name="20 % - Accent5 8 2 2" xfId="27598"/>
    <cellStyle name="20 % - Accent5 8 2 2 2" xfId="56269"/>
    <cellStyle name="20 % - Accent5 8 2 3" xfId="41933"/>
    <cellStyle name="20 % - Accent5 8 3" xfId="20428"/>
    <cellStyle name="20 % - Accent5 8 3 2" xfId="49099"/>
    <cellStyle name="20 % - Accent5 8 4" xfId="34763"/>
    <cellStyle name="20 % - Accent5 9" xfId="8642"/>
    <cellStyle name="20 % - Accent5 9 2" xfId="23125"/>
    <cellStyle name="20 % - Accent5 9 2 2" xfId="51796"/>
    <cellStyle name="20 % - Accent5 9 3" xfId="37460"/>
    <cellStyle name="20 % - Accent6" xfId="59"/>
    <cellStyle name="20 % - Accent6 10" xfId="9555"/>
    <cellStyle name="20 % - Accent6 10 2" xfId="24038"/>
    <cellStyle name="20 % - Accent6 10 2 2" xfId="52709"/>
    <cellStyle name="20 % - Accent6 10 3" xfId="38373"/>
    <cellStyle name="20 % - Accent6 11" xfId="15977"/>
    <cellStyle name="20 % - Accent6 11 2" xfId="44648"/>
    <cellStyle name="20 % - Accent6 12" xfId="16868"/>
    <cellStyle name="20 % - Accent6 12 2" xfId="45539"/>
    <cellStyle name="20 % - Accent6 13" xfId="30312"/>
    <cellStyle name="20 % - Accent6 14" xfId="31203"/>
    <cellStyle name="20 % - Accent6 15" xfId="1489"/>
    <cellStyle name="20 % - Accent6 16" xfId="2368"/>
    <cellStyle name="20 % - Accent6 2" xfId="60"/>
    <cellStyle name="20 % - Accent6 2 10" xfId="30330"/>
    <cellStyle name="20 % - Accent6 2 11" xfId="1507"/>
    <cellStyle name="20 % - Accent6 2 2" xfId="61"/>
    <cellStyle name="20 % - Accent6 2 2 10" xfId="1508"/>
    <cellStyle name="20 % - Accent6 2 2 2" xfId="600"/>
    <cellStyle name="20 % - Accent6 2 2 2 2" xfId="1052"/>
    <cellStyle name="20 % - Accent6 2 2 2 2 2" xfId="3028"/>
    <cellStyle name="20 % - Accent6 2 2 2 2 2 2" xfId="4791"/>
    <cellStyle name="20 % - Accent6 2 2 2 2 2 2 2" xfId="8354" hidden="1"/>
    <cellStyle name="20 % - Accent6 2 2 2 2 2 2 2" xfId="8587"/>
    <cellStyle name="20 % - Accent6 2 2 2 2 2 2 2 2" xfId="15558"/>
    <cellStyle name="20 % - Accent6 2 2 2 2 2 2 2 2 2" xfId="30041"/>
    <cellStyle name="20 % - Accent6 2 2 2 2 2 2 2 2 2 2" xfId="58712"/>
    <cellStyle name="20 % - Accent6 2 2 2 2 2 2 2 2 3" xfId="44376"/>
    <cellStyle name="20 % - Accent6 2 2 2 2 2 2 2 3" xfId="15791"/>
    <cellStyle name="20 % - Accent6 2 2 2 2 2 2 2 3 2" xfId="30274"/>
    <cellStyle name="20 % - Accent6 2 2 2 2 2 2 2 3 2 2" xfId="58945"/>
    <cellStyle name="20 % - Accent6 2 2 2 2 2 2 2 3 3" xfId="44609"/>
    <cellStyle name="20 % - Accent6 2 2 2 2 2 2 2 4" xfId="22871"/>
    <cellStyle name="20 % - Accent6 2 2 2 2 2 2 2 4 2" xfId="51542"/>
    <cellStyle name="20 % - Accent6 2 2 2 2 2 2 2 5" xfId="23104"/>
    <cellStyle name="20 % - Accent6 2 2 2 2 2 2 2 5 2" xfId="51775"/>
    <cellStyle name="20 % - Accent6 2 2 2 2 2 2 2 6" xfId="37206"/>
    <cellStyle name="20 % - Accent6 2 2 2 2 2 2 2 7" xfId="37439"/>
    <cellStyle name="20 % - Accent6 2 2 2 2 2 2 3" xfId="11995"/>
    <cellStyle name="20 % - Accent6 2 2 2 2 2 2 3 2" xfId="26478"/>
    <cellStyle name="20 % - Accent6 2 2 2 2 2 2 3 2 2" xfId="55149"/>
    <cellStyle name="20 % - Accent6 2 2 2 2 2 2 3 3" xfId="40813"/>
    <cellStyle name="20 % - Accent6 2 2 2 2 2 2 4" xfId="19308"/>
    <cellStyle name="20 % - Accent6 2 2 2 2 2 2 4 2" xfId="47979"/>
    <cellStyle name="20 % - Accent6 2 2 2 2 2 2 5" xfId="33643"/>
    <cellStyle name="20 % - Accent6 2 2 2 2 2 3" xfId="6586"/>
    <cellStyle name="20 % - Accent6 2 2 2 2 2 3 2" xfId="13790"/>
    <cellStyle name="20 % - Accent6 2 2 2 2 2 3 2 2" xfId="28273"/>
    <cellStyle name="20 % - Accent6 2 2 2 2 2 3 2 2 2" xfId="56944"/>
    <cellStyle name="20 % - Accent6 2 2 2 2 2 3 2 3" xfId="42608"/>
    <cellStyle name="20 % - Accent6 2 2 2 2 2 3 3" xfId="21103"/>
    <cellStyle name="20 % - Accent6 2 2 2 2 2 3 3 2" xfId="49774"/>
    <cellStyle name="20 % - Accent6 2 2 2 2 2 3 4" xfId="35438"/>
    <cellStyle name="20 % - Accent6 2 2 2 2 2 4" xfId="10227"/>
    <cellStyle name="20 % - Accent6 2 2 2 2 2 4 2" xfId="24710"/>
    <cellStyle name="20 % - Accent6 2 2 2 2 2 4 2 2" xfId="53381"/>
    <cellStyle name="20 % - Accent6 2 2 2 2 2 4 3" xfId="39045"/>
    <cellStyle name="20 % - Accent6 2 2 2 2 2 5" xfId="17540"/>
    <cellStyle name="20 % - Accent6 2 2 2 2 2 5 2" xfId="46211"/>
    <cellStyle name="20 % - Accent6 2 2 2 2 2 6" xfId="31875"/>
    <cellStyle name="20 % - Accent6 2 2 2 2 3" xfId="3907"/>
    <cellStyle name="20 % - Accent6 2 2 2 2 3 2" xfId="7470"/>
    <cellStyle name="20 % - Accent6 2 2 2 2 3 2 2" xfId="14674"/>
    <cellStyle name="20 % - Accent6 2 2 2 2 3 2 2 2" xfId="29157"/>
    <cellStyle name="20 % - Accent6 2 2 2 2 3 2 2 2 2" xfId="57828"/>
    <cellStyle name="20 % - Accent6 2 2 2 2 3 2 2 3" xfId="43492"/>
    <cellStyle name="20 % - Accent6 2 2 2 2 3 2 3" xfId="21987"/>
    <cellStyle name="20 % - Accent6 2 2 2 2 3 2 3 2" xfId="50658"/>
    <cellStyle name="20 % - Accent6 2 2 2 2 3 2 4" xfId="36322"/>
    <cellStyle name="20 % - Accent6 2 2 2 2 3 3" xfId="11111"/>
    <cellStyle name="20 % - Accent6 2 2 2 2 3 3 2" xfId="25594"/>
    <cellStyle name="20 % - Accent6 2 2 2 2 3 3 2 2" xfId="54265"/>
    <cellStyle name="20 % - Accent6 2 2 2 2 3 3 3" xfId="39929"/>
    <cellStyle name="20 % - Accent6 2 2 2 2 3 4" xfId="18424"/>
    <cellStyle name="20 % - Accent6 2 2 2 2 3 4 2" xfId="47095"/>
    <cellStyle name="20 % - Accent6 2 2 2 2 3 5" xfId="32759"/>
    <cellStyle name="20 % - Accent6 2 2 2 2 4" xfId="5692"/>
    <cellStyle name="20 % - Accent6 2 2 2 2 4 2" xfId="12896"/>
    <cellStyle name="20 % - Accent6 2 2 2 2 4 2 2" xfId="27379"/>
    <cellStyle name="20 % - Accent6 2 2 2 2 4 2 2 2" xfId="56050"/>
    <cellStyle name="20 % - Accent6 2 2 2 2 4 2 3" xfId="41714"/>
    <cellStyle name="20 % - Accent6 2 2 2 2 4 3" xfId="20209"/>
    <cellStyle name="20 % - Accent6 2 2 2 2 4 3 2" xfId="48880"/>
    <cellStyle name="20 % - Accent6 2 2 2 2 4 4" xfId="34544"/>
    <cellStyle name="20 % - Accent6 2 2 2 2 5" xfId="9333"/>
    <cellStyle name="20 % - Accent6 2 2 2 2 5 2" xfId="23816"/>
    <cellStyle name="20 % - Accent6 2 2 2 2 5 2 2" xfId="52487"/>
    <cellStyle name="20 % - Accent6 2 2 2 2 5 3" xfId="38151"/>
    <cellStyle name="20 % - Accent6 2 2 2 2 6" xfId="16646"/>
    <cellStyle name="20 % - Accent6 2 2 2 2 6 2" xfId="45317"/>
    <cellStyle name="20 % - Accent6 2 2 2 2 7" xfId="30981"/>
    <cellStyle name="20 % - Accent6 2 2 2 2 8" xfId="2149"/>
    <cellStyle name="20 % - Accent6 2 2 2 3" xfId="2598"/>
    <cellStyle name="20 % - Accent6 2 2 2 3 2" xfId="4357"/>
    <cellStyle name="20 % - Accent6 2 2 2 3 2 2" xfId="7920"/>
    <cellStyle name="20 % - Accent6 2 2 2 3 2 2 2" xfId="15124"/>
    <cellStyle name="20 % - Accent6 2 2 2 3 2 2 2 2" xfId="29607"/>
    <cellStyle name="20 % - Accent6 2 2 2 3 2 2 2 2 2" xfId="58278"/>
    <cellStyle name="20 % - Accent6 2 2 2 3 2 2 2 3" xfId="43942"/>
    <cellStyle name="20 % - Accent6 2 2 2 3 2 2 3" xfId="22437"/>
    <cellStyle name="20 % - Accent6 2 2 2 3 2 2 3 2" xfId="51108"/>
    <cellStyle name="20 % - Accent6 2 2 2 3 2 2 4" xfId="36772"/>
    <cellStyle name="20 % - Accent6 2 2 2 3 2 3" xfId="11561"/>
    <cellStyle name="20 % - Accent6 2 2 2 3 2 3 2" xfId="26044"/>
    <cellStyle name="20 % - Accent6 2 2 2 3 2 3 2 2" xfId="54715"/>
    <cellStyle name="20 % - Accent6 2 2 2 3 2 3 3" xfId="40379"/>
    <cellStyle name="20 % - Accent6 2 2 2 3 2 4" xfId="18874"/>
    <cellStyle name="20 % - Accent6 2 2 2 3 2 4 2" xfId="47545"/>
    <cellStyle name="20 % - Accent6 2 2 2 3 2 5" xfId="33209"/>
    <cellStyle name="20 % - Accent6 2 2 2 3 3" xfId="6152"/>
    <cellStyle name="20 % - Accent6 2 2 2 3 3 2" xfId="13356"/>
    <cellStyle name="20 % - Accent6 2 2 2 3 3 2 2" xfId="27839"/>
    <cellStyle name="20 % - Accent6 2 2 2 3 3 2 2 2" xfId="56510"/>
    <cellStyle name="20 % - Accent6 2 2 2 3 3 2 3" xfId="42174"/>
    <cellStyle name="20 % - Accent6 2 2 2 3 3 3" xfId="20669"/>
    <cellStyle name="20 % - Accent6 2 2 2 3 3 3 2" xfId="49340"/>
    <cellStyle name="20 % - Accent6 2 2 2 3 3 4" xfId="35004"/>
    <cellStyle name="20 % - Accent6 2 2 2 3 4" xfId="9793"/>
    <cellStyle name="20 % - Accent6 2 2 2 3 4 2" xfId="24276"/>
    <cellStyle name="20 % - Accent6 2 2 2 3 4 2 2" xfId="52947"/>
    <cellStyle name="20 % - Accent6 2 2 2 3 4 3" xfId="38611"/>
    <cellStyle name="20 % - Accent6 2 2 2 3 5" xfId="17106"/>
    <cellStyle name="20 % - Accent6 2 2 2 3 5 2" xfId="45777"/>
    <cellStyle name="20 % - Accent6 2 2 2 3 6" xfId="31441"/>
    <cellStyle name="20 % - Accent6 2 2 2 4" xfId="3475"/>
    <cellStyle name="20 % - Accent6 2 2 2 4 2" xfId="7036"/>
    <cellStyle name="20 % - Accent6 2 2 2 4 2 2" xfId="14240"/>
    <cellStyle name="20 % - Accent6 2 2 2 4 2 2 2" xfId="28723"/>
    <cellStyle name="20 % - Accent6 2 2 2 4 2 2 2 2" xfId="57394"/>
    <cellStyle name="20 % - Accent6 2 2 2 4 2 2 3" xfId="43058"/>
    <cellStyle name="20 % - Accent6 2 2 2 4 2 3" xfId="21553"/>
    <cellStyle name="20 % - Accent6 2 2 2 4 2 3 2" xfId="50224"/>
    <cellStyle name="20 % - Accent6 2 2 2 4 2 4" xfId="35888"/>
    <cellStyle name="20 % - Accent6 2 2 2 4 3" xfId="10677"/>
    <cellStyle name="20 % - Accent6 2 2 2 4 3 2" xfId="25160"/>
    <cellStyle name="20 % - Accent6 2 2 2 4 3 2 2" xfId="53831"/>
    <cellStyle name="20 % - Accent6 2 2 2 4 3 3" xfId="39495"/>
    <cellStyle name="20 % - Accent6 2 2 2 4 4" xfId="17990"/>
    <cellStyle name="20 % - Accent6 2 2 2 4 4 2" xfId="46661"/>
    <cellStyle name="20 % - Accent6 2 2 2 4 5" xfId="32325"/>
    <cellStyle name="20 % - Accent6 2 2 2 5" xfId="5258"/>
    <cellStyle name="20 % - Accent6 2 2 2 5 2" xfId="12462"/>
    <cellStyle name="20 % - Accent6 2 2 2 5 2 2" xfId="26945"/>
    <cellStyle name="20 % - Accent6 2 2 2 5 2 2 2" xfId="55616"/>
    <cellStyle name="20 % - Accent6 2 2 2 5 2 3" xfId="41280"/>
    <cellStyle name="20 % - Accent6 2 2 2 5 3" xfId="19775"/>
    <cellStyle name="20 % - Accent6 2 2 2 5 3 2" xfId="48446"/>
    <cellStyle name="20 % - Accent6 2 2 2 5 4" xfId="34110"/>
    <cellStyle name="20 % - Accent6 2 2 2 6" xfId="8896"/>
    <cellStyle name="20 % - Accent6 2 2 2 6 2" xfId="23379"/>
    <cellStyle name="20 % - Accent6 2 2 2 6 2 2" xfId="52050"/>
    <cellStyle name="20 % - Accent6 2 2 2 6 3" xfId="37714"/>
    <cellStyle name="20 % - Accent6 2 2 2 7" xfId="16212"/>
    <cellStyle name="20 % - Accent6 2 2 2 7 2" xfId="44883"/>
    <cellStyle name="20 % - Accent6 2 2 2 8" xfId="30547"/>
    <cellStyle name="20 % - Accent6 2 2 2 9" xfId="1719"/>
    <cellStyle name="20 % - Accent6 2 2 3" xfId="836"/>
    <cellStyle name="20 % - Accent6 2 2 3 2" xfId="2814"/>
    <cellStyle name="20 % - Accent6 2 2 3 2 2" xfId="4575"/>
    <cellStyle name="20 % - Accent6 2 2 3 2 2 2" xfId="8138"/>
    <cellStyle name="20 % - Accent6 2 2 3 2 2 2 2" xfId="15342"/>
    <cellStyle name="20 % - Accent6 2 2 3 2 2 2 2 2" xfId="29825"/>
    <cellStyle name="20 % - Accent6 2 2 3 2 2 2 2 2 2" xfId="58496"/>
    <cellStyle name="20 % - Accent6 2 2 3 2 2 2 2 3" xfId="44160"/>
    <cellStyle name="20 % - Accent6 2 2 3 2 2 2 3" xfId="22655"/>
    <cellStyle name="20 % - Accent6 2 2 3 2 2 2 3 2" xfId="51326"/>
    <cellStyle name="20 % - Accent6 2 2 3 2 2 2 4" xfId="36990"/>
    <cellStyle name="20 % - Accent6 2 2 3 2 2 3" xfId="11779"/>
    <cellStyle name="20 % - Accent6 2 2 3 2 2 3 2" xfId="26262"/>
    <cellStyle name="20 % - Accent6 2 2 3 2 2 3 2 2" xfId="54933"/>
    <cellStyle name="20 % - Accent6 2 2 3 2 2 3 3" xfId="40597"/>
    <cellStyle name="20 % - Accent6 2 2 3 2 2 4" xfId="19092"/>
    <cellStyle name="20 % - Accent6 2 2 3 2 2 4 2" xfId="47763"/>
    <cellStyle name="20 % - Accent6 2 2 3 2 2 5" xfId="33427"/>
    <cellStyle name="20 % - Accent6 2 2 3 2 3" xfId="6370"/>
    <cellStyle name="20 % - Accent6 2 2 3 2 3 2" xfId="13574"/>
    <cellStyle name="20 % - Accent6 2 2 3 2 3 2 2" xfId="28057"/>
    <cellStyle name="20 % - Accent6 2 2 3 2 3 2 2 2" xfId="56728"/>
    <cellStyle name="20 % - Accent6 2 2 3 2 3 2 3" xfId="42392"/>
    <cellStyle name="20 % - Accent6 2 2 3 2 3 3" xfId="20887"/>
    <cellStyle name="20 % - Accent6 2 2 3 2 3 3 2" xfId="49558"/>
    <cellStyle name="20 % - Accent6 2 2 3 2 3 4" xfId="35222"/>
    <cellStyle name="20 % - Accent6 2 2 3 2 4" xfId="10011"/>
    <cellStyle name="20 % - Accent6 2 2 3 2 4 2" xfId="24494"/>
    <cellStyle name="20 % - Accent6 2 2 3 2 4 2 2" xfId="53165"/>
    <cellStyle name="20 % - Accent6 2 2 3 2 4 3" xfId="38829"/>
    <cellStyle name="20 % - Accent6 2 2 3 2 5" xfId="17324"/>
    <cellStyle name="20 % - Accent6 2 2 3 2 5 2" xfId="45995"/>
    <cellStyle name="20 % - Accent6 2 2 3 2 6" xfId="31659"/>
    <cellStyle name="20 % - Accent6 2 2 3 3" xfId="3691"/>
    <cellStyle name="20 % - Accent6 2 2 3 3 2" xfId="7254"/>
    <cellStyle name="20 % - Accent6 2 2 3 3 2 2" xfId="14458"/>
    <cellStyle name="20 % - Accent6 2 2 3 3 2 2 2" xfId="28941"/>
    <cellStyle name="20 % - Accent6 2 2 3 3 2 2 2 2" xfId="57612"/>
    <cellStyle name="20 % - Accent6 2 2 3 3 2 2 3" xfId="43276"/>
    <cellStyle name="20 % - Accent6 2 2 3 3 2 3" xfId="21771"/>
    <cellStyle name="20 % - Accent6 2 2 3 3 2 3 2" xfId="50442"/>
    <cellStyle name="20 % - Accent6 2 2 3 3 2 4" xfId="36106"/>
    <cellStyle name="20 % - Accent6 2 2 3 3 3" xfId="10895"/>
    <cellStyle name="20 % - Accent6 2 2 3 3 3 2" xfId="25378"/>
    <cellStyle name="20 % - Accent6 2 2 3 3 3 2 2" xfId="54049"/>
    <cellStyle name="20 % - Accent6 2 2 3 3 3 3" xfId="39713"/>
    <cellStyle name="20 % - Accent6 2 2 3 3 4" xfId="18208"/>
    <cellStyle name="20 % - Accent6 2 2 3 3 4 2" xfId="46879"/>
    <cellStyle name="20 % - Accent6 2 2 3 3 5" xfId="32543"/>
    <cellStyle name="20 % - Accent6 2 2 3 4" xfId="5476"/>
    <cellStyle name="20 % - Accent6 2 2 3 4 2" xfId="12680"/>
    <cellStyle name="20 % - Accent6 2 2 3 4 2 2" xfId="27163"/>
    <cellStyle name="20 % - Accent6 2 2 3 4 2 2 2" xfId="55834"/>
    <cellStyle name="20 % - Accent6 2 2 3 4 2 3" xfId="41498"/>
    <cellStyle name="20 % - Accent6 2 2 3 4 3" xfId="19993"/>
    <cellStyle name="20 % - Accent6 2 2 3 4 3 2" xfId="48664"/>
    <cellStyle name="20 % - Accent6 2 2 3 4 4" xfId="34328"/>
    <cellStyle name="20 % - Accent6 2 2 3 5" xfId="9117"/>
    <cellStyle name="20 % - Accent6 2 2 3 5 2" xfId="23600"/>
    <cellStyle name="20 % - Accent6 2 2 3 5 2 2" xfId="52271"/>
    <cellStyle name="20 % - Accent6 2 2 3 5 3" xfId="37935"/>
    <cellStyle name="20 % - Accent6 2 2 3 6" xfId="16430"/>
    <cellStyle name="20 % - Accent6 2 2 3 6 2" xfId="45101"/>
    <cellStyle name="20 % - Accent6 2 2 3 7" xfId="30765"/>
    <cellStyle name="20 % - Accent6 2 2 3 8" xfId="1935"/>
    <cellStyle name="20 % - Accent6 2 2 4" xfId="2388"/>
    <cellStyle name="20 % - Accent6 2 2 4 2" xfId="4141"/>
    <cellStyle name="20 % - Accent6 2 2 4 2 2" xfId="7704"/>
    <cellStyle name="20 % - Accent6 2 2 4 2 2 2" xfId="14908"/>
    <cellStyle name="20 % - Accent6 2 2 4 2 2 2 2" xfId="29391"/>
    <cellStyle name="20 % - Accent6 2 2 4 2 2 2 2 2" xfId="58062"/>
    <cellStyle name="20 % - Accent6 2 2 4 2 2 2 3" xfId="43726"/>
    <cellStyle name="20 % - Accent6 2 2 4 2 2 3" xfId="22221"/>
    <cellStyle name="20 % - Accent6 2 2 4 2 2 3 2" xfId="50892"/>
    <cellStyle name="20 % - Accent6 2 2 4 2 2 4" xfId="36556"/>
    <cellStyle name="20 % - Accent6 2 2 4 2 3" xfId="11345"/>
    <cellStyle name="20 % - Accent6 2 2 4 2 3 2" xfId="25828"/>
    <cellStyle name="20 % - Accent6 2 2 4 2 3 2 2" xfId="54499"/>
    <cellStyle name="20 % - Accent6 2 2 4 2 3 3" xfId="40163"/>
    <cellStyle name="20 % - Accent6 2 2 4 2 4" xfId="18658"/>
    <cellStyle name="20 % - Accent6 2 2 4 2 4 2" xfId="47329"/>
    <cellStyle name="20 % - Accent6 2 2 4 2 5" xfId="32993"/>
    <cellStyle name="20 % - Accent6 2 2 4 3" xfId="5936"/>
    <cellStyle name="20 % - Accent6 2 2 4 3 2" xfId="13140"/>
    <cellStyle name="20 % - Accent6 2 2 4 3 2 2" xfId="27623"/>
    <cellStyle name="20 % - Accent6 2 2 4 3 2 2 2" xfId="56294"/>
    <cellStyle name="20 % - Accent6 2 2 4 3 2 3" xfId="41958"/>
    <cellStyle name="20 % - Accent6 2 2 4 3 3" xfId="20453"/>
    <cellStyle name="20 % - Accent6 2 2 4 3 3 2" xfId="49124"/>
    <cellStyle name="20 % - Accent6 2 2 4 3 4" xfId="34788"/>
    <cellStyle name="20 % - Accent6 2 2 4 4" xfId="9577"/>
    <cellStyle name="20 % - Accent6 2 2 4 4 2" xfId="24060"/>
    <cellStyle name="20 % - Accent6 2 2 4 4 2 2" xfId="52731"/>
    <cellStyle name="20 % - Accent6 2 2 4 4 3" xfId="38395"/>
    <cellStyle name="20 % - Accent6 2 2 4 5" xfId="16890"/>
    <cellStyle name="20 % - Accent6 2 2 4 5 2" xfId="45561"/>
    <cellStyle name="20 % - Accent6 2 2 4 6" xfId="31225"/>
    <cellStyle name="20 % - Accent6 2 2 5" xfId="3259"/>
    <cellStyle name="20 % - Accent6 2 2 5 2" xfId="6820"/>
    <cellStyle name="20 % - Accent6 2 2 5 2 2" xfId="14024"/>
    <cellStyle name="20 % - Accent6 2 2 5 2 2 2" xfId="28507"/>
    <cellStyle name="20 % - Accent6 2 2 5 2 2 2 2" xfId="57178"/>
    <cellStyle name="20 % - Accent6 2 2 5 2 2 3" xfId="42842"/>
    <cellStyle name="20 % - Accent6 2 2 5 2 3" xfId="21337"/>
    <cellStyle name="20 % - Accent6 2 2 5 2 3 2" xfId="50008"/>
    <cellStyle name="20 % - Accent6 2 2 5 2 4" xfId="35672"/>
    <cellStyle name="20 % - Accent6 2 2 5 3" xfId="10461"/>
    <cellStyle name="20 % - Accent6 2 2 5 3 2" xfId="24944"/>
    <cellStyle name="20 % - Accent6 2 2 5 3 2 2" xfId="53615"/>
    <cellStyle name="20 % - Accent6 2 2 5 3 3" xfId="39279"/>
    <cellStyle name="20 % - Accent6 2 2 5 4" xfId="17774"/>
    <cellStyle name="20 % - Accent6 2 2 5 4 2" xfId="46445"/>
    <cellStyle name="20 % - Accent6 2 2 5 5" xfId="32109"/>
    <cellStyle name="20 % - Accent6 2 2 6" xfId="5042"/>
    <cellStyle name="20 % - Accent6 2 2 6 2" xfId="12246"/>
    <cellStyle name="20 % - Accent6 2 2 6 2 2" xfId="26729"/>
    <cellStyle name="20 % - Accent6 2 2 6 2 2 2" xfId="55400"/>
    <cellStyle name="20 % - Accent6 2 2 6 2 3" xfId="41064"/>
    <cellStyle name="20 % - Accent6 2 2 6 3" xfId="19559"/>
    <cellStyle name="20 % - Accent6 2 2 6 3 2" xfId="48230"/>
    <cellStyle name="20 % - Accent6 2 2 6 4" xfId="33894"/>
    <cellStyle name="20 % - Accent6 2 2 7" xfId="8666"/>
    <cellStyle name="20 % - Accent6 2 2 7 2" xfId="23149"/>
    <cellStyle name="20 % - Accent6 2 2 7 2 2" xfId="51820"/>
    <cellStyle name="20 % - Accent6 2 2 7 3" xfId="37484"/>
    <cellStyle name="20 % - Accent6 2 2 8" xfId="15996"/>
    <cellStyle name="20 % - Accent6 2 2 8 2" xfId="44667"/>
    <cellStyle name="20 % - Accent6 2 2 9" xfId="30331"/>
    <cellStyle name="20 % - Accent6 2 3" xfId="599"/>
    <cellStyle name="20 % - Accent6 2 3 2" xfId="1051"/>
    <cellStyle name="20 % - Accent6 2 3 2 2" xfId="3027"/>
    <cellStyle name="20 % - Accent6 2 3 2 2 2" xfId="4790"/>
    <cellStyle name="20 % - Accent6 2 3 2 2 2 2" xfId="8353"/>
    <cellStyle name="20 % - Accent6 2 3 2 2 2 2 2" xfId="15557"/>
    <cellStyle name="20 % - Accent6 2 3 2 2 2 2 2 2" xfId="30040"/>
    <cellStyle name="20 % - Accent6 2 3 2 2 2 2 2 2 2" xfId="58711"/>
    <cellStyle name="20 % - Accent6 2 3 2 2 2 2 2 3" xfId="44375"/>
    <cellStyle name="20 % - Accent6 2 3 2 2 2 2 3" xfId="22870"/>
    <cellStyle name="20 % - Accent6 2 3 2 2 2 2 3 2" xfId="51541"/>
    <cellStyle name="20 % - Accent6 2 3 2 2 2 2 4" xfId="37205"/>
    <cellStyle name="20 % - Accent6 2 3 2 2 2 3" xfId="11994"/>
    <cellStyle name="20 % - Accent6 2 3 2 2 2 3 2" xfId="26477"/>
    <cellStyle name="20 % - Accent6 2 3 2 2 2 3 2 2" xfId="55148"/>
    <cellStyle name="20 % - Accent6 2 3 2 2 2 3 3" xfId="40812"/>
    <cellStyle name="20 % - Accent6 2 3 2 2 2 4" xfId="19307"/>
    <cellStyle name="20 % - Accent6 2 3 2 2 2 4 2" xfId="47978"/>
    <cellStyle name="20 % - Accent6 2 3 2 2 2 5" xfId="33642"/>
    <cellStyle name="20 % - Accent6 2 3 2 2 3" xfId="6585"/>
    <cellStyle name="20 % - Accent6 2 3 2 2 3 2" xfId="13789"/>
    <cellStyle name="20 % - Accent6 2 3 2 2 3 2 2" xfId="28272"/>
    <cellStyle name="20 % - Accent6 2 3 2 2 3 2 2 2" xfId="56943"/>
    <cellStyle name="20 % - Accent6 2 3 2 2 3 2 3" xfId="42607"/>
    <cellStyle name="20 % - Accent6 2 3 2 2 3 3" xfId="21102"/>
    <cellStyle name="20 % - Accent6 2 3 2 2 3 3 2" xfId="49773"/>
    <cellStyle name="20 % - Accent6 2 3 2 2 3 4" xfId="35437"/>
    <cellStyle name="20 % - Accent6 2 3 2 2 4" xfId="10226"/>
    <cellStyle name="20 % - Accent6 2 3 2 2 4 2" xfId="24709"/>
    <cellStyle name="20 % - Accent6 2 3 2 2 4 2 2" xfId="53380"/>
    <cellStyle name="20 % - Accent6 2 3 2 2 4 3" xfId="39044"/>
    <cellStyle name="20 % - Accent6 2 3 2 2 5" xfId="17539"/>
    <cellStyle name="20 % - Accent6 2 3 2 2 5 2" xfId="46210"/>
    <cellStyle name="20 % - Accent6 2 3 2 2 6" xfId="31874"/>
    <cellStyle name="20 % - Accent6 2 3 2 3" xfId="3906"/>
    <cellStyle name="20 % - Accent6 2 3 2 3 2" xfId="7469"/>
    <cellStyle name="20 % - Accent6 2 3 2 3 2 2" xfId="14673"/>
    <cellStyle name="20 % - Accent6 2 3 2 3 2 2 2" xfId="29156"/>
    <cellStyle name="20 % - Accent6 2 3 2 3 2 2 2 2" xfId="57827"/>
    <cellStyle name="20 % - Accent6 2 3 2 3 2 2 3" xfId="43491"/>
    <cellStyle name="20 % - Accent6 2 3 2 3 2 3" xfId="21986"/>
    <cellStyle name="20 % - Accent6 2 3 2 3 2 3 2" xfId="50657"/>
    <cellStyle name="20 % - Accent6 2 3 2 3 2 4" xfId="36321"/>
    <cellStyle name="20 % - Accent6 2 3 2 3 3" xfId="11110"/>
    <cellStyle name="20 % - Accent6 2 3 2 3 3 2" xfId="25593"/>
    <cellStyle name="20 % - Accent6 2 3 2 3 3 2 2" xfId="54264"/>
    <cellStyle name="20 % - Accent6 2 3 2 3 3 3" xfId="39928"/>
    <cellStyle name="20 % - Accent6 2 3 2 3 4" xfId="18423"/>
    <cellStyle name="20 % - Accent6 2 3 2 3 4 2" xfId="47094"/>
    <cellStyle name="20 % - Accent6 2 3 2 3 5" xfId="32758"/>
    <cellStyle name="20 % - Accent6 2 3 2 4" xfId="5691"/>
    <cellStyle name="20 % - Accent6 2 3 2 4 2" xfId="12895"/>
    <cellStyle name="20 % - Accent6 2 3 2 4 2 2" xfId="27378"/>
    <cellStyle name="20 % - Accent6 2 3 2 4 2 2 2" xfId="56049"/>
    <cellStyle name="20 % - Accent6 2 3 2 4 2 3" xfId="41713"/>
    <cellStyle name="20 % - Accent6 2 3 2 4 3" xfId="20208"/>
    <cellStyle name="20 % - Accent6 2 3 2 4 3 2" xfId="48879"/>
    <cellStyle name="20 % - Accent6 2 3 2 4 4" xfId="34543"/>
    <cellStyle name="20 % - Accent6 2 3 2 5" xfId="9332"/>
    <cellStyle name="20 % - Accent6 2 3 2 5 2" xfId="23815"/>
    <cellStyle name="20 % - Accent6 2 3 2 5 2 2" xfId="52486"/>
    <cellStyle name="20 % - Accent6 2 3 2 5 3" xfId="38150"/>
    <cellStyle name="20 % - Accent6 2 3 2 6" xfId="16645"/>
    <cellStyle name="20 % - Accent6 2 3 2 6 2" xfId="45316"/>
    <cellStyle name="20 % - Accent6 2 3 2 7" xfId="30980"/>
    <cellStyle name="20 % - Accent6 2 3 2 8" xfId="2148"/>
    <cellStyle name="20 % - Accent6 2 3 3" xfId="2597"/>
    <cellStyle name="20 % - Accent6 2 3 3 2" xfId="4356"/>
    <cellStyle name="20 % - Accent6 2 3 3 2 2" xfId="7919"/>
    <cellStyle name="20 % - Accent6 2 3 3 2 2 2" xfId="15123"/>
    <cellStyle name="20 % - Accent6 2 3 3 2 2 2 2" xfId="29606"/>
    <cellStyle name="20 % - Accent6 2 3 3 2 2 2 2 2" xfId="58277"/>
    <cellStyle name="20 % - Accent6 2 3 3 2 2 2 3" xfId="43941"/>
    <cellStyle name="20 % - Accent6 2 3 3 2 2 3" xfId="22436"/>
    <cellStyle name="20 % - Accent6 2 3 3 2 2 3 2" xfId="51107"/>
    <cellStyle name="20 % - Accent6 2 3 3 2 2 4" xfId="36771"/>
    <cellStyle name="20 % - Accent6 2 3 3 2 3" xfId="11560"/>
    <cellStyle name="20 % - Accent6 2 3 3 2 3 2" xfId="26043"/>
    <cellStyle name="20 % - Accent6 2 3 3 2 3 2 2" xfId="54714"/>
    <cellStyle name="20 % - Accent6 2 3 3 2 3 3" xfId="40378"/>
    <cellStyle name="20 % - Accent6 2 3 3 2 4" xfId="18873"/>
    <cellStyle name="20 % - Accent6 2 3 3 2 4 2" xfId="47544"/>
    <cellStyle name="20 % - Accent6 2 3 3 2 5" xfId="33208"/>
    <cellStyle name="20 % - Accent6 2 3 3 3" xfId="6151"/>
    <cellStyle name="20 % - Accent6 2 3 3 3 2" xfId="13355"/>
    <cellStyle name="20 % - Accent6 2 3 3 3 2 2" xfId="27838"/>
    <cellStyle name="20 % - Accent6 2 3 3 3 2 2 2" xfId="56509"/>
    <cellStyle name="20 % - Accent6 2 3 3 3 2 3" xfId="42173"/>
    <cellStyle name="20 % - Accent6 2 3 3 3 3" xfId="20668"/>
    <cellStyle name="20 % - Accent6 2 3 3 3 3 2" xfId="49339"/>
    <cellStyle name="20 % - Accent6 2 3 3 3 4" xfId="35003"/>
    <cellStyle name="20 % - Accent6 2 3 3 4" xfId="9792"/>
    <cellStyle name="20 % - Accent6 2 3 3 4 2" xfId="24275"/>
    <cellStyle name="20 % - Accent6 2 3 3 4 2 2" xfId="52946"/>
    <cellStyle name="20 % - Accent6 2 3 3 4 3" xfId="38610"/>
    <cellStyle name="20 % - Accent6 2 3 3 5" xfId="17105"/>
    <cellStyle name="20 % - Accent6 2 3 3 5 2" xfId="45776"/>
    <cellStyle name="20 % - Accent6 2 3 3 6" xfId="31440"/>
    <cellStyle name="20 % - Accent6 2 3 4" xfId="3474"/>
    <cellStyle name="20 % - Accent6 2 3 4 2" xfId="7035"/>
    <cellStyle name="20 % - Accent6 2 3 4 2 2" xfId="14239"/>
    <cellStyle name="20 % - Accent6 2 3 4 2 2 2" xfId="28722"/>
    <cellStyle name="20 % - Accent6 2 3 4 2 2 2 2" xfId="57393"/>
    <cellStyle name="20 % - Accent6 2 3 4 2 2 3" xfId="43057"/>
    <cellStyle name="20 % - Accent6 2 3 4 2 3" xfId="21552"/>
    <cellStyle name="20 % - Accent6 2 3 4 2 3 2" xfId="50223"/>
    <cellStyle name="20 % - Accent6 2 3 4 2 4" xfId="35887"/>
    <cellStyle name="20 % - Accent6 2 3 4 3" xfId="10676"/>
    <cellStyle name="20 % - Accent6 2 3 4 3 2" xfId="25159"/>
    <cellStyle name="20 % - Accent6 2 3 4 3 2 2" xfId="53830"/>
    <cellStyle name="20 % - Accent6 2 3 4 3 3" xfId="39494"/>
    <cellStyle name="20 % - Accent6 2 3 4 4" xfId="17989"/>
    <cellStyle name="20 % - Accent6 2 3 4 4 2" xfId="46660"/>
    <cellStyle name="20 % - Accent6 2 3 4 5" xfId="32324"/>
    <cellStyle name="20 % - Accent6 2 3 5" xfId="5257"/>
    <cellStyle name="20 % - Accent6 2 3 5 2" xfId="12461"/>
    <cellStyle name="20 % - Accent6 2 3 5 2 2" xfId="26944"/>
    <cellStyle name="20 % - Accent6 2 3 5 2 2 2" xfId="55615"/>
    <cellStyle name="20 % - Accent6 2 3 5 2 3" xfId="41279"/>
    <cellStyle name="20 % - Accent6 2 3 5 3" xfId="19774"/>
    <cellStyle name="20 % - Accent6 2 3 5 3 2" xfId="48445"/>
    <cellStyle name="20 % - Accent6 2 3 5 4" xfId="34109"/>
    <cellStyle name="20 % - Accent6 2 3 6" xfId="8895"/>
    <cellStyle name="20 % - Accent6 2 3 6 2" xfId="23378"/>
    <cellStyle name="20 % - Accent6 2 3 6 2 2" xfId="52049"/>
    <cellStyle name="20 % - Accent6 2 3 6 3" xfId="37713"/>
    <cellStyle name="20 % - Accent6 2 3 7" xfId="16211"/>
    <cellStyle name="20 % - Accent6 2 3 7 2" xfId="44882"/>
    <cellStyle name="20 % - Accent6 2 3 8" xfId="30546"/>
    <cellStyle name="20 % - Accent6 2 3 9" xfId="1718"/>
    <cellStyle name="20 % - Accent6 2 4" xfId="835"/>
    <cellStyle name="20 % - Accent6 2 4 2" xfId="2813"/>
    <cellStyle name="20 % - Accent6 2 4 2 2" xfId="4574"/>
    <cellStyle name="20 % - Accent6 2 4 2 2 2" xfId="8137"/>
    <cellStyle name="20 % - Accent6 2 4 2 2 2 2" xfId="15341"/>
    <cellStyle name="20 % - Accent6 2 4 2 2 2 2 2" xfId="29824"/>
    <cellStyle name="20 % - Accent6 2 4 2 2 2 2 2 2" xfId="58495"/>
    <cellStyle name="20 % - Accent6 2 4 2 2 2 2 3" xfId="44159"/>
    <cellStyle name="20 % - Accent6 2 4 2 2 2 3" xfId="22654"/>
    <cellStyle name="20 % - Accent6 2 4 2 2 2 3 2" xfId="51325"/>
    <cellStyle name="20 % - Accent6 2 4 2 2 2 4" xfId="36989"/>
    <cellStyle name="20 % - Accent6 2 4 2 2 3" xfId="11778"/>
    <cellStyle name="20 % - Accent6 2 4 2 2 3 2" xfId="26261"/>
    <cellStyle name="20 % - Accent6 2 4 2 2 3 2 2" xfId="54932"/>
    <cellStyle name="20 % - Accent6 2 4 2 2 3 3" xfId="40596"/>
    <cellStyle name="20 % - Accent6 2 4 2 2 4" xfId="19091"/>
    <cellStyle name="20 % - Accent6 2 4 2 2 4 2" xfId="47762"/>
    <cellStyle name="20 % - Accent6 2 4 2 2 5" xfId="33426"/>
    <cellStyle name="20 % - Accent6 2 4 2 3" xfId="6369"/>
    <cellStyle name="20 % - Accent6 2 4 2 3 2" xfId="13573"/>
    <cellStyle name="20 % - Accent6 2 4 2 3 2 2" xfId="28056"/>
    <cellStyle name="20 % - Accent6 2 4 2 3 2 2 2" xfId="56727"/>
    <cellStyle name="20 % - Accent6 2 4 2 3 2 3" xfId="42391"/>
    <cellStyle name="20 % - Accent6 2 4 2 3 3" xfId="20886"/>
    <cellStyle name="20 % - Accent6 2 4 2 3 3 2" xfId="49557"/>
    <cellStyle name="20 % - Accent6 2 4 2 3 4" xfId="35221"/>
    <cellStyle name="20 % - Accent6 2 4 2 4" xfId="10010"/>
    <cellStyle name="20 % - Accent6 2 4 2 4 2" xfId="24493"/>
    <cellStyle name="20 % - Accent6 2 4 2 4 2 2" xfId="53164"/>
    <cellStyle name="20 % - Accent6 2 4 2 4 3" xfId="38828"/>
    <cellStyle name="20 % - Accent6 2 4 2 5" xfId="17323"/>
    <cellStyle name="20 % - Accent6 2 4 2 5 2" xfId="45994"/>
    <cellStyle name="20 % - Accent6 2 4 2 6" xfId="31658"/>
    <cellStyle name="20 % - Accent6 2 4 3" xfId="3690"/>
    <cellStyle name="20 % - Accent6 2 4 3 2" xfId="7253"/>
    <cellStyle name="20 % - Accent6 2 4 3 2 2" xfId="14457"/>
    <cellStyle name="20 % - Accent6 2 4 3 2 2 2" xfId="28940"/>
    <cellStyle name="20 % - Accent6 2 4 3 2 2 2 2" xfId="57611"/>
    <cellStyle name="20 % - Accent6 2 4 3 2 2 3" xfId="43275"/>
    <cellStyle name="20 % - Accent6 2 4 3 2 3" xfId="21770"/>
    <cellStyle name="20 % - Accent6 2 4 3 2 3 2" xfId="50441"/>
    <cellStyle name="20 % - Accent6 2 4 3 2 4" xfId="36105"/>
    <cellStyle name="20 % - Accent6 2 4 3 3" xfId="10894"/>
    <cellStyle name="20 % - Accent6 2 4 3 3 2" xfId="25377"/>
    <cellStyle name="20 % - Accent6 2 4 3 3 2 2" xfId="54048"/>
    <cellStyle name="20 % - Accent6 2 4 3 3 3" xfId="39712"/>
    <cellStyle name="20 % - Accent6 2 4 3 4" xfId="18207"/>
    <cellStyle name="20 % - Accent6 2 4 3 4 2" xfId="46878"/>
    <cellStyle name="20 % - Accent6 2 4 3 5" xfId="32542"/>
    <cellStyle name="20 % - Accent6 2 4 4" xfId="5475"/>
    <cellStyle name="20 % - Accent6 2 4 4 2" xfId="12679"/>
    <cellStyle name="20 % - Accent6 2 4 4 2 2" xfId="27162"/>
    <cellStyle name="20 % - Accent6 2 4 4 2 2 2" xfId="55833"/>
    <cellStyle name="20 % - Accent6 2 4 4 2 3" xfId="41497"/>
    <cellStyle name="20 % - Accent6 2 4 4 3" xfId="19992"/>
    <cellStyle name="20 % - Accent6 2 4 4 3 2" xfId="48663"/>
    <cellStyle name="20 % - Accent6 2 4 4 4" xfId="34327"/>
    <cellStyle name="20 % - Accent6 2 4 5" xfId="9116"/>
    <cellStyle name="20 % - Accent6 2 4 5 2" xfId="23599"/>
    <cellStyle name="20 % - Accent6 2 4 5 2 2" xfId="52270"/>
    <cellStyle name="20 % - Accent6 2 4 5 3" xfId="37934"/>
    <cellStyle name="20 % - Accent6 2 4 6" xfId="16429"/>
    <cellStyle name="20 % - Accent6 2 4 6 2" xfId="45100"/>
    <cellStyle name="20 % - Accent6 2 4 7" xfId="30764"/>
    <cellStyle name="20 % - Accent6 2 4 8" xfId="1934"/>
    <cellStyle name="20 % - Accent6 2 5" xfId="2387"/>
    <cellStyle name="20 % - Accent6 2 5 2" xfId="4140"/>
    <cellStyle name="20 % - Accent6 2 5 2 2" xfId="7703"/>
    <cellStyle name="20 % - Accent6 2 5 2 2 2" xfId="14907"/>
    <cellStyle name="20 % - Accent6 2 5 2 2 2 2" xfId="29390"/>
    <cellStyle name="20 % - Accent6 2 5 2 2 2 2 2" xfId="58061"/>
    <cellStyle name="20 % - Accent6 2 5 2 2 2 3" xfId="43725"/>
    <cellStyle name="20 % - Accent6 2 5 2 2 3" xfId="22220"/>
    <cellStyle name="20 % - Accent6 2 5 2 2 3 2" xfId="50891"/>
    <cellStyle name="20 % - Accent6 2 5 2 2 4" xfId="36555"/>
    <cellStyle name="20 % - Accent6 2 5 2 3" xfId="11344"/>
    <cellStyle name="20 % - Accent6 2 5 2 3 2" xfId="25827"/>
    <cellStyle name="20 % - Accent6 2 5 2 3 2 2" xfId="54498"/>
    <cellStyle name="20 % - Accent6 2 5 2 3 3" xfId="40162"/>
    <cellStyle name="20 % - Accent6 2 5 2 4" xfId="18657"/>
    <cellStyle name="20 % - Accent6 2 5 2 4 2" xfId="47328"/>
    <cellStyle name="20 % - Accent6 2 5 2 5" xfId="32992"/>
    <cellStyle name="20 % - Accent6 2 5 3" xfId="5935"/>
    <cellStyle name="20 % - Accent6 2 5 3 2" xfId="13139"/>
    <cellStyle name="20 % - Accent6 2 5 3 2 2" xfId="27622"/>
    <cellStyle name="20 % - Accent6 2 5 3 2 2 2" xfId="56293"/>
    <cellStyle name="20 % - Accent6 2 5 3 2 3" xfId="41957"/>
    <cellStyle name="20 % - Accent6 2 5 3 3" xfId="20452"/>
    <cellStyle name="20 % - Accent6 2 5 3 3 2" xfId="49123"/>
    <cellStyle name="20 % - Accent6 2 5 3 4" xfId="34787"/>
    <cellStyle name="20 % - Accent6 2 5 4" xfId="9576"/>
    <cellStyle name="20 % - Accent6 2 5 4 2" xfId="24059"/>
    <cellStyle name="20 % - Accent6 2 5 4 2 2" xfId="52730"/>
    <cellStyle name="20 % - Accent6 2 5 4 3" xfId="38394"/>
    <cellStyle name="20 % - Accent6 2 5 5" xfId="16889"/>
    <cellStyle name="20 % - Accent6 2 5 5 2" xfId="45560"/>
    <cellStyle name="20 % - Accent6 2 5 6" xfId="31224"/>
    <cellStyle name="20 % - Accent6 2 6" xfId="3258"/>
    <cellStyle name="20 % - Accent6 2 6 2" xfId="6819"/>
    <cellStyle name="20 % - Accent6 2 6 2 2" xfId="14023"/>
    <cellStyle name="20 % - Accent6 2 6 2 2 2" xfId="28506"/>
    <cellStyle name="20 % - Accent6 2 6 2 2 2 2" xfId="57177"/>
    <cellStyle name="20 % - Accent6 2 6 2 2 3" xfId="42841"/>
    <cellStyle name="20 % - Accent6 2 6 2 3" xfId="21336"/>
    <cellStyle name="20 % - Accent6 2 6 2 3 2" xfId="50007"/>
    <cellStyle name="20 % - Accent6 2 6 2 4" xfId="35671"/>
    <cellStyle name="20 % - Accent6 2 6 3" xfId="10460"/>
    <cellStyle name="20 % - Accent6 2 6 3 2" xfId="24943"/>
    <cellStyle name="20 % - Accent6 2 6 3 2 2" xfId="53614"/>
    <cellStyle name="20 % - Accent6 2 6 3 3" xfId="39278"/>
    <cellStyle name="20 % - Accent6 2 6 4" xfId="17773"/>
    <cellStyle name="20 % - Accent6 2 6 4 2" xfId="46444"/>
    <cellStyle name="20 % - Accent6 2 6 5" xfId="32108"/>
    <cellStyle name="20 % - Accent6 2 7" xfId="5041"/>
    <cellStyle name="20 % - Accent6 2 7 2" xfId="12245"/>
    <cellStyle name="20 % - Accent6 2 7 2 2" xfId="26728"/>
    <cellStyle name="20 % - Accent6 2 7 2 2 2" xfId="55399"/>
    <cellStyle name="20 % - Accent6 2 7 2 3" xfId="41063"/>
    <cellStyle name="20 % - Accent6 2 7 3" xfId="19558"/>
    <cellStyle name="20 % - Accent6 2 7 3 2" xfId="48229"/>
    <cellStyle name="20 % - Accent6 2 7 4" xfId="33893"/>
    <cellStyle name="20 % - Accent6 2 8" xfId="8665"/>
    <cellStyle name="20 % - Accent6 2 8 2" xfId="23148"/>
    <cellStyle name="20 % - Accent6 2 8 2 2" xfId="51819"/>
    <cellStyle name="20 % - Accent6 2 8 3" xfId="37483"/>
    <cellStyle name="20 % - Accent6 2 9" xfId="15995"/>
    <cellStyle name="20 % - Accent6 2 9 2" xfId="44666"/>
    <cellStyle name="20 % - Accent6 3" xfId="62"/>
    <cellStyle name="20 % - Accent6 4" xfId="63"/>
    <cellStyle name="20 % - Accent6 5" xfId="3238"/>
    <cellStyle name="20 % - Accent6 5 2" xfId="5004"/>
    <cellStyle name="20 % - Accent6 5 2 2" xfId="8567"/>
    <cellStyle name="20 % - Accent6 5 2 2 2" xfId="15771"/>
    <cellStyle name="20 % - Accent6 5 2 2 2 2" xfId="30254"/>
    <cellStyle name="20 % - Accent6 5 2 2 2 2 2" xfId="58925"/>
    <cellStyle name="20 % - Accent6 5 2 2 2 3" xfId="44589"/>
    <cellStyle name="20 % - Accent6 5 2 2 3" xfId="23084"/>
    <cellStyle name="20 % - Accent6 5 2 2 3 2" xfId="51755"/>
    <cellStyle name="20 % - Accent6 5 2 2 4" xfId="37419"/>
    <cellStyle name="20 % - Accent6 5 2 3" xfId="12208"/>
    <cellStyle name="20 % - Accent6 5 2 3 2" xfId="26691"/>
    <cellStyle name="20 % - Accent6 5 2 3 2 2" xfId="55362"/>
    <cellStyle name="20 % - Accent6 5 2 3 3" xfId="41026"/>
    <cellStyle name="20 % - Accent6 5 2 4" xfId="19521"/>
    <cellStyle name="20 % - Accent6 5 2 4 2" xfId="48192"/>
    <cellStyle name="20 % - Accent6 5 2 5" xfId="33856"/>
    <cellStyle name="20 % - Accent6 5 3" xfId="6799"/>
    <cellStyle name="20 % - Accent6 5 3 2" xfId="14003"/>
    <cellStyle name="20 % - Accent6 5 3 2 2" xfId="28486"/>
    <cellStyle name="20 % - Accent6 5 3 2 2 2" xfId="57157"/>
    <cellStyle name="20 % - Accent6 5 3 2 3" xfId="42821"/>
    <cellStyle name="20 % - Accent6 5 3 3" xfId="21316"/>
    <cellStyle name="20 % - Accent6 5 3 3 2" xfId="49987"/>
    <cellStyle name="20 % - Accent6 5 3 4" xfId="35651"/>
    <cellStyle name="20 % - Accent6 5 4" xfId="10440"/>
    <cellStyle name="20 % - Accent6 5 4 2" xfId="24923"/>
    <cellStyle name="20 % - Accent6 5 4 2 2" xfId="53594"/>
    <cellStyle name="20 % - Accent6 5 4 3" xfId="39258"/>
    <cellStyle name="20 % - Accent6 5 5" xfId="17753"/>
    <cellStyle name="20 % - Accent6 5 5 2" xfId="46424"/>
    <cellStyle name="20 % - Accent6 5 6" xfId="32088"/>
    <cellStyle name="20 % - Accent6 6" xfId="4120"/>
    <cellStyle name="20 % - Accent6 6 2" xfId="7683"/>
    <cellStyle name="20 % - Accent6 6 2 2" xfId="14887"/>
    <cellStyle name="20 % - Accent6 6 2 2 2" xfId="29370"/>
    <cellStyle name="20 % - Accent6 6 2 2 2 2" xfId="58041"/>
    <cellStyle name="20 % - Accent6 6 2 2 3" xfId="43705"/>
    <cellStyle name="20 % - Accent6 6 2 3" xfId="22200"/>
    <cellStyle name="20 % - Accent6 6 2 3 2" xfId="50871"/>
    <cellStyle name="20 % - Accent6 6 2 4" xfId="36535"/>
    <cellStyle name="20 % - Accent6 6 3" xfId="11324"/>
    <cellStyle name="20 % - Accent6 6 3 2" xfId="25807"/>
    <cellStyle name="20 % - Accent6 6 3 2 2" xfId="54478"/>
    <cellStyle name="20 % - Accent6 6 3 3" xfId="40142"/>
    <cellStyle name="20 % - Accent6 6 4" xfId="18637"/>
    <cellStyle name="20 % - Accent6 6 4 2" xfId="47308"/>
    <cellStyle name="20 % - Accent6 6 5" xfId="32972"/>
    <cellStyle name="20 % - Accent6 7" xfId="5023"/>
    <cellStyle name="20 % - Accent6 7 2" xfId="12227"/>
    <cellStyle name="20 % - Accent6 7 2 2" xfId="26710"/>
    <cellStyle name="20 % - Accent6 7 2 2 2" xfId="55381"/>
    <cellStyle name="20 % - Accent6 7 2 3" xfId="41045"/>
    <cellStyle name="20 % - Accent6 7 3" xfId="19540"/>
    <cellStyle name="20 % - Accent6 7 3 2" xfId="48211"/>
    <cellStyle name="20 % - Accent6 7 4" xfId="33875"/>
    <cellStyle name="20 % - Accent6 8" xfId="5914"/>
    <cellStyle name="20 % - Accent6 8 2" xfId="13118"/>
    <cellStyle name="20 % - Accent6 8 2 2" xfId="27601"/>
    <cellStyle name="20 % - Accent6 8 2 2 2" xfId="56272"/>
    <cellStyle name="20 % - Accent6 8 2 3" xfId="41936"/>
    <cellStyle name="20 % - Accent6 8 3" xfId="20431"/>
    <cellStyle name="20 % - Accent6 8 3 2" xfId="49102"/>
    <cellStyle name="20 % - Accent6 8 4" xfId="34766"/>
    <cellStyle name="20 % - Accent6 9" xfId="8644"/>
    <cellStyle name="20 % - Accent6 9 2" xfId="23127"/>
    <cellStyle name="20 % - Accent6 9 2 2" xfId="51798"/>
    <cellStyle name="20 % - Accent6 9 3" xfId="37462"/>
    <cellStyle name="20% - Accent1" xfId="1273" builtinId="30" customBuiltin="1"/>
    <cellStyle name="20% - Accent1 2" xfId="64"/>
    <cellStyle name="20% - Accent1 3" xfId="1350"/>
    <cellStyle name="20% - Accent1 4" xfId="1387"/>
    <cellStyle name="20% - Accent1 5" xfId="1441"/>
    <cellStyle name="20% - Accent1 6" xfId="1455"/>
    <cellStyle name="20% - Accent2" xfId="1277" builtinId="34" customBuiltin="1"/>
    <cellStyle name="20% - Accent2 2" xfId="65"/>
    <cellStyle name="20% - Accent2 3" xfId="1354"/>
    <cellStyle name="20% - Accent2 4" xfId="1391"/>
    <cellStyle name="20% - Accent2 5" xfId="1443"/>
    <cellStyle name="20% - Accent2 6" xfId="1457"/>
    <cellStyle name="20% - Accent3" xfId="1281" builtinId="38" customBuiltin="1"/>
    <cellStyle name="20% - Accent3 2" xfId="66"/>
    <cellStyle name="20% - Accent3 3" xfId="1358"/>
    <cellStyle name="20% - Accent3 4" xfId="1395"/>
    <cellStyle name="20% - Accent3 5" xfId="1445"/>
    <cellStyle name="20% - Accent3 6" xfId="1459"/>
    <cellStyle name="20% - Accent4" xfId="1285" builtinId="42" customBuiltin="1"/>
    <cellStyle name="20% - Accent4 2" xfId="67"/>
    <cellStyle name="20% - Accent4 3" xfId="1362"/>
    <cellStyle name="20% - Accent4 4" xfId="1399"/>
    <cellStyle name="20% - Accent4 5" xfId="1447"/>
    <cellStyle name="20% - Accent4 6" xfId="1461"/>
    <cellStyle name="20% - Accent5" xfId="1289" builtinId="46" customBuiltin="1"/>
    <cellStyle name="20% - Accent5 2" xfId="68"/>
    <cellStyle name="20% - Accent5 3" xfId="1366"/>
    <cellStyle name="20% - Accent5 4" xfId="1403"/>
    <cellStyle name="20% - Accent5 5" xfId="1449"/>
    <cellStyle name="20% - Accent5 6" xfId="1463"/>
    <cellStyle name="20% - Accent6" xfId="1293" builtinId="50" customBuiltin="1"/>
    <cellStyle name="20% - Accent6 2" xfId="69"/>
    <cellStyle name="20% - Accent6 3" xfId="1370"/>
    <cellStyle name="20% - Accent6 4" xfId="1407"/>
    <cellStyle name="20% - Accent6 5" xfId="1451"/>
    <cellStyle name="20% - Accent6 6" xfId="1465"/>
    <cellStyle name="20% - Ênfase1" xfId="15835"/>
    <cellStyle name="20% - Ênfase2" xfId="15836"/>
    <cellStyle name="20% - Ênfase3" xfId="15837"/>
    <cellStyle name="20% - Ênfase4" xfId="15838"/>
    <cellStyle name="20% - Ênfase5" xfId="15839"/>
    <cellStyle name="20% - Ênfase6" xfId="15840"/>
    <cellStyle name="20% - アクセント 1" xfId="15841"/>
    <cellStyle name="20% - アクセント 2" xfId="15842"/>
    <cellStyle name="20% - アクセント 3" xfId="15843"/>
    <cellStyle name="20% - アクセント 4" xfId="15844"/>
    <cellStyle name="20% - アクセント 5" xfId="15845"/>
    <cellStyle name="20% - アクセント 6" xfId="15846"/>
    <cellStyle name="374" xfId="70"/>
    <cellStyle name="374 2" xfId="71"/>
    <cellStyle name="40 % - Accent1" xfId="72"/>
    <cellStyle name="40 % - Accent1 10" xfId="9541"/>
    <cellStyle name="40 % - Accent1 10 2" xfId="24024"/>
    <cellStyle name="40 % - Accent1 10 2 2" xfId="52695"/>
    <cellStyle name="40 % - Accent1 10 3" xfId="38359"/>
    <cellStyle name="40 % - Accent1 11" xfId="15968"/>
    <cellStyle name="40 % - Accent1 11 2" xfId="44639"/>
    <cellStyle name="40 % - Accent1 12" xfId="16854"/>
    <cellStyle name="40 % - Accent1 12 2" xfId="45525"/>
    <cellStyle name="40 % - Accent1 13" xfId="30303"/>
    <cellStyle name="40 % - Accent1 14" xfId="31189"/>
    <cellStyle name="40 % - Accent1 15" xfId="1475"/>
    <cellStyle name="40 % - Accent1 16" xfId="2354"/>
    <cellStyle name="40 % - Accent1 2" xfId="73"/>
    <cellStyle name="40 % - Accent1 2 10" xfId="30332"/>
    <cellStyle name="40 % - Accent1 2 11" xfId="1509"/>
    <cellStyle name="40 % - Accent1 2 2" xfId="74"/>
    <cellStyle name="40 % - Accent1 2 2 10" xfId="1510"/>
    <cellStyle name="40 % - Accent1 2 2 2" xfId="602"/>
    <cellStyle name="40 % - Accent1 2 2 2 2" xfId="1054"/>
    <cellStyle name="40 % - Accent1 2 2 2 2 2" xfId="3030"/>
    <cellStyle name="40 % - Accent1 2 2 2 2 2 2" xfId="4793"/>
    <cellStyle name="40 % - Accent1 2 2 2 2 2 2 2" xfId="8356" hidden="1"/>
    <cellStyle name="40 % - Accent1 2 2 2 2 2 2 2" xfId="8588"/>
    <cellStyle name="40 % - Accent1 2 2 2 2 2 2 2 2" xfId="15560"/>
    <cellStyle name="40 % - Accent1 2 2 2 2 2 2 2 2 2" xfId="30043"/>
    <cellStyle name="40 % - Accent1 2 2 2 2 2 2 2 2 2 2" xfId="58714"/>
    <cellStyle name="40 % - Accent1 2 2 2 2 2 2 2 2 3" xfId="44378"/>
    <cellStyle name="40 % - Accent1 2 2 2 2 2 2 2 3" xfId="15792"/>
    <cellStyle name="40 % - Accent1 2 2 2 2 2 2 2 3 2" xfId="30275"/>
    <cellStyle name="40 % - Accent1 2 2 2 2 2 2 2 3 2 2" xfId="58946"/>
    <cellStyle name="40 % - Accent1 2 2 2 2 2 2 2 3 3" xfId="44610"/>
    <cellStyle name="40 % - Accent1 2 2 2 2 2 2 2 4" xfId="22873"/>
    <cellStyle name="40 % - Accent1 2 2 2 2 2 2 2 4 2" xfId="51544"/>
    <cellStyle name="40 % - Accent1 2 2 2 2 2 2 2 5" xfId="23105"/>
    <cellStyle name="40 % - Accent1 2 2 2 2 2 2 2 5 2" xfId="51776"/>
    <cellStyle name="40 % - Accent1 2 2 2 2 2 2 2 6" xfId="37208"/>
    <cellStyle name="40 % - Accent1 2 2 2 2 2 2 2 7" xfId="37440"/>
    <cellStyle name="40 % - Accent1 2 2 2 2 2 2 3" xfId="11997"/>
    <cellStyle name="40 % - Accent1 2 2 2 2 2 2 3 2" xfId="26480"/>
    <cellStyle name="40 % - Accent1 2 2 2 2 2 2 3 2 2" xfId="55151"/>
    <cellStyle name="40 % - Accent1 2 2 2 2 2 2 3 3" xfId="40815"/>
    <cellStyle name="40 % - Accent1 2 2 2 2 2 2 4" xfId="19310"/>
    <cellStyle name="40 % - Accent1 2 2 2 2 2 2 4 2" xfId="47981"/>
    <cellStyle name="40 % - Accent1 2 2 2 2 2 2 5" xfId="33645"/>
    <cellStyle name="40 % - Accent1 2 2 2 2 2 3" xfId="6588"/>
    <cellStyle name="40 % - Accent1 2 2 2 2 2 3 2" xfId="13792"/>
    <cellStyle name="40 % - Accent1 2 2 2 2 2 3 2 2" xfId="28275"/>
    <cellStyle name="40 % - Accent1 2 2 2 2 2 3 2 2 2" xfId="56946"/>
    <cellStyle name="40 % - Accent1 2 2 2 2 2 3 2 3" xfId="42610"/>
    <cellStyle name="40 % - Accent1 2 2 2 2 2 3 3" xfId="21105"/>
    <cellStyle name="40 % - Accent1 2 2 2 2 2 3 3 2" xfId="49776"/>
    <cellStyle name="40 % - Accent1 2 2 2 2 2 3 4" xfId="35440"/>
    <cellStyle name="40 % - Accent1 2 2 2 2 2 4" xfId="10229"/>
    <cellStyle name="40 % - Accent1 2 2 2 2 2 4 2" xfId="24712"/>
    <cellStyle name="40 % - Accent1 2 2 2 2 2 4 2 2" xfId="53383"/>
    <cellStyle name="40 % - Accent1 2 2 2 2 2 4 3" xfId="39047"/>
    <cellStyle name="40 % - Accent1 2 2 2 2 2 5" xfId="17542"/>
    <cellStyle name="40 % - Accent1 2 2 2 2 2 5 2" xfId="46213"/>
    <cellStyle name="40 % - Accent1 2 2 2 2 2 6" xfId="31877"/>
    <cellStyle name="40 % - Accent1 2 2 2 2 3" xfId="3909"/>
    <cellStyle name="40 % - Accent1 2 2 2 2 3 2" xfId="7472"/>
    <cellStyle name="40 % - Accent1 2 2 2 2 3 2 2" xfId="14676"/>
    <cellStyle name="40 % - Accent1 2 2 2 2 3 2 2 2" xfId="29159"/>
    <cellStyle name="40 % - Accent1 2 2 2 2 3 2 2 2 2" xfId="57830"/>
    <cellStyle name="40 % - Accent1 2 2 2 2 3 2 2 3" xfId="43494"/>
    <cellStyle name="40 % - Accent1 2 2 2 2 3 2 3" xfId="21989"/>
    <cellStyle name="40 % - Accent1 2 2 2 2 3 2 3 2" xfId="50660"/>
    <cellStyle name="40 % - Accent1 2 2 2 2 3 2 4" xfId="36324"/>
    <cellStyle name="40 % - Accent1 2 2 2 2 3 3" xfId="11113"/>
    <cellStyle name="40 % - Accent1 2 2 2 2 3 3 2" xfId="25596"/>
    <cellStyle name="40 % - Accent1 2 2 2 2 3 3 2 2" xfId="54267"/>
    <cellStyle name="40 % - Accent1 2 2 2 2 3 3 3" xfId="39931"/>
    <cellStyle name="40 % - Accent1 2 2 2 2 3 4" xfId="18426"/>
    <cellStyle name="40 % - Accent1 2 2 2 2 3 4 2" xfId="47097"/>
    <cellStyle name="40 % - Accent1 2 2 2 2 3 5" xfId="32761"/>
    <cellStyle name="40 % - Accent1 2 2 2 2 4" xfId="5694"/>
    <cellStyle name="40 % - Accent1 2 2 2 2 4 2" xfId="12898"/>
    <cellStyle name="40 % - Accent1 2 2 2 2 4 2 2" xfId="27381"/>
    <cellStyle name="40 % - Accent1 2 2 2 2 4 2 2 2" xfId="56052"/>
    <cellStyle name="40 % - Accent1 2 2 2 2 4 2 3" xfId="41716"/>
    <cellStyle name="40 % - Accent1 2 2 2 2 4 3" xfId="20211"/>
    <cellStyle name="40 % - Accent1 2 2 2 2 4 3 2" xfId="48882"/>
    <cellStyle name="40 % - Accent1 2 2 2 2 4 4" xfId="34546"/>
    <cellStyle name="40 % - Accent1 2 2 2 2 5" xfId="9335"/>
    <cellStyle name="40 % - Accent1 2 2 2 2 5 2" xfId="23818"/>
    <cellStyle name="40 % - Accent1 2 2 2 2 5 2 2" xfId="52489"/>
    <cellStyle name="40 % - Accent1 2 2 2 2 5 3" xfId="38153"/>
    <cellStyle name="40 % - Accent1 2 2 2 2 6" xfId="16648"/>
    <cellStyle name="40 % - Accent1 2 2 2 2 6 2" xfId="45319"/>
    <cellStyle name="40 % - Accent1 2 2 2 2 7" xfId="30983"/>
    <cellStyle name="40 % - Accent1 2 2 2 2 8" xfId="2151"/>
    <cellStyle name="40 % - Accent1 2 2 2 3" xfId="2600"/>
    <cellStyle name="40 % - Accent1 2 2 2 3 2" xfId="4359"/>
    <cellStyle name="40 % - Accent1 2 2 2 3 2 2" xfId="7922"/>
    <cellStyle name="40 % - Accent1 2 2 2 3 2 2 2" xfId="15126"/>
    <cellStyle name="40 % - Accent1 2 2 2 3 2 2 2 2" xfId="29609"/>
    <cellStyle name="40 % - Accent1 2 2 2 3 2 2 2 2 2" xfId="58280"/>
    <cellStyle name="40 % - Accent1 2 2 2 3 2 2 2 3" xfId="43944"/>
    <cellStyle name="40 % - Accent1 2 2 2 3 2 2 3" xfId="22439"/>
    <cellStyle name="40 % - Accent1 2 2 2 3 2 2 3 2" xfId="51110"/>
    <cellStyle name="40 % - Accent1 2 2 2 3 2 2 4" xfId="36774"/>
    <cellStyle name="40 % - Accent1 2 2 2 3 2 3" xfId="11563"/>
    <cellStyle name="40 % - Accent1 2 2 2 3 2 3 2" xfId="26046"/>
    <cellStyle name="40 % - Accent1 2 2 2 3 2 3 2 2" xfId="54717"/>
    <cellStyle name="40 % - Accent1 2 2 2 3 2 3 3" xfId="40381"/>
    <cellStyle name="40 % - Accent1 2 2 2 3 2 4" xfId="18876"/>
    <cellStyle name="40 % - Accent1 2 2 2 3 2 4 2" xfId="47547"/>
    <cellStyle name="40 % - Accent1 2 2 2 3 2 5" xfId="33211"/>
    <cellStyle name="40 % - Accent1 2 2 2 3 3" xfId="6154"/>
    <cellStyle name="40 % - Accent1 2 2 2 3 3 2" xfId="13358"/>
    <cellStyle name="40 % - Accent1 2 2 2 3 3 2 2" xfId="27841"/>
    <cellStyle name="40 % - Accent1 2 2 2 3 3 2 2 2" xfId="56512"/>
    <cellStyle name="40 % - Accent1 2 2 2 3 3 2 3" xfId="42176"/>
    <cellStyle name="40 % - Accent1 2 2 2 3 3 3" xfId="20671"/>
    <cellStyle name="40 % - Accent1 2 2 2 3 3 3 2" xfId="49342"/>
    <cellStyle name="40 % - Accent1 2 2 2 3 3 4" xfId="35006"/>
    <cellStyle name="40 % - Accent1 2 2 2 3 4" xfId="9795"/>
    <cellStyle name="40 % - Accent1 2 2 2 3 4 2" xfId="24278"/>
    <cellStyle name="40 % - Accent1 2 2 2 3 4 2 2" xfId="52949"/>
    <cellStyle name="40 % - Accent1 2 2 2 3 4 3" xfId="38613"/>
    <cellStyle name="40 % - Accent1 2 2 2 3 5" xfId="17108"/>
    <cellStyle name="40 % - Accent1 2 2 2 3 5 2" xfId="45779"/>
    <cellStyle name="40 % - Accent1 2 2 2 3 6" xfId="31443"/>
    <cellStyle name="40 % - Accent1 2 2 2 4" xfId="3477"/>
    <cellStyle name="40 % - Accent1 2 2 2 4 2" xfId="7038"/>
    <cellStyle name="40 % - Accent1 2 2 2 4 2 2" xfId="14242"/>
    <cellStyle name="40 % - Accent1 2 2 2 4 2 2 2" xfId="28725"/>
    <cellStyle name="40 % - Accent1 2 2 2 4 2 2 2 2" xfId="57396"/>
    <cellStyle name="40 % - Accent1 2 2 2 4 2 2 3" xfId="43060"/>
    <cellStyle name="40 % - Accent1 2 2 2 4 2 3" xfId="21555"/>
    <cellStyle name="40 % - Accent1 2 2 2 4 2 3 2" xfId="50226"/>
    <cellStyle name="40 % - Accent1 2 2 2 4 2 4" xfId="35890"/>
    <cellStyle name="40 % - Accent1 2 2 2 4 3" xfId="10679"/>
    <cellStyle name="40 % - Accent1 2 2 2 4 3 2" xfId="25162"/>
    <cellStyle name="40 % - Accent1 2 2 2 4 3 2 2" xfId="53833"/>
    <cellStyle name="40 % - Accent1 2 2 2 4 3 3" xfId="39497"/>
    <cellStyle name="40 % - Accent1 2 2 2 4 4" xfId="17992"/>
    <cellStyle name="40 % - Accent1 2 2 2 4 4 2" xfId="46663"/>
    <cellStyle name="40 % - Accent1 2 2 2 4 5" xfId="32327"/>
    <cellStyle name="40 % - Accent1 2 2 2 5" xfId="5260"/>
    <cellStyle name="40 % - Accent1 2 2 2 5 2" xfId="12464"/>
    <cellStyle name="40 % - Accent1 2 2 2 5 2 2" xfId="26947"/>
    <cellStyle name="40 % - Accent1 2 2 2 5 2 2 2" xfId="55618"/>
    <cellStyle name="40 % - Accent1 2 2 2 5 2 3" xfId="41282"/>
    <cellStyle name="40 % - Accent1 2 2 2 5 3" xfId="19777"/>
    <cellStyle name="40 % - Accent1 2 2 2 5 3 2" xfId="48448"/>
    <cellStyle name="40 % - Accent1 2 2 2 5 4" xfId="34112"/>
    <cellStyle name="40 % - Accent1 2 2 2 6" xfId="8898"/>
    <cellStyle name="40 % - Accent1 2 2 2 6 2" xfId="23381"/>
    <cellStyle name="40 % - Accent1 2 2 2 6 2 2" xfId="52052"/>
    <cellStyle name="40 % - Accent1 2 2 2 6 3" xfId="37716"/>
    <cellStyle name="40 % - Accent1 2 2 2 7" xfId="16214"/>
    <cellStyle name="40 % - Accent1 2 2 2 7 2" xfId="44885"/>
    <cellStyle name="40 % - Accent1 2 2 2 8" xfId="30549"/>
    <cellStyle name="40 % - Accent1 2 2 2 9" xfId="1721"/>
    <cellStyle name="40 % - Accent1 2 2 3" xfId="838"/>
    <cellStyle name="40 % - Accent1 2 2 3 2" xfId="2816"/>
    <cellStyle name="40 % - Accent1 2 2 3 2 2" xfId="4577"/>
    <cellStyle name="40 % - Accent1 2 2 3 2 2 2" xfId="8140"/>
    <cellStyle name="40 % - Accent1 2 2 3 2 2 2 2" xfId="15344"/>
    <cellStyle name="40 % - Accent1 2 2 3 2 2 2 2 2" xfId="29827"/>
    <cellStyle name="40 % - Accent1 2 2 3 2 2 2 2 2 2" xfId="58498"/>
    <cellStyle name="40 % - Accent1 2 2 3 2 2 2 2 3" xfId="44162"/>
    <cellStyle name="40 % - Accent1 2 2 3 2 2 2 3" xfId="22657"/>
    <cellStyle name="40 % - Accent1 2 2 3 2 2 2 3 2" xfId="51328"/>
    <cellStyle name="40 % - Accent1 2 2 3 2 2 2 4" xfId="36992"/>
    <cellStyle name="40 % - Accent1 2 2 3 2 2 3" xfId="11781"/>
    <cellStyle name="40 % - Accent1 2 2 3 2 2 3 2" xfId="26264"/>
    <cellStyle name="40 % - Accent1 2 2 3 2 2 3 2 2" xfId="54935"/>
    <cellStyle name="40 % - Accent1 2 2 3 2 2 3 3" xfId="40599"/>
    <cellStyle name="40 % - Accent1 2 2 3 2 2 4" xfId="19094"/>
    <cellStyle name="40 % - Accent1 2 2 3 2 2 4 2" xfId="47765"/>
    <cellStyle name="40 % - Accent1 2 2 3 2 2 5" xfId="33429"/>
    <cellStyle name="40 % - Accent1 2 2 3 2 3" xfId="6372"/>
    <cellStyle name="40 % - Accent1 2 2 3 2 3 2" xfId="13576"/>
    <cellStyle name="40 % - Accent1 2 2 3 2 3 2 2" xfId="28059"/>
    <cellStyle name="40 % - Accent1 2 2 3 2 3 2 2 2" xfId="56730"/>
    <cellStyle name="40 % - Accent1 2 2 3 2 3 2 3" xfId="42394"/>
    <cellStyle name="40 % - Accent1 2 2 3 2 3 3" xfId="20889"/>
    <cellStyle name="40 % - Accent1 2 2 3 2 3 3 2" xfId="49560"/>
    <cellStyle name="40 % - Accent1 2 2 3 2 3 4" xfId="35224"/>
    <cellStyle name="40 % - Accent1 2 2 3 2 4" xfId="10013"/>
    <cellStyle name="40 % - Accent1 2 2 3 2 4 2" xfId="24496"/>
    <cellStyle name="40 % - Accent1 2 2 3 2 4 2 2" xfId="53167"/>
    <cellStyle name="40 % - Accent1 2 2 3 2 4 3" xfId="38831"/>
    <cellStyle name="40 % - Accent1 2 2 3 2 5" xfId="17326"/>
    <cellStyle name="40 % - Accent1 2 2 3 2 5 2" xfId="45997"/>
    <cellStyle name="40 % - Accent1 2 2 3 2 6" xfId="31661"/>
    <cellStyle name="40 % - Accent1 2 2 3 3" xfId="3693"/>
    <cellStyle name="40 % - Accent1 2 2 3 3 2" xfId="7256"/>
    <cellStyle name="40 % - Accent1 2 2 3 3 2 2" xfId="14460"/>
    <cellStyle name="40 % - Accent1 2 2 3 3 2 2 2" xfId="28943"/>
    <cellStyle name="40 % - Accent1 2 2 3 3 2 2 2 2" xfId="57614"/>
    <cellStyle name="40 % - Accent1 2 2 3 3 2 2 3" xfId="43278"/>
    <cellStyle name="40 % - Accent1 2 2 3 3 2 3" xfId="21773"/>
    <cellStyle name="40 % - Accent1 2 2 3 3 2 3 2" xfId="50444"/>
    <cellStyle name="40 % - Accent1 2 2 3 3 2 4" xfId="36108"/>
    <cellStyle name="40 % - Accent1 2 2 3 3 3" xfId="10897"/>
    <cellStyle name="40 % - Accent1 2 2 3 3 3 2" xfId="25380"/>
    <cellStyle name="40 % - Accent1 2 2 3 3 3 2 2" xfId="54051"/>
    <cellStyle name="40 % - Accent1 2 2 3 3 3 3" xfId="39715"/>
    <cellStyle name="40 % - Accent1 2 2 3 3 4" xfId="18210"/>
    <cellStyle name="40 % - Accent1 2 2 3 3 4 2" xfId="46881"/>
    <cellStyle name="40 % - Accent1 2 2 3 3 5" xfId="32545"/>
    <cellStyle name="40 % - Accent1 2 2 3 4" xfId="5478"/>
    <cellStyle name="40 % - Accent1 2 2 3 4 2" xfId="12682"/>
    <cellStyle name="40 % - Accent1 2 2 3 4 2 2" xfId="27165"/>
    <cellStyle name="40 % - Accent1 2 2 3 4 2 2 2" xfId="55836"/>
    <cellStyle name="40 % - Accent1 2 2 3 4 2 3" xfId="41500"/>
    <cellStyle name="40 % - Accent1 2 2 3 4 3" xfId="19995"/>
    <cellStyle name="40 % - Accent1 2 2 3 4 3 2" xfId="48666"/>
    <cellStyle name="40 % - Accent1 2 2 3 4 4" xfId="34330"/>
    <cellStyle name="40 % - Accent1 2 2 3 5" xfId="9119"/>
    <cellStyle name="40 % - Accent1 2 2 3 5 2" xfId="23602"/>
    <cellStyle name="40 % - Accent1 2 2 3 5 2 2" xfId="52273"/>
    <cellStyle name="40 % - Accent1 2 2 3 5 3" xfId="37937"/>
    <cellStyle name="40 % - Accent1 2 2 3 6" xfId="16432"/>
    <cellStyle name="40 % - Accent1 2 2 3 6 2" xfId="45103"/>
    <cellStyle name="40 % - Accent1 2 2 3 7" xfId="30767"/>
    <cellStyle name="40 % - Accent1 2 2 3 8" xfId="1937"/>
    <cellStyle name="40 % - Accent1 2 2 4" xfId="2390"/>
    <cellStyle name="40 % - Accent1 2 2 4 2" xfId="4143"/>
    <cellStyle name="40 % - Accent1 2 2 4 2 2" xfId="7706"/>
    <cellStyle name="40 % - Accent1 2 2 4 2 2 2" xfId="14910"/>
    <cellStyle name="40 % - Accent1 2 2 4 2 2 2 2" xfId="29393"/>
    <cellStyle name="40 % - Accent1 2 2 4 2 2 2 2 2" xfId="58064"/>
    <cellStyle name="40 % - Accent1 2 2 4 2 2 2 3" xfId="43728"/>
    <cellStyle name="40 % - Accent1 2 2 4 2 2 3" xfId="22223"/>
    <cellStyle name="40 % - Accent1 2 2 4 2 2 3 2" xfId="50894"/>
    <cellStyle name="40 % - Accent1 2 2 4 2 2 4" xfId="36558"/>
    <cellStyle name="40 % - Accent1 2 2 4 2 3" xfId="11347"/>
    <cellStyle name="40 % - Accent1 2 2 4 2 3 2" xfId="25830"/>
    <cellStyle name="40 % - Accent1 2 2 4 2 3 2 2" xfId="54501"/>
    <cellStyle name="40 % - Accent1 2 2 4 2 3 3" xfId="40165"/>
    <cellStyle name="40 % - Accent1 2 2 4 2 4" xfId="18660"/>
    <cellStyle name="40 % - Accent1 2 2 4 2 4 2" xfId="47331"/>
    <cellStyle name="40 % - Accent1 2 2 4 2 5" xfId="32995"/>
    <cellStyle name="40 % - Accent1 2 2 4 3" xfId="5938"/>
    <cellStyle name="40 % - Accent1 2 2 4 3 2" xfId="13142"/>
    <cellStyle name="40 % - Accent1 2 2 4 3 2 2" xfId="27625"/>
    <cellStyle name="40 % - Accent1 2 2 4 3 2 2 2" xfId="56296"/>
    <cellStyle name="40 % - Accent1 2 2 4 3 2 3" xfId="41960"/>
    <cellStyle name="40 % - Accent1 2 2 4 3 3" xfId="20455"/>
    <cellStyle name="40 % - Accent1 2 2 4 3 3 2" xfId="49126"/>
    <cellStyle name="40 % - Accent1 2 2 4 3 4" xfId="34790"/>
    <cellStyle name="40 % - Accent1 2 2 4 4" xfId="9579"/>
    <cellStyle name="40 % - Accent1 2 2 4 4 2" xfId="24062"/>
    <cellStyle name="40 % - Accent1 2 2 4 4 2 2" xfId="52733"/>
    <cellStyle name="40 % - Accent1 2 2 4 4 3" xfId="38397"/>
    <cellStyle name="40 % - Accent1 2 2 4 5" xfId="16892"/>
    <cellStyle name="40 % - Accent1 2 2 4 5 2" xfId="45563"/>
    <cellStyle name="40 % - Accent1 2 2 4 6" xfId="31227"/>
    <cellStyle name="40 % - Accent1 2 2 5" xfId="3261"/>
    <cellStyle name="40 % - Accent1 2 2 5 2" xfId="6822"/>
    <cellStyle name="40 % - Accent1 2 2 5 2 2" xfId="14026"/>
    <cellStyle name="40 % - Accent1 2 2 5 2 2 2" xfId="28509"/>
    <cellStyle name="40 % - Accent1 2 2 5 2 2 2 2" xfId="57180"/>
    <cellStyle name="40 % - Accent1 2 2 5 2 2 3" xfId="42844"/>
    <cellStyle name="40 % - Accent1 2 2 5 2 3" xfId="21339"/>
    <cellStyle name="40 % - Accent1 2 2 5 2 3 2" xfId="50010"/>
    <cellStyle name="40 % - Accent1 2 2 5 2 4" xfId="35674"/>
    <cellStyle name="40 % - Accent1 2 2 5 3" xfId="10463"/>
    <cellStyle name="40 % - Accent1 2 2 5 3 2" xfId="24946"/>
    <cellStyle name="40 % - Accent1 2 2 5 3 2 2" xfId="53617"/>
    <cellStyle name="40 % - Accent1 2 2 5 3 3" xfId="39281"/>
    <cellStyle name="40 % - Accent1 2 2 5 4" xfId="17776"/>
    <cellStyle name="40 % - Accent1 2 2 5 4 2" xfId="46447"/>
    <cellStyle name="40 % - Accent1 2 2 5 5" xfId="32111"/>
    <cellStyle name="40 % - Accent1 2 2 6" xfId="5044"/>
    <cellStyle name="40 % - Accent1 2 2 6 2" xfId="12248"/>
    <cellStyle name="40 % - Accent1 2 2 6 2 2" xfId="26731"/>
    <cellStyle name="40 % - Accent1 2 2 6 2 2 2" xfId="55402"/>
    <cellStyle name="40 % - Accent1 2 2 6 2 3" xfId="41066"/>
    <cellStyle name="40 % - Accent1 2 2 6 3" xfId="19561"/>
    <cellStyle name="40 % - Accent1 2 2 6 3 2" xfId="48232"/>
    <cellStyle name="40 % - Accent1 2 2 6 4" xfId="33896"/>
    <cellStyle name="40 % - Accent1 2 2 7" xfId="8668"/>
    <cellStyle name="40 % - Accent1 2 2 7 2" xfId="23151"/>
    <cellStyle name="40 % - Accent1 2 2 7 2 2" xfId="51822"/>
    <cellStyle name="40 % - Accent1 2 2 7 3" xfId="37486"/>
    <cellStyle name="40 % - Accent1 2 2 8" xfId="15998"/>
    <cellStyle name="40 % - Accent1 2 2 8 2" xfId="44669"/>
    <cellStyle name="40 % - Accent1 2 2 9" xfId="30333"/>
    <cellStyle name="40 % - Accent1 2 3" xfId="601"/>
    <cellStyle name="40 % - Accent1 2 3 2" xfId="1053"/>
    <cellStyle name="40 % - Accent1 2 3 2 2" xfId="3029"/>
    <cellStyle name="40 % - Accent1 2 3 2 2 2" xfId="4792"/>
    <cellStyle name="40 % - Accent1 2 3 2 2 2 2" xfId="8355"/>
    <cellStyle name="40 % - Accent1 2 3 2 2 2 2 2" xfId="15559"/>
    <cellStyle name="40 % - Accent1 2 3 2 2 2 2 2 2" xfId="30042"/>
    <cellStyle name="40 % - Accent1 2 3 2 2 2 2 2 2 2" xfId="58713"/>
    <cellStyle name="40 % - Accent1 2 3 2 2 2 2 2 3" xfId="44377"/>
    <cellStyle name="40 % - Accent1 2 3 2 2 2 2 3" xfId="22872"/>
    <cellStyle name="40 % - Accent1 2 3 2 2 2 2 3 2" xfId="51543"/>
    <cellStyle name="40 % - Accent1 2 3 2 2 2 2 4" xfId="37207"/>
    <cellStyle name="40 % - Accent1 2 3 2 2 2 3" xfId="11996"/>
    <cellStyle name="40 % - Accent1 2 3 2 2 2 3 2" xfId="26479"/>
    <cellStyle name="40 % - Accent1 2 3 2 2 2 3 2 2" xfId="55150"/>
    <cellStyle name="40 % - Accent1 2 3 2 2 2 3 3" xfId="40814"/>
    <cellStyle name="40 % - Accent1 2 3 2 2 2 4" xfId="19309"/>
    <cellStyle name="40 % - Accent1 2 3 2 2 2 4 2" xfId="47980"/>
    <cellStyle name="40 % - Accent1 2 3 2 2 2 5" xfId="33644"/>
    <cellStyle name="40 % - Accent1 2 3 2 2 3" xfId="6587"/>
    <cellStyle name="40 % - Accent1 2 3 2 2 3 2" xfId="13791"/>
    <cellStyle name="40 % - Accent1 2 3 2 2 3 2 2" xfId="28274"/>
    <cellStyle name="40 % - Accent1 2 3 2 2 3 2 2 2" xfId="56945"/>
    <cellStyle name="40 % - Accent1 2 3 2 2 3 2 3" xfId="42609"/>
    <cellStyle name="40 % - Accent1 2 3 2 2 3 3" xfId="21104"/>
    <cellStyle name="40 % - Accent1 2 3 2 2 3 3 2" xfId="49775"/>
    <cellStyle name="40 % - Accent1 2 3 2 2 3 4" xfId="35439"/>
    <cellStyle name="40 % - Accent1 2 3 2 2 4" xfId="10228"/>
    <cellStyle name="40 % - Accent1 2 3 2 2 4 2" xfId="24711"/>
    <cellStyle name="40 % - Accent1 2 3 2 2 4 2 2" xfId="53382"/>
    <cellStyle name="40 % - Accent1 2 3 2 2 4 3" xfId="39046"/>
    <cellStyle name="40 % - Accent1 2 3 2 2 5" xfId="17541"/>
    <cellStyle name="40 % - Accent1 2 3 2 2 5 2" xfId="46212"/>
    <cellStyle name="40 % - Accent1 2 3 2 2 6" xfId="31876"/>
    <cellStyle name="40 % - Accent1 2 3 2 3" xfId="3908"/>
    <cellStyle name="40 % - Accent1 2 3 2 3 2" xfId="7471"/>
    <cellStyle name="40 % - Accent1 2 3 2 3 2 2" xfId="14675"/>
    <cellStyle name="40 % - Accent1 2 3 2 3 2 2 2" xfId="29158"/>
    <cellStyle name="40 % - Accent1 2 3 2 3 2 2 2 2" xfId="57829"/>
    <cellStyle name="40 % - Accent1 2 3 2 3 2 2 3" xfId="43493"/>
    <cellStyle name="40 % - Accent1 2 3 2 3 2 3" xfId="21988"/>
    <cellStyle name="40 % - Accent1 2 3 2 3 2 3 2" xfId="50659"/>
    <cellStyle name="40 % - Accent1 2 3 2 3 2 4" xfId="36323"/>
    <cellStyle name="40 % - Accent1 2 3 2 3 3" xfId="11112"/>
    <cellStyle name="40 % - Accent1 2 3 2 3 3 2" xfId="25595"/>
    <cellStyle name="40 % - Accent1 2 3 2 3 3 2 2" xfId="54266"/>
    <cellStyle name="40 % - Accent1 2 3 2 3 3 3" xfId="39930"/>
    <cellStyle name="40 % - Accent1 2 3 2 3 4" xfId="18425"/>
    <cellStyle name="40 % - Accent1 2 3 2 3 4 2" xfId="47096"/>
    <cellStyle name="40 % - Accent1 2 3 2 3 5" xfId="32760"/>
    <cellStyle name="40 % - Accent1 2 3 2 4" xfId="5693"/>
    <cellStyle name="40 % - Accent1 2 3 2 4 2" xfId="12897"/>
    <cellStyle name="40 % - Accent1 2 3 2 4 2 2" xfId="27380"/>
    <cellStyle name="40 % - Accent1 2 3 2 4 2 2 2" xfId="56051"/>
    <cellStyle name="40 % - Accent1 2 3 2 4 2 3" xfId="41715"/>
    <cellStyle name="40 % - Accent1 2 3 2 4 3" xfId="20210"/>
    <cellStyle name="40 % - Accent1 2 3 2 4 3 2" xfId="48881"/>
    <cellStyle name="40 % - Accent1 2 3 2 4 4" xfId="34545"/>
    <cellStyle name="40 % - Accent1 2 3 2 5" xfId="9334"/>
    <cellStyle name="40 % - Accent1 2 3 2 5 2" xfId="23817"/>
    <cellStyle name="40 % - Accent1 2 3 2 5 2 2" xfId="52488"/>
    <cellStyle name="40 % - Accent1 2 3 2 5 3" xfId="38152"/>
    <cellStyle name="40 % - Accent1 2 3 2 6" xfId="16647"/>
    <cellStyle name="40 % - Accent1 2 3 2 6 2" xfId="45318"/>
    <cellStyle name="40 % - Accent1 2 3 2 7" xfId="30982"/>
    <cellStyle name="40 % - Accent1 2 3 2 8" xfId="2150"/>
    <cellStyle name="40 % - Accent1 2 3 3" xfId="2599"/>
    <cellStyle name="40 % - Accent1 2 3 3 2" xfId="4358"/>
    <cellStyle name="40 % - Accent1 2 3 3 2 2" xfId="7921"/>
    <cellStyle name="40 % - Accent1 2 3 3 2 2 2" xfId="15125"/>
    <cellStyle name="40 % - Accent1 2 3 3 2 2 2 2" xfId="29608"/>
    <cellStyle name="40 % - Accent1 2 3 3 2 2 2 2 2" xfId="58279"/>
    <cellStyle name="40 % - Accent1 2 3 3 2 2 2 3" xfId="43943"/>
    <cellStyle name="40 % - Accent1 2 3 3 2 2 3" xfId="22438"/>
    <cellStyle name="40 % - Accent1 2 3 3 2 2 3 2" xfId="51109"/>
    <cellStyle name="40 % - Accent1 2 3 3 2 2 4" xfId="36773"/>
    <cellStyle name="40 % - Accent1 2 3 3 2 3" xfId="11562"/>
    <cellStyle name="40 % - Accent1 2 3 3 2 3 2" xfId="26045"/>
    <cellStyle name="40 % - Accent1 2 3 3 2 3 2 2" xfId="54716"/>
    <cellStyle name="40 % - Accent1 2 3 3 2 3 3" xfId="40380"/>
    <cellStyle name="40 % - Accent1 2 3 3 2 4" xfId="18875"/>
    <cellStyle name="40 % - Accent1 2 3 3 2 4 2" xfId="47546"/>
    <cellStyle name="40 % - Accent1 2 3 3 2 5" xfId="33210"/>
    <cellStyle name="40 % - Accent1 2 3 3 3" xfId="6153"/>
    <cellStyle name="40 % - Accent1 2 3 3 3 2" xfId="13357"/>
    <cellStyle name="40 % - Accent1 2 3 3 3 2 2" xfId="27840"/>
    <cellStyle name="40 % - Accent1 2 3 3 3 2 2 2" xfId="56511"/>
    <cellStyle name="40 % - Accent1 2 3 3 3 2 3" xfId="42175"/>
    <cellStyle name="40 % - Accent1 2 3 3 3 3" xfId="20670"/>
    <cellStyle name="40 % - Accent1 2 3 3 3 3 2" xfId="49341"/>
    <cellStyle name="40 % - Accent1 2 3 3 3 4" xfId="35005"/>
    <cellStyle name="40 % - Accent1 2 3 3 4" xfId="9794"/>
    <cellStyle name="40 % - Accent1 2 3 3 4 2" xfId="24277"/>
    <cellStyle name="40 % - Accent1 2 3 3 4 2 2" xfId="52948"/>
    <cellStyle name="40 % - Accent1 2 3 3 4 3" xfId="38612"/>
    <cellStyle name="40 % - Accent1 2 3 3 5" xfId="17107"/>
    <cellStyle name="40 % - Accent1 2 3 3 5 2" xfId="45778"/>
    <cellStyle name="40 % - Accent1 2 3 3 6" xfId="31442"/>
    <cellStyle name="40 % - Accent1 2 3 4" xfId="3476"/>
    <cellStyle name="40 % - Accent1 2 3 4 2" xfId="7037"/>
    <cellStyle name="40 % - Accent1 2 3 4 2 2" xfId="14241"/>
    <cellStyle name="40 % - Accent1 2 3 4 2 2 2" xfId="28724"/>
    <cellStyle name="40 % - Accent1 2 3 4 2 2 2 2" xfId="57395"/>
    <cellStyle name="40 % - Accent1 2 3 4 2 2 3" xfId="43059"/>
    <cellStyle name="40 % - Accent1 2 3 4 2 3" xfId="21554"/>
    <cellStyle name="40 % - Accent1 2 3 4 2 3 2" xfId="50225"/>
    <cellStyle name="40 % - Accent1 2 3 4 2 4" xfId="35889"/>
    <cellStyle name="40 % - Accent1 2 3 4 3" xfId="10678"/>
    <cellStyle name="40 % - Accent1 2 3 4 3 2" xfId="25161"/>
    <cellStyle name="40 % - Accent1 2 3 4 3 2 2" xfId="53832"/>
    <cellStyle name="40 % - Accent1 2 3 4 3 3" xfId="39496"/>
    <cellStyle name="40 % - Accent1 2 3 4 4" xfId="17991"/>
    <cellStyle name="40 % - Accent1 2 3 4 4 2" xfId="46662"/>
    <cellStyle name="40 % - Accent1 2 3 4 5" xfId="32326"/>
    <cellStyle name="40 % - Accent1 2 3 5" xfId="5259"/>
    <cellStyle name="40 % - Accent1 2 3 5 2" xfId="12463"/>
    <cellStyle name="40 % - Accent1 2 3 5 2 2" xfId="26946"/>
    <cellStyle name="40 % - Accent1 2 3 5 2 2 2" xfId="55617"/>
    <cellStyle name="40 % - Accent1 2 3 5 2 3" xfId="41281"/>
    <cellStyle name="40 % - Accent1 2 3 5 3" xfId="19776"/>
    <cellStyle name="40 % - Accent1 2 3 5 3 2" xfId="48447"/>
    <cellStyle name="40 % - Accent1 2 3 5 4" xfId="34111"/>
    <cellStyle name="40 % - Accent1 2 3 6" xfId="8897"/>
    <cellStyle name="40 % - Accent1 2 3 6 2" xfId="23380"/>
    <cellStyle name="40 % - Accent1 2 3 6 2 2" xfId="52051"/>
    <cellStyle name="40 % - Accent1 2 3 6 3" xfId="37715"/>
    <cellStyle name="40 % - Accent1 2 3 7" xfId="16213"/>
    <cellStyle name="40 % - Accent1 2 3 7 2" xfId="44884"/>
    <cellStyle name="40 % - Accent1 2 3 8" xfId="30548"/>
    <cellStyle name="40 % - Accent1 2 3 9" xfId="1720"/>
    <cellStyle name="40 % - Accent1 2 4" xfId="837"/>
    <cellStyle name="40 % - Accent1 2 4 2" xfId="2815"/>
    <cellStyle name="40 % - Accent1 2 4 2 2" xfId="4576"/>
    <cellStyle name="40 % - Accent1 2 4 2 2 2" xfId="8139"/>
    <cellStyle name="40 % - Accent1 2 4 2 2 2 2" xfId="15343"/>
    <cellStyle name="40 % - Accent1 2 4 2 2 2 2 2" xfId="29826"/>
    <cellStyle name="40 % - Accent1 2 4 2 2 2 2 2 2" xfId="58497"/>
    <cellStyle name="40 % - Accent1 2 4 2 2 2 2 3" xfId="44161"/>
    <cellStyle name="40 % - Accent1 2 4 2 2 2 3" xfId="22656"/>
    <cellStyle name="40 % - Accent1 2 4 2 2 2 3 2" xfId="51327"/>
    <cellStyle name="40 % - Accent1 2 4 2 2 2 4" xfId="36991"/>
    <cellStyle name="40 % - Accent1 2 4 2 2 3" xfId="11780"/>
    <cellStyle name="40 % - Accent1 2 4 2 2 3 2" xfId="26263"/>
    <cellStyle name="40 % - Accent1 2 4 2 2 3 2 2" xfId="54934"/>
    <cellStyle name="40 % - Accent1 2 4 2 2 3 3" xfId="40598"/>
    <cellStyle name="40 % - Accent1 2 4 2 2 4" xfId="19093"/>
    <cellStyle name="40 % - Accent1 2 4 2 2 4 2" xfId="47764"/>
    <cellStyle name="40 % - Accent1 2 4 2 2 5" xfId="33428"/>
    <cellStyle name="40 % - Accent1 2 4 2 3" xfId="6371"/>
    <cellStyle name="40 % - Accent1 2 4 2 3 2" xfId="13575"/>
    <cellStyle name="40 % - Accent1 2 4 2 3 2 2" xfId="28058"/>
    <cellStyle name="40 % - Accent1 2 4 2 3 2 2 2" xfId="56729"/>
    <cellStyle name="40 % - Accent1 2 4 2 3 2 3" xfId="42393"/>
    <cellStyle name="40 % - Accent1 2 4 2 3 3" xfId="20888"/>
    <cellStyle name="40 % - Accent1 2 4 2 3 3 2" xfId="49559"/>
    <cellStyle name="40 % - Accent1 2 4 2 3 4" xfId="35223"/>
    <cellStyle name="40 % - Accent1 2 4 2 4" xfId="10012"/>
    <cellStyle name="40 % - Accent1 2 4 2 4 2" xfId="24495"/>
    <cellStyle name="40 % - Accent1 2 4 2 4 2 2" xfId="53166"/>
    <cellStyle name="40 % - Accent1 2 4 2 4 3" xfId="38830"/>
    <cellStyle name="40 % - Accent1 2 4 2 5" xfId="17325"/>
    <cellStyle name="40 % - Accent1 2 4 2 5 2" xfId="45996"/>
    <cellStyle name="40 % - Accent1 2 4 2 6" xfId="31660"/>
    <cellStyle name="40 % - Accent1 2 4 3" xfId="3692"/>
    <cellStyle name="40 % - Accent1 2 4 3 2" xfId="7255"/>
    <cellStyle name="40 % - Accent1 2 4 3 2 2" xfId="14459"/>
    <cellStyle name="40 % - Accent1 2 4 3 2 2 2" xfId="28942"/>
    <cellStyle name="40 % - Accent1 2 4 3 2 2 2 2" xfId="57613"/>
    <cellStyle name="40 % - Accent1 2 4 3 2 2 3" xfId="43277"/>
    <cellStyle name="40 % - Accent1 2 4 3 2 3" xfId="21772"/>
    <cellStyle name="40 % - Accent1 2 4 3 2 3 2" xfId="50443"/>
    <cellStyle name="40 % - Accent1 2 4 3 2 4" xfId="36107"/>
    <cellStyle name="40 % - Accent1 2 4 3 3" xfId="10896"/>
    <cellStyle name="40 % - Accent1 2 4 3 3 2" xfId="25379"/>
    <cellStyle name="40 % - Accent1 2 4 3 3 2 2" xfId="54050"/>
    <cellStyle name="40 % - Accent1 2 4 3 3 3" xfId="39714"/>
    <cellStyle name="40 % - Accent1 2 4 3 4" xfId="18209"/>
    <cellStyle name="40 % - Accent1 2 4 3 4 2" xfId="46880"/>
    <cellStyle name="40 % - Accent1 2 4 3 5" xfId="32544"/>
    <cellStyle name="40 % - Accent1 2 4 4" xfId="5477"/>
    <cellStyle name="40 % - Accent1 2 4 4 2" xfId="12681"/>
    <cellStyle name="40 % - Accent1 2 4 4 2 2" xfId="27164"/>
    <cellStyle name="40 % - Accent1 2 4 4 2 2 2" xfId="55835"/>
    <cellStyle name="40 % - Accent1 2 4 4 2 3" xfId="41499"/>
    <cellStyle name="40 % - Accent1 2 4 4 3" xfId="19994"/>
    <cellStyle name="40 % - Accent1 2 4 4 3 2" xfId="48665"/>
    <cellStyle name="40 % - Accent1 2 4 4 4" xfId="34329"/>
    <cellStyle name="40 % - Accent1 2 4 5" xfId="9118"/>
    <cellStyle name="40 % - Accent1 2 4 5 2" xfId="23601"/>
    <cellStyle name="40 % - Accent1 2 4 5 2 2" xfId="52272"/>
    <cellStyle name="40 % - Accent1 2 4 5 3" xfId="37936"/>
    <cellStyle name="40 % - Accent1 2 4 6" xfId="16431"/>
    <cellStyle name="40 % - Accent1 2 4 6 2" xfId="45102"/>
    <cellStyle name="40 % - Accent1 2 4 7" xfId="30766"/>
    <cellStyle name="40 % - Accent1 2 4 8" xfId="1936"/>
    <cellStyle name="40 % - Accent1 2 5" xfId="2389"/>
    <cellStyle name="40 % - Accent1 2 5 2" xfId="4142"/>
    <cellStyle name="40 % - Accent1 2 5 2 2" xfId="7705"/>
    <cellStyle name="40 % - Accent1 2 5 2 2 2" xfId="14909"/>
    <cellStyle name="40 % - Accent1 2 5 2 2 2 2" xfId="29392"/>
    <cellStyle name="40 % - Accent1 2 5 2 2 2 2 2" xfId="58063"/>
    <cellStyle name="40 % - Accent1 2 5 2 2 2 3" xfId="43727"/>
    <cellStyle name="40 % - Accent1 2 5 2 2 3" xfId="22222"/>
    <cellStyle name="40 % - Accent1 2 5 2 2 3 2" xfId="50893"/>
    <cellStyle name="40 % - Accent1 2 5 2 2 4" xfId="36557"/>
    <cellStyle name="40 % - Accent1 2 5 2 3" xfId="11346"/>
    <cellStyle name="40 % - Accent1 2 5 2 3 2" xfId="25829"/>
    <cellStyle name="40 % - Accent1 2 5 2 3 2 2" xfId="54500"/>
    <cellStyle name="40 % - Accent1 2 5 2 3 3" xfId="40164"/>
    <cellStyle name="40 % - Accent1 2 5 2 4" xfId="18659"/>
    <cellStyle name="40 % - Accent1 2 5 2 4 2" xfId="47330"/>
    <cellStyle name="40 % - Accent1 2 5 2 5" xfId="32994"/>
    <cellStyle name="40 % - Accent1 2 5 3" xfId="5937"/>
    <cellStyle name="40 % - Accent1 2 5 3 2" xfId="13141"/>
    <cellStyle name="40 % - Accent1 2 5 3 2 2" xfId="27624"/>
    <cellStyle name="40 % - Accent1 2 5 3 2 2 2" xfId="56295"/>
    <cellStyle name="40 % - Accent1 2 5 3 2 3" xfId="41959"/>
    <cellStyle name="40 % - Accent1 2 5 3 3" xfId="20454"/>
    <cellStyle name="40 % - Accent1 2 5 3 3 2" xfId="49125"/>
    <cellStyle name="40 % - Accent1 2 5 3 4" xfId="34789"/>
    <cellStyle name="40 % - Accent1 2 5 4" xfId="9578"/>
    <cellStyle name="40 % - Accent1 2 5 4 2" xfId="24061"/>
    <cellStyle name="40 % - Accent1 2 5 4 2 2" xfId="52732"/>
    <cellStyle name="40 % - Accent1 2 5 4 3" xfId="38396"/>
    <cellStyle name="40 % - Accent1 2 5 5" xfId="16891"/>
    <cellStyle name="40 % - Accent1 2 5 5 2" xfId="45562"/>
    <cellStyle name="40 % - Accent1 2 5 6" xfId="31226"/>
    <cellStyle name="40 % - Accent1 2 6" xfId="3260"/>
    <cellStyle name="40 % - Accent1 2 6 2" xfId="6821"/>
    <cellStyle name="40 % - Accent1 2 6 2 2" xfId="14025"/>
    <cellStyle name="40 % - Accent1 2 6 2 2 2" xfId="28508"/>
    <cellStyle name="40 % - Accent1 2 6 2 2 2 2" xfId="57179"/>
    <cellStyle name="40 % - Accent1 2 6 2 2 3" xfId="42843"/>
    <cellStyle name="40 % - Accent1 2 6 2 3" xfId="21338"/>
    <cellStyle name="40 % - Accent1 2 6 2 3 2" xfId="50009"/>
    <cellStyle name="40 % - Accent1 2 6 2 4" xfId="35673"/>
    <cellStyle name="40 % - Accent1 2 6 3" xfId="10462"/>
    <cellStyle name="40 % - Accent1 2 6 3 2" xfId="24945"/>
    <cellStyle name="40 % - Accent1 2 6 3 2 2" xfId="53616"/>
    <cellStyle name="40 % - Accent1 2 6 3 3" xfId="39280"/>
    <cellStyle name="40 % - Accent1 2 6 4" xfId="17775"/>
    <cellStyle name="40 % - Accent1 2 6 4 2" xfId="46446"/>
    <cellStyle name="40 % - Accent1 2 6 5" xfId="32110"/>
    <cellStyle name="40 % - Accent1 2 7" xfId="5043"/>
    <cellStyle name="40 % - Accent1 2 7 2" xfId="12247"/>
    <cellStyle name="40 % - Accent1 2 7 2 2" xfId="26730"/>
    <cellStyle name="40 % - Accent1 2 7 2 2 2" xfId="55401"/>
    <cellStyle name="40 % - Accent1 2 7 2 3" xfId="41065"/>
    <cellStyle name="40 % - Accent1 2 7 3" xfId="19560"/>
    <cellStyle name="40 % - Accent1 2 7 3 2" xfId="48231"/>
    <cellStyle name="40 % - Accent1 2 7 4" xfId="33895"/>
    <cellStyle name="40 % - Accent1 2 8" xfId="8667"/>
    <cellStyle name="40 % - Accent1 2 8 2" xfId="23150"/>
    <cellStyle name="40 % - Accent1 2 8 2 2" xfId="51821"/>
    <cellStyle name="40 % - Accent1 2 8 3" xfId="37485"/>
    <cellStyle name="40 % - Accent1 2 9" xfId="15997"/>
    <cellStyle name="40 % - Accent1 2 9 2" xfId="44668"/>
    <cellStyle name="40 % - Accent1 3" xfId="75"/>
    <cellStyle name="40 % - Accent1 4" xfId="76"/>
    <cellStyle name="40 % - Accent1 5" xfId="3229"/>
    <cellStyle name="40 % - Accent1 5 2" xfId="4995"/>
    <cellStyle name="40 % - Accent1 5 2 2" xfId="8558"/>
    <cellStyle name="40 % - Accent1 5 2 2 2" xfId="15762"/>
    <cellStyle name="40 % - Accent1 5 2 2 2 2" xfId="30245"/>
    <cellStyle name="40 % - Accent1 5 2 2 2 2 2" xfId="58916"/>
    <cellStyle name="40 % - Accent1 5 2 2 2 3" xfId="44580"/>
    <cellStyle name="40 % - Accent1 5 2 2 3" xfId="23075"/>
    <cellStyle name="40 % - Accent1 5 2 2 3 2" xfId="51746"/>
    <cellStyle name="40 % - Accent1 5 2 2 4" xfId="37410"/>
    <cellStyle name="40 % - Accent1 5 2 3" xfId="12199"/>
    <cellStyle name="40 % - Accent1 5 2 3 2" xfId="26682"/>
    <cellStyle name="40 % - Accent1 5 2 3 2 2" xfId="55353"/>
    <cellStyle name="40 % - Accent1 5 2 3 3" xfId="41017"/>
    <cellStyle name="40 % - Accent1 5 2 4" xfId="19512"/>
    <cellStyle name="40 % - Accent1 5 2 4 2" xfId="48183"/>
    <cellStyle name="40 % - Accent1 5 2 5" xfId="33847"/>
    <cellStyle name="40 % - Accent1 5 3" xfId="6790"/>
    <cellStyle name="40 % - Accent1 5 3 2" xfId="13994"/>
    <cellStyle name="40 % - Accent1 5 3 2 2" xfId="28477"/>
    <cellStyle name="40 % - Accent1 5 3 2 2 2" xfId="57148"/>
    <cellStyle name="40 % - Accent1 5 3 2 3" xfId="42812"/>
    <cellStyle name="40 % - Accent1 5 3 3" xfId="21307"/>
    <cellStyle name="40 % - Accent1 5 3 3 2" xfId="49978"/>
    <cellStyle name="40 % - Accent1 5 3 4" xfId="35642"/>
    <cellStyle name="40 % - Accent1 5 4" xfId="10431"/>
    <cellStyle name="40 % - Accent1 5 4 2" xfId="24914"/>
    <cellStyle name="40 % - Accent1 5 4 2 2" xfId="53585"/>
    <cellStyle name="40 % - Accent1 5 4 3" xfId="39249"/>
    <cellStyle name="40 % - Accent1 5 5" xfId="17744"/>
    <cellStyle name="40 % - Accent1 5 5 2" xfId="46415"/>
    <cellStyle name="40 % - Accent1 5 6" xfId="32079"/>
    <cellStyle name="40 % - Accent1 6" xfId="4111"/>
    <cellStyle name="40 % - Accent1 6 2" xfId="7674"/>
    <cellStyle name="40 % - Accent1 6 2 2" xfId="14878"/>
    <cellStyle name="40 % - Accent1 6 2 2 2" xfId="29361"/>
    <cellStyle name="40 % - Accent1 6 2 2 2 2" xfId="58032"/>
    <cellStyle name="40 % - Accent1 6 2 2 3" xfId="43696"/>
    <cellStyle name="40 % - Accent1 6 2 3" xfId="22191"/>
    <cellStyle name="40 % - Accent1 6 2 3 2" xfId="50862"/>
    <cellStyle name="40 % - Accent1 6 2 4" xfId="36526"/>
    <cellStyle name="40 % - Accent1 6 3" xfId="11315"/>
    <cellStyle name="40 % - Accent1 6 3 2" xfId="25798"/>
    <cellStyle name="40 % - Accent1 6 3 2 2" xfId="54469"/>
    <cellStyle name="40 % - Accent1 6 3 3" xfId="40133"/>
    <cellStyle name="40 % - Accent1 6 4" xfId="18628"/>
    <cellStyle name="40 % - Accent1 6 4 2" xfId="47299"/>
    <cellStyle name="40 % - Accent1 6 5" xfId="32963"/>
    <cellStyle name="40 % - Accent1 7" xfId="5014"/>
    <cellStyle name="40 % - Accent1 7 2" xfId="12218"/>
    <cellStyle name="40 % - Accent1 7 2 2" xfId="26701"/>
    <cellStyle name="40 % - Accent1 7 2 2 2" xfId="55372"/>
    <cellStyle name="40 % - Accent1 7 2 3" xfId="41036"/>
    <cellStyle name="40 % - Accent1 7 3" xfId="19531"/>
    <cellStyle name="40 % - Accent1 7 3 2" xfId="48202"/>
    <cellStyle name="40 % - Accent1 7 4" xfId="33866"/>
    <cellStyle name="40 % - Accent1 8" xfId="5900"/>
    <cellStyle name="40 % - Accent1 8 2" xfId="13104"/>
    <cellStyle name="40 % - Accent1 8 2 2" xfId="27587"/>
    <cellStyle name="40 % - Accent1 8 2 2 2" xfId="56258"/>
    <cellStyle name="40 % - Accent1 8 2 3" xfId="41922"/>
    <cellStyle name="40 % - Accent1 8 3" xfId="20417"/>
    <cellStyle name="40 % - Accent1 8 3 2" xfId="49088"/>
    <cellStyle name="40 % - Accent1 8 4" xfId="34752"/>
    <cellStyle name="40 % - Accent1 9" xfId="8635"/>
    <cellStyle name="40 % - Accent1 9 2" xfId="23118"/>
    <cellStyle name="40 % - Accent1 9 2 2" xfId="51789"/>
    <cellStyle name="40 % - Accent1 9 3" xfId="37453"/>
    <cellStyle name="40 % - Accent2" xfId="77"/>
    <cellStyle name="40 % - Accent2 10" xfId="9544"/>
    <cellStyle name="40 % - Accent2 10 2" xfId="24027"/>
    <cellStyle name="40 % - Accent2 10 2 2" xfId="52698"/>
    <cellStyle name="40 % - Accent2 10 3" xfId="38362"/>
    <cellStyle name="40 % - Accent2 11" xfId="15970"/>
    <cellStyle name="40 % - Accent2 11 2" xfId="44641"/>
    <cellStyle name="40 % - Accent2 12" xfId="16857"/>
    <cellStyle name="40 % - Accent2 12 2" xfId="45528"/>
    <cellStyle name="40 % - Accent2 13" xfId="30305"/>
    <cellStyle name="40 % - Accent2 14" xfId="31192"/>
    <cellStyle name="40 % - Accent2 15" xfId="1478"/>
    <cellStyle name="40 % - Accent2 16" xfId="2357"/>
    <cellStyle name="40 % - Accent2 2" xfId="78"/>
    <cellStyle name="40 % - Accent2 2 10" xfId="30334"/>
    <cellStyle name="40 % - Accent2 2 11" xfId="1511"/>
    <cellStyle name="40 % - Accent2 2 2" xfId="79"/>
    <cellStyle name="40 % - Accent2 2 2 10" xfId="1512"/>
    <cellStyle name="40 % - Accent2 2 2 2" xfId="604"/>
    <cellStyle name="40 % - Accent2 2 2 2 2" xfId="1056"/>
    <cellStyle name="40 % - Accent2 2 2 2 2 2" xfId="3032"/>
    <cellStyle name="40 % - Accent2 2 2 2 2 2 2" xfId="4795"/>
    <cellStyle name="40 % - Accent2 2 2 2 2 2 2 2" xfId="8358" hidden="1"/>
    <cellStyle name="40 % - Accent2 2 2 2 2 2 2 2" xfId="8589"/>
    <cellStyle name="40 % - Accent2 2 2 2 2 2 2 2 2" xfId="15562"/>
    <cellStyle name="40 % - Accent2 2 2 2 2 2 2 2 2 2" xfId="30045"/>
    <cellStyle name="40 % - Accent2 2 2 2 2 2 2 2 2 2 2" xfId="58716"/>
    <cellStyle name="40 % - Accent2 2 2 2 2 2 2 2 2 3" xfId="44380"/>
    <cellStyle name="40 % - Accent2 2 2 2 2 2 2 2 3" xfId="15793"/>
    <cellStyle name="40 % - Accent2 2 2 2 2 2 2 2 3 2" xfId="30276"/>
    <cellStyle name="40 % - Accent2 2 2 2 2 2 2 2 3 2 2" xfId="58947"/>
    <cellStyle name="40 % - Accent2 2 2 2 2 2 2 2 3 3" xfId="44611"/>
    <cellStyle name="40 % - Accent2 2 2 2 2 2 2 2 4" xfId="22875"/>
    <cellStyle name="40 % - Accent2 2 2 2 2 2 2 2 4 2" xfId="51546"/>
    <cellStyle name="40 % - Accent2 2 2 2 2 2 2 2 5" xfId="23106"/>
    <cellStyle name="40 % - Accent2 2 2 2 2 2 2 2 5 2" xfId="51777"/>
    <cellStyle name="40 % - Accent2 2 2 2 2 2 2 2 6" xfId="37210"/>
    <cellStyle name="40 % - Accent2 2 2 2 2 2 2 2 7" xfId="37441"/>
    <cellStyle name="40 % - Accent2 2 2 2 2 2 2 3" xfId="11999"/>
    <cellStyle name="40 % - Accent2 2 2 2 2 2 2 3 2" xfId="26482"/>
    <cellStyle name="40 % - Accent2 2 2 2 2 2 2 3 2 2" xfId="55153"/>
    <cellStyle name="40 % - Accent2 2 2 2 2 2 2 3 3" xfId="40817"/>
    <cellStyle name="40 % - Accent2 2 2 2 2 2 2 4" xfId="19312"/>
    <cellStyle name="40 % - Accent2 2 2 2 2 2 2 4 2" xfId="47983"/>
    <cellStyle name="40 % - Accent2 2 2 2 2 2 2 5" xfId="33647"/>
    <cellStyle name="40 % - Accent2 2 2 2 2 2 3" xfId="6590"/>
    <cellStyle name="40 % - Accent2 2 2 2 2 2 3 2" xfId="13794"/>
    <cellStyle name="40 % - Accent2 2 2 2 2 2 3 2 2" xfId="28277"/>
    <cellStyle name="40 % - Accent2 2 2 2 2 2 3 2 2 2" xfId="56948"/>
    <cellStyle name="40 % - Accent2 2 2 2 2 2 3 2 3" xfId="42612"/>
    <cellStyle name="40 % - Accent2 2 2 2 2 2 3 3" xfId="21107"/>
    <cellStyle name="40 % - Accent2 2 2 2 2 2 3 3 2" xfId="49778"/>
    <cellStyle name="40 % - Accent2 2 2 2 2 2 3 4" xfId="35442"/>
    <cellStyle name="40 % - Accent2 2 2 2 2 2 4" xfId="10231"/>
    <cellStyle name="40 % - Accent2 2 2 2 2 2 4 2" xfId="24714"/>
    <cellStyle name="40 % - Accent2 2 2 2 2 2 4 2 2" xfId="53385"/>
    <cellStyle name="40 % - Accent2 2 2 2 2 2 4 3" xfId="39049"/>
    <cellStyle name="40 % - Accent2 2 2 2 2 2 5" xfId="17544"/>
    <cellStyle name="40 % - Accent2 2 2 2 2 2 5 2" xfId="46215"/>
    <cellStyle name="40 % - Accent2 2 2 2 2 2 6" xfId="31879"/>
    <cellStyle name="40 % - Accent2 2 2 2 2 3" xfId="3911"/>
    <cellStyle name="40 % - Accent2 2 2 2 2 3 2" xfId="7474"/>
    <cellStyle name="40 % - Accent2 2 2 2 2 3 2 2" xfId="14678"/>
    <cellStyle name="40 % - Accent2 2 2 2 2 3 2 2 2" xfId="29161"/>
    <cellStyle name="40 % - Accent2 2 2 2 2 3 2 2 2 2" xfId="57832"/>
    <cellStyle name="40 % - Accent2 2 2 2 2 3 2 2 3" xfId="43496"/>
    <cellStyle name="40 % - Accent2 2 2 2 2 3 2 3" xfId="21991"/>
    <cellStyle name="40 % - Accent2 2 2 2 2 3 2 3 2" xfId="50662"/>
    <cellStyle name="40 % - Accent2 2 2 2 2 3 2 4" xfId="36326"/>
    <cellStyle name="40 % - Accent2 2 2 2 2 3 3" xfId="11115"/>
    <cellStyle name="40 % - Accent2 2 2 2 2 3 3 2" xfId="25598"/>
    <cellStyle name="40 % - Accent2 2 2 2 2 3 3 2 2" xfId="54269"/>
    <cellStyle name="40 % - Accent2 2 2 2 2 3 3 3" xfId="39933"/>
    <cellStyle name="40 % - Accent2 2 2 2 2 3 4" xfId="18428"/>
    <cellStyle name="40 % - Accent2 2 2 2 2 3 4 2" xfId="47099"/>
    <cellStyle name="40 % - Accent2 2 2 2 2 3 5" xfId="32763"/>
    <cellStyle name="40 % - Accent2 2 2 2 2 4" xfId="5696"/>
    <cellStyle name="40 % - Accent2 2 2 2 2 4 2" xfId="12900"/>
    <cellStyle name="40 % - Accent2 2 2 2 2 4 2 2" xfId="27383"/>
    <cellStyle name="40 % - Accent2 2 2 2 2 4 2 2 2" xfId="56054"/>
    <cellStyle name="40 % - Accent2 2 2 2 2 4 2 3" xfId="41718"/>
    <cellStyle name="40 % - Accent2 2 2 2 2 4 3" xfId="20213"/>
    <cellStyle name="40 % - Accent2 2 2 2 2 4 3 2" xfId="48884"/>
    <cellStyle name="40 % - Accent2 2 2 2 2 4 4" xfId="34548"/>
    <cellStyle name="40 % - Accent2 2 2 2 2 5" xfId="9337"/>
    <cellStyle name="40 % - Accent2 2 2 2 2 5 2" xfId="23820"/>
    <cellStyle name="40 % - Accent2 2 2 2 2 5 2 2" xfId="52491"/>
    <cellStyle name="40 % - Accent2 2 2 2 2 5 3" xfId="38155"/>
    <cellStyle name="40 % - Accent2 2 2 2 2 6" xfId="16650"/>
    <cellStyle name="40 % - Accent2 2 2 2 2 6 2" xfId="45321"/>
    <cellStyle name="40 % - Accent2 2 2 2 2 7" xfId="30985"/>
    <cellStyle name="40 % - Accent2 2 2 2 2 8" xfId="2153"/>
    <cellStyle name="40 % - Accent2 2 2 2 3" xfId="2602"/>
    <cellStyle name="40 % - Accent2 2 2 2 3 2" xfId="4361"/>
    <cellStyle name="40 % - Accent2 2 2 2 3 2 2" xfId="7924"/>
    <cellStyle name="40 % - Accent2 2 2 2 3 2 2 2" xfId="15128"/>
    <cellStyle name="40 % - Accent2 2 2 2 3 2 2 2 2" xfId="29611"/>
    <cellStyle name="40 % - Accent2 2 2 2 3 2 2 2 2 2" xfId="58282"/>
    <cellStyle name="40 % - Accent2 2 2 2 3 2 2 2 3" xfId="43946"/>
    <cellStyle name="40 % - Accent2 2 2 2 3 2 2 3" xfId="22441"/>
    <cellStyle name="40 % - Accent2 2 2 2 3 2 2 3 2" xfId="51112"/>
    <cellStyle name="40 % - Accent2 2 2 2 3 2 2 4" xfId="36776"/>
    <cellStyle name="40 % - Accent2 2 2 2 3 2 3" xfId="11565"/>
    <cellStyle name="40 % - Accent2 2 2 2 3 2 3 2" xfId="26048"/>
    <cellStyle name="40 % - Accent2 2 2 2 3 2 3 2 2" xfId="54719"/>
    <cellStyle name="40 % - Accent2 2 2 2 3 2 3 3" xfId="40383"/>
    <cellStyle name="40 % - Accent2 2 2 2 3 2 4" xfId="18878"/>
    <cellStyle name="40 % - Accent2 2 2 2 3 2 4 2" xfId="47549"/>
    <cellStyle name="40 % - Accent2 2 2 2 3 2 5" xfId="33213"/>
    <cellStyle name="40 % - Accent2 2 2 2 3 3" xfId="6156"/>
    <cellStyle name="40 % - Accent2 2 2 2 3 3 2" xfId="13360"/>
    <cellStyle name="40 % - Accent2 2 2 2 3 3 2 2" xfId="27843"/>
    <cellStyle name="40 % - Accent2 2 2 2 3 3 2 2 2" xfId="56514"/>
    <cellStyle name="40 % - Accent2 2 2 2 3 3 2 3" xfId="42178"/>
    <cellStyle name="40 % - Accent2 2 2 2 3 3 3" xfId="20673"/>
    <cellStyle name="40 % - Accent2 2 2 2 3 3 3 2" xfId="49344"/>
    <cellStyle name="40 % - Accent2 2 2 2 3 3 4" xfId="35008"/>
    <cellStyle name="40 % - Accent2 2 2 2 3 4" xfId="9797"/>
    <cellStyle name="40 % - Accent2 2 2 2 3 4 2" xfId="24280"/>
    <cellStyle name="40 % - Accent2 2 2 2 3 4 2 2" xfId="52951"/>
    <cellStyle name="40 % - Accent2 2 2 2 3 4 3" xfId="38615"/>
    <cellStyle name="40 % - Accent2 2 2 2 3 5" xfId="17110"/>
    <cellStyle name="40 % - Accent2 2 2 2 3 5 2" xfId="45781"/>
    <cellStyle name="40 % - Accent2 2 2 2 3 6" xfId="31445"/>
    <cellStyle name="40 % - Accent2 2 2 2 4" xfId="3479"/>
    <cellStyle name="40 % - Accent2 2 2 2 4 2" xfId="7040"/>
    <cellStyle name="40 % - Accent2 2 2 2 4 2 2" xfId="14244"/>
    <cellStyle name="40 % - Accent2 2 2 2 4 2 2 2" xfId="28727"/>
    <cellStyle name="40 % - Accent2 2 2 2 4 2 2 2 2" xfId="57398"/>
    <cellStyle name="40 % - Accent2 2 2 2 4 2 2 3" xfId="43062"/>
    <cellStyle name="40 % - Accent2 2 2 2 4 2 3" xfId="21557"/>
    <cellStyle name="40 % - Accent2 2 2 2 4 2 3 2" xfId="50228"/>
    <cellStyle name="40 % - Accent2 2 2 2 4 2 4" xfId="35892"/>
    <cellStyle name="40 % - Accent2 2 2 2 4 3" xfId="10681"/>
    <cellStyle name="40 % - Accent2 2 2 2 4 3 2" xfId="25164"/>
    <cellStyle name="40 % - Accent2 2 2 2 4 3 2 2" xfId="53835"/>
    <cellStyle name="40 % - Accent2 2 2 2 4 3 3" xfId="39499"/>
    <cellStyle name="40 % - Accent2 2 2 2 4 4" xfId="17994"/>
    <cellStyle name="40 % - Accent2 2 2 2 4 4 2" xfId="46665"/>
    <cellStyle name="40 % - Accent2 2 2 2 4 5" xfId="32329"/>
    <cellStyle name="40 % - Accent2 2 2 2 5" xfId="5262"/>
    <cellStyle name="40 % - Accent2 2 2 2 5 2" xfId="12466"/>
    <cellStyle name="40 % - Accent2 2 2 2 5 2 2" xfId="26949"/>
    <cellStyle name="40 % - Accent2 2 2 2 5 2 2 2" xfId="55620"/>
    <cellStyle name="40 % - Accent2 2 2 2 5 2 3" xfId="41284"/>
    <cellStyle name="40 % - Accent2 2 2 2 5 3" xfId="19779"/>
    <cellStyle name="40 % - Accent2 2 2 2 5 3 2" xfId="48450"/>
    <cellStyle name="40 % - Accent2 2 2 2 5 4" xfId="34114"/>
    <cellStyle name="40 % - Accent2 2 2 2 6" xfId="8900"/>
    <cellStyle name="40 % - Accent2 2 2 2 6 2" xfId="23383"/>
    <cellStyle name="40 % - Accent2 2 2 2 6 2 2" xfId="52054"/>
    <cellStyle name="40 % - Accent2 2 2 2 6 3" xfId="37718"/>
    <cellStyle name="40 % - Accent2 2 2 2 7" xfId="16216"/>
    <cellStyle name="40 % - Accent2 2 2 2 7 2" xfId="44887"/>
    <cellStyle name="40 % - Accent2 2 2 2 8" xfId="30551"/>
    <cellStyle name="40 % - Accent2 2 2 2 9" xfId="1723"/>
    <cellStyle name="40 % - Accent2 2 2 3" xfId="840"/>
    <cellStyle name="40 % - Accent2 2 2 3 2" xfId="2818"/>
    <cellStyle name="40 % - Accent2 2 2 3 2 2" xfId="4579"/>
    <cellStyle name="40 % - Accent2 2 2 3 2 2 2" xfId="8142"/>
    <cellStyle name="40 % - Accent2 2 2 3 2 2 2 2" xfId="15346"/>
    <cellStyle name="40 % - Accent2 2 2 3 2 2 2 2 2" xfId="29829"/>
    <cellStyle name="40 % - Accent2 2 2 3 2 2 2 2 2 2" xfId="58500"/>
    <cellStyle name="40 % - Accent2 2 2 3 2 2 2 2 3" xfId="44164"/>
    <cellStyle name="40 % - Accent2 2 2 3 2 2 2 3" xfId="22659"/>
    <cellStyle name="40 % - Accent2 2 2 3 2 2 2 3 2" xfId="51330"/>
    <cellStyle name="40 % - Accent2 2 2 3 2 2 2 4" xfId="36994"/>
    <cellStyle name="40 % - Accent2 2 2 3 2 2 3" xfId="11783"/>
    <cellStyle name="40 % - Accent2 2 2 3 2 2 3 2" xfId="26266"/>
    <cellStyle name="40 % - Accent2 2 2 3 2 2 3 2 2" xfId="54937"/>
    <cellStyle name="40 % - Accent2 2 2 3 2 2 3 3" xfId="40601"/>
    <cellStyle name="40 % - Accent2 2 2 3 2 2 4" xfId="19096"/>
    <cellStyle name="40 % - Accent2 2 2 3 2 2 4 2" xfId="47767"/>
    <cellStyle name="40 % - Accent2 2 2 3 2 2 5" xfId="33431"/>
    <cellStyle name="40 % - Accent2 2 2 3 2 3" xfId="6374"/>
    <cellStyle name="40 % - Accent2 2 2 3 2 3 2" xfId="13578"/>
    <cellStyle name="40 % - Accent2 2 2 3 2 3 2 2" xfId="28061"/>
    <cellStyle name="40 % - Accent2 2 2 3 2 3 2 2 2" xfId="56732"/>
    <cellStyle name="40 % - Accent2 2 2 3 2 3 2 3" xfId="42396"/>
    <cellStyle name="40 % - Accent2 2 2 3 2 3 3" xfId="20891"/>
    <cellStyle name="40 % - Accent2 2 2 3 2 3 3 2" xfId="49562"/>
    <cellStyle name="40 % - Accent2 2 2 3 2 3 4" xfId="35226"/>
    <cellStyle name="40 % - Accent2 2 2 3 2 4" xfId="10015"/>
    <cellStyle name="40 % - Accent2 2 2 3 2 4 2" xfId="24498"/>
    <cellStyle name="40 % - Accent2 2 2 3 2 4 2 2" xfId="53169"/>
    <cellStyle name="40 % - Accent2 2 2 3 2 4 3" xfId="38833"/>
    <cellStyle name="40 % - Accent2 2 2 3 2 5" xfId="17328"/>
    <cellStyle name="40 % - Accent2 2 2 3 2 5 2" xfId="45999"/>
    <cellStyle name="40 % - Accent2 2 2 3 2 6" xfId="31663"/>
    <cellStyle name="40 % - Accent2 2 2 3 3" xfId="3695"/>
    <cellStyle name="40 % - Accent2 2 2 3 3 2" xfId="7258"/>
    <cellStyle name="40 % - Accent2 2 2 3 3 2 2" xfId="14462"/>
    <cellStyle name="40 % - Accent2 2 2 3 3 2 2 2" xfId="28945"/>
    <cellStyle name="40 % - Accent2 2 2 3 3 2 2 2 2" xfId="57616"/>
    <cellStyle name="40 % - Accent2 2 2 3 3 2 2 3" xfId="43280"/>
    <cellStyle name="40 % - Accent2 2 2 3 3 2 3" xfId="21775"/>
    <cellStyle name="40 % - Accent2 2 2 3 3 2 3 2" xfId="50446"/>
    <cellStyle name="40 % - Accent2 2 2 3 3 2 4" xfId="36110"/>
    <cellStyle name="40 % - Accent2 2 2 3 3 3" xfId="10899"/>
    <cellStyle name="40 % - Accent2 2 2 3 3 3 2" xfId="25382"/>
    <cellStyle name="40 % - Accent2 2 2 3 3 3 2 2" xfId="54053"/>
    <cellStyle name="40 % - Accent2 2 2 3 3 3 3" xfId="39717"/>
    <cellStyle name="40 % - Accent2 2 2 3 3 4" xfId="18212"/>
    <cellStyle name="40 % - Accent2 2 2 3 3 4 2" xfId="46883"/>
    <cellStyle name="40 % - Accent2 2 2 3 3 5" xfId="32547"/>
    <cellStyle name="40 % - Accent2 2 2 3 4" xfId="5480"/>
    <cellStyle name="40 % - Accent2 2 2 3 4 2" xfId="12684"/>
    <cellStyle name="40 % - Accent2 2 2 3 4 2 2" xfId="27167"/>
    <cellStyle name="40 % - Accent2 2 2 3 4 2 2 2" xfId="55838"/>
    <cellStyle name="40 % - Accent2 2 2 3 4 2 3" xfId="41502"/>
    <cellStyle name="40 % - Accent2 2 2 3 4 3" xfId="19997"/>
    <cellStyle name="40 % - Accent2 2 2 3 4 3 2" xfId="48668"/>
    <cellStyle name="40 % - Accent2 2 2 3 4 4" xfId="34332"/>
    <cellStyle name="40 % - Accent2 2 2 3 5" xfId="9121"/>
    <cellStyle name="40 % - Accent2 2 2 3 5 2" xfId="23604"/>
    <cellStyle name="40 % - Accent2 2 2 3 5 2 2" xfId="52275"/>
    <cellStyle name="40 % - Accent2 2 2 3 5 3" xfId="37939"/>
    <cellStyle name="40 % - Accent2 2 2 3 6" xfId="16434"/>
    <cellStyle name="40 % - Accent2 2 2 3 6 2" xfId="45105"/>
    <cellStyle name="40 % - Accent2 2 2 3 7" xfId="30769"/>
    <cellStyle name="40 % - Accent2 2 2 3 8" xfId="1939"/>
    <cellStyle name="40 % - Accent2 2 2 4" xfId="2392"/>
    <cellStyle name="40 % - Accent2 2 2 4 2" xfId="4145"/>
    <cellStyle name="40 % - Accent2 2 2 4 2 2" xfId="7708"/>
    <cellStyle name="40 % - Accent2 2 2 4 2 2 2" xfId="14912"/>
    <cellStyle name="40 % - Accent2 2 2 4 2 2 2 2" xfId="29395"/>
    <cellStyle name="40 % - Accent2 2 2 4 2 2 2 2 2" xfId="58066"/>
    <cellStyle name="40 % - Accent2 2 2 4 2 2 2 3" xfId="43730"/>
    <cellStyle name="40 % - Accent2 2 2 4 2 2 3" xfId="22225"/>
    <cellStyle name="40 % - Accent2 2 2 4 2 2 3 2" xfId="50896"/>
    <cellStyle name="40 % - Accent2 2 2 4 2 2 4" xfId="36560"/>
    <cellStyle name="40 % - Accent2 2 2 4 2 3" xfId="11349"/>
    <cellStyle name="40 % - Accent2 2 2 4 2 3 2" xfId="25832"/>
    <cellStyle name="40 % - Accent2 2 2 4 2 3 2 2" xfId="54503"/>
    <cellStyle name="40 % - Accent2 2 2 4 2 3 3" xfId="40167"/>
    <cellStyle name="40 % - Accent2 2 2 4 2 4" xfId="18662"/>
    <cellStyle name="40 % - Accent2 2 2 4 2 4 2" xfId="47333"/>
    <cellStyle name="40 % - Accent2 2 2 4 2 5" xfId="32997"/>
    <cellStyle name="40 % - Accent2 2 2 4 3" xfId="5940"/>
    <cellStyle name="40 % - Accent2 2 2 4 3 2" xfId="13144"/>
    <cellStyle name="40 % - Accent2 2 2 4 3 2 2" xfId="27627"/>
    <cellStyle name="40 % - Accent2 2 2 4 3 2 2 2" xfId="56298"/>
    <cellStyle name="40 % - Accent2 2 2 4 3 2 3" xfId="41962"/>
    <cellStyle name="40 % - Accent2 2 2 4 3 3" xfId="20457"/>
    <cellStyle name="40 % - Accent2 2 2 4 3 3 2" xfId="49128"/>
    <cellStyle name="40 % - Accent2 2 2 4 3 4" xfId="34792"/>
    <cellStyle name="40 % - Accent2 2 2 4 4" xfId="9581"/>
    <cellStyle name="40 % - Accent2 2 2 4 4 2" xfId="24064"/>
    <cellStyle name="40 % - Accent2 2 2 4 4 2 2" xfId="52735"/>
    <cellStyle name="40 % - Accent2 2 2 4 4 3" xfId="38399"/>
    <cellStyle name="40 % - Accent2 2 2 4 5" xfId="16894"/>
    <cellStyle name="40 % - Accent2 2 2 4 5 2" xfId="45565"/>
    <cellStyle name="40 % - Accent2 2 2 4 6" xfId="31229"/>
    <cellStyle name="40 % - Accent2 2 2 5" xfId="3263"/>
    <cellStyle name="40 % - Accent2 2 2 5 2" xfId="6824"/>
    <cellStyle name="40 % - Accent2 2 2 5 2 2" xfId="14028"/>
    <cellStyle name="40 % - Accent2 2 2 5 2 2 2" xfId="28511"/>
    <cellStyle name="40 % - Accent2 2 2 5 2 2 2 2" xfId="57182"/>
    <cellStyle name="40 % - Accent2 2 2 5 2 2 3" xfId="42846"/>
    <cellStyle name="40 % - Accent2 2 2 5 2 3" xfId="21341"/>
    <cellStyle name="40 % - Accent2 2 2 5 2 3 2" xfId="50012"/>
    <cellStyle name="40 % - Accent2 2 2 5 2 4" xfId="35676"/>
    <cellStyle name="40 % - Accent2 2 2 5 3" xfId="10465"/>
    <cellStyle name="40 % - Accent2 2 2 5 3 2" xfId="24948"/>
    <cellStyle name="40 % - Accent2 2 2 5 3 2 2" xfId="53619"/>
    <cellStyle name="40 % - Accent2 2 2 5 3 3" xfId="39283"/>
    <cellStyle name="40 % - Accent2 2 2 5 4" xfId="17778"/>
    <cellStyle name="40 % - Accent2 2 2 5 4 2" xfId="46449"/>
    <cellStyle name="40 % - Accent2 2 2 5 5" xfId="32113"/>
    <cellStyle name="40 % - Accent2 2 2 6" xfId="5046"/>
    <cellStyle name="40 % - Accent2 2 2 6 2" xfId="12250"/>
    <cellStyle name="40 % - Accent2 2 2 6 2 2" xfId="26733"/>
    <cellStyle name="40 % - Accent2 2 2 6 2 2 2" xfId="55404"/>
    <cellStyle name="40 % - Accent2 2 2 6 2 3" xfId="41068"/>
    <cellStyle name="40 % - Accent2 2 2 6 3" xfId="19563"/>
    <cellStyle name="40 % - Accent2 2 2 6 3 2" xfId="48234"/>
    <cellStyle name="40 % - Accent2 2 2 6 4" xfId="33898"/>
    <cellStyle name="40 % - Accent2 2 2 7" xfId="8670"/>
    <cellStyle name="40 % - Accent2 2 2 7 2" xfId="23153"/>
    <cellStyle name="40 % - Accent2 2 2 7 2 2" xfId="51824"/>
    <cellStyle name="40 % - Accent2 2 2 7 3" xfId="37488"/>
    <cellStyle name="40 % - Accent2 2 2 8" xfId="16000"/>
    <cellStyle name="40 % - Accent2 2 2 8 2" xfId="44671"/>
    <cellStyle name="40 % - Accent2 2 2 9" xfId="30335"/>
    <cellStyle name="40 % - Accent2 2 3" xfId="603"/>
    <cellStyle name="40 % - Accent2 2 3 2" xfId="1055"/>
    <cellStyle name="40 % - Accent2 2 3 2 2" xfId="3031"/>
    <cellStyle name="40 % - Accent2 2 3 2 2 2" xfId="4794"/>
    <cellStyle name="40 % - Accent2 2 3 2 2 2 2" xfId="8357"/>
    <cellStyle name="40 % - Accent2 2 3 2 2 2 2 2" xfId="15561"/>
    <cellStyle name="40 % - Accent2 2 3 2 2 2 2 2 2" xfId="30044"/>
    <cellStyle name="40 % - Accent2 2 3 2 2 2 2 2 2 2" xfId="58715"/>
    <cellStyle name="40 % - Accent2 2 3 2 2 2 2 2 3" xfId="44379"/>
    <cellStyle name="40 % - Accent2 2 3 2 2 2 2 3" xfId="22874"/>
    <cellStyle name="40 % - Accent2 2 3 2 2 2 2 3 2" xfId="51545"/>
    <cellStyle name="40 % - Accent2 2 3 2 2 2 2 4" xfId="37209"/>
    <cellStyle name="40 % - Accent2 2 3 2 2 2 3" xfId="11998"/>
    <cellStyle name="40 % - Accent2 2 3 2 2 2 3 2" xfId="26481"/>
    <cellStyle name="40 % - Accent2 2 3 2 2 2 3 2 2" xfId="55152"/>
    <cellStyle name="40 % - Accent2 2 3 2 2 2 3 3" xfId="40816"/>
    <cellStyle name="40 % - Accent2 2 3 2 2 2 4" xfId="19311"/>
    <cellStyle name="40 % - Accent2 2 3 2 2 2 4 2" xfId="47982"/>
    <cellStyle name="40 % - Accent2 2 3 2 2 2 5" xfId="33646"/>
    <cellStyle name="40 % - Accent2 2 3 2 2 3" xfId="6589"/>
    <cellStyle name="40 % - Accent2 2 3 2 2 3 2" xfId="13793"/>
    <cellStyle name="40 % - Accent2 2 3 2 2 3 2 2" xfId="28276"/>
    <cellStyle name="40 % - Accent2 2 3 2 2 3 2 2 2" xfId="56947"/>
    <cellStyle name="40 % - Accent2 2 3 2 2 3 2 3" xfId="42611"/>
    <cellStyle name="40 % - Accent2 2 3 2 2 3 3" xfId="21106"/>
    <cellStyle name="40 % - Accent2 2 3 2 2 3 3 2" xfId="49777"/>
    <cellStyle name="40 % - Accent2 2 3 2 2 3 4" xfId="35441"/>
    <cellStyle name="40 % - Accent2 2 3 2 2 4" xfId="10230"/>
    <cellStyle name="40 % - Accent2 2 3 2 2 4 2" xfId="24713"/>
    <cellStyle name="40 % - Accent2 2 3 2 2 4 2 2" xfId="53384"/>
    <cellStyle name="40 % - Accent2 2 3 2 2 4 3" xfId="39048"/>
    <cellStyle name="40 % - Accent2 2 3 2 2 5" xfId="17543"/>
    <cellStyle name="40 % - Accent2 2 3 2 2 5 2" xfId="46214"/>
    <cellStyle name="40 % - Accent2 2 3 2 2 6" xfId="31878"/>
    <cellStyle name="40 % - Accent2 2 3 2 3" xfId="3910"/>
    <cellStyle name="40 % - Accent2 2 3 2 3 2" xfId="7473"/>
    <cellStyle name="40 % - Accent2 2 3 2 3 2 2" xfId="14677"/>
    <cellStyle name="40 % - Accent2 2 3 2 3 2 2 2" xfId="29160"/>
    <cellStyle name="40 % - Accent2 2 3 2 3 2 2 2 2" xfId="57831"/>
    <cellStyle name="40 % - Accent2 2 3 2 3 2 2 3" xfId="43495"/>
    <cellStyle name="40 % - Accent2 2 3 2 3 2 3" xfId="21990"/>
    <cellStyle name="40 % - Accent2 2 3 2 3 2 3 2" xfId="50661"/>
    <cellStyle name="40 % - Accent2 2 3 2 3 2 4" xfId="36325"/>
    <cellStyle name="40 % - Accent2 2 3 2 3 3" xfId="11114"/>
    <cellStyle name="40 % - Accent2 2 3 2 3 3 2" xfId="25597"/>
    <cellStyle name="40 % - Accent2 2 3 2 3 3 2 2" xfId="54268"/>
    <cellStyle name="40 % - Accent2 2 3 2 3 3 3" xfId="39932"/>
    <cellStyle name="40 % - Accent2 2 3 2 3 4" xfId="18427"/>
    <cellStyle name="40 % - Accent2 2 3 2 3 4 2" xfId="47098"/>
    <cellStyle name="40 % - Accent2 2 3 2 3 5" xfId="32762"/>
    <cellStyle name="40 % - Accent2 2 3 2 4" xfId="5695"/>
    <cellStyle name="40 % - Accent2 2 3 2 4 2" xfId="12899"/>
    <cellStyle name="40 % - Accent2 2 3 2 4 2 2" xfId="27382"/>
    <cellStyle name="40 % - Accent2 2 3 2 4 2 2 2" xfId="56053"/>
    <cellStyle name="40 % - Accent2 2 3 2 4 2 3" xfId="41717"/>
    <cellStyle name="40 % - Accent2 2 3 2 4 3" xfId="20212"/>
    <cellStyle name="40 % - Accent2 2 3 2 4 3 2" xfId="48883"/>
    <cellStyle name="40 % - Accent2 2 3 2 4 4" xfId="34547"/>
    <cellStyle name="40 % - Accent2 2 3 2 5" xfId="9336"/>
    <cellStyle name="40 % - Accent2 2 3 2 5 2" xfId="23819"/>
    <cellStyle name="40 % - Accent2 2 3 2 5 2 2" xfId="52490"/>
    <cellStyle name="40 % - Accent2 2 3 2 5 3" xfId="38154"/>
    <cellStyle name="40 % - Accent2 2 3 2 6" xfId="16649"/>
    <cellStyle name="40 % - Accent2 2 3 2 6 2" xfId="45320"/>
    <cellStyle name="40 % - Accent2 2 3 2 7" xfId="30984"/>
    <cellStyle name="40 % - Accent2 2 3 2 8" xfId="2152"/>
    <cellStyle name="40 % - Accent2 2 3 3" xfId="2601"/>
    <cellStyle name="40 % - Accent2 2 3 3 2" xfId="4360"/>
    <cellStyle name="40 % - Accent2 2 3 3 2 2" xfId="7923"/>
    <cellStyle name="40 % - Accent2 2 3 3 2 2 2" xfId="15127"/>
    <cellStyle name="40 % - Accent2 2 3 3 2 2 2 2" xfId="29610"/>
    <cellStyle name="40 % - Accent2 2 3 3 2 2 2 2 2" xfId="58281"/>
    <cellStyle name="40 % - Accent2 2 3 3 2 2 2 3" xfId="43945"/>
    <cellStyle name="40 % - Accent2 2 3 3 2 2 3" xfId="22440"/>
    <cellStyle name="40 % - Accent2 2 3 3 2 2 3 2" xfId="51111"/>
    <cellStyle name="40 % - Accent2 2 3 3 2 2 4" xfId="36775"/>
    <cellStyle name="40 % - Accent2 2 3 3 2 3" xfId="11564"/>
    <cellStyle name="40 % - Accent2 2 3 3 2 3 2" xfId="26047"/>
    <cellStyle name="40 % - Accent2 2 3 3 2 3 2 2" xfId="54718"/>
    <cellStyle name="40 % - Accent2 2 3 3 2 3 3" xfId="40382"/>
    <cellStyle name="40 % - Accent2 2 3 3 2 4" xfId="18877"/>
    <cellStyle name="40 % - Accent2 2 3 3 2 4 2" xfId="47548"/>
    <cellStyle name="40 % - Accent2 2 3 3 2 5" xfId="33212"/>
    <cellStyle name="40 % - Accent2 2 3 3 3" xfId="6155"/>
    <cellStyle name="40 % - Accent2 2 3 3 3 2" xfId="13359"/>
    <cellStyle name="40 % - Accent2 2 3 3 3 2 2" xfId="27842"/>
    <cellStyle name="40 % - Accent2 2 3 3 3 2 2 2" xfId="56513"/>
    <cellStyle name="40 % - Accent2 2 3 3 3 2 3" xfId="42177"/>
    <cellStyle name="40 % - Accent2 2 3 3 3 3" xfId="20672"/>
    <cellStyle name="40 % - Accent2 2 3 3 3 3 2" xfId="49343"/>
    <cellStyle name="40 % - Accent2 2 3 3 3 4" xfId="35007"/>
    <cellStyle name="40 % - Accent2 2 3 3 4" xfId="9796"/>
    <cellStyle name="40 % - Accent2 2 3 3 4 2" xfId="24279"/>
    <cellStyle name="40 % - Accent2 2 3 3 4 2 2" xfId="52950"/>
    <cellStyle name="40 % - Accent2 2 3 3 4 3" xfId="38614"/>
    <cellStyle name="40 % - Accent2 2 3 3 5" xfId="17109"/>
    <cellStyle name="40 % - Accent2 2 3 3 5 2" xfId="45780"/>
    <cellStyle name="40 % - Accent2 2 3 3 6" xfId="31444"/>
    <cellStyle name="40 % - Accent2 2 3 4" xfId="3478"/>
    <cellStyle name="40 % - Accent2 2 3 4 2" xfId="7039"/>
    <cellStyle name="40 % - Accent2 2 3 4 2 2" xfId="14243"/>
    <cellStyle name="40 % - Accent2 2 3 4 2 2 2" xfId="28726"/>
    <cellStyle name="40 % - Accent2 2 3 4 2 2 2 2" xfId="57397"/>
    <cellStyle name="40 % - Accent2 2 3 4 2 2 3" xfId="43061"/>
    <cellStyle name="40 % - Accent2 2 3 4 2 3" xfId="21556"/>
    <cellStyle name="40 % - Accent2 2 3 4 2 3 2" xfId="50227"/>
    <cellStyle name="40 % - Accent2 2 3 4 2 4" xfId="35891"/>
    <cellStyle name="40 % - Accent2 2 3 4 3" xfId="10680"/>
    <cellStyle name="40 % - Accent2 2 3 4 3 2" xfId="25163"/>
    <cellStyle name="40 % - Accent2 2 3 4 3 2 2" xfId="53834"/>
    <cellStyle name="40 % - Accent2 2 3 4 3 3" xfId="39498"/>
    <cellStyle name="40 % - Accent2 2 3 4 4" xfId="17993"/>
    <cellStyle name="40 % - Accent2 2 3 4 4 2" xfId="46664"/>
    <cellStyle name="40 % - Accent2 2 3 4 5" xfId="32328"/>
    <cellStyle name="40 % - Accent2 2 3 5" xfId="5261"/>
    <cellStyle name="40 % - Accent2 2 3 5 2" xfId="12465"/>
    <cellStyle name="40 % - Accent2 2 3 5 2 2" xfId="26948"/>
    <cellStyle name="40 % - Accent2 2 3 5 2 2 2" xfId="55619"/>
    <cellStyle name="40 % - Accent2 2 3 5 2 3" xfId="41283"/>
    <cellStyle name="40 % - Accent2 2 3 5 3" xfId="19778"/>
    <cellStyle name="40 % - Accent2 2 3 5 3 2" xfId="48449"/>
    <cellStyle name="40 % - Accent2 2 3 5 4" xfId="34113"/>
    <cellStyle name="40 % - Accent2 2 3 6" xfId="8899"/>
    <cellStyle name="40 % - Accent2 2 3 6 2" xfId="23382"/>
    <cellStyle name="40 % - Accent2 2 3 6 2 2" xfId="52053"/>
    <cellStyle name="40 % - Accent2 2 3 6 3" xfId="37717"/>
    <cellStyle name="40 % - Accent2 2 3 7" xfId="16215"/>
    <cellStyle name="40 % - Accent2 2 3 7 2" xfId="44886"/>
    <cellStyle name="40 % - Accent2 2 3 8" xfId="30550"/>
    <cellStyle name="40 % - Accent2 2 3 9" xfId="1722"/>
    <cellStyle name="40 % - Accent2 2 4" xfId="839"/>
    <cellStyle name="40 % - Accent2 2 4 2" xfId="2817"/>
    <cellStyle name="40 % - Accent2 2 4 2 2" xfId="4578"/>
    <cellStyle name="40 % - Accent2 2 4 2 2 2" xfId="8141"/>
    <cellStyle name="40 % - Accent2 2 4 2 2 2 2" xfId="15345"/>
    <cellStyle name="40 % - Accent2 2 4 2 2 2 2 2" xfId="29828"/>
    <cellStyle name="40 % - Accent2 2 4 2 2 2 2 2 2" xfId="58499"/>
    <cellStyle name="40 % - Accent2 2 4 2 2 2 2 3" xfId="44163"/>
    <cellStyle name="40 % - Accent2 2 4 2 2 2 3" xfId="22658"/>
    <cellStyle name="40 % - Accent2 2 4 2 2 2 3 2" xfId="51329"/>
    <cellStyle name="40 % - Accent2 2 4 2 2 2 4" xfId="36993"/>
    <cellStyle name="40 % - Accent2 2 4 2 2 3" xfId="11782"/>
    <cellStyle name="40 % - Accent2 2 4 2 2 3 2" xfId="26265"/>
    <cellStyle name="40 % - Accent2 2 4 2 2 3 2 2" xfId="54936"/>
    <cellStyle name="40 % - Accent2 2 4 2 2 3 3" xfId="40600"/>
    <cellStyle name="40 % - Accent2 2 4 2 2 4" xfId="19095"/>
    <cellStyle name="40 % - Accent2 2 4 2 2 4 2" xfId="47766"/>
    <cellStyle name="40 % - Accent2 2 4 2 2 5" xfId="33430"/>
    <cellStyle name="40 % - Accent2 2 4 2 3" xfId="6373"/>
    <cellStyle name="40 % - Accent2 2 4 2 3 2" xfId="13577"/>
    <cellStyle name="40 % - Accent2 2 4 2 3 2 2" xfId="28060"/>
    <cellStyle name="40 % - Accent2 2 4 2 3 2 2 2" xfId="56731"/>
    <cellStyle name="40 % - Accent2 2 4 2 3 2 3" xfId="42395"/>
    <cellStyle name="40 % - Accent2 2 4 2 3 3" xfId="20890"/>
    <cellStyle name="40 % - Accent2 2 4 2 3 3 2" xfId="49561"/>
    <cellStyle name="40 % - Accent2 2 4 2 3 4" xfId="35225"/>
    <cellStyle name="40 % - Accent2 2 4 2 4" xfId="10014"/>
    <cellStyle name="40 % - Accent2 2 4 2 4 2" xfId="24497"/>
    <cellStyle name="40 % - Accent2 2 4 2 4 2 2" xfId="53168"/>
    <cellStyle name="40 % - Accent2 2 4 2 4 3" xfId="38832"/>
    <cellStyle name="40 % - Accent2 2 4 2 5" xfId="17327"/>
    <cellStyle name="40 % - Accent2 2 4 2 5 2" xfId="45998"/>
    <cellStyle name="40 % - Accent2 2 4 2 6" xfId="31662"/>
    <cellStyle name="40 % - Accent2 2 4 3" xfId="3694"/>
    <cellStyle name="40 % - Accent2 2 4 3 2" xfId="7257"/>
    <cellStyle name="40 % - Accent2 2 4 3 2 2" xfId="14461"/>
    <cellStyle name="40 % - Accent2 2 4 3 2 2 2" xfId="28944"/>
    <cellStyle name="40 % - Accent2 2 4 3 2 2 2 2" xfId="57615"/>
    <cellStyle name="40 % - Accent2 2 4 3 2 2 3" xfId="43279"/>
    <cellStyle name="40 % - Accent2 2 4 3 2 3" xfId="21774"/>
    <cellStyle name="40 % - Accent2 2 4 3 2 3 2" xfId="50445"/>
    <cellStyle name="40 % - Accent2 2 4 3 2 4" xfId="36109"/>
    <cellStyle name="40 % - Accent2 2 4 3 3" xfId="10898"/>
    <cellStyle name="40 % - Accent2 2 4 3 3 2" xfId="25381"/>
    <cellStyle name="40 % - Accent2 2 4 3 3 2 2" xfId="54052"/>
    <cellStyle name="40 % - Accent2 2 4 3 3 3" xfId="39716"/>
    <cellStyle name="40 % - Accent2 2 4 3 4" xfId="18211"/>
    <cellStyle name="40 % - Accent2 2 4 3 4 2" xfId="46882"/>
    <cellStyle name="40 % - Accent2 2 4 3 5" xfId="32546"/>
    <cellStyle name="40 % - Accent2 2 4 4" xfId="5479"/>
    <cellStyle name="40 % - Accent2 2 4 4 2" xfId="12683"/>
    <cellStyle name="40 % - Accent2 2 4 4 2 2" xfId="27166"/>
    <cellStyle name="40 % - Accent2 2 4 4 2 2 2" xfId="55837"/>
    <cellStyle name="40 % - Accent2 2 4 4 2 3" xfId="41501"/>
    <cellStyle name="40 % - Accent2 2 4 4 3" xfId="19996"/>
    <cellStyle name="40 % - Accent2 2 4 4 3 2" xfId="48667"/>
    <cellStyle name="40 % - Accent2 2 4 4 4" xfId="34331"/>
    <cellStyle name="40 % - Accent2 2 4 5" xfId="9120"/>
    <cellStyle name="40 % - Accent2 2 4 5 2" xfId="23603"/>
    <cellStyle name="40 % - Accent2 2 4 5 2 2" xfId="52274"/>
    <cellStyle name="40 % - Accent2 2 4 5 3" xfId="37938"/>
    <cellStyle name="40 % - Accent2 2 4 6" xfId="16433"/>
    <cellStyle name="40 % - Accent2 2 4 6 2" xfId="45104"/>
    <cellStyle name="40 % - Accent2 2 4 7" xfId="30768"/>
    <cellStyle name="40 % - Accent2 2 4 8" xfId="1938"/>
    <cellStyle name="40 % - Accent2 2 5" xfId="2391"/>
    <cellStyle name="40 % - Accent2 2 5 2" xfId="4144"/>
    <cellStyle name="40 % - Accent2 2 5 2 2" xfId="7707"/>
    <cellStyle name="40 % - Accent2 2 5 2 2 2" xfId="14911"/>
    <cellStyle name="40 % - Accent2 2 5 2 2 2 2" xfId="29394"/>
    <cellStyle name="40 % - Accent2 2 5 2 2 2 2 2" xfId="58065"/>
    <cellStyle name="40 % - Accent2 2 5 2 2 2 3" xfId="43729"/>
    <cellStyle name="40 % - Accent2 2 5 2 2 3" xfId="22224"/>
    <cellStyle name="40 % - Accent2 2 5 2 2 3 2" xfId="50895"/>
    <cellStyle name="40 % - Accent2 2 5 2 2 4" xfId="36559"/>
    <cellStyle name="40 % - Accent2 2 5 2 3" xfId="11348"/>
    <cellStyle name="40 % - Accent2 2 5 2 3 2" xfId="25831"/>
    <cellStyle name="40 % - Accent2 2 5 2 3 2 2" xfId="54502"/>
    <cellStyle name="40 % - Accent2 2 5 2 3 3" xfId="40166"/>
    <cellStyle name="40 % - Accent2 2 5 2 4" xfId="18661"/>
    <cellStyle name="40 % - Accent2 2 5 2 4 2" xfId="47332"/>
    <cellStyle name="40 % - Accent2 2 5 2 5" xfId="32996"/>
    <cellStyle name="40 % - Accent2 2 5 3" xfId="5939"/>
    <cellStyle name="40 % - Accent2 2 5 3 2" xfId="13143"/>
    <cellStyle name="40 % - Accent2 2 5 3 2 2" xfId="27626"/>
    <cellStyle name="40 % - Accent2 2 5 3 2 2 2" xfId="56297"/>
    <cellStyle name="40 % - Accent2 2 5 3 2 3" xfId="41961"/>
    <cellStyle name="40 % - Accent2 2 5 3 3" xfId="20456"/>
    <cellStyle name="40 % - Accent2 2 5 3 3 2" xfId="49127"/>
    <cellStyle name="40 % - Accent2 2 5 3 4" xfId="34791"/>
    <cellStyle name="40 % - Accent2 2 5 4" xfId="9580"/>
    <cellStyle name="40 % - Accent2 2 5 4 2" xfId="24063"/>
    <cellStyle name="40 % - Accent2 2 5 4 2 2" xfId="52734"/>
    <cellStyle name="40 % - Accent2 2 5 4 3" xfId="38398"/>
    <cellStyle name="40 % - Accent2 2 5 5" xfId="16893"/>
    <cellStyle name="40 % - Accent2 2 5 5 2" xfId="45564"/>
    <cellStyle name="40 % - Accent2 2 5 6" xfId="31228"/>
    <cellStyle name="40 % - Accent2 2 6" xfId="3262"/>
    <cellStyle name="40 % - Accent2 2 6 2" xfId="6823"/>
    <cellStyle name="40 % - Accent2 2 6 2 2" xfId="14027"/>
    <cellStyle name="40 % - Accent2 2 6 2 2 2" xfId="28510"/>
    <cellStyle name="40 % - Accent2 2 6 2 2 2 2" xfId="57181"/>
    <cellStyle name="40 % - Accent2 2 6 2 2 3" xfId="42845"/>
    <cellStyle name="40 % - Accent2 2 6 2 3" xfId="21340"/>
    <cellStyle name="40 % - Accent2 2 6 2 3 2" xfId="50011"/>
    <cellStyle name="40 % - Accent2 2 6 2 4" xfId="35675"/>
    <cellStyle name="40 % - Accent2 2 6 3" xfId="10464"/>
    <cellStyle name="40 % - Accent2 2 6 3 2" xfId="24947"/>
    <cellStyle name="40 % - Accent2 2 6 3 2 2" xfId="53618"/>
    <cellStyle name="40 % - Accent2 2 6 3 3" xfId="39282"/>
    <cellStyle name="40 % - Accent2 2 6 4" xfId="17777"/>
    <cellStyle name="40 % - Accent2 2 6 4 2" xfId="46448"/>
    <cellStyle name="40 % - Accent2 2 6 5" xfId="32112"/>
    <cellStyle name="40 % - Accent2 2 7" xfId="5045"/>
    <cellStyle name="40 % - Accent2 2 7 2" xfId="12249"/>
    <cellStyle name="40 % - Accent2 2 7 2 2" xfId="26732"/>
    <cellStyle name="40 % - Accent2 2 7 2 2 2" xfId="55403"/>
    <cellStyle name="40 % - Accent2 2 7 2 3" xfId="41067"/>
    <cellStyle name="40 % - Accent2 2 7 3" xfId="19562"/>
    <cellStyle name="40 % - Accent2 2 7 3 2" xfId="48233"/>
    <cellStyle name="40 % - Accent2 2 7 4" xfId="33897"/>
    <cellStyle name="40 % - Accent2 2 8" xfId="8669"/>
    <cellStyle name="40 % - Accent2 2 8 2" xfId="23152"/>
    <cellStyle name="40 % - Accent2 2 8 2 2" xfId="51823"/>
    <cellStyle name="40 % - Accent2 2 8 3" xfId="37487"/>
    <cellStyle name="40 % - Accent2 2 9" xfId="15999"/>
    <cellStyle name="40 % - Accent2 2 9 2" xfId="44670"/>
    <cellStyle name="40 % - Accent2 3" xfId="80"/>
    <cellStyle name="40 % - Accent2 4" xfId="81"/>
    <cellStyle name="40 % - Accent2 5" xfId="3231"/>
    <cellStyle name="40 % - Accent2 5 2" xfId="4997"/>
    <cellStyle name="40 % - Accent2 5 2 2" xfId="8560"/>
    <cellStyle name="40 % - Accent2 5 2 2 2" xfId="15764"/>
    <cellStyle name="40 % - Accent2 5 2 2 2 2" xfId="30247"/>
    <cellStyle name="40 % - Accent2 5 2 2 2 2 2" xfId="58918"/>
    <cellStyle name="40 % - Accent2 5 2 2 2 3" xfId="44582"/>
    <cellStyle name="40 % - Accent2 5 2 2 3" xfId="23077"/>
    <cellStyle name="40 % - Accent2 5 2 2 3 2" xfId="51748"/>
    <cellStyle name="40 % - Accent2 5 2 2 4" xfId="37412"/>
    <cellStyle name="40 % - Accent2 5 2 3" xfId="12201"/>
    <cellStyle name="40 % - Accent2 5 2 3 2" xfId="26684"/>
    <cellStyle name="40 % - Accent2 5 2 3 2 2" xfId="55355"/>
    <cellStyle name="40 % - Accent2 5 2 3 3" xfId="41019"/>
    <cellStyle name="40 % - Accent2 5 2 4" xfId="19514"/>
    <cellStyle name="40 % - Accent2 5 2 4 2" xfId="48185"/>
    <cellStyle name="40 % - Accent2 5 2 5" xfId="33849"/>
    <cellStyle name="40 % - Accent2 5 3" xfId="6792"/>
    <cellStyle name="40 % - Accent2 5 3 2" xfId="13996"/>
    <cellStyle name="40 % - Accent2 5 3 2 2" xfId="28479"/>
    <cellStyle name="40 % - Accent2 5 3 2 2 2" xfId="57150"/>
    <cellStyle name="40 % - Accent2 5 3 2 3" xfId="42814"/>
    <cellStyle name="40 % - Accent2 5 3 3" xfId="21309"/>
    <cellStyle name="40 % - Accent2 5 3 3 2" xfId="49980"/>
    <cellStyle name="40 % - Accent2 5 3 4" xfId="35644"/>
    <cellStyle name="40 % - Accent2 5 4" xfId="10433"/>
    <cellStyle name="40 % - Accent2 5 4 2" xfId="24916"/>
    <cellStyle name="40 % - Accent2 5 4 2 2" xfId="53587"/>
    <cellStyle name="40 % - Accent2 5 4 3" xfId="39251"/>
    <cellStyle name="40 % - Accent2 5 5" xfId="17746"/>
    <cellStyle name="40 % - Accent2 5 5 2" xfId="46417"/>
    <cellStyle name="40 % - Accent2 5 6" xfId="32081"/>
    <cellStyle name="40 % - Accent2 6" xfId="4113"/>
    <cellStyle name="40 % - Accent2 6 2" xfId="7676"/>
    <cellStyle name="40 % - Accent2 6 2 2" xfId="14880"/>
    <cellStyle name="40 % - Accent2 6 2 2 2" xfId="29363"/>
    <cellStyle name="40 % - Accent2 6 2 2 2 2" xfId="58034"/>
    <cellStyle name="40 % - Accent2 6 2 2 3" xfId="43698"/>
    <cellStyle name="40 % - Accent2 6 2 3" xfId="22193"/>
    <cellStyle name="40 % - Accent2 6 2 3 2" xfId="50864"/>
    <cellStyle name="40 % - Accent2 6 2 4" xfId="36528"/>
    <cellStyle name="40 % - Accent2 6 3" xfId="11317"/>
    <cellStyle name="40 % - Accent2 6 3 2" xfId="25800"/>
    <cellStyle name="40 % - Accent2 6 3 2 2" xfId="54471"/>
    <cellStyle name="40 % - Accent2 6 3 3" xfId="40135"/>
    <cellStyle name="40 % - Accent2 6 4" xfId="18630"/>
    <cellStyle name="40 % - Accent2 6 4 2" xfId="47301"/>
    <cellStyle name="40 % - Accent2 6 5" xfId="32965"/>
    <cellStyle name="40 % - Accent2 7" xfId="5016"/>
    <cellStyle name="40 % - Accent2 7 2" xfId="12220"/>
    <cellStyle name="40 % - Accent2 7 2 2" xfId="26703"/>
    <cellStyle name="40 % - Accent2 7 2 2 2" xfId="55374"/>
    <cellStyle name="40 % - Accent2 7 2 3" xfId="41038"/>
    <cellStyle name="40 % - Accent2 7 3" xfId="19533"/>
    <cellStyle name="40 % - Accent2 7 3 2" xfId="48204"/>
    <cellStyle name="40 % - Accent2 7 4" xfId="33868"/>
    <cellStyle name="40 % - Accent2 8" xfId="5903"/>
    <cellStyle name="40 % - Accent2 8 2" xfId="13107"/>
    <cellStyle name="40 % - Accent2 8 2 2" xfId="27590"/>
    <cellStyle name="40 % - Accent2 8 2 2 2" xfId="56261"/>
    <cellStyle name="40 % - Accent2 8 2 3" xfId="41925"/>
    <cellStyle name="40 % - Accent2 8 3" xfId="20420"/>
    <cellStyle name="40 % - Accent2 8 3 2" xfId="49091"/>
    <cellStyle name="40 % - Accent2 8 4" xfId="34755"/>
    <cellStyle name="40 % - Accent2 9" xfId="8637"/>
    <cellStyle name="40 % - Accent2 9 2" xfId="23120"/>
    <cellStyle name="40 % - Accent2 9 2 2" xfId="51791"/>
    <cellStyle name="40 % - Accent2 9 3" xfId="37455"/>
    <cellStyle name="40 % - Accent3" xfId="82"/>
    <cellStyle name="40 % - Accent3 10" xfId="9547"/>
    <cellStyle name="40 % - Accent3 10 2" xfId="24030"/>
    <cellStyle name="40 % - Accent3 10 2 2" xfId="52701"/>
    <cellStyle name="40 % - Accent3 10 3" xfId="38365"/>
    <cellStyle name="40 % - Accent3 11" xfId="15972"/>
    <cellStyle name="40 % - Accent3 11 2" xfId="44643"/>
    <cellStyle name="40 % - Accent3 12" xfId="16860"/>
    <cellStyle name="40 % - Accent3 12 2" xfId="45531"/>
    <cellStyle name="40 % - Accent3 13" xfId="30307"/>
    <cellStyle name="40 % - Accent3 14" xfId="31195"/>
    <cellStyle name="40 % - Accent3 15" xfId="1481"/>
    <cellStyle name="40 % - Accent3 16" xfId="2360"/>
    <cellStyle name="40 % - Accent3 2" xfId="83"/>
    <cellStyle name="40 % - Accent3 2 10" xfId="30336"/>
    <cellStyle name="40 % - Accent3 2 11" xfId="1513"/>
    <cellStyle name="40 % - Accent3 2 2" xfId="84"/>
    <cellStyle name="40 % - Accent3 2 2 10" xfId="1514"/>
    <cellStyle name="40 % - Accent3 2 2 2" xfId="606"/>
    <cellStyle name="40 % - Accent3 2 2 2 2" xfId="1058"/>
    <cellStyle name="40 % - Accent3 2 2 2 2 2" xfId="3034"/>
    <cellStyle name="40 % - Accent3 2 2 2 2 2 2" xfId="4797"/>
    <cellStyle name="40 % - Accent3 2 2 2 2 2 2 2" xfId="8360" hidden="1"/>
    <cellStyle name="40 % - Accent3 2 2 2 2 2 2 2" xfId="8590"/>
    <cellStyle name="40 % - Accent3 2 2 2 2 2 2 2 2" xfId="15564"/>
    <cellStyle name="40 % - Accent3 2 2 2 2 2 2 2 2 2" xfId="30047"/>
    <cellStyle name="40 % - Accent3 2 2 2 2 2 2 2 2 2 2" xfId="58718"/>
    <cellStyle name="40 % - Accent3 2 2 2 2 2 2 2 2 3" xfId="44382"/>
    <cellStyle name="40 % - Accent3 2 2 2 2 2 2 2 3" xfId="15794"/>
    <cellStyle name="40 % - Accent3 2 2 2 2 2 2 2 3 2" xfId="30277"/>
    <cellStyle name="40 % - Accent3 2 2 2 2 2 2 2 3 2 2" xfId="58948"/>
    <cellStyle name="40 % - Accent3 2 2 2 2 2 2 2 3 3" xfId="44612"/>
    <cellStyle name="40 % - Accent3 2 2 2 2 2 2 2 4" xfId="22877"/>
    <cellStyle name="40 % - Accent3 2 2 2 2 2 2 2 4 2" xfId="51548"/>
    <cellStyle name="40 % - Accent3 2 2 2 2 2 2 2 5" xfId="23107"/>
    <cellStyle name="40 % - Accent3 2 2 2 2 2 2 2 5 2" xfId="51778"/>
    <cellStyle name="40 % - Accent3 2 2 2 2 2 2 2 6" xfId="37212"/>
    <cellStyle name="40 % - Accent3 2 2 2 2 2 2 2 7" xfId="37442"/>
    <cellStyle name="40 % - Accent3 2 2 2 2 2 2 3" xfId="12001"/>
    <cellStyle name="40 % - Accent3 2 2 2 2 2 2 3 2" xfId="26484"/>
    <cellStyle name="40 % - Accent3 2 2 2 2 2 2 3 2 2" xfId="55155"/>
    <cellStyle name="40 % - Accent3 2 2 2 2 2 2 3 3" xfId="40819"/>
    <cellStyle name="40 % - Accent3 2 2 2 2 2 2 4" xfId="19314"/>
    <cellStyle name="40 % - Accent3 2 2 2 2 2 2 4 2" xfId="47985"/>
    <cellStyle name="40 % - Accent3 2 2 2 2 2 2 5" xfId="33649"/>
    <cellStyle name="40 % - Accent3 2 2 2 2 2 3" xfId="6592"/>
    <cellStyle name="40 % - Accent3 2 2 2 2 2 3 2" xfId="13796"/>
    <cellStyle name="40 % - Accent3 2 2 2 2 2 3 2 2" xfId="28279"/>
    <cellStyle name="40 % - Accent3 2 2 2 2 2 3 2 2 2" xfId="56950"/>
    <cellStyle name="40 % - Accent3 2 2 2 2 2 3 2 3" xfId="42614"/>
    <cellStyle name="40 % - Accent3 2 2 2 2 2 3 3" xfId="21109"/>
    <cellStyle name="40 % - Accent3 2 2 2 2 2 3 3 2" xfId="49780"/>
    <cellStyle name="40 % - Accent3 2 2 2 2 2 3 4" xfId="35444"/>
    <cellStyle name="40 % - Accent3 2 2 2 2 2 4" xfId="10233"/>
    <cellStyle name="40 % - Accent3 2 2 2 2 2 4 2" xfId="24716"/>
    <cellStyle name="40 % - Accent3 2 2 2 2 2 4 2 2" xfId="53387"/>
    <cellStyle name="40 % - Accent3 2 2 2 2 2 4 3" xfId="39051"/>
    <cellStyle name="40 % - Accent3 2 2 2 2 2 5" xfId="17546"/>
    <cellStyle name="40 % - Accent3 2 2 2 2 2 5 2" xfId="46217"/>
    <cellStyle name="40 % - Accent3 2 2 2 2 2 6" xfId="31881"/>
    <cellStyle name="40 % - Accent3 2 2 2 2 3" xfId="3913"/>
    <cellStyle name="40 % - Accent3 2 2 2 2 3 2" xfId="7476"/>
    <cellStyle name="40 % - Accent3 2 2 2 2 3 2 2" xfId="14680"/>
    <cellStyle name="40 % - Accent3 2 2 2 2 3 2 2 2" xfId="29163"/>
    <cellStyle name="40 % - Accent3 2 2 2 2 3 2 2 2 2" xfId="57834"/>
    <cellStyle name="40 % - Accent3 2 2 2 2 3 2 2 3" xfId="43498"/>
    <cellStyle name="40 % - Accent3 2 2 2 2 3 2 3" xfId="21993"/>
    <cellStyle name="40 % - Accent3 2 2 2 2 3 2 3 2" xfId="50664"/>
    <cellStyle name="40 % - Accent3 2 2 2 2 3 2 4" xfId="36328"/>
    <cellStyle name="40 % - Accent3 2 2 2 2 3 3" xfId="11117"/>
    <cellStyle name="40 % - Accent3 2 2 2 2 3 3 2" xfId="25600"/>
    <cellStyle name="40 % - Accent3 2 2 2 2 3 3 2 2" xfId="54271"/>
    <cellStyle name="40 % - Accent3 2 2 2 2 3 3 3" xfId="39935"/>
    <cellStyle name="40 % - Accent3 2 2 2 2 3 4" xfId="18430"/>
    <cellStyle name="40 % - Accent3 2 2 2 2 3 4 2" xfId="47101"/>
    <cellStyle name="40 % - Accent3 2 2 2 2 3 5" xfId="32765"/>
    <cellStyle name="40 % - Accent3 2 2 2 2 4" xfId="5698"/>
    <cellStyle name="40 % - Accent3 2 2 2 2 4 2" xfId="12902"/>
    <cellStyle name="40 % - Accent3 2 2 2 2 4 2 2" xfId="27385"/>
    <cellStyle name="40 % - Accent3 2 2 2 2 4 2 2 2" xfId="56056"/>
    <cellStyle name="40 % - Accent3 2 2 2 2 4 2 3" xfId="41720"/>
    <cellStyle name="40 % - Accent3 2 2 2 2 4 3" xfId="20215"/>
    <cellStyle name="40 % - Accent3 2 2 2 2 4 3 2" xfId="48886"/>
    <cellStyle name="40 % - Accent3 2 2 2 2 4 4" xfId="34550"/>
    <cellStyle name="40 % - Accent3 2 2 2 2 5" xfId="9339"/>
    <cellStyle name="40 % - Accent3 2 2 2 2 5 2" xfId="23822"/>
    <cellStyle name="40 % - Accent3 2 2 2 2 5 2 2" xfId="52493"/>
    <cellStyle name="40 % - Accent3 2 2 2 2 5 3" xfId="38157"/>
    <cellStyle name="40 % - Accent3 2 2 2 2 6" xfId="16652"/>
    <cellStyle name="40 % - Accent3 2 2 2 2 6 2" xfId="45323"/>
    <cellStyle name="40 % - Accent3 2 2 2 2 7" xfId="30987"/>
    <cellStyle name="40 % - Accent3 2 2 2 2 8" xfId="2155"/>
    <cellStyle name="40 % - Accent3 2 2 2 3" xfId="2604"/>
    <cellStyle name="40 % - Accent3 2 2 2 3 2" xfId="4363"/>
    <cellStyle name="40 % - Accent3 2 2 2 3 2 2" xfId="7926"/>
    <cellStyle name="40 % - Accent3 2 2 2 3 2 2 2" xfId="15130"/>
    <cellStyle name="40 % - Accent3 2 2 2 3 2 2 2 2" xfId="29613"/>
    <cellStyle name="40 % - Accent3 2 2 2 3 2 2 2 2 2" xfId="58284"/>
    <cellStyle name="40 % - Accent3 2 2 2 3 2 2 2 3" xfId="43948"/>
    <cellStyle name="40 % - Accent3 2 2 2 3 2 2 3" xfId="22443"/>
    <cellStyle name="40 % - Accent3 2 2 2 3 2 2 3 2" xfId="51114"/>
    <cellStyle name="40 % - Accent3 2 2 2 3 2 2 4" xfId="36778"/>
    <cellStyle name="40 % - Accent3 2 2 2 3 2 3" xfId="11567"/>
    <cellStyle name="40 % - Accent3 2 2 2 3 2 3 2" xfId="26050"/>
    <cellStyle name="40 % - Accent3 2 2 2 3 2 3 2 2" xfId="54721"/>
    <cellStyle name="40 % - Accent3 2 2 2 3 2 3 3" xfId="40385"/>
    <cellStyle name="40 % - Accent3 2 2 2 3 2 4" xfId="18880"/>
    <cellStyle name="40 % - Accent3 2 2 2 3 2 4 2" xfId="47551"/>
    <cellStyle name="40 % - Accent3 2 2 2 3 2 5" xfId="33215"/>
    <cellStyle name="40 % - Accent3 2 2 2 3 3" xfId="6158"/>
    <cellStyle name="40 % - Accent3 2 2 2 3 3 2" xfId="13362"/>
    <cellStyle name="40 % - Accent3 2 2 2 3 3 2 2" xfId="27845"/>
    <cellStyle name="40 % - Accent3 2 2 2 3 3 2 2 2" xfId="56516"/>
    <cellStyle name="40 % - Accent3 2 2 2 3 3 2 3" xfId="42180"/>
    <cellStyle name="40 % - Accent3 2 2 2 3 3 3" xfId="20675"/>
    <cellStyle name="40 % - Accent3 2 2 2 3 3 3 2" xfId="49346"/>
    <cellStyle name="40 % - Accent3 2 2 2 3 3 4" xfId="35010"/>
    <cellStyle name="40 % - Accent3 2 2 2 3 4" xfId="9799"/>
    <cellStyle name="40 % - Accent3 2 2 2 3 4 2" xfId="24282"/>
    <cellStyle name="40 % - Accent3 2 2 2 3 4 2 2" xfId="52953"/>
    <cellStyle name="40 % - Accent3 2 2 2 3 4 3" xfId="38617"/>
    <cellStyle name="40 % - Accent3 2 2 2 3 5" xfId="17112"/>
    <cellStyle name="40 % - Accent3 2 2 2 3 5 2" xfId="45783"/>
    <cellStyle name="40 % - Accent3 2 2 2 3 6" xfId="31447"/>
    <cellStyle name="40 % - Accent3 2 2 2 4" xfId="3481"/>
    <cellStyle name="40 % - Accent3 2 2 2 4 2" xfId="7042"/>
    <cellStyle name="40 % - Accent3 2 2 2 4 2 2" xfId="14246"/>
    <cellStyle name="40 % - Accent3 2 2 2 4 2 2 2" xfId="28729"/>
    <cellStyle name="40 % - Accent3 2 2 2 4 2 2 2 2" xfId="57400"/>
    <cellStyle name="40 % - Accent3 2 2 2 4 2 2 3" xfId="43064"/>
    <cellStyle name="40 % - Accent3 2 2 2 4 2 3" xfId="21559"/>
    <cellStyle name="40 % - Accent3 2 2 2 4 2 3 2" xfId="50230"/>
    <cellStyle name="40 % - Accent3 2 2 2 4 2 4" xfId="35894"/>
    <cellStyle name="40 % - Accent3 2 2 2 4 3" xfId="10683"/>
    <cellStyle name="40 % - Accent3 2 2 2 4 3 2" xfId="25166"/>
    <cellStyle name="40 % - Accent3 2 2 2 4 3 2 2" xfId="53837"/>
    <cellStyle name="40 % - Accent3 2 2 2 4 3 3" xfId="39501"/>
    <cellStyle name="40 % - Accent3 2 2 2 4 4" xfId="17996"/>
    <cellStyle name="40 % - Accent3 2 2 2 4 4 2" xfId="46667"/>
    <cellStyle name="40 % - Accent3 2 2 2 4 5" xfId="32331"/>
    <cellStyle name="40 % - Accent3 2 2 2 5" xfId="5264"/>
    <cellStyle name="40 % - Accent3 2 2 2 5 2" xfId="12468"/>
    <cellStyle name="40 % - Accent3 2 2 2 5 2 2" xfId="26951"/>
    <cellStyle name="40 % - Accent3 2 2 2 5 2 2 2" xfId="55622"/>
    <cellStyle name="40 % - Accent3 2 2 2 5 2 3" xfId="41286"/>
    <cellStyle name="40 % - Accent3 2 2 2 5 3" xfId="19781"/>
    <cellStyle name="40 % - Accent3 2 2 2 5 3 2" xfId="48452"/>
    <cellStyle name="40 % - Accent3 2 2 2 5 4" xfId="34116"/>
    <cellStyle name="40 % - Accent3 2 2 2 6" xfId="8902"/>
    <cellStyle name="40 % - Accent3 2 2 2 6 2" xfId="23385"/>
    <cellStyle name="40 % - Accent3 2 2 2 6 2 2" xfId="52056"/>
    <cellStyle name="40 % - Accent3 2 2 2 6 3" xfId="37720"/>
    <cellStyle name="40 % - Accent3 2 2 2 7" xfId="16218"/>
    <cellStyle name="40 % - Accent3 2 2 2 7 2" xfId="44889"/>
    <cellStyle name="40 % - Accent3 2 2 2 8" xfId="30553"/>
    <cellStyle name="40 % - Accent3 2 2 2 9" xfId="1725"/>
    <cellStyle name="40 % - Accent3 2 2 3" xfId="842"/>
    <cellStyle name="40 % - Accent3 2 2 3 2" xfId="2820"/>
    <cellStyle name="40 % - Accent3 2 2 3 2 2" xfId="4581"/>
    <cellStyle name="40 % - Accent3 2 2 3 2 2 2" xfId="8144"/>
    <cellStyle name="40 % - Accent3 2 2 3 2 2 2 2" xfId="15348"/>
    <cellStyle name="40 % - Accent3 2 2 3 2 2 2 2 2" xfId="29831"/>
    <cellStyle name="40 % - Accent3 2 2 3 2 2 2 2 2 2" xfId="58502"/>
    <cellStyle name="40 % - Accent3 2 2 3 2 2 2 2 3" xfId="44166"/>
    <cellStyle name="40 % - Accent3 2 2 3 2 2 2 3" xfId="22661"/>
    <cellStyle name="40 % - Accent3 2 2 3 2 2 2 3 2" xfId="51332"/>
    <cellStyle name="40 % - Accent3 2 2 3 2 2 2 4" xfId="36996"/>
    <cellStyle name="40 % - Accent3 2 2 3 2 2 3" xfId="11785"/>
    <cellStyle name="40 % - Accent3 2 2 3 2 2 3 2" xfId="26268"/>
    <cellStyle name="40 % - Accent3 2 2 3 2 2 3 2 2" xfId="54939"/>
    <cellStyle name="40 % - Accent3 2 2 3 2 2 3 3" xfId="40603"/>
    <cellStyle name="40 % - Accent3 2 2 3 2 2 4" xfId="19098"/>
    <cellStyle name="40 % - Accent3 2 2 3 2 2 4 2" xfId="47769"/>
    <cellStyle name="40 % - Accent3 2 2 3 2 2 5" xfId="33433"/>
    <cellStyle name="40 % - Accent3 2 2 3 2 3" xfId="6376"/>
    <cellStyle name="40 % - Accent3 2 2 3 2 3 2" xfId="13580"/>
    <cellStyle name="40 % - Accent3 2 2 3 2 3 2 2" xfId="28063"/>
    <cellStyle name="40 % - Accent3 2 2 3 2 3 2 2 2" xfId="56734"/>
    <cellStyle name="40 % - Accent3 2 2 3 2 3 2 3" xfId="42398"/>
    <cellStyle name="40 % - Accent3 2 2 3 2 3 3" xfId="20893"/>
    <cellStyle name="40 % - Accent3 2 2 3 2 3 3 2" xfId="49564"/>
    <cellStyle name="40 % - Accent3 2 2 3 2 3 4" xfId="35228"/>
    <cellStyle name="40 % - Accent3 2 2 3 2 4" xfId="10017"/>
    <cellStyle name="40 % - Accent3 2 2 3 2 4 2" xfId="24500"/>
    <cellStyle name="40 % - Accent3 2 2 3 2 4 2 2" xfId="53171"/>
    <cellStyle name="40 % - Accent3 2 2 3 2 4 3" xfId="38835"/>
    <cellStyle name="40 % - Accent3 2 2 3 2 5" xfId="17330"/>
    <cellStyle name="40 % - Accent3 2 2 3 2 5 2" xfId="46001"/>
    <cellStyle name="40 % - Accent3 2 2 3 2 6" xfId="31665"/>
    <cellStyle name="40 % - Accent3 2 2 3 3" xfId="3697"/>
    <cellStyle name="40 % - Accent3 2 2 3 3 2" xfId="7260"/>
    <cellStyle name="40 % - Accent3 2 2 3 3 2 2" xfId="14464"/>
    <cellStyle name="40 % - Accent3 2 2 3 3 2 2 2" xfId="28947"/>
    <cellStyle name="40 % - Accent3 2 2 3 3 2 2 2 2" xfId="57618"/>
    <cellStyle name="40 % - Accent3 2 2 3 3 2 2 3" xfId="43282"/>
    <cellStyle name="40 % - Accent3 2 2 3 3 2 3" xfId="21777"/>
    <cellStyle name="40 % - Accent3 2 2 3 3 2 3 2" xfId="50448"/>
    <cellStyle name="40 % - Accent3 2 2 3 3 2 4" xfId="36112"/>
    <cellStyle name="40 % - Accent3 2 2 3 3 3" xfId="10901"/>
    <cellStyle name="40 % - Accent3 2 2 3 3 3 2" xfId="25384"/>
    <cellStyle name="40 % - Accent3 2 2 3 3 3 2 2" xfId="54055"/>
    <cellStyle name="40 % - Accent3 2 2 3 3 3 3" xfId="39719"/>
    <cellStyle name="40 % - Accent3 2 2 3 3 4" xfId="18214"/>
    <cellStyle name="40 % - Accent3 2 2 3 3 4 2" xfId="46885"/>
    <cellStyle name="40 % - Accent3 2 2 3 3 5" xfId="32549"/>
    <cellStyle name="40 % - Accent3 2 2 3 4" xfId="5482"/>
    <cellStyle name="40 % - Accent3 2 2 3 4 2" xfId="12686"/>
    <cellStyle name="40 % - Accent3 2 2 3 4 2 2" xfId="27169"/>
    <cellStyle name="40 % - Accent3 2 2 3 4 2 2 2" xfId="55840"/>
    <cellStyle name="40 % - Accent3 2 2 3 4 2 3" xfId="41504"/>
    <cellStyle name="40 % - Accent3 2 2 3 4 3" xfId="19999"/>
    <cellStyle name="40 % - Accent3 2 2 3 4 3 2" xfId="48670"/>
    <cellStyle name="40 % - Accent3 2 2 3 4 4" xfId="34334"/>
    <cellStyle name="40 % - Accent3 2 2 3 5" xfId="9123"/>
    <cellStyle name="40 % - Accent3 2 2 3 5 2" xfId="23606"/>
    <cellStyle name="40 % - Accent3 2 2 3 5 2 2" xfId="52277"/>
    <cellStyle name="40 % - Accent3 2 2 3 5 3" xfId="37941"/>
    <cellStyle name="40 % - Accent3 2 2 3 6" xfId="16436"/>
    <cellStyle name="40 % - Accent3 2 2 3 6 2" xfId="45107"/>
    <cellStyle name="40 % - Accent3 2 2 3 7" xfId="30771"/>
    <cellStyle name="40 % - Accent3 2 2 3 8" xfId="1941"/>
    <cellStyle name="40 % - Accent3 2 2 4" xfId="2394"/>
    <cellStyle name="40 % - Accent3 2 2 4 2" xfId="4147"/>
    <cellStyle name="40 % - Accent3 2 2 4 2 2" xfId="7710"/>
    <cellStyle name="40 % - Accent3 2 2 4 2 2 2" xfId="14914"/>
    <cellStyle name="40 % - Accent3 2 2 4 2 2 2 2" xfId="29397"/>
    <cellStyle name="40 % - Accent3 2 2 4 2 2 2 2 2" xfId="58068"/>
    <cellStyle name="40 % - Accent3 2 2 4 2 2 2 3" xfId="43732"/>
    <cellStyle name="40 % - Accent3 2 2 4 2 2 3" xfId="22227"/>
    <cellStyle name="40 % - Accent3 2 2 4 2 2 3 2" xfId="50898"/>
    <cellStyle name="40 % - Accent3 2 2 4 2 2 4" xfId="36562"/>
    <cellStyle name="40 % - Accent3 2 2 4 2 3" xfId="11351"/>
    <cellStyle name="40 % - Accent3 2 2 4 2 3 2" xfId="25834"/>
    <cellStyle name="40 % - Accent3 2 2 4 2 3 2 2" xfId="54505"/>
    <cellStyle name="40 % - Accent3 2 2 4 2 3 3" xfId="40169"/>
    <cellStyle name="40 % - Accent3 2 2 4 2 4" xfId="18664"/>
    <cellStyle name="40 % - Accent3 2 2 4 2 4 2" xfId="47335"/>
    <cellStyle name="40 % - Accent3 2 2 4 2 5" xfId="32999"/>
    <cellStyle name="40 % - Accent3 2 2 4 3" xfId="5942"/>
    <cellStyle name="40 % - Accent3 2 2 4 3 2" xfId="13146"/>
    <cellStyle name="40 % - Accent3 2 2 4 3 2 2" xfId="27629"/>
    <cellStyle name="40 % - Accent3 2 2 4 3 2 2 2" xfId="56300"/>
    <cellStyle name="40 % - Accent3 2 2 4 3 2 3" xfId="41964"/>
    <cellStyle name="40 % - Accent3 2 2 4 3 3" xfId="20459"/>
    <cellStyle name="40 % - Accent3 2 2 4 3 3 2" xfId="49130"/>
    <cellStyle name="40 % - Accent3 2 2 4 3 4" xfId="34794"/>
    <cellStyle name="40 % - Accent3 2 2 4 4" xfId="9583"/>
    <cellStyle name="40 % - Accent3 2 2 4 4 2" xfId="24066"/>
    <cellStyle name="40 % - Accent3 2 2 4 4 2 2" xfId="52737"/>
    <cellStyle name="40 % - Accent3 2 2 4 4 3" xfId="38401"/>
    <cellStyle name="40 % - Accent3 2 2 4 5" xfId="16896"/>
    <cellStyle name="40 % - Accent3 2 2 4 5 2" xfId="45567"/>
    <cellStyle name="40 % - Accent3 2 2 4 6" xfId="31231"/>
    <cellStyle name="40 % - Accent3 2 2 5" xfId="3265"/>
    <cellStyle name="40 % - Accent3 2 2 5 2" xfId="6826"/>
    <cellStyle name="40 % - Accent3 2 2 5 2 2" xfId="14030"/>
    <cellStyle name="40 % - Accent3 2 2 5 2 2 2" xfId="28513"/>
    <cellStyle name="40 % - Accent3 2 2 5 2 2 2 2" xfId="57184"/>
    <cellStyle name="40 % - Accent3 2 2 5 2 2 3" xfId="42848"/>
    <cellStyle name="40 % - Accent3 2 2 5 2 3" xfId="21343"/>
    <cellStyle name="40 % - Accent3 2 2 5 2 3 2" xfId="50014"/>
    <cellStyle name="40 % - Accent3 2 2 5 2 4" xfId="35678"/>
    <cellStyle name="40 % - Accent3 2 2 5 3" xfId="10467"/>
    <cellStyle name="40 % - Accent3 2 2 5 3 2" xfId="24950"/>
    <cellStyle name="40 % - Accent3 2 2 5 3 2 2" xfId="53621"/>
    <cellStyle name="40 % - Accent3 2 2 5 3 3" xfId="39285"/>
    <cellStyle name="40 % - Accent3 2 2 5 4" xfId="17780"/>
    <cellStyle name="40 % - Accent3 2 2 5 4 2" xfId="46451"/>
    <cellStyle name="40 % - Accent3 2 2 5 5" xfId="32115"/>
    <cellStyle name="40 % - Accent3 2 2 6" xfId="5048"/>
    <cellStyle name="40 % - Accent3 2 2 6 2" xfId="12252"/>
    <cellStyle name="40 % - Accent3 2 2 6 2 2" xfId="26735"/>
    <cellStyle name="40 % - Accent3 2 2 6 2 2 2" xfId="55406"/>
    <cellStyle name="40 % - Accent3 2 2 6 2 3" xfId="41070"/>
    <cellStyle name="40 % - Accent3 2 2 6 3" xfId="19565"/>
    <cellStyle name="40 % - Accent3 2 2 6 3 2" xfId="48236"/>
    <cellStyle name="40 % - Accent3 2 2 6 4" xfId="33900"/>
    <cellStyle name="40 % - Accent3 2 2 7" xfId="8672"/>
    <cellStyle name="40 % - Accent3 2 2 7 2" xfId="23155"/>
    <cellStyle name="40 % - Accent3 2 2 7 2 2" xfId="51826"/>
    <cellStyle name="40 % - Accent3 2 2 7 3" xfId="37490"/>
    <cellStyle name="40 % - Accent3 2 2 8" xfId="16002"/>
    <cellStyle name="40 % - Accent3 2 2 8 2" xfId="44673"/>
    <cellStyle name="40 % - Accent3 2 2 9" xfId="30337"/>
    <cellStyle name="40 % - Accent3 2 3" xfId="605"/>
    <cellStyle name="40 % - Accent3 2 3 2" xfId="1057"/>
    <cellStyle name="40 % - Accent3 2 3 2 2" xfId="3033"/>
    <cellStyle name="40 % - Accent3 2 3 2 2 2" xfId="4796"/>
    <cellStyle name="40 % - Accent3 2 3 2 2 2 2" xfId="8359"/>
    <cellStyle name="40 % - Accent3 2 3 2 2 2 2 2" xfId="15563"/>
    <cellStyle name="40 % - Accent3 2 3 2 2 2 2 2 2" xfId="30046"/>
    <cellStyle name="40 % - Accent3 2 3 2 2 2 2 2 2 2" xfId="58717"/>
    <cellStyle name="40 % - Accent3 2 3 2 2 2 2 2 3" xfId="44381"/>
    <cellStyle name="40 % - Accent3 2 3 2 2 2 2 3" xfId="22876"/>
    <cellStyle name="40 % - Accent3 2 3 2 2 2 2 3 2" xfId="51547"/>
    <cellStyle name="40 % - Accent3 2 3 2 2 2 2 4" xfId="37211"/>
    <cellStyle name="40 % - Accent3 2 3 2 2 2 3" xfId="12000"/>
    <cellStyle name="40 % - Accent3 2 3 2 2 2 3 2" xfId="26483"/>
    <cellStyle name="40 % - Accent3 2 3 2 2 2 3 2 2" xfId="55154"/>
    <cellStyle name="40 % - Accent3 2 3 2 2 2 3 3" xfId="40818"/>
    <cellStyle name="40 % - Accent3 2 3 2 2 2 4" xfId="19313"/>
    <cellStyle name="40 % - Accent3 2 3 2 2 2 4 2" xfId="47984"/>
    <cellStyle name="40 % - Accent3 2 3 2 2 2 5" xfId="33648"/>
    <cellStyle name="40 % - Accent3 2 3 2 2 3" xfId="6591"/>
    <cellStyle name="40 % - Accent3 2 3 2 2 3 2" xfId="13795"/>
    <cellStyle name="40 % - Accent3 2 3 2 2 3 2 2" xfId="28278"/>
    <cellStyle name="40 % - Accent3 2 3 2 2 3 2 2 2" xfId="56949"/>
    <cellStyle name="40 % - Accent3 2 3 2 2 3 2 3" xfId="42613"/>
    <cellStyle name="40 % - Accent3 2 3 2 2 3 3" xfId="21108"/>
    <cellStyle name="40 % - Accent3 2 3 2 2 3 3 2" xfId="49779"/>
    <cellStyle name="40 % - Accent3 2 3 2 2 3 4" xfId="35443"/>
    <cellStyle name="40 % - Accent3 2 3 2 2 4" xfId="10232"/>
    <cellStyle name="40 % - Accent3 2 3 2 2 4 2" xfId="24715"/>
    <cellStyle name="40 % - Accent3 2 3 2 2 4 2 2" xfId="53386"/>
    <cellStyle name="40 % - Accent3 2 3 2 2 4 3" xfId="39050"/>
    <cellStyle name="40 % - Accent3 2 3 2 2 5" xfId="17545"/>
    <cellStyle name="40 % - Accent3 2 3 2 2 5 2" xfId="46216"/>
    <cellStyle name="40 % - Accent3 2 3 2 2 6" xfId="31880"/>
    <cellStyle name="40 % - Accent3 2 3 2 3" xfId="3912"/>
    <cellStyle name="40 % - Accent3 2 3 2 3 2" xfId="7475"/>
    <cellStyle name="40 % - Accent3 2 3 2 3 2 2" xfId="14679"/>
    <cellStyle name="40 % - Accent3 2 3 2 3 2 2 2" xfId="29162"/>
    <cellStyle name="40 % - Accent3 2 3 2 3 2 2 2 2" xfId="57833"/>
    <cellStyle name="40 % - Accent3 2 3 2 3 2 2 3" xfId="43497"/>
    <cellStyle name="40 % - Accent3 2 3 2 3 2 3" xfId="21992"/>
    <cellStyle name="40 % - Accent3 2 3 2 3 2 3 2" xfId="50663"/>
    <cellStyle name="40 % - Accent3 2 3 2 3 2 4" xfId="36327"/>
    <cellStyle name="40 % - Accent3 2 3 2 3 3" xfId="11116"/>
    <cellStyle name="40 % - Accent3 2 3 2 3 3 2" xfId="25599"/>
    <cellStyle name="40 % - Accent3 2 3 2 3 3 2 2" xfId="54270"/>
    <cellStyle name="40 % - Accent3 2 3 2 3 3 3" xfId="39934"/>
    <cellStyle name="40 % - Accent3 2 3 2 3 4" xfId="18429"/>
    <cellStyle name="40 % - Accent3 2 3 2 3 4 2" xfId="47100"/>
    <cellStyle name="40 % - Accent3 2 3 2 3 5" xfId="32764"/>
    <cellStyle name="40 % - Accent3 2 3 2 4" xfId="5697"/>
    <cellStyle name="40 % - Accent3 2 3 2 4 2" xfId="12901"/>
    <cellStyle name="40 % - Accent3 2 3 2 4 2 2" xfId="27384"/>
    <cellStyle name="40 % - Accent3 2 3 2 4 2 2 2" xfId="56055"/>
    <cellStyle name="40 % - Accent3 2 3 2 4 2 3" xfId="41719"/>
    <cellStyle name="40 % - Accent3 2 3 2 4 3" xfId="20214"/>
    <cellStyle name="40 % - Accent3 2 3 2 4 3 2" xfId="48885"/>
    <cellStyle name="40 % - Accent3 2 3 2 4 4" xfId="34549"/>
    <cellStyle name="40 % - Accent3 2 3 2 5" xfId="9338"/>
    <cellStyle name="40 % - Accent3 2 3 2 5 2" xfId="23821"/>
    <cellStyle name="40 % - Accent3 2 3 2 5 2 2" xfId="52492"/>
    <cellStyle name="40 % - Accent3 2 3 2 5 3" xfId="38156"/>
    <cellStyle name="40 % - Accent3 2 3 2 6" xfId="16651"/>
    <cellStyle name="40 % - Accent3 2 3 2 6 2" xfId="45322"/>
    <cellStyle name="40 % - Accent3 2 3 2 7" xfId="30986"/>
    <cellStyle name="40 % - Accent3 2 3 2 8" xfId="2154"/>
    <cellStyle name="40 % - Accent3 2 3 3" xfId="2603"/>
    <cellStyle name="40 % - Accent3 2 3 3 2" xfId="4362"/>
    <cellStyle name="40 % - Accent3 2 3 3 2 2" xfId="7925"/>
    <cellStyle name="40 % - Accent3 2 3 3 2 2 2" xfId="15129"/>
    <cellStyle name="40 % - Accent3 2 3 3 2 2 2 2" xfId="29612"/>
    <cellStyle name="40 % - Accent3 2 3 3 2 2 2 2 2" xfId="58283"/>
    <cellStyle name="40 % - Accent3 2 3 3 2 2 2 3" xfId="43947"/>
    <cellStyle name="40 % - Accent3 2 3 3 2 2 3" xfId="22442"/>
    <cellStyle name="40 % - Accent3 2 3 3 2 2 3 2" xfId="51113"/>
    <cellStyle name="40 % - Accent3 2 3 3 2 2 4" xfId="36777"/>
    <cellStyle name="40 % - Accent3 2 3 3 2 3" xfId="11566"/>
    <cellStyle name="40 % - Accent3 2 3 3 2 3 2" xfId="26049"/>
    <cellStyle name="40 % - Accent3 2 3 3 2 3 2 2" xfId="54720"/>
    <cellStyle name="40 % - Accent3 2 3 3 2 3 3" xfId="40384"/>
    <cellStyle name="40 % - Accent3 2 3 3 2 4" xfId="18879"/>
    <cellStyle name="40 % - Accent3 2 3 3 2 4 2" xfId="47550"/>
    <cellStyle name="40 % - Accent3 2 3 3 2 5" xfId="33214"/>
    <cellStyle name="40 % - Accent3 2 3 3 3" xfId="6157"/>
    <cellStyle name="40 % - Accent3 2 3 3 3 2" xfId="13361"/>
    <cellStyle name="40 % - Accent3 2 3 3 3 2 2" xfId="27844"/>
    <cellStyle name="40 % - Accent3 2 3 3 3 2 2 2" xfId="56515"/>
    <cellStyle name="40 % - Accent3 2 3 3 3 2 3" xfId="42179"/>
    <cellStyle name="40 % - Accent3 2 3 3 3 3" xfId="20674"/>
    <cellStyle name="40 % - Accent3 2 3 3 3 3 2" xfId="49345"/>
    <cellStyle name="40 % - Accent3 2 3 3 3 4" xfId="35009"/>
    <cellStyle name="40 % - Accent3 2 3 3 4" xfId="9798"/>
    <cellStyle name="40 % - Accent3 2 3 3 4 2" xfId="24281"/>
    <cellStyle name="40 % - Accent3 2 3 3 4 2 2" xfId="52952"/>
    <cellStyle name="40 % - Accent3 2 3 3 4 3" xfId="38616"/>
    <cellStyle name="40 % - Accent3 2 3 3 5" xfId="17111"/>
    <cellStyle name="40 % - Accent3 2 3 3 5 2" xfId="45782"/>
    <cellStyle name="40 % - Accent3 2 3 3 6" xfId="31446"/>
    <cellStyle name="40 % - Accent3 2 3 4" xfId="3480"/>
    <cellStyle name="40 % - Accent3 2 3 4 2" xfId="7041"/>
    <cellStyle name="40 % - Accent3 2 3 4 2 2" xfId="14245"/>
    <cellStyle name="40 % - Accent3 2 3 4 2 2 2" xfId="28728"/>
    <cellStyle name="40 % - Accent3 2 3 4 2 2 2 2" xfId="57399"/>
    <cellStyle name="40 % - Accent3 2 3 4 2 2 3" xfId="43063"/>
    <cellStyle name="40 % - Accent3 2 3 4 2 3" xfId="21558"/>
    <cellStyle name="40 % - Accent3 2 3 4 2 3 2" xfId="50229"/>
    <cellStyle name="40 % - Accent3 2 3 4 2 4" xfId="35893"/>
    <cellStyle name="40 % - Accent3 2 3 4 3" xfId="10682"/>
    <cellStyle name="40 % - Accent3 2 3 4 3 2" xfId="25165"/>
    <cellStyle name="40 % - Accent3 2 3 4 3 2 2" xfId="53836"/>
    <cellStyle name="40 % - Accent3 2 3 4 3 3" xfId="39500"/>
    <cellStyle name="40 % - Accent3 2 3 4 4" xfId="17995"/>
    <cellStyle name="40 % - Accent3 2 3 4 4 2" xfId="46666"/>
    <cellStyle name="40 % - Accent3 2 3 4 5" xfId="32330"/>
    <cellStyle name="40 % - Accent3 2 3 5" xfId="5263"/>
    <cellStyle name="40 % - Accent3 2 3 5 2" xfId="12467"/>
    <cellStyle name="40 % - Accent3 2 3 5 2 2" xfId="26950"/>
    <cellStyle name="40 % - Accent3 2 3 5 2 2 2" xfId="55621"/>
    <cellStyle name="40 % - Accent3 2 3 5 2 3" xfId="41285"/>
    <cellStyle name="40 % - Accent3 2 3 5 3" xfId="19780"/>
    <cellStyle name="40 % - Accent3 2 3 5 3 2" xfId="48451"/>
    <cellStyle name="40 % - Accent3 2 3 5 4" xfId="34115"/>
    <cellStyle name="40 % - Accent3 2 3 6" xfId="8901"/>
    <cellStyle name="40 % - Accent3 2 3 6 2" xfId="23384"/>
    <cellStyle name="40 % - Accent3 2 3 6 2 2" xfId="52055"/>
    <cellStyle name="40 % - Accent3 2 3 6 3" xfId="37719"/>
    <cellStyle name="40 % - Accent3 2 3 7" xfId="16217"/>
    <cellStyle name="40 % - Accent3 2 3 7 2" xfId="44888"/>
    <cellStyle name="40 % - Accent3 2 3 8" xfId="30552"/>
    <cellStyle name="40 % - Accent3 2 3 9" xfId="1724"/>
    <cellStyle name="40 % - Accent3 2 4" xfId="841"/>
    <cellStyle name="40 % - Accent3 2 4 2" xfId="2819"/>
    <cellStyle name="40 % - Accent3 2 4 2 2" xfId="4580"/>
    <cellStyle name="40 % - Accent3 2 4 2 2 2" xfId="8143"/>
    <cellStyle name="40 % - Accent3 2 4 2 2 2 2" xfId="15347"/>
    <cellStyle name="40 % - Accent3 2 4 2 2 2 2 2" xfId="29830"/>
    <cellStyle name="40 % - Accent3 2 4 2 2 2 2 2 2" xfId="58501"/>
    <cellStyle name="40 % - Accent3 2 4 2 2 2 2 3" xfId="44165"/>
    <cellStyle name="40 % - Accent3 2 4 2 2 2 3" xfId="22660"/>
    <cellStyle name="40 % - Accent3 2 4 2 2 2 3 2" xfId="51331"/>
    <cellStyle name="40 % - Accent3 2 4 2 2 2 4" xfId="36995"/>
    <cellStyle name="40 % - Accent3 2 4 2 2 3" xfId="11784"/>
    <cellStyle name="40 % - Accent3 2 4 2 2 3 2" xfId="26267"/>
    <cellStyle name="40 % - Accent3 2 4 2 2 3 2 2" xfId="54938"/>
    <cellStyle name="40 % - Accent3 2 4 2 2 3 3" xfId="40602"/>
    <cellStyle name="40 % - Accent3 2 4 2 2 4" xfId="19097"/>
    <cellStyle name="40 % - Accent3 2 4 2 2 4 2" xfId="47768"/>
    <cellStyle name="40 % - Accent3 2 4 2 2 5" xfId="33432"/>
    <cellStyle name="40 % - Accent3 2 4 2 3" xfId="6375"/>
    <cellStyle name="40 % - Accent3 2 4 2 3 2" xfId="13579"/>
    <cellStyle name="40 % - Accent3 2 4 2 3 2 2" xfId="28062"/>
    <cellStyle name="40 % - Accent3 2 4 2 3 2 2 2" xfId="56733"/>
    <cellStyle name="40 % - Accent3 2 4 2 3 2 3" xfId="42397"/>
    <cellStyle name="40 % - Accent3 2 4 2 3 3" xfId="20892"/>
    <cellStyle name="40 % - Accent3 2 4 2 3 3 2" xfId="49563"/>
    <cellStyle name="40 % - Accent3 2 4 2 3 4" xfId="35227"/>
    <cellStyle name="40 % - Accent3 2 4 2 4" xfId="10016"/>
    <cellStyle name="40 % - Accent3 2 4 2 4 2" xfId="24499"/>
    <cellStyle name="40 % - Accent3 2 4 2 4 2 2" xfId="53170"/>
    <cellStyle name="40 % - Accent3 2 4 2 4 3" xfId="38834"/>
    <cellStyle name="40 % - Accent3 2 4 2 5" xfId="17329"/>
    <cellStyle name="40 % - Accent3 2 4 2 5 2" xfId="46000"/>
    <cellStyle name="40 % - Accent3 2 4 2 6" xfId="31664"/>
    <cellStyle name="40 % - Accent3 2 4 3" xfId="3696"/>
    <cellStyle name="40 % - Accent3 2 4 3 2" xfId="7259"/>
    <cellStyle name="40 % - Accent3 2 4 3 2 2" xfId="14463"/>
    <cellStyle name="40 % - Accent3 2 4 3 2 2 2" xfId="28946"/>
    <cellStyle name="40 % - Accent3 2 4 3 2 2 2 2" xfId="57617"/>
    <cellStyle name="40 % - Accent3 2 4 3 2 2 3" xfId="43281"/>
    <cellStyle name="40 % - Accent3 2 4 3 2 3" xfId="21776"/>
    <cellStyle name="40 % - Accent3 2 4 3 2 3 2" xfId="50447"/>
    <cellStyle name="40 % - Accent3 2 4 3 2 4" xfId="36111"/>
    <cellStyle name="40 % - Accent3 2 4 3 3" xfId="10900"/>
    <cellStyle name="40 % - Accent3 2 4 3 3 2" xfId="25383"/>
    <cellStyle name="40 % - Accent3 2 4 3 3 2 2" xfId="54054"/>
    <cellStyle name="40 % - Accent3 2 4 3 3 3" xfId="39718"/>
    <cellStyle name="40 % - Accent3 2 4 3 4" xfId="18213"/>
    <cellStyle name="40 % - Accent3 2 4 3 4 2" xfId="46884"/>
    <cellStyle name="40 % - Accent3 2 4 3 5" xfId="32548"/>
    <cellStyle name="40 % - Accent3 2 4 4" xfId="5481"/>
    <cellStyle name="40 % - Accent3 2 4 4 2" xfId="12685"/>
    <cellStyle name="40 % - Accent3 2 4 4 2 2" xfId="27168"/>
    <cellStyle name="40 % - Accent3 2 4 4 2 2 2" xfId="55839"/>
    <cellStyle name="40 % - Accent3 2 4 4 2 3" xfId="41503"/>
    <cellStyle name="40 % - Accent3 2 4 4 3" xfId="19998"/>
    <cellStyle name="40 % - Accent3 2 4 4 3 2" xfId="48669"/>
    <cellStyle name="40 % - Accent3 2 4 4 4" xfId="34333"/>
    <cellStyle name="40 % - Accent3 2 4 5" xfId="9122"/>
    <cellStyle name="40 % - Accent3 2 4 5 2" xfId="23605"/>
    <cellStyle name="40 % - Accent3 2 4 5 2 2" xfId="52276"/>
    <cellStyle name="40 % - Accent3 2 4 5 3" xfId="37940"/>
    <cellStyle name="40 % - Accent3 2 4 6" xfId="16435"/>
    <cellStyle name="40 % - Accent3 2 4 6 2" xfId="45106"/>
    <cellStyle name="40 % - Accent3 2 4 7" xfId="30770"/>
    <cellStyle name="40 % - Accent3 2 4 8" xfId="1940"/>
    <cellStyle name="40 % - Accent3 2 5" xfId="2393"/>
    <cellStyle name="40 % - Accent3 2 5 2" xfId="4146"/>
    <cellStyle name="40 % - Accent3 2 5 2 2" xfId="7709"/>
    <cellStyle name="40 % - Accent3 2 5 2 2 2" xfId="14913"/>
    <cellStyle name="40 % - Accent3 2 5 2 2 2 2" xfId="29396"/>
    <cellStyle name="40 % - Accent3 2 5 2 2 2 2 2" xfId="58067"/>
    <cellStyle name="40 % - Accent3 2 5 2 2 2 3" xfId="43731"/>
    <cellStyle name="40 % - Accent3 2 5 2 2 3" xfId="22226"/>
    <cellStyle name="40 % - Accent3 2 5 2 2 3 2" xfId="50897"/>
    <cellStyle name="40 % - Accent3 2 5 2 2 4" xfId="36561"/>
    <cellStyle name="40 % - Accent3 2 5 2 3" xfId="11350"/>
    <cellStyle name="40 % - Accent3 2 5 2 3 2" xfId="25833"/>
    <cellStyle name="40 % - Accent3 2 5 2 3 2 2" xfId="54504"/>
    <cellStyle name="40 % - Accent3 2 5 2 3 3" xfId="40168"/>
    <cellStyle name="40 % - Accent3 2 5 2 4" xfId="18663"/>
    <cellStyle name="40 % - Accent3 2 5 2 4 2" xfId="47334"/>
    <cellStyle name="40 % - Accent3 2 5 2 5" xfId="32998"/>
    <cellStyle name="40 % - Accent3 2 5 3" xfId="5941"/>
    <cellStyle name="40 % - Accent3 2 5 3 2" xfId="13145"/>
    <cellStyle name="40 % - Accent3 2 5 3 2 2" xfId="27628"/>
    <cellStyle name="40 % - Accent3 2 5 3 2 2 2" xfId="56299"/>
    <cellStyle name="40 % - Accent3 2 5 3 2 3" xfId="41963"/>
    <cellStyle name="40 % - Accent3 2 5 3 3" xfId="20458"/>
    <cellStyle name="40 % - Accent3 2 5 3 3 2" xfId="49129"/>
    <cellStyle name="40 % - Accent3 2 5 3 4" xfId="34793"/>
    <cellStyle name="40 % - Accent3 2 5 4" xfId="9582"/>
    <cellStyle name="40 % - Accent3 2 5 4 2" xfId="24065"/>
    <cellStyle name="40 % - Accent3 2 5 4 2 2" xfId="52736"/>
    <cellStyle name="40 % - Accent3 2 5 4 3" xfId="38400"/>
    <cellStyle name="40 % - Accent3 2 5 5" xfId="16895"/>
    <cellStyle name="40 % - Accent3 2 5 5 2" xfId="45566"/>
    <cellStyle name="40 % - Accent3 2 5 6" xfId="31230"/>
    <cellStyle name="40 % - Accent3 2 6" xfId="3264"/>
    <cellStyle name="40 % - Accent3 2 6 2" xfId="6825"/>
    <cellStyle name="40 % - Accent3 2 6 2 2" xfId="14029"/>
    <cellStyle name="40 % - Accent3 2 6 2 2 2" xfId="28512"/>
    <cellStyle name="40 % - Accent3 2 6 2 2 2 2" xfId="57183"/>
    <cellStyle name="40 % - Accent3 2 6 2 2 3" xfId="42847"/>
    <cellStyle name="40 % - Accent3 2 6 2 3" xfId="21342"/>
    <cellStyle name="40 % - Accent3 2 6 2 3 2" xfId="50013"/>
    <cellStyle name="40 % - Accent3 2 6 2 4" xfId="35677"/>
    <cellStyle name="40 % - Accent3 2 6 3" xfId="10466"/>
    <cellStyle name="40 % - Accent3 2 6 3 2" xfId="24949"/>
    <cellStyle name="40 % - Accent3 2 6 3 2 2" xfId="53620"/>
    <cellStyle name="40 % - Accent3 2 6 3 3" xfId="39284"/>
    <cellStyle name="40 % - Accent3 2 6 4" xfId="17779"/>
    <cellStyle name="40 % - Accent3 2 6 4 2" xfId="46450"/>
    <cellStyle name="40 % - Accent3 2 6 5" xfId="32114"/>
    <cellStyle name="40 % - Accent3 2 7" xfId="5047"/>
    <cellStyle name="40 % - Accent3 2 7 2" xfId="12251"/>
    <cellStyle name="40 % - Accent3 2 7 2 2" xfId="26734"/>
    <cellStyle name="40 % - Accent3 2 7 2 2 2" xfId="55405"/>
    <cellStyle name="40 % - Accent3 2 7 2 3" xfId="41069"/>
    <cellStyle name="40 % - Accent3 2 7 3" xfId="19564"/>
    <cellStyle name="40 % - Accent3 2 7 3 2" xfId="48235"/>
    <cellStyle name="40 % - Accent3 2 7 4" xfId="33899"/>
    <cellStyle name="40 % - Accent3 2 8" xfId="8671"/>
    <cellStyle name="40 % - Accent3 2 8 2" xfId="23154"/>
    <cellStyle name="40 % - Accent3 2 8 2 2" xfId="51825"/>
    <cellStyle name="40 % - Accent3 2 8 3" xfId="37489"/>
    <cellStyle name="40 % - Accent3 2 9" xfId="16001"/>
    <cellStyle name="40 % - Accent3 2 9 2" xfId="44672"/>
    <cellStyle name="40 % - Accent3 3" xfId="85"/>
    <cellStyle name="40 % - Accent3 4" xfId="86"/>
    <cellStyle name="40 % - Accent3 5" xfId="3233"/>
    <cellStyle name="40 % - Accent3 5 2" xfId="4999"/>
    <cellStyle name="40 % - Accent3 5 2 2" xfId="8562"/>
    <cellStyle name="40 % - Accent3 5 2 2 2" xfId="15766"/>
    <cellStyle name="40 % - Accent3 5 2 2 2 2" xfId="30249"/>
    <cellStyle name="40 % - Accent3 5 2 2 2 2 2" xfId="58920"/>
    <cellStyle name="40 % - Accent3 5 2 2 2 3" xfId="44584"/>
    <cellStyle name="40 % - Accent3 5 2 2 3" xfId="23079"/>
    <cellStyle name="40 % - Accent3 5 2 2 3 2" xfId="51750"/>
    <cellStyle name="40 % - Accent3 5 2 2 4" xfId="37414"/>
    <cellStyle name="40 % - Accent3 5 2 3" xfId="12203"/>
    <cellStyle name="40 % - Accent3 5 2 3 2" xfId="26686"/>
    <cellStyle name="40 % - Accent3 5 2 3 2 2" xfId="55357"/>
    <cellStyle name="40 % - Accent3 5 2 3 3" xfId="41021"/>
    <cellStyle name="40 % - Accent3 5 2 4" xfId="19516"/>
    <cellStyle name="40 % - Accent3 5 2 4 2" xfId="48187"/>
    <cellStyle name="40 % - Accent3 5 2 5" xfId="33851"/>
    <cellStyle name="40 % - Accent3 5 3" xfId="6794"/>
    <cellStyle name="40 % - Accent3 5 3 2" xfId="13998"/>
    <cellStyle name="40 % - Accent3 5 3 2 2" xfId="28481"/>
    <cellStyle name="40 % - Accent3 5 3 2 2 2" xfId="57152"/>
    <cellStyle name="40 % - Accent3 5 3 2 3" xfId="42816"/>
    <cellStyle name="40 % - Accent3 5 3 3" xfId="21311"/>
    <cellStyle name="40 % - Accent3 5 3 3 2" xfId="49982"/>
    <cellStyle name="40 % - Accent3 5 3 4" xfId="35646"/>
    <cellStyle name="40 % - Accent3 5 4" xfId="10435"/>
    <cellStyle name="40 % - Accent3 5 4 2" xfId="24918"/>
    <cellStyle name="40 % - Accent3 5 4 2 2" xfId="53589"/>
    <cellStyle name="40 % - Accent3 5 4 3" xfId="39253"/>
    <cellStyle name="40 % - Accent3 5 5" xfId="17748"/>
    <cellStyle name="40 % - Accent3 5 5 2" xfId="46419"/>
    <cellStyle name="40 % - Accent3 5 6" xfId="32083"/>
    <cellStyle name="40 % - Accent3 6" xfId="4115"/>
    <cellStyle name="40 % - Accent3 6 2" xfId="7678"/>
    <cellStyle name="40 % - Accent3 6 2 2" xfId="14882"/>
    <cellStyle name="40 % - Accent3 6 2 2 2" xfId="29365"/>
    <cellStyle name="40 % - Accent3 6 2 2 2 2" xfId="58036"/>
    <cellStyle name="40 % - Accent3 6 2 2 3" xfId="43700"/>
    <cellStyle name="40 % - Accent3 6 2 3" xfId="22195"/>
    <cellStyle name="40 % - Accent3 6 2 3 2" xfId="50866"/>
    <cellStyle name="40 % - Accent3 6 2 4" xfId="36530"/>
    <cellStyle name="40 % - Accent3 6 3" xfId="11319"/>
    <cellStyle name="40 % - Accent3 6 3 2" xfId="25802"/>
    <cellStyle name="40 % - Accent3 6 3 2 2" xfId="54473"/>
    <cellStyle name="40 % - Accent3 6 3 3" xfId="40137"/>
    <cellStyle name="40 % - Accent3 6 4" xfId="18632"/>
    <cellStyle name="40 % - Accent3 6 4 2" xfId="47303"/>
    <cellStyle name="40 % - Accent3 6 5" xfId="32967"/>
    <cellStyle name="40 % - Accent3 7" xfId="5018"/>
    <cellStyle name="40 % - Accent3 7 2" xfId="12222"/>
    <cellStyle name="40 % - Accent3 7 2 2" xfId="26705"/>
    <cellStyle name="40 % - Accent3 7 2 2 2" xfId="55376"/>
    <cellStyle name="40 % - Accent3 7 2 3" xfId="41040"/>
    <cellStyle name="40 % - Accent3 7 3" xfId="19535"/>
    <cellStyle name="40 % - Accent3 7 3 2" xfId="48206"/>
    <cellStyle name="40 % - Accent3 7 4" xfId="33870"/>
    <cellStyle name="40 % - Accent3 8" xfId="5906"/>
    <cellStyle name="40 % - Accent3 8 2" xfId="13110"/>
    <cellStyle name="40 % - Accent3 8 2 2" xfId="27593"/>
    <cellStyle name="40 % - Accent3 8 2 2 2" xfId="56264"/>
    <cellStyle name="40 % - Accent3 8 2 3" xfId="41928"/>
    <cellStyle name="40 % - Accent3 8 3" xfId="20423"/>
    <cellStyle name="40 % - Accent3 8 3 2" xfId="49094"/>
    <cellStyle name="40 % - Accent3 8 4" xfId="34758"/>
    <cellStyle name="40 % - Accent3 9" xfId="8639"/>
    <cellStyle name="40 % - Accent3 9 2" xfId="23122"/>
    <cellStyle name="40 % - Accent3 9 2 2" xfId="51793"/>
    <cellStyle name="40 % - Accent3 9 3" xfId="37457"/>
    <cellStyle name="40 % - Accent4" xfId="87"/>
    <cellStyle name="40 % - Accent4 10" xfId="9550"/>
    <cellStyle name="40 % - Accent4 10 2" xfId="24033"/>
    <cellStyle name="40 % - Accent4 10 2 2" xfId="52704"/>
    <cellStyle name="40 % - Accent4 10 3" xfId="38368"/>
    <cellStyle name="40 % - Accent4 11" xfId="15974"/>
    <cellStyle name="40 % - Accent4 11 2" xfId="44645"/>
    <cellStyle name="40 % - Accent4 12" xfId="16863"/>
    <cellStyle name="40 % - Accent4 12 2" xfId="45534"/>
    <cellStyle name="40 % - Accent4 13" xfId="30309"/>
    <cellStyle name="40 % - Accent4 14" xfId="31198"/>
    <cellStyle name="40 % - Accent4 15" xfId="1484"/>
    <cellStyle name="40 % - Accent4 16" xfId="2363"/>
    <cellStyle name="40 % - Accent4 2" xfId="88"/>
    <cellStyle name="40 % - Accent4 2 10" xfId="30338"/>
    <cellStyle name="40 % - Accent4 2 11" xfId="1515"/>
    <cellStyle name="40 % - Accent4 2 2" xfId="89"/>
    <cellStyle name="40 % - Accent4 2 2 10" xfId="1516"/>
    <cellStyle name="40 % - Accent4 2 2 2" xfId="608"/>
    <cellStyle name="40 % - Accent4 2 2 2 2" xfId="1060"/>
    <cellStyle name="40 % - Accent4 2 2 2 2 2" xfId="3036"/>
    <cellStyle name="40 % - Accent4 2 2 2 2 2 2" xfId="4799"/>
    <cellStyle name="40 % - Accent4 2 2 2 2 2 2 2" xfId="8362" hidden="1"/>
    <cellStyle name="40 % - Accent4 2 2 2 2 2 2 2" xfId="8591"/>
    <cellStyle name="40 % - Accent4 2 2 2 2 2 2 2 2" xfId="15566"/>
    <cellStyle name="40 % - Accent4 2 2 2 2 2 2 2 2 2" xfId="30049"/>
    <cellStyle name="40 % - Accent4 2 2 2 2 2 2 2 2 2 2" xfId="58720"/>
    <cellStyle name="40 % - Accent4 2 2 2 2 2 2 2 2 3" xfId="44384"/>
    <cellStyle name="40 % - Accent4 2 2 2 2 2 2 2 3" xfId="15795"/>
    <cellStyle name="40 % - Accent4 2 2 2 2 2 2 2 3 2" xfId="30278"/>
    <cellStyle name="40 % - Accent4 2 2 2 2 2 2 2 3 2 2" xfId="58949"/>
    <cellStyle name="40 % - Accent4 2 2 2 2 2 2 2 3 3" xfId="44613"/>
    <cellStyle name="40 % - Accent4 2 2 2 2 2 2 2 4" xfId="22879"/>
    <cellStyle name="40 % - Accent4 2 2 2 2 2 2 2 4 2" xfId="51550"/>
    <cellStyle name="40 % - Accent4 2 2 2 2 2 2 2 5" xfId="23108"/>
    <cellStyle name="40 % - Accent4 2 2 2 2 2 2 2 5 2" xfId="51779"/>
    <cellStyle name="40 % - Accent4 2 2 2 2 2 2 2 6" xfId="37214"/>
    <cellStyle name="40 % - Accent4 2 2 2 2 2 2 2 7" xfId="37443"/>
    <cellStyle name="40 % - Accent4 2 2 2 2 2 2 3" xfId="12003"/>
    <cellStyle name="40 % - Accent4 2 2 2 2 2 2 3 2" xfId="26486"/>
    <cellStyle name="40 % - Accent4 2 2 2 2 2 2 3 2 2" xfId="55157"/>
    <cellStyle name="40 % - Accent4 2 2 2 2 2 2 3 3" xfId="40821"/>
    <cellStyle name="40 % - Accent4 2 2 2 2 2 2 4" xfId="19316"/>
    <cellStyle name="40 % - Accent4 2 2 2 2 2 2 4 2" xfId="47987"/>
    <cellStyle name="40 % - Accent4 2 2 2 2 2 2 5" xfId="33651"/>
    <cellStyle name="40 % - Accent4 2 2 2 2 2 3" xfId="6594"/>
    <cellStyle name="40 % - Accent4 2 2 2 2 2 3 2" xfId="13798"/>
    <cellStyle name="40 % - Accent4 2 2 2 2 2 3 2 2" xfId="28281"/>
    <cellStyle name="40 % - Accent4 2 2 2 2 2 3 2 2 2" xfId="56952"/>
    <cellStyle name="40 % - Accent4 2 2 2 2 2 3 2 3" xfId="42616"/>
    <cellStyle name="40 % - Accent4 2 2 2 2 2 3 3" xfId="21111"/>
    <cellStyle name="40 % - Accent4 2 2 2 2 2 3 3 2" xfId="49782"/>
    <cellStyle name="40 % - Accent4 2 2 2 2 2 3 4" xfId="35446"/>
    <cellStyle name="40 % - Accent4 2 2 2 2 2 4" xfId="10235"/>
    <cellStyle name="40 % - Accent4 2 2 2 2 2 4 2" xfId="24718"/>
    <cellStyle name="40 % - Accent4 2 2 2 2 2 4 2 2" xfId="53389"/>
    <cellStyle name="40 % - Accent4 2 2 2 2 2 4 3" xfId="39053"/>
    <cellStyle name="40 % - Accent4 2 2 2 2 2 5" xfId="17548"/>
    <cellStyle name="40 % - Accent4 2 2 2 2 2 5 2" xfId="46219"/>
    <cellStyle name="40 % - Accent4 2 2 2 2 2 6" xfId="31883"/>
    <cellStyle name="40 % - Accent4 2 2 2 2 3" xfId="3915"/>
    <cellStyle name="40 % - Accent4 2 2 2 2 3 2" xfId="7478"/>
    <cellStyle name="40 % - Accent4 2 2 2 2 3 2 2" xfId="14682"/>
    <cellStyle name="40 % - Accent4 2 2 2 2 3 2 2 2" xfId="29165"/>
    <cellStyle name="40 % - Accent4 2 2 2 2 3 2 2 2 2" xfId="57836"/>
    <cellStyle name="40 % - Accent4 2 2 2 2 3 2 2 3" xfId="43500"/>
    <cellStyle name="40 % - Accent4 2 2 2 2 3 2 3" xfId="21995"/>
    <cellStyle name="40 % - Accent4 2 2 2 2 3 2 3 2" xfId="50666"/>
    <cellStyle name="40 % - Accent4 2 2 2 2 3 2 4" xfId="36330"/>
    <cellStyle name="40 % - Accent4 2 2 2 2 3 3" xfId="11119"/>
    <cellStyle name="40 % - Accent4 2 2 2 2 3 3 2" xfId="25602"/>
    <cellStyle name="40 % - Accent4 2 2 2 2 3 3 2 2" xfId="54273"/>
    <cellStyle name="40 % - Accent4 2 2 2 2 3 3 3" xfId="39937"/>
    <cellStyle name="40 % - Accent4 2 2 2 2 3 4" xfId="18432"/>
    <cellStyle name="40 % - Accent4 2 2 2 2 3 4 2" xfId="47103"/>
    <cellStyle name="40 % - Accent4 2 2 2 2 3 5" xfId="32767"/>
    <cellStyle name="40 % - Accent4 2 2 2 2 4" xfId="5700"/>
    <cellStyle name="40 % - Accent4 2 2 2 2 4 2" xfId="12904"/>
    <cellStyle name="40 % - Accent4 2 2 2 2 4 2 2" xfId="27387"/>
    <cellStyle name="40 % - Accent4 2 2 2 2 4 2 2 2" xfId="56058"/>
    <cellStyle name="40 % - Accent4 2 2 2 2 4 2 3" xfId="41722"/>
    <cellStyle name="40 % - Accent4 2 2 2 2 4 3" xfId="20217"/>
    <cellStyle name="40 % - Accent4 2 2 2 2 4 3 2" xfId="48888"/>
    <cellStyle name="40 % - Accent4 2 2 2 2 4 4" xfId="34552"/>
    <cellStyle name="40 % - Accent4 2 2 2 2 5" xfId="9341"/>
    <cellStyle name="40 % - Accent4 2 2 2 2 5 2" xfId="23824"/>
    <cellStyle name="40 % - Accent4 2 2 2 2 5 2 2" xfId="52495"/>
    <cellStyle name="40 % - Accent4 2 2 2 2 5 3" xfId="38159"/>
    <cellStyle name="40 % - Accent4 2 2 2 2 6" xfId="16654"/>
    <cellStyle name="40 % - Accent4 2 2 2 2 6 2" xfId="45325"/>
    <cellStyle name="40 % - Accent4 2 2 2 2 7" xfId="30989"/>
    <cellStyle name="40 % - Accent4 2 2 2 2 8" xfId="2157"/>
    <cellStyle name="40 % - Accent4 2 2 2 3" xfId="2606"/>
    <cellStyle name="40 % - Accent4 2 2 2 3 2" xfId="4365"/>
    <cellStyle name="40 % - Accent4 2 2 2 3 2 2" xfId="7928"/>
    <cellStyle name="40 % - Accent4 2 2 2 3 2 2 2" xfId="15132"/>
    <cellStyle name="40 % - Accent4 2 2 2 3 2 2 2 2" xfId="29615"/>
    <cellStyle name="40 % - Accent4 2 2 2 3 2 2 2 2 2" xfId="58286"/>
    <cellStyle name="40 % - Accent4 2 2 2 3 2 2 2 3" xfId="43950"/>
    <cellStyle name="40 % - Accent4 2 2 2 3 2 2 3" xfId="22445"/>
    <cellStyle name="40 % - Accent4 2 2 2 3 2 2 3 2" xfId="51116"/>
    <cellStyle name="40 % - Accent4 2 2 2 3 2 2 4" xfId="36780"/>
    <cellStyle name="40 % - Accent4 2 2 2 3 2 3" xfId="11569"/>
    <cellStyle name="40 % - Accent4 2 2 2 3 2 3 2" xfId="26052"/>
    <cellStyle name="40 % - Accent4 2 2 2 3 2 3 2 2" xfId="54723"/>
    <cellStyle name="40 % - Accent4 2 2 2 3 2 3 3" xfId="40387"/>
    <cellStyle name="40 % - Accent4 2 2 2 3 2 4" xfId="18882"/>
    <cellStyle name="40 % - Accent4 2 2 2 3 2 4 2" xfId="47553"/>
    <cellStyle name="40 % - Accent4 2 2 2 3 2 5" xfId="33217"/>
    <cellStyle name="40 % - Accent4 2 2 2 3 3" xfId="6160"/>
    <cellStyle name="40 % - Accent4 2 2 2 3 3 2" xfId="13364"/>
    <cellStyle name="40 % - Accent4 2 2 2 3 3 2 2" xfId="27847"/>
    <cellStyle name="40 % - Accent4 2 2 2 3 3 2 2 2" xfId="56518"/>
    <cellStyle name="40 % - Accent4 2 2 2 3 3 2 3" xfId="42182"/>
    <cellStyle name="40 % - Accent4 2 2 2 3 3 3" xfId="20677"/>
    <cellStyle name="40 % - Accent4 2 2 2 3 3 3 2" xfId="49348"/>
    <cellStyle name="40 % - Accent4 2 2 2 3 3 4" xfId="35012"/>
    <cellStyle name="40 % - Accent4 2 2 2 3 4" xfId="9801"/>
    <cellStyle name="40 % - Accent4 2 2 2 3 4 2" xfId="24284"/>
    <cellStyle name="40 % - Accent4 2 2 2 3 4 2 2" xfId="52955"/>
    <cellStyle name="40 % - Accent4 2 2 2 3 4 3" xfId="38619"/>
    <cellStyle name="40 % - Accent4 2 2 2 3 5" xfId="17114"/>
    <cellStyle name="40 % - Accent4 2 2 2 3 5 2" xfId="45785"/>
    <cellStyle name="40 % - Accent4 2 2 2 3 6" xfId="31449"/>
    <cellStyle name="40 % - Accent4 2 2 2 4" xfId="3483"/>
    <cellStyle name="40 % - Accent4 2 2 2 4 2" xfId="7044"/>
    <cellStyle name="40 % - Accent4 2 2 2 4 2 2" xfId="14248"/>
    <cellStyle name="40 % - Accent4 2 2 2 4 2 2 2" xfId="28731"/>
    <cellStyle name="40 % - Accent4 2 2 2 4 2 2 2 2" xfId="57402"/>
    <cellStyle name="40 % - Accent4 2 2 2 4 2 2 3" xfId="43066"/>
    <cellStyle name="40 % - Accent4 2 2 2 4 2 3" xfId="21561"/>
    <cellStyle name="40 % - Accent4 2 2 2 4 2 3 2" xfId="50232"/>
    <cellStyle name="40 % - Accent4 2 2 2 4 2 4" xfId="35896"/>
    <cellStyle name="40 % - Accent4 2 2 2 4 3" xfId="10685"/>
    <cellStyle name="40 % - Accent4 2 2 2 4 3 2" xfId="25168"/>
    <cellStyle name="40 % - Accent4 2 2 2 4 3 2 2" xfId="53839"/>
    <cellStyle name="40 % - Accent4 2 2 2 4 3 3" xfId="39503"/>
    <cellStyle name="40 % - Accent4 2 2 2 4 4" xfId="17998"/>
    <cellStyle name="40 % - Accent4 2 2 2 4 4 2" xfId="46669"/>
    <cellStyle name="40 % - Accent4 2 2 2 4 5" xfId="32333"/>
    <cellStyle name="40 % - Accent4 2 2 2 5" xfId="5266"/>
    <cellStyle name="40 % - Accent4 2 2 2 5 2" xfId="12470"/>
    <cellStyle name="40 % - Accent4 2 2 2 5 2 2" xfId="26953"/>
    <cellStyle name="40 % - Accent4 2 2 2 5 2 2 2" xfId="55624"/>
    <cellStyle name="40 % - Accent4 2 2 2 5 2 3" xfId="41288"/>
    <cellStyle name="40 % - Accent4 2 2 2 5 3" xfId="19783"/>
    <cellStyle name="40 % - Accent4 2 2 2 5 3 2" xfId="48454"/>
    <cellStyle name="40 % - Accent4 2 2 2 5 4" xfId="34118"/>
    <cellStyle name="40 % - Accent4 2 2 2 6" xfId="8904"/>
    <cellStyle name="40 % - Accent4 2 2 2 6 2" xfId="23387"/>
    <cellStyle name="40 % - Accent4 2 2 2 6 2 2" xfId="52058"/>
    <cellStyle name="40 % - Accent4 2 2 2 6 3" xfId="37722"/>
    <cellStyle name="40 % - Accent4 2 2 2 7" xfId="16220"/>
    <cellStyle name="40 % - Accent4 2 2 2 7 2" xfId="44891"/>
    <cellStyle name="40 % - Accent4 2 2 2 8" xfId="30555"/>
    <cellStyle name="40 % - Accent4 2 2 2 9" xfId="1727"/>
    <cellStyle name="40 % - Accent4 2 2 3" xfId="844"/>
    <cellStyle name="40 % - Accent4 2 2 3 2" xfId="2822"/>
    <cellStyle name="40 % - Accent4 2 2 3 2 2" xfId="4583"/>
    <cellStyle name="40 % - Accent4 2 2 3 2 2 2" xfId="8146"/>
    <cellStyle name="40 % - Accent4 2 2 3 2 2 2 2" xfId="15350"/>
    <cellStyle name="40 % - Accent4 2 2 3 2 2 2 2 2" xfId="29833"/>
    <cellStyle name="40 % - Accent4 2 2 3 2 2 2 2 2 2" xfId="58504"/>
    <cellStyle name="40 % - Accent4 2 2 3 2 2 2 2 3" xfId="44168"/>
    <cellStyle name="40 % - Accent4 2 2 3 2 2 2 3" xfId="22663"/>
    <cellStyle name="40 % - Accent4 2 2 3 2 2 2 3 2" xfId="51334"/>
    <cellStyle name="40 % - Accent4 2 2 3 2 2 2 4" xfId="36998"/>
    <cellStyle name="40 % - Accent4 2 2 3 2 2 3" xfId="11787"/>
    <cellStyle name="40 % - Accent4 2 2 3 2 2 3 2" xfId="26270"/>
    <cellStyle name="40 % - Accent4 2 2 3 2 2 3 2 2" xfId="54941"/>
    <cellStyle name="40 % - Accent4 2 2 3 2 2 3 3" xfId="40605"/>
    <cellStyle name="40 % - Accent4 2 2 3 2 2 4" xfId="19100"/>
    <cellStyle name="40 % - Accent4 2 2 3 2 2 4 2" xfId="47771"/>
    <cellStyle name="40 % - Accent4 2 2 3 2 2 5" xfId="33435"/>
    <cellStyle name="40 % - Accent4 2 2 3 2 3" xfId="6378"/>
    <cellStyle name="40 % - Accent4 2 2 3 2 3 2" xfId="13582"/>
    <cellStyle name="40 % - Accent4 2 2 3 2 3 2 2" xfId="28065"/>
    <cellStyle name="40 % - Accent4 2 2 3 2 3 2 2 2" xfId="56736"/>
    <cellStyle name="40 % - Accent4 2 2 3 2 3 2 3" xfId="42400"/>
    <cellStyle name="40 % - Accent4 2 2 3 2 3 3" xfId="20895"/>
    <cellStyle name="40 % - Accent4 2 2 3 2 3 3 2" xfId="49566"/>
    <cellStyle name="40 % - Accent4 2 2 3 2 3 4" xfId="35230"/>
    <cellStyle name="40 % - Accent4 2 2 3 2 4" xfId="10019"/>
    <cellStyle name="40 % - Accent4 2 2 3 2 4 2" xfId="24502"/>
    <cellStyle name="40 % - Accent4 2 2 3 2 4 2 2" xfId="53173"/>
    <cellStyle name="40 % - Accent4 2 2 3 2 4 3" xfId="38837"/>
    <cellStyle name="40 % - Accent4 2 2 3 2 5" xfId="17332"/>
    <cellStyle name="40 % - Accent4 2 2 3 2 5 2" xfId="46003"/>
    <cellStyle name="40 % - Accent4 2 2 3 2 6" xfId="31667"/>
    <cellStyle name="40 % - Accent4 2 2 3 3" xfId="3699"/>
    <cellStyle name="40 % - Accent4 2 2 3 3 2" xfId="7262"/>
    <cellStyle name="40 % - Accent4 2 2 3 3 2 2" xfId="14466"/>
    <cellStyle name="40 % - Accent4 2 2 3 3 2 2 2" xfId="28949"/>
    <cellStyle name="40 % - Accent4 2 2 3 3 2 2 2 2" xfId="57620"/>
    <cellStyle name="40 % - Accent4 2 2 3 3 2 2 3" xfId="43284"/>
    <cellStyle name="40 % - Accent4 2 2 3 3 2 3" xfId="21779"/>
    <cellStyle name="40 % - Accent4 2 2 3 3 2 3 2" xfId="50450"/>
    <cellStyle name="40 % - Accent4 2 2 3 3 2 4" xfId="36114"/>
    <cellStyle name="40 % - Accent4 2 2 3 3 3" xfId="10903"/>
    <cellStyle name="40 % - Accent4 2 2 3 3 3 2" xfId="25386"/>
    <cellStyle name="40 % - Accent4 2 2 3 3 3 2 2" xfId="54057"/>
    <cellStyle name="40 % - Accent4 2 2 3 3 3 3" xfId="39721"/>
    <cellStyle name="40 % - Accent4 2 2 3 3 4" xfId="18216"/>
    <cellStyle name="40 % - Accent4 2 2 3 3 4 2" xfId="46887"/>
    <cellStyle name="40 % - Accent4 2 2 3 3 5" xfId="32551"/>
    <cellStyle name="40 % - Accent4 2 2 3 4" xfId="5484"/>
    <cellStyle name="40 % - Accent4 2 2 3 4 2" xfId="12688"/>
    <cellStyle name="40 % - Accent4 2 2 3 4 2 2" xfId="27171"/>
    <cellStyle name="40 % - Accent4 2 2 3 4 2 2 2" xfId="55842"/>
    <cellStyle name="40 % - Accent4 2 2 3 4 2 3" xfId="41506"/>
    <cellStyle name="40 % - Accent4 2 2 3 4 3" xfId="20001"/>
    <cellStyle name="40 % - Accent4 2 2 3 4 3 2" xfId="48672"/>
    <cellStyle name="40 % - Accent4 2 2 3 4 4" xfId="34336"/>
    <cellStyle name="40 % - Accent4 2 2 3 5" xfId="9125"/>
    <cellStyle name="40 % - Accent4 2 2 3 5 2" xfId="23608"/>
    <cellStyle name="40 % - Accent4 2 2 3 5 2 2" xfId="52279"/>
    <cellStyle name="40 % - Accent4 2 2 3 5 3" xfId="37943"/>
    <cellStyle name="40 % - Accent4 2 2 3 6" xfId="16438"/>
    <cellStyle name="40 % - Accent4 2 2 3 6 2" xfId="45109"/>
    <cellStyle name="40 % - Accent4 2 2 3 7" xfId="30773"/>
    <cellStyle name="40 % - Accent4 2 2 3 8" xfId="1943"/>
    <cellStyle name="40 % - Accent4 2 2 4" xfId="2396"/>
    <cellStyle name="40 % - Accent4 2 2 4 2" xfId="4149"/>
    <cellStyle name="40 % - Accent4 2 2 4 2 2" xfId="7712"/>
    <cellStyle name="40 % - Accent4 2 2 4 2 2 2" xfId="14916"/>
    <cellStyle name="40 % - Accent4 2 2 4 2 2 2 2" xfId="29399"/>
    <cellStyle name="40 % - Accent4 2 2 4 2 2 2 2 2" xfId="58070"/>
    <cellStyle name="40 % - Accent4 2 2 4 2 2 2 3" xfId="43734"/>
    <cellStyle name="40 % - Accent4 2 2 4 2 2 3" xfId="22229"/>
    <cellStyle name="40 % - Accent4 2 2 4 2 2 3 2" xfId="50900"/>
    <cellStyle name="40 % - Accent4 2 2 4 2 2 4" xfId="36564"/>
    <cellStyle name="40 % - Accent4 2 2 4 2 3" xfId="11353"/>
    <cellStyle name="40 % - Accent4 2 2 4 2 3 2" xfId="25836"/>
    <cellStyle name="40 % - Accent4 2 2 4 2 3 2 2" xfId="54507"/>
    <cellStyle name="40 % - Accent4 2 2 4 2 3 3" xfId="40171"/>
    <cellStyle name="40 % - Accent4 2 2 4 2 4" xfId="18666"/>
    <cellStyle name="40 % - Accent4 2 2 4 2 4 2" xfId="47337"/>
    <cellStyle name="40 % - Accent4 2 2 4 2 5" xfId="33001"/>
    <cellStyle name="40 % - Accent4 2 2 4 3" xfId="5944"/>
    <cellStyle name="40 % - Accent4 2 2 4 3 2" xfId="13148"/>
    <cellStyle name="40 % - Accent4 2 2 4 3 2 2" xfId="27631"/>
    <cellStyle name="40 % - Accent4 2 2 4 3 2 2 2" xfId="56302"/>
    <cellStyle name="40 % - Accent4 2 2 4 3 2 3" xfId="41966"/>
    <cellStyle name="40 % - Accent4 2 2 4 3 3" xfId="20461"/>
    <cellStyle name="40 % - Accent4 2 2 4 3 3 2" xfId="49132"/>
    <cellStyle name="40 % - Accent4 2 2 4 3 4" xfId="34796"/>
    <cellStyle name="40 % - Accent4 2 2 4 4" xfId="9585"/>
    <cellStyle name="40 % - Accent4 2 2 4 4 2" xfId="24068"/>
    <cellStyle name="40 % - Accent4 2 2 4 4 2 2" xfId="52739"/>
    <cellStyle name="40 % - Accent4 2 2 4 4 3" xfId="38403"/>
    <cellStyle name="40 % - Accent4 2 2 4 5" xfId="16898"/>
    <cellStyle name="40 % - Accent4 2 2 4 5 2" xfId="45569"/>
    <cellStyle name="40 % - Accent4 2 2 4 6" xfId="31233"/>
    <cellStyle name="40 % - Accent4 2 2 5" xfId="3267"/>
    <cellStyle name="40 % - Accent4 2 2 5 2" xfId="6828"/>
    <cellStyle name="40 % - Accent4 2 2 5 2 2" xfId="14032"/>
    <cellStyle name="40 % - Accent4 2 2 5 2 2 2" xfId="28515"/>
    <cellStyle name="40 % - Accent4 2 2 5 2 2 2 2" xfId="57186"/>
    <cellStyle name="40 % - Accent4 2 2 5 2 2 3" xfId="42850"/>
    <cellStyle name="40 % - Accent4 2 2 5 2 3" xfId="21345"/>
    <cellStyle name="40 % - Accent4 2 2 5 2 3 2" xfId="50016"/>
    <cellStyle name="40 % - Accent4 2 2 5 2 4" xfId="35680"/>
    <cellStyle name="40 % - Accent4 2 2 5 3" xfId="10469"/>
    <cellStyle name="40 % - Accent4 2 2 5 3 2" xfId="24952"/>
    <cellStyle name="40 % - Accent4 2 2 5 3 2 2" xfId="53623"/>
    <cellStyle name="40 % - Accent4 2 2 5 3 3" xfId="39287"/>
    <cellStyle name="40 % - Accent4 2 2 5 4" xfId="17782"/>
    <cellStyle name="40 % - Accent4 2 2 5 4 2" xfId="46453"/>
    <cellStyle name="40 % - Accent4 2 2 5 5" xfId="32117"/>
    <cellStyle name="40 % - Accent4 2 2 6" xfId="5050"/>
    <cellStyle name="40 % - Accent4 2 2 6 2" xfId="12254"/>
    <cellStyle name="40 % - Accent4 2 2 6 2 2" xfId="26737"/>
    <cellStyle name="40 % - Accent4 2 2 6 2 2 2" xfId="55408"/>
    <cellStyle name="40 % - Accent4 2 2 6 2 3" xfId="41072"/>
    <cellStyle name="40 % - Accent4 2 2 6 3" xfId="19567"/>
    <cellStyle name="40 % - Accent4 2 2 6 3 2" xfId="48238"/>
    <cellStyle name="40 % - Accent4 2 2 6 4" xfId="33902"/>
    <cellStyle name="40 % - Accent4 2 2 7" xfId="8674"/>
    <cellStyle name="40 % - Accent4 2 2 7 2" xfId="23157"/>
    <cellStyle name="40 % - Accent4 2 2 7 2 2" xfId="51828"/>
    <cellStyle name="40 % - Accent4 2 2 7 3" xfId="37492"/>
    <cellStyle name="40 % - Accent4 2 2 8" xfId="16004"/>
    <cellStyle name="40 % - Accent4 2 2 8 2" xfId="44675"/>
    <cellStyle name="40 % - Accent4 2 2 9" xfId="30339"/>
    <cellStyle name="40 % - Accent4 2 3" xfId="607"/>
    <cellStyle name="40 % - Accent4 2 3 2" xfId="1059"/>
    <cellStyle name="40 % - Accent4 2 3 2 2" xfId="3035"/>
    <cellStyle name="40 % - Accent4 2 3 2 2 2" xfId="4798"/>
    <cellStyle name="40 % - Accent4 2 3 2 2 2 2" xfId="8361"/>
    <cellStyle name="40 % - Accent4 2 3 2 2 2 2 2" xfId="15565"/>
    <cellStyle name="40 % - Accent4 2 3 2 2 2 2 2 2" xfId="30048"/>
    <cellStyle name="40 % - Accent4 2 3 2 2 2 2 2 2 2" xfId="58719"/>
    <cellStyle name="40 % - Accent4 2 3 2 2 2 2 2 3" xfId="44383"/>
    <cellStyle name="40 % - Accent4 2 3 2 2 2 2 3" xfId="22878"/>
    <cellStyle name="40 % - Accent4 2 3 2 2 2 2 3 2" xfId="51549"/>
    <cellStyle name="40 % - Accent4 2 3 2 2 2 2 4" xfId="37213"/>
    <cellStyle name="40 % - Accent4 2 3 2 2 2 3" xfId="12002"/>
    <cellStyle name="40 % - Accent4 2 3 2 2 2 3 2" xfId="26485"/>
    <cellStyle name="40 % - Accent4 2 3 2 2 2 3 2 2" xfId="55156"/>
    <cellStyle name="40 % - Accent4 2 3 2 2 2 3 3" xfId="40820"/>
    <cellStyle name="40 % - Accent4 2 3 2 2 2 4" xfId="19315"/>
    <cellStyle name="40 % - Accent4 2 3 2 2 2 4 2" xfId="47986"/>
    <cellStyle name="40 % - Accent4 2 3 2 2 2 5" xfId="33650"/>
    <cellStyle name="40 % - Accent4 2 3 2 2 3" xfId="6593"/>
    <cellStyle name="40 % - Accent4 2 3 2 2 3 2" xfId="13797"/>
    <cellStyle name="40 % - Accent4 2 3 2 2 3 2 2" xfId="28280"/>
    <cellStyle name="40 % - Accent4 2 3 2 2 3 2 2 2" xfId="56951"/>
    <cellStyle name="40 % - Accent4 2 3 2 2 3 2 3" xfId="42615"/>
    <cellStyle name="40 % - Accent4 2 3 2 2 3 3" xfId="21110"/>
    <cellStyle name="40 % - Accent4 2 3 2 2 3 3 2" xfId="49781"/>
    <cellStyle name="40 % - Accent4 2 3 2 2 3 4" xfId="35445"/>
    <cellStyle name="40 % - Accent4 2 3 2 2 4" xfId="10234"/>
    <cellStyle name="40 % - Accent4 2 3 2 2 4 2" xfId="24717"/>
    <cellStyle name="40 % - Accent4 2 3 2 2 4 2 2" xfId="53388"/>
    <cellStyle name="40 % - Accent4 2 3 2 2 4 3" xfId="39052"/>
    <cellStyle name="40 % - Accent4 2 3 2 2 5" xfId="17547"/>
    <cellStyle name="40 % - Accent4 2 3 2 2 5 2" xfId="46218"/>
    <cellStyle name="40 % - Accent4 2 3 2 2 6" xfId="31882"/>
    <cellStyle name="40 % - Accent4 2 3 2 3" xfId="3914"/>
    <cellStyle name="40 % - Accent4 2 3 2 3 2" xfId="7477"/>
    <cellStyle name="40 % - Accent4 2 3 2 3 2 2" xfId="14681"/>
    <cellStyle name="40 % - Accent4 2 3 2 3 2 2 2" xfId="29164"/>
    <cellStyle name="40 % - Accent4 2 3 2 3 2 2 2 2" xfId="57835"/>
    <cellStyle name="40 % - Accent4 2 3 2 3 2 2 3" xfId="43499"/>
    <cellStyle name="40 % - Accent4 2 3 2 3 2 3" xfId="21994"/>
    <cellStyle name="40 % - Accent4 2 3 2 3 2 3 2" xfId="50665"/>
    <cellStyle name="40 % - Accent4 2 3 2 3 2 4" xfId="36329"/>
    <cellStyle name="40 % - Accent4 2 3 2 3 3" xfId="11118"/>
    <cellStyle name="40 % - Accent4 2 3 2 3 3 2" xfId="25601"/>
    <cellStyle name="40 % - Accent4 2 3 2 3 3 2 2" xfId="54272"/>
    <cellStyle name="40 % - Accent4 2 3 2 3 3 3" xfId="39936"/>
    <cellStyle name="40 % - Accent4 2 3 2 3 4" xfId="18431"/>
    <cellStyle name="40 % - Accent4 2 3 2 3 4 2" xfId="47102"/>
    <cellStyle name="40 % - Accent4 2 3 2 3 5" xfId="32766"/>
    <cellStyle name="40 % - Accent4 2 3 2 4" xfId="5699"/>
    <cellStyle name="40 % - Accent4 2 3 2 4 2" xfId="12903"/>
    <cellStyle name="40 % - Accent4 2 3 2 4 2 2" xfId="27386"/>
    <cellStyle name="40 % - Accent4 2 3 2 4 2 2 2" xfId="56057"/>
    <cellStyle name="40 % - Accent4 2 3 2 4 2 3" xfId="41721"/>
    <cellStyle name="40 % - Accent4 2 3 2 4 3" xfId="20216"/>
    <cellStyle name="40 % - Accent4 2 3 2 4 3 2" xfId="48887"/>
    <cellStyle name="40 % - Accent4 2 3 2 4 4" xfId="34551"/>
    <cellStyle name="40 % - Accent4 2 3 2 5" xfId="9340"/>
    <cellStyle name="40 % - Accent4 2 3 2 5 2" xfId="23823"/>
    <cellStyle name="40 % - Accent4 2 3 2 5 2 2" xfId="52494"/>
    <cellStyle name="40 % - Accent4 2 3 2 5 3" xfId="38158"/>
    <cellStyle name="40 % - Accent4 2 3 2 6" xfId="16653"/>
    <cellStyle name="40 % - Accent4 2 3 2 6 2" xfId="45324"/>
    <cellStyle name="40 % - Accent4 2 3 2 7" xfId="30988"/>
    <cellStyle name="40 % - Accent4 2 3 2 8" xfId="2156"/>
    <cellStyle name="40 % - Accent4 2 3 3" xfId="2605"/>
    <cellStyle name="40 % - Accent4 2 3 3 2" xfId="4364"/>
    <cellStyle name="40 % - Accent4 2 3 3 2 2" xfId="7927"/>
    <cellStyle name="40 % - Accent4 2 3 3 2 2 2" xfId="15131"/>
    <cellStyle name="40 % - Accent4 2 3 3 2 2 2 2" xfId="29614"/>
    <cellStyle name="40 % - Accent4 2 3 3 2 2 2 2 2" xfId="58285"/>
    <cellStyle name="40 % - Accent4 2 3 3 2 2 2 3" xfId="43949"/>
    <cellStyle name="40 % - Accent4 2 3 3 2 2 3" xfId="22444"/>
    <cellStyle name="40 % - Accent4 2 3 3 2 2 3 2" xfId="51115"/>
    <cellStyle name="40 % - Accent4 2 3 3 2 2 4" xfId="36779"/>
    <cellStyle name="40 % - Accent4 2 3 3 2 3" xfId="11568"/>
    <cellStyle name="40 % - Accent4 2 3 3 2 3 2" xfId="26051"/>
    <cellStyle name="40 % - Accent4 2 3 3 2 3 2 2" xfId="54722"/>
    <cellStyle name="40 % - Accent4 2 3 3 2 3 3" xfId="40386"/>
    <cellStyle name="40 % - Accent4 2 3 3 2 4" xfId="18881"/>
    <cellStyle name="40 % - Accent4 2 3 3 2 4 2" xfId="47552"/>
    <cellStyle name="40 % - Accent4 2 3 3 2 5" xfId="33216"/>
    <cellStyle name="40 % - Accent4 2 3 3 3" xfId="6159"/>
    <cellStyle name="40 % - Accent4 2 3 3 3 2" xfId="13363"/>
    <cellStyle name="40 % - Accent4 2 3 3 3 2 2" xfId="27846"/>
    <cellStyle name="40 % - Accent4 2 3 3 3 2 2 2" xfId="56517"/>
    <cellStyle name="40 % - Accent4 2 3 3 3 2 3" xfId="42181"/>
    <cellStyle name="40 % - Accent4 2 3 3 3 3" xfId="20676"/>
    <cellStyle name="40 % - Accent4 2 3 3 3 3 2" xfId="49347"/>
    <cellStyle name="40 % - Accent4 2 3 3 3 4" xfId="35011"/>
    <cellStyle name="40 % - Accent4 2 3 3 4" xfId="9800"/>
    <cellStyle name="40 % - Accent4 2 3 3 4 2" xfId="24283"/>
    <cellStyle name="40 % - Accent4 2 3 3 4 2 2" xfId="52954"/>
    <cellStyle name="40 % - Accent4 2 3 3 4 3" xfId="38618"/>
    <cellStyle name="40 % - Accent4 2 3 3 5" xfId="17113"/>
    <cellStyle name="40 % - Accent4 2 3 3 5 2" xfId="45784"/>
    <cellStyle name="40 % - Accent4 2 3 3 6" xfId="31448"/>
    <cellStyle name="40 % - Accent4 2 3 4" xfId="3482"/>
    <cellStyle name="40 % - Accent4 2 3 4 2" xfId="7043"/>
    <cellStyle name="40 % - Accent4 2 3 4 2 2" xfId="14247"/>
    <cellStyle name="40 % - Accent4 2 3 4 2 2 2" xfId="28730"/>
    <cellStyle name="40 % - Accent4 2 3 4 2 2 2 2" xfId="57401"/>
    <cellStyle name="40 % - Accent4 2 3 4 2 2 3" xfId="43065"/>
    <cellStyle name="40 % - Accent4 2 3 4 2 3" xfId="21560"/>
    <cellStyle name="40 % - Accent4 2 3 4 2 3 2" xfId="50231"/>
    <cellStyle name="40 % - Accent4 2 3 4 2 4" xfId="35895"/>
    <cellStyle name="40 % - Accent4 2 3 4 3" xfId="10684"/>
    <cellStyle name="40 % - Accent4 2 3 4 3 2" xfId="25167"/>
    <cellStyle name="40 % - Accent4 2 3 4 3 2 2" xfId="53838"/>
    <cellStyle name="40 % - Accent4 2 3 4 3 3" xfId="39502"/>
    <cellStyle name="40 % - Accent4 2 3 4 4" xfId="17997"/>
    <cellStyle name="40 % - Accent4 2 3 4 4 2" xfId="46668"/>
    <cellStyle name="40 % - Accent4 2 3 4 5" xfId="32332"/>
    <cellStyle name="40 % - Accent4 2 3 5" xfId="5265"/>
    <cellStyle name="40 % - Accent4 2 3 5 2" xfId="12469"/>
    <cellStyle name="40 % - Accent4 2 3 5 2 2" xfId="26952"/>
    <cellStyle name="40 % - Accent4 2 3 5 2 2 2" xfId="55623"/>
    <cellStyle name="40 % - Accent4 2 3 5 2 3" xfId="41287"/>
    <cellStyle name="40 % - Accent4 2 3 5 3" xfId="19782"/>
    <cellStyle name="40 % - Accent4 2 3 5 3 2" xfId="48453"/>
    <cellStyle name="40 % - Accent4 2 3 5 4" xfId="34117"/>
    <cellStyle name="40 % - Accent4 2 3 6" xfId="8903"/>
    <cellStyle name="40 % - Accent4 2 3 6 2" xfId="23386"/>
    <cellStyle name="40 % - Accent4 2 3 6 2 2" xfId="52057"/>
    <cellStyle name="40 % - Accent4 2 3 6 3" xfId="37721"/>
    <cellStyle name="40 % - Accent4 2 3 7" xfId="16219"/>
    <cellStyle name="40 % - Accent4 2 3 7 2" xfId="44890"/>
    <cellStyle name="40 % - Accent4 2 3 8" xfId="30554"/>
    <cellStyle name="40 % - Accent4 2 3 9" xfId="1726"/>
    <cellStyle name="40 % - Accent4 2 4" xfId="843"/>
    <cellStyle name="40 % - Accent4 2 4 2" xfId="2821"/>
    <cellStyle name="40 % - Accent4 2 4 2 2" xfId="4582"/>
    <cellStyle name="40 % - Accent4 2 4 2 2 2" xfId="8145"/>
    <cellStyle name="40 % - Accent4 2 4 2 2 2 2" xfId="15349"/>
    <cellStyle name="40 % - Accent4 2 4 2 2 2 2 2" xfId="29832"/>
    <cellStyle name="40 % - Accent4 2 4 2 2 2 2 2 2" xfId="58503"/>
    <cellStyle name="40 % - Accent4 2 4 2 2 2 2 3" xfId="44167"/>
    <cellStyle name="40 % - Accent4 2 4 2 2 2 3" xfId="22662"/>
    <cellStyle name="40 % - Accent4 2 4 2 2 2 3 2" xfId="51333"/>
    <cellStyle name="40 % - Accent4 2 4 2 2 2 4" xfId="36997"/>
    <cellStyle name="40 % - Accent4 2 4 2 2 3" xfId="11786"/>
    <cellStyle name="40 % - Accent4 2 4 2 2 3 2" xfId="26269"/>
    <cellStyle name="40 % - Accent4 2 4 2 2 3 2 2" xfId="54940"/>
    <cellStyle name="40 % - Accent4 2 4 2 2 3 3" xfId="40604"/>
    <cellStyle name="40 % - Accent4 2 4 2 2 4" xfId="19099"/>
    <cellStyle name="40 % - Accent4 2 4 2 2 4 2" xfId="47770"/>
    <cellStyle name="40 % - Accent4 2 4 2 2 5" xfId="33434"/>
    <cellStyle name="40 % - Accent4 2 4 2 3" xfId="6377"/>
    <cellStyle name="40 % - Accent4 2 4 2 3 2" xfId="13581"/>
    <cellStyle name="40 % - Accent4 2 4 2 3 2 2" xfId="28064"/>
    <cellStyle name="40 % - Accent4 2 4 2 3 2 2 2" xfId="56735"/>
    <cellStyle name="40 % - Accent4 2 4 2 3 2 3" xfId="42399"/>
    <cellStyle name="40 % - Accent4 2 4 2 3 3" xfId="20894"/>
    <cellStyle name="40 % - Accent4 2 4 2 3 3 2" xfId="49565"/>
    <cellStyle name="40 % - Accent4 2 4 2 3 4" xfId="35229"/>
    <cellStyle name="40 % - Accent4 2 4 2 4" xfId="10018"/>
    <cellStyle name="40 % - Accent4 2 4 2 4 2" xfId="24501"/>
    <cellStyle name="40 % - Accent4 2 4 2 4 2 2" xfId="53172"/>
    <cellStyle name="40 % - Accent4 2 4 2 4 3" xfId="38836"/>
    <cellStyle name="40 % - Accent4 2 4 2 5" xfId="17331"/>
    <cellStyle name="40 % - Accent4 2 4 2 5 2" xfId="46002"/>
    <cellStyle name="40 % - Accent4 2 4 2 6" xfId="31666"/>
    <cellStyle name="40 % - Accent4 2 4 3" xfId="3698"/>
    <cellStyle name="40 % - Accent4 2 4 3 2" xfId="7261"/>
    <cellStyle name="40 % - Accent4 2 4 3 2 2" xfId="14465"/>
    <cellStyle name="40 % - Accent4 2 4 3 2 2 2" xfId="28948"/>
    <cellStyle name="40 % - Accent4 2 4 3 2 2 2 2" xfId="57619"/>
    <cellStyle name="40 % - Accent4 2 4 3 2 2 3" xfId="43283"/>
    <cellStyle name="40 % - Accent4 2 4 3 2 3" xfId="21778"/>
    <cellStyle name="40 % - Accent4 2 4 3 2 3 2" xfId="50449"/>
    <cellStyle name="40 % - Accent4 2 4 3 2 4" xfId="36113"/>
    <cellStyle name="40 % - Accent4 2 4 3 3" xfId="10902"/>
    <cellStyle name="40 % - Accent4 2 4 3 3 2" xfId="25385"/>
    <cellStyle name="40 % - Accent4 2 4 3 3 2 2" xfId="54056"/>
    <cellStyle name="40 % - Accent4 2 4 3 3 3" xfId="39720"/>
    <cellStyle name="40 % - Accent4 2 4 3 4" xfId="18215"/>
    <cellStyle name="40 % - Accent4 2 4 3 4 2" xfId="46886"/>
    <cellStyle name="40 % - Accent4 2 4 3 5" xfId="32550"/>
    <cellStyle name="40 % - Accent4 2 4 4" xfId="5483"/>
    <cellStyle name="40 % - Accent4 2 4 4 2" xfId="12687"/>
    <cellStyle name="40 % - Accent4 2 4 4 2 2" xfId="27170"/>
    <cellStyle name="40 % - Accent4 2 4 4 2 2 2" xfId="55841"/>
    <cellStyle name="40 % - Accent4 2 4 4 2 3" xfId="41505"/>
    <cellStyle name="40 % - Accent4 2 4 4 3" xfId="20000"/>
    <cellStyle name="40 % - Accent4 2 4 4 3 2" xfId="48671"/>
    <cellStyle name="40 % - Accent4 2 4 4 4" xfId="34335"/>
    <cellStyle name="40 % - Accent4 2 4 5" xfId="9124"/>
    <cellStyle name="40 % - Accent4 2 4 5 2" xfId="23607"/>
    <cellStyle name="40 % - Accent4 2 4 5 2 2" xfId="52278"/>
    <cellStyle name="40 % - Accent4 2 4 5 3" xfId="37942"/>
    <cellStyle name="40 % - Accent4 2 4 6" xfId="16437"/>
    <cellStyle name="40 % - Accent4 2 4 6 2" xfId="45108"/>
    <cellStyle name="40 % - Accent4 2 4 7" xfId="30772"/>
    <cellStyle name="40 % - Accent4 2 4 8" xfId="1942"/>
    <cellStyle name="40 % - Accent4 2 5" xfId="2395"/>
    <cellStyle name="40 % - Accent4 2 5 2" xfId="4148"/>
    <cellStyle name="40 % - Accent4 2 5 2 2" xfId="7711"/>
    <cellStyle name="40 % - Accent4 2 5 2 2 2" xfId="14915"/>
    <cellStyle name="40 % - Accent4 2 5 2 2 2 2" xfId="29398"/>
    <cellStyle name="40 % - Accent4 2 5 2 2 2 2 2" xfId="58069"/>
    <cellStyle name="40 % - Accent4 2 5 2 2 2 3" xfId="43733"/>
    <cellStyle name="40 % - Accent4 2 5 2 2 3" xfId="22228"/>
    <cellStyle name="40 % - Accent4 2 5 2 2 3 2" xfId="50899"/>
    <cellStyle name="40 % - Accent4 2 5 2 2 4" xfId="36563"/>
    <cellStyle name="40 % - Accent4 2 5 2 3" xfId="11352"/>
    <cellStyle name="40 % - Accent4 2 5 2 3 2" xfId="25835"/>
    <cellStyle name="40 % - Accent4 2 5 2 3 2 2" xfId="54506"/>
    <cellStyle name="40 % - Accent4 2 5 2 3 3" xfId="40170"/>
    <cellStyle name="40 % - Accent4 2 5 2 4" xfId="18665"/>
    <cellStyle name="40 % - Accent4 2 5 2 4 2" xfId="47336"/>
    <cellStyle name="40 % - Accent4 2 5 2 5" xfId="33000"/>
    <cellStyle name="40 % - Accent4 2 5 3" xfId="5943"/>
    <cellStyle name="40 % - Accent4 2 5 3 2" xfId="13147"/>
    <cellStyle name="40 % - Accent4 2 5 3 2 2" xfId="27630"/>
    <cellStyle name="40 % - Accent4 2 5 3 2 2 2" xfId="56301"/>
    <cellStyle name="40 % - Accent4 2 5 3 2 3" xfId="41965"/>
    <cellStyle name="40 % - Accent4 2 5 3 3" xfId="20460"/>
    <cellStyle name="40 % - Accent4 2 5 3 3 2" xfId="49131"/>
    <cellStyle name="40 % - Accent4 2 5 3 4" xfId="34795"/>
    <cellStyle name="40 % - Accent4 2 5 4" xfId="9584"/>
    <cellStyle name="40 % - Accent4 2 5 4 2" xfId="24067"/>
    <cellStyle name="40 % - Accent4 2 5 4 2 2" xfId="52738"/>
    <cellStyle name="40 % - Accent4 2 5 4 3" xfId="38402"/>
    <cellStyle name="40 % - Accent4 2 5 5" xfId="16897"/>
    <cellStyle name="40 % - Accent4 2 5 5 2" xfId="45568"/>
    <cellStyle name="40 % - Accent4 2 5 6" xfId="31232"/>
    <cellStyle name="40 % - Accent4 2 6" xfId="3266"/>
    <cellStyle name="40 % - Accent4 2 6 2" xfId="6827"/>
    <cellStyle name="40 % - Accent4 2 6 2 2" xfId="14031"/>
    <cellStyle name="40 % - Accent4 2 6 2 2 2" xfId="28514"/>
    <cellStyle name="40 % - Accent4 2 6 2 2 2 2" xfId="57185"/>
    <cellStyle name="40 % - Accent4 2 6 2 2 3" xfId="42849"/>
    <cellStyle name="40 % - Accent4 2 6 2 3" xfId="21344"/>
    <cellStyle name="40 % - Accent4 2 6 2 3 2" xfId="50015"/>
    <cellStyle name="40 % - Accent4 2 6 2 4" xfId="35679"/>
    <cellStyle name="40 % - Accent4 2 6 3" xfId="10468"/>
    <cellStyle name="40 % - Accent4 2 6 3 2" xfId="24951"/>
    <cellStyle name="40 % - Accent4 2 6 3 2 2" xfId="53622"/>
    <cellStyle name="40 % - Accent4 2 6 3 3" xfId="39286"/>
    <cellStyle name="40 % - Accent4 2 6 4" xfId="17781"/>
    <cellStyle name="40 % - Accent4 2 6 4 2" xfId="46452"/>
    <cellStyle name="40 % - Accent4 2 6 5" xfId="32116"/>
    <cellStyle name="40 % - Accent4 2 7" xfId="5049"/>
    <cellStyle name="40 % - Accent4 2 7 2" xfId="12253"/>
    <cellStyle name="40 % - Accent4 2 7 2 2" xfId="26736"/>
    <cellStyle name="40 % - Accent4 2 7 2 2 2" xfId="55407"/>
    <cellStyle name="40 % - Accent4 2 7 2 3" xfId="41071"/>
    <cellStyle name="40 % - Accent4 2 7 3" xfId="19566"/>
    <cellStyle name="40 % - Accent4 2 7 3 2" xfId="48237"/>
    <cellStyle name="40 % - Accent4 2 7 4" xfId="33901"/>
    <cellStyle name="40 % - Accent4 2 8" xfId="8673"/>
    <cellStyle name="40 % - Accent4 2 8 2" xfId="23156"/>
    <cellStyle name="40 % - Accent4 2 8 2 2" xfId="51827"/>
    <cellStyle name="40 % - Accent4 2 8 3" xfId="37491"/>
    <cellStyle name="40 % - Accent4 2 9" xfId="16003"/>
    <cellStyle name="40 % - Accent4 2 9 2" xfId="44674"/>
    <cellStyle name="40 % - Accent4 3" xfId="90"/>
    <cellStyle name="40 % - Accent4 4" xfId="91"/>
    <cellStyle name="40 % - Accent4 5" xfId="3235"/>
    <cellStyle name="40 % - Accent4 5 2" xfId="5001"/>
    <cellStyle name="40 % - Accent4 5 2 2" xfId="8564"/>
    <cellStyle name="40 % - Accent4 5 2 2 2" xfId="15768"/>
    <cellStyle name="40 % - Accent4 5 2 2 2 2" xfId="30251"/>
    <cellStyle name="40 % - Accent4 5 2 2 2 2 2" xfId="58922"/>
    <cellStyle name="40 % - Accent4 5 2 2 2 3" xfId="44586"/>
    <cellStyle name="40 % - Accent4 5 2 2 3" xfId="23081"/>
    <cellStyle name="40 % - Accent4 5 2 2 3 2" xfId="51752"/>
    <cellStyle name="40 % - Accent4 5 2 2 4" xfId="37416"/>
    <cellStyle name="40 % - Accent4 5 2 3" xfId="12205"/>
    <cellStyle name="40 % - Accent4 5 2 3 2" xfId="26688"/>
    <cellStyle name="40 % - Accent4 5 2 3 2 2" xfId="55359"/>
    <cellStyle name="40 % - Accent4 5 2 3 3" xfId="41023"/>
    <cellStyle name="40 % - Accent4 5 2 4" xfId="19518"/>
    <cellStyle name="40 % - Accent4 5 2 4 2" xfId="48189"/>
    <cellStyle name="40 % - Accent4 5 2 5" xfId="33853"/>
    <cellStyle name="40 % - Accent4 5 3" xfId="6796"/>
    <cellStyle name="40 % - Accent4 5 3 2" xfId="14000"/>
    <cellStyle name="40 % - Accent4 5 3 2 2" xfId="28483"/>
    <cellStyle name="40 % - Accent4 5 3 2 2 2" xfId="57154"/>
    <cellStyle name="40 % - Accent4 5 3 2 3" xfId="42818"/>
    <cellStyle name="40 % - Accent4 5 3 3" xfId="21313"/>
    <cellStyle name="40 % - Accent4 5 3 3 2" xfId="49984"/>
    <cellStyle name="40 % - Accent4 5 3 4" xfId="35648"/>
    <cellStyle name="40 % - Accent4 5 4" xfId="10437"/>
    <cellStyle name="40 % - Accent4 5 4 2" xfId="24920"/>
    <cellStyle name="40 % - Accent4 5 4 2 2" xfId="53591"/>
    <cellStyle name="40 % - Accent4 5 4 3" xfId="39255"/>
    <cellStyle name="40 % - Accent4 5 5" xfId="17750"/>
    <cellStyle name="40 % - Accent4 5 5 2" xfId="46421"/>
    <cellStyle name="40 % - Accent4 5 6" xfId="32085"/>
    <cellStyle name="40 % - Accent4 6" xfId="4117"/>
    <cellStyle name="40 % - Accent4 6 2" xfId="7680"/>
    <cellStyle name="40 % - Accent4 6 2 2" xfId="14884"/>
    <cellStyle name="40 % - Accent4 6 2 2 2" xfId="29367"/>
    <cellStyle name="40 % - Accent4 6 2 2 2 2" xfId="58038"/>
    <cellStyle name="40 % - Accent4 6 2 2 3" xfId="43702"/>
    <cellStyle name="40 % - Accent4 6 2 3" xfId="22197"/>
    <cellStyle name="40 % - Accent4 6 2 3 2" xfId="50868"/>
    <cellStyle name="40 % - Accent4 6 2 4" xfId="36532"/>
    <cellStyle name="40 % - Accent4 6 3" xfId="11321"/>
    <cellStyle name="40 % - Accent4 6 3 2" xfId="25804"/>
    <cellStyle name="40 % - Accent4 6 3 2 2" xfId="54475"/>
    <cellStyle name="40 % - Accent4 6 3 3" xfId="40139"/>
    <cellStyle name="40 % - Accent4 6 4" xfId="18634"/>
    <cellStyle name="40 % - Accent4 6 4 2" xfId="47305"/>
    <cellStyle name="40 % - Accent4 6 5" xfId="32969"/>
    <cellStyle name="40 % - Accent4 7" xfId="5020"/>
    <cellStyle name="40 % - Accent4 7 2" xfId="12224"/>
    <cellStyle name="40 % - Accent4 7 2 2" xfId="26707"/>
    <cellStyle name="40 % - Accent4 7 2 2 2" xfId="55378"/>
    <cellStyle name="40 % - Accent4 7 2 3" xfId="41042"/>
    <cellStyle name="40 % - Accent4 7 3" xfId="19537"/>
    <cellStyle name="40 % - Accent4 7 3 2" xfId="48208"/>
    <cellStyle name="40 % - Accent4 7 4" xfId="33872"/>
    <cellStyle name="40 % - Accent4 8" xfId="5909"/>
    <cellStyle name="40 % - Accent4 8 2" xfId="13113"/>
    <cellStyle name="40 % - Accent4 8 2 2" xfId="27596"/>
    <cellStyle name="40 % - Accent4 8 2 2 2" xfId="56267"/>
    <cellStyle name="40 % - Accent4 8 2 3" xfId="41931"/>
    <cellStyle name="40 % - Accent4 8 3" xfId="20426"/>
    <cellStyle name="40 % - Accent4 8 3 2" xfId="49097"/>
    <cellStyle name="40 % - Accent4 8 4" xfId="34761"/>
    <cellStyle name="40 % - Accent4 9" xfId="8641"/>
    <cellStyle name="40 % - Accent4 9 2" xfId="23124"/>
    <cellStyle name="40 % - Accent4 9 2 2" xfId="51795"/>
    <cellStyle name="40 % - Accent4 9 3" xfId="37459"/>
    <cellStyle name="40 % - Accent5" xfId="92"/>
    <cellStyle name="40 % - Accent5 10" xfId="9553"/>
    <cellStyle name="40 % - Accent5 10 2" xfId="24036"/>
    <cellStyle name="40 % - Accent5 10 2 2" xfId="52707"/>
    <cellStyle name="40 % - Accent5 10 3" xfId="38371"/>
    <cellStyle name="40 % - Accent5 11" xfId="15976"/>
    <cellStyle name="40 % - Accent5 11 2" xfId="44647"/>
    <cellStyle name="40 % - Accent5 12" xfId="16866"/>
    <cellStyle name="40 % - Accent5 12 2" xfId="45537"/>
    <cellStyle name="40 % - Accent5 13" xfId="30311"/>
    <cellStyle name="40 % - Accent5 14" xfId="31201"/>
    <cellStyle name="40 % - Accent5 15" xfId="1487"/>
    <cellStyle name="40 % - Accent5 16" xfId="2366"/>
    <cellStyle name="40 % - Accent5 2" xfId="93"/>
    <cellStyle name="40 % - Accent5 2 10" xfId="30340"/>
    <cellStyle name="40 % - Accent5 2 11" xfId="1517"/>
    <cellStyle name="40 % - Accent5 2 2" xfId="94"/>
    <cellStyle name="40 % - Accent5 2 2 10" xfId="1518"/>
    <cellStyle name="40 % - Accent5 2 2 2" xfId="610"/>
    <cellStyle name="40 % - Accent5 2 2 2 2" xfId="1062"/>
    <cellStyle name="40 % - Accent5 2 2 2 2 2" xfId="3038"/>
    <cellStyle name="40 % - Accent5 2 2 2 2 2 2" xfId="4801"/>
    <cellStyle name="40 % - Accent5 2 2 2 2 2 2 2" xfId="8364" hidden="1"/>
    <cellStyle name="40 % - Accent5 2 2 2 2 2 2 2" xfId="8592"/>
    <cellStyle name="40 % - Accent5 2 2 2 2 2 2 2 2" xfId="15568"/>
    <cellStyle name="40 % - Accent5 2 2 2 2 2 2 2 2 2" xfId="30051"/>
    <cellStyle name="40 % - Accent5 2 2 2 2 2 2 2 2 2 2" xfId="58722"/>
    <cellStyle name="40 % - Accent5 2 2 2 2 2 2 2 2 3" xfId="44386"/>
    <cellStyle name="40 % - Accent5 2 2 2 2 2 2 2 3" xfId="15796"/>
    <cellStyle name="40 % - Accent5 2 2 2 2 2 2 2 3 2" xfId="30279"/>
    <cellStyle name="40 % - Accent5 2 2 2 2 2 2 2 3 2 2" xfId="58950"/>
    <cellStyle name="40 % - Accent5 2 2 2 2 2 2 2 3 3" xfId="44614"/>
    <cellStyle name="40 % - Accent5 2 2 2 2 2 2 2 4" xfId="22881"/>
    <cellStyle name="40 % - Accent5 2 2 2 2 2 2 2 4 2" xfId="51552"/>
    <cellStyle name="40 % - Accent5 2 2 2 2 2 2 2 5" xfId="23109"/>
    <cellStyle name="40 % - Accent5 2 2 2 2 2 2 2 5 2" xfId="51780"/>
    <cellStyle name="40 % - Accent5 2 2 2 2 2 2 2 6" xfId="37216"/>
    <cellStyle name="40 % - Accent5 2 2 2 2 2 2 2 7" xfId="37444"/>
    <cellStyle name="40 % - Accent5 2 2 2 2 2 2 3" xfId="12005"/>
    <cellStyle name="40 % - Accent5 2 2 2 2 2 2 3 2" xfId="26488"/>
    <cellStyle name="40 % - Accent5 2 2 2 2 2 2 3 2 2" xfId="55159"/>
    <cellStyle name="40 % - Accent5 2 2 2 2 2 2 3 3" xfId="40823"/>
    <cellStyle name="40 % - Accent5 2 2 2 2 2 2 4" xfId="19318"/>
    <cellStyle name="40 % - Accent5 2 2 2 2 2 2 4 2" xfId="47989"/>
    <cellStyle name="40 % - Accent5 2 2 2 2 2 2 5" xfId="33653"/>
    <cellStyle name="40 % - Accent5 2 2 2 2 2 3" xfId="6596"/>
    <cellStyle name="40 % - Accent5 2 2 2 2 2 3 2" xfId="13800"/>
    <cellStyle name="40 % - Accent5 2 2 2 2 2 3 2 2" xfId="28283"/>
    <cellStyle name="40 % - Accent5 2 2 2 2 2 3 2 2 2" xfId="56954"/>
    <cellStyle name="40 % - Accent5 2 2 2 2 2 3 2 3" xfId="42618"/>
    <cellStyle name="40 % - Accent5 2 2 2 2 2 3 3" xfId="21113"/>
    <cellStyle name="40 % - Accent5 2 2 2 2 2 3 3 2" xfId="49784"/>
    <cellStyle name="40 % - Accent5 2 2 2 2 2 3 4" xfId="35448"/>
    <cellStyle name="40 % - Accent5 2 2 2 2 2 4" xfId="10237"/>
    <cellStyle name="40 % - Accent5 2 2 2 2 2 4 2" xfId="24720"/>
    <cellStyle name="40 % - Accent5 2 2 2 2 2 4 2 2" xfId="53391"/>
    <cellStyle name="40 % - Accent5 2 2 2 2 2 4 3" xfId="39055"/>
    <cellStyle name="40 % - Accent5 2 2 2 2 2 5" xfId="17550"/>
    <cellStyle name="40 % - Accent5 2 2 2 2 2 5 2" xfId="46221"/>
    <cellStyle name="40 % - Accent5 2 2 2 2 2 6" xfId="31885"/>
    <cellStyle name="40 % - Accent5 2 2 2 2 3" xfId="3917"/>
    <cellStyle name="40 % - Accent5 2 2 2 2 3 2" xfId="7480"/>
    <cellStyle name="40 % - Accent5 2 2 2 2 3 2 2" xfId="14684"/>
    <cellStyle name="40 % - Accent5 2 2 2 2 3 2 2 2" xfId="29167"/>
    <cellStyle name="40 % - Accent5 2 2 2 2 3 2 2 2 2" xfId="57838"/>
    <cellStyle name="40 % - Accent5 2 2 2 2 3 2 2 3" xfId="43502"/>
    <cellStyle name="40 % - Accent5 2 2 2 2 3 2 3" xfId="21997"/>
    <cellStyle name="40 % - Accent5 2 2 2 2 3 2 3 2" xfId="50668"/>
    <cellStyle name="40 % - Accent5 2 2 2 2 3 2 4" xfId="36332"/>
    <cellStyle name="40 % - Accent5 2 2 2 2 3 3" xfId="11121"/>
    <cellStyle name="40 % - Accent5 2 2 2 2 3 3 2" xfId="25604"/>
    <cellStyle name="40 % - Accent5 2 2 2 2 3 3 2 2" xfId="54275"/>
    <cellStyle name="40 % - Accent5 2 2 2 2 3 3 3" xfId="39939"/>
    <cellStyle name="40 % - Accent5 2 2 2 2 3 4" xfId="18434"/>
    <cellStyle name="40 % - Accent5 2 2 2 2 3 4 2" xfId="47105"/>
    <cellStyle name="40 % - Accent5 2 2 2 2 3 5" xfId="32769"/>
    <cellStyle name="40 % - Accent5 2 2 2 2 4" xfId="5702"/>
    <cellStyle name="40 % - Accent5 2 2 2 2 4 2" xfId="12906"/>
    <cellStyle name="40 % - Accent5 2 2 2 2 4 2 2" xfId="27389"/>
    <cellStyle name="40 % - Accent5 2 2 2 2 4 2 2 2" xfId="56060"/>
    <cellStyle name="40 % - Accent5 2 2 2 2 4 2 3" xfId="41724"/>
    <cellStyle name="40 % - Accent5 2 2 2 2 4 3" xfId="20219"/>
    <cellStyle name="40 % - Accent5 2 2 2 2 4 3 2" xfId="48890"/>
    <cellStyle name="40 % - Accent5 2 2 2 2 4 4" xfId="34554"/>
    <cellStyle name="40 % - Accent5 2 2 2 2 5" xfId="9343"/>
    <cellStyle name="40 % - Accent5 2 2 2 2 5 2" xfId="23826"/>
    <cellStyle name="40 % - Accent5 2 2 2 2 5 2 2" xfId="52497"/>
    <cellStyle name="40 % - Accent5 2 2 2 2 5 3" xfId="38161"/>
    <cellStyle name="40 % - Accent5 2 2 2 2 6" xfId="16656"/>
    <cellStyle name="40 % - Accent5 2 2 2 2 6 2" xfId="45327"/>
    <cellStyle name="40 % - Accent5 2 2 2 2 7" xfId="30991"/>
    <cellStyle name="40 % - Accent5 2 2 2 2 8" xfId="2159"/>
    <cellStyle name="40 % - Accent5 2 2 2 3" xfId="2608"/>
    <cellStyle name="40 % - Accent5 2 2 2 3 2" xfId="4367"/>
    <cellStyle name="40 % - Accent5 2 2 2 3 2 2" xfId="7930"/>
    <cellStyle name="40 % - Accent5 2 2 2 3 2 2 2" xfId="15134"/>
    <cellStyle name="40 % - Accent5 2 2 2 3 2 2 2 2" xfId="29617"/>
    <cellStyle name="40 % - Accent5 2 2 2 3 2 2 2 2 2" xfId="58288"/>
    <cellStyle name="40 % - Accent5 2 2 2 3 2 2 2 3" xfId="43952"/>
    <cellStyle name="40 % - Accent5 2 2 2 3 2 2 3" xfId="22447"/>
    <cellStyle name="40 % - Accent5 2 2 2 3 2 2 3 2" xfId="51118"/>
    <cellStyle name="40 % - Accent5 2 2 2 3 2 2 4" xfId="36782"/>
    <cellStyle name="40 % - Accent5 2 2 2 3 2 3" xfId="11571"/>
    <cellStyle name="40 % - Accent5 2 2 2 3 2 3 2" xfId="26054"/>
    <cellStyle name="40 % - Accent5 2 2 2 3 2 3 2 2" xfId="54725"/>
    <cellStyle name="40 % - Accent5 2 2 2 3 2 3 3" xfId="40389"/>
    <cellStyle name="40 % - Accent5 2 2 2 3 2 4" xfId="18884"/>
    <cellStyle name="40 % - Accent5 2 2 2 3 2 4 2" xfId="47555"/>
    <cellStyle name="40 % - Accent5 2 2 2 3 2 5" xfId="33219"/>
    <cellStyle name="40 % - Accent5 2 2 2 3 3" xfId="6162"/>
    <cellStyle name="40 % - Accent5 2 2 2 3 3 2" xfId="13366"/>
    <cellStyle name="40 % - Accent5 2 2 2 3 3 2 2" xfId="27849"/>
    <cellStyle name="40 % - Accent5 2 2 2 3 3 2 2 2" xfId="56520"/>
    <cellStyle name="40 % - Accent5 2 2 2 3 3 2 3" xfId="42184"/>
    <cellStyle name="40 % - Accent5 2 2 2 3 3 3" xfId="20679"/>
    <cellStyle name="40 % - Accent5 2 2 2 3 3 3 2" xfId="49350"/>
    <cellStyle name="40 % - Accent5 2 2 2 3 3 4" xfId="35014"/>
    <cellStyle name="40 % - Accent5 2 2 2 3 4" xfId="9803"/>
    <cellStyle name="40 % - Accent5 2 2 2 3 4 2" xfId="24286"/>
    <cellStyle name="40 % - Accent5 2 2 2 3 4 2 2" xfId="52957"/>
    <cellStyle name="40 % - Accent5 2 2 2 3 4 3" xfId="38621"/>
    <cellStyle name="40 % - Accent5 2 2 2 3 5" xfId="17116"/>
    <cellStyle name="40 % - Accent5 2 2 2 3 5 2" xfId="45787"/>
    <cellStyle name="40 % - Accent5 2 2 2 3 6" xfId="31451"/>
    <cellStyle name="40 % - Accent5 2 2 2 4" xfId="3485"/>
    <cellStyle name="40 % - Accent5 2 2 2 4 2" xfId="7046"/>
    <cellStyle name="40 % - Accent5 2 2 2 4 2 2" xfId="14250"/>
    <cellStyle name="40 % - Accent5 2 2 2 4 2 2 2" xfId="28733"/>
    <cellStyle name="40 % - Accent5 2 2 2 4 2 2 2 2" xfId="57404"/>
    <cellStyle name="40 % - Accent5 2 2 2 4 2 2 3" xfId="43068"/>
    <cellStyle name="40 % - Accent5 2 2 2 4 2 3" xfId="21563"/>
    <cellStyle name="40 % - Accent5 2 2 2 4 2 3 2" xfId="50234"/>
    <cellStyle name="40 % - Accent5 2 2 2 4 2 4" xfId="35898"/>
    <cellStyle name="40 % - Accent5 2 2 2 4 3" xfId="10687"/>
    <cellStyle name="40 % - Accent5 2 2 2 4 3 2" xfId="25170"/>
    <cellStyle name="40 % - Accent5 2 2 2 4 3 2 2" xfId="53841"/>
    <cellStyle name="40 % - Accent5 2 2 2 4 3 3" xfId="39505"/>
    <cellStyle name="40 % - Accent5 2 2 2 4 4" xfId="18000"/>
    <cellStyle name="40 % - Accent5 2 2 2 4 4 2" xfId="46671"/>
    <cellStyle name="40 % - Accent5 2 2 2 4 5" xfId="32335"/>
    <cellStyle name="40 % - Accent5 2 2 2 5" xfId="5268"/>
    <cellStyle name="40 % - Accent5 2 2 2 5 2" xfId="12472"/>
    <cellStyle name="40 % - Accent5 2 2 2 5 2 2" xfId="26955"/>
    <cellStyle name="40 % - Accent5 2 2 2 5 2 2 2" xfId="55626"/>
    <cellStyle name="40 % - Accent5 2 2 2 5 2 3" xfId="41290"/>
    <cellStyle name="40 % - Accent5 2 2 2 5 3" xfId="19785"/>
    <cellStyle name="40 % - Accent5 2 2 2 5 3 2" xfId="48456"/>
    <cellStyle name="40 % - Accent5 2 2 2 5 4" xfId="34120"/>
    <cellStyle name="40 % - Accent5 2 2 2 6" xfId="8906"/>
    <cellStyle name="40 % - Accent5 2 2 2 6 2" xfId="23389"/>
    <cellStyle name="40 % - Accent5 2 2 2 6 2 2" xfId="52060"/>
    <cellStyle name="40 % - Accent5 2 2 2 6 3" xfId="37724"/>
    <cellStyle name="40 % - Accent5 2 2 2 7" xfId="16222"/>
    <cellStyle name="40 % - Accent5 2 2 2 7 2" xfId="44893"/>
    <cellStyle name="40 % - Accent5 2 2 2 8" xfId="30557"/>
    <cellStyle name="40 % - Accent5 2 2 2 9" xfId="1729"/>
    <cellStyle name="40 % - Accent5 2 2 3" xfId="846"/>
    <cellStyle name="40 % - Accent5 2 2 3 2" xfId="2824"/>
    <cellStyle name="40 % - Accent5 2 2 3 2 2" xfId="4585"/>
    <cellStyle name="40 % - Accent5 2 2 3 2 2 2" xfId="8148"/>
    <cellStyle name="40 % - Accent5 2 2 3 2 2 2 2" xfId="15352"/>
    <cellStyle name="40 % - Accent5 2 2 3 2 2 2 2 2" xfId="29835"/>
    <cellStyle name="40 % - Accent5 2 2 3 2 2 2 2 2 2" xfId="58506"/>
    <cellStyle name="40 % - Accent5 2 2 3 2 2 2 2 3" xfId="44170"/>
    <cellStyle name="40 % - Accent5 2 2 3 2 2 2 3" xfId="22665"/>
    <cellStyle name="40 % - Accent5 2 2 3 2 2 2 3 2" xfId="51336"/>
    <cellStyle name="40 % - Accent5 2 2 3 2 2 2 4" xfId="37000"/>
    <cellStyle name="40 % - Accent5 2 2 3 2 2 3" xfId="11789"/>
    <cellStyle name="40 % - Accent5 2 2 3 2 2 3 2" xfId="26272"/>
    <cellStyle name="40 % - Accent5 2 2 3 2 2 3 2 2" xfId="54943"/>
    <cellStyle name="40 % - Accent5 2 2 3 2 2 3 3" xfId="40607"/>
    <cellStyle name="40 % - Accent5 2 2 3 2 2 4" xfId="19102"/>
    <cellStyle name="40 % - Accent5 2 2 3 2 2 4 2" xfId="47773"/>
    <cellStyle name="40 % - Accent5 2 2 3 2 2 5" xfId="33437"/>
    <cellStyle name="40 % - Accent5 2 2 3 2 3" xfId="6380"/>
    <cellStyle name="40 % - Accent5 2 2 3 2 3 2" xfId="13584"/>
    <cellStyle name="40 % - Accent5 2 2 3 2 3 2 2" xfId="28067"/>
    <cellStyle name="40 % - Accent5 2 2 3 2 3 2 2 2" xfId="56738"/>
    <cellStyle name="40 % - Accent5 2 2 3 2 3 2 3" xfId="42402"/>
    <cellStyle name="40 % - Accent5 2 2 3 2 3 3" xfId="20897"/>
    <cellStyle name="40 % - Accent5 2 2 3 2 3 3 2" xfId="49568"/>
    <cellStyle name="40 % - Accent5 2 2 3 2 3 4" xfId="35232"/>
    <cellStyle name="40 % - Accent5 2 2 3 2 4" xfId="10021"/>
    <cellStyle name="40 % - Accent5 2 2 3 2 4 2" xfId="24504"/>
    <cellStyle name="40 % - Accent5 2 2 3 2 4 2 2" xfId="53175"/>
    <cellStyle name="40 % - Accent5 2 2 3 2 4 3" xfId="38839"/>
    <cellStyle name="40 % - Accent5 2 2 3 2 5" xfId="17334"/>
    <cellStyle name="40 % - Accent5 2 2 3 2 5 2" xfId="46005"/>
    <cellStyle name="40 % - Accent5 2 2 3 2 6" xfId="31669"/>
    <cellStyle name="40 % - Accent5 2 2 3 3" xfId="3701"/>
    <cellStyle name="40 % - Accent5 2 2 3 3 2" xfId="7264"/>
    <cellStyle name="40 % - Accent5 2 2 3 3 2 2" xfId="14468"/>
    <cellStyle name="40 % - Accent5 2 2 3 3 2 2 2" xfId="28951"/>
    <cellStyle name="40 % - Accent5 2 2 3 3 2 2 2 2" xfId="57622"/>
    <cellStyle name="40 % - Accent5 2 2 3 3 2 2 3" xfId="43286"/>
    <cellStyle name="40 % - Accent5 2 2 3 3 2 3" xfId="21781"/>
    <cellStyle name="40 % - Accent5 2 2 3 3 2 3 2" xfId="50452"/>
    <cellStyle name="40 % - Accent5 2 2 3 3 2 4" xfId="36116"/>
    <cellStyle name="40 % - Accent5 2 2 3 3 3" xfId="10905"/>
    <cellStyle name="40 % - Accent5 2 2 3 3 3 2" xfId="25388"/>
    <cellStyle name="40 % - Accent5 2 2 3 3 3 2 2" xfId="54059"/>
    <cellStyle name="40 % - Accent5 2 2 3 3 3 3" xfId="39723"/>
    <cellStyle name="40 % - Accent5 2 2 3 3 4" xfId="18218"/>
    <cellStyle name="40 % - Accent5 2 2 3 3 4 2" xfId="46889"/>
    <cellStyle name="40 % - Accent5 2 2 3 3 5" xfId="32553"/>
    <cellStyle name="40 % - Accent5 2 2 3 4" xfId="5486"/>
    <cellStyle name="40 % - Accent5 2 2 3 4 2" xfId="12690"/>
    <cellStyle name="40 % - Accent5 2 2 3 4 2 2" xfId="27173"/>
    <cellStyle name="40 % - Accent5 2 2 3 4 2 2 2" xfId="55844"/>
    <cellStyle name="40 % - Accent5 2 2 3 4 2 3" xfId="41508"/>
    <cellStyle name="40 % - Accent5 2 2 3 4 3" xfId="20003"/>
    <cellStyle name="40 % - Accent5 2 2 3 4 3 2" xfId="48674"/>
    <cellStyle name="40 % - Accent5 2 2 3 4 4" xfId="34338"/>
    <cellStyle name="40 % - Accent5 2 2 3 5" xfId="9127"/>
    <cellStyle name="40 % - Accent5 2 2 3 5 2" xfId="23610"/>
    <cellStyle name="40 % - Accent5 2 2 3 5 2 2" xfId="52281"/>
    <cellStyle name="40 % - Accent5 2 2 3 5 3" xfId="37945"/>
    <cellStyle name="40 % - Accent5 2 2 3 6" xfId="16440"/>
    <cellStyle name="40 % - Accent5 2 2 3 6 2" xfId="45111"/>
    <cellStyle name="40 % - Accent5 2 2 3 7" xfId="30775"/>
    <cellStyle name="40 % - Accent5 2 2 3 8" xfId="1945"/>
    <cellStyle name="40 % - Accent5 2 2 4" xfId="2398"/>
    <cellStyle name="40 % - Accent5 2 2 4 2" xfId="4151"/>
    <cellStyle name="40 % - Accent5 2 2 4 2 2" xfId="7714"/>
    <cellStyle name="40 % - Accent5 2 2 4 2 2 2" xfId="14918"/>
    <cellStyle name="40 % - Accent5 2 2 4 2 2 2 2" xfId="29401"/>
    <cellStyle name="40 % - Accent5 2 2 4 2 2 2 2 2" xfId="58072"/>
    <cellStyle name="40 % - Accent5 2 2 4 2 2 2 3" xfId="43736"/>
    <cellStyle name="40 % - Accent5 2 2 4 2 2 3" xfId="22231"/>
    <cellStyle name="40 % - Accent5 2 2 4 2 2 3 2" xfId="50902"/>
    <cellStyle name="40 % - Accent5 2 2 4 2 2 4" xfId="36566"/>
    <cellStyle name="40 % - Accent5 2 2 4 2 3" xfId="11355"/>
    <cellStyle name="40 % - Accent5 2 2 4 2 3 2" xfId="25838"/>
    <cellStyle name="40 % - Accent5 2 2 4 2 3 2 2" xfId="54509"/>
    <cellStyle name="40 % - Accent5 2 2 4 2 3 3" xfId="40173"/>
    <cellStyle name="40 % - Accent5 2 2 4 2 4" xfId="18668"/>
    <cellStyle name="40 % - Accent5 2 2 4 2 4 2" xfId="47339"/>
    <cellStyle name="40 % - Accent5 2 2 4 2 5" xfId="33003"/>
    <cellStyle name="40 % - Accent5 2 2 4 3" xfId="5946"/>
    <cellStyle name="40 % - Accent5 2 2 4 3 2" xfId="13150"/>
    <cellStyle name="40 % - Accent5 2 2 4 3 2 2" xfId="27633"/>
    <cellStyle name="40 % - Accent5 2 2 4 3 2 2 2" xfId="56304"/>
    <cellStyle name="40 % - Accent5 2 2 4 3 2 3" xfId="41968"/>
    <cellStyle name="40 % - Accent5 2 2 4 3 3" xfId="20463"/>
    <cellStyle name="40 % - Accent5 2 2 4 3 3 2" xfId="49134"/>
    <cellStyle name="40 % - Accent5 2 2 4 3 4" xfId="34798"/>
    <cellStyle name="40 % - Accent5 2 2 4 4" xfId="9587"/>
    <cellStyle name="40 % - Accent5 2 2 4 4 2" xfId="24070"/>
    <cellStyle name="40 % - Accent5 2 2 4 4 2 2" xfId="52741"/>
    <cellStyle name="40 % - Accent5 2 2 4 4 3" xfId="38405"/>
    <cellStyle name="40 % - Accent5 2 2 4 5" xfId="16900"/>
    <cellStyle name="40 % - Accent5 2 2 4 5 2" xfId="45571"/>
    <cellStyle name="40 % - Accent5 2 2 4 6" xfId="31235"/>
    <cellStyle name="40 % - Accent5 2 2 5" xfId="3269"/>
    <cellStyle name="40 % - Accent5 2 2 5 2" xfId="6830"/>
    <cellStyle name="40 % - Accent5 2 2 5 2 2" xfId="14034"/>
    <cellStyle name="40 % - Accent5 2 2 5 2 2 2" xfId="28517"/>
    <cellStyle name="40 % - Accent5 2 2 5 2 2 2 2" xfId="57188"/>
    <cellStyle name="40 % - Accent5 2 2 5 2 2 3" xfId="42852"/>
    <cellStyle name="40 % - Accent5 2 2 5 2 3" xfId="21347"/>
    <cellStyle name="40 % - Accent5 2 2 5 2 3 2" xfId="50018"/>
    <cellStyle name="40 % - Accent5 2 2 5 2 4" xfId="35682"/>
    <cellStyle name="40 % - Accent5 2 2 5 3" xfId="10471"/>
    <cellStyle name="40 % - Accent5 2 2 5 3 2" xfId="24954"/>
    <cellStyle name="40 % - Accent5 2 2 5 3 2 2" xfId="53625"/>
    <cellStyle name="40 % - Accent5 2 2 5 3 3" xfId="39289"/>
    <cellStyle name="40 % - Accent5 2 2 5 4" xfId="17784"/>
    <cellStyle name="40 % - Accent5 2 2 5 4 2" xfId="46455"/>
    <cellStyle name="40 % - Accent5 2 2 5 5" xfId="32119"/>
    <cellStyle name="40 % - Accent5 2 2 6" xfId="5052"/>
    <cellStyle name="40 % - Accent5 2 2 6 2" xfId="12256"/>
    <cellStyle name="40 % - Accent5 2 2 6 2 2" xfId="26739"/>
    <cellStyle name="40 % - Accent5 2 2 6 2 2 2" xfId="55410"/>
    <cellStyle name="40 % - Accent5 2 2 6 2 3" xfId="41074"/>
    <cellStyle name="40 % - Accent5 2 2 6 3" xfId="19569"/>
    <cellStyle name="40 % - Accent5 2 2 6 3 2" xfId="48240"/>
    <cellStyle name="40 % - Accent5 2 2 6 4" xfId="33904"/>
    <cellStyle name="40 % - Accent5 2 2 7" xfId="8676"/>
    <cellStyle name="40 % - Accent5 2 2 7 2" xfId="23159"/>
    <cellStyle name="40 % - Accent5 2 2 7 2 2" xfId="51830"/>
    <cellStyle name="40 % - Accent5 2 2 7 3" xfId="37494"/>
    <cellStyle name="40 % - Accent5 2 2 8" xfId="16006"/>
    <cellStyle name="40 % - Accent5 2 2 8 2" xfId="44677"/>
    <cellStyle name="40 % - Accent5 2 2 9" xfId="30341"/>
    <cellStyle name="40 % - Accent5 2 3" xfId="609"/>
    <cellStyle name="40 % - Accent5 2 3 2" xfId="1061"/>
    <cellStyle name="40 % - Accent5 2 3 2 2" xfId="3037"/>
    <cellStyle name="40 % - Accent5 2 3 2 2 2" xfId="4800"/>
    <cellStyle name="40 % - Accent5 2 3 2 2 2 2" xfId="8363"/>
    <cellStyle name="40 % - Accent5 2 3 2 2 2 2 2" xfId="15567"/>
    <cellStyle name="40 % - Accent5 2 3 2 2 2 2 2 2" xfId="30050"/>
    <cellStyle name="40 % - Accent5 2 3 2 2 2 2 2 2 2" xfId="58721"/>
    <cellStyle name="40 % - Accent5 2 3 2 2 2 2 2 3" xfId="44385"/>
    <cellStyle name="40 % - Accent5 2 3 2 2 2 2 3" xfId="22880"/>
    <cellStyle name="40 % - Accent5 2 3 2 2 2 2 3 2" xfId="51551"/>
    <cellStyle name="40 % - Accent5 2 3 2 2 2 2 4" xfId="37215"/>
    <cellStyle name="40 % - Accent5 2 3 2 2 2 3" xfId="12004"/>
    <cellStyle name="40 % - Accent5 2 3 2 2 2 3 2" xfId="26487"/>
    <cellStyle name="40 % - Accent5 2 3 2 2 2 3 2 2" xfId="55158"/>
    <cellStyle name="40 % - Accent5 2 3 2 2 2 3 3" xfId="40822"/>
    <cellStyle name="40 % - Accent5 2 3 2 2 2 4" xfId="19317"/>
    <cellStyle name="40 % - Accent5 2 3 2 2 2 4 2" xfId="47988"/>
    <cellStyle name="40 % - Accent5 2 3 2 2 2 5" xfId="33652"/>
    <cellStyle name="40 % - Accent5 2 3 2 2 3" xfId="6595"/>
    <cellStyle name="40 % - Accent5 2 3 2 2 3 2" xfId="13799"/>
    <cellStyle name="40 % - Accent5 2 3 2 2 3 2 2" xfId="28282"/>
    <cellStyle name="40 % - Accent5 2 3 2 2 3 2 2 2" xfId="56953"/>
    <cellStyle name="40 % - Accent5 2 3 2 2 3 2 3" xfId="42617"/>
    <cellStyle name="40 % - Accent5 2 3 2 2 3 3" xfId="21112"/>
    <cellStyle name="40 % - Accent5 2 3 2 2 3 3 2" xfId="49783"/>
    <cellStyle name="40 % - Accent5 2 3 2 2 3 4" xfId="35447"/>
    <cellStyle name="40 % - Accent5 2 3 2 2 4" xfId="10236"/>
    <cellStyle name="40 % - Accent5 2 3 2 2 4 2" xfId="24719"/>
    <cellStyle name="40 % - Accent5 2 3 2 2 4 2 2" xfId="53390"/>
    <cellStyle name="40 % - Accent5 2 3 2 2 4 3" xfId="39054"/>
    <cellStyle name="40 % - Accent5 2 3 2 2 5" xfId="17549"/>
    <cellStyle name="40 % - Accent5 2 3 2 2 5 2" xfId="46220"/>
    <cellStyle name="40 % - Accent5 2 3 2 2 6" xfId="31884"/>
    <cellStyle name="40 % - Accent5 2 3 2 3" xfId="3916"/>
    <cellStyle name="40 % - Accent5 2 3 2 3 2" xfId="7479"/>
    <cellStyle name="40 % - Accent5 2 3 2 3 2 2" xfId="14683"/>
    <cellStyle name="40 % - Accent5 2 3 2 3 2 2 2" xfId="29166"/>
    <cellStyle name="40 % - Accent5 2 3 2 3 2 2 2 2" xfId="57837"/>
    <cellStyle name="40 % - Accent5 2 3 2 3 2 2 3" xfId="43501"/>
    <cellStyle name="40 % - Accent5 2 3 2 3 2 3" xfId="21996"/>
    <cellStyle name="40 % - Accent5 2 3 2 3 2 3 2" xfId="50667"/>
    <cellStyle name="40 % - Accent5 2 3 2 3 2 4" xfId="36331"/>
    <cellStyle name="40 % - Accent5 2 3 2 3 3" xfId="11120"/>
    <cellStyle name="40 % - Accent5 2 3 2 3 3 2" xfId="25603"/>
    <cellStyle name="40 % - Accent5 2 3 2 3 3 2 2" xfId="54274"/>
    <cellStyle name="40 % - Accent5 2 3 2 3 3 3" xfId="39938"/>
    <cellStyle name="40 % - Accent5 2 3 2 3 4" xfId="18433"/>
    <cellStyle name="40 % - Accent5 2 3 2 3 4 2" xfId="47104"/>
    <cellStyle name="40 % - Accent5 2 3 2 3 5" xfId="32768"/>
    <cellStyle name="40 % - Accent5 2 3 2 4" xfId="5701"/>
    <cellStyle name="40 % - Accent5 2 3 2 4 2" xfId="12905"/>
    <cellStyle name="40 % - Accent5 2 3 2 4 2 2" xfId="27388"/>
    <cellStyle name="40 % - Accent5 2 3 2 4 2 2 2" xfId="56059"/>
    <cellStyle name="40 % - Accent5 2 3 2 4 2 3" xfId="41723"/>
    <cellStyle name="40 % - Accent5 2 3 2 4 3" xfId="20218"/>
    <cellStyle name="40 % - Accent5 2 3 2 4 3 2" xfId="48889"/>
    <cellStyle name="40 % - Accent5 2 3 2 4 4" xfId="34553"/>
    <cellStyle name="40 % - Accent5 2 3 2 5" xfId="9342"/>
    <cellStyle name="40 % - Accent5 2 3 2 5 2" xfId="23825"/>
    <cellStyle name="40 % - Accent5 2 3 2 5 2 2" xfId="52496"/>
    <cellStyle name="40 % - Accent5 2 3 2 5 3" xfId="38160"/>
    <cellStyle name="40 % - Accent5 2 3 2 6" xfId="16655"/>
    <cellStyle name="40 % - Accent5 2 3 2 6 2" xfId="45326"/>
    <cellStyle name="40 % - Accent5 2 3 2 7" xfId="30990"/>
    <cellStyle name="40 % - Accent5 2 3 2 8" xfId="2158"/>
    <cellStyle name="40 % - Accent5 2 3 3" xfId="2607"/>
    <cellStyle name="40 % - Accent5 2 3 3 2" xfId="4366"/>
    <cellStyle name="40 % - Accent5 2 3 3 2 2" xfId="7929"/>
    <cellStyle name="40 % - Accent5 2 3 3 2 2 2" xfId="15133"/>
    <cellStyle name="40 % - Accent5 2 3 3 2 2 2 2" xfId="29616"/>
    <cellStyle name="40 % - Accent5 2 3 3 2 2 2 2 2" xfId="58287"/>
    <cellStyle name="40 % - Accent5 2 3 3 2 2 2 3" xfId="43951"/>
    <cellStyle name="40 % - Accent5 2 3 3 2 2 3" xfId="22446"/>
    <cellStyle name="40 % - Accent5 2 3 3 2 2 3 2" xfId="51117"/>
    <cellStyle name="40 % - Accent5 2 3 3 2 2 4" xfId="36781"/>
    <cellStyle name="40 % - Accent5 2 3 3 2 3" xfId="11570"/>
    <cellStyle name="40 % - Accent5 2 3 3 2 3 2" xfId="26053"/>
    <cellStyle name="40 % - Accent5 2 3 3 2 3 2 2" xfId="54724"/>
    <cellStyle name="40 % - Accent5 2 3 3 2 3 3" xfId="40388"/>
    <cellStyle name="40 % - Accent5 2 3 3 2 4" xfId="18883"/>
    <cellStyle name="40 % - Accent5 2 3 3 2 4 2" xfId="47554"/>
    <cellStyle name="40 % - Accent5 2 3 3 2 5" xfId="33218"/>
    <cellStyle name="40 % - Accent5 2 3 3 3" xfId="6161"/>
    <cellStyle name="40 % - Accent5 2 3 3 3 2" xfId="13365"/>
    <cellStyle name="40 % - Accent5 2 3 3 3 2 2" xfId="27848"/>
    <cellStyle name="40 % - Accent5 2 3 3 3 2 2 2" xfId="56519"/>
    <cellStyle name="40 % - Accent5 2 3 3 3 2 3" xfId="42183"/>
    <cellStyle name="40 % - Accent5 2 3 3 3 3" xfId="20678"/>
    <cellStyle name="40 % - Accent5 2 3 3 3 3 2" xfId="49349"/>
    <cellStyle name="40 % - Accent5 2 3 3 3 4" xfId="35013"/>
    <cellStyle name="40 % - Accent5 2 3 3 4" xfId="9802"/>
    <cellStyle name="40 % - Accent5 2 3 3 4 2" xfId="24285"/>
    <cellStyle name="40 % - Accent5 2 3 3 4 2 2" xfId="52956"/>
    <cellStyle name="40 % - Accent5 2 3 3 4 3" xfId="38620"/>
    <cellStyle name="40 % - Accent5 2 3 3 5" xfId="17115"/>
    <cellStyle name="40 % - Accent5 2 3 3 5 2" xfId="45786"/>
    <cellStyle name="40 % - Accent5 2 3 3 6" xfId="31450"/>
    <cellStyle name="40 % - Accent5 2 3 4" xfId="3484"/>
    <cellStyle name="40 % - Accent5 2 3 4 2" xfId="7045"/>
    <cellStyle name="40 % - Accent5 2 3 4 2 2" xfId="14249"/>
    <cellStyle name="40 % - Accent5 2 3 4 2 2 2" xfId="28732"/>
    <cellStyle name="40 % - Accent5 2 3 4 2 2 2 2" xfId="57403"/>
    <cellStyle name="40 % - Accent5 2 3 4 2 2 3" xfId="43067"/>
    <cellStyle name="40 % - Accent5 2 3 4 2 3" xfId="21562"/>
    <cellStyle name="40 % - Accent5 2 3 4 2 3 2" xfId="50233"/>
    <cellStyle name="40 % - Accent5 2 3 4 2 4" xfId="35897"/>
    <cellStyle name="40 % - Accent5 2 3 4 3" xfId="10686"/>
    <cellStyle name="40 % - Accent5 2 3 4 3 2" xfId="25169"/>
    <cellStyle name="40 % - Accent5 2 3 4 3 2 2" xfId="53840"/>
    <cellStyle name="40 % - Accent5 2 3 4 3 3" xfId="39504"/>
    <cellStyle name="40 % - Accent5 2 3 4 4" xfId="17999"/>
    <cellStyle name="40 % - Accent5 2 3 4 4 2" xfId="46670"/>
    <cellStyle name="40 % - Accent5 2 3 4 5" xfId="32334"/>
    <cellStyle name="40 % - Accent5 2 3 5" xfId="5267"/>
    <cellStyle name="40 % - Accent5 2 3 5 2" xfId="12471"/>
    <cellStyle name="40 % - Accent5 2 3 5 2 2" xfId="26954"/>
    <cellStyle name="40 % - Accent5 2 3 5 2 2 2" xfId="55625"/>
    <cellStyle name="40 % - Accent5 2 3 5 2 3" xfId="41289"/>
    <cellStyle name="40 % - Accent5 2 3 5 3" xfId="19784"/>
    <cellStyle name="40 % - Accent5 2 3 5 3 2" xfId="48455"/>
    <cellStyle name="40 % - Accent5 2 3 5 4" xfId="34119"/>
    <cellStyle name="40 % - Accent5 2 3 6" xfId="8905"/>
    <cellStyle name="40 % - Accent5 2 3 6 2" xfId="23388"/>
    <cellStyle name="40 % - Accent5 2 3 6 2 2" xfId="52059"/>
    <cellStyle name="40 % - Accent5 2 3 6 3" xfId="37723"/>
    <cellStyle name="40 % - Accent5 2 3 7" xfId="16221"/>
    <cellStyle name="40 % - Accent5 2 3 7 2" xfId="44892"/>
    <cellStyle name="40 % - Accent5 2 3 8" xfId="30556"/>
    <cellStyle name="40 % - Accent5 2 3 9" xfId="1728"/>
    <cellStyle name="40 % - Accent5 2 4" xfId="845"/>
    <cellStyle name="40 % - Accent5 2 4 2" xfId="2823"/>
    <cellStyle name="40 % - Accent5 2 4 2 2" xfId="4584"/>
    <cellStyle name="40 % - Accent5 2 4 2 2 2" xfId="8147"/>
    <cellStyle name="40 % - Accent5 2 4 2 2 2 2" xfId="15351"/>
    <cellStyle name="40 % - Accent5 2 4 2 2 2 2 2" xfId="29834"/>
    <cellStyle name="40 % - Accent5 2 4 2 2 2 2 2 2" xfId="58505"/>
    <cellStyle name="40 % - Accent5 2 4 2 2 2 2 3" xfId="44169"/>
    <cellStyle name="40 % - Accent5 2 4 2 2 2 3" xfId="22664"/>
    <cellStyle name="40 % - Accent5 2 4 2 2 2 3 2" xfId="51335"/>
    <cellStyle name="40 % - Accent5 2 4 2 2 2 4" xfId="36999"/>
    <cellStyle name="40 % - Accent5 2 4 2 2 3" xfId="11788"/>
    <cellStyle name="40 % - Accent5 2 4 2 2 3 2" xfId="26271"/>
    <cellStyle name="40 % - Accent5 2 4 2 2 3 2 2" xfId="54942"/>
    <cellStyle name="40 % - Accent5 2 4 2 2 3 3" xfId="40606"/>
    <cellStyle name="40 % - Accent5 2 4 2 2 4" xfId="19101"/>
    <cellStyle name="40 % - Accent5 2 4 2 2 4 2" xfId="47772"/>
    <cellStyle name="40 % - Accent5 2 4 2 2 5" xfId="33436"/>
    <cellStyle name="40 % - Accent5 2 4 2 3" xfId="6379"/>
    <cellStyle name="40 % - Accent5 2 4 2 3 2" xfId="13583"/>
    <cellStyle name="40 % - Accent5 2 4 2 3 2 2" xfId="28066"/>
    <cellStyle name="40 % - Accent5 2 4 2 3 2 2 2" xfId="56737"/>
    <cellStyle name="40 % - Accent5 2 4 2 3 2 3" xfId="42401"/>
    <cellStyle name="40 % - Accent5 2 4 2 3 3" xfId="20896"/>
    <cellStyle name="40 % - Accent5 2 4 2 3 3 2" xfId="49567"/>
    <cellStyle name="40 % - Accent5 2 4 2 3 4" xfId="35231"/>
    <cellStyle name="40 % - Accent5 2 4 2 4" xfId="10020"/>
    <cellStyle name="40 % - Accent5 2 4 2 4 2" xfId="24503"/>
    <cellStyle name="40 % - Accent5 2 4 2 4 2 2" xfId="53174"/>
    <cellStyle name="40 % - Accent5 2 4 2 4 3" xfId="38838"/>
    <cellStyle name="40 % - Accent5 2 4 2 5" xfId="17333"/>
    <cellStyle name="40 % - Accent5 2 4 2 5 2" xfId="46004"/>
    <cellStyle name="40 % - Accent5 2 4 2 6" xfId="31668"/>
    <cellStyle name="40 % - Accent5 2 4 3" xfId="3700"/>
    <cellStyle name="40 % - Accent5 2 4 3 2" xfId="7263"/>
    <cellStyle name="40 % - Accent5 2 4 3 2 2" xfId="14467"/>
    <cellStyle name="40 % - Accent5 2 4 3 2 2 2" xfId="28950"/>
    <cellStyle name="40 % - Accent5 2 4 3 2 2 2 2" xfId="57621"/>
    <cellStyle name="40 % - Accent5 2 4 3 2 2 3" xfId="43285"/>
    <cellStyle name="40 % - Accent5 2 4 3 2 3" xfId="21780"/>
    <cellStyle name="40 % - Accent5 2 4 3 2 3 2" xfId="50451"/>
    <cellStyle name="40 % - Accent5 2 4 3 2 4" xfId="36115"/>
    <cellStyle name="40 % - Accent5 2 4 3 3" xfId="10904"/>
    <cellStyle name="40 % - Accent5 2 4 3 3 2" xfId="25387"/>
    <cellStyle name="40 % - Accent5 2 4 3 3 2 2" xfId="54058"/>
    <cellStyle name="40 % - Accent5 2 4 3 3 3" xfId="39722"/>
    <cellStyle name="40 % - Accent5 2 4 3 4" xfId="18217"/>
    <cellStyle name="40 % - Accent5 2 4 3 4 2" xfId="46888"/>
    <cellStyle name="40 % - Accent5 2 4 3 5" xfId="32552"/>
    <cellStyle name="40 % - Accent5 2 4 4" xfId="5485"/>
    <cellStyle name="40 % - Accent5 2 4 4 2" xfId="12689"/>
    <cellStyle name="40 % - Accent5 2 4 4 2 2" xfId="27172"/>
    <cellStyle name="40 % - Accent5 2 4 4 2 2 2" xfId="55843"/>
    <cellStyle name="40 % - Accent5 2 4 4 2 3" xfId="41507"/>
    <cellStyle name="40 % - Accent5 2 4 4 3" xfId="20002"/>
    <cellStyle name="40 % - Accent5 2 4 4 3 2" xfId="48673"/>
    <cellStyle name="40 % - Accent5 2 4 4 4" xfId="34337"/>
    <cellStyle name="40 % - Accent5 2 4 5" xfId="9126"/>
    <cellStyle name="40 % - Accent5 2 4 5 2" xfId="23609"/>
    <cellStyle name="40 % - Accent5 2 4 5 2 2" xfId="52280"/>
    <cellStyle name="40 % - Accent5 2 4 5 3" xfId="37944"/>
    <cellStyle name="40 % - Accent5 2 4 6" xfId="16439"/>
    <cellStyle name="40 % - Accent5 2 4 6 2" xfId="45110"/>
    <cellStyle name="40 % - Accent5 2 4 7" xfId="30774"/>
    <cellStyle name="40 % - Accent5 2 4 8" xfId="1944"/>
    <cellStyle name="40 % - Accent5 2 5" xfId="2397"/>
    <cellStyle name="40 % - Accent5 2 5 2" xfId="4150"/>
    <cellStyle name="40 % - Accent5 2 5 2 2" xfId="7713"/>
    <cellStyle name="40 % - Accent5 2 5 2 2 2" xfId="14917"/>
    <cellStyle name="40 % - Accent5 2 5 2 2 2 2" xfId="29400"/>
    <cellStyle name="40 % - Accent5 2 5 2 2 2 2 2" xfId="58071"/>
    <cellStyle name="40 % - Accent5 2 5 2 2 2 3" xfId="43735"/>
    <cellStyle name="40 % - Accent5 2 5 2 2 3" xfId="22230"/>
    <cellStyle name="40 % - Accent5 2 5 2 2 3 2" xfId="50901"/>
    <cellStyle name="40 % - Accent5 2 5 2 2 4" xfId="36565"/>
    <cellStyle name="40 % - Accent5 2 5 2 3" xfId="11354"/>
    <cellStyle name="40 % - Accent5 2 5 2 3 2" xfId="25837"/>
    <cellStyle name="40 % - Accent5 2 5 2 3 2 2" xfId="54508"/>
    <cellStyle name="40 % - Accent5 2 5 2 3 3" xfId="40172"/>
    <cellStyle name="40 % - Accent5 2 5 2 4" xfId="18667"/>
    <cellStyle name="40 % - Accent5 2 5 2 4 2" xfId="47338"/>
    <cellStyle name="40 % - Accent5 2 5 2 5" xfId="33002"/>
    <cellStyle name="40 % - Accent5 2 5 3" xfId="5945"/>
    <cellStyle name="40 % - Accent5 2 5 3 2" xfId="13149"/>
    <cellStyle name="40 % - Accent5 2 5 3 2 2" xfId="27632"/>
    <cellStyle name="40 % - Accent5 2 5 3 2 2 2" xfId="56303"/>
    <cellStyle name="40 % - Accent5 2 5 3 2 3" xfId="41967"/>
    <cellStyle name="40 % - Accent5 2 5 3 3" xfId="20462"/>
    <cellStyle name="40 % - Accent5 2 5 3 3 2" xfId="49133"/>
    <cellStyle name="40 % - Accent5 2 5 3 4" xfId="34797"/>
    <cellStyle name="40 % - Accent5 2 5 4" xfId="9586"/>
    <cellStyle name="40 % - Accent5 2 5 4 2" xfId="24069"/>
    <cellStyle name="40 % - Accent5 2 5 4 2 2" xfId="52740"/>
    <cellStyle name="40 % - Accent5 2 5 4 3" xfId="38404"/>
    <cellStyle name="40 % - Accent5 2 5 5" xfId="16899"/>
    <cellStyle name="40 % - Accent5 2 5 5 2" xfId="45570"/>
    <cellStyle name="40 % - Accent5 2 5 6" xfId="31234"/>
    <cellStyle name="40 % - Accent5 2 6" xfId="3268"/>
    <cellStyle name="40 % - Accent5 2 6 2" xfId="6829"/>
    <cellStyle name="40 % - Accent5 2 6 2 2" xfId="14033"/>
    <cellStyle name="40 % - Accent5 2 6 2 2 2" xfId="28516"/>
    <cellStyle name="40 % - Accent5 2 6 2 2 2 2" xfId="57187"/>
    <cellStyle name="40 % - Accent5 2 6 2 2 3" xfId="42851"/>
    <cellStyle name="40 % - Accent5 2 6 2 3" xfId="21346"/>
    <cellStyle name="40 % - Accent5 2 6 2 3 2" xfId="50017"/>
    <cellStyle name="40 % - Accent5 2 6 2 4" xfId="35681"/>
    <cellStyle name="40 % - Accent5 2 6 3" xfId="10470"/>
    <cellStyle name="40 % - Accent5 2 6 3 2" xfId="24953"/>
    <cellStyle name="40 % - Accent5 2 6 3 2 2" xfId="53624"/>
    <cellStyle name="40 % - Accent5 2 6 3 3" xfId="39288"/>
    <cellStyle name="40 % - Accent5 2 6 4" xfId="17783"/>
    <cellStyle name="40 % - Accent5 2 6 4 2" xfId="46454"/>
    <cellStyle name="40 % - Accent5 2 6 5" xfId="32118"/>
    <cellStyle name="40 % - Accent5 2 7" xfId="5051"/>
    <cellStyle name="40 % - Accent5 2 7 2" xfId="12255"/>
    <cellStyle name="40 % - Accent5 2 7 2 2" xfId="26738"/>
    <cellStyle name="40 % - Accent5 2 7 2 2 2" xfId="55409"/>
    <cellStyle name="40 % - Accent5 2 7 2 3" xfId="41073"/>
    <cellStyle name="40 % - Accent5 2 7 3" xfId="19568"/>
    <cellStyle name="40 % - Accent5 2 7 3 2" xfId="48239"/>
    <cellStyle name="40 % - Accent5 2 7 4" xfId="33903"/>
    <cellStyle name="40 % - Accent5 2 8" xfId="8675"/>
    <cellStyle name="40 % - Accent5 2 8 2" xfId="23158"/>
    <cellStyle name="40 % - Accent5 2 8 2 2" xfId="51829"/>
    <cellStyle name="40 % - Accent5 2 8 3" xfId="37493"/>
    <cellStyle name="40 % - Accent5 2 9" xfId="16005"/>
    <cellStyle name="40 % - Accent5 2 9 2" xfId="44676"/>
    <cellStyle name="40 % - Accent5 3" xfId="95"/>
    <cellStyle name="40 % - Accent5 4" xfId="96"/>
    <cellStyle name="40 % - Accent5 5" xfId="3237"/>
    <cellStyle name="40 % - Accent5 5 2" xfId="5003"/>
    <cellStyle name="40 % - Accent5 5 2 2" xfId="8566"/>
    <cellStyle name="40 % - Accent5 5 2 2 2" xfId="15770"/>
    <cellStyle name="40 % - Accent5 5 2 2 2 2" xfId="30253"/>
    <cellStyle name="40 % - Accent5 5 2 2 2 2 2" xfId="58924"/>
    <cellStyle name="40 % - Accent5 5 2 2 2 3" xfId="44588"/>
    <cellStyle name="40 % - Accent5 5 2 2 3" xfId="23083"/>
    <cellStyle name="40 % - Accent5 5 2 2 3 2" xfId="51754"/>
    <cellStyle name="40 % - Accent5 5 2 2 4" xfId="37418"/>
    <cellStyle name="40 % - Accent5 5 2 3" xfId="12207"/>
    <cellStyle name="40 % - Accent5 5 2 3 2" xfId="26690"/>
    <cellStyle name="40 % - Accent5 5 2 3 2 2" xfId="55361"/>
    <cellStyle name="40 % - Accent5 5 2 3 3" xfId="41025"/>
    <cellStyle name="40 % - Accent5 5 2 4" xfId="19520"/>
    <cellStyle name="40 % - Accent5 5 2 4 2" xfId="48191"/>
    <cellStyle name="40 % - Accent5 5 2 5" xfId="33855"/>
    <cellStyle name="40 % - Accent5 5 3" xfId="6798"/>
    <cellStyle name="40 % - Accent5 5 3 2" xfId="14002"/>
    <cellStyle name="40 % - Accent5 5 3 2 2" xfId="28485"/>
    <cellStyle name="40 % - Accent5 5 3 2 2 2" xfId="57156"/>
    <cellStyle name="40 % - Accent5 5 3 2 3" xfId="42820"/>
    <cellStyle name="40 % - Accent5 5 3 3" xfId="21315"/>
    <cellStyle name="40 % - Accent5 5 3 3 2" xfId="49986"/>
    <cellStyle name="40 % - Accent5 5 3 4" xfId="35650"/>
    <cellStyle name="40 % - Accent5 5 4" xfId="10439"/>
    <cellStyle name="40 % - Accent5 5 4 2" xfId="24922"/>
    <cellStyle name="40 % - Accent5 5 4 2 2" xfId="53593"/>
    <cellStyle name="40 % - Accent5 5 4 3" xfId="39257"/>
    <cellStyle name="40 % - Accent5 5 5" xfId="17752"/>
    <cellStyle name="40 % - Accent5 5 5 2" xfId="46423"/>
    <cellStyle name="40 % - Accent5 5 6" xfId="32087"/>
    <cellStyle name="40 % - Accent5 6" xfId="4119"/>
    <cellStyle name="40 % - Accent5 6 2" xfId="7682"/>
    <cellStyle name="40 % - Accent5 6 2 2" xfId="14886"/>
    <cellStyle name="40 % - Accent5 6 2 2 2" xfId="29369"/>
    <cellStyle name="40 % - Accent5 6 2 2 2 2" xfId="58040"/>
    <cellStyle name="40 % - Accent5 6 2 2 3" xfId="43704"/>
    <cellStyle name="40 % - Accent5 6 2 3" xfId="22199"/>
    <cellStyle name="40 % - Accent5 6 2 3 2" xfId="50870"/>
    <cellStyle name="40 % - Accent5 6 2 4" xfId="36534"/>
    <cellStyle name="40 % - Accent5 6 3" xfId="11323"/>
    <cellStyle name="40 % - Accent5 6 3 2" xfId="25806"/>
    <cellStyle name="40 % - Accent5 6 3 2 2" xfId="54477"/>
    <cellStyle name="40 % - Accent5 6 3 3" xfId="40141"/>
    <cellStyle name="40 % - Accent5 6 4" xfId="18636"/>
    <cellStyle name="40 % - Accent5 6 4 2" xfId="47307"/>
    <cellStyle name="40 % - Accent5 6 5" xfId="32971"/>
    <cellStyle name="40 % - Accent5 7" xfId="5022"/>
    <cellStyle name="40 % - Accent5 7 2" xfId="12226"/>
    <cellStyle name="40 % - Accent5 7 2 2" xfId="26709"/>
    <cellStyle name="40 % - Accent5 7 2 2 2" xfId="55380"/>
    <cellStyle name="40 % - Accent5 7 2 3" xfId="41044"/>
    <cellStyle name="40 % - Accent5 7 3" xfId="19539"/>
    <cellStyle name="40 % - Accent5 7 3 2" xfId="48210"/>
    <cellStyle name="40 % - Accent5 7 4" xfId="33874"/>
    <cellStyle name="40 % - Accent5 8" xfId="5912"/>
    <cellStyle name="40 % - Accent5 8 2" xfId="13116"/>
    <cellStyle name="40 % - Accent5 8 2 2" xfId="27599"/>
    <cellStyle name="40 % - Accent5 8 2 2 2" xfId="56270"/>
    <cellStyle name="40 % - Accent5 8 2 3" xfId="41934"/>
    <cellStyle name="40 % - Accent5 8 3" xfId="20429"/>
    <cellStyle name="40 % - Accent5 8 3 2" xfId="49100"/>
    <cellStyle name="40 % - Accent5 8 4" xfId="34764"/>
    <cellStyle name="40 % - Accent5 9" xfId="8643"/>
    <cellStyle name="40 % - Accent5 9 2" xfId="23126"/>
    <cellStyle name="40 % - Accent5 9 2 2" xfId="51797"/>
    <cellStyle name="40 % - Accent5 9 3" xfId="37461"/>
    <cellStyle name="40 % - Accent6" xfId="97"/>
    <cellStyle name="40 % - Accent6 10" xfId="9556"/>
    <cellStyle name="40 % - Accent6 10 2" xfId="24039"/>
    <cellStyle name="40 % - Accent6 10 2 2" xfId="52710"/>
    <cellStyle name="40 % - Accent6 10 3" xfId="38374"/>
    <cellStyle name="40 % - Accent6 11" xfId="15978"/>
    <cellStyle name="40 % - Accent6 11 2" xfId="44649"/>
    <cellStyle name="40 % - Accent6 12" xfId="16869"/>
    <cellStyle name="40 % - Accent6 12 2" xfId="45540"/>
    <cellStyle name="40 % - Accent6 13" xfId="30313"/>
    <cellStyle name="40 % - Accent6 14" xfId="31204"/>
    <cellStyle name="40 % - Accent6 15" xfId="1490"/>
    <cellStyle name="40 % - Accent6 16" xfId="2369"/>
    <cellStyle name="40 % - Accent6 2" xfId="98"/>
    <cellStyle name="40 % - Accent6 2 10" xfId="30342"/>
    <cellStyle name="40 % - Accent6 2 11" xfId="1519"/>
    <cellStyle name="40 % - Accent6 2 2" xfId="99"/>
    <cellStyle name="40 % - Accent6 2 2 10" xfId="1520"/>
    <cellStyle name="40 % - Accent6 2 2 2" xfId="612"/>
    <cellStyle name="40 % - Accent6 2 2 2 2" xfId="1064"/>
    <cellStyle name="40 % - Accent6 2 2 2 2 2" xfId="3040"/>
    <cellStyle name="40 % - Accent6 2 2 2 2 2 2" xfId="4803"/>
    <cellStyle name="40 % - Accent6 2 2 2 2 2 2 2" xfId="8366" hidden="1"/>
    <cellStyle name="40 % - Accent6 2 2 2 2 2 2 2" xfId="8593"/>
    <cellStyle name="40 % - Accent6 2 2 2 2 2 2 2 2" xfId="15570"/>
    <cellStyle name="40 % - Accent6 2 2 2 2 2 2 2 2 2" xfId="30053"/>
    <cellStyle name="40 % - Accent6 2 2 2 2 2 2 2 2 2 2" xfId="58724"/>
    <cellStyle name="40 % - Accent6 2 2 2 2 2 2 2 2 3" xfId="44388"/>
    <cellStyle name="40 % - Accent6 2 2 2 2 2 2 2 3" xfId="15797"/>
    <cellStyle name="40 % - Accent6 2 2 2 2 2 2 2 3 2" xfId="30280"/>
    <cellStyle name="40 % - Accent6 2 2 2 2 2 2 2 3 2 2" xfId="58951"/>
    <cellStyle name="40 % - Accent6 2 2 2 2 2 2 2 3 3" xfId="44615"/>
    <cellStyle name="40 % - Accent6 2 2 2 2 2 2 2 4" xfId="22883"/>
    <cellStyle name="40 % - Accent6 2 2 2 2 2 2 2 4 2" xfId="51554"/>
    <cellStyle name="40 % - Accent6 2 2 2 2 2 2 2 5" xfId="23110"/>
    <cellStyle name="40 % - Accent6 2 2 2 2 2 2 2 5 2" xfId="51781"/>
    <cellStyle name="40 % - Accent6 2 2 2 2 2 2 2 6" xfId="37218"/>
    <cellStyle name="40 % - Accent6 2 2 2 2 2 2 2 7" xfId="37445"/>
    <cellStyle name="40 % - Accent6 2 2 2 2 2 2 3" xfId="12007"/>
    <cellStyle name="40 % - Accent6 2 2 2 2 2 2 3 2" xfId="26490"/>
    <cellStyle name="40 % - Accent6 2 2 2 2 2 2 3 2 2" xfId="55161"/>
    <cellStyle name="40 % - Accent6 2 2 2 2 2 2 3 3" xfId="40825"/>
    <cellStyle name="40 % - Accent6 2 2 2 2 2 2 4" xfId="19320"/>
    <cellStyle name="40 % - Accent6 2 2 2 2 2 2 4 2" xfId="47991"/>
    <cellStyle name="40 % - Accent6 2 2 2 2 2 2 5" xfId="33655"/>
    <cellStyle name="40 % - Accent6 2 2 2 2 2 3" xfId="6598"/>
    <cellStyle name="40 % - Accent6 2 2 2 2 2 3 2" xfId="13802"/>
    <cellStyle name="40 % - Accent6 2 2 2 2 2 3 2 2" xfId="28285"/>
    <cellStyle name="40 % - Accent6 2 2 2 2 2 3 2 2 2" xfId="56956"/>
    <cellStyle name="40 % - Accent6 2 2 2 2 2 3 2 3" xfId="42620"/>
    <cellStyle name="40 % - Accent6 2 2 2 2 2 3 3" xfId="21115"/>
    <cellStyle name="40 % - Accent6 2 2 2 2 2 3 3 2" xfId="49786"/>
    <cellStyle name="40 % - Accent6 2 2 2 2 2 3 4" xfId="35450"/>
    <cellStyle name="40 % - Accent6 2 2 2 2 2 4" xfId="10239"/>
    <cellStyle name="40 % - Accent6 2 2 2 2 2 4 2" xfId="24722"/>
    <cellStyle name="40 % - Accent6 2 2 2 2 2 4 2 2" xfId="53393"/>
    <cellStyle name="40 % - Accent6 2 2 2 2 2 4 3" xfId="39057"/>
    <cellStyle name="40 % - Accent6 2 2 2 2 2 5" xfId="17552"/>
    <cellStyle name="40 % - Accent6 2 2 2 2 2 5 2" xfId="46223"/>
    <cellStyle name="40 % - Accent6 2 2 2 2 2 6" xfId="31887"/>
    <cellStyle name="40 % - Accent6 2 2 2 2 3" xfId="3919"/>
    <cellStyle name="40 % - Accent6 2 2 2 2 3 2" xfId="7482"/>
    <cellStyle name="40 % - Accent6 2 2 2 2 3 2 2" xfId="14686"/>
    <cellStyle name="40 % - Accent6 2 2 2 2 3 2 2 2" xfId="29169"/>
    <cellStyle name="40 % - Accent6 2 2 2 2 3 2 2 2 2" xfId="57840"/>
    <cellStyle name="40 % - Accent6 2 2 2 2 3 2 2 3" xfId="43504"/>
    <cellStyle name="40 % - Accent6 2 2 2 2 3 2 3" xfId="21999"/>
    <cellStyle name="40 % - Accent6 2 2 2 2 3 2 3 2" xfId="50670"/>
    <cellStyle name="40 % - Accent6 2 2 2 2 3 2 4" xfId="36334"/>
    <cellStyle name="40 % - Accent6 2 2 2 2 3 3" xfId="11123"/>
    <cellStyle name="40 % - Accent6 2 2 2 2 3 3 2" xfId="25606"/>
    <cellStyle name="40 % - Accent6 2 2 2 2 3 3 2 2" xfId="54277"/>
    <cellStyle name="40 % - Accent6 2 2 2 2 3 3 3" xfId="39941"/>
    <cellStyle name="40 % - Accent6 2 2 2 2 3 4" xfId="18436"/>
    <cellStyle name="40 % - Accent6 2 2 2 2 3 4 2" xfId="47107"/>
    <cellStyle name="40 % - Accent6 2 2 2 2 3 5" xfId="32771"/>
    <cellStyle name="40 % - Accent6 2 2 2 2 4" xfId="5704"/>
    <cellStyle name="40 % - Accent6 2 2 2 2 4 2" xfId="12908"/>
    <cellStyle name="40 % - Accent6 2 2 2 2 4 2 2" xfId="27391"/>
    <cellStyle name="40 % - Accent6 2 2 2 2 4 2 2 2" xfId="56062"/>
    <cellStyle name="40 % - Accent6 2 2 2 2 4 2 3" xfId="41726"/>
    <cellStyle name="40 % - Accent6 2 2 2 2 4 3" xfId="20221"/>
    <cellStyle name="40 % - Accent6 2 2 2 2 4 3 2" xfId="48892"/>
    <cellStyle name="40 % - Accent6 2 2 2 2 4 4" xfId="34556"/>
    <cellStyle name="40 % - Accent6 2 2 2 2 5" xfId="9345"/>
    <cellStyle name="40 % - Accent6 2 2 2 2 5 2" xfId="23828"/>
    <cellStyle name="40 % - Accent6 2 2 2 2 5 2 2" xfId="52499"/>
    <cellStyle name="40 % - Accent6 2 2 2 2 5 3" xfId="38163"/>
    <cellStyle name="40 % - Accent6 2 2 2 2 6" xfId="16658"/>
    <cellStyle name="40 % - Accent6 2 2 2 2 6 2" xfId="45329"/>
    <cellStyle name="40 % - Accent6 2 2 2 2 7" xfId="30993"/>
    <cellStyle name="40 % - Accent6 2 2 2 2 8" xfId="2161"/>
    <cellStyle name="40 % - Accent6 2 2 2 3" xfId="2610"/>
    <cellStyle name="40 % - Accent6 2 2 2 3 2" xfId="4369"/>
    <cellStyle name="40 % - Accent6 2 2 2 3 2 2" xfId="7932"/>
    <cellStyle name="40 % - Accent6 2 2 2 3 2 2 2" xfId="15136"/>
    <cellStyle name="40 % - Accent6 2 2 2 3 2 2 2 2" xfId="29619"/>
    <cellStyle name="40 % - Accent6 2 2 2 3 2 2 2 2 2" xfId="58290"/>
    <cellStyle name="40 % - Accent6 2 2 2 3 2 2 2 3" xfId="43954"/>
    <cellStyle name="40 % - Accent6 2 2 2 3 2 2 3" xfId="22449"/>
    <cellStyle name="40 % - Accent6 2 2 2 3 2 2 3 2" xfId="51120"/>
    <cellStyle name="40 % - Accent6 2 2 2 3 2 2 4" xfId="36784"/>
    <cellStyle name="40 % - Accent6 2 2 2 3 2 3" xfId="11573"/>
    <cellStyle name="40 % - Accent6 2 2 2 3 2 3 2" xfId="26056"/>
    <cellStyle name="40 % - Accent6 2 2 2 3 2 3 2 2" xfId="54727"/>
    <cellStyle name="40 % - Accent6 2 2 2 3 2 3 3" xfId="40391"/>
    <cellStyle name="40 % - Accent6 2 2 2 3 2 4" xfId="18886"/>
    <cellStyle name="40 % - Accent6 2 2 2 3 2 4 2" xfId="47557"/>
    <cellStyle name="40 % - Accent6 2 2 2 3 2 5" xfId="33221"/>
    <cellStyle name="40 % - Accent6 2 2 2 3 3" xfId="6164"/>
    <cellStyle name="40 % - Accent6 2 2 2 3 3 2" xfId="13368"/>
    <cellStyle name="40 % - Accent6 2 2 2 3 3 2 2" xfId="27851"/>
    <cellStyle name="40 % - Accent6 2 2 2 3 3 2 2 2" xfId="56522"/>
    <cellStyle name="40 % - Accent6 2 2 2 3 3 2 3" xfId="42186"/>
    <cellStyle name="40 % - Accent6 2 2 2 3 3 3" xfId="20681"/>
    <cellStyle name="40 % - Accent6 2 2 2 3 3 3 2" xfId="49352"/>
    <cellStyle name="40 % - Accent6 2 2 2 3 3 4" xfId="35016"/>
    <cellStyle name="40 % - Accent6 2 2 2 3 4" xfId="9805"/>
    <cellStyle name="40 % - Accent6 2 2 2 3 4 2" xfId="24288"/>
    <cellStyle name="40 % - Accent6 2 2 2 3 4 2 2" xfId="52959"/>
    <cellStyle name="40 % - Accent6 2 2 2 3 4 3" xfId="38623"/>
    <cellStyle name="40 % - Accent6 2 2 2 3 5" xfId="17118"/>
    <cellStyle name="40 % - Accent6 2 2 2 3 5 2" xfId="45789"/>
    <cellStyle name="40 % - Accent6 2 2 2 3 6" xfId="31453"/>
    <cellStyle name="40 % - Accent6 2 2 2 4" xfId="3487"/>
    <cellStyle name="40 % - Accent6 2 2 2 4 2" xfId="7048"/>
    <cellStyle name="40 % - Accent6 2 2 2 4 2 2" xfId="14252"/>
    <cellStyle name="40 % - Accent6 2 2 2 4 2 2 2" xfId="28735"/>
    <cellStyle name="40 % - Accent6 2 2 2 4 2 2 2 2" xfId="57406"/>
    <cellStyle name="40 % - Accent6 2 2 2 4 2 2 3" xfId="43070"/>
    <cellStyle name="40 % - Accent6 2 2 2 4 2 3" xfId="21565"/>
    <cellStyle name="40 % - Accent6 2 2 2 4 2 3 2" xfId="50236"/>
    <cellStyle name="40 % - Accent6 2 2 2 4 2 4" xfId="35900"/>
    <cellStyle name="40 % - Accent6 2 2 2 4 3" xfId="10689"/>
    <cellStyle name="40 % - Accent6 2 2 2 4 3 2" xfId="25172"/>
    <cellStyle name="40 % - Accent6 2 2 2 4 3 2 2" xfId="53843"/>
    <cellStyle name="40 % - Accent6 2 2 2 4 3 3" xfId="39507"/>
    <cellStyle name="40 % - Accent6 2 2 2 4 4" xfId="18002"/>
    <cellStyle name="40 % - Accent6 2 2 2 4 4 2" xfId="46673"/>
    <cellStyle name="40 % - Accent6 2 2 2 4 5" xfId="32337"/>
    <cellStyle name="40 % - Accent6 2 2 2 5" xfId="5270"/>
    <cellStyle name="40 % - Accent6 2 2 2 5 2" xfId="12474"/>
    <cellStyle name="40 % - Accent6 2 2 2 5 2 2" xfId="26957"/>
    <cellStyle name="40 % - Accent6 2 2 2 5 2 2 2" xfId="55628"/>
    <cellStyle name="40 % - Accent6 2 2 2 5 2 3" xfId="41292"/>
    <cellStyle name="40 % - Accent6 2 2 2 5 3" xfId="19787"/>
    <cellStyle name="40 % - Accent6 2 2 2 5 3 2" xfId="48458"/>
    <cellStyle name="40 % - Accent6 2 2 2 5 4" xfId="34122"/>
    <cellStyle name="40 % - Accent6 2 2 2 6" xfId="8908"/>
    <cellStyle name="40 % - Accent6 2 2 2 6 2" xfId="23391"/>
    <cellStyle name="40 % - Accent6 2 2 2 6 2 2" xfId="52062"/>
    <cellStyle name="40 % - Accent6 2 2 2 6 3" xfId="37726"/>
    <cellStyle name="40 % - Accent6 2 2 2 7" xfId="16224"/>
    <cellStyle name="40 % - Accent6 2 2 2 7 2" xfId="44895"/>
    <cellStyle name="40 % - Accent6 2 2 2 8" xfId="30559"/>
    <cellStyle name="40 % - Accent6 2 2 2 9" xfId="1731"/>
    <cellStyle name="40 % - Accent6 2 2 3" xfId="848"/>
    <cellStyle name="40 % - Accent6 2 2 3 2" xfId="2826"/>
    <cellStyle name="40 % - Accent6 2 2 3 2 2" xfId="4587"/>
    <cellStyle name="40 % - Accent6 2 2 3 2 2 2" xfId="8150"/>
    <cellStyle name="40 % - Accent6 2 2 3 2 2 2 2" xfId="15354"/>
    <cellStyle name="40 % - Accent6 2 2 3 2 2 2 2 2" xfId="29837"/>
    <cellStyle name="40 % - Accent6 2 2 3 2 2 2 2 2 2" xfId="58508"/>
    <cellStyle name="40 % - Accent6 2 2 3 2 2 2 2 3" xfId="44172"/>
    <cellStyle name="40 % - Accent6 2 2 3 2 2 2 3" xfId="22667"/>
    <cellStyle name="40 % - Accent6 2 2 3 2 2 2 3 2" xfId="51338"/>
    <cellStyle name="40 % - Accent6 2 2 3 2 2 2 4" xfId="37002"/>
    <cellStyle name="40 % - Accent6 2 2 3 2 2 3" xfId="11791"/>
    <cellStyle name="40 % - Accent6 2 2 3 2 2 3 2" xfId="26274"/>
    <cellStyle name="40 % - Accent6 2 2 3 2 2 3 2 2" xfId="54945"/>
    <cellStyle name="40 % - Accent6 2 2 3 2 2 3 3" xfId="40609"/>
    <cellStyle name="40 % - Accent6 2 2 3 2 2 4" xfId="19104"/>
    <cellStyle name="40 % - Accent6 2 2 3 2 2 4 2" xfId="47775"/>
    <cellStyle name="40 % - Accent6 2 2 3 2 2 5" xfId="33439"/>
    <cellStyle name="40 % - Accent6 2 2 3 2 3" xfId="6382"/>
    <cellStyle name="40 % - Accent6 2 2 3 2 3 2" xfId="13586"/>
    <cellStyle name="40 % - Accent6 2 2 3 2 3 2 2" xfId="28069"/>
    <cellStyle name="40 % - Accent6 2 2 3 2 3 2 2 2" xfId="56740"/>
    <cellStyle name="40 % - Accent6 2 2 3 2 3 2 3" xfId="42404"/>
    <cellStyle name="40 % - Accent6 2 2 3 2 3 3" xfId="20899"/>
    <cellStyle name="40 % - Accent6 2 2 3 2 3 3 2" xfId="49570"/>
    <cellStyle name="40 % - Accent6 2 2 3 2 3 4" xfId="35234"/>
    <cellStyle name="40 % - Accent6 2 2 3 2 4" xfId="10023"/>
    <cellStyle name="40 % - Accent6 2 2 3 2 4 2" xfId="24506"/>
    <cellStyle name="40 % - Accent6 2 2 3 2 4 2 2" xfId="53177"/>
    <cellStyle name="40 % - Accent6 2 2 3 2 4 3" xfId="38841"/>
    <cellStyle name="40 % - Accent6 2 2 3 2 5" xfId="17336"/>
    <cellStyle name="40 % - Accent6 2 2 3 2 5 2" xfId="46007"/>
    <cellStyle name="40 % - Accent6 2 2 3 2 6" xfId="31671"/>
    <cellStyle name="40 % - Accent6 2 2 3 3" xfId="3703"/>
    <cellStyle name="40 % - Accent6 2 2 3 3 2" xfId="7266"/>
    <cellStyle name="40 % - Accent6 2 2 3 3 2 2" xfId="14470"/>
    <cellStyle name="40 % - Accent6 2 2 3 3 2 2 2" xfId="28953"/>
    <cellStyle name="40 % - Accent6 2 2 3 3 2 2 2 2" xfId="57624"/>
    <cellStyle name="40 % - Accent6 2 2 3 3 2 2 3" xfId="43288"/>
    <cellStyle name="40 % - Accent6 2 2 3 3 2 3" xfId="21783"/>
    <cellStyle name="40 % - Accent6 2 2 3 3 2 3 2" xfId="50454"/>
    <cellStyle name="40 % - Accent6 2 2 3 3 2 4" xfId="36118"/>
    <cellStyle name="40 % - Accent6 2 2 3 3 3" xfId="10907"/>
    <cellStyle name="40 % - Accent6 2 2 3 3 3 2" xfId="25390"/>
    <cellStyle name="40 % - Accent6 2 2 3 3 3 2 2" xfId="54061"/>
    <cellStyle name="40 % - Accent6 2 2 3 3 3 3" xfId="39725"/>
    <cellStyle name="40 % - Accent6 2 2 3 3 4" xfId="18220"/>
    <cellStyle name="40 % - Accent6 2 2 3 3 4 2" xfId="46891"/>
    <cellStyle name="40 % - Accent6 2 2 3 3 5" xfId="32555"/>
    <cellStyle name="40 % - Accent6 2 2 3 4" xfId="5488"/>
    <cellStyle name="40 % - Accent6 2 2 3 4 2" xfId="12692"/>
    <cellStyle name="40 % - Accent6 2 2 3 4 2 2" xfId="27175"/>
    <cellStyle name="40 % - Accent6 2 2 3 4 2 2 2" xfId="55846"/>
    <cellStyle name="40 % - Accent6 2 2 3 4 2 3" xfId="41510"/>
    <cellStyle name="40 % - Accent6 2 2 3 4 3" xfId="20005"/>
    <cellStyle name="40 % - Accent6 2 2 3 4 3 2" xfId="48676"/>
    <cellStyle name="40 % - Accent6 2 2 3 4 4" xfId="34340"/>
    <cellStyle name="40 % - Accent6 2 2 3 5" xfId="9129"/>
    <cellStyle name="40 % - Accent6 2 2 3 5 2" xfId="23612"/>
    <cellStyle name="40 % - Accent6 2 2 3 5 2 2" xfId="52283"/>
    <cellStyle name="40 % - Accent6 2 2 3 5 3" xfId="37947"/>
    <cellStyle name="40 % - Accent6 2 2 3 6" xfId="16442"/>
    <cellStyle name="40 % - Accent6 2 2 3 6 2" xfId="45113"/>
    <cellStyle name="40 % - Accent6 2 2 3 7" xfId="30777"/>
    <cellStyle name="40 % - Accent6 2 2 3 8" xfId="1947"/>
    <cellStyle name="40 % - Accent6 2 2 4" xfId="2400"/>
    <cellStyle name="40 % - Accent6 2 2 4 2" xfId="4153"/>
    <cellStyle name="40 % - Accent6 2 2 4 2 2" xfId="7716"/>
    <cellStyle name="40 % - Accent6 2 2 4 2 2 2" xfId="14920"/>
    <cellStyle name="40 % - Accent6 2 2 4 2 2 2 2" xfId="29403"/>
    <cellStyle name="40 % - Accent6 2 2 4 2 2 2 2 2" xfId="58074"/>
    <cellStyle name="40 % - Accent6 2 2 4 2 2 2 3" xfId="43738"/>
    <cellStyle name="40 % - Accent6 2 2 4 2 2 3" xfId="22233"/>
    <cellStyle name="40 % - Accent6 2 2 4 2 2 3 2" xfId="50904"/>
    <cellStyle name="40 % - Accent6 2 2 4 2 2 4" xfId="36568"/>
    <cellStyle name="40 % - Accent6 2 2 4 2 3" xfId="11357"/>
    <cellStyle name="40 % - Accent6 2 2 4 2 3 2" xfId="25840"/>
    <cellStyle name="40 % - Accent6 2 2 4 2 3 2 2" xfId="54511"/>
    <cellStyle name="40 % - Accent6 2 2 4 2 3 3" xfId="40175"/>
    <cellStyle name="40 % - Accent6 2 2 4 2 4" xfId="18670"/>
    <cellStyle name="40 % - Accent6 2 2 4 2 4 2" xfId="47341"/>
    <cellStyle name="40 % - Accent6 2 2 4 2 5" xfId="33005"/>
    <cellStyle name="40 % - Accent6 2 2 4 3" xfId="5948"/>
    <cellStyle name="40 % - Accent6 2 2 4 3 2" xfId="13152"/>
    <cellStyle name="40 % - Accent6 2 2 4 3 2 2" xfId="27635"/>
    <cellStyle name="40 % - Accent6 2 2 4 3 2 2 2" xfId="56306"/>
    <cellStyle name="40 % - Accent6 2 2 4 3 2 3" xfId="41970"/>
    <cellStyle name="40 % - Accent6 2 2 4 3 3" xfId="20465"/>
    <cellStyle name="40 % - Accent6 2 2 4 3 3 2" xfId="49136"/>
    <cellStyle name="40 % - Accent6 2 2 4 3 4" xfId="34800"/>
    <cellStyle name="40 % - Accent6 2 2 4 4" xfId="9589"/>
    <cellStyle name="40 % - Accent6 2 2 4 4 2" xfId="24072"/>
    <cellStyle name="40 % - Accent6 2 2 4 4 2 2" xfId="52743"/>
    <cellStyle name="40 % - Accent6 2 2 4 4 3" xfId="38407"/>
    <cellStyle name="40 % - Accent6 2 2 4 5" xfId="16902"/>
    <cellStyle name="40 % - Accent6 2 2 4 5 2" xfId="45573"/>
    <cellStyle name="40 % - Accent6 2 2 4 6" xfId="31237"/>
    <cellStyle name="40 % - Accent6 2 2 5" xfId="3271"/>
    <cellStyle name="40 % - Accent6 2 2 5 2" xfId="6832"/>
    <cellStyle name="40 % - Accent6 2 2 5 2 2" xfId="14036"/>
    <cellStyle name="40 % - Accent6 2 2 5 2 2 2" xfId="28519"/>
    <cellStyle name="40 % - Accent6 2 2 5 2 2 2 2" xfId="57190"/>
    <cellStyle name="40 % - Accent6 2 2 5 2 2 3" xfId="42854"/>
    <cellStyle name="40 % - Accent6 2 2 5 2 3" xfId="21349"/>
    <cellStyle name="40 % - Accent6 2 2 5 2 3 2" xfId="50020"/>
    <cellStyle name="40 % - Accent6 2 2 5 2 4" xfId="35684"/>
    <cellStyle name="40 % - Accent6 2 2 5 3" xfId="10473"/>
    <cellStyle name="40 % - Accent6 2 2 5 3 2" xfId="24956"/>
    <cellStyle name="40 % - Accent6 2 2 5 3 2 2" xfId="53627"/>
    <cellStyle name="40 % - Accent6 2 2 5 3 3" xfId="39291"/>
    <cellStyle name="40 % - Accent6 2 2 5 4" xfId="17786"/>
    <cellStyle name="40 % - Accent6 2 2 5 4 2" xfId="46457"/>
    <cellStyle name="40 % - Accent6 2 2 5 5" xfId="32121"/>
    <cellStyle name="40 % - Accent6 2 2 6" xfId="5054"/>
    <cellStyle name="40 % - Accent6 2 2 6 2" xfId="12258"/>
    <cellStyle name="40 % - Accent6 2 2 6 2 2" xfId="26741"/>
    <cellStyle name="40 % - Accent6 2 2 6 2 2 2" xfId="55412"/>
    <cellStyle name="40 % - Accent6 2 2 6 2 3" xfId="41076"/>
    <cellStyle name="40 % - Accent6 2 2 6 3" xfId="19571"/>
    <cellStyle name="40 % - Accent6 2 2 6 3 2" xfId="48242"/>
    <cellStyle name="40 % - Accent6 2 2 6 4" xfId="33906"/>
    <cellStyle name="40 % - Accent6 2 2 7" xfId="8678"/>
    <cellStyle name="40 % - Accent6 2 2 7 2" xfId="23161"/>
    <cellStyle name="40 % - Accent6 2 2 7 2 2" xfId="51832"/>
    <cellStyle name="40 % - Accent6 2 2 7 3" xfId="37496"/>
    <cellStyle name="40 % - Accent6 2 2 8" xfId="16008"/>
    <cellStyle name="40 % - Accent6 2 2 8 2" xfId="44679"/>
    <cellStyle name="40 % - Accent6 2 2 9" xfId="30343"/>
    <cellStyle name="40 % - Accent6 2 3" xfId="611"/>
    <cellStyle name="40 % - Accent6 2 3 2" xfId="1063"/>
    <cellStyle name="40 % - Accent6 2 3 2 2" xfId="3039"/>
    <cellStyle name="40 % - Accent6 2 3 2 2 2" xfId="4802"/>
    <cellStyle name="40 % - Accent6 2 3 2 2 2 2" xfId="8365"/>
    <cellStyle name="40 % - Accent6 2 3 2 2 2 2 2" xfId="15569"/>
    <cellStyle name="40 % - Accent6 2 3 2 2 2 2 2 2" xfId="30052"/>
    <cellStyle name="40 % - Accent6 2 3 2 2 2 2 2 2 2" xfId="58723"/>
    <cellStyle name="40 % - Accent6 2 3 2 2 2 2 2 3" xfId="44387"/>
    <cellStyle name="40 % - Accent6 2 3 2 2 2 2 3" xfId="22882"/>
    <cellStyle name="40 % - Accent6 2 3 2 2 2 2 3 2" xfId="51553"/>
    <cellStyle name="40 % - Accent6 2 3 2 2 2 2 4" xfId="37217"/>
    <cellStyle name="40 % - Accent6 2 3 2 2 2 3" xfId="12006"/>
    <cellStyle name="40 % - Accent6 2 3 2 2 2 3 2" xfId="26489"/>
    <cellStyle name="40 % - Accent6 2 3 2 2 2 3 2 2" xfId="55160"/>
    <cellStyle name="40 % - Accent6 2 3 2 2 2 3 3" xfId="40824"/>
    <cellStyle name="40 % - Accent6 2 3 2 2 2 4" xfId="19319"/>
    <cellStyle name="40 % - Accent6 2 3 2 2 2 4 2" xfId="47990"/>
    <cellStyle name="40 % - Accent6 2 3 2 2 2 5" xfId="33654"/>
    <cellStyle name="40 % - Accent6 2 3 2 2 3" xfId="6597"/>
    <cellStyle name="40 % - Accent6 2 3 2 2 3 2" xfId="13801"/>
    <cellStyle name="40 % - Accent6 2 3 2 2 3 2 2" xfId="28284"/>
    <cellStyle name="40 % - Accent6 2 3 2 2 3 2 2 2" xfId="56955"/>
    <cellStyle name="40 % - Accent6 2 3 2 2 3 2 3" xfId="42619"/>
    <cellStyle name="40 % - Accent6 2 3 2 2 3 3" xfId="21114"/>
    <cellStyle name="40 % - Accent6 2 3 2 2 3 3 2" xfId="49785"/>
    <cellStyle name="40 % - Accent6 2 3 2 2 3 4" xfId="35449"/>
    <cellStyle name="40 % - Accent6 2 3 2 2 4" xfId="10238"/>
    <cellStyle name="40 % - Accent6 2 3 2 2 4 2" xfId="24721"/>
    <cellStyle name="40 % - Accent6 2 3 2 2 4 2 2" xfId="53392"/>
    <cellStyle name="40 % - Accent6 2 3 2 2 4 3" xfId="39056"/>
    <cellStyle name="40 % - Accent6 2 3 2 2 5" xfId="17551"/>
    <cellStyle name="40 % - Accent6 2 3 2 2 5 2" xfId="46222"/>
    <cellStyle name="40 % - Accent6 2 3 2 2 6" xfId="31886"/>
    <cellStyle name="40 % - Accent6 2 3 2 3" xfId="3918"/>
    <cellStyle name="40 % - Accent6 2 3 2 3 2" xfId="7481"/>
    <cellStyle name="40 % - Accent6 2 3 2 3 2 2" xfId="14685"/>
    <cellStyle name="40 % - Accent6 2 3 2 3 2 2 2" xfId="29168"/>
    <cellStyle name="40 % - Accent6 2 3 2 3 2 2 2 2" xfId="57839"/>
    <cellStyle name="40 % - Accent6 2 3 2 3 2 2 3" xfId="43503"/>
    <cellStyle name="40 % - Accent6 2 3 2 3 2 3" xfId="21998"/>
    <cellStyle name="40 % - Accent6 2 3 2 3 2 3 2" xfId="50669"/>
    <cellStyle name="40 % - Accent6 2 3 2 3 2 4" xfId="36333"/>
    <cellStyle name="40 % - Accent6 2 3 2 3 3" xfId="11122"/>
    <cellStyle name="40 % - Accent6 2 3 2 3 3 2" xfId="25605"/>
    <cellStyle name="40 % - Accent6 2 3 2 3 3 2 2" xfId="54276"/>
    <cellStyle name="40 % - Accent6 2 3 2 3 3 3" xfId="39940"/>
    <cellStyle name="40 % - Accent6 2 3 2 3 4" xfId="18435"/>
    <cellStyle name="40 % - Accent6 2 3 2 3 4 2" xfId="47106"/>
    <cellStyle name="40 % - Accent6 2 3 2 3 5" xfId="32770"/>
    <cellStyle name="40 % - Accent6 2 3 2 4" xfId="5703"/>
    <cellStyle name="40 % - Accent6 2 3 2 4 2" xfId="12907"/>
    <cellStyle name="40 % - Accent6 2 3 2 4 2 2" xfId="27390"/>
    <cellStyle name="40 % - Accent6 2 3 2 4 2 2 2" xfId="56061"/>
    <cellStyle name="40 % - Accent6 2 3 2 4 2 3" xfId="41725"/>
    <cellStyle name="40 % - Accent6 2 3 2 4 3" xfId="20220"/>
    <cellStyle name="40 % - Accent6 2 3 2 4 3 2" xfId="48891"/>
    <cellStyle name="40 % - Accent6 2 3 2 4 4" xfId="34555"/>
    <cellStyle name="40 % - Accent6 2 3 2 5" xfId="9344"/>
    <cellStyle name="40 % - Accent6 2 3 2 5 2" xfId="23827"/>
    <cellStyle name="40 % - Accent6 2 3 2 5 2 2" xfId="52498"/>
    <cellStyle name="40 % - Accent6 2 3 2 5 3" xfId="38162"/>
    <cellStyle name="40 % - Accent6 2 3 2 6" xfId="16657"/>
    <cellStyle name="40 % - Accent6 2 3 2 6 2" xfId="45328"/>
    <cellStyle name="40 % - Accent6 2 3 2 7" xfId="30992"/>
    <cellStyle name="40 % - Accent6 2 3 2 8" xfId="2160"/>
    <cellStyle name="40 % - Accent6 2 3 3" xfId="2609"/>
    <cellStyle name="40 % - Accent6 2 3 3 2" xfId="4368"/>
    <cellStyle name="40 % - Accent6 2 3 3 2 2" xfId="7931"/>
    <cellStyle name="40 % - Accent6 2 3 3 2 2 2" xfId="15135"/>
    <cellStyle name="40 % - Accent6 2 3 3 2 2 2 2" xfId="29618"/>
    <cellStyle name="40 % - Accent6 2 3 3 2 2 2 2 2" xfId="58289"/>
    <cellStyle name="40 % - Accent6 2 3 3 2 2 2 3" xfId="43953"/>
    <cellStyle name="40 % - Accent6 2 3 3 2 2 3" xfId="22448"/>
    <cellStyle name="40 % - Accent6 2 3 3 2 2 3 2" xfId="51119"/>
    <cellStyle name="40 % - Accent6 2 3 3 2 2 4" xfId="36783"/>
    <cellStyle name="40 % - Accent6 2 3 3 2 3" xfId="11572"/>
    <cellStyle name="40 % - Accent6 2 3 3 2 3 2" xfId="26055"/>
    <cellStyle name="40 % - Accent6 2 3 3 2 3 2 2" xfId="54726"/>
    <cellStyle name="40 % - Accent6 2 3 3 2 3 3" xfId="40390"/>
    <cellStyle name="40 % - Accent6 2 3 3 2 4" xfId="18885"/>
    <cellStyle name="40 % - Accent6 2 3 3 2 4 2" xfId="47556"/>
    <cellStyle name="40 % - Accent6 2 3 3 2 5" xfId="33220"/>
    <cellStyle name="40 % - Accent6 2 3 3 3" xfId="6163"/>
    <cellStyle name="40 % - Accent6 2 3 3 3 2" xfId="13367"/>
    <cellStyle name="40 % - Accent6 2 3 3 3 2 2" xfId="27850"/>
    <cellStyle name="40 % - Accent6 2 3 3 3 2 2 2" xfId="56521"/>
    <cellStyle name="40 % - Accent6 2 3 3 3 2 3" xfId="42185"/>
    <cellStyle name="40 % - Accent6 2 3 3 3 3" xfId="20680"/>
    <cellStyle name="40 % - Accent6 2 3 3 3 3 2" xfId="49351"/>
    <cellStyle name="40 % - Accent6 2 3 3 3 4" xfId="35015"/>
    <cellStyle name="40 % - Accent6 2 3 3 4" xfId="9804"/>
    <cellStyle name="40 % - Accent6 2 3 3 4 2" xfId="24287"/>
    <cellStyle name="40 % - Accent6 2 3 3 4 2 2" xfId="52958"/>
    <cellStyle name="40 % - Accent6 2 3 3 4 3" xfId="38622"/>
    <cellStyle name="40 % - Accent6 2 3 3 5" xfId="17117"/>
    <cellStyle name="40 % - Accent6 2 3 3 5 2" xfId="45788"/>
    <cellStyle name="40 % - Accent6 2 3 3 6" xfId="31452"/>
    <cellStyle name="40 % - Accent6 2 3 4" xfId="3486"/>
    <cellStyle name="40 % - Accent6 2 3 4 2" xfId="7047"/>
    <cellStyle name="40 % - Accent6 2 3 4 2 2" xfId="14251"/>
    <cellStyle name="40 % - Accent6 2 3 4 2 2 2" xfId="28734"/>
    <cellStyle name="40 % - Accent6 2 3 4 2 2 2 2" xfId="57405"/>
    <cellStyle name="40 % - Accent6 2 3 4 2 2 3" xfId="43069"/>
    <cellStyle name="40 % - Accent6 2 3 4 2 3" xfId="21564"/>
    <cellStyle name="40 % - Accent6 2 3 4 2 3 2" xfId="50235"/>
    <cellStyle name="40 % - Accent6 2 3 4 2 4" xfId="35899"/>
    <cellStyle name="40 % - Accent6 2 3 4 3" xfId="10688"/>
    <cellStyle name="40 % - Accent6 2 3 4 3 2" xfId="25171"/>
    <cellStyle name="40 % - Accent6 2 3 4 3 2 2" xfId="53842"/>
    <cellStyle name="40 % - Accent6 2 3 4 3 3" xfId="39506"/>
    <cellStyle name="40 % - Accent6 2 3 4 4" xfId="18001"/>
    <cellStyle name="40 % - Accent6 2 3 4 4 2" xfId="46672"/>
    <cellStyle name="40 % - Accent6 2 3 4 5" xfId="32336"/>
    <cellStyle name="40 % - Accent6 2 3 5" xfId="5269"/>
    <cellStyle name="40 % - Accent6 2 3 5 2" xfId="12473"/>
    <cellStyle name="40 % - Accent6 2 3 5 2 2" xfId="26956"/>
    <cellStyle name="40 % - Accent6 2 3 5 2 2 2" xfId="55627"/>
    <cellStyle name="40 % - Accent6 2 3 5 2 3" xfId="41291"/>
    <cellStyle name="40 % - Accent6 2 3 5 3" xfId="19786"/>
    <cellStyle name="40 % - Accent6 2 3 5 3 2" xfId="48457"/>
    <cellStyle name="40 % - Accent6 2 3 5 4" xfId="34121"/>
    <cellStyle name="40 % - Accent6 2 3 6" xfId="8907"/>
    <cellStyle name="40 % - Accent6 2 3 6 2" xfId="23390"/>
    <cellStyle name="40 % - Accent6 2 3 6 2 2" xfId="52061"/>
    <cellStyle name="40 % - Accent6 2 3 6 3" xfId="37725"/>
    <cellStyle name="40 % - Accent6 2 3 7" xfId="16223"/>
    <cellStyle name="40 % - Accent6 2 3 7 2" xfId="44894"/>
    <cellStyle name="40 % - Accent6 2 3 8" xfId="30558"/>
    <cellStyle name="40 % - Accent6 2 3 9" xfId="1730"/>
    <cellStyle name="40 % - Accent6 2 4" xfId="847"/>
    <cellStyle name="40 % - Accent6 2 4 2" xfId="2825"/>
    <cellStyle name="40 % - Accent6 2 4 2 2" xfId="4586"/>
    <cellStyle name="40 % - Accent6 2 4 2 2 2" xfId="8149"/>
    <cellStyle name="40 % - Accent6 2 4 2 2 2 2" xfId="15353"/>
    <cellStyle name="40 % - Accent6 2 4 2 2 2 2 2" xfId="29836"/>
    <cellStyle name="40 % - Accent6 2 4 2 2 2 2 2 2" xfId="58507"/>
    <cellStyle name="40 % - Accent6 2 4 2 2 2 2 3" xfId="44171"/>
    <cellStyle name="40 % - Accent6 2 4 2 2 2 3" xfId="22666"/>
    <cellStyle name="40 % - Accent6 2 4 2 2 2 3 2" xfId="51337"/>
    <cellStyle name="40 % - Accent6 2 4 2 2 2 4" xfId="37001"/>
    <cellStyle name="40 % - Accent6 2 4 2 2 3" xfId="11790"/>
    <cellStyle name="40 % - Accent6 2 4 2 2 3 2" xfId="26273"/>
    <cellStyle name="40 % - Accent6 2 4 2 2 3 2 2" xfId="54944"/>
    <cellStyle name="40 % - Accent6 2 4 2 2 3 3" xfId="40608"/>
    <cellStyle name="40 % - Accent6 2 4 2 2 4" xfId="19103"/>
    <cellStyle name="40 % - Accent6 2 4 2 2 4 2" xfId="47774"/>
    <cellStyle name="40 % - Accent6 2 4 2 2 5" xfId="33438"/>
    <cellStyle name="40 % - Accent6 2 4 2 3" xfId="6381"/>
    <cellStyle name="40 % - Accent6 2 4 2 3 2" xfId="13585"/>
    <cellStyle name="40 % - Accent6 2 4 2 3 2 2" xfId="28068"/>
    <cellStyle name="40 % - Accent6 2 4 2 3 2 2 2" xfId="56739"/>
    <cellStyle name="40 % - Accent6 2 4 2 3 2 3" xfId="42403"/>
    <cellStyle name="40 % - Accent6 2 4 2 3 3" xfId="20898"/>
    <cellStyle name="40 % - Accent6 2 4 2 3 3 2" xfId="49569"/>
    <cellStyle name="40 % - Accent6 2 4 2 3 4" xfId="35233"/>
    <cellStyle name="40 % - Accent6 2 4 2 4" xfId="10022"/>
    <cellStyle name="40 % - Accent6 2 4 2 4 2" xfId="24505"/>
    <cellStyle name="40 % - Accent6 2 4 2 4 2 2" xfId="53176"/>
    <cellStyle name="40 % - Accent6 2 4 2 4 3" xfId="38840"/>
    <cellStyle name="40 % - Accent6 2 4 2 5" xfId="17335"/>
    <cellStyle name="40 % - Accent6 2 4 2 5 2" xfId="46006"/>
    <cellStyle name="40 % - Accent6 2 4 2 6" xfId="31670"/>
    <cellStyle name="40 % - Accent6 2 4 3" xfId="3702"/>
    <cellStyle name="40 % - Accent6 2 4 3 2" xfId="7265"/>
    <cellStyle name="40 % - Accent6 2 4 3 2 2" xfId="14469"/>
    <cellStyle name="40 % - Accent6 2 4 3 2 2 2" xfId="28952"/>
    <cellStyle name="40 % - Accent6 2 4 3 2 2 2 2" xfId="57623"/>
    <cellStyle name="40 % - Accent6 2 4 3 2 2 3" xfId="43287"/>
    <cellStyle name="40 % - Accent6 2 4 3 2 3" xfId="21782"/>
    <cellStyle name="40 % - Accent6 2 4 3 2 3 2" xfId="50453"/>
    <cellStyle name="40 % - Accent6 2 4 3 2 4" xfId="36117"/>
    <cellStyle name="40 % - Accent6 2 4 3 3" xfId="10906"/>
    <cellStyle name="40 % - Accent6 2 4 3 3 2" xfId="25389"/>
    <cellStyle name="40 % - Accent6 2 4 3 3 2 2" xfId="54060"/>
    <cellStyle name="40 % - Accent6 2 4 3 3 3" xfId="39724"/>
    <cellStyle name="40 % - Accent6 2 4 3 4" xfId="18219"/>
    <cellStyle name="40 % - Accent6 2 4 3 4 2" xfId="46890"/>
    <cellStyle name="40 % - Accent6 2 4 3 5" xfId="32554"/>
    <cellStyle name="40 % - Accent6 2 4 4" xfId="5487"/>
    <cellStyle name="40 % - Accent6 2 4 4 2" xfId="12691"/>
    <cellStyle name="40 % - Accent6 2 4 4 2 2" xfId="27174"/>
    <cellStyle name="40 % - Accent6 2 4 4 2 2 2" xfId="55845"/>
    <cellStyle name="40 % - Accent6 2 4 4 2 3" xfId="41509"/>
    <cellStyle name="40 % - Accent6 2 4 4 3" xfId="20004"/>
    <cellStyle name="40 % - Accent6 2 4 4 3 2" xfId="48675"/>
    <cellStyle name="40 % - Accent6 2 4 4 4" xfId="34339"/>
    <cellStyle name="40 % - Accent6 2 4 5" xfId="9128"/>
    <cellStyle name="40 % - Accent6 2 4 5 2" xfId="23611"/>
    <cellStyle name="40 % - Accent6 2 4 5 2 2" xfId="52282"/>
    <cellStyle name="40 % - Accent6 2 4 5 3" xfId="37946"/>
    <cellStyle name="40 % - Accent6 2 4 6" xfId="16441"/>
    <cellStyle name="40 % - Accent6 2 4 6 2" xfId="45112"/>
    <cellStyle name="40 % - Accent6 2 4 7" xfId="30776"/>
    <cellStyle name="40 % - Accent6 2 4 8" xfId="1946"/>
    <cellStyle name="40 % - Accent6 2 5" xfId="2399"/>
    <cellStyle name="40 % - Accent6 2 5 2" xfId="4152"/>
    <cellStyle name="40 % - Accent6 2 5 2 2" xfId="7715"/>
    <cellStyle name="40 % - Accent6 2 5 2 2 2" xfId="14919"/>
    <cellStyle name="40 % - Accent6 2 5 2 2 2 2" xfId="29402"/>
    <cellStyle name="40 % - Accent6 2 5 2 2 2 2 2" xfId="58073"/>
    <cellStyle name="40 % - Accent6 2 5 2 2 2 3" xfId="43737"/>
    <cellStyle name="40 % - Accent6 2 5 2 2 3" xfId="22232"/>
    <cellStyle name="40 % - Accent6 2 5 2 2 3 2" xfId="50903"/>
    <cellStyle name="40 % - Accent6 2 5 2 2 4" xfId="36567"/>
    <cellStyle name="40 % - Accent6 2 5 2 3" xfId="11356"/>
    <cellStyle name="40 % - Accent6 2 5 2 3 2" xfId="25839"/>
    <cellStyle name="40 % - Accent6 2 5 2 3 2 2" xfId="54510"/>
    <cellStyle name="40 % - Accent6 2 5 2 3 3" xfId="40174"/>
    <cellStyle name="40 % - Accent6 2 5 2 4" xfId="18669"/>
    <cellStyle name="40 % - Accent6 2 5 2 4 2" xfId="47340"/>
    <cellStyle name="40 % - Accent6 2 5 2 5" xfId="33004"/>
    <cellStyle name="40 % - Accent6 2 5 3" xfId="5947"/>
    <cellStyle name="40 % - Accent6 2 5 3 2" xfId="13151"/>
    <cellStyle name="40 % - Accent6 2 5 3 2 2" xfId="27634"/>
    <cellStyle name="40 % - Accent6 2 5 3 2 2 2" xfId="56305"/>
    <cellStyle name="40 % - Accent6 2 5 3 2 3" xfId="41969"/>
    <cellStyle name="40 % - Accent6 2 5 3 3" xfId="20464"/>
    <cellStyle name="40 % - Accent6 2 5 3 3 2" xfId="49135"/>
    <cellStyle name="40 % - Accent6 2 5 3 4" xfId="34799"/>
    <cellStyle name="40 % - Accent6 2 5 4" xfId="9588"/>
    <cellStyle name="40 % - Accent6 2 5 4 2" xfId="24071"/>
    <cellStyle name="40 % - Accent6 2 5 4 2 2" xfId="52742"/>
    <cellStyle name="40 % - Accent6 2 5 4 3" xfId="38406"/>
    <cellStyle name="40 % - Accent6 2 5 5" xfId="16901"/>
    <cellStyle name="40 % - Accent6 2 5 5 2" xfId="45572"/>
    <cellStyle name="40 % - Accent6 2 5 6" xfId="31236"/>
    <cellStyle name="40 % - Accent6 2 6" xfId="3270"/>
    <cellStyle name="40 % - Accent6 2 6 2" xfId="6831"/>
    <cellStyle name="40 % - Accent6 2 6 2 2" xfId="14035"/>
    <cellStyle name="40 % - Accent6 2 6 2 2 2" xfId="28518"/>
    <cellStyle name="40 % - Accent6 2 6 2 2 2 2" xfId="57189"/>
    <cellStyle name="40 % - Accent6 2 6 2 2 3" xfId="42853"/>
    <cellStyle name="40 % - Accent6 2 6 2 3" xfId="21348"/>
    <cellStyle name="40 % - Accent6 2 6 2 3 2" xfId="50019"/>
    <cellStyle name="40 % - Accent6 2 6 2 4" xfId="35683"/>
    <cellStyle name="40 % - Accent6 2 6 3" xfId="10472"/>
    <cellStyle name="40 % - Accent6 2 6 3 2" xfId="24955"/>
    <cellStyle name="40 % - Accent6 2 6 3 2 2" xfId="53626"/>
    <cellStyle name="40 % - Accent6 2 6 3 3" xfId="39290"/>
    <cellStyle name="40 % - Accent6 2 6 4" xfId="17785"/>
    <cellStyle name="40 % - Accent6 2 6 4 2" xfId="46456"/>
    <cellStyle name="40 % - Accent6 2 6 5" xfId="32120"/>
    <cellStyle name="40 % - Accent6 2 7" xfId="5053"/>
    <cellStyle name="40 % - Accent6 2 7 2" xfId="12257"/>
    <cellStyle name="40 % - Accent6 2 7 2 2" xfId="26740"/>
    <cellStyle name="40 % - Accent6 2 7 2 2 2" xfId="55411"/>
    <cellStyle name="40 % - Accent6 2 7 2 3" xfId="41075"/>
    <cellStyle name="40 % - Accent6 2 7 3" xfId="19570"/>
    <cellStyle name="40 % - Accent6 2 7 3 2" xfId="48241"/>
    <cellStyle name="40 % - Accent6 2 7 4" xfId="33905"/>
    <cellStyle name="40 % - Accent6 2 8" xfId="8677"/>
    <cellStyle name="40 % - Accent6 2 8 2" xfId="23160"/>
    <cellStyle name="40 % - Accent6 2 8 2 2" xfId="51831"/>
    <cellStyle name="40 % - Accent6 2 8 3" xfId="37495"/>
    <cellStyle name="40 % - Accent6 2 9" xfId="16007"/>
    <cellStyle name="40 % - Accent6 2 9 2" xfId="44678"/>
    <cellStyle name="40 % - Accent6 3" xfId="100"/>
    <cellStyle name="40 % - Accent6 4" xfId="101"/>
    <cellStyle name="40 % - Accent6 5" xfId="3239"/>
    <cellStyle name="40 % - Accent6 5 2" xfId="5005"/>
    <cellStyle name="40 % - Accent6 5 2 2" xfId="8568"/>
    <cellStyle name="40 % - Accent6 5 2 2 2" xfId="15772"/>
    <cellStyle name="40 % - Accent6 5 2 2 2 2" xfId="30255"/>
    <cellStyle name="40 % - Accent6 5 2 2 2 2 2" xfId="58926"/>
    <cellStyle name="40 % - Accent6 5 2 2 2 3" xfId="44590"/>
    <cellStyle name="40 % - Accent6 5 2 2 3" xfId="23085"/>
    <cellStyle name="40 % - Accent6 5 2 2 3 2" xfId="51756"/>
    <cellStyle name="40 % - Accent6 5 2 2 4" xfId="37420"/>
    <cellStyle name="40 % - Accent6 5 2 3" xfId="12209"/>
    <cellStyle name="40 % - Accent6 5 2 3 2" xfId="26692"/>
    <cellStyle name="40 % - Accent6 5 2 3 2 2" xfId="55363"/>
    <cellStyle name="40 % - Accent6 5 2 3 3" xfId="41027"/>
    <cellStyle name="40 % - Accent6 5 2 4" xfId="19522"/>
    <cellStyle name="40 % - Accent6 5 2 4 2" xfId="48193"/>
    <cellStyle name="40 % - Accent6 5 2 5" xfId="33857"/>
    <cellStyle name="40 % - Accent6 5 3" xfId="6800"/>
    <cellStyle name="40 % - Accent6 5 3 2" xfId="14004"/>
    <cellStyle name="40 % - Accent6 5 3 2 2" xfId="28487"/>
    <cellStyle name="40 % - Accent6 5 3 2 2 2" xfId="57158"/>
    <cellStyle name="40 % - Accent6 5 3 2 3" xfId="42822"/>
    <cellStyle name="40 % - Accent6 5 3 3" xfId="21317"/>
    <cellStyle name="40 % - Accent6 5 3 3 2" xfId="49988"/>
    <cellStyle name="40 % - Accent6 5 3 4" xfId="35652"/>
    <cellStyle name="40 % - Accent6 5 4" xfId="10441"/>
    <cellStyle name="40 % - Accent6 5 4 2" xfId="24924"/>
    <cellStyle name="40 % - Accent6 5 4 2 2" xfId="53595"/>
    <cellStyle name="40 % - Accent6 5 4 3" xfId="39259"/>
    <cellStyle name="40 % - Accent6 5 5" xfId="17754"/>
    <cellStyle name="40 % - Accent6 5 5 2" xfId="46425"/>
    <cellStyle name="40 % - Accent6 5 6" xfId="32089"/>
    <cellStyle name="40 % - Accent6 6" xfId="4121"/>
    <cellStyle name="40 % - Accent6 6 2" xfId="7684"/>
    <cellStyle name="40 % - Accent6 6 2 2" xfId="14888"/>
    <cellStyle name="40 % - Accent6 6 2 2 2" xfId="29371"/>
    <cellStyle name="40 % - Accent6 6 2 2 2 2" xfId="58042"/>
    <cellStyle name="40 % - Accent6 6 2 2 3" xfId="43706"/>
    <cellStyle name="40 % - Accent6 6 2 3" xfId="22201"/>
    <cellStyle name="40 % - Accent6 6 2 3 2" xfId="50872"/>
    <cellStyle name="40 % - Accent6 6 2 4" xfId="36536"/>
    <cellStyle name="40 % - Accent6 6 3" xfId="11325"/>
    <cellStyle name="40 % - Accent6 6 3 2" xfId="25808"/>
    <cellStyle name="40 % - Accent6 6 3 2 2" xfId="54479"/>
    <cellStyle name="40 % - Accent6 6 3 3" xfId="40143"/>
    <cellStyle name="40 % - Accent6 6 4" xfId="18638"/>
    <cellStyle name="40 % - Accent6 6 4 2" xfId="47309"/>
    <cellStyle name="40 % - Accent6 6 5" xfId="32973"/>
    <cellStyle name="40 % - Accent6 7" xfId="5024"/>
    <cellStyle name="40 % - Accent6 7 2" xfId="12228"/>
    <cellStyle name="40 % - Accent6 7 2 2" xfId="26711"/>
    <cellStyle name="40 % - Accent6 7 2 2 2" xfId="55382"/>
    <cellStyle name="40 % - Accent6 7 2 3" xfId="41046"/>
    <cellStyle name="40 % - Accent6 7 3" xfId="19541"/>
    <cellStyle name="40 % - Accent6 7 3 2" xfId="48212"/>
    <cellStyle name="40 % - Accent6 7 4" xfId="33876"/>
    <cellStyle name="40 % - Accent6 8" xfId="5915"/>
    <cellStyle name="40 % - Accent6 8 2" xfId="13119"/>
    <cellStyle name="40 % - Accent6 8 2 2" xfId="27602"/>
    <cellStyle name="40 % - Accent6 8 2 2 2" xfId="56273"/>
    <cellStyle name="40 % - Accent6 8 2 3" xfId="41937"/>
    <cellStyle name="40 % - Accent6 8 3" xfId="20432"/>
    <cellStyle name="40 % - Accent6 8 3 2" xfId="49103"/>
    <cellStyle name="40 % - Accent6 8 4" xfId="34767"/>
    <cellStyle name="40 % - Accent6 9" xfId="8645"/>
    <cellStyle name="40 % - Accent6 9 2" xfId="23128"/>
    <cellStyle name="40 % - Accent6 9 2 2" xfId="51799"/>
    <cellStyle name="40 % - Accent6 9 3" xfId="37463"/>
    <cellStyle name="40% - Accent1" xfId="1274" builtinId="31" customBuiltin="1"/>
    <cellStyle name="40% - Accent1 2" xfId="102"/>
    <cellStyle name="40% - Accent1 3" xfId="1351"/>
    <cellStyle name="40% - Accent1 4" xfId="1388"/>
    <cellStyle name="40% - Accent1 5" xfId="1442"/>
    <cellStyle name="40% - Accent1 6" xfId="1456"/>
    <cellStyle name="40% - Accent2" xfId="1278" builtinId="35" customBuiltin="1"/>
    <cellStyle name="40% - Accent2 2" xfId="103"/>
    <cellStyle name="40% - Accent2 3" xfId="1355"/>
    <cellStyle name="40% - Accent2 4" xfId="1392"/>
    <cellStyle name="40% - Accent2 5" xfId="1444"/>
    <cellStyle name="40% - Accent2 6" xfId="1458"/>
    <cellStyle name="40% - Accent3" xfId="1282" builtinId="39" customBuiltin="1"/>
    <cellStyle name="40% - Accent3 2" xfId="104"/>
    <cellStyle name="40% - Accent3 3" xfId="1359"/>
    <cellStyle name="40% - Accent3 4" xfId="1396"/>
    <cellStyle name="40% - Accent3 5" xfId="1446"/>
    <cellStyle name="40% - Accent3 6" xfId="1460"/>
    <cellStyle name="40% - Accent4" xfId="1286" builtinId="43" customBuiltin="1"/>
    <cellStyle name="40% - Accent4 2" xfId="105"/>
    <cellStyle name="40% - Accent4 3" xfId="1363"/>
    <cellStyle name="40% - Accent4 4" xfId="1400"/>
    <cellStyle name="40% - Accent4 5" xfId="1448"/>
    <cellStyle name="40% - Accent4 6" xfId="1462"/>
    <cellStyle name="40% - Accent5" xfId="1290" builtinId="47" customBuiltin="1"/>
    <cellStyle name="40% - Accent5 2" xfId="106"/>
    <cellStyle name="40% - Accent5 3" xfId="1367"/>
    <cellStyle name="40% - Accent5 4" xfId="1404"/>
    <cellStyle name="40% - Accent5 5" xfId="1450"/>
    <cellStyle name="40% - Accent5 6" xfId="1464"/>
    <cellStyle name="40% - Accent6" xfId="1294" builtinId="51" customBuiltin="1"/>
    <cellStyle name="40% - Accent6 2" xfId="107"/>
    <cellStyle name="40% - Accent6 3" xfId="1371"/>
    <cellStyle name="40% - Accent6 4" xfId="1408"/>
    <cellStyle name="40% - Accent6 5" xfId="1452"/>
    <cellStyle name="40% - Accent6 6" xfId="1466"/>
    <cellStyle name="40% - Ênfase1" xfId="15847"/>
    <cellStyle name="40% - Ênfase2" xfId="15848"/>
    <cellStyle name="40% - Ênfase3" xfId="15849"/>
    <cellStyle name="40% - Ênfase4" xfId="15850"/>
    <cellStyle name="40% - Ênfase5" xfId="15851"/>
    <cellStyle name="40% - Ênfase6" xfId="15852"/>
    <cellStyle name="40% - アクセント 1" xfId="15853"/>
    <cellStyle name="40% - アクセント 2" xfId="15854"/>
    <cellStyle name="40% - アクセント 3" xfId="15855"/>
    <cellStyle name="40% - アクセント 4" xfId="15856"/>
    <cellStyle name="40% - アクセント 5" xfId="15857"/>
    <cellStyle name="40% - アクセント 6" xfId="15858"/>
    <cellStyle name="60 % - Accent1" xfId="108"/>
    <cellStyle name="60 % - Accent1 10" xfId="13105"/>
    <cellStyle name="60 % - Accent1 11" xfId="15780"/>
    <cellStyle name="60 % - Accent1 12" xfId="16855"/>
    <cellStyle name="60 % - Accent1 13" xfId="20418"/>
    <cellStyle name="60 % - Accent1 14" xfId="23093"/>
    <cellStyle name="60 % - Accent1 15" xfId="24025"/>
    <cellStyle name="60 % - Accent1 16" xfId="27588"/>
    <cellStyle name="60 % - Accent1 17" xfId="30263"/>
    <cellStyle name="60 % - Accent1 18" xfId="31190"/>
    <cellStyle name="60 % - Accent1 19" xfId="34753"/>
    <cellStyle name="60 % - Accent1 2" xfId="109"/>
    <cellStyle name="60 % - Accent1 20" xfId="37428"/>
    <cellStyle name="60 % - Accent1 21" xfId="38360"/>
    <cellStyle name="60 % - Accent1 22" xfId="41923"/>
    <cellStyle name="60 % - Accent1 23" xfId="44598"/>
    <cellStyle name="60 % - Accent1 24" xfId="45526"/>
    <cellStyle name="60 % - Accent1 25" xfId="49089"/>
    <cellStyle name="60 % - Accent1 26" xfId="51764"/>
    <cellStyle name="60 % - Accent1 27" xfId="52696"/>
    <cellStyle name="60 % - Accent1 28" xfId="56259"/>
    <cellStyle name="60 % - Accent1 29" xfId="58934"/>
    <cellStyle name="60 % - Accent1 3" xfId="110"/>
    <cellStyle name="60 % - Accent1 4" xfId="111"/>
    <cellStyle name="60 % - Accent1 5" xfId="1476"/>
    <cellStyle name="60 % - Accent1 6" xfId="2355"/>
    <cellStyle name="60 % - Accent1 7" xfId="5901"/>
    <cellStyle name="60 % - Accent1 8" xfId="8576"/>
    <cellStyle name="60 % - Accent1 9" xfId="9542"/>
    <cellStyle name="60 % - Accent2" xfId="112"/>
    <cellStyle name="60 % - Accent2 10" xfId="13108"/>
    <cellStyle name="60 % - Accent2 11" xfId="15781"/>
    <cellStyle name="60 % - Accent2 12" xfId="16858"/>
    <cellStyle name="60 % - Accent2 13" xfId="20421"/>
    <cellStyle name="60 % - Accent2 14" xfId="23094"/>
    <cellStyle name="60 % - Accent2 15" xfId="24028"/>
    <cellStyle name="60 % - Accent2 16" xfId="27591"/>
    <cellStyle name="60 % - Accent2 17" xfId="30264"/>
    <cellStyle name="60 % - Accent2 18" xfId="31193"/>
    <cellStyle name="60 % - Accent2 19" xfId="34756"/>
    <cellStyle name="60 % - Accent2 2" xfId="113"/>
    <cellStyle name="60 % - Accent2 20" xfId="37429"/>
    <cellStyle name="60 % - Accent2 21" xfId="38363"/>
    <cellStyle name="60 % - Accent2 22" xfId="41926"/>
    <cellStyle name="60 % - Accent2 23" xfId="44599"/>
    <cellStyle name="60 % - Accent2 24" xfId="45529"/>
    <cellStyle name="60 % - Accent2 25" xfId="49092"/>
    <cellStyle name="60 % - Accent2 26" xfId="51765"/>
    <cellStyle name="60 % - Accent2 27" xfId="52699"/>
    <cellStyle name="60 % - Accent2 28" xfId="56262"/>
    <cellStyle name="60 % - Accent2 29" xfId="58935"/>
    <cellStyle name="60 % - Accent2 3" xfId="114"/>
    <cellStyle name="60 % - Accent2 4" xfId="115"/>
    <cellStyle name="60 % - Accent2 5" xfId="1479"/>
    <cellStyle name="60 % - Accent2 6" xfId="2358"/>
    <cellStyle name="60 % - Accent2 7" xfId="5904"/>
    <cellStyle name="60 % - Accent2 8" xfId="8577"/>
    <cellStyle name="60 % - Accent2 9" xfId="9545"/>
    <cellStyle name="60 % - Accent3" xfId="116"/>
    <cellStyle name="60 % - Accent3 10" xfId="13111"/>
    <cellStyle name="60 % - Accent3 11" xfId="15782"/>
    <cellStyle name="60 % - Accent3 12" xfId="16861"/>
    <cellStyle name="60 % - Accent3 13" xfId="20424"/>
    <cellStyle name="60 % - Accent3 14" xfId="23095"/>
    <cellStyle name="60 % - Accent3 15" xfId="24031"/>
    <cellStyle name="60 % - Accent3 16" xfId="27594"/>
    <cellStyle name="60 % - Accent3 17" xfId="30265"/>
    <cellStyle name="60 % - Accent3 18" xfId="31196"/>
    <cellStyle name="60 % - Accent3 19" xfId="34759"/>
    <cellStyle name="60 % - Accent3 2" xfId="117"/>
    <cellStyle name="60 % - Accent3 20" xfId="37430"/>
    <cellStyle name="60 % - Accent3 21" xfId="38366"/>
    <cellStyle name="60 % - Accent3 22" xfId="41929"/>
    <cellStyle name="60 % - Accent3 23" xfId="44600"/>
    <cellStyle name="60 % - Accent3 24" xfId="45532"/>
    <cellStyle name="60 % - Accent3 25" xfId="49095"/>
    <cellStyle name="60 % - Accent3 26" xfId="51766"/>
    <cellStyle name="60 % - Accent3 27" xfId="52702"/>
    <cellStyle name="60 % - Accent3 28" xfId="56265"/>
    <cellStyle name="60 % - Accent3 29" xfId="58936"/>
    <cellStyle name="60 % - Accent3 3" xfId="118"/>
    <cellStyle name="60 % - Accent3 4" xfId="119"/>
    <cellStyle name="60 % - Accent3 5" xfId="1482"/>
    <cellStyle name="60 % - Accent3 6" xfId="2361"/>
    <cellStyle name="60 % - Accent3 7" xfId="5907"/>
    <cellStyle name="60 % - Accent3 8" xfId="8578"/>
    <cellStyle name="60 % - Accent3 9" xfId="9548"/>
    <cellStyle name="60 % - Accent4" xfId="120"/>
    <cellStyle name="60 % - Accent4 10" xfId="13114"/>
    <cellStyle name="60 % - Accent4 11" xfId="15783"/>
    <cellStyle name="60 % - Accent4 12" xfId="16864"/>
    <cellStyle name="60 % - Accent4 13" xfId="20427"/>
    <cellStyle name="60 % - Accent4 14" xfId="23096"/>
    <cellStyle name="60 % - Accent4 15" xfId="24034"/>
    <cellStyle name="60 % - Accent4 16" xfId="27597"/>
    <cellStyle name="60 % - Accent4 17" xfId="30266"/>
    <cellStyle name="60 % - Accent4 18" xfId="31199"/>
    <cellStyle name="60 % - Accent4 19" xfId="34762"/>
    <cellStyle name="60 % - Accent4 2" xfId="121"/>
    <cellStyle name="60 % - Accent4 20" xfId="37431"/>
    <cellStyle name="60 % - Accent4 21" xfId="38369"/>
    <cellStyle name="60 % - Accent4 22" xfId="41932"/>
    <cellStyle name="60 % - Accent4 23" xfId="44601"/>
    <cellStyle name="60 % - Accent4 24" xfId="45535"/>
    <cellStyle name="60 % - Accent4 25" xfId="49098"/>
    <cellStyle name="60 % - Accent4 26" xfId="51767"/>
    <cellStyle name="60 % - Accent4 27" xfId="52705"/>
    <cellStyle name="60 % - Accent4 28" xfId="56268"/>
    <cellStyle name="60 % - Accent4 29" xfId="58937"/>
    <cellStyle name="60 % - Accent4 3" xfId="122"/>
    <cellStyle name="60 % - Accent4 4" xfId="123"/>
    <cellStyle name="60 % - Accent4 5" xfId="1485"/>
    <cellStyle name="60 % - Accent4 6" xfId="2364"/>
    <cellStyle name="60 % - Accent4 7" xfId="5910"/>
    <cellStyle name="60 % - Accent4 8" xfId="8579"/>
    <cellStyle name="60 % - Accent4 9" xfId="9551"/>
    <cellStyle name="60 % - Accent5" xfId="124"/>
    <cellStyle name="60 % - Accent5 10" xfId="13117"/>
    <cellStyle name="60 % - Accent5 11" xfId="15784"/>
    <cellStyle name="60 % - Accent5 12" xfId="16867"/>
    <cellStyle name="60 % - Accent5 13" xfId="20430"/>
    <cellStyle name="60 % - Accent5 14" xfId="23097"/>
    <cellStyle name="60 % - Accent5 15" xfId="24037"/>
    <cellStyle name="60 % - Accent5 16" xfId="27600"/>
    <cellStyle name="60 % - Accent5 17" xfId="30267"/>
    <cellStyle name="60 % - Accent5 18" xfId="31202"/>
    <cellStyle name="60 % - Accent5 19" xfId="34765"/>
    <cellStyle name="60 % - Accent5 2" xfId="125"/>
    <cellStyle name="60 % - Accent5 20" xfId="37432"/>
    <cellStyle name="60 % - Accent5 21" xfId="38372"/>
    <cellStyle name="60 % - Accent5 22" xfId="41935"/>
    <cellStyle name="60 % - Accent5 23" xfId="44602"/>
    <cellStyle name="60 % - Accent5 24" xfId="45538"/>
    <cellStyle name="60 % - Accent5 25" xfId="49101"/>
    <cellStyle name="60 % - Accent5 26" xfId="51768"/>
    <cellStyle name="60 % - Accent5 27" xfId="52708"/>
    <cellStyle name="60 % - Accent5 28" xfId="56271"/>
    <cellStyle name="60 % - Accent5 29" xfId="58938"/>
    <cellStyle name="60 % - Accent5 3" xfId="126"/>
    <cellStyle name="60 % - Accent5 4" xfId="127"/>
    <cellStyle name="60 % - Accent5 5" xfId="1488"/>
    <cellStyle name="60 % - Accent5 6" xfId="2367"/>
    <cellStyle name="60 % - Accent5 7" xfId="5913"/>
    <cellStyle name="60 % - Accent5 8" xfId="8580"/>
    <cellStyle name="60 % - Accent5 9" xfId="9554"/>
    <cellStyle name="60 % - Accent6" xfId="128"/>
    <cellStyle name="60 % - Accent6 10" xfId="13120"/>
    <cellStyle name="60 % - Accent6 11" xfId="15785"/>
    <cellStyle name="60 % - Accent6 12" xfId="16870"/>
    <cellStyle name="60 % - Accent6 13" xfId="20433"/>
    <cellStyle name="60 % - Accent6 14" xfId="23098"/>
    <cellStyle name="60 % - Accent6 15" xfId="24040"/>
    <cellStyle name="60 % - Accent6 16" xfId="27603"/>
    <cellStyle name="60 % - Accent6 17" xfId="30268"/>
    <cellStyle name="60 % - Accent6 18" xfId="31205"/>
    <cellStyle name="60 % - Accent6 19" xfId="34768"/>
    <cellStyle name="60 % - Accent6 2" xfId="129"/>
    <cellStyle name="60 % - Accent6 20" xfId="37433"/>
    <cellStyle name="60 % - Accent6 21" xfId="38375"/>
    <cellStyle name="60 % - Accent6 22" xfId="41938"/>
    <cellStyle name="60 % - Accent6 23" xfId="44603"/>
    <cellStyle name="60 % - Accent6 24" xfId="45541"/>
    <cellStyle name="60 % - Accent6 25" xfId="49104"/>
    <cellStyle name="60 % - Accent6 26" xfId="51769"/>
    <cellStyle name="60 % - Accent6 27" xfId="52711"/>
    <cellStyle name="60 % - Accent6 28" xfId="56274"/>
    <cellStyle name="60 % - Accent6 29" xfId="58939"/>
    <cellStyle name="60 % - Accent6 3" xfId="130"/>
    <cellStyle name="60 % - Accent6 4" xfId="131"/>
    <cellStyle name="60 % - Accent6 5" xfId="1491"/>
    <cellStyle name="60 % - Accent6 6" xfId="2370"/>
    <cellStyle name="60 % - Accent6 7" xfId="5916"/>
    <cellStyle name="60 % - Accent6 8" xfId="8581"/>
    <cellStyle name="60 % - Accent6 9" xfId="9557"/>
    <cellStyle name="60% - Accent1" xfId="1275" builtinId="32" customBuiltin="1"/>
    <cellStyle name="60% - Accent1 2" xfId="1352"/>
    <cellStyle name="60% - Accent1 3" xfId="1389"/>
    <cellStyle name="60% - Accent2" xfId="1279" builtinId="36" customBuiltin="1"/>
    <cellStyle name="60% - Accent2 2" xfId="1356"/>
    <cellStyle name="60% - Accent2 3" xfId="1393"/>
    <cellStyle name="60% - Accent3" xfId="1283" builtinId="40" customBuiltin="1"/>
    <cellStyle name="60% - Accent3 2" xfId="1360"/>
    <cellStyle name="60% - Accent3 3" xfId="1397"/>
    <cellStyle name="60% - Accent4" xfId="1287" builtinId="44" customBuiltin="1"/>
    <cellStyle name="60% - Accent4 2" xfId="1364"/>
    <cellStyle name="60% - Accent4 3" xfId="1401"/>
    <cellStyle name="60% - Accent5" xfId="1291" builtinId="48" customBuiltin="1"/>
    <cellStyle name="60% - Accent5 2" xfId="1368"/>
    <cellStyle name="60% - Accent5 3" xfId="1405"/>
    <cellStyle name="60% - Accent6" xfId="1295" builtinId="52" customBuiltin="1"/>
    <cellStyle name="60% - Accent6 2" xfId="1372"/>
    <cellStyle name="60% - Accent6 3" xfId="1409"/>
    <cellStyle name="60% - Ênfase1" xfId="15859"/>
    <cellStyle name="60% - Ênfase2" xfId="15860"/>
    <cellStyle name="60% - Ênfase3" xfId="15861"/>
    <cellStyle name="60% - Ênfase4" xfId="15862"/>
    <cellStyle name="60% - Ênfase5" xfId="15863"/>
    <cellStyle name="60% - Ênfase6" xfId="15864"/>
    <cellStyle name="60% - アクセント 1" xfId="15865"/>
    <cellStyle name="60% - アクセント 2" xfId="15866"/>
    <cellStyle name="60% - アクセント 3" xfId="15867"/>
    <cellStyle name="60% - アクセント 4" xfId="15868"/>
    <cellStyle name="60% - アクセント 5" xfId="15869"/>
    <cellStyle name="60% - アクセント 6" xfId="15870"/>
    <cellStyle name="Accent1" xfId="1272" builtinId="29" customBuiltin="1"/>
    <cellStyle name="Accent1 2" xfId="132"/>
    <cellStyle name="Accent1 2 2" xfId="133"/>
    <cellStyle name="Accent1 3" xfId="134"/>
    <cellStyle name="Accent1 3 2" xfId="135"/>
    <cellStyle name="Accent1 4" xfId="136"/>
    <cellStyle name="Accent1 5" xfId="137"/>
    <cellStyle name="Accent1 6" xfId="138"/>
    <cellStyle name="Accent1 7" xfId="1349"/>
    <cellStyle name="Accent1 8" xfId="1386"/>
    <cellStyle name="Accent2" xfId="1276" builtinId="33" customBuiltin="1"/>
    <cellStyle name="Accent2 2" xfId="139"/>
    <cellStyle name="Accent2 2 2" xfId="140"/>
    <cellStyle name="Accent2 3" xfId="141"/>
    <cellStyle name="Accent2 3 2" xfId="142"/>
    <cellStyle name="Accent2 4" xfId="143"/>
    <cellStyle name="Accent2 5" xfId="144"/>
    <cellStyle name="Accent2 6" xfId="145"/>
    <cellStyle name="Accent2 7" xfId="1353"/>
    <cellStyle name="Accent2 8" xfId="1390"/>
    <cellStyle name="Accent3" xfId="1280" builtinId="37" customBuiltin="1"/>
    <cellStyle name="Accent3 2" xfId="146"/>
    <cellStyle name="Accent3 2 2" xfId="147"/>
    <cellStyle name="Accent3 3" xfId="148"/>
    <cellStyle name="Accent3 3 2" xfId="149"/>
    <cellStyle name="Accent3 4" xfId="150"/>
    <cellStyle name="Accent3 5" xfId="151"/>
    <cellStyle name="Accent3 6" xfId="152"/>
    <cellStyle name="Accent3 7" xfId="1357"/>
    <cellStyle name="Accent3 8" xfId="1394"/>
    <cellStyle name="Accent4" xfId="1284" builtinId="41" customBuiltin="1"/>
    <cellStyle name="Accent4 2" xfId="153"/>
    <cellStyle name="Accent4 2 2" xfId="154"/>
    <cellStyle name="Accent4 3" xfId="155"/>
    <cellStyle name="Accent4 3 2" xfId="156"/>
    <cellStyle name="Accent4 4" xfId="157"/>
    <cellStyle name="Accent4 5" xfId="158"/>
    <cellStyle name="Accent4 6" xfId="159"/>
    <cellStyle name="Accent4 7" xfId="1361"/>
    <cellStyle name="Accent4 8" xfId="1398"/>
    <cellStyle name="Accent5" xfId="1288" builtinId="45" customBuiltin="1"/>
    <cellStyle name="Accent5 2" xfId="160"/>
    <cellStyle name="Accent5 2 2" xfId="161"/>
    <cellStyle name="Accent5 3" xfId="162"/>
    <cellStyle name="Accent5 3 2" xfId="163"/>
    <cellStyle name="Accent5 4" xfId="164"/>
    <cellStyle name="Accent5 5" xfId="165"/>
    <cellStyle name="Accent5 6" xfId="166"/>
    <cellStyle name="Accent5 7" xfId="1365"/>
    <cellStyle name="Accent5 8" xfId="1402"/>
    <cellStyle name="Accent6" xfId="1292" builtinId="49" customBuiltin="1"/>
    <cellStyle name="Accent6 2" xfId="167"/>
    <cellStyle name="Accent6 2 2" xfId="168"/>
    <cellStyle name="Accent6 3" xfId="169"/>
    <cellStyle name="Accent6 3 2" xfId="170"/>
    <cellStyle name="Accent6 4" xfId="171"/>
    <cellStyle name="Accent6 5" xfId="172"/>
    <cellStyle name="Accent6 6" xfId="173"/>
    <cellStyle name="Accent6 7" xfId="1369"/>
    <cellStyle name="Accent6 8" xfId="1406"/>
    <cellStyle name="Avertissement" xfId="174"/>
    <cellStyle name="Avertissement 10" xfId="13102"/>
    <cellStyle name="Avertissement 11" xfId="15779"/>
    <cellStyle name="Avertissement 12" xfId="16852"/>
    <cellStyle name="Avertissement 13" xfId="20415"/>
    <cellStyle name="Avertissement 14" xfId="23092"/>
    <cellStyle name="Avertissement 15" xfId="24022"/>
    <cellStyle name="Avertissement 16" xfId="27585"/>
    <cellStyle name="Avertissement 17" xfId="30262"/>
    <cellStyle name="Avertissement 18" xfId="31187"/>
    <cellStyle name="Avertissement 19" xfId="34750"/>
    <cellStyle name="Avertissement 2" xfId="175"/>
    <cellStyle name="Avertissement 20" xfId="37427"/>
    <cellStyle name="Avertissement 21" xfId="38357"/>
    <cellStyle name="Avertissement 22" xfId="41920"/>
    <cellStyle name="Avertissement 23" xfId="44597"/>
    <cellStyle name="Avertissement 24" xfId="45523"/>
    <cellStyle name="Avertissement 25" xfId="49086"/>
    <cellStyle name="Avertissement 26" xfId="51763"/>
    <cellStyle name="Avertissement 27" xfId="52693"/>
    <cellStyle name="Avertissement 28" xfId="56256"/>
    <cellStyle name="Avertissement 29" xfId="58933"/>
    <cellStyle name="Avertissement 3" xfId="176"/>
    <cellStyle name="Avertissement 4" xfId="177"/>
    <cellStyle name="Avertissement 5" xfId="1472"/>
    <cellStyle name="Avertissement 6" xfId="2352"/>
    <cellStyle name="Avertissement 7" xfId="5898"/>
    <cellStyle name="Avertissement 8" xfId="8575"/>
    <cellStyle name="Avertissement 9" xfId="9539"/>
    <cellStyle name="Bad" xfId="1262" builtinId="27" customBuiltin="1"/>
    <cellStyle name="Bad 2" xfId="178"/>
    <cellStyle name="Bad 3" xfId="1338"/>
    <cellStyle name="Bad 4" xfId="1375"/>
    <cellStyle name="Bom" xfId="15871"/>
    <cellStyle name="Calcul" xfId="179"/>
    <cellStyle name="Calcul 10" xfId="13100"/>
    <cellStyle name="Calcul 11" xfId="15777"/>
    <cellStyle name="Calcul 12" xfId="16850"/>
    <cellStyle name="Calcul 13" xfId="20413"/>
    <cellStyle name="Calcul 14" xfId="23090"/>
    <cellStyle name="Calcul 15" xfId="24020"/>
    <cellStyle name="Calcul 16" xfId="27583"/>
    <cellStyle name="Calcul 17" xfId="30260"/>
    <cellStyle name="Calcul 18" xfId="31185"/>
    <cellStyle name="Calcul 19" xfId="34748"/>
    <cellStyle name="Calcul 2" xfId="180"/>
    <cellStyle name="Calcul 2 2" xfId="181"/>
    <cellStyle name="Calcul 20" xfId="37425"/>
    <cellStyle name="Calcul 21" xfId="38355"/>
    <cellStyle name="Calcul 22" xfId="41918"/>
    <cellStyle name="Calcul 23" xfId="44595"/>
    <cellStyle name="Calcul 24" xfId="45521"/>
    <cellStyle name="Calcul 25" xfId="49084"/>
    <cellStyle name="Calcul 26" xfId="51761"/>
    <cellStyle name="Calcul 27" xfId="52691"/>
    <cellStyle name="Calcul 28" xfId="56254"/>
    <cellStyle name="Calcul 29" xfId="58931"/>
    <cellStyle name="Calcul 3" xfId="182"/>
    <cellStyle name="Calcul 3 2" xfId="183"/>
    <cellStyle name="Calcul 4" xfId="184"/>
    <cellStyle name="Calcul 5" xfId="1470"/>
    <cellStyle name="Calcul 6" xfId="2350"/>
    <cellStyle name="Calcul 7" xfId="5896"/>
    <cellStyle name="Calcul 8" xfId="8573"/>
    <cellStyle name="Calcul 9" xfId="9537"/>
    <cellStyle name="Calculation" xfId="1266" builtinId="22" customBuiltin="1"/>
    <cellStyle name="Calculation 2" xfId="1342"/>
    <cellStyle name="Calculation 3" xfId="1379"/>
    <cellStyle name="Cálculo" xfId="15872"/>
    <cellStyle name="Cellule liée" xfId="185"/>
    <cellStyle name="Cellule liée 10" xfId="13101"/>
    <cellStyle name="Cellule liée 11" xfId="15778"/>
    <cellStyle name="Cellule liée 12" xfId="16851"/>
    <cellStyle name="Cellule liée 13" xfId="20414"/>
    <cellStyle name="Cellule liée 14" xfId="23091"/>
    <cellStyle name="Cellule liée 15" xfId="24021"/>
    <cellStyle name="Cellule liée 16" xfId="27584"/>
    <cellStyle name="Cellule liée 17" xfId="30261"/>
    <cellStyle name="Cellule liée 18" xfId="31186"/>
    <cellStyle name="Cellule liée 19" xfId="34749"/>
    <cellStyle name="Cellule liée 2" xfId="186"/>
    <cellStyle name="Cellule liée 20" xfId="37426"/>
    <cellStyle name="Cellule liée 21" xfId="38356"/>
    <cellStyle name="Cellule liée 22" xfId="41919"/>
    <cellStyle name="Cellule liée 23" xfId="44596"/>
    <cellStyle name="Cellule liée 24" xfId="45522"/>
    <cellStyle name="Cellule liée 25" xfId="49085"/>
    <cellStyle name="Cellule liée 26" xfId="51762"/>
    <cellStyle name="Cellule liée 27" xfId="52692"/>
    <cellStyle name="Cellule liée 28" xfId="56255"/>
    <cellStyle name="Cellule liée 29" xfId="58932"/>
    <cellStyle name="Cellule liée 3" xfId="187"/>
    <cellStyle name="Cellule liée 4" xfId="188"/>
    <cellStyle name="Cellule liée 5" xfId="1471"/>
    <cellStyle name="Cellule liée 6" xfId="2351"/>
    <cellStyle name="Cellule liée 7" xfId="5897"/>
    <cellStyle name="Cellule liée 8" xfId="8574"/>
    <cellStyle name="Cellule liée 9" xfId="9538"/>
    <cellStyle name="Célula de Verificação" xfId="15873"/>
    <cellStyle name="Célula Vinculada" xfId="15874"/>
    <cellStyle name="Check Cell" xfId="1268" builtinId="23" customBuiltin="1"/>
    <cellStyle name="Check Cell 2" xfId="189"/>
    <cellStyle name="Check Cell 3" xfId="1344"/>
    <cellStyle name="Check Cell 4" xfId="1381"/>
    <cellStyle name="Collegamento ipertestuale visitato_Avery Dennison Factory Model 25th March" xfId="15875"/>
    <cellStyle name="Collegamento ipertestuale_PKE OM - Sept 03" xfId="15876"/>
    <cellStyle name="Comma" xfId="523" builtinId="3"/>
    <cellStyle name="Comma 10" xfId="547"/>
    <cellStyle name="Comma 10 10" xfId="1677"/>
    <cellStyle name="Comma 10 2" xfId="785"/>
    <cellStyle name="Comma 10 2 2" xfId="1225"/>
    <cellStyle name="Comma 10 2 2 2" xfId="3200"/>
    <cellStyle name="Comma 10 2 2 2 2" xfId="4964"/>
    <cellStyle name="Comma 10 2 2 2 2 2" xfId="8527"/>
    <cellStyle name="Comma 10 2 2 2 2 2 2" xfId="15731"/>
    <cellStyle name="Comma 10 2 2 2 2 2 2 2" xfId="30214"/>
    <cellStyle name="Comma 10 2 2 2 2 2 2 2 2" xfId="58885"/>
    <cellStyle name="Comma 10 2 2 2 2 2 2 3" xfId="44549"/>
    <cellStyle name="Comma 10 2 2 2 2 2 3" xfId="23044"/>
    <cellStyle name="Comma 10 2 2 2 2 2 3 2" xfId="51715"/>
    <cellStyle name="Comma 10 2 2 2 2 2 4" xfId="37379"/>
    <cellStyle name="Comma 10 2 2 2 2 3" xfId="12168"/>
    <cellStyle name="Comma 10 2 2 2 2 3 2" xfId="26651"/>
    <cellStyle name="Comma 10 2 2 2 2 3 2 2" xfId="55322"/>
    <cellStyle name="Comma 10 2 2 2 2 3 3" xfId="40986"/>
    <cellStyle name="Comma 10 2 2 2 2 4" xfId="19481"/>
    <cellStyle name="Comma 10 2 2 2 2 4 2" xfId="48152"/>
    <cellStyle name="Comma 10 2 2 2 2 5" xfId="33816"/>
    <cellStyle name="Comma 10 2 2 2 3" xfId="6759"/>
    <cellStyle name="Comma 10 2 2 2 3 2" xfId="13963"/>
    <cellStyle name="Comma 10 2 2 2 3 2 2" xfId="28446"/>
    <cellStyle name="Comma 10 2 2 2 3 2 2 2" xfId="57117"/>
    <cellStyle name="Comma 10 2 2 2 3 2 3" xfId="42781"/>
    <cellStyle name="Comma 10 2 2 2 3 3" xfId="21276"/>
    <cellStyle name="Comma 10 2 2 2 3 3 2" xfId="49947"/>
    <cellStyle name="Comma 10 2 2 2 3 4" xfId="35611"/>
    <cellStyle name="Comma 10 2 2 2 4" xfId="10400"/>
    <cellStyle name="Comma 10 2 2 2 4 2" xfId="24883"/>
    <cellStyle name="Comma 10 2 2 2 4 2 2" xfId="53554"/>
    <cellStyle name="Comma 10 2 2 2 4 3" xfId="39218"/>
    <cellStyle name="Comma 10 2 2 2 5" xfId="17713"/>
    <cellStyle name="Comma 10 2 2 2 5 2" xfId="46384"/>
    <cellStyle name="Comma 10 2 2 2 6" xfId="32048"/>
    <cellStyle name="Comma 10 2 2 3" xfId="4080"/>
    <cellStyle name="Comma 10 2 2 3 2" xfId="7643"/>
    <cellStyle name="Comma 10 2 2 3 2 2" xfId="14847"/>
    <cellStyle name="Comma 10 2 2 3 2 2 2" xfId="29330"/>
    <cellStyle name="Comma 10 2 2 3 2 2 2 2" xfId="58001"/>
    <cellStyle name="Comma 10 2 2 3 2 2 3" xfId="43665"/>
    <cellStyle name="Comma 10 2 2 3 2 3" xfId="22160"/>
    <cellStyle name="Comma 10 2 2 3 2 3 2" xfId="50831"/>
    <cellStyle name="Comma 10 2 2 3 2 4" xfId="36495"/>
    <cellStyle name="Comma 10 2 2 3 3" xfId="11284"/>
    <cellStyle name="Comma 10 2 2 3 3 2" xfId="25767"/>
    <cellStyle name="Comma 10 2 2 3 3 2 2" xfId="54438"/>
    <cellStyle name="Comma 10 2 2 3 3 3" xfId="40102"/>
    <cellStyle name="Comma 10 2 2 3 4" xfId="18597"/>
    <cellStyle name="Comma 10 2 2 3 4 2" xfId="47268"/>
    <cellStyle name="Comma 10 2 2 3 5" xfId="32932"/>
    <cellStyle name="Comma 10 2 2 4" xfId="5865"/>
    <cellStyle name="Comma 10 2 2 4 2" xfId="13069"/>
    <cellStyle name="Comma 10 2 2 4 2 2" xfId="27552"/>
    <cellStyle name="Comma 10 2 2 4 2 2 2" xfId="56223"/>
    <cellStyle name="Comma 10 2 2 4 2 3" xfId="41887"/>
    <cellStyle name="Comma 10 2 2 4 3" xfId="20382"/>
    <cellStyle name="Comma 10 2 2 4 3 2" xfId="49053"/>
    <cellStyle name="Comma 10 2 2 4 4" xfId="34717"/>
    <cellStyle name="Comma 10 2 2 5" xfId="9506"/>
    <cellStyle name="Comma 10 2 2 5 2" xfId="23989"/>
    <cellStyle name="Comma 10 2 2 5 2 2" xfId="52660"/>
    <cellStyle name="Comma 10 2 2 5 3" xfId="38324"/>
    <cellStyle name="Comma 10 2 2 6" xfId="16819"/>
    <cellStyle name="Comma 10 2 2 6 2" xfId="45490"/>
    <cellStyle name="Comma 10 2 2 7" xfId="31154"/>
    <cellStyle name="Comma 10 2 2 8" xfId="2321"/>
    <cellStyle name="Comma 10 2 3" xfId="2770"/>
    <cellStyle name="Comma 10 2 3 2" xfId="4530"/>
    <cellStyle name="Comma 10 2 3 2 2" xfId="8093"/>
    <cellStyle name="Comma 10 2 3 2 2 2" xfId="15297"/>
    <cellStyle name="Comma 10 2 3 2 2 2 2" xfId="29780"/>
    <cellStyle name="Comma 10 2 3 2 2 2 2 2" xfId="58451"/>
    <cellStyle name="Comma 10 2 3 2 2 2 3" xfId="44115"/>
    <cellStyle name="Comma 10 2 3 2 2 3" xfId="22610"/>
    <cellStyle name="Comma 10 2 3 2 2 3 2" xfId="51281"/>
    <cellStyle name="Comma 10 2 3 2 2 4" xfId="36945"/>
    <cellStyle name="Comma 10 2 3 2 3" xfId="11734"/>
    <cellStyle name="Comma 10 2 3 2 3 2" xfId="26217"/>
    <cellStyle name="Comma 10 2 3 2 3 2 2" xfId="54888"/>
    <cellStyle name="Comma 10 2 3 2 3 3" xfId="40552"/>
    <cellStyle name="Comma 10 2 3 2 4" xfId="19047"/>
    <cellStyle name="Comma 10 2 3 2 4 2" xfId="47718"/>
    <cellStyle name="Comma 10 2 3 2 5" xfId="33382"/>
    <cellStyle name="Comma 10 2 3 3" xfId="6325"/>
    <cellStyle name="Comma 10 2 3 3 2" xfId="13529"/>
    <cellStyle name="Comma 10 2 3 3 2 2" xfId="28012"/>
    <cellStyle name="Comma 10 2 3 3 2 2 2" xfId="56683"/>
    <cellStyle name="Comma 10 2 3 3 2 3" xfId="42347"/>
    <cellStyle name="Comma 10 2 3 3 3" xfId="20842"/>
    <cellStyle name="Comma 10 2 3 3 3 2" xfId="49513"/>
    <cellStyle name="Comma 10 2 3 3 4" xfId="35177"/>
    <cellStyle name="Comma 10 2 3 4" xfId="9966"/>
    <cellStyle name="Comma 10 2 3 4 2" xfId="24449"/>
    <cellStyle name="Comma 10 2 3 4 2 2" xfId="53120"/>
    <cellStyle name="Comma 10 2 3 4 3" xfId="38784"/>
    <cellStyle name="Comma 10 2 3 5" xfId="17279"/>
    <cellStyle name="Comma 10 2 3 5 2" xfId="45950"/>
    <cellStyle name="Comma 10 2 3 6" xfId="31614"/>
    <cellStyle name="Comma 10 2 4" xfId="3647"/>
    <cellStyle name="Comma 10 2 4 2" xfId="7209"/>
    <cellStyle name="Comma 10 2 4 2 2" xfId="14413"/>
    <cellStyle name="Comma 10 2 4 2 2 2" xfId="28896"/>
    <cellStyle name="Comma 10 2 4 2 2 2 2" xfId="57567"/>
    <cellStyle name="Comma 10 2 4 2 2 3" xfId="43231"/>
    <cellStyle name="Comma 10 2 4 2 3" xfId="21726"/>
    <cellStyle name="Comma 10 2 4 2 3 2" xfId="50397"/>
    <cellStyle name="Comma 10 2 4 2 4" xfId="36061"/>
    <cellStyle name="Comma 10 2 4 3" xfId="10850"/>
    <cellStyle name="Comma 10 2 4 3 2" xfId="25333"/>
    <cellStyle name="Comma 10 2 4 3 2 2" xfId="54004"/>
    <cellStyle name="Comma 10 2 4 3 3" xfId="39668"/>
    <cellStyle name="Comma 10 2 4 4" xfId="18163"/>
    <cellStyle name="Comma 10 2 4 4 2" xfId="46834"/>
    <cellStyle name="Comma 10 2 4 5" xfId="32498"/>
    <cellStyle name="Comma 10 2 5" xfId="5431"/>
    <cellStyle name="Comma 10 2 5 2" xfId="12635"/>
    <cellStyle name="Comma 10 2 5 2 2" xfId="27118"/>
    <cellStyle name="Comma 10 2 5 2 2 2" xfId="55789"/>
    <cellStyle name="Comma 10 2 5 2 3" xfId="41453"/>
    <cellStyle name="Comma 10 2 5 3" xfId="19948"/>
    <cellStyle name="Comma 10 2 5 3 2" xfId="48619"/>
    <cellStyle name="Comma 10 2 5 4" xfId="34283"/>
    <cellStyle name="Comma 10 2 6" xfId="9071"/>
    <cellStyle name="Comma 10 2 6 2" xfId="23554"/>
    <cellStyle name="Comma 10 2 6 2 2" xfId="52225"/>
    <cellStyle name="Comma 10 2 6 3" xfId="37889"/>
    <cellStyle name="Comma 10 2 7" xfId="16385"/>
    <cellStyle name="Comma 10 2 7 2" xfId="45056"/>
    <cellStyle name="Comma 10 2 8" xfId="30720"/>
    <cellStyle name="Comma 10 2 9" xfId="1891"/>
    <cellStyle name="Comma 10 3" xfId="1009"/>
    <cellStyle name="Comma 10 3 2" xfId="2986"/>
    <cellStyle name="Comma 10 3 2 2" xfId="4748"/>
    <cellStyle name="Comma 10 3 2 2 2" xfId="8311"/>
    <cellStyle name="Comma 10 3 2 2 2 2" xfId="15515"/>
    <cellStyle name="Comma 10 3 2 2 2 2 2" xfId="29998"/>
    <cellStyle name="Comma 10 3 2 2 2 2 2 2" xfId="58669"/>
    <cellStyle name="Comma 10 3 2 2 2 2 3" xfId="44333"/>
    <cellStyle name="Comma 10 3 2 2 2 3" xfId="22828"/>
    <cellStyle name="Comma 10 3 2 2 2 3 2" xfId="51499"/>
    <cellStyle name="Comma 10 3 2 2 2 4" xfId="37163"/>
    <cellStyle name="Comma 10 3 2 2 3" xfId="11952"/>
    <cellStyle name="Comma 10 3 2 2 3 2" xfId="26435"/>
    <cellStyle name="Comma 10 3 2 2 3 2 2" xfId="55106"/>
    <cellStyle name="Comma 10 3 2 2 3 3" xfId="40770"/>
    <cellStyle name="Comma 10 3 2 2 4" xfId="19265"/>
    <cellStyle name="Comma 10 3 2 2 4 2" xfId="47936"/>
    <cellStyle name="Comma 10 3 2 2 5" xfId="33600"/>
    <cellStyle name="Comma 10 3 2 3" xfId="6543"/>
    <cellStyle name="Comma 10 3 2 3 2" xfId="13747"/>
    <cellStyle name="Comma 10 3 2 3 2 2" xfId="28230"/>
    <cellStyle name="Comma 10 3 2 3 2 2 2" xfId="56901"/>
    <cellStyle name="Comma 10 3 2 3 2 3" xfId="42565"/>
    <cellStyle name="Comma 10 3 2 3 3" xfId="21060"/>
    <cellStyle name="Comma 10 3 2 3 3 2" xfId="49731"/>
    <cellStyle name="Comma 10 3 2 3 4" xfId="35395"/>
    <cellStyle name="Comma 10 3 2 4" xfId="10184"/>
    <cellStyle name="Comma 10 3 2 4 2" xfId="24667"/>
    <cellStyle name="Comma 10 3 2 4 2 2" xfId="53338"/>
    <cellStyle name="Comma 10 3 2 4 3" xfId="39002"/>
    <cellStyle name="Comma 10 3 2 5" xfId="17497"/>
    <cellStyle name="Comma 10 3 2 5 2" xfId="46168"/>
    <cellStyle name="Comma 10 3 2 6" xfId="31832"/>
    <cellStyle name="Comma 10 3 3" xfId="3864"/>
    <cellStyle name="Comma 10 3 3 2" xfId="7427"/>
    <cellStyle name="Comma 10 3 3 2 2" xfId="14631"/>
    <cellStyle name="Comma 10 3 3 2 2 2" xfId="29114"/>
    <cellStyle name="Comma 10 3 3 2 2 2 2" xfId="57785"/>
    <cellStyle name="Comma 10 3 3 2 2 3" xfId="43449"/>
    <cellStyle name="Comma 10 3 3 2 3" xfId="21944"/>
    <cellStyle name="Comma 10 3 3 2 3 2" xfId="50615"/>
    <cellStyle name="Comma 10 3 3 2 4" xfId="36279"/>
    <cellStyle name="Comma 10 3 3 3" xfId="11068"/>
    <cellStyle name="Comma 10 3 3 3 2" xfId="25551"/>
    <cellStyle name="Comma 10 3 3 3 2 2" xfId="54222"/>
    <cellStyle name="Comma 10 3 3 3 3" xfId="39886"/>
    <cellStyle name="Comma 10 3 3 4" xfId="18381"/>
    <cellStyle name="Comma 10 3 3 4 2" xfId="47052"/>
    <cellStyle name="Comma 10 3 3 5" xfId="32716"/>
    <cellStyle name="Comma 10 3 4" xfId="5649"/>
    <cellStyle name="Comma 10 3 4 2" xfId="12853"/>
    <cellStyle name="Comma 10 3 4 2 2" xfId="27336"/>
    <cellStyle name="Comma 10 3 4 2 2 2" xfId="56007"/>
    <cellStyle name="Comma 10 3 4 2 3" xfId="41671"/>
    <cellStyle name="Comma 10 3 4 3" xfId="20166"/>
    <cellStyle name="Comma 10 3 4 3 2" xfId="48837"/>
    <cellStyle name="Comma 10 3 4 4" xfId="34501"/>
    <cellStyle name="Comma 10 3 5" xfId="9290"/>
    <cellStyle name="Comma 10 3 5 2" xfId="23773"/>
    <cellStyle name="Comma 10 3 5 2 2" xfId="52444"/>
    <cellStyle name="Comma 10 3 5 3" xfId="38108"/>
    <cellStyle name="Comma 10 3 6" xfId="16603"/>
    <cellStyle name="Comma 10 3 6 2" xfId="45274"/>
    <cellStyle name="Comma 10 3 7" xfId="30938"/>
    <cellStyle name="Comma 10 3 8" xfId="2107"/>
    <cellStyle name="Comma 10 4" xfId="2556"/>
    <cellStyle name="Comma 10 4 2" xfId="4314"/>
    <cellStyle name="Comma 10 4 2 2" xfId="7877"/>
    <cellStyle name="Comma 10 4 2 2 2" xfId="15081"/>
    <cellStyle name="Comma 10 4 2 2 2 2" xfId="29564"/>
    <cellStyle name="Comma 10 4 2 2 2 2 2" xfId="58235"/>
    <cellStyle name="Comma 10 4 2 2 2 3" xfId="43899"/>
    <cellStyle name="Comma 10 4 2 2 3" xfId="22394"/>
    <cellStyle name="Comma 10 4 2 2 3 2" xfId="51065"/>
    <cellStyle name="Comma 10 4 2 2 4" xfId="36729"/>
    <cellStyle name="Comma 10 4 2 3" xfId="11518"/>
    <cellStyle name="Comma 10 4 2 3 2" xfId="26001"/>
    <cellStyle name="Comma 10 4 2 3 2 2" xfId="54672"/>
    <cellStyle name="Comma 10 4 2 3 3" xfId="40336"/>
    <cellStyle name="Comma 10 4 2 4" xfId="18831"/>
    <cellStyle name="Comma 10 4 2 4 2" xfId="47502"/>
    <cellStyle name="Comma 10 4 2 5" xfId="33166"/>
    <cellStyle name="Comma 10 4 3" xfId="6109"/>
    <cellStyle name="Comma 10 4 3 2" xfId="13313"/>
    <cellStyle name="Comma 10 4 3 2 2" xfId="27796"/>
    <cellStyle name="Comma 10 4 3 2 2 2" xfId="56467"/>
    <cellStyle name="Comma 10 4 3 2 3" xfId="42131"/>
    <cellStyle name="Comma 10 4 3 3" xfId="20626"/>
    <cellStyle name="Comma 10 4 3 3 2" xfId="49297"/>
    <cellStyle name="Comma 10 4 3 4" xfId="34961"/>
    <cellStyle name="Comma 10 4 4" xfId="9750"/>
    <cellStyle name="Comma 10 4 4 2" xfId="24233"/>
    <cellStyle name="Comma 10 4 4 2 2" xfId="52904"/>
    <cellStyle name="Comma 10 4 4 3" xfId="38568"/>
    <cellStyle name="Comma 10 4 5" xfId="17063"/>
    <cellStyle name="Comma 10 4 5 2" xfId="45734"/>
    <cellStyle name="Comma 10 4 6" xfId="31398"/>
    <cellStyle name="Comma 10 5" xfId="3432"/>
    <cellStyle name="Comma 10 5 2" xfId="6993"/>
    <cellStyle name="Comma 10 5 2 2" xfId="14197"/>
    <cellStyle name="Comma 10 5 2 2 2" xfId="28680"/>
    <cellStyle name="Comma 10 5 2 2 2 2" xfId="57351"/>
    <cellStyle name="Comma 10 5 2 2 3" xfId="43015"/>
    <cellStyle name="Comma 10 5 2 3" xfId="21510"/>
    <cellStyle name="Comma 10 5 2 3 2" xfId="50181"/>
    <cellStyle name="Comma 10 5 2 4" xfId="35845"/>
    <cellStyle name="Comma 10 5 3" xfId="10634"/>
    <cellStyle name="Comma 10 5 3 2" xfId="25117"/>
    <cellStyle name="Comma 10 5 3 2 2" xfId="53788"/>
    <cellStyle name="Comma 10 5 3 3" xfId="39452"/>
    <cellStyle name="Comma 10 5 4" xfId="17947"/>
    <cellStyle name="Comma 10 5 4 2" xfId="46618"/>
    <cellStyle name="Comma 10 5 5" xfId="32282"/>
    <cellStyle name="Comma 10 6" xfId="5215"/>
    <cellStyle name="Comma 10 6 2" xfId="12419"/>
    <cellStyle name="Comma 10 6 2 2" xfId="26902"/>
    <cellStyle name="Comma 10 6 2 2 2" xfId="55573"/>
    <cellStyle name="Comma 10 6 2 3" xfId="41237"/>
    <cellStyle name="Comma 10 6 3" xfId="19732"/>
    <cellStyle name="Comma 10 6 3 2" xfId="48403"/>
    <cellStyle name="Comma 10 6 4" xfId="34067"/>
    <cellStyle name="Comma 10 7" xfId="8852"/>
    <cellStyle name="Comma 10 7 2" xfId="23335"/>
    <cellStyle name="Comma 10 7 2 2" xfId="52006"/>
    <cellStyle name="Comma 10 7 3" xfId="37670"/>
    <cellStyle name="Comma 10 8" xfId="16169"/>
    <cellStyle name="Comma 10 8 2" xfId="44840"/>
    <cellStyle name="Comma 10 9" xfId="30504"/>
    <cellStyle name="Comma 11" xfId="548"/>
    <cellStyle name="Comma 11 2" xfId="786"/>
    <cellStyle name="Comma 11 2 2" xfId="9072"/>
    <cellStyle name="Comma 11 2 2 2" xfId="23555"/>
    <cellStyle name="Comma 11 2 2 2 2" xfId="52226"/>
    <cellStyle name="Comma 11 2 2 3" xfId="37890"/>
    <cellStyle name="Comma 11 3" xfId="8853"/>
    <cellStyle name="Comma 11 3 2" xfId="23336"/>
    <cellStyle name="Comma 11 3 2 2" xfId="52007"/>
    <cellStyle name="Comma 11 3 3" xfId="37671"/>
    <cellStyle name="Comma 12" xfId="554"/>
    <cellStyle name="Comma 12 10" xfId="1681"/>
    <cellStyle name="Comma 12 2" xfId="791"/>
    <cellStyle name="Comma 12 2 2" xfId="1229"/>
    <cellStyle name="Comma 12 2 2 2" xfId="3204"/>
    <cellStyle name="Comma 12 2 2 2 2" xfId="4968"/>
    <cellStyle name="Comma 12 2 2 2 2 2" xfId="8531"/>
    <cellStyle name="Comma 12 2 2 2 2 2 2" xfId="15735"/>
    <cellStyle name="Comma 12 2 2 2 2 2 2 2" xfId="30218"/>
    <cellStyle name="Comma 12 2 2 2 2 2 2 2 2" xfId="58889"/>
    <cellStyle name="Comma 12 2 2 2 2 2 2 3" xfId="44553"/>
    <cellStyle name="Comma 12 2 2 2 2 2 3" xfId="23048"/>
    <cellStyle name="Comma 12 2 2 2 2 2 3 2" xfId="51719"/>
    <cellStyle name="Comma 12 2 2 2 2 2 4" xfId="37383"/>
    <cellStyle name="Comma 12 2 2 2 2 3" xfId="12172"/>
    <cellStyle name="Comma 12 2 2 2 2 3 2" xfId="26655"/>
    <cellStyle name="Comma 12 2 2 2 2 3 2 2" xfId="55326"/>
    <cellStyle name="Comma 12 2 2 2 2 3 3" xfId="40990"/>
    <cellStyle name="Comma 12 2 2 2 2 4" xfId="19485"/>
    <cellStyle name="Comma 12 2 2 2 2 4 2" xfId="48156"/>
    <cellStyle name="Comma 12 2 2 2 2 5" xfId="33820"/>
    <cellStyle name="Comma 12 2 2 2 3" xfId="6763"/>
    <cellStyle name="Comma 12 2 2 2 3 2" xfId="13967"/>
    <cellStyle name="Comma 12 2 2 2 3 2 2" xfId="28450"/>
    <cellStyle name="Comma 12 2 2 2 3 2 2 2" xfId="57121"/>
    <cellStyle name="Comma 12 2 2 2 3 2 3" xfId="42785"/>
    <cellStyle name="Comma 12 2 2 2 3 3" xfId="21280"/>
    <cellStyle name="Comma 12 2 2 2 3 3 2" xfId="49951"/>
    <cellStyle name="Comma 12 2 2 2 3 4" xfId="35615"/>
    <cellStyle name="Comma 12 2 2 2 4" xfId="10404"/>
    <cellStyle name="Comma 12 2 2 2 4 2" xfId="24887"/>
    <cellStyle name="Comma 12 2 2 2 4 2 2" xfId="53558"/>
    <cellStyle name="Comma 12 2 2 2 4 3" xfId="39222"/>
    <cellStyle name="Comma 12 2 2 2 5" xfId="17717"/>
    <cellStyle name="Comma 12 2 2 2 5 2" xfId="46388"/>
    <cellStyle name="Comma 12 2 2 2 6" xfId="32052"/>
    <cellStyle name="Comma 12 2 2 3" xfId="4084"/>
    <cellStyle name="Comma 12 2 2 3 2" xfId="7647"/>
    <cellStyle name="Comma 12 2 2 3 2 2" xfId="14851"/>
    <cellStyle name="Comma 12 2 2 3 2 2 2" xfId="29334"/>
    <cellStyle name="Comma 12 2 2 3 2 2 2 2" xfId="58005"/>
    <cellStyle name="Comma 12 2 2 3 2 2 3" xfId="43669"/>
    <cellStyle name="Comma 12 2 2 3 2 3" xfId="22164"/>
    <cellStyle name="Comma 12 2 2 3 2 3 2" xfId="50835"/>
    <cellStyle name="Comma 12 2 2 3 2 4" xfId="36499"/>
    <cellStyle name="Comma 12 2 2 3 3" xfId="11288"/>
    <cellStyle name="Comma 12 2 2 3 3 2" xfId="25771"/>
    <cellStyle name="Comma 12 2 2 3 3 2 2" xfId="54442"/>
    <cellStyle name="Comma 12 2 2 3 3 3" xfId="40106"/>
    <cellStyle name="Comma 12 2 2 3 4" xfId="18601"/>
    <cellStyle name="Comma 12 2 2 3 4 2" xfId="47272"/>
    <cellStyle name="Comma 12 2 2 3 5" xfId="32936"/>
    <cellStyle name="Comma 12 2 2 4" xfId="5869"/>
    <cellStyle name="Comma 12 2 2 4 2" xfId="13073"/>
    <cellStyle name="Comma 12 2 2 4 2 2" xfId="27556"/>
    <cellStyle name="Comma 12 2 2 4 2 2 2" xfId="56227"/>
    <cellStyle name="Comma 12 2 2 4 2 3" xfId="41891"/>
    <cellStyle name="Comma 12 2 2 4 3" xfId="20386"/>
    <cellStyle name="Comma 12 2 2 4 3 2" xfId="49057"/>
    <cellStyle name="Comma 12 2 2 4 4" xfId="34721"/>
    <cellStyle name="Comma 12 2 2 5" xfId="9510"/>
    <cellStyle name="Comma 12 2 2 5 2" xfId="23993"/>
    <cellStyle name="Comma 12 2 2 5 2 2" xfId="52664"/>
    <cellStyle name="Comma 12 2 2 5 3" xfId="38328"/>
    <cellStyle name="Comma 12 2 2 6" xfId="16823"/>
    <cellStyle name="Comma 12 2 2 6 2" xfId="45494"/>
    <cellStyle name="Comma 12 2 2 7" xfId="31158"/>
    <cellStyle name="Comma 12 2 2 8" xfId="2325"/>
    <cellStyle name="Comma 12 2 3" xfId="2774"/>
    <cellStyle name="Comma 12 2 3 2" xfId="4534"/>
    <cellStyle name="Comma 12 2 3 2 2" xfId="8097"/>
    <cellStyle name="Comma 12 2 3 2 2 2" xfId="15301"/>
    <cellStyle name="Comma 12 2 3 2 2 2 2" xfId="29784"/>
    <cellStyle name="Comma 12 2 3 2 2 2 2 2" xfId="58455"/>
    <cellStyle name="Comma 12 2 3 2 2 2 3" xfId="44119"/>
    <cellStyle name="Comma 12 2 3 2 2 3" xfId="22614"/>
    <cellStyle name="Comma 12 2 3 2 2 3 2" xfId="51285"/>
    <cellStyle name="Comma 12 2 3 2 2 4" xfId="36949"/>
    <cellStyle name="Comma 12 2 3 2 3" xfId="11738"/>
    <cellStyle name="Comma 12 2 3 2 3 2" xfId="26221"/>
    <cellStyle name="Comma 12 2 3 2 3 2 2" xfId="54892"/>
    <cellStyle name="Comma 12 2 3 2 3 3" xfId="40556"/>
    <cellStyle name="Comma 12 2 3 2 4" xfId="19051"/>
    <cellStyle name="Comma 12 2 3 2 4 2" xfId="47722"/>
    <cellStyle name="Comma 12 2 3 2 5" xfId="33386"/>
    <cellStyle name="Comma 12 2 3 3" xfId="6329"/>
    <cellStyle name="Comma 12 2 3 3 2" xfId="13533"/>
    <cellStyle name="Comma 12 2 3 3 2 2" xfId="28016"/>
    <cellStyle name="Comma 12 2 3 3 2 2 2" xfId="56687"/>
    <cellStyle name="Comma 12 2 3 3 2 3" xfId="42351"/>
    <cellStyle name="Comma 12 2 3 3 3" xfId="20846"/>
    <cellStyle name="Comma 12 2 3 3 3 2" xfId="49517"/>
    <cellStyle name="Comma 12 2 3 3 4" xfId="35181"/>
    <cellStyle name="Comma 12 2 3 4" xfId="9970"/>
    <cellStyle name="Comma 12 2 3 4 2" xfId="24453"/>
    <cellStyle name="Comma 12 2 3 4 2 2" xfId="53124"/>
    <cellStyle name="Comma 12 2 3 4 3" xfId="38788"/>
    <cellStyle name="Comma 12 2 3 5" xfId="17283"/>
    <cellStyle name="Comma 12 2 3 5 2" xfId="45954"/>
    <cellStyle name="Comma 12 2 3 6" xfId="31618"/>
    <cellStyle name="Comma 12 2 4" xfId="3651"/>
    <cellStyle name="Comma 12 2 4 2" xfId="7213"/>
    <cellStyle name="Comma 12 2 4 2 2" xfId="14417"/>
    <cellStyle name="Comma 12 2 4 2 2 2" xfId="28900"/>
    <cellStyle name="Comma 12 2 4 2 2 2 2" xfId="57571"/>
    <cellStyle name="Comma 12 2 4 2 2 3" xfId="43235"/>
    <cellStyle name="Comma 12 2 4 2 3" xfId="21730"/>
    <cellStyle name="Comma 12 2 4 2 3 2" xfId="50401"/>
    <cellStyle name="Comma 12 2 4 2 4" xfId="36065"/>
    <cellStyle name="Comma 12 2 4 3" xfId="10854"/>
    <cellStyle name="Comma 12 2 4 3 2" xfId="25337"/>
    <cellStyle name="Comma 12 2 4 3 2 2" xfId="54008"/>
    <cellStyle name="Comma 12 2 4 3 3" xfId="39672"/>
    <cellStyle name="Comma 12 2 4 4" xfId="18167"/>
    <cellStyle name="Comma 12 2 4 4 2" xfId="46838"/>
    <cellStyle name="Comma 12 2 4 5" xfId="32502"/>
    <cellStyle name="Comma 12 2 5" xfId="5435"/>
    <cellStyle name="Comma 12 2 5 2" xfId="12639"/>
    <cellStyle name="Comma 12 2 5 2 2" xfId="27122"/>
    <cellStyle name="Comma 12 2 5 2 2 2" xfId="55793"/>
    <cellStyle name="Comma 12 2 5 2 3" xfId="41457"/>
    <cellStyle name="Comma 12 2 5 3" xfId="19952"/>
    <cellStyle name="Comma 12 2 5 3 2" xfId="48623"/>
    <cellStyle name="Comma 12 2 5 4" xfId="34287"/>
    <cellStyle name="Comma 12 2 6" xfId="9076"/>
    <cellStyle name="Comma 12 2 6 2" xfId="23559"/>
    <cellStyle name="Comma 12 2 6 2 2" xfId="52230"/>
    <cellStyle name="Comma 12 2 6 3" xfId="37894"/>
    <cellStyle name="Comma 12 2 7" xfId="16389"/>
    <cellStyle name="Comma 12 2 7 2" xfId="45060"/>
    <cellStyle name="Comma 12 2 8" xfId="30724"/>
    <cellStyle name="Comma 12 2 9" xfId="1895"/>
    <cellStyle name="Comma 12 3" xfId="1013"/>
    <cellStyle name="Comma 12 3 2" xfId="2990"/>
    <cellStyle name="Comma 12 3 2 2" xfId="4752"/>
    <cellStyle name="Comma 12 3 2 2 2" xfId="8315"/>
    <cellStyle name="Comma 12 3 2 2 2 2" xfId="15519"/>
    <cellStyle name="Comma 12 3 2 2 2 2 2" xfId="30002"/>
    <cellStyle name="Comma 12 3 2 2 2 2 2 2" xfId="58673"/>
    <cellStyle name="Comma 12 3 2 2 2 2 3" xfId="44337"/>
    <cellStyle name="Comma 12 3 2 2 2 3" xfId="22832"/>
    <cellStyle name="Comma 12 3 2 2 2 3 2" xfId="51503"/>
    <cellStyle name="Comma 12 3 2 2 2 4" xfId="37167"/>
    <cellStyle name="Comma 12 3 2 2 3" xfId="11956"/>
    <cellStyle name="Comma 12 3 2 2 3 2" xfId="26439"/>
    <cellStyle name="Comma 12 3 2 2 3 2 2" xfId="55110"/>
    <cellStyle name="Comma 12 3 2 2 3 3" xfId="40774"/>
    <cellStyle name="Comma 12 3 2 2 4" xfId="19269"/>
    <cellStyle name="Comma 12 3 2 2 4 2" xfId="47940"/>
    <cellStyle name="Comma 12 3 2 2 5" xfId="33604"/>
    <cellStyle name="Comma 12 3 2 3" xfId="6547"/>
    <cellStyle name="Comma 12 3 2 3 2" xfId="13751"/>
    <cellStyle name="Comma 12 3 2 3 2 2" xfId="28234"/>
    <cellStyle name="Comma 12 3 2 3 2 2 2" xfId="56905"/>
    <cellStyle name="Comma 12 3 2 3 2 3" xfId="42569"/>
    <cellStyle name="Comma 12 3 2 3 3" xfId="21064"/>
    <cellStyle name="Comma 12 3 2 3 3 2" xfId="49735"/>
    <cellStyle name="Comma 12 3 2 3 4" xfId="35399"/>
    <cellStyle name="Comma 12 3 2 4" xfId="10188"/>
    <cellStyle name="Comma 12 3 2 4 2" xfId="24671"/>
    <cellStyle name="Comma 12 3 2 4 2 2" xfId="53342"/>
    <cellStyle name="Comma 12 3 2 4 3" xfId="39006"/>
    <cellStyle name="Comma 12 3 2 5" xfId="17501"/>
    <cellStyle name="Comma 12 3 2 5 2" xfId="46172"/>
    <cellStyle name="Comma 12 3 2 6" xfId="31836"/>
    <cellStyle name="Comma 12 3 3" xfId="3868"/>
    <cellStyle name="Comma 12 3 3 2" xfId="7431"/>
    <cellStyle name="Comma 12 3 3 2 2" xfId="14635"/>
    <cellStyle name="Comma 12 3 3 2 2 2" xfId="29118"/>
    <cellStyle name="Comma 12 3 3 2 2 2 2" xfId="57789"/>
    <cellStyle name="Comma 12 3 3 2 2 3" xfId="43453"/>
    <cellStyle name="Comma 12 3 3 2 3" xfId="21948"/>
    <cellStyle name="Comma 12 3 3 2 3 2" xfId="50619"/>
    <cellStyle name="Comma 12 3 3 2 4" xfId="36283"/>
    <cellStyle name="Comma 12 3 3 3" xfId="11072"/>
    <cellStyle name="Comma 12 3 3 3 2" xfId="25555"/>
    <cellStyle name="Comma 12 3 3 3 2 2" xfId="54226"/>
    <cellStyle name="Comma 12 3 3 3 3" xfId="39890"/>
    <cellStyle name="Comma 12 3 3 4" xfId="18385"/>
    <cellStyle name="Comma 12 3 3 4 2" xfId="47056"/>
    <cellStyle name="Comma 12 3 3 5" xfId="32720"/>
    <cellStyle name="Comma 12 3 4" xfId="5653"/>
    <cellStyle name="Comma 12 3 4 2" xfId="12857"/>
    <cellStyle name="Comma 12 3 4 2 2" xfId="27340"/>
    <cellStyle name="Comma 12 3 4 2 2 2" xfId="56011"/>
    <cellStyle name="Comma 12 3 4 2 3" xfId="41675"/>
    <cellStyle name="Comma 12 3 4 3" xfId="20170"/>
    <cellStyle name="Comma 12 3 4 3 2" xfId="48841"/>
    <cellStyle name="Comma 12 3 4 4" xfId="34505"/>
    <cellStyle name="Comma 12 3 5" xfId="9294"/>
    <cellStyle name="Comma 12 3 5 2" xfId="23777"/>
    <cellStyle name="Comma 12 3 5 2 2" xfId="52448"/>
    <cellStyle name="Comma 12 3 5 3" xfId="38112"/>
    <cellStyle name="Comma 12 3 6" xfId="16607"/>
    <cellStyle name="Comma 12 3 6 2" xfId="45278"/>
    <cellStyle name="Comma 12 3 7" xfId="30942"/>
    <cellStyle name="Comma 12 3 8" xfId="2111"/>
    <cellStyle name="Comma 12 4" xfId="2560"/>
    <cellStyle name="Comma 12 4 2" xfId="4318"/>
    <cellStyle name="Comma 12 4 2 2" xfId="7881"/>
    <cellStyle name="Comma 12 4 2 2 2" xfId="15085"/>
    <cellStyle name="Comma 12 4 2 2 2 2" xfId="29568"/>
    <cellStyle name="Comma 12 4 2 2 2 2 2" xfId="58239"/>
    <cellStyle name="Comma 12 4 2 2 2 3" xfId="43903"/>
    <cellStyle name="Comma 12 4 2 2 3" xfId="22398"/>
    <cellStyle name="Comma 12 4 2 2 3 2" xfId="51069"/>
    <cellStyle name="Comma 12 4 2 2 4" xfId="36733"/>
    <cellStyle name="Comma 12 4 2 3" xfId="11522"/>
    <cellStyle name="Comma 12 4 2 3 2" xfId="26005"/>
    <cellStyle name="Comma 12 4 2 3 2 2" xfId="54676"/>
    <cellStyle name="Comma 12 4 2 3 3" xfId="40340"/>
    <cellStyle name="Comma 12 4 2 4" xfId="18835"/>
    <cellStyle name="Comma 12 4 2 4 2" xfId="47506"/>
    <cellStyle name="Comma 12 4 2 5" xfId="33170"/>
    <cellStyle name="Comma 12 4 3" xfId="6113"/>
    <cellStyle name="Comma 12 4 3 2" xfId="13317"/>
    <cellStyle name="Comma 12 4 3 2 2" xfId="27800"/>
    <cellStyle name="Comma 12 4 3 2 2 2" xfId="56471"/>
    <cellStyle name="Comma 12 4 3 2 3" xfId="42135"/>
    <cellStyle name="Comma 12 4 3 3" xfId="20630"/>
    <cellStyle name="Comma 12 4 3 3 2" xfId="49301"/>
    <cellStyle name="Comma 12 4 3 4" xfId="34965"/>
    <cellStyle name="Comma 12 4 4" xfId="9754"/>
    <cellStyle name="Comma 12 4 4 2" xfId="24237"/>
    <cellStyle name="Comma 12 4 4 2 2" xfId="52908"/>
    <cellStyle name="Comma 12 4 4 3" xfId="38572"/>
    <cellStyle name="Comma 12 4 5" xfId="17067"/>
    <cellStyle name="Comma 12 4 5 2" xfId="45738"/>
    <cellStyle name="Comma 12 4 6" xfId="31402"/>
    <cellStyle name="Comma 12 5" xfId="3436"/>
    <cellStyle name="Comma 12 5 2" xfId="6997"/>
    <cellStyle name="Comma 12 5 2 2" xfId="14201"/>
    <cellStyle name="Comma 12 5 2 2 2" xfId="28684"/>
    <cellStyle name="Comma 12 5 2 2 2 2" xfId="57355"/>
    <cellStyle name="Comma 12 5 2 2 3" xfId="43019"/>
    <cellStyle name="Comma 12 5 2 3" xfId="21514"/>
    <cellStyle name="Comma 12 5 2 3 2" xfId="50185"/>
    <cellStyle name="Comma 12 5 2 4" xfId="35849"/>
    <cellStyle name="Comma 12 5 3" xfId="10638"/>
    <cellStyle name="Comma 12 5 3 2" xfId="25121"/>
    <cellStyle name="Comma 12 5 3 2 2" xfId="53792"/>
    <cellStyle name="Comma 12 5 3 3" xfId="39456"/>
    <cellStyle name="Comma 12 5 4" xfId="17951"/>
    <cellStyle name="Comma 12 5 4 2" xfId="46622"/>
    <cellStyle name="Comma 12 5 5" xfId="32286"/>
    <cellStyle name="Comma 12 6" xfId="5219"/>
    <cellStyle name="Comma 12 6 2" xfId="12423"/>
    <cellStyle name="Comma 12 6 2 2" xfId="26906"/>
    <cellStyle name="Comma 12 6 2 2 2" xfId="55577"/>
    <cellStyle name="Comma 12 6 2 3" xfId="41241"/>
    <cellStyle name="Comma 12 6 3" xfId="19736"/>
    <cellStyle name="Comma 12 6 3 2" xfId="48407"/>
    <cellStyle name="Comma 12 6 4" xfId="34071"/>
    <cellStyle name="Comma 12 7" xfId="8857"/>
    <cellStyle name="Comma 12 7 2" xfId="23340"/>
    <cellStyle name="Comma 12 7 2 2" xfId="52011"/>
    <cellStyle name="Comma 12 7 3" xfId="37675"/>
    <cellStyle name="Comma 12 8" xfId="16173"/>
    <cellStyle name="Comma 12 8 2" xfId="44844"/>
    <cellStyle name="Comma 12 9" xfId="30508"/>
    <cellStyle name="Comma 13" xfId="560"/>
    <cellStyle name="Comma 13 10" xfId="1686"/>
    <cellStyle name="Comma 13 2" xfId="797"/>
    <cellStyle name="Comma 13 2 2" xfId="1234"/>
    <cellStyle name="Comma 13 2 2 2" xfId="3209"/>
    <cellStyle name="Comma 13 2 2 2 2" xfId="4973"/>
    <cellStyle name="Comma 13 2 2 2 2 2" xfId="8536"/>
    <cellStyle name="Comma 13 2 2 2 2 2 2" xfId="15740"/>
    <cellStyle name="Comma 13 2 2 2 2 2 2 2" xfId="30223"/>
    <cellStyle name="Comma 13 2 2 2 2 2 2 2 2" xfId="58894"/>
    <cellStyle name="Comma 13 2 2 2 2 2 2 3" xfId="44558"/>
    <cellStyle name="Comma 13 2 2 2 2 2 3" xfId="23053"/>
    <cellStyle name="Comma 13 2 2 2 2 2 3 2" xfId="51724"/>
    <cellStyle name="Comma 13 2 2 2 2 2 4" xfId="37388"/>
    <cellStyle name="Comma 13 2 2 2 2 3" xfId="12177"/>
    <cellStyle name="Comma 13 2 2 2 2 3 2" xfId="26660"/>
    <cellStyle name="Comma 13 2 2 2 2 3 2 2" xfId="55331"/>
    <cellStyle name="Comma 13 2 2 2 2 3 3" xfId="40995"/>
    <cellStyle name="Comma 13 2 2 2 2 4" xfId="19490"/>
    <cellStyle name="Comma 13 2 2 2 2 4 2" xfId="48161"/>
    <cellStyle name="Comma 13 2 2 2 2 5" xfId="33825"/>
    <cellStyle name="Comma 13 2 2 2 3" xfId="6768"/>
    <cellStyle name="Comma 13 2 2 2 3 2" xfId="13972"/>
    <cellStyle name="Comma 13 2 2 2 3 2 2" xfId="28455"/>
    <cellStyle name="Comma 13 2 2 2 3 2 2 2" xfId="57126"/>
    <cellStyle name="Comma 13 2 2 2 3 2 3" xfId="42790"/>
    <cellStyle name="Comma 13 2 2 2 3 3" xfId="21285"/>
    <cellStyle name="Comma 13 2 2 2 3 3 2" xfId="49956"/>
    <cellStyle name="Comma 13 2 2 2 3 4" xfId="35620"/>
    <cellStyle name="Comma 13 2 2 2 4" xfId="10409"/>
    <cellStyle name="Comma 13 2 2 2 4 2" xfId="24892"/>
    <cellStyle name="Comma 13 2 2 2 4 2 2" xfId="53563"/>
    <cellStyle name="Comma 13 2 2 2 4 3" xfId="39227"/>
    <cellStyle name="Comma 13 2 2 2 5" xfId="17722"/>
    <cellStyle name="Comma 13 2 2 2 5 2" xfId="46393"/>
    <cellStyle name="Comma 13 2 2 2 6" xfId="32057"/>
    <cellStyle name="Comma 13 2 2 3" xfId="4089"/>
    <cellStyle name="Comma 13 2 2 3 2" xfId="7652"/>
    <cellStyle name="Comma 13 2 2 3 2 2" xfId="14856"/>
    <cellStyle name="Comma 13 2 2 3 2 2 2" xfId="29339"/>
    <cellStyle name="Comma 13 2 2 3 2 2 2 2" xfId="58010"/>
    <cellStyle name="Comma 13 2 2 3 2 2 3" xfId="43674"/>
    <cellStyle name="Comma 13 2 2 3 2 3" xfId="22169"/>
    <cellStyle name="Comma 13 2 2 3 2 3 2" xfId="50840"/>
    <cellStyle name="Comma 13 2 2 3 2 4" xfId="36504"/>
    <cellStyle name="Comma 13 2 2 3 3" xfId="11293"/>
    <cellStyle name="Comma 13 2 2 3 3 2" xfId="25776"/>
    <cellStyle name="Comma 13 2 2 3 3 2 2" xfId="54447"/>
    <cellStyle name="Comma 13 2 2 3 3 3" xfId="40111"/>
    <cellStyle name="Comma 13 2 2 3 4" xfId="18606"/>
    <cellStyle name="Comma 13 2 2 3 4 2" xfId="47277"/>
    <cellStyle name="Comma 13 2 2 3 5" xfId="32941"/>
    <cellStyle name="Comma 13 2 2 4" xfId="5874"/>
    <cellStyle name="Comma 13 2 2 4 2" xfId="13078"/>
    <cellStyle name="Comma 13 2 2 4 2 2" xfId="27561"/>
    <cellStyle name="Comma 13 2 2 4 2 2 2" xfId="56232"/>
    <cellStyle name="Comma 13 2 2 4 2 3" xfId="41896"/>
    <cellStyle name="Comma 13 2 2 4 3" xfId="20391"/>
    <cellStyle name="Comma 13 2 2 4 3 2" xfId="49062"/>
    <cellStyle name="Comma 13 2 2 4 4" xfId="34726"/>
    <cellStyle name="Comma 13 2 2 5" xfId="9515"/>
    <cellStyle name="Comma 13 2 2 5 2" xfId="23998"/>
    <cellStyle name="Comma 13 2 2 5 2 2" xfId="52669"/>
    <cellStyle name="Comma 13 2 2 5 3" xfId="38333"/>
    <cellStyle name="Comma 13 2 2 6" xfId="16828"/>
    <cellStyle name="Comma 13 2 2 6 2" xfId="45499"/>
    <cellStyle name="Comma 13 2 2 7" xfId="31163"/>
    <cellStyle name="Comma 13 2 2 8" xfId="2330"/>
    <cellStyle name="Comma 13 2 3" xfId="2779"/>
    <cellStyle name="Comma 13 2 3 2" xfId="4539"/>
    <cellStyle name="Comma 13 2 3 2 2" xfId="8102"/>
    <cellStyle name="Comma 13 2 3 2 2 2" xfId="15306"/>
    <cellStyle name="Comma 13 2 3 2 2 2 2" xfId="29789"/>
    <cellStyle name="Comma 13 2 3 2 2 2 2 2" xfId="58460"/>
    <cellStyle name="Comma 13 2 3 2 2 2 3" xfId="44124"/>
    <cellStyle name="Comma 13 2 3 2 2 3" xfId="22619"/>
    <cellStyle name="Comma 13 2 3 2 2 3 2" xfId="51290"/>
    <cellStyle name="Comma 13 2 3 2 2 4" xfId="36954"/>
    <cellStyle name="Comma 13 2 3 2 3" xfId="11743"/>
    <cellStyle name="Comma 13 2 3 2 3 2" xfId="26226"/>
    <cellStyle name="Comma 13 2 3 2 3 2 2" xfId="54897"/>
    <cellStyle name="Comma 13 2 3 2 3 3" xfId="40561"/>
    <cellStyle name="Comma 13 2 3 2 4" xfId="19056"/>
    <cellStyle name="Comma 13 2 3 2 4 2" xfId="47727"/>
    <cellStyle name="Comma 13 2 3 2 5" xfId="33391"/>
    <cellStyle name="Comma 13 2 3 3" xfId="6334"/>
    <cellStyle name="Comma 13 2 3 3 2" xfId="13538"/>
    <cellStyle name="Comma 13 2 3 3 2 2" xfId="28021"/>
    <cellStyle name="Comma 13 2 3 3 2 2 2" xfId="56692"/>
    <cellStyle name="Comma 13 2 3 3 2 3" xfId="42356"/>
    <cellStyle name="Comma 13 2 3 3 3" xfId="20851"/>
    <cellStyle name="Comma 13 2 3 3 3 2" xfId="49522"/>
    <cellStyle name="Comma 13 2 3 3 4" xfId="35186"/>
    <cellStyle name="Comma 13 2 3 4" xfId="9975"/>
    <cellStyle name="Comma 13 2 3 4 2" xfId="24458"/>
    <cellStyle name="Comma 13 2 3 4 2 2" xfId="53129"/>
    <cellStyle name="Comma 13 2 3 4 3" xfId="38793"/>
    <cellStyle name="Comma 13 2 3 5" xfId="17288"/>
    <cellStyle name="Comma 13 2 3 5 2" xfId="45959"/>
    <cellStyle name="Comma 13 2 3 6" xfId="31623"/>
    <cellStyle name="Comma 13 2 4" xfId="3656"/>
    <cellStyle name="Comma 13 2 4 2" xfId="7218"/>
    <cellStyle name="Comma 13 2 4 2 2" xfId="14422"/>
    <cellStyle name="Comma 13 2 4 2 2 2" xfId="28905"/>
    <cellStyle name="Comma 13 2 4 2 2 2 2" xfId="57576"/>
    <cellStyle name="Comma 13 2 4 2 2 3" xfId="43240"/>
    <cellStyle name="Comma 13 2 4 2 3" xfId="21735"/>
    <cellStyle name="Comma 13 2 4 2 3 2" xfId="50406"/>
    <cellStyle name="Comma 13 2 4 2 4" xfId="36070"/>
    <cellStyle name="Comma 13 2 4 3" xfId="10859"/>
    <cellStyle name="Comma 13 2 4 3 2" xfId="25342"/>
    <cellStyle name="Comma 13 2 4 3 2 2" xfId="54013"/>
    <cellStyle name="Comma 13 2 4 3 3" xfId="39677"/>
    <cellStyle name="Comma 13 2 4 4" xfId="18172"/>
    <cellStyle name="Comma 13 2 4 4 2" xfId="46843"/>
    <cellStyle name="Comma 13 2 4 5" xfId="32507"/>
    <cellStyle name="Comma 13 2 5" xfId="5440"/>
    <cellStyle name="Comma 13 2 5 2" xfId="12644"/>
    <cellStyle name="Comma 13 2 5 2 2" xfId="27127"/>
    <cellStyle name="Comma 13 2 5 2 2 2" xfId="55798"/>
    <cellStyle name="Comma 13 2 5 2 3" xfId="41462"/>
    <cellStyle name="Comma 13 2 5 3" xfId="19957"/>
    <cellStyle name="Comma 13 2 5 3 2" xfId="48628"/>
    <cellStyle name="Comma 13 2 5 4" xfId="34292"/>
    <cellStyle name="Comma 13 2 6" xfId="9081"/>
    <cellStyle name="Comma 13 2 6 2" xfId="23564"/>
    <cellStyle name="Comma 13 2 6 2 2" xfId="52235"/>
    <cellStyle name="Comma 13 2 6 3" xfId="37899"/>
    <cellStyle name="Comma 13 2 7" xfId="16394"/>
    <cellStyle name="Comma 13 2 7 2" xfId="45065"/>
    <cellStyle name="Comma 13 2 8" xfId="30729"/>
    <cellStyle name="Comma 13 2 9" xfId="1900"/>
    <cellStyle name="Comma 13 3" xfId="1018"/>
    <cellStyle name="Comma 13 3 2" xfId="2995"/>
    <cellStyle name="Comma 13 3 2 2" xfId="4757"/>
    <cellStyle name="Comma 13 3 2 2 2" xfId="8320"/>
    <cellStyle name="Comma 13 3 2 2 2 2" xfId="15524"/>
    <cellStyle name="Comma 13 3 2 2 2 2 2" xfId="30007"/>
    <cellStyle name="Comma 13 3 2 2 2 2 2 2" xfId="58678"/>
    <cellStyle name="Comma 13 3 2 2 2 2 3" xfId="44342"/>
    <cellStyle name="Comma 13 3 2 2 2 3" xfId="22837"/>
    <cellStyle name="Comma 13 3 2 2 2 3 2" xfId="51508"/>
    <cellStyle name="Comma 13 3 2 2 2 4" xfId="37172"/>
    <cellStyle name="Comma 13 3 2 2 3" xfId="11961"/>
    <cellStyle name="Comma 13 3 2 2 3 2" xfId="26444"/>
    <cellStyle name="Comma 13 3 2 2 3 2 2" xfId="55115"/>
    <cellStyle name="Comma 13 3 2 2 3 3" xfId="40779"/>
    <cellStyle name="Comma 13 3 2 2 4" xfId="19274"/>
    <cellStyle name="Comma 13 3 2 2 4 2" xfId="47945"/>
    <cellStyle name="Comma 13 3 2 2 5" xfId="33609"/>
    <cellStyle name="Comma 13 3 2 3" xfId="6552"/>
    <cellStyle name="Comma 13 3 2 3 2" xfId="13756"/>
    <cellStyle name="Comma 13 3 2 3 2 2" xfId="28239"/>
    <cellStyle name="Comma 13 3 2 3 2 2 2" xfId="56910"/>
    <cellStyle name="Comma 13 3 2 3 2 3" xfId="42574"/>
    <cellStyle name="Comma 13 3 2 3 3" xfId="21069"/>
    <cellStyle name="Comma 13 3 2 3 3 2" xfId="49740"/>
    <cellStyle name="Comma 13 3 2 3 4" xfId="35404"/>
    <cellStyle name="Comma 13 3 2 4" xfId="10193"/>
    <cellStyle name="Comma 13 3 2 4 2" xfId="24676"/>
    <cellStyle name="Comma 13 3 2 4 2 2" xfId="53347"/>
    <cellStyle name="Comma 13 3 2 4 3" xfId="39011"/>
    <cellStyle name="Comma 13 3 2 5" xfId="17506"/>
    <cellStyle name="Comma 13 3 2 5 2" xfId="46177"/>
    <cellStyle name="Comma 13 3 2 6" xfId="31841"/>
    <cellStyle name="Comma 13 3 3" xfId="3873"/>
    <cellStyle name="Comma 13 3 3 2" xfId="7436"/>
    <cellStyle name="Comma 13 3 3 2 2" xfId="14640"/>
    <cellStyle name="Comma 13 3 3 2 2 2" xfId="29123"/>
    <cellStyle name="Comma 13 3 3 2 2 2 2" xfId="57794"/>
    <cellStyle name="Comma 13 3 3 2 2 3" xfId="43458"/>
    <cellStyle name="Comma 13 3 3 2 3" xfId="21953"/>
    <cellStyle name="Comma 13 3 3 2 3 2" xfId="50624"/>
    <cellStyle name="Comma 13 3 3 2 4" xfId="36288"/>
    <cellStyle name="Comma 13 3 3 3" xfId="11077"/>
    <cellStyle name="Comma 13 3 3 3 2" xfId="25560"/>
    <cellStyle name="Comma 13 3 3 3 2 2" xfId="54231"/>
    <cellStyle name="Comma 13 3 3 3 3" xfId="39895"/>
    <cellStyle name="Comma 13 3 3 4" xfId="18390"/>
    <cellStyle name="Comma 13 3 3 4 2" xfId="47061"/>
    <cellStyle name="Comma 13 3 3 5" xfId="32725"/>
    <cellStyle name="Comma 13 3 4" xfId="5658"/>
    <cellStyle name="Comma 13 3 4 2" xfId="12862"/>
    <cellStyle name="Comma 13 3 4 2 2" xfId="27345"/>
    <cellStyle name="Comma 13 3 4 2 2 2" xfId="56016"/>
    <cellStyle name="Comma 13 3 4 2 3" xfId="41680"/>
    <cellStyle name="Comma 13 3 4 3" xfId="20175"/>
    <cellStyle name="Comma 13 3 4 3 2" xfId="48846"/>
    <cellStyle name="Comma 13 3 4 4" xfId="34510"/>
    <cellStyle name="Comma 13 3 5" xfId="9299"/>
    <cellStyle name="Comma 13 3 5 2" xfId="23782"/>
    <cellStyle name="Comma 13 3 5 2 2" xfId="52453"/>
    <cellStyle name="Comma 13 3 5 3" xfId="38117"/>
    <cellStyle name="Comma 13 3 6" xfId="16612"/>
    <cellStyle name="Comma 13 3 6 2" xfId="45283"/>
    <cellStyle name="Comma 13 3 7" xfId="30947"/>
    <cellStyle name="Comma 13 3 8" xfId="2116"/>
    <cellStyle name="Comma 13 4" xfId="2565"/>
    <cellStyle name="Comma 13 4 2" xfId="4323"/>
    <cellStyle name="Comma 13 4 2 2" xfId="7886"/>
    <cellStyle name="Comma 13 4 2 2 2" xfId="15090"/>
    <cellStyle name="Comma 13 4 2 2 2 2" xfId="29573"/>
    <cellStyle name="Comma 13 4 2 2 2 2 2" xfId="58244"/>
    <cellStyle name="Comma 13 4 2 2 2 3" xfId="43908"/>
    <cellStyle name="Comma 13 4 2 2 3" xfId="22403"/>
    <cellStyle name="Comma 13 4 2 2 3 2" xfId="51074"/>
    <cellStyle name="Comma 13 4 2 2 4" xfId="36738"/>
    <cellStyle name="Comma 13 4 2 3" xfId="11527"/>
    <cellStyle name="Comma 13 4 2 3 2" xfId="26010"/>
    <cellStyle name="Comma 13 4 2 3 2 2" xfId="54681"/>
    <cellStyle name="Comma 13 4 2 3 3" xfId="40345"/>
    <cellStyle name="Comma 13 4 2 4" xfId="18840"/>
    <cellStyle name="Comma 13 4 2 4 2" xfId="47511"/>
    <cellStyle name="Comma 13 4 2 5" xfId="33175"/>
    <cellStyle name="Comma 13 4 3" xfId="6118"/>
    <cellStyle name="Comma 13 4 3 2" xfId="13322"/>
    <cellStyle name="Comma 13 4 3 2 2" xfId="27805"/>
    <cellStyle name="Comma 13 4 3 2 2 2" xfId="56476"/>
    <cellStyle name="Comma 13 4 3 2 3" xfId="42140"/>
    <cellStyle name="Comma 13 4 3 3" xfId="20635"/>
    <cellStyle name="Comma 13 4 3 3 2" xfId="49306"/>
    <cellStyle name="Comma 13 4 3 4" xfId="34970"/>
    <cellStyle name="Comma 13 4 4" xfId="9759"/>
    <cellStyle name="Comma 13 4 4 2" xfId="24242"/>
    <cellStyle name="Comma 13 4 4 2 2" xfId="52913"/>
    <cellStyle name="Comma 13 4 4 3" xfId="38577"/>
    <cellStyle name="Comma 13 4 5" xfId="17072"/>
    <cellStyle name="Comma 13 4 5 2" xfId="45743"/>
    <cellStyle name="Comma 13 4 6" xfId="31407"/>
    <cellStyle name="Comma 13 5" xfId="3441"/>
    <cellStyle name="Comma 13 5 2" xfId="7002"/>
    <cellStyle name="Comma 13 5 2 2" xfId="14206"/>
    <cellStyle name="Comma 13 5 2 2 2" xfId="28689"/>
    <cellStyle name="Comma 13 5 2 2 2 2" xfId="57360"/>
    <cellStyle name="Comma 13 5 2 2 3" xfId="43024"/>
    <cellStyle name="Comma 13 5 2 3" xfId="21519"/>
    <cellStyle name="Comma 13 5 2 3 2" xfId="50190"/>
    <cellStyle name="Comma 13 5 2 4" xfId="35854"/>
    <cellStyle name="Comma 13 5 3" xfId="10643"/>
    <cellStyle name="Comma 13 5 3 2" xfId="25126"/>
    <cellStyle name="Comma 13 5 3 2 2" xfId="53797"/>
    <cellStyle name="Comma 13 5 3 3" xfId="39461"/>
    <cellStyle name="Comma 13 5 4" xfId="17956"/>
    <cellStyle name="Comma 13 5 4 2" xfId="46627"/>
    <cellStyle name="Comma 13 5 5" xfId="32291"/>
    <cellStyle name="Comma 13 6" xfId="5224"/>
    <cellStyle name="Comma 13 6 2" xfId="12428"/>
    <cellStyle name="Comma 13 6 2 2" xfId="26911"/>
    <cellStyle name="Comma 13 6 2 2 2" xfId="55582"/>
    <cellStyle name="Comma 13 6 2 3" xfId="41246"/>
    <cellStyle name="Comma 13 6 3" xfId="19741"/>
    <cellStyle name="Comma 13 6 3 2" xfId="48412"/>
    <cellStyle name="Comma 13 6 4" xfId="34076"/>
    <cellStyle name="Comma 13 7" xfId="8862"/>
    <cellStyle name="Comma 13 7 2" xfId="23345"/>
    <cellStyle name="Comma 13 7 2 2" xfId="52016"/>
    <cellStyle name="Comma 13 7 3" xfId="37680"/>
    <cellStyle name="Comma 13 8" xfId="16178"/>
    <cellStyle name="Comma 13 8 2" xfId="44849"/>
    <cellStyle name="Comma 13 9" xfId="30513"/>
    <cellStyle name="Comma 14" xfId="566"/>
    <cellStyle name="Comma 14 10" xfId="1692"/>
    <cellStyle name="Comma 14 2" xfId="803"/>
    <cellStyle name="Comma 14 2 2" xfId="1240"/>
    <cellStyle name="Comma 14 2 2 2" xfId="3215"/>
    <cellStyle name="Comma 14 2 2 2 2" xfId="4979"/>
    <cellStyle name="Comma 14 2 2 2 2 2" xfId="8542"/>
    <cellStyle name="Comma 14 2 2 2 2 2 2" xfId="15746"/>
    <cellStyle name="Comma 14 2 2 2 2 2 2 2" xfId="30229"/>
    <cellStyle name="Comma 14 2 2 2 2 2 2 2 2" xfId="58900"/>
    <cellStyle name="Comma 14 2 2 2 2 2 2 3" xfId="44564"/>
    <cellStyle name="Comma 14 2 2 2 2 2 3" xfId="23059"/>
    <cellStyle name="Comma 14 2 2 2 2 2 3 2" xfId="51730"/>
    <cellStyle name="Comma 14 2 2 2 2 2 4" xfId="37394"/>
    <cellStyle name="Comma 14 2 2 2 2 3" xfId="12183"/>
    <cellStyle name="Comma 14 2 2 2 2 3 2" xfId="26666"/>
    <cellStyle name="Comma 14 2 2 2 2 3 2 2" xfId="55337"/>
    <cellStyle name="Comma 14 2 2 2 2 3 3" xfId="41001"/>
    <cellStyle name="Comma 14 2 2 2 2 4" xfId="19496"/>
    <cellStyle name="Comma 14 2 2 2 2 4 2" xfId="48167"/>
    <cellStyle name="Comma 14 2 2 2 2 5" xfId="33831"/>
    <cellStyle name="Comma 14 2 2 2 3" xfId="6774"/>
    <cellStyle name="Comma 14 2 2 2 3 2" xfId="13978"/>
    <cellStyle name="Comma 14 2 2 2 3 2 2" xfId="28461"/>
    <cellStyle name="Comma 14 2 2 2 3 2 2 2" xfId="57132"/>
    <cellStyle name="Comma 14 2 2 2 3 2 3" xfId="42796"/>
    <cellStyle name="Comma 14 2 2 2 3 3" xfId="21291"/>
    <cellStyle name="Comma 14 2 2 2 3 3 2" xfId="49962"/>
    <cellStyle name="Comma 14 2 2 2 3 4" xfId="35626"/>
    <cellStyle name="Comma 14 2 2 2 4" xfId="10415"/>
    <cellStyle name="Comma 14 2 2 2 4 2" xfId="24898"/>
    <cellStyle name="Comma 14 2 2 2 4 2 2" xfId="53569"/>
    <cellStyle name="Comma 14 2 2 2 4 3" xfId="39233"/>
    <cellStyle name="Comma 14 2 2 2 5" xfId="17728"/>
    <cellStyle name="Comma 14 2 2 2 5 2" xfId="46399"/>
    <cellStyle name="Comma 14 2 2 2 6" xfId="32063"/>
    <cellStyle name="Comma 14 2 2 3" xfId="4095"/>
    <cellStyle name="Comma 14 2 2 3 2" xfId="7658"/>
    <cellStyle name="Comma 14 2 2 3 2 2" xfId="14862"/>
    <cellStyle name="Comma 14 2 2 3 2 2 2" xfId="29345"/>
    <cellStyle name="Comma 14 2 2 3 2 2 2 2" xfId="58016"/>
    <cellStyle name="Comma 14 2 2 3 2 2 3" xfId="43680"/>
    <cellStyle name="Comma 14 2 2 3 2 3" xfId="22175"/>
    <cellStyle name="Comma 14 2 2 3 2 3 2" xfId="50846"/>
    <cellStyle name="Comma 14 2 2 3 2 4" xfId="36510"/>
    <cellStyle name="Comma 14 2 2 3 3" xfId="11299"/>
    <cellStyle name="Comma 14 2 2 3 3 2" xfId="25782"/>
    <cellStyle name="Comma 14 2 2 3 3 2 2" xfId="54453"/>
    <cellStyle name="Comma 14 2 2 3 3 3" xfId="40117"/>
    <cellStyle name="Comma 14 2 2 3 4" xfId="18612"/>
    <cellStyle name="Comma 14 2 2 3 4 2" xfId="47283"/>
    <cellStyle name="Comma 14 2 2 3 5" xfId="32947"/>
    <cellStyle name="Comma 14 2 2 4" xfId="5880"/>
    <cellStyle name="Comma 14 2 2 4 2" xfId="13084"/>
    <cellStyle name="Comma 14 2 2 4 2 2" xfId="27567"/>
    <cellStyle name="Comma 14 2 2 4 2 2 2" xfId="56238"/>
    <cellStyle name="Comma 14 2 2 4 2 3" xfId="41902"/>
    <cellStyle name="Comma 14 2 2 4 3" xfId="20397"/>
    <cellStyle name="Comma 14 2 2 4 3 2" xfId="49068"/>
    <cellStyle name="Comma 14 2 2 4 4" xfId="34732"/>
    <cellStyle name="Comma 14 2 2 5" xfId="9521"/>
    <cellStyle name="Comma 14 2 2 5 2" xfId="24004"/>
    <cellStyle name="Comma 14 2 2 5 2 2" xfId="52675"/>
    <cellStyle name="Comma 14 2 2 5 3" xfId="38339"/>
    <cellStyle name="Comma 14 2 2 6" xfId="16834"/>
    <cellStyle name="Comma 14 2 2 6 2" xfId="45505"/>
    <cellStyle name="Comma 14 2 2 7" xfId="31169"/>
    <cellStyle name="Comma 14 2 2 8" xfId="2336"/>
    <cellStyle name="Comma 14 2 3" xfId="2785"/>
    <cellStyle name="Comma 14 2 3 2" xfId="4545"/>
    <cellStyle name="Comma 14 2 3 2 2" xfId="8108"/>
    <cellStyle name="Comma 14 2 3 2 2 2" xfId="15312"/>
    <cellStyle name="Comma 14 2 3 2 2 2 2" xfId="29795"/>
    <cellStyle name="Comma 14 2 3 2 2 2 2 2" xfId="58466"/>
    <cellStyle name="Comma 14 2 3 2 2 2 3" xfId="44130"/>
    <cellStyle name="Comma 14 2 3 2 2 3" xfId="22625"/>
    <cellStyle name="Comma 14 2 3 2 2 3 2" xfId="51296"/>
    <cellStyle name="Comma 14 2 3 2 2 4" xfId="36960"/>
    <cellStyle name="Comma 14 2 3 2 3" xfId="11749"/>
    <cellStyle name="Comma 14 2 3 2 3 2" xfId="26232"/>
    <cellStyle name="Comma 14 2 3 2 3 2 2" xfId="54903"/>
    <cellStyle name="Comma 14 2 3 2 3 3" xfId="40567"/>
    <cellStyle name="Comma 14 2 3 2 4" xfId="19062"/>
    <cellStyle name="Comma 14 2 3 2 4 2" xfId="47733"/>
    <cellStyle name="Comma 14 2 3 2 5" xfId="33397"/>
    <cellStyle name="Comma 14 2 3 3" xfId="6340"/>
    <cellStyle name="Comma 14 2 3 3 2" xfId="13544"/>
    <cellStyle name="Comma 14 2 3 3 2 2" xfId="28027"/>
    <cellStyle name="Comma 14 2 3 3 2 2 2" xfId="56698"/>
    <cellStyle name="Comma 14 2 3 3 2 3" xfId="42362"/>
    <cellStyle name="Comma 14 2 3 3 3" xfId="20857"/>
    <cellStyle name="Comma 14 2 3 3 3 2" xfId="49528"/>
    <cellStyle name="Comma 14 2 3 3 4" xfId="35192"/>
    <cellStyle name="Comma 14 2 3 4" xfId="9981"/>
    <cellStyle name="Comma 14 2 3 4 2" xfId="24464"/>
    <cellStyle name="Comma 14 2 3 4 2 2" xfId="53135"/>
    <cellStyle name="Comma 14 2 3 4 3" xfId="38799"/>
    <cellStyle name="Comma 14 2 3 5" xfId="17294"/>
    <cellStyle name="Comma 14 2 3 5 2" xfId="45965"/>
    <cellStyle name="Comma 14 2 3 6" xfId="31629"/>
    <cellStyle name="Comma 14 2 4" xfId="3662"/>
    <cellStyle name="Comma 14 2 4 2" xfId="7224"/>
    <cellStyle name="Comma 14 2 4 2 2" xfId="14428"/>
    <cellStyle name="Comma 14 2 4 2 2 2" xfId="28911"/>
    <cellStyle name="Comma 14 2 4 2 2 2 2" xfId="57582"/>
    <cellStyle name="Comma 14 2 4 2 2 3" xfId="43246"/>
    <cellStyle name="Comma 14 2 4 2 3" xfId="21741"/>
    <cellStyle name="Comma 14 2 4 2 3 2" xfId="50412"/>
    <cellStyle name="Comma 14 2 4 2 4" xfId="36076"/>
    <cellStyle name="Comma 14 2 4 3" xfId="10865"/>
    <cellStyle name="Comma 14 2 4 3 2" xfId="25348"/>
    <cellStyle name="Comma 14 2 4 3 2 2" xfId="54019"/>
    <cellStyle name="Comma 14 2 4 3 3" xfId="39683"/>
    <cellStyle name="Comma 14 2 4 4" xfId="18178"/>
    <cellStyle name="Comma 14 2 4 4 2" xfId="46849"/>
    <cellStyle name="Comma 14 2 4 5" xfId="32513"/>
    <cellStyle name="Comma 14 2 5" xfId="5446"/>
    <cellStyle name="Comma 14 2 5 2" xfId="12650"/>
    <cellStyle name="Comma 14 2 5 2 2" xfId="27133"/>
    <cellStyle name="Comma 14 2 5 2 2 2" xfId="55804"/>
    <cellStyle name="Comma 14 2 5 2 3" xfId="41468"/>
    <cellStyle name="Comma 14 2 5 3" xfId="19963"/>
    <cellStyle name="Comma 14 2 5 3 2" xfId="48634"/>
    <cellStyle name="Comma 14 2 5 4" xfId="34298"/>
    <cellStyle name="Comma 14 2 6" xfId="9087"/>
    <cellStyle name="Comma 14 2 6 2" xfId="23570"/>
    <cellStyle name="Comma 14 2 6 2 2" xfId="52241"/>
    <cellStyle name="Comma 14 2 6 3" xfId="37905"/>
    <cellStyle name="Comma 14 2 7" xfId="16400"/>
    <cellStyle name="Comma 14 2 7 2" xfId="45071"/>
    <cellStyle name="Comma 14 2 8" xfId="30735"/>
    <cellStyle name="Comma 14 2 9" xfId="1906"/>
    <cellStyle name="Comma 14 3" xfId="1024"/>
    <cellStyle name="Comma 14 3 2" xfId="3001"/>
    <cellStyle name="Comma 14 3 2 2" xfId="4763"/>
    <cellStyle name="Comma 14 3 2 2 2" xfId="8326"/>
    <cellStyle name="Comma 14 3 2 2 2 2" xfId="15530"/>
    <cellStyle name="Comma 14 3 2 2 2 2 2" xfId="30013"/>
    <cellStyle name="Comma 14 3 2 2 2 2 2 2" xfId="58684"/>
    <cellStyle name="Comma 14 3 2 2 2 2 3" xfId="44348"/>
    <cellStyle name="Comma 14 3 2 2 2 3" xfId="22843"/>
    <cellStyle name="Comma 14 3 2 2 2 3 2" xfId="51514"/>
    <cellStyle name="Comma 14 3 2 2 2 4" xfId="37178"/>
    <cellStyle name="Comma 14 3 2 2 3" xfId="11967"/>
    <cellStyle name="Comma 14 3 2 2 3 2" xfId="26450"/>
    <cellStyle name="Comma 14 3 2 2 3 2 2" xfId="55121"/>
    <cellStyle name="Comma 14 3 2 2 3 3" xfId="40785"/>
    <cellStyle name="Comma 14 3 2 2 4" xfId="19280"/>
    <cellStyle name="Comma 14 3 2 2 4 2" xfId="47951"/>
    <cellStyle name="Comma 14 3 2 2 5" xfId="33615"/>
    <cellStyle name="Comma 14 3 2 3" xfId="6558"/>
    <cellStyle name="Comma 14 3 2 3 2" xfId="13762"/>
    <cellStyle name="Comma 14 3 2 3 2 2" xfId="28245"/>
    <cellStyle name="Comma 14 3 2 3 2 2 2" xfId="56916"/>
    <cellStyle name="Comma 14 3 2 3 2 3" xfId="42580"/>
    <cellStyle name="Comma 14 3 2 3 3" xfId="21075"/>
    <cellStyle name="Comma 14 3 2 3 3 2" xfId="49746"/>
    <cellStyle name="Comma 14 3 2 3 4" xfId="35410"/>
    <cellStyle name="Comma 14 3 2 4" xfId="10199"/>
    <cellStyle name="Comma 14 3 2 4 2" xfId="24682"/>
    <cellStyle name="Comma 14 3 2 4 2 2" xfId="53353"/>
    <cellStyle name="Comma 14 3 2 4 3" xfId="39017"/>
    <cellStyle name="Comma 14 3 2 5" xfId="17512"/>
    <cellStyle name="Comma 14 3 2 5 2" xfId="46183"/>
    <cellStyle name="Comma 14 3 2 6" xfId="31847"/>
    <cellStyle name="Comma 14 3 3" xfId="3879"/>
    <cellStyle name="Comma 14 3 3 2" xfId="7442"/>
    <cellStyle name="Comma 14 3 3 2 2" xfId="14646"/>
    <cellStyle name="Comma 14 3 3 2 2 2" xfId="29129"/>
    <cellStyle name="Comma 14 3 3 2 2 2 2" xfId="57800"/>
    <cellStyle name="Comma 14 3 3 2 2 3" xfId="43464"/>
    <cellStyle name="Comma 14 3 3 2 3" xfId="21959"/>
    <cellStyle name="Comma 14 3 3 2 3 2" xfId="50630"/>
    <cellStyle name="Comma 14 3 3 2 4" xfId="36294"/>
    <cellStyle name="Comma 14 3 3 3" xfId="11083"/>
    <cellStyle name="Comma 14 3 3 3 2" xfId="25566"/>
    <cellStyle name="Comma 14 3 3 3 2 2" xfId="54237"/>
    <cellStyle name="Comma 14 3 3 3 3" xfId="39901"/>
    <cellStyle name="Comma 14 3 3 4" xfId="18396"/>
    <cellStyle name="Comma 14 3 3 4 2" xfId="47067"/>
    <cellStyle name="Comma 14 3 3 5" xfId="32731"/>
    <cellStyle name="Comma 14 3 4" xfId="5664"/>
    <cellStyle name="Comma 14 3 4 2" xfId="12868"/>
    <cellStyle name="Comma 14 3 4 2 2" xfId="27351"/>
    <cellStyle name="Comma 14 3 4 2 2 2" xfId="56022"/>
    <cellStyle name="Comma 14 3 4 2 3" xfId="41686"/>
    <cellStyle name="Comma 14 3 4 3" xfId="20181"/>
    <cellStyle name="Comma 14 3 4 3 2" xfId="48852"/>
    <cellStyle name="Comma 14 3 4 4" xfId="34516"/>
    <cellStyle name="Comma 14 3 5" xfId="9305"/>
    <cellStyle name="Comma 14 3 5 2" xfId="23788"/>
    <cellStyle name="Comma 14 3 5 2 2" xfId="52459"/>
    <cellStyle name="Comma 14 3 5 3" xfId="38123"/>
    <cellStyle name="Comma 14 3 6" xfId="16618"/>
    <cellStyle name="Comma 14 3 6 2" xfId="45289"/>
    <cellStyle name="Comma 14 3 7" xfId="30953"/>
    <cellStyle name="Comma 14 3 8" xfId="2122"/>
    <cellStyle name="Comma 14 4" xfId="2571"/>
    <cellStyle name="Comma 14 4 2" xfId="4329"/>
    <cellStyle name="Comma 14 4 2 2" xfId="7892"/>
    <cellStyle name="Comma 14 4 2 2 2" xfId="15096"/>
    <cellStyle name="Comma 14 4 2 2 2 2" xfId="29579"/>
    <cellStyle name="Comma 14 4 2 2 2 2 2" xfId="58250"/>
    <cellStyle name="Comma 14 4 2 2 2 3" xfId="43914"/>
    <cellStyle name="Comma 14 4 2 2 3" xfId="22409"/>
    <cellStyle name="Comma 14 4 2 2 3 2" xfId="51080"/>
    <cellStyle name="Comma 14 4 2 2 4" xfId="36744"/>
    <cellStyle name="Comma 14 4 2 3" xfId="11533"/>
    <cellStyle name="Comma 14 4 2 3 2" xfId="26016"/>
    <cellStyle name="Comma 14 4 2 3 2 2" xfId="54687"/>
    <cellStyle name="Comma 14 4 2 3 3" xfId="40351"/>
    <cellStyle name="Comma 14 4 2 4" xfId="18846"/>
    <cellStyle name="Comma 14 4 2 4 2" xfId="47517"/>
    <cellStyle name="Comma 14 4 2 5" xfId="33181"/>
    <cellStyle name="Comma 14 4 3" xfId="6124"/>
    <cellStyle name="Comma 14 4 3 2" xfId="13328"/>
    <cellStyle name="Comma 14 4 3 2 2" xfId="27811"/>
    <cellStyle name="Comma 14 4 3 2 2 2" xfId="56482"/>
    <cellStyle name="Comma 14 4 3 2 3" xfId="42146"/>
    <cellStyle name="Comma 14 4 3 3" xfId="20641"/>
    <cellStyle name="Comma 14 4 3 3 2" xfId="49312"/>
    <cellStyle name="Comma 14 4 3 4" xfId="34976"/>
    <cellStyle name="Comma 14 4 4" xfId="9765"/>
    <cellStyle name="Comma 14 4 4 2" xfId="24248"/>
    <cellStyle name="Comma 14 4 4 2 2" xfId="52919"/>
    <cellStyle name="Comma 14 4 4 3" xfId="38583"/>
    <cellStyle name="Comma 14 4 5" xfId="17078"/>
    <cellStyle name="Comma 14 4 5 2" xfId="45749"/>
    <cellStyle name="Comma 14 4 6" xfId="31413"/>
    <cellStyle name="Comma 14 5" xfId="3447"/>
    <cellStyle name="Comma 14 5 2" xfId="7008"/>
    <cellStyle name="Comma 14 5 2 2" xfId="14212"/>
    <cellStyle name="Comma 14 5 2 2 2" xfId="28695"/>
    <cellStyle name="Comma 14 5 2 2 2 2" xfId="57366"/>
    <cellStyle name="Comma 14 5 2 2 3" xfId="43030"/>
    <cellStyle name="Comma 14 5 2 3" xfId="21525"/>
    <cellStyle name="Comma 14 5 2 3 2" xfId="50196"/>
    <cellStyle name="Comma 14 5 2 4" xfId="35860"/>
    <cellStyle name="Comma 14 5 3" xfId="10649"/>
    <cellStyle name="Comma 14 5 3 2" xfId="25132"/>
    <cellStyle name="Comma 14 5 3 2 2" xfId="53803"/>
    <cellStyle name="Comma 14 5 3 3" xfId="39467"/>
    <cellStyle name="Comma 14 5 4" xfId="17962"/>
    <cellStyle name="Comma 14 5 4 2" xfId="46633"/>
    <cellStyle name="Comma 14 5 5" xfId="32297"/>
    <cellStyle name="Comma 14 6" xfId="5230"/>
    <cellStyle name="Comma 14 6 2" xfId="12434"/>
    <cellStyle name="Comma 14 6 2 2" xfId="26917"/>
    <cellStyle name="Comma 14 6 2 2 2" xfId="55588"/>
    <cellStyle name="Comma 14 6 2 3" xfId="41252"/>
    <cellStyle name="Comma 14 6 3" xfId="19747"/>
    <cellStyle name="Comma 14 6 3 2" xfId="48418"/>
    <cellStyle name="Comma 14 6 4" xfId="34082"/>
    <cellStyle name="Comma 14 7" xfId="8868"/>
    <cellStyle name="Comma 14 7 2" xfId="23351"/>
    <cellStyle name="Comma 14 7 2 2" xfId="52022"/>
    <cellStyle name="Comma 14 7 3" xfId="37686"/>
    <cellStyle name="Comma 14 8" xfId="16184"/>
    <cellStyle name="Comma 14 8 2" xfId="44855"/>
    <cellStyle name="Comma 14 9" xfId="30519"/>
    <cellStyle name="Comma 15" xfId="571"/>
    <cellStyle name="Comma 15 10" xfId="1696"/>
    <cellStyle name="Comma 15 2" xfId="808"/>
    <cellStyle name="Comma 15 2 2" xfId="1244"/>
    <cellStyle name="Comma 15 2 2 2" xfId="3219"/>
    <cellStyle name="Comma 15 2 2 2 2" xfId="4983"/>
    <cellStyle name="Comma 15 2 2 2 2 2" xfId="8546"/>
    <cellStyle name="Comma 15 2 2 2 2 2 2" xfId="15750"/>
    <cellStyle name="Comma 15 2 2 2 2 2 2 2" xfId="30233"/>
    <cellStyle name="Comma 15 2 2 2 2 2 2 2 2" xfId="58904"/>
    <cellStyle name="Comma 15 2 2 2 2 2 2 3" xfId="44568"/>
    <cellStyle name="Comma 15 2 2 2 2 2 3" xfId="23063"/>
    <cellStyle name="Comma 15 2 2 2 2 2 3 2" xfId="51734"/>
    <cellStyle name="Comma 15 2 2 2 2 2 4" xfId="37398"/>
    <cellStyle name="Comma 15 2 2 2 2 3" xfId="12187"/>
    <cellStyle name="Comma 15 2 2 2 2 3 2" xfId="26670"/>
    <cellStyle name="Comma 15 2 2 2 2 3 2 2" xfId="55341"/>
    <cellStyle name="Comma 15 2 2 2 2 3 3" xfId="41005"/>
    <cellStyle name="Comma 15 2 2 2 2 4" xfId="19500"/>
    <cellStyle name="Comma 15 2 2 2 2 4 2" xfId="48171"/>
    <cellStyle name="Comma 15 2 2 2 2 5" xfId="33835"/>
    <cellStyle name="Comma 15 2 2 2 3" xfId="6778"/>
    <cellStyle name="Comma 15 2 2 2 3 2" xfId="13982"/>
    <cellStyle name="Comma 15 2 2 2 3 2 2" xfId="28465"/>
    <cellStyle name="Comma 15 2 2 2 3 2 2 2" xfId="57136"/>
    <cellStyle name="Comma 15 2 2 2 3 2 3" xfId="42800"/>
    <cellStyle name="Comma 15 2 2 2 3 3" xfId="21295"/>
    <cellStyle name="Comma 15 2 2 2 3 3 2" xfId="49966"/>
    <cellStyle name="Comma 15 2 2 2 3 4" xfId="35630"/>
    <cellStyle name="Comma 15 2 2 2 4" xfId="10419"/>
    <cellStyle name="Comma 15 2 2 2 4 2" xfId="24902"/>
    <cellStyle name="Comma 15 2 2 2 4 2 2" xfId="53573"/>
    <cellStyle name="Comma 15 2 2 2 4 3" xfId="39237"/>
    <cellStyle name="Comma 15 2 2 2 5" xfId="17732"/>
    <cellStyle name="Comma 15 2 2 2 5 2" xfId="46403"/>
    <cellStyle name="Comma 15 2 2 2 6" xfId="32067"/>
    <cellStyle name="Comma 15 2 2 3" xfId="4099"/>
    <cellStyle name="Comma 15 2 2 3 2" xfId="7662"/>
    <cellStyle name="Comma 15 2 2 3 2 2" xfId="14866"/>
    <cellStyle name="Comma 15 2 2 3 2 2 2" xfId="29349"/>
    <cellStyle name="Comma 15 2 2 3 2 2 2 2" xfId="58020"/>
    <cellStyle name="Comma 15 2 2 3 2 2 3" xfId="43684"/>
    <cellStyle name="Comma 15 2 2 3 2 3" xfId="22179"/>
    <cellStyle name="Comma 15 2 2 3 2 3 2" xfId="50850"/>
    <cellStyle name="Comma 15 2 2 3 2 4" xfId="36514"/>
    <cellStyle name="Comma 15 2 2 3 3" xfId="11303"/>
    <cellStyle name="Comma 15 2 2 3 3 2" xfId="25786"/>
    <cellStyle name="Comma 15 2 2 3 3 2 2" xfId="54457"/>
    <cellStyle name="Comma 15 2 2 3 3 3" xfId="40121"/>
    <cellStyle name="Comma 15 2 2 3 4" xfId="18616"/>
    <cellStyle name="Comma 15 2 2 3 4 2" xfId="47287"/>
    <cellStyle name="Comma 15 2 2 3 5" xfId="32951"/>
    <cellStyle name="Comma 15 2 2 4" xfId="5884"/>
    <cellStyle name="Comma 15 2 2 4 2" xfId="13088"/>
    <cellStyle name="Comma 15 2 2 4 2 2" xfId="27571"/>
    <cellStyle name="Comma 15 2 2 4 2 2 2" xfId="56242"/>
    <cellStyle name="Comma 15 2 2 4 2 3" xfId="41906"/>
    <cellStyle name="Comma 15 2 2 4 3" xfId="20401"/>
    <cellStyle name="Comma 15 2 2 4 3 2" xfId="49072"/>
    <cellStyle name="Comma 15 2 2 4 4" xfId="34736"/>
    <cellStyle name="Comma 15 2 2 5" xfId="9525"/>
    <cellStyle name="Comma 15 2 2 5 2" xfId="24008"/>
    <cellStyle name="Comma 15 2 2 5 2 2" xfId="52679"/>
    <cellStyle name="Comma 15 2 2 5 3" xfId="38343"/>
    <cellStyle name="Comma 15 2 2 6" xfId="16838"/>
    <cellStyle name="Comma 15 2 2 6 2" xfId="45509"/>
    <cellStyle name="Comma 15 2 2 7" xfId="31173"/>
    <cellStyle name="Comma 15 2 2 8" xfId="2340"/>
    <cellStyle name="Comma 15 2 3" xfId="2789"/>
    <cellStyle name="Comma 15 2 3 2" xfId="4549"/>
    <cellStyle name="Comma 15 2 3 2 2" xfId="8112"/>
    <cellStyle name="Comma 15 2 3 2 2 2" xfId="15316"/>
    <cellStyle name="Comma 15 2 3 2 2 2 2" xfId="29799"/>
    <cellStyle name="Comma 15 2 3 2 2 2 2 2" xfId="58470"/>
    <cellStyle name="Comma 15 2 3 2 2 2 3" xfId="44134"/>
    <cellStyle name="Comma 15 2 3 2 2 3" xfId="22629"/>
    <cellStyle name="Comma 15 2 3 2 2 3 2" xfId="51300"/>
    <cellStyle name="Comma 15 2 3 2 2 4" xfId="36964"/>
    <cellStyle name="Comma 15 2 3 2 3" xfId="11753"/>
    <cellStyle name="Comma 15 2 3 2 3 2" xfId="26236"/>
    <cellStyle name="Comma 15 2 3 2 3 2 2" xfId="54907"/>
    <cellStyle name="Comma 15 2 3 2 3 3" xfId="40571"/>
    <cellStyle name="Comma 15 2 3 2 4" xfId="19066"/>
    <cellStyle name="Comma 15 2 3 2 4 2" xfId="47737"/>
    <cellStyle name="Comma 15 2 3 2 5" xfId="33401"/>
    <cellStyle name="Comma 15 2 3 3" xfId="6344"/>
    <cellStyle name="Comma 15 2 3 3 2" xfId="13548"/>
    <cellStyle name="Comma 15 2 3 3 2 2" xfId="28031"/>
    <cellStyle name="Comma 15 2 3 3 2 2 2" xfId="56702"/>
    <cellStyle name="Comma 15 2 3 3 2 3" xfId="42366"/>
    <cellStyle name="Comma 15 2 3 3 3" xfId="20861"/>
    <cellStyle name="Comma 15 2 3 3 3 2" xfId="49532"/>
    <cellStyle name="Comma 15 2 3 3 4" xfId="35196"/>
    <cellStyle name="Comma 15 2 3 4" xfId="9985"/>
    <cellStyle name="Comma 15 2 3 4 2" xfId="24468"/>
    <cellStyle name="Comma 15 2 3 4 2 2" xfId="53139"/>
    <cellStyle name="Comma 15 2 3 4 3" xfId="38803"/>
    <cellStyle name="Comma 15 2 3 5" xfId="17298"/>
    <cellStyle name="Comma 15 2 3 5 2" xfId="45969"/>
    <cellStyle name="Comma 15 2 3 6" xfId="31633"/>
    <cellStyle name="Comma 15 2 4" xfId="3666"/>
    <cellStyle name="Comma 15 2 4 2" xfId="7228"/>
    <cellStyle name="Comma 15 2 4 2 2" xfId="14432"/>
    <cellStyle name="Comma 15 2 4 2 2 2" xfId="28915"/>
    <cellStyle name="Comma 15 2 4 2 2 2 2" xfId="57586"/>
    <cellStyle name="Comma 15 2 4 2 2 3" xfId="43250"/>
    <cellStyle name="Comma 15 2 4 2 3" xfId="21745"/>
    <cellStyle name="Comma 15 2 4 2 3 2" xfId="50416"/>
    <cellStyle name="Comma 15 2 4 2 4" xfId="36080"/>
    <cellStyle name="Comma 15 2 4 3" xfId="10869"/>
    <cellStyle name="Comma 15 2 4 3 2" xfId="25352"/>
    <cellStyle name="Comma 15 2 4 3 2 2" xfId="54023"/>
    <cellStyle name="Comma 15 2 4 3 3" xfId="39687"/>
    <cellStyle name="Comma 15 2 4 4" xfId="18182"/>
    <cellStyle name="Comma 15 2 4 4 2" xfId="46853"/>
    <cellStyle name="Comma 15 2 4 5" xfId="32517"/>
    <cellStyle name="Comma 15 2 5" xfId="5450"/>
    <cellStyle name="Comma 15 2 5 2" xfId="12654"/>
    <cellStyle name="Comma 15 2 5 2 2" xfId="27137"/>
    <cellStyle name="Comma 15 2 5 2 2 2" xfId="55808"/>
    <cellStyle name="Comma 15 2 5 2 3" xfId="41472"/>
    <cellStyle name="Comma 15 2 5 3" xfId="19967"/>
    <cellStyle name="Comma 15 2 5 3 2" xfId="48638"/>
    <cellStyle name="Comma 15 2 5 4" xfId="34302"/>
    <cellStyle name="Comma 15 2 6" xfId="9091"/>
    <cellStyle name="Comma 15 2 6 2" xfId="23574"/>
    <cellStyle name="Comma 15 2 6 2 2" xfId="52245"/>
    <cellStyle name="Comma 15 2 6 3" xfId="37909"/>
    <cellStyle name="Comma 15 2 7" xfId="16404"/>
    <cellStyle name="Comma 15 2 7 2" xfId="45075"/>
    <cellStyle name="Comma 15 2 8" xfId="30739"/>
    <cellStyle name="Comma 15 2 9" xfId="1910"/>
    <cellStyle name="Comma 15 3" xfId="1028"/>
    <cellStyle name="Comma 15 3 2" xfId="3005"/>
    <cellStyle name="Comma 15 3 2 2" xfId="4767"/>
    <cellStyle name="Comma 15 3 2 2 2" xfId="8330"/>
    <cellStyle name="Comma 15 3 2 2 2 2" xfId="15534"/>
    <cellStyle name="Comma 15 3 2 2 2 2 2" xfId="30017"/>
    <cellStyle name="Comma 15 3 2 2 2 2 2 2" xfId="58688"/>
    <cellStyle name="Comma 15 3 2 2 2 2 3" xfId="44352"/>
    <cellStyle name="Comma 15 3 2 2 2 3" xfId="22847"/>
    <cellStyle name="Comma 15 3 2 2 2 3 2" xfId="51518"/>
    <cellStyle name="Comma 15 3 2 2 2 4" xfId="37182"/>
    <cellStyle name="Comma 15 3 2 2 3" xfId="11971"/>
    <cellStyle name="Comma 15 3 2 2 3 2" xfId="26454"/>
    <cellStyle name="Comma 15 3 2 2 3 2 2" xfId="55125"/>
    <cellStyle name="Comma 15 3 2 2 3 3" xfId="40789"/>
    <cellStyle name="Comma 15 3 2 2 4" xfId="19284"/>
    <cellStyle name="Comma 15 3 2 2 4 2" xfId="47955"/>
    <cellStyle name="Comma 15 3 2 2 5" xfId="33619"/>
    <cellStyle name="Comma 15 3 2 3" xfId="6562"/>
    <cellStyle name="Comma 15 3 2 3 2" xfId="13766"/>
    <cellStyle name="Comma 15 3 2 3 2 2" xfId="28249"/>
    <cellStyle name="Comma 15 3 2 3 2 2 2" xfId="56920"/>
    <cellStyle name="Comma 15 3 2 3 2 3" xfId="42584"/>
    <cellStyle name="Comma 15 3 2 3 3" xfId="21079"/>
    <cellStyle name="Comma 15 3 2 3 3 2" xfId="49750"/>
    <cellStyle name="Comma 15 3 2 3 4" xfId="35414"/>
    <cellStyle name="Comma 15 3 2 4" xfId="10203"/>
    <cellStyle name="Comma 15 3 2 4 2" xfId="24686"/>
    <cellStyle name="Comma 15 3 2 4 2 2" xfId="53357"/>
    <cellStyle name="Comma 15 3 2 4 3" xfId="39021"/>
    <cellStyle name="Comma 15 3 2 5" xfId="17516"/>
    <cellStyle name="Comma 15 3 2 5 2" xfId="46187"/>
    <cellStyle name="Comma 15 3 2 6" xfId="31851"/>
    <cellStyle name="Comma 15 3 3" xfId="3883"/>
    <cellStyle name="Comma 15 3 3 2" xfId="7446"/>
    <cellStyle name="Comma 15 3 3 2 2" xfId="14650"/>
    <cellStyle name="Comma 15 3 3 2 2 2" xfId="29133"/>
    <cellStyle name="Comma 15 3 3 2 2 2 2" xfId="57804"/>
    <cellStyle name="Comma 15 3 3 2 2 3" xfId="43468"/>
    <cellStyle name="Comma 15 3 3 2 3" xfId="21963"/>
    <cellStyle name="Comma 15 3 3 2 3 2" xfId="50634"/>
    <cellStyle name="Comma 15 3 3 2 4" xfId="36298"/>
    <cellStyle name="Comma 15 3 3 3" xfId="11087"/>
    <cellStyle name="Comma 15 3 3 3 2" xfId="25570"/>
    <cellStyle name="Comma 15 3 3 3 2 2" xfId="54241"/>
    <cellStyle name="Comma 15 3 3 3 3" xfId="39905"/>
    <cellStyle name="Comma 15 3 3 4" xfId="18400"/>
    <cellStyle name="Comma 15 3 3 4 2" xfId="47071"/>
    <cellStyle name="Comma 15 3 3 5" xfId="32735"/>
    <cellStyle name="Comma 15 3 4" xfId="5668"/>
    <cellStyle name="Comma 15 3 4 2" xfId="12872"/>
    <cellStyle name="Comma 15 3 4 2 2" xfId="27355"/>
    <cellStyle name="Comma 15 3 4 2 2 2" xfId="56026"/>
    <cellStyle name="Comma 15 3 4 2 3" xfId="41690"/>
    <cellStyle name="Comma 15 3 4 3" xfId="20185"/>
    <cellStyle name="Comma 15 3 4 3 2" xfId="48856"/>
    <cellStyle name="Comma 15 3 4 4" xfId="34520"/>
    <cellStyle name="Comma 15 3 5" xfId="9309"/>
    <cellStyle name="Comma 15 3 5 2" xfId="23792"/>
    <cellStyle name="Comma 15 3 5 2 2" xfId="52463"/>
    <cellStyle name="Comma 15 3 5 3" xfId="38127"/>
    <cellStyle name="Comma 15 3 6" xfId="16622"/>
    <cellStyle name="Comma 15 3 6 2" xfId="45293"/>
    <cellStyle name="Comma 15 3 7" xfId="30957"/>
    <cellStyle name="Comma 15 3 8" xfId="2126"/>
    <cellStyle name="Comma 15 4" xfId="2575"/>
    <cellStyle name="Comma 15 4 2" xfId="4333"/>
    <cellStyle name="Comma 15 4 2 2" xfId="7896"/>
    <cellStyle name="Comma 15 4 2 2 2" xfId="15100"/>
    <cellStyle name="Comma 15 4 2 2 2 2" xfId="29583"/>
    <cellStyle name="Comma 15 4 2 2 2 2 2" xfId="58254"/>
    <cellStyle name="Comma 15 4 2 2 2 3" xfId="43918"/>
    <cellStyle name="Comma 15 4 2 2 3" xfId="22413"/>
    <cellStyle name="Comma 15 4 2 2 3 2" xfId="51084"/>
    <cellStyle name="Comma 15 4 2 2 4" xfId="36748"/>
    <cellStyle name="Comma 15 4 2 3" xfId="11537"/>
    <cellStyle name="Comma 15 4 2 3 2" xfId="26020"/>
    <cellStyle name="Comma 15 4 2 3 2 2" xfId="54691"/>
    <cellStyle name="Comma 15 4 2 3 3" xfId="40355"/>
    <cellStyle name="Comma 15 4 2 4" xfId="18850"/>
    <cellStyle name="Comma 15 4 2 4 2" xfId="47521"/>
    <cellStyle name="Comma 15 4 2 5" xfId="33185"/>
    <cellStyle name="Comma 15 4 3" xfId="6128"/>
    <cellStyle name="Comma 15 4 3 2" xfId="13332"/>
    <cellStyle name="Comma 15 4 3 2 2" xfId="27815"/>
    <cellStyle name="Comma 15 4 3 2 2 2" xfId="56486"/>
    <cellStyle name="Comma 15 4 3 2 3" xfId="42150"/>
    <cellStyle name="Comma 15 4 3 3" xfId="20645"/>
    <cellStyle name="Comma 15 4 3 3 2" xfId="49316"/>
    <cellStyle name="Comma 15 4 3 4" xfId="34980"/>
    <cellStyle name="Comma 15 4 4" xfId="9769"/>
    <cellStyle name="Comma 15 4 4 2" xfId="24252"/>
    <cellStyle name="Comma 15 4 4 2 2" xfId="52923"/>
    <cellStyle name="Comma 15 4 4 3" xfId="38587"/>
    <cellStyle name="Comma 15 4 5" xfId="17082"/>
    <cellStyle name="Comma 15 4 5 2" xfId="45753"/>
    <cellStyle name="Comma 15 4 6" xfId="31417"/>
    <cellStyle name="Comma 15 5" xfId="3451"/>
    <cellStyle name="Comma 15 5 2" xfId="7012"/>
    <cellStyle name="Comma 15 5 2 2" xfId="14216"/>
    <cellStyle name="Comma 15 5 2 2 2" xfId="28699"/>
    <cellStyle name="Comma 15 5 2 2 2 2" xfId="57370"/>
    <cellStyle name="Comma 15 5 2 2 3" xfId="43034"/>
    <cellStyle name="Comma 15 5 2 3" xfId="21529"/>
    <cellStyle name="Comma 15 5 2 3 2" xfId="50200"/>
    <cellStyle name="Comma 15 5 2 4" xfId="35864"/>
    <cellStyle name="Comma 15 5 3" xfId="10653"/>
    <cellStyle name="Comma 15 5 3 2" xfId="25136"/>
    <cellStyle name="Comma 15 5 3 2 2" xfId="53807"/>
    <cellStyle name="Comma 15 5 3 3" xfId="39471"/>
    <cellStyle name="Comma 15 5 4" xfId="17966"/>
    <cellStyle name="Comma 15 5 4 2" xfId="46637"/>
    <cellStyle name="Comma 15 5 5" xfId="32301"/>
    <cellStyle name="Comma 15 6" xfId="5234"/>
    <cellStyle name="Comma 15 6 2" xfId="12438"/>
    <cellStyle name="Comma 15 6 2 2" xfId="26921"/>
    <cellStyle name="Comma 15 6 2 2 2" xfId="55592"/>
    <cellStyle name="Comma 15 6 2 3" xfId="41256"/>
    <cellStyle name="Comma 15 6 3" xfId="19751"/>
    <cellStyle name="Comma 15 6 3 2" xfId="48422"/>
    <cellStyle name="Comma 15 6 4" xfId="34086"/>
    <cellStyle name="Comma 15 7" xfId="8872"/>
    <cellStyle name="Comma 15 7 2" xfId="23355"/>
    <cellStyle name="Comma 15 7 2 2" xfId="52026"/>
    <cellStyle name="Comma 15 7 3" xfId="37690"/>
    <cellStyle name="Comma 15 8" xfId="16188"/>
    <cellStyle name="Comma 15 8 2" xfId="44859"/>
    <cellStyle name="Comma 15 9" xfId="30523"/>
    <cellStyle name="Comma 16" xfId="819"/>
    <cellStyle name="Comma 16 2" xfId="1253"/>
    <cellStyle name="Comma 16 2 2" xfId="3227"/>
    <cellStyle name="Comma 16 2 2 2" xfId="4992"/>
    <cellStyle name="Comma 16 2 2 2 2" xfId="8555"/>
    <cellStyle name="Comma 16 2 2 2 2 2" xfId="15759"/>
    <cellStyle name="Comma 16 2 2 2 2 2 2" xfId="30242"/>
    <cellStyle name="Comma 16 2 2 2 2 2 2 2" xfId="58913"/>
    <cellStyle name="Comma 16 2 2 2 2 2 3" xfId="44577"/>
    <cellStyle name="Comma 16 2 2 2 2 3" xfId="23072"/>
    <cellStyle name="Comma 16 2 2 2 2 3 2" xfId="51743"/>
    <cellStyle name="Comma 16 2 2 2 2 4" xfId="37407"/>
    <cellStyle name="Comma 16 2 2 2 3" xfId="12196"/>
    <cellStyle name="Comma 16 2 2 2 3 2" xfId="26679"/>
    <cellStyle name="Comma 16 2 2 2 3 2 2" xfId="55350"/>
    <cellStyle name="Comma 16 2 2 2 3 3" xfId="41014"/>
    <cellStyle name="Comma 16 2 2 2 4" xfId="19509"/>
    <cellStyle name="Comma 16 2 2 2 4 2" xfId="48180"/>
    <cellStyle name="Comma 16 2 2 2 5" xfId="33844"/>
    <cellStyle name="Comma 16 2 2 3" xfId="6787"/>
    <cellStyle name="Comma 16 2 2 3 2" xfId="13991"/>
    <cellStyle name="Comma 16 2 2 3 2 2" xfId="28474"/>
    <cellStyle name="Comma 16 2 2 3 2 2 2" xfId="57145"/>
    <cellStyle name="Comma 16 2 2 3 2 3" xfId="42809"/>
    <cellStyle name="Comma 16 2 2 3 3" xfId="21304"/>
    <cellStyle name="Comma 16 2 2 3 3 2" xfId="49975"/>
    <cellStyle name="Comma 16 2 2 3 4" xfId="35639"/>
    <cellStyle name="Comma 16 2 2 4" xfId="10428"/>
    <cellStyle name="Comma 16 2 2 4 2" xfId="24911"/>
    <cellStyle name="Comma 16 2 2 4 2 2" xfId="53582"/>
    <cellStyle name="Comma 16 2 2 4 3" xfId="39246"/>
    <cellStyle name="Comma 16 2 2 5" xfId="17741"/>
    <cellStyle name="Comma 16 2 2 5 2" xfId="46412"/>
    <cellStyle name="Comma 16 2 2 6" xfId="32076"/>
    <cellStyle name="Comma 16 2 3" xfId="4108"/>
    <cellStyle name="Comma 16 2 3 2" xfId="7671"/>
    <cellStyle name="Comma 16 2 3 2 2" xfId="14875"/>
    <cellStyle name="Comma 16 2 3 2 2 2" xfId="29358"/>
    <cellStyle name="Comma 16 2 3 2 2 2 2" xfId="58029"/>
    <cellStyle name="Comma 16 2 3 2 2 3" xfId="43693"/>
    <cellStyle name="Comma 16 2 3 2 3" xfId="22188"/>
    <cellStyle name="Comma 16 2 3 2 3 2" xfId="50859"/>
    <cellStyle name="Comma 16 2 3 2 4" xfId="36523"/>
    <cellStyle name="Comma 16 2 3 3" xfId="11312"/>
    <cellStyle name="Comma 16 2 3 3 2" xfId="25795"/>
    <cellStyle name="Comma 16 2 3 3 2 2" xfId="54466"/>
    <cellStyle name="Comma 16 2 3 3 3" xfId="40130"/>
    <cellStyle name="Comma 16 2 3 4" xfId="18625"/>
    <cellStyle name="Comma 16 2 3 4 2" xfId="47296"/>
    <cellStyle name="Comma 16 2 3 5" xfId="32960"/>
    <cellStyle name="Comma 16 2 4" xfId="5893"/>
    <cellStyle name="Comma 16 2 4 2" xfId="13097"/>
    <cellStyle name="Comma 16 2 4 2 2" xfId="27580"/>
    <cellStyle name="Comma 16 2 4 2 2 2" xfId="56251"/>
    <cellStyle name="Comma 16 2 4 2 3" xfId="41915"/>
    <cellStyle name="Comma 16 2 4 3" xfId="20410"/>
    <cellStyle name="Comma 16 2 4 3 2" xfId="49081"/>
    <cellStyle name="Comma 16 2 4 4" xfId="34745"/>
    <cellStyle name="Comma 16 2 5" xfId="9534"/>
    <cellStyle name="Comma 16 2 5 2" xfId="24017"/>
    <cellStyle name="Comma 16 2 5 2 2" xfId="52688"/>
    <cellStyle name="Comma 16 2 5 3" xfId="38352"/>
    <cellStyle name="Comma 16 2 6" xfId="16847"/>
    <cellStyle name="Comma 16 2 6 2" xfId="45518"/>
    <cellStyle name="Comma 16 2 7" xfId="31182"/>
    <cellStyle name="Comma 16 2 8" xfId="2348"/>
    <cellStyle name="Comma 16 3" xfId="2797"/>
    <cellStyle name="Comma 16 3 2" xfId="4558"/>
    <cellStyle name="Comma 16 3 2 2" xfId="8121"/>
    <cellStyle name="Comma 16 3 2 2 2" xfId="15325"/>
    <cellStyle name="Comma 16 3 2 2 2 2" xfId="29808"/>
    <cellStyle name="Comma 16 3 2 2 2 2 2" xfId="58479"/>
    <cellStyle name="Comma 16 3 2 2 2 3" xfId="44143"/>
    <cellStyle name="Comma 16 3 2 2 3" xfId="22638"/>
    <cellStyle name="Comma 16 3 2 2 3 2" xfId="51309"/>
    <cellStyle name="Comma 16 3 2 2 4" xfId="36973"/>
    <cellStyle name="Comma 16 3 2 3" xfId="11762"/>
    <cellStyle name="Comma 16 3 2 3 2" xfId="26245"/>
    <cellStyle name="Comma 16 3 2 3 2 2" xfId="54916"/>
    <cellStyle name="Comma 16 3 2 3 3" xfId="40580"/>
    <cellStyle name="Comma 16 3 2 4" xfId="19075"/>
    <cellStyle name="Comma 16 3 2 4 2" xfId="47746"/>
    <cellStyle name="Comma 16 3 2 5" xfId="33410"/>
    <cellStyle name="Comma 16 3 3" xfId="6353"/>
    <cellStyle name="Comma 16 3 3 2" xfId="13557"/>
    <cellStyle name="Comma 16 3 3 2 2" xfId="28040"/>
    <cellStyle name="Comma 16 3 3 2 2 2" xfId="56711"/>
    <cellStyle name="Comma 16 3 3 2 3" xfId="42375"/>
    <cellStyle name="Comma 16 3 3 3" xfId="20870"/>
    <cellStyle name="Comma 16 3 3 3 2" xfId="49541"/>
    <cellStyle name="Comma 16 3 3 4" xfId="35205"/>
    <cellStyle name="Comma 16 3 4" xfId="9994"/>
    <cellStyle name="Comma 16 3 4 2" xfId="24477"/>
    <cellStyle name="Comma 16 3 4 2 2" xfId="53148"/>
    <cellStyle name="Comma 16 3 4 3" xfId="38812"/>
    <cellStyle name="Comma 16 3 5" xfId="17307"/>
    <cellStyle name="Comma 16 3 5 2" xfId="45978"/>
    <cellStyle name="Comma 16 3 6" xfId="31642"/>
    <cellStyle name="Comma 16 4" xfId="3674"/>
    <cellStyle name="Comma 16 4 2" xfId="7237"/>
    <cellStyle name="Comma 16 4 2 2" xfId="14441"/>
    <cellStyle name="Comma 16 4 2 2 2" xfId="28924"/>
    <cellStyle name="Comma 16 4 2 2 2 2" xfId="57595"/>
    <cellStyle name="Comma 16 4 2 2 3" xfId="43259"/>
    <cellStyle name="Comma 16 4 2 3" xfId="21754"/>
    <cellStyle name="Comma 16 4 2 3 2" xfId="50425"/>
    <cellStyle name="Comma 16 4 2 4" xfId="36089"/>
    <cellStyle name="Comma 16 4 3" xfId="10878"/>
    <cellStyle name="Comma 16 4 3 2" xfId="25361"/>
    <cellStyle name="Comma 16 4 3 2 2" xfId="54032"/>
    <cellStyle name="Comma 16 4 3 3" xfId="39696"/>
    <cellStyle name="Comma 16 4 4" xfId="18191"/>
    <cellStyle name="Comma 16 4 4 2" xfId="46862"/>
    <cellStyle name="Comma 16 4 5" xfId="32526"/>
    <cellStyle name="Comma 16 5" xfId="5459"/>
    <cellStyle name="Comma 16 5 2" xfId="12663"/>
    <cellStyle name="Comma 16 5 2 2" xfId="27146"/>
    <cellStyle name="Comma 16 5 2 2 2" xfId="55817"/>
    <cellStyle name="Comma 16 5 2 3" xfId="41481"/>
    <cellStyle name="Comma 16 5 3" xfId="19976"/>
    <cellStyle name="Comma 16 5 3 2" xfId="48647"/>
    <cellStyle name="Comma 16 5 4" xfId="34311"/>
    <cellStyle name="Comma 16 6" xfId="9100"/>
    <cellStyle name="Comma 16 6 2" xfId="23583"/>
    <cellStyle name="Comma 16 6 2 2" xfId="52254"/>
    <cellStyle name="Comma 16 6 3" xfId="37918"/>
    <cellStyle name="Comma 16 7" xfId="16413"/>
    <cellStyle name="Comma 16 7 2" xfId="45084"/>
    <cellStyle name="Comma 16 8" xfId="30748"/>
    <cellStyle name="Comma 16 9" xfId="1918"/>
    <cellStyle name="Comma 17" xfId="15832"/>
    <cellStyle name="Comma 17 2" xfId="30281"/>
    <cellStyle name="Comma 17 2 2" xfId="58953"/>
    <cellStyle name="Comma 17 3" xfId="44617"/>
    <cellStyle name="Comma 2" xfId="3"/>
    <cellStyle name="Comma 2 2" xfId="23"/>
    <cellStyle name="Comma 2 2 2" xfId="1426"/>
    <cellStyle name="Comma 2 2 2 2" xfId="23135"/>
    <cellStyle name="Comma 2 2 2 2 2" xfId="51806"/>
    <cellStyle name="Comma 2 2 2 3" xfId="37470"/>
    <cellStyle name="Comma 2 2 2 4" xfId="8652"/>
    <cellStyle name="Comma 2 2 3" xfId="1434"/>
    <cellStyle name="Comma 2 2 4" xfId="1417"/>
    <cellStyle name="Comma 2 3" xfId="190"/>
    <cellStyle name="Comma 2 3 2" xfId="613"/>
    <cellStyle name="Comma 2 3 2 2" xfId="1065"/>
    <cellStyle name="Comma 2 3 2 2 2" xfId="3041"/>
    <cellStyle name="Comma 2 3 2 2 2 2" xfId="4804"/>
    <cellStyle name="Comma 2 3 2 2 2 2 2" xfId="8367"/>
    <cellStyle name="Comma 2 3 2 2 2 2 2 2" xfId="15571"/>
    <cellStyle name="Comma 2 3 2 2 2 2 2 2 2" xfId="30054"/>
    <cellStyle name="Comma 2 3 2 2 2 2 2 2 2 2" xfId="58725"/>
    <cellStyle name="Comma 2 3 2 2 2 2 2 2 3" xfId="44389"/>
    <cellStyle name="Comma 2 3 2 2 2 2 2 3" xfId="22884"/>
    <cellStyle name="Comma 2 3 2 2 2 2 2 3 2" xfId="51555"/>
    <cellStyle name="Comma 2 3 2 2 2 2 2 4" xfId="37219"/>
    <cellStyle name="Comma 2 3 2 2 2 2 3" xfId="12008"/>
    <cellStyle name="Comma 2 3 2 2 2 2 3 2" xfId="26491"/>
    <cellStyle name="Comma 2 3 2 2 2 2 3 2 2" xfId="55162"/>
    <cellStyle name="Comma 2 3 2 2 2 2 3 3" xfId="40826"/>
    <cellStyle name="Comma 2 3 2 2 2 2 4" xfId="19321"/>
    <cellStyle name="Comma 2 3 2 2 2 2 4 2" xfId="47992"/>
    <cellStyle name="Comma 2 3 2 2 2 2 5" xfId="33656"/>
    <cellStyle name="Comma 2 3 2 2 2 3" xfId="6599"/>
    <cellStyle name="Comma 2 3 2 2 2 3 2" xfId="13803"/>
    <cellStyle name="Comma 2 3 2 2 2 3 2 2" xfId="28286"/>
    <cellStyle name="Comma 2 3 2 2 2 3 2 2 2" xfId="56957"/>
    <cellStyle name="Comma 2 3 2 2 2 3 2 3" xfId="42621"/>
    <cellStyle name="Comma 2 3 2 2 2 3 3" xfId="21116"/>
    <cellStyle name="Comma 2 3 2 2 2 3 3 2" xfId="49787"/>
    <cellStyle name="Comma 2 3 2 2 2 3 4" xfId="35451"/>
    <cellStyle name="Comma 2 3 2 2 2 4" xfId="10240"/>
    <cellStyle name="Comma 2 3 2 2 2 4 2" xfId="24723"/>
    <cellStyle name="Comma 2 3 2 2 2 4 2 2" xfId="53394"/>
    <cellStyle name="Comma 2 3 2 2 2 4 3" xfId="39058"/>
    <cellStyle name="Comma 2 3 2 2 2 5" xfId="17553"/>
    <cellStyle name="Comma 2 3 2 2 2 5 2" xfId="46224"/>
    <cellStyle name="Comma 2 3 2 2 2 6" xfId="31888"/>
    <cellStyle name="Comma 2 3 2 2 3" xfId="3920"/>
    <cellStyle name="Comma 2 3 2 2 3 2" xfId="7483"/>
    <cellStyle name="Comma 2 3 2 2 3 2 2" xfId="14687"/>
    <cellStyle name="Comma 2 3 2 2 3 2 2 2" xfId="29170"/>
    <cellStyle name="Comma 2 3 2 2 3 2 2 2 2" xfId="57841"/>
    <cellStyle name="Comma 2 3 2 2 3 2 2 3" xfId="43505"/>
    <cellStyle name="Comma 2 3 2 2 3 2 3" xfId="22000"/>
    <cellStyle name="Comma 2 3 2 2 3 2 3 2" xfId="50671"/>
    <cellStyle name="Comma 2 3 2 2 3 2 4" xfId="36335"/>
    <cellStyle name="Comma 2 3 2 2 3 3" xfId="11124"/>
    <cellStyle name="Comma 2 3 2 2 3 3 2" xfId="25607"/>
    <cellStyle name="Comma 2 3 2 2 3 3 2 2" xfId="54278"/>
    <cellStyle name="Comma 2 3 2 2 3 3 3" xfId="39942"/>
    <cellStyle name="Comma 2 3 2 2 3 4" xfId="18437"/>
    <cellStyle name="Comma 2 3 2 2 3 4 2" xfId="47108"/>
    <cellStyle name="Comma 2 3 2 2 3 5" xfId="32772"/>
    <cellStyle name="Comma 2 3 2 2 4" xfId="5705"/>
    <cellStyle name="Comma 2 3 2 2 4 2" xfId="12909"/>
    <cellStyle name="Comma 2 3 2 2 4 2 2" xfId="27392"/>
    <cellStyle name="Comma 2 3 2 2 4 2 2 2" xfId="56063"/>
    <cellStyle name="Comma 2 3 2 2 4 2 3" xfId="41727"/>
    <cellStyle name="Comma 2 3 2 2 4 3" xfId="20222"/>
    <cellStyle name="Comma 2 3 2 2 4 3 2" xfId="48893"/>
    <cellStyle name="Comma 2 3 2 2 4 4" xfId="34557"/>
    <cellStyle name="Comma 2 3 2 2 5" xfId="9346"/>
    <cellStyle name="Comma 2 3 2 2 5 2" xfId="23829"/>
    <cellStyle name="Comma 2 3 2 2 5 2 2" xfId="52500"/>
    <cellStyle name="Comma 2 3 2 2 5 3" xfId="38164"/>
    <cellStyle name="Comma 2 3 2 2 6" xfId="16659"/>
    <cellStyle name="Comma 2 3 2 2 6 2" xfId="45330"/>
    <cellStyle name="Comma 2 3 2 2 7" xfId="30994"/>
    <cellStyle name="Comma 2 3 2 2 8" xfId="2162"/>
    <cellStyle name="Comma 2 3 2 3" xfId="2611"/>
    <cellStyle name="Comma 2 3 2 3 2" xfId="4370"/>
    <cellStyle name="Comma 2 3 2 3 2 2" xfId="7933"/>
    <cellStyle name="Comma 2 3 2 3 2 2 2" xfId="15137"/>
    <cellStyle name="Comma 2 3 2 3 2 2 2 2" xfId="29620"/>
    <cellStyle name="Comma 2 3 2 3 2 2 2 2 2" xfId="58291"/>
    <cellStyle name="Comma 2 3 2 3 2 2 2 3" xfId="43955"/>
    <cellStyle name="Comma 2 3 2 3 2 2 3" xfId="22450"/>
    <cellStyle name="Comma 2 3 2 3 2 2 3 2" xfId="51121"/>
    <cellStyle name="Comma 2 3 2 3 2 2 4" xfId="36785"/>
    <cellStyle name="Comma 2 3 2 3 2 3" xfId="11574"/>
    <cellStyle name="Comma 2 3 2 3 2 3 2" xfId="26057"/>
    <cellStyle name="Comma 2 3 2 3 2 3 2 2" xfId="54728"/>
    <cellStyle name="Comma 2 3 2 3 2 3 3" xfId="40392"/>
    <cellStyle name="Comma 2 3 2 3 2 4" xfId="18887"/>
    <cellStyle name="Comma 2 3 2 3 2 4 2" xfId="47558"/>
    <cellStyle name="Comma 2 3 2 3 2 5" xfId="33222"/>
    <cellStyle name="Comma 2 3 2 3 3" xfId="6165"/>
    <cellStyle name="Comma 2 3 2 3 3 2" xfId="13369"/>
    <cellStyle name="Comma 2 3 2 3 3 2 2" xfId="27852"/>
    <cellStyle name="Comma 2 3 2 3 3 2 2 2" xfId="56523"/>
    <cellStyle name="Comma 2 3 2 3 3 2 3" xfId="42187"/>
    <cellStyle name="Comma 2 3 2 3 3 3" xfId="20682"/>
    <cellStyle name="Comma 2 3 2 3 3 3 2" xfId="49353"/>
    <cellStyle name="Comma 2 3 2 3 3 4" xfId="35017"/>
    <cellStyle name="Comma 2 3 2 3 4" xfId="9806"/>
    <cellStyle name="Comma 2 3 2 3 4 2" xfId="24289"/>
    <cellStyle name="Comma 2 3 2 3 4 2 2" xfId="52960"/>
    <cellStyle name="Comma 2 3 2 3 4 3" xfId="38624"/>
    <cellStyle name="Comma 2 3 2 3 5" xfId="17119"/>
    <cellStyle name="Comma 2 3 2 3 5 2" xfId="45790"/>
    <cellStyle name="Comma 2 3 2 3 6" xfId="31454"/>
    <cellStyle name="Comma 2 3 2 4" xfId="3488"/>
    <cellStyle name="Comma 2 3 2 4 2" xfId="7049"/>
    <cellStyle name="Comma 2 3 2 4 2 2" xfId="14253"/>
    <cellStyle name="Comma 2 3 2 4 2 2 2" xfId="28736"/>
    <cellStyle name="Comma 2 3 2 4 2 2 2 2" xfId="57407"/>
    <cellStyle name="Comma 2 3 2 4 2 2 3" xfId="43071"/>
    <cellStyle name="Comma 2 3 2 4 2 3" xfId="21566"/>
    <cellStyle name="Comma 2 3 2 4 2 3 2" xfId="50237"/>
    <cellStyle name="Comma 2 3 2 4 2 4" xfId="35901"/>
    <cellStyle name="Comma 2 3 2 4 3" xfId="10690"/>
    <cellStyle name="Comma 2 3 2 4 3 2" xfId="25173"/>
    <cellStyle name="Comma 2 3 2 4 3 2 2" xfId="53844"/>
    <cellStyle name="Comma 2 3 2 4 3 3" xfId="39508"/>
    <cellStyle name="Comma 2 3 2 4 4" xfId="18003"/>
    <cellStyle name="Comma 2 3 2 4 4 2" xfId="46674"/>
    <cellStyle name="Comma 2 3 2 4 5" xfId="32338"/>
    <cellStyle name="Comma 2 3 2 5" xfId="5271"/>
    <cellStyle name="Comma 2 3 2 5 2" xfId="12475"/>
    <cellStyle name="Comma 2 3 2 5 2 2" xfId="26958"/>
    <cellStyle name="Comma 2 3 2 5 2 2 2" xfId="55629"/>
    <cellStyle name="Comma 2 3 2 5 2 3" xfId="41293"/>
    <cellStyle name="Comma 2 3 2 5 3" xfId="19788"/>
    <cellStyle name="Comma 2 3 2 5 3 2" xfId="48459"/>
    <cellStyle name="Comma 2 3 2 5 4" xfId="34123"/>
    <cellStyle name="Comma 2 3 2 6" xfId="8909"/>
    <cellStyle name="Comma 2 3 2 6 2" xfId="23392"/>
    <cellStyle name="Comma 2 3 2 6 2 2" xfId="52063"/>
    <cellStyle name="Comma 2 3 2 6 3" xfId="37727"/>
    <cellStyle name="Comma 2 3 2 7" xfId="16225"/>
    <cellStyle name="Comma 2 3 2 7 2" xfId="44896"/>
    <cellStyle name="Comma 2 3 2 8" xfId="30560"/>
    <cellStyle name="Comma 2 3 2 9" xfId="1732"/>
    <cellStyle name="Comma 2 3 3" xfId="849"/>
    <cellStyle name="Comma 2 3 3 2" xfId="2827"/>
    <cellStyle name="Comma 2 3 3 2 2" xfId="4588"/>
    <cellStyle name="Comma 2 3 3 2 2 2" xfId="8151"/>
    <cellStyle name="Comma 2 3 3 2 2 2 2" xfId="15355"/>
    <cellStyle name="Comma 2 3 3 2 2 2 2 2" xfId="29838"/>
    <cellStyle name="Comma 2 3 3 2 2 2 2 2 2" xfId="58509"/>
    <cellStyle name="Comma 2 3 3 2 2 2 2 3" xfId="44173"/>
    <cellStyle name="Comma 2 3 3 2 2 2 3" xfId="22668"/>
    <cellStyle name="Comma 2 3 3 2 2 2 3 2" xfId="51339"/>
    <cellStyle name="Comma 2 3 3 2 2 2 4" xfId="37003"/>
    <cellStyle name="Comma 2 3 3 2 2 3" xfId="11792"/>
    <cellStyle name="Comma 2 3 3 2 2 3 2" xfId="26275"/>
    <cellStyle name="Comma 2 3 3 2 2 3 2 2" xfId="54946"/>
    <cellStyle name="Comma 2 3 3 2 2 3 3" xfId="40610"/>
    <cellStyle name="Comma 2 3 3 2 2 4" xfId="19105"/>
    <cellStyle name="Comma 2 3 3 2 2 4 2" xfId="47776"/>
    <cellStyle name="Comma 2 3 3 2 2 5" xfId="33440"/>
    <cellStyle name="Comma 2 3 3 2 3" xfId="6383"/>
    <cellStyle name="Comma 2 3 3 2 3 2" xfId="13587"/>
    <cellStyle name="Comma 2 3 3 2 3 2 2" xfId="28070"/>
    <cellStyle name="Comma 2 3 3 2 3 2 2 2" xfId="56741"/>
    <cellStyle name="Comma 2 3 3 2 3 2 3" xfId="42405"/>
    <cellStyle name="Comma 2 3 3 2 3 3" xfId="20900"/>
    <cellStyle name="Comma 2 3 3 2 3 3 2" xfId="49571"/>
    <cellStyle name="Comma 2 3 3 2 3 4" xfId="35235"/>
    <cellStyle name="Comma 2 3 3 2 4" xfId="10024"/>
    <cellStyle name="Comma 2 3 3 2 4 2" xfId="24507"/>
    <cellStyle name="Comma 2 3 3 2 4 2 2" xfId="53178"/>
    <cellStyle name="Comma 2 3 3 2 4 3" xfId="38842"/>
    <cellStyle name="Comma 2 3 3 2 5" xfId="17337"/>
    <cellStyle name="Comma 2 3 3 2 5 2" xfId="46008"/>
    <cellStyle name="Comma 2 3 3 2 6" xfId="31672"/>
    <cellStyle name="Comma 2 3 3 3" xfId="3704"/>
    <cellStyle name="Comma 2 3 3 3 2" xfId="7267"/>
    <cellStyle name="Comma 2 3 3 3 2 2" xfId="14471"/>
    <cellStyle name="Comma 2 3 3 3 2 2 2" xfId="28954"/>
    <cellStyle name="Comma 2 3 3 3 2 2 2 2" xfId="57625"/>
    <cellStyle name="Comma 2 3 3 3 2 2 3" xfId="43289"/>
    <cellStyle name="Comma 2 3 3 3 2 3" xfId="21784"/>
    <cellStyle name="Comma 2 3 3 3 2 3 2" xfId="50455"/>
    <cellStyle name="Comma 2 3 3 3 2 4" xfId="36119"/>
    <cellStyle name="Comma 2 3 3 3 3" xfId="10908"/>
    <cellStyle name="Comma 2 3 3 3 3 2" xfId="25391"/>
    <cellStyle name="Comma 2 3 3 3 3 2 2" xfId="54062"/>
    <cellStyle name="Comma 2 3 3 3 3 3" xfId="39726"/>
    <cellStyle name="Comma 2 3 3 3 4" xfId="18221"/>
    <cellStyle name="Comma 2 3 3 3 4 2" xfId="46892"/>
    <cellStyle name="Comma 2 3 3 3 5" xfId="32556"/>
    <cellStyle name="Comma 2 3 3 4" xfId="5489"/>
    <cellStyle name="Comma 2 3 3 4 2" xfId="12693"/>
    <cellStyle name="Comma 2 3 3 4 2 2" xfId="27176"/>
    <cellStyle name="Comma 2 3 3 4 2 2 2" xfId="55847"/>
    <cellStyle name="Comma 2 3 3 4 2 3" xfId="41511"/>
    <cellStyle name="Comma 2 3 3 4 3" xfId="20006"/>
    <cellStyle name="Comma 2 3 3 4 3 2" xfId="48677"/>
    <cellStyle name="Comma 2 3 3 4 4" xfId="34341"/>
    <cellStyle name="Comma 2 3 3 5" xfId="9130"/>
    <cellStyle name="Comma 2 3 3 5 2" xfId="23613"/>
    <cellStyle name="Comma 2 3 3 5 2 2" xfId="52284"/>
    <cellStyle name="Comma 2 3 3 5 3" xfId="37948"/>
    <cellStyle name="Comma 2 3 3 6" xfId="16443"/>
    <cellStyle name="Comma 2 3 3 6 2" xfId="45114"/>
    <cellStyle name="Comma 2 3 3 7" xfId="30778"/>
    <cellStyle name="Comma 2 3 3 8" xfId="1948"/>
    <cellStyle name="Comma 2 3 4" xfId="1422"/>
    <cellStyle name="Comma 2 3 4 2" xfId="4154"/>
    <cellStyle name="Comma 2 3 4 2 2" xfId="7717"/>
    <cellStyle name="Comma 2 3 4 2 2 2" xfId="14921"/>
    <cellStyle name="Comma 2 3 4 2 2 2 2" xfId="29404"/>
    <cellStyle name="Comma 2 3 4 2 2 2 2 2" xfId="58075"/>
    <cellStyle name="Comma 2 3 4 2 2 2 3" xfId="43739"/>
    <cellStyle name="Comma 2 3 4 2 2 3" xfId="22234"/>
    <cellStyle name="Comma 2 3 4 2 2 3 2" xfId="50905"/>
    <cellStyle name="Comma 2 3 4 2 2 4" xfId="36569"/>
    <cellStyle name="Comma 2 3 4 2 3" xfId="11358"/>
    <cellStyle name="Comma 2 3 4 2 3 2" xfId="25841"/>
    <cellStyle name="Comma 2 3 4 2 3 2 2" xfId="54512"/>
    <cellStyle name="Comma 2 3 4 2 3 3" xfId="40176"/>
    <cellStyle name="Comma 2 3 4 2 4" xfId="18671"/>
    <cellStyle name="Comma 2 3 4 2 4 2" xfId="47342"/>
    <cellStyle name="Comma 2 3 4 2 5" xfId="33006"/>
    <cellStyle name="Comma 2 3 4 3" xfId="5949"/>
    <cellStyle name="Comma 2 3 4 3 2" xfId="13153"/>
    <cellStyle name="Comma 2 3 4 3 2 2" xfId="27636"/>
    <cellStyle name="Comma 2 3 4 3 2 2 2" xfId="56307"/>
    <cellStyle name="Comma 2 3 4 3 2 3" xfId="41971"/>
    <cellStyle name="Comma 2 3 4 3 3" xfId="20466"/>
    <cellStyle name="Comma 2 3 4 3 3 2" xfId="49137"/>
    <cellStyle name="Comma 2 3 4 3 4" xfId="34801"/>
    <cellStyle name="Comma 2 3 4 4" xfId="9590"/>
    <cellStyle name="Comma 2 3 4 4 2" xfId="24073"/>
    <cellStyle name="Comma 2 3 4 4 2 2" xfId="52744"/>
    <cellStyle name="Comma 2 3 4 4 3" xfId="38408"/>
    <cellStyle name="Comma 2 3 4 5" xfId="16903"/>
    <cellStyle name="Comma 2 3 4 5 2" xfId="45574"/>
    <cellStyle name="Comma 2 3 4 6" xfId="31238"/>
    <cellStyle name="Comma 2 3 5" xfId="3272"/>
    <cellStyle name="Comma 2 3 5 2" xfId="6833"/>
    <cellStyle name="Comma 2 3 5 2 2" xfId="14037"/>
    <cellStyle name="Comma 2 3 5 2 2 2" xfId="28520"/>
    <cellStyle name="Comma 2 3 5 2 2 2 2" xfId="57191"/>
    <cellStyle name="Comma 2 3 5 2 2 3" xfId="42855"/>
    <cellStyle name="Comma 2 3 5 2 3" xfId="21350"/>
    <cellStyle name="Comma 2 3 5 2 3 2" xfId="50021"/>
    <cellStyle name="Comma 2 3 5 2 4" xfId="35685"/>
    <cellStyle name="Comma 2 3 5 3" xfId="10474"/>
    <cellStyle name="Comma 2 3 5 3 2" xfId="24957"/>
    <cellStyle name="Comma 2 3 5 3 2 2" xfId="53628"/>
    <cellStyle name="Comma 2 3 5 3 3" xfId="39292"/>
    <cellStyle name="Comma 2 3 5 4" xfId="17787"/>
    <cellStyle name="Comma 2 3 5 4 2" xfId="46458"/>
    <cellStyle name="Comma 2 3 5 5" xfId="32122"/>
    <cellStyle name="Comma 2 3 6" xfId="5055"/>
    <cellStyle name="Comma 2 3 6 2" xfId="12259"/>
    <cellStyle name="Comma 2 3 6 2 2" xfId="26742"/>
    <cellStyle name="Comma 2 3 6 2 2 2" xfId="55413"/>
    <cellStyle name="Comma 2 3 6 2 3" xfId="41077"/>
    <cellStyle name="Comma 2 3 6 3" xfId="19572"/>
    <cellStyle name="Comma 2 3 6 3 2" xfId="48243"/>
    <cellStyle name="Comma 2 3 6 4" xfId="33907"/>
    <cellStyle name="Comma 2 3 7" xfId="8679"/>
    <cellStyle name="Comma 2 3 7 2" xfId="23162"/>
    <cellStyle name="Comma 2 3 7 2 2" xfId="51833"/>
    <cellStyle name="Comma 2 3 7 3" xfId="37497"/>
    <cellStyle name="Comma 2 3 8" xfId="16009"/>
    <cellStyle name="Comma 2 3 8 2" xfId="44680"/>
    <cellStyle name="Comma 2 3 9" xfId="30344"/>
    <cellStyle name="Comma 2 4" xfId="191"/>
    <cellStyle name="Comma 2 4 2" xfId="527"/>
    <cellStyle name="Comma 2 4 3" xfId="1430"/>
    <cellStyle name="Comma 2 5" xfId="1413"/>
    <cellStyle name="Comma 2 5 2" xfId="1492"/>
    <cellStyle name="Comma 2 6" xfId="5009"/>
    <cellStyle name="Comma 2 6 2" xfId="12213"/>
    <cellStyle name="Comma 2 6 2 2" xfId="26696"/>
    <cellStyle name="Comma 2 6 2 2 2" xfId="55367"/>
    <cellStyle name="Comma 2 6 2 3" xfId="41031"/>
    <cellStyle name="Comma 2 6 3" xfId="19526"/>
    <cellStyle name="Comma 2 6 3 2" xfId="48197"/>
    <cellStyle name="Comma 2 6 4" xfId="33861"/>
    <cellStyle name="Comma 2 7" xfId="8628"/>
    <cellStyle name="Comma 2 7 2" xfId="23111"/>
    <cellStyle name="Comma 2 7 2 2" xfId="51782"/>
    <cellStyle name="Comma 2 7 3" xfId="37446"/>
    <cellStyle name="Comma 2 8" xfId="15964"/>
    <cellStyle name="Comma 2 8 2" xfId="44635"/>
    <cellStyle name="Comma 2 9" xfId="30299"/>
    <cellStyle name="Comma 29" xfId="1410"/>
    <cellStyle name="Comma 3" xfId="4"/>
    <cellStyle name="Comma 3 2" xfId="192"/>
    <cellStyle name="Comma 3 2 2" xfId="193"/>
    <cellStyle name="Comma 3 2 2 2" xfId="8681"/>
    <cellStyle name="Comma 3 2 2 2 2" xfId="23164"/>
    <cellStyle name="Comma 3 2 2 2 2 2" xfId="51835"/>
    <cellStyle name="Comma 3 2 2 2 3" xfId="37499"/>
    <cellStyle name="Comma 3 2 3" xfId="8680"/>
    <cellStyle name="Comma 3 2 3 2" xfId="23163"/>
    <cellStyle name="Comma 3 2 3 2 2" xfId="51834"/>
    <cellStyle name="Comma 3 2 3 3" xfId="37498"/>
    <cellStyle name="Comma 3 3" xfId="194"/>
    <cellStyle name="Comma 3 3 2" xfId="8682"/>
    <cellStyle name="Comma 3 3 2 2" xfId="23165"/>
    <cellStyle name="Comma 3 3 2 2 2" xfId="51836"/>
    <cellStyle name="Comma 3 3 2 3" xfId="37500"/>
    <cellStyle name="Comma 4" xfId="9"/>
    <cellStyle name="Comma 4 2" xfId="26"/>
    <cellStyle name="Comma 4 2 2" xfId="8654"/>
    <cellStyle name="Comma 4 2 2 2" xfId="23137"/>
    <cellStyle name="Comma 4 2 2 2 2" xfId="51808"/>
    <cellStyle name="Comma 4 2 2 3" xfId="37472"/>
    <cellStyle name="Comma 4 3" xfId="25"/>
    <cellStyle name="Comma 4 3 2" xfId="521"/>
    <cellStyle name="Comma 4 4" xfId="534"/>
    <cellStyle name="Comma 4 4 2" xfId="773"/>
    <cellStyle name="Comma 4 4 2 2" xfId="9059"/>
    <cellStyle name="Comma 4 4 2 2 2" xfId="23542"/>
    <cellStyle name="Comma 4 4 2 2 2 2" xfId="52213"/>
    <cellStyle name="Comma 4 4 2 2 3" xfId="37877"/>
    <cellStyle name="Comma 4 4 3" xfId="8840"/>
    <cellStyle name="Comma 4 4 3 2" xfId="23323"/>
    <cellStyle name="Comma 4 4 3 2 2" xfId="51994"/>
    <cellStyle name="Comma 4 4 3 3" xfId="37658"/>
    <cellStyle name="Comma 4 5" xfId="8629"/>
    <cellStyle name="Comma 4 5 2" xfId="23112"/>
    <cellStyle name="Comma 4 5 2 2" xfId="51783"/>
    <cellStyle name="Comma 4 5 3" xfId="37447"/>
    <cellStyle name="Comma 5" xfId="10"/>
    <cellStyle name="Comma 5 2" xfId="8630"/>
    <cellStyle name="Comma 5 2 2" xfId="23113"/>
    <cellStyle name="Comma 5 2 2 2" xfId="51784"/>
    <cellStyle name="Comma 5 2 3" xfId="37448"/>
    <cellStyle name="Comma 5 3" xfId="1468"/>
    <cellStyle name="Comma 6" xfId="18"/>
    <cellStyle name="Comma 6 10" xfId="8649"/>
    <cellStyle name="Comma 6 10 2" xfId="23132"/>
    <cellStyle name="Comma 6 10 2 2" xfId="51803"/>
    <cellStyle name="Comma 6 10 3" xfId="37467"/>
    <cellStyle name="Comma 6 11" xfId="15982"/>
    <cellStyle name="Comma 6 11 2" xfId="44653"/>
    <cellStyle name="Comma 6 12" xfId="30317"/>
    <cellStyle name="Comma 6 13" xfId="1494"/>
    <cellStyle name="Comma 6 2" xfId="21"/>
    <cellStyle name="Comma 6 2 2" xfId="587"/>
    <cellStyle name="Comma 6 3" xfId="519"/>
    <cellStyle name="Comma 6 4" xfId="542"/>
    <cellStyle name="Comma 6 4 2" xfId="780"/>
    <cellStyle name="Comma 6 4 2 2" xfId="9066"/>
    <cellStyle name="Comma 6 4 2 2 2" xfId="23549"/>
    <cellStyle name="Comma 6 4 2 2 2 2" xfId="52220"/>
    <cellStyle name="Comma 6 4 2 2 3" xfId="37884"/>
    <cellStyle name="Comma 6 4 3" xfId="8847"/>
    <cellStyle name="Comma 6 4 3 2" xfId="23330"/>
    <cellStyle name="Comma 6 4 3 2 2" xfId="52001"/>
    <cellStyle name="Comma 6 4 3 3" xfId="37665"/>
    <cellStyle name="Comma 6 5" xfId="585"/>
    <cellStyle name="Comma 6 5 2" xfId="1038"/>
    <cellStyle name="Comma 6 5 2 2" xfId="3014"/>
    <cellStyle name="Comma 6 5 2 2 2" xfId="4777"/>
    <cellStyle name="Comma 6 5 2 2 2 2" xfId="8340"/>
    <cellStyle name="Comma 6 5 2 2 2 2 2" xfId="15544"/>
    <cellStyle name="Comma 6 5 2 2 2 2 2 2" xfId="30027"/>
    <cellStyle name="Comma 6 5 2 2 2 2 2 2 2" xfId="58698"/>
    <cellStyle name="Comma 6 5 2 2 2 2 2 3" xfId="44362"/>
    <cellStyle name="Comma 6 5 2 2 2 2 3" xfId="22857"/>
    <cellStyle name="Comma 6 5 2 2 2 2 3 2" xfId="51528"/>
    <cellStyle name="Comma 6 5 2 2 2 2 4" xfId="37192"/>
    <cellStyle name="Comma 6 5 2 2 2 3" xfId="11981"/>
    <cellStyle name="Comma 6 5 2 2 2 3 2" xfId="26464"/>
    <cellStyle name="Comma 6 5 2 2 2 3 2 2" xfId="55135"/>
    <cellStyle name="Comma 6 5 2 2 2 3 3" xfId="40799"/>
    <cellStyle name="Comma 6 5 2 2 2 4" xfId="19294"/>
    <cellStyle name="Comma 6 5 2 2 2 4 2" xfId="47965"/>
    <cellStyle name="Comma 6 5 2 2 2 5" xfId="33629"/>
    <cellStyle name="Comma 6 5 2 2 3" xfId="6572"/>
    <cellStyle name="Comma 6 5 2 2 3 2" xfId="13776"/>
    <cellStyle name="Comma 6 5 2 2 3 2 2" xfId="28259"/>
    <cellStyle name="Comma 6 5 2 2 3 2 2 2" xfId="56930"/>
    <cellStyle name="Comma 6 5 2 2 3 2 3" xfId="42594"/>
    <cellStyle name="Comma 6 5 2 2 3 3" xfId="21089"/>
    <cellStyle name="Comma 6 5 2 2 3 3 2" xfId="49760"/>
    <cellStyle name="Comma 6 5 2 2 3 4" xfId="35424"/>
    <cellStyle name="Comma 6 5 2 2 4" xfId="10213"/>
    <cellStyle name="Comma 6 5 2 2 4 2" xfId="24696"/>
    <cellStyle name="Comma 6 5 2 2 4 2 2" xfId="53367"/>
    <cellStyle name="Comma 6 5 2 2 4 3" xfId="39031"/>
    <cellStyle name="Comma 6 5 2 2 5" xfId="17526"/>
    <cellStyle name="Comma 6 5 2 2 5 2" xfId="46197"/>
    <cellStyle name="Comma 6 5 2 2 6" xfId="31861"/>
    <cellStyle name="Comma 6 5 2 3" xfId="3893"/>
    <cellStyle name="Comma 6 5 2 3 2" xfId="7456"/>
    <cellStyle name="Comma 6 5 2 3 2 2" xfId="14660"/>
    <cellStyle name="Comma 6 5 2 3 2 2 2" xfId="29143"/>
    <cellStyle name="Comma 6 5 2 3 2 2 2 2" xfId="57814"/>
    <cellStyle name="Comma 6 5 2 3 2 2 3" xfId="43478"/>
    <cellStyle name="Comma 6 5 2 3 2 3" xfId="21973"/>
    <cellStyle name="Comma 6 5 2 3 2 3 2" xfId="50644"/>
    <cellStyle name="Comma 6 5 2 3 2 4" xfId="36308"/>
    <cellStyle name="Comma 6 5 2 3 3" xfId="11097"/>
    <cellStyle name="Comma 6 5 2 3 3 2" xfId="25580"/>
    <cellStyle name="Comma 6 5 2 3 3 2 2" xfId="54251"/>
    <cellStyle name="Comma 6 5 2 3 3 3" xfId="39915"/>
    <cellStyle name="Comma 6 5 2 3 4" xfId="18410"/>
    <cellStyle name="Comma 6 5 2 3 4 2" xfId="47081"/>
    <cellStyle name="Comma 6 5 2 3 5" xfId="32745"/>
    <cellStyle name="Comma 6 5 2 4" xfId="5678"/>
    <cellStyle name="Comma 6 5 2 4 2" xfId="12882"/>
    <cellStyle name="Comma 6 5 2 4 2 2" xfId="27365"/>
    <cellStyle name="Comma 6 5 2 4 2 2 2" xfId="56036"/>
    <cellStyle name="Comma 6 5 2 4 2 3" xfId="41700"/>
    <cellStyle name="Comma 6 5 2 4 3" xfId="20195"/>
    <cellStyle name="Comma 6 5 2 4 3 2" xfId="48866"/>
    <cellStyle name="Comma 6 5 2 4 4" xfId="34530"/>
    <cellStyle name="Comma 6 5 2 5" xfId="9319"/>
    <cellStyle name="Comma 6 5 2 5 2" xfId="23802"/>
    <cellStyle name="Comma 6 5 2 5 2 2" xfId="52473"/>
    <cellStyle name="Comma 6 5 2 5 3" xfId="38137"/>
    <cellStyle name="Comma 6 5 2 6" xfId="16632"/>
    <cellStyle name="Comma 6 5 2 6 2" xfId="45303"/>
    <cellStyle name="Comma 6 5 2 7" xfId="30967"/>
    <cellStyle name="Comma 6 5 2 8" xfId="2135"/>
    <cellStyle name="Comma 6 5 3" xfId="2584"/>
    <cellStyle name="Comma 6 5 3 2" xfId="4343"/>
    <cellStyle name="Comma 6 5 3 2 2" xfId="7906"/>
    <cellStyle name="Comma 6 5 3 2 2 2" xfId="15110"/>
    <cellStyle name="Comma 6 5 3 2 2 2 2" xfId="29593"/>
    <cellStyle name="Comma 6 5 3 2 2 2 2 2" xfId="58264"/>
    <cellStyle name="Comma 6 5 3 2 2 2 3" xfId="43928"/>
    <cellStyle name="Comma 6 5 3 2 2 3" xfId="22423"/>
    <cellStyle name="Comma 6 5 3 2 2 3 2" xfId="51094"/>
    <cellStyle name="Comma 6 5 3 2 2 4" xfId="36758"/>
    <cellStyle name="Comma 6 5 3 2 3" xfId="11547"/>
    <cellStyle name="Comma 6 5 3 2 3 2" xfId="26030"/>
    <cellStyle name="Comma 6 5 3 2 3 2 2" xfId="54701"/>
    <cellStyle name="Comma 6 5 3 2 3 3" xfId="40365"/>
    <cellStyle name="Comma 6 5 3 2 4" xfId="18860"/>
    <cellStyle name="Comma 6 5 3 2 4 2" xfId="47531"/>
    <cellStyle name="Comma 6 5 3 2 5" xfId="33195"/>
    <cellStyle name="Comma 6 5 3 3" xfId="6138"/>
    <cellStyle name="Comma 6 5 3 3 2" xfId="13342"/>
    <cellStyle name="Comma 6 5 3 3 2 2" xfId="27825"/>
    <cellStyle name="Comma 6 5 3 3 2 2 2" xfId="56496"/>
    <cellStyle name="Comma 6 5 3 3 2 3" xfId="42160"/>
    <cellStyle name="Comma 6 5 3 3 3" xfId="20655"/>
    <cellStyle name="Comma 6 5 3 3 3 2" xfId="49326"/>
    <cellStyle name="Comma 6 5 3 3 4" xfId="34990"/>
    <cellStyle name="Comma 6 5 3 4" xfId="9779"/>
    <cellStyle name="Comma 6 5 3 4 2" xfId="24262"/>
    <cellStyle name="Comma 6 5 3 4 2 2" xfId="52933"/>
    <cellStyle name="Comma 6 5 3 4 3" xfId="38597"/>
    <cellStyle name="Comma 6 5 3 5" xfId="17092"/>
    <cellStyle name="Comma 6 5 3 5 2" xfId="45763"/>
    <cellStyle name="Comma 6 5 3 6" xfId="31427"/>
    <cellStyle name="Comma 6 5 4" xfId="3461"/>
    <cellStyle name="Comma 6 5 4 2" xfId="7022"/>
    <cellStyle name="Comma 6 5 4 2 2" xfId="14226"/>
    <cellStyle name="Comma 6 5 4 2 2 2" xfId="28709"/>
    <cellStyle name="Comma 6 5 4 2 2 2 2" xfId="57380"/>
    <cellStyle name="Comma 6 5 4 2 2 3" xfId="43044"/>
    <cellStyle name="Comma 6 5 4 2 3" xfId="21539"/>
    <cellStyle name="Comma 6 5 4 2 3 2" xfId="50210"/>
    <cellStyle name="Comma 6 5 4 2 4" xfId="35874"/>
    <cellStyle name="Comma 6 5 4 3" xfId="10663"/>
    <cellStyle name="Comma 6 5 4 3 2" xfId="25146"/>
    <cellStyle name="Comma 6 5 4 3 2 2" xfId="53817"/>
    <cellStyle name="Comma 6 5 4 3 3" xfId="39481"/>
    <cellStyle name="Comma 6 5 4 4" xfId="17976"/>
    <cellStyle name="Comma 6 5 4 4 2" xfId="46647"/>
    <cellStyle name="Comma 6 5 4 5" xfId="32311"/>
    <cellStyle name="Comma 6 5 5" xfId="5244"/>
    <cellStyle name="Comma 6 5 5 2" xfId="12448"/>
    <cellStyle name="Comma 6 5 5 2 2" xfId="26931"/>
    <cellStyle name="Comma 6 5 5 2 2 2" xfId="55602"/>
    <cellStyle name="Comma 6 5 5 2 3" xfId="41266"/>
    <cellStyle name="Comma 6 5 5 3" xfId="19761"/>
    <cellStyle name="Comma 6 5 5 3 2" xfId="48432"/>
    <cellStyle name="Comma 6 5 5 4" xfId="34096"/>
    <cellStyle name="Comma 6 5 6" xfId="8882"/>
    <cellStyle name="Comma 6 5 6 2" xfId="23365"/>
    <cellStyle name="Comma 6 5 6 2 2" xfId="52036"/>
    <cellStyle name="Comma 6 5 6 3" xfId="37700"/>
    <cellStyle name="Comma 6 5 7" xfId="16198"/>
    <cellStyle name="Comma 6 5 7 2" xfId="44869"/>
    <cellStyle name="Comma 6 5 8" xfId="30533"/>
    <cellStyle name="Comma 6 5 9" xfId="1705"/>
    <cellStyle name="Comma 6 6" xfId="822"/>
    <cellStyle name="Comma 6 6 2" xfId="2800"/>
    <cellStyle name="Comma 6 6 2 2" xfId="4561"/>
    <cellStyle name="Comma 6 6 2 2 2" xfId="8124"/>
    <cellStyle name="Comma 6 6 2 2 2 2" xfId="15328"/>
    <cellStyle name="Comma 6 6 2 2 2 2 2" xfId="29811"/>
    <cellStyle name="Comma 6 6 2 2 2 2 2 2" xfId="58482"/>
    <cellStyle name="Comma 6 6 2 2 2 2 3" xfId="44146"/>
    <cellStyle name="Comma 6 6 2 2 2 3" xfId="22641"/>
    <cellStyle name="Comma 6 6 2 2 2 3 2" xfId="51312"/>
    <cellStyle name="Comma 6 6 2 2 2 4" xfId="36976"/>
    <cellStyle name="Comma 6 6 2 2 3" xfId="11765"/>
    <cellStyle name="Comma 6 6 2 2 3 2" xfId="26248"/>
    <cellStyle name="Comma 6 6 2 2 3 2 2" xfId="54919"/>
    <cellStyle name="Comma 6 6 2 2 3 3" xfId="40583"/>
    <cellStyle name="Comma 6 6 2 2 4" xfId="19078"/>
    <cellStyle name="Comma 6 6 2 2 4 2" xfId="47749"/>
    <cellStyle name="Comma 6 6 2 2 5" xfId="33413"/>
    <cellStyle name="Comma 6 6 2 3" xfId="6356"/>
    <cellStyle name="Comma 6 6 2 3 2" xfId="13560"/>
    <cellStyle name="Comma 6 6 2 3 2 2" xfId="28043"/>
    <cellStyle name="Comma 6 6 2 3 2 2 2" xfId="56714"/>
    <cellStyle name="Comma 6 6 2 3 2 3" xfId="42378"/>
    <cellStyle name="Comma 6 6 2 3 3" xfId="20873"/>
    <cellStyle name="Comma 6 6 2 3 3 2" xfId="49544"/>
    <cellStyle name="Comma 6 6 2 3 4" xfId="35208"/>
    <cellStyle name="Comma 6 6 2 4" xfId="9997"/>
    <cellStyle name="Comma 6 6 2 4 2" xfId="24480"/>
    <cellStyle name="Comma 6 6 2 4 2 2" xfId="53151"/>
    <cellStyle name="Comma 6 6 2 4 3" xfId="38815"/>
    <cellStyle name="Comma 6 6 2 5" xfId="17310"/>
    <cellStyle name="Comma 6 6 2 5 2" xfId="45981"/>
    <cellStyle name="Comma 6 6 2 6" xfId="31645"/>
    <cellStyle name="Comma 6 6 3" xfId="3677"/>
    <cellStyle name="Comma 6 6 3 2" xfId="7240"/>
    <cellStyle name="Comma 6 6 3 2 2" xfId="14444"/>
    <cellStyle name="Comma 6 6 3 2 2 2" xfId="28927"/>
    <cellStyle name="Comma 6 6 3 2 2 2 2" xfId="57598"/>
    <cellStyle name="Comma 6 6 3 2 2 3" xfId="43262"/>
    <cellStyle name="Comma 6 6 3 2 3" xfId="21757"/>
    <cellStyle name="Comma 6 6 3 2 3 2" xfId="50428"/>
    <cellStyle name="Comma 6 6 3 2 4" xfId="36092"/>
    <cellStyle name="Comma 6 6 3 3" xfId="10881"/>
    <cellStyle name="Comma 6 6 3 3 2" xfId="25364"/>
    <cellStyle name="Comma 6 6 3 3 2 2" xfId="54035"/>
    <cellStyle name="Comma 6 6 3 3 3" xfId="39699"/>
    <cellStyle name="Comma 6 6 3 4" xfId="18194"/>
    <cellStyle name="Comma 6 6 3 4 2" xfId="46865"/>
    <cellStyle name="Comma 6 6 3 5" xfId="32529"/>
    <cellStyle name="Comma 6 6 4" xfId="5462"/>
    <cellStyle name="Comma 6 6 4 2" xfId="12666"/>
    <cellStyle name="Comma 6 6 4 2 2" xfId="27149"/>
    <cellStyle name="Comma 6 6 4 2 2 2" xfId="55820"/>
    <cellStyle name="Comma 6 6 4 2 3" xfId="41484"/>
    <cellStyle name="Comma 6 6 4 3" xfId="19979"/>
    <cellStyle name="Comma 6 6 4 3 2" xfId="48650"/>
    <cellStyle name="Comma 6 6 4 4" xfId="34314"/>
    <cellStyle name="Comma 6 6 5" xfId="9103"/>
    <cellStyle name="Comma 6 6 5 2" xfId="23586"/>
    <cellStyle name="Comma 6 6 5 2 2" xfId="52257"/>
    <cellStyle name="Comma 6 6 5 3" xfId="37921"/>
    <cellStyle name="Comma 6 6 6" xfId="16416"/>
    <cellStyle name="Comma 6 6 6 2" xfId="45087"/>
    <cellStyle name="Comma 6 6 7" xfId="30751"/>
    <cellStyle name="Comma 6 6 8" xfId="1921"/>
    <cellStyle name="Comma 6 7" xfId="2374"/>
    <cellStyle name="Comma 6 7 2" xfId="4127"/>
    <cellStyle name="Comma 6 7 2 2" xfId="7690"/>
    <cellStyle name="Comma 6 7 2 2 2" xfId="14894"/>
    <cellStyle name="Comma 6 7 2 2 2 2" xfId="29377"/>
    <cellStyle name="Comma 6 7 2 2 2 2 2" xfId="58048"/>
    <cellStyle name="Comma 6 7 2 2 2 3" xfId="43712"/>
    <cellStyle name="Comma 6 7 2 2 3" xfId="22207"/>
    <cellStyle name="Comma 6 7 2 2 3 2" xfId="50878"/>
    <cellStyle name="Comma 6 7 2 2 4" xfId="36542"/>
    <cellStyle name="Comma 6 7 2 3" xfId="11331"/>
    <cellStyle name="Comma 6 7 2 3 2" xfId="25814"/>
    <cellStyle name="Comma 6 7 2 3 2 2" xfId="54485"/>
    <cellStyle name="Comma 6 7 2 3 3" xfId="40149"/>
    <cellStyle name="Comma 6 7 2 4" xfId="18644"/>
    <cellStyle name="Comma 6 7 2 4 2" xfId="47315"/>
    <cellStyle name="Comma 6 7 2 5" xfId="32979"/>
    <cellStyle name="Comma 6 7 3" xfId="5922"/>
    <cellStyle name="Comma 6 7 3 2" xfId="13126"/>
    <cellStyle name="Comma 6 7 3 2 2" xfId="27609"/>
    <cellStyle name="Comma 6 7 3 2 2 2" xfId="56280"/>
    <cellStyle name="Comma 6 7 3 2 3" xfId="41944"/>
    <cellStyle name="Comma 6 7 3 3" xfId="20439"/>
    <cellStyle name="Comma 6 7 3 3 2" xfId="49110"/>
    <cellStyle name="Comma 6 7 3 4" xfId="34774"/>
    <cellStyle name="Comma 6 7 4" xfId="9563"/>
    <cellStyle name="Comma 6 7 4 2" xfId="24046"/>
    <cellStyle name="Comma 6 7 4 2 2" xfId="52717"/>
    <cellStyle name="Comma 6 7 4 3" xfId="38381"/>
    <cellStyle name="Comma 6 7 5" xfId="16876"/>
    <cellStyle name="Comma 6 7 5 2" xfId="45547"/>
    <cellStyle name="Comma 6 7 6" xfId="31211"/>
    <cellStyle name="Comma 6 8" xfId="3245"/>
    <cellStyle name="Comma 6 8 2" xfId="6806"/>
    <cellStyle name="Comma 6 8 2 2" xfId="14010"/>
    <cellStyle name="Comma 6 8 2 2 2" xfId="28493"/>
    <cellStyle name="Comma 6 8 2 2 2 2" xfId="57164"/>
    <cellStyle name="Comma 6 8 2 2 3" xfId="42828"/>
    <cellStyle name="Comma 6 8 2 3" xfId="21323"/>
    <cellStyle name="Comma 6 8 2 3 2" xfId="49994"/>
    <cellStyle name="Comma 6 8 2 4" xfId="35658"/>
    <cellStyle name="Comma 6 8 3" xfId="10447"/>
    <cellStyle name="Comma 6 8 3 2" xfId="24930"/>
    <cellStyle name="Comma 6 8 3 2 2" xfId="53601"/>
    <cellStyle name="Comma 6 8 3 3" xfId="39265"/>
    <cellStyle name="Comma 6 8 4" xfId="17760"/>
    <cellStyle name="Comma 6 8 4 2" xfId="46431"/>
    <cellStyle name="Comma 6 8 5" xfId="32095"/>
    <cellStyle name="Comma 6 9" xfId="5028"/>
    <cellStyle name="Comma 6 9 2" xfId="12232"/>
    <cellStyle name="Comma 6 9 2 2" xfId="26715"/>
    <cellStyle name="Comma 6 9 2 2 2" xfId="55386"/>
    <cellStyle name="Comma 6 9 2 3" xfId="41050"/>
    <cellStyle name="Comma 6 9 3" xfId="19545"/>
    <cellStyle name="Comma 6 9 3 2" xfId="48216"/>
    <cellStyle name="Comma 6 9 4" xfId="33880"/>
    <cellStyle name="Comma 7" xfId="506"/>
    <cellStyle name="Comma 7 2" xfId="532"/>
    <cellStyle name="Comma 7 2 10" xfId="1666"/>
    <cellStyle name="Comma 7 2 2" xfId="771"/>
    <cellStyle name="Comma 7 2 2 2" xfId="1213"/>
    <cellStyle name="Comma 7 2 2 2 2" xfId="3188"/>
    <cellStyle name="Comma 7 2 2 2 2 2" xfId="4952"/>
    <cellStyle name="Comma 7 2 2 2 2 2 2" xfId="8515"/>
    <cellStyle name="Comma 7 2 2 2 2 2 2 2" xfId="15719"/>
    <cellStyle name="Comma 7 2 2 2 2 2 2 2 2" xfId="30202"/>
    <cellStyle name="Comma 7 2 2 2 2 2 2 2 2 2" xfId="58873"/>
    <cellStyle name="Comma 7 2 2 2 2 2 2 2 3" xfId="44537"/>
    <cellStyle name="Comma 7 2 2 2 2 2 2 3" xfId="23032"/>
    <cellStyle name="Comma 7 2 2 2 2 2 2 3 2" xfId="51703"/>
    <cellStyle name="Comma 7 2 2 2 2 2 2 4" xfId="37367"/>
    <cellStyle name="Comma 7 2 2 2 2 2 3" xfId="12156"/>
    <cellStyle name="Comma 7 2 2 2 2 2 3 2" xfId="26639"/>
    <cellStyle name="Comma 7 2 2 2 2 2 3 2 2" xfId="55310"/>
    <cellStyle name="Comma 7 2 2 2 2 2 3 3" xfId="40974"/>
    <cellStyle name="Comma 7 2 2 2 2 2 4" xfId="19469"/>
    <cellStyle name="Comma 7 2 2 2 2 2 4 2" xfId="48140"/>
    <cellStyle name="Comma 7 2 2 2 2 2 5" xfId="33804"/>
    <cellStyle name="Comma 7 2 2 2 2 3" xfId="6747"/>
    <cellStyle name="Comma 7 2 2 2 2 3 2" xfId="13951"/>
    <cellStyle name="Comma 7 2 2 2 2 3 2 2" xfId="28434"/>
    <cellStyle name="Comma 7 2 2 2 2 3 2 2 2" xfId="57105"/>
    <cellStyle name="Comma 7 2 2 2 2 3 2 3" xfId="42769"/>
    <cellStyle name="Comma 7 2 2 2 2 3 3" xfId="21264"/>
    <cellStyle name="Comma 7 2 2 2 2 3 3 2" xfId="49935"/>
    <cellStyle name="Comma 7 2 2 2 2 3 4" xfId="35599"/>
    <cellStyle name="Comma 7 2 2 2 2 4" xfId="10388"/>
    <cellStyle name="Comma 7 2 2 2 2 4 2" xfId="24871"/>
    <cellStyle name="Comma 7 2 2 2 2 4 2 2" xfId="53542"/>
    <cellStyle name="Comma 7 2 2 2 2 4 3" xfId="39206"/>
    <cellStyle name="Comma 7 2 2 2 2 5" xfId="17701"/>
    <cellStyle name="Comma 7 2 2 2 2 5 2" xfId="46372"/>
    <cellStyle name="Comma 7 2 2 2 2 6" xfId="32036"/>
    <cellStyle name="Comma 7 2 2 2 3" xfId="4068"/>
    <cellStyle name="Comma 7 2 2 2 3 2" xfId="7631"/>
    <cellStyle name="Comma 7 2 2 2 3 2 2" xfId="14835"/>
    <cellStyle name="Comma 7 2 2 2 3 2 2 2" xfId="29318"/>
    <cellStyle name="Comma 7 2 2 2 3 2 2 2 2" xfId="57989"/>
    <cellStyle name="Comma 7 2 2 2 3 2 2 3" xfId="43653"/>
    <cellStyle name="Comma 7 2 2 2 3 2 3" xfId="22148"/>
    <cellStyle name="Comma 7 2 2 2 3 2 3 2" xfId="50819"/>
    <cellStyle name="Comma 7 2 2 2 3 2 4" xfId="36483"/>
    <cellStyle name="Comma 7 2 2 2 3 3" xfId="11272"/>
    <cellStyle name="Comma 7 2 2 2 3 3 2" xfId="25755"/>
    <cellStyle name="Comma 7 2 2 2 3 3 2 2" xfId="54426"/>
    <cellStyle name="Comma 7 2 2 2 3 3 3" xfId="40090"/>
    <cellStyle name="Comma 7 2 2 2 3 4" xfId="18585"/>
    <cellStyle name="Comma 7 2 2 2 3 4 2" xfId="47256"/>
    <cellStyle name="Comma 7 2 2 2 3 5" xfId="32920"/>
    <cellStyle name="Comma 7 2 2 2 4" xfId="5853"/>
    <cellStyle name="Comma 7 2 2 2 4 2" xfId="13057"/>
    <cellStyle name="Comma 7 2 2 2 4 2 2" xfId="27540"/>
    <cellStyle name="Comma 7 2 2 2 4 2 2 2" xfId="56211"/>
    <cellStyle name="Comma 7 2 2 2 4 2 3" xfId="41875"/>
    <cellStyle name="Comma 7 2 2 2 4 3" xfId="20370"/>
    <cellStyle name="Comma 7 2 2 2 4 3 2" xfId="49041"/>
    <cellStyle name="Comma 7 2 2 2 4 4" xfId="34705"/>
    <cellStyle name="Comma 7 2 2 2 5" xfId="9494"/>
    <cellStyle name="Comma 7 2 2 2 5 2" xfId="23977"/>
    <cellStyle name="Comma 7 2 2 2 5 2 2" xfId="52648"/>
    <cellStyle name="Comma 7 2 2 2 5 3" xfId="38312"/>
    <cellStyle name="Comma 7 2 2 2 6" xfId="16807"/>
    <cellStyle name="Comma 7 2 2 2 6 2" xfId="45478"/>
    <cellStyle name="Comma 7 2 2 2 7" xfId="31142"/>
    <cellStyle name="Comma 7 2 2 2 8" xfId="2309"/>
    <cellStyle name="Comma 7 2 2 3" xfId="2758"/>
    <cellStyle name="Comma 7 2 2 3 2" xfId="4518"/>
    <cellStyle name="Comma 7 2 2 3 2 2" xfId="8081"/>
    <cellStyle name="Comma 7 2 2 3 2 2 2" xfId="15285"/>
    <cellStyle name="Comma 7 2 2 3 2 2 2 2" xfId="29768"/>
    <cellStyle name="Comma 7 2 2 3 2 2 2 2 2" xfId="58439"/>
    <cellStyle name="Comma 7 2 2 3 2 2 2 3" xfId="44103"/>
    <cellStyle name="Comma 7 2 2 3 2 2 3" xfId="22598"/>
    <cellStyle name="Comma 7 2 2 3 2 2 3 2" xfId="51269"/>
    <cellStyle name="Comma 7 2 2 3 2 2 4" xfId="36933"/>
    <cellStyle name="Comma 7 2 2 3 2 3" xfId="11722"/>
    <cellStyle name="Comma 7 2 2 3 2 3 2" xfId="26205"/>
    <cellStyle name="Comma 7 2 2 3 2 3 2 2" xfId="54876"/>
    <cellStyle name="Comma 7 2 2 3 2 3 3" xfId="40540"/>
    <cellStyle name="Comma 7 2 2 3 2 4" xfId="19035"/>
    <cellStyle name="Comma 7 2 2 3 2 4 2" xfId="47706"/>
    <cellStyle name="Comma 7 2 2 3 2 5" xfId="33370"/>
    <cellStyle name="Comma 7 2 2 3 3" xfId="6313"/>
    <cellStyle name="Comma 7 2 2 3 3 2" xfId="13517"/>
    <cellStyle name="Comma 7 2 2 3 3 2 2" xfId="28000"/>
    <cellStyle name="Comma 7 2 2 3 3 2 2 2" xfId="56671"/>
    <cellStyle name="Comma 7 2 2 3 3 2 3" xfId="42335"/>
    <cellStyle name="Comma 7 2 2 3 3 3" xfId="20830"/>
    <cellStyle name="Comma 7 2 2 3 3 3 2" xfId="49501"/>
    <cellStyle name="Comma 7 2 2 3 3 4" xfId="35165"/>
    <cellStyle name="Comma 7 2 2 3 4" xfId="9954"/>
    <cellStyle name="Comma 7 2 2 3 4 2" xfId="24437"/>
    <cellStyle name="Comma 7 2 2 3 4 2 2" xfId="53108"/>
    <cellStyle name="Comma 7 2 2 3 4 3" xfId="38772"/>
    <cellStyle name="Comma 7 2 2 3 5" xfId="17267"/>
    <cellStyle name="Comma 7 2 2 3 5 2" xfId="45938"/>
    <cellStyle name="Comma 7 2 2 3 6" xfId="31602"/>
    <cellStyle name="Comma 7 2 2 4" xfId="3635"/>
    <cellStyle name="Comma 7 2 2 4 2" xfId="7197"/>
    <cellStyle name="Comma 7 2 2 4 2 2" xfId="14401"/>
    <cellStyle name="Comma 7 2 2 4 2 2 2" xfId="28884"/>
    <cellStyle name="Comma 7 2 2 4 2 2 2 2" xfId="57555"/>
    <cellStyle name="Comma 7 2 2 4 2 2 3" xfId="43219"/>
    <cellStyle name="Comma 7 2 2 4 2 3" xfId="21714"/>
    <cellStyle name="Comma 7 2 2 4 2 3 2" xfId="50385"/>
    <cellStyle name="Comma 7 2 2 4 2 4" xfId="36049"/>
    <cellStyle name="Comma 7 2 2 4 3" xfId="10838"/>
    <cellStyle name="Comma 7 2 2 4 3 2" xfId="25321"/>
    <cellStyle name="Comma 7 2 2 4 3 2 2" xfId="53992"/>
    <cellStyle name="Comma 7 2 2 4 3 3" xfId="39656"/>
    <cellStyle name="Comma 7 2 2 4 4" xfId="18151"/>
    <cellStyle name="Comma 7 2 2 4 4 2" xfId="46822"/>
    <cellStyle name="Comma 7 2 2 4 5" xfId="32486"/>
    <cellStyle name="Comma 7 2 2 5" xfId="5419"/>
    <cellStyle name="Comma 7 2 2 5 2" xfId="12623"/>
    <cellStyle name="Comma 7 2 2 5 2 2" xfId="27106"/>
    <cellStyle name="Comma 7 2 2 5 2 2 2" xfId="55777"/>
    <cellStyle name="Comma 7 2 2 5 2 3" xfId="41441"/>
    <cellStyle name="Comma 7 2 2 5 3" xfId="19936"/>
    <cellStyle name="Comma 7 2 2 5 3 2" xfId="48607"/>
    <cellStyle name="Comma 7 2 2 5 4" xfId="34271"/>
    <cellStyle name="Comma 7 2 2 6" xfId="9057"/>
    <cellStyle name="Comma 7 2 2 6 2" xfId="23540"/>
    <cellStyle name="Comma 7 2 2 6 2 2" xfId="52211"/>
    <cellStyle name="Comma 7 2 2 6 3" xfId="37875"/>
    <cellStyle name="Comma 7 2 2 7" xfId="16373"/>
    <cellStyle name="Comma 7 2 2 7 2" xfId="45044"/>
    <cellStyle name="Comma 7 2 2 8" xfId="30708"/>
    <cellStyle name="Comma 7 2 2 9" xfId="1879"/>
    <cellStyle name="Comma 7 2 3" xfId="997"/>
    <cellStyle name="Comma 7 2 3 2" xfId="2974"/>
    <cellStyle name="Comma 7 2 3 2 2" xfId="4736"/>
    <cellStyle name="Comma 7 2 3 2 2 2" xfId="8299"/>
    <cellStyle name="Comma 7 2 3 2 2 2 2" xfId="15503"/>
    <cellStyle name="Comma 7 2 3 2 2 2 2 2" xfId="29986"/>
    <cellStyle name="Comma 7 2 3 2 2 2 2 2 2" xfId="58657"/>
    <cellStyle name="Comma 7 2 3 2 2 2 2 3" xfId="44321"/>
    <cellStyle name="Comma 7 2 3 2 2 2 3" xfId="22816"/>
    <cellStyle name="Comma 7 2 3 2 2 2 3 2" xfId="51487"/>
    <cellStyle name="Comma 7 2 3 2 2 2 4" xfId="37151"/>
    <cellStyle name="Comma 7 2 3 2 2 3" xfId="11940"/>
    <cellStyle name="Comma 7 2 3 2 2 3 2" xfId="26423"/>
    <cellStyle name="Comma 7 2 3 2 2 3 2 2" xfId="55094"/>
    <cellStyle name="Comma 7 2 3 2 2 3 3" xfId="40758"/>
    <cellStyle name="Comma 7 2 3 2 2 4" xfId="19253"/>
    <cellStyle name="Comma 7 2 3 2 2 4 2" xfId="47924"/>
    <cellStyle name="Comma 7 2 3 2 2 5" xfId="33588"/>
    <cellStyle name="Comma 7 2 3 2 3" xfId="6531"/>
    <cellStyle name="Comma 7 2 3 2 3 2" xfId="13735"/>
    <cellStyle name="Comma 7 2 3 2 3 2 2" xfId="28218"/>
    <cellStyle name="Comma 7 2 3 2 3 2 2 2" xfId="56889"/>
    <cellStyle name="Comma 7 2 3 2 3 2 3" xfId="42553"/>
    <cellStyle name="Comma 7 2 3 2 3 3" xfId="21048"/>
    <cellStyle name="Comma 7 2 3 2 3 3 2" xfId="49719"/>
    <cellStyle name="Comma 7 2 3 2 3 4" xfId="35383"/>
    <cellStyle name="Comma 7 2 3 2 4" xfId="10172"/>
    <cellStyle name="Comma 7 2 3 2 4 2" xfId="24655"/>
    <cellStyle name="Comma 7 2 3 2 4 2 2" xfId="53326"/>
    <cellStyle name="Comma 7 2 3 2 4 3" xfId="38990"/>
    <cellStyle name="Comma 7 2 3 2 5" xfId="17485"/>
    <cellStyle name="Comma 7 2 3 2 5 2" xfId="46156"/>
    <cellStyle name="Comma 7 2 3 2 6" xfId="31820"/>
    <cellStyle name="Comma 7 2 3 3" xfId="3852"/>
    <cellStyle name="Comma 7 2 3 3 2" xfId="7415"/>
    <cellStyle name="Comma 7 2 3 3 2 2" xfId="14619"/>
    <cellStyle name="Comma 7 2 3 3 2 2 2" xfId="29102"/>
    <cellStyle name="Comma 7 2 3 3 2 2 2 2" xfId="57773"/>
    <cellStyle name="Comma 7 2 3 3 2 2 3" xfId="43437"/>
    <cellStyle name="Comma 7 2 3 3 2 3" xfId="21932"/>
    <cellStyle name="Comma 7 2 3 3 2 3 2" xfId="50603"/>
    <cellStyle name="Comma 7 2 3 3 2 4" xfId="36267"/>
    <cellStyle name="Comma 7 2 3 3 3" xfId="11056"/>
    <cellStyle name="Comma 7 2 3 3 3 2" xfId="25539"/>
    <cellStyle name="Comma 7 2 3 3 3 2 2" xfId="54210"/>
    <cellStyle name="Comma 7 2 3 3 3 3" xfId="39874"/>
    <cellStyle name="Comma 7 2 3 3 4" xfId="18369"/>
    <cellStyle name="Comma 7 2 3 3 4 2" xfId="47040"/>
    <cellStyle name="Comma 7 2 3 3 5" xfId="32704"/>
    <cellStyle name="Comma 7 2 3 4" xfId="5637"/>
    <cellStyle name="Comma 7 2 3 4 2" xfId="12841"/>
    <cellStyle name="Comma 7 2 3 4 2 2" xfId="27324"/>
    <cellStyle name="Comma 7 2 3 4 2 2 2" xfId="55995"/>
    <cellStyle name="Comma 7 2 3 4 2 3" xfId="41659"/>
    <cellStyle name="Comma 7 2 3 4 3" xfId="20154"/>
    <cellStyle name="Comma 7 2 3 4 3 2" xfId="48825"/>
    <cellStyle name="Comma 7 2 3 4 4" xfId="34489"/>
    <cellStyle name="Comma 7 2 3 5" xfId="9278"/>
    <cellStyle name="Comma 7 2 3 5 2" xfId="23761"/>
    <cellStyle name="Comma 7 2 3 5 2 2" xfId="52432"/>
    <cellStyle name="Comma 7 2 3 5 3" xfId="38096"/>
    <cellStyle name="Comma 7 2 3 6" xfId="16591"/>
    <cellStyle name="Comma 7 2 3 6 2" xfId="45262"/>
    <cellStyle name="Comma 7 2 3 7" xfId="30926"/>
    <cellStyle name="Comma 7 2 3 8" xfId="2095"/>
    <cellStyle name="Comma 7 2 4" xfId="2545"/>
    <cellStyle name="Comma 7 2 4 2" xfId="4302"/>
    <cellStyle name="Comma 7 2 4 2 2" xfId="7865"/>
    <cellStyle name="Comma 7 2 4 2 2 2" xfId="15069"/>
    <cellStyle name="Comma 7 2 4 2 2 2 2" xfId="29552"/>
    <cellStyle name="Comma 7 2 4 2 2 2 2 2" xfId="58223"/>
    <cellStyle name="Comma 7 2 4 2 2 2 3" xfId="43887"/>
    <cellStyle name="Comma 7 2 4 2 2 3" xfId="22382"/>
    <cellStyle name="Comma 7 2 4 2 2 3 2" xfId="51053"/>
    <cellStyle name="Comma 7 2 4 2 2 4" xfId="36717"/>
    <cellStyle name="Comma 7 2 4 2 3" xfId="11506"/>
    <cellStyle name="Comma 7 2 4 2 3 2" xfId="25989"/>
    <cellStyle name="Comma 7 2 4 2 3 2 2" xfId="54660"/>
    <cellStyle name="Comma 7 2 4 2 3 3" xfId="40324"/>
    <cellStyle name="Comma 7 2 4 2 4" xfId="18819"/>
    <cellStyle name="Comma 7 2 4 2 4 2" xfId="47490"/>
    <cellStyle name="Comma 7 2 4 2 5" xfId="33154"/>
    <cellStyle name="Comma 7 2 4 3" xfId="6097"/>
    <cellStyle name="Comma 7 2 4 3 2" xfId="13301"/>
    <cellStyle name="Comma 7 2 4 3 2 2" xfId="27784"/>
    <cellStyle name="Comma 7 2 4 3 2 2 2" xfId="56455"/>
    <cellStyle name="Comma 7 2 4 3 2 3" xfId="42119"/>
    <cellStyle name="Comma 7 2 4 3 3" xfId="20614"/>
    <cellStyle name="Comma 7 2 4 3 3 2" xfId="49285"/>
    <cellStyle name="Comma 7 2 4 3 4" xfId="34949"/>
    <cellStyle name="Comma 7 2 4 4" xfId="9738"/>
    <cellStyle name="Comma 7 2 4 4 2" xfId="24221"/>
    <cellStyle name="Comma 7 2 4 4 2 2" xfId="52892"/>
    <cellStyle name="Comma 7 2 4 4 3" xfId="38556"/>
    <cellStyle name="Comma 7 2 4 5" xfId="17051"/>
    <cellStyle name="Comma 7 2 4 5 2" xfId="45722"/>
    <cellStyle name="Comma 7 2 4 6" xfId="31386"/>
    <cellStyle name="Comma 7 2 5" xfId="3420"/>
    <cellStyle name="Comma 7 2 5 2" xfId="6981"/>
    <cellStyle name="Comma 7 2 5 2 2" xfId="14185"/>
    <cellStyle name="Comma 7 2 5 2 2 2" xfId="28668"/>
    <cellStyle name="Comma 7 2 5 2 2 2 2" xfId="57339"/>
    <cellStyle name="Comma 7 2 5 2 2 3" xfId="43003"/>
    <cellStyle name="Comma 7 2 5 2 3" xfId="21498"/>
    <cellStyle name="Comma 7 2 5 2 3 2" xfId="50169"/>
    <cellStyle name="Comma 7 2 5 2 4" xfId="35833"/>
    <cellStyle name="Comma 7 2 5 3" xfId="10622"/>
    <cellStyle name="Comma 7 2 5 3 2" xfId="25105"/>
    <cellStyle name="Comma 7 2 5 3 2 2" xfId="53776"/>
    <cellStyle name="Comma 7 2 5 3 3" xfId="39440"/>
    <cellStyle name="Comma 7 2 5 4" xfId="17935"/>
    <cellStyle name="Comma 7 2 5 4 2" xfId="46606"/>
    <cellStyle name="Comma 7 2 5 5" xfId="32270"/>
    <cellStyle name="Comma 7 2 6" xfId="5203"/>
    <cellStyle name="Comma 7 2 6 2" xfId="12407"/>
    <cellStyle name="Comma 7 2 6 2 2" xfId="26890"/>
    <cellStyle name="Comma 7 2 6 2 2 2" xfId="55561"/>
    <cellStyle name="Comma 7 2 6 2 3" xfId="41225"/>
    <cellStyle name="Comma 7 2 6 3" xfId="19720"/>
    <cellStyle name="Comma 7 2 6 3 2" xfId="48391"/>
    <cellStyle name="Comma 7 2 6 4" xfId="34055"/>
    <cellStyle name="Comma 7 2 7" xfId="8838"/>
    <cellStyle name="Comma 7 2 7 2" xfId="23321"/>
    <cellStyle name="Comma 7 2 7 2 2" xfId="51992"/>
    <cellStyle name="Comma 7 2 7 3" xfId="37656"/>
    <cellStyle name="Comma 7 2 8" xfId="16157"/>
    <cellStyle name="Comma 7 2 8 2" xfId="44828"/>
    <cellStyle name="Comma 7 2 9" xfId="30492"/>
    <cellStyle name="Comma 7 3" xfId="540"/>
    <cellStyle name="Comma 7 3 10" xfId="1671"/>
    <cellStyle name="Comma 7 3 2" xfId="778"/>
    <cellStyle name="Comma 7 3 2 2" xfId="1219"/>
    <cellStyle name="Comma 7 3 2 2 2" xfId="3194"/>
    <cellStyle name="Comma 7 3 2 2 2 2" xfId="4958"/>
    <cellStyle name="Comma 7 3 2 2 2 2 2" xfId="8521"/>
    <cellStyle name="Comma 7 3 2 2 2 2 2 2" xfId="15725"/>
    <cellStyle name="Comma 7 3 2 2 2 2 2 2 2" xfId="30208"/>
    <cellStyle name="Comma 7 3 2 2 2 2 2 2 2 2" xfId="58879"/>
    <cellStyle name="Comma 7 3 2 2 2 2 2 2 3" xfId="44543"/>
    <cellStyle name="Comma 7 3 2 2 2 2 2 3" xfId="23038"/>
    <cellStyle name="Comma 7 3 2 2 2 2 2 3 2" xfId="51709"/>
    <cellStyle name="Comma 7 3 2 2 2 2 2 4" xfId="37373"/>
    <cellStyle name="Comma 7 3 2 2 2 2 3" xfId="12162"/>
    <cellStyle name="Comma 7 3 2 2 2 2 3 2" xfId="26645"/>
    <cellStyle name="Comma 7 3 2 2 2 2 3 2 2" xfId="55316"/>
    <cellStyle name="Comma 7 3 2 2 2 2 3 3" xfId="40980"/>
    <cellStyle name="Comma 7 3 2 2 2 2 4" xfId="19475"/>
    <cellStyle name="Comma 7 3 2 2 2 2 4 2" xfId="48146"/>
    <cellStyle name="Comma 7 3 2 2 2 2 5" xfId="33810"/>
    <cellStyle name="Comma 7 3 2 2 2 3" xfId="6753"/>
    <cellStyle name="Comma 7 3 2 2 2 3 2" xfId="13957"/>
    <cellStyle name="Comma 7 3 2 2 2 3 2 2" xfId="28440"/>
    <cellStyle name="Comma 7 3 2 2 2 3 2 2 2" xfId="57111"/>
    <cellStyle name="Comma 7 3 2 2 2 3 2 3" xfId="42775"/>
    <cellStyle name="Comma 7 3 2 2 2 3 3" xfId="21270"/>
    <cellStyle name="Comma 7 3 2 2 2 3 3 2" xfId="49941"/>
    <cellStyle name="Comma 7 3 2 2 2 3 4" xfId="35605"/>
    <cellStyle name="Comma 7 3 2 2 2 4" xfId="10394"/>
    <cellStyle name="Comma 7 3 2 2 2 4 2" xfId="24877"/>
    <cellStyle name="Comma 7 3 2 2 2 4 2 2" xfId="53548"/>
    <cellStyle name="Comma 7 3 2 2 2 4 3" xfId="39212"/>
    <cellStyle name="Comma 7 3 2 2 2 5" xfId="17707"/>
    <cellStyle name="Comma 7 3 2 2 2 5 2" xfId="46378"/>
    <cellStyle name="Comma 7 3 2 2 2 6" xfId="32042"/>
    <cellStyle name="Comma 7 3 2 2 3" xfId="4074"/>
    <cellStyle name="Comma 7 3 2 2 3 2" xfId="7637"/>
    <cellStyle name="Comma 7 3 2 2 3 2 2" xfId="14841"/>
    <cellStyle name="Comma 7 3 2 2 3 2 2 2" xfId="29324"/>
    <cellStyle name="Comma 7 3 2 2 3 2 2 2 2" xfId="57995"/>
    <cellStyle name="Comma 7 3 2 2 3 2 2 3" xfId="43659"/>
    <cellStyle name="Comma 7 3 2 2 3 2 3" xfId="22154"/>
    <cellStyle name="Comma 7 3 2 2 3 2 3 2" xfId="50825"/>
    <cellStyle name="Comma 7 3 2 2 3 2 4" xfId="36489"/>
    <cellStyle name="Comma 7 3 2 2 3 3" xfId="11278"/>
    <cellStyle name="Comma 7 3 2 2 3 3 2" xfId="25761"/>
    <cellStyle name="Comma 7 3 2 2 3 3 2 2" xfId="54432"/>
    <cellStyle name="Comma 7 3 2 2 3 3 3" xfId="40096"/>
    <cellStyle name="Comma 7 3 2 2 3 4" xfId="18591"/>
    <cellStyle name="Comma 7 3 2 2 3 4 2" xfId="47262"/>
    <cellStyle name="Comma 7 3 2 2 3 5" xfId="32926"/>
    <cellStyle name="Comma 7 3 2 2 4" xfId="5859"/>
    <cellStyle name="Comma 7 3 2 2 4 2" xfId="13063"/>
    <cellStyle name="Comma 7 3 2 2 4 2 2" xfId="27546"/>
    <cellStyle name="Comma 7 3 2 2 4 2 2 2" xfId="56217"/>
    <cellStyle name="Comma 7 3 2 2 4 2 3" xfId="41881"/>
    <cellStyle name="Comma 7 3 2 2 4 3" xfId="20376"/>
    <cellStyle name="Comma 7 3 2 2 4 3 2" xfId="49047"/>
    <cellStyle name="Comma 7 3 2 2 4 4" xfId="34711"/>
    <cellStyle name="Comma 7 3 2 2 5" xfId="9500"/>
    <cellStyle name="Comma 7 3 2 2 5 2" xfId="23983"/>
    <cellStyle name="Comma 7 3 2 2 5 2 2" xfId="52654"/>
    <cellStyle name="Comma 7 3 2 2 5 3" xfId="38318"/>
    <cellStyle name="Comma 7 3 2 2 6" xfId="16813"/>
    <cellStyle name="Comma 7 3 2 2 6 2" xfId="45484"/>
    <cellStyle name="Comma 7 3 2 2 7" xfId="31148"/>
    <cellStyle name="Comma 7 3 2 2 8" xfId="2315"/>
    <cellStyle name="Comma 7 3 2 3" xfId="2764"/>
    <cellStyle name="Comma 7 3 2 3 2" xfId="4524"/>
    <cellStyle name="Comma 7 3 2 3 2 2" xfId="8087"/>
    <cellStyle name="Comma 7 3 2 3 2 2 2" xfId="15291"/>
    <cellStyle name="Comma 7 3 2 3 2 2 2 2" xfId="29774"/>
    <cellStyle name="Comma 7 3 2 3 2 2 2 2 2" xfId="58445"/>
    <cellStyle name="Comma 7 3 2 3 2 2 2 3" xfId="44109"/>
    <cellStyle name="Comma 7 3 2 3 2 2 3" xfId="22604"/>
    <cellStyle name="Comma 7 3 2 3 2 2 3 2" xfId="51275"/>
    <cellStyle name="Comma 7 3 2 3 2 2 4" xfId="36939"/>
    <cellStyle name="Comma 7 3 2 3 2 3" xfId="11728"/>
    <cellStyle name="Comma 7 3 2 3 2 3 2" xfId="26211"/>
    <cellStyle name="Comma 7 3 2 3 2 3 2 2" xfId="54882"/>
    <cellStyle name="Comma 7 3 2 3 2 3 3" xfId="40546"/>
    <cellStyle name="Comma 7 3 2 3 2 4" xfId="19041"/>
    <cellStyle name="Comma 7 3 2 3 2 4 2" xfId="47712"/>
    <cellStyle name="Comma 7 3 2 3 2 5" xfId="33376"/>
    <cellStyle name="Comma 7 3 2 3 3" xfId="6319"/>
    <cellStyle name="Comma 7 3 2 3 3 2" xfId="13523"/>
    <cellStyle name="Comma 7 3 2 3 3 2 2" xfId="28006"/>
    <cellStyle name="Comma 7 3 2 3 3 2 2 2" xfId="56677"/>
    <cellStyle name="Comma 7 3 2 3 3 2 3" xfId="42341"/>
    <cellStyle name="Comma 7 3 2 3 3 3" xfId="20836"/>
    <cellStyle name="Comma 7 3 2 3 3 3 2" xfId="49507"/>
    <cellStyle name="Comma 7 3 2 3 3 4" xfId="35171"/>
    <cellStyle name="Comma 7 3 2 3 4" xfId="9960"/>
    <cellStyle name="Comma 7 3 2 3 4 2" xfId="24443"/>
    <cellStyle name="Comma 7 3 2 3 4 2 2" xfId="53114"/>
    <cellStyle name="Comma 7 3 2 3 4 3" xfId="38778"/>
    <cellStyle name="Comma 7 3 2 3 5" xfId="17273"/>
    <cellStyle name="Comma 7 3 2 3 5 2" xfId="45944"/>
    <cellStyle name="Comma 7 3 2 3 6" xfId="31608"/>
    <cellStyle name="Comma 7 3 2 4" xfId="3641"/>
    <cellStyle name="Comma 7 3 2 4 2" xfId="7203"/>
    <cellStyle name="Comma 7 3 2 4 2 2" xfId="14407"/>
    <cellStyle name="Comma 7 3 2 4 2 2 2" xfId="28890"/>
    <cellStyle name="Comma 7 3 2 4 2 2 2 2" xfId="57561"/>
    <cellStyle name="Comma 7 3 2 4 2 2 3" xfId="43225"/>
    <cellStyle name="Comma 7 3 2 4 2 3" xfId="21720"/>
    <cellStyle name="Comma 7 3 2 4 2 3 2" xfId="50391"/>
    <cellStyle name="Comma 7 3 2 4 2 4" xfId="36055"/>
    <cellStyle name="Comma 7 3 2 4 3" xfId="10844"/>
    <cellStyle name="Comma 7 3 2 4 3 2" xfId="25327"/>
    <cellStyle name="Comma 7 3 2 4 3 2 2" xfId="53998"/>
    <cellStyle name="Comma 7 3 2 4 3 3" xfId="39662"/>
    <cellStyle name="Comma 7 3 2 4 4" xfId="18157"/>
    <cellStyle name="Comma 7 3 2 4 4 2" xfId="46828"/>
    <cellStyle name="Comma 7 3 2 4 5" xfId="32492"/>
    <cellStyle name="Comma 7 3 2 5" xfId="5425"/>
    <cellStyle name="Comma 7 3 2 5 2" xfId="12629"/>
    <cellStyle name="Comma 7 3 2 5 2 2" xfId="27112"/>
    <cellStyle name="Comma 7 3 2 5 2 2 2" xfId="55783"/>
    <cellStyle name="Comma 7 3 2 5 2 3" xfId="41447"/>
    <cellStyle name="Comma 7 3 2 5 3" xfId="19942"/>
    <cellStyle name="Comma 7 3 2 5 3 2" xfId="48613"/>
    <cellStyle name="Comma 7 3 2 5 4" xfId="34277"/>
    <cellStyle name="Comma 7 3 2 6" xfId="9064"/>
    <cellStyle name="Comma 7 3 2 6 2" xfId="23547"/>
    <cellStyle name="Comma 7 3 2 6 2 2" xfId="52218"/>
    <cellStyle name="Comma 7 3 2 6 3" xfId="37882"/>
    <cellStyle name="Comma 7 3 2 7" xfId="16379"/>
    <cellStyle name="Comma 7 3 2 7 2" xfId="45050"/>
    <cellStyle name="Comma 7 3 2 8" xfId="30714"/>
    <cellStyle name="Comma 7 3 2 9" xfId="1885"/>
    <cellStyle name="Comma 7 3 3" xfId="1003"/>
    <cellStyle name="Comma 7 3 3 2" xfId="2980"/>
    <cellStyle name="Comma 7 3 3 2 2" xfId="4742"/>
    <cellStyle name="Comma 7 3 3 2 2 2" xfId="8305"/>
    <cellStyle name="Comma 7 3 3 2 2 2 2" xfId="15509"/>
    <cellStyle name="Comma 7 3 3 2 2 2 2 2" xfId="29992"/>
    <cellStyle name="Comma 7 3 3 2 2 2 2 2 2" xfId="58663"/>
    <cellStyle name="Comma 7 3 3 2 2 2 2 3" xfId="44327"/>
    <cellStyle name="Comma 7 3 3 2 2 2 3" xfId="22822"/>
    <cellStyle name="Comma 7 3 3 2 2 2 3 2" xfId="51493"/>
    <cellStyle name="Comma 7 3 3 2 2 2 4" xfId="37157"/>
    <cellStyle name="Comma 7 3 3 2 2 3" xfId="11946"/>
    <cellStyle name="Comma 7 3 3 2 2 3 2" xfId="26429"/>
    <cellStyle name="Comma 7 3 3 2 2 3 2 2" xfId="55100"/>
    <cellStyle name="Comma 7 3 3 2 2 3 3" xfId="40764"/>
    <cellStyle name="Comma 7 3 3 2 2 4" xfId="19259"/>
    <cellStyle name="Comma 7 3 3 2 2 4 2" xfId="47930"/>
    <cellStyle name="Comma 7 3 3 2 2 5" xfId="33594"/>
    <cellStyle name="Comma 7 3 3 2 3" xfId="6537"/>
    <cellStyle name="Comma 7 3 3 2 3 2" xfId="13741"/>
    <cellStyle name="Comma 7 3 3 2 3 2 2" xfId="28224"/>
    <cellStyle name="Comma 7 3 3 2 3 2 2 2" xfId="56895"/>
    <cellStyle name="Comma 7 3 3 2 3 2 3" xfId="42559"/>
    <cellStyle name="Comma 7 3 3 2 3 3" xfId="21054"/>
    <cellStyle name="Comma 7 3 3 2 3 3 2" xfId="49725"/>
    <cellStyle name="Comma 7 3 3 2 3 4" xfId="35389"/>
    <cellStyle name="Comma 7 3 3 2 4" xfId="10178"/>
    <cellStyle name="Comma 7 3 3 2 4 2" xfId="24661"/>
    <cellStyle name="Comma 7 3 3 2 4 2 2" xfId="53332"/>
    <cellStyle name="Comma 7 3 3 2 4 3" xfId="38996"/>
    <cellStyle name="Comma 7 3 3 2 5" xfId="17491"/>
    <cellStyle name="Comma 7 3 3 2 5 2" xfId="46162"/>
    <cellStyle name="Comma 7 3 3 2 6" xfId="31826"/>
    <cellStyle name="Comma 7 3 3 3" xfId="3858"/>
    <cellStyle name="Comma 7 3 3 3 2" xfId="7421"/>
    <cellStyle name="Comma 7 3 3 3 2 2" xfId="14625"/>
    <cellStyle name="Comma 7 3 3 3 2 2 2" xfId="29108"/>
    <cellStyle name="Comma 7 3 3 3 2 2 2 2" xfId="57779"/>
    <cellStyle name="Comma 7 3 3 3 2 2 3" xfId="43443"/>
    <cellStyle name="Comma 7 3 3 3 2 3" xfId="21938"/>
    <cellStyle name="Comma 7 3 3 3 2 3 2" xfId="50609"/>
    <cellStyle name="Comma 7 3 3 3 2 4" xfId="36273"/>
    <cellStyle name="Comma 7 3 3 3 3" xfId="11062"/>
    <cellStyle name="Comma 7 3 3 3 3 2" xfId="25545"/>
    <cellStyle name="Comma 7 3 3 3 3 2 2" xfId="54216"/>
    <cellStyle name="Comma 7 3 3 3 3 3" xfId="39880"/>
    <cellStyle name="Comma 7 3 3 3 4" xfId="18375"/>
    <cellStyle name="Comma 7 3 3 3 4 2" xfId="47046"/>
    <cellStyle name="Comma 7 3 3 3 5" xfId="32710"/>
    <cellStyle name="Comma 7 3 3 4" xfId="5643"/>
    <cellStyle name="Comma 7 3 3 4 2" xfId="12847"/>
    <cellStyle name="Comma 7 3 3 4 2 2" xfId="27330"/>
    <cellStyle name="Comma 7 3 3 4 2 2 2" xfId="56001"/>
    <cellStyle name="Comma 7 3 3 4 2 3" xfId="41665"/>
    <cellStyle name="Comma 7 3 3 4 3" xfId="20160"/>
    <cellStyle name="Comma 7 3 3 4 3 2" xfId="48831"/>
    <cellStyle name="Comma 7 3 3 4 4" xfId="34495"/>
    <cellStyle name="Comma 7 3 3 5" xfId="9284"/>
    <cellStyle name="Comma 7 3 3 5 2" xfId="23767"/>
    <cellStyle name="Comma 7 3 3 5 2 2" xfId="52438"/>
    <cellStyle name="Comma 7 3 3 5 3" xfId="38102"/>
    <cellStyle name="Comma 7 3 3 6" xfId="16597"/>
    <cellStyle name="Comma 7 3 3 6 2" xfId="45268"/>
    <cellStyle name="Comma 7 3 3 7" xfId="30932"/>
    <cellStyle name="Comma 7 3 3 8" xfId="2101"/>
    <cellStyle name="Comma 7 3 4" xfId="2550"/>
    <cellStyle name="Comma 7 3 4 2" xfId="4308"/>
    <cellStyle name="Comma 7 3 4 2 2" xfId="7871"/>
    <cellStyle name="Comma 7 3 4 2 2 2" xfId="15075"/>
    <cellStyle name="Comma 7 3 4 2 2 2 2" xfId="29558"/>
    <cellStyle name="Comma 7 3 4 2 2 2 2 2" xfId="58229"/>
    <cellStyle name="Comma 7 3 4 2 2 2 3" xfId="43893"/>
    <cellStyle name="Comma 7 3 4 2 2 3" xfId="22388"/>
    <cellStyle name="Comma 7 3 4 2 2 3 2" xfId="51059"/>
    <cellStyle name="Comma 7 3 4 2 2 4" xfId="36723"/>
    <cellStyle name="Comma 7 3 4 2 3" xfId="11512"/>
    <cellStyle name="Comma 7 3 4 2 3 2" xfId="25995"/>
    <cellStyle name="Comma 7 3 4 2 3 2 2" xfId="54666"/>
    <cellStyle name="Comma 7 3 4 2 3 3" xfId="40330"/>
    <cellStyle name="Comma 7 3 4 2 4" xfId="18825"/>
    <cellStyle name="Comma 7 3 4 2 4 2" xfId="47496"/>
    <cellStyle name="Comma 7 3 4 2 5" xfId="33160"/>
    <cellStyle name="Comma 7 3 4 3" xfId="6103"/>
    <cellStyle name="Comma 7 3 4 3 2" xfId="13307"/>
    <cellStyle name="Comma 7 3 4 3 2 2" xfId="27790"/>
    <cellStyle name="Comma 7 3 4 3 2 2 2" xfId="56461"/>
    <cellStyle name="Comma 7 3 4 3 2 3" xfId="42125"/>
    <cellStyle name="Comma 7 3 4 3 3" xfId="20620"/>
    <cellStyle name="Comma 7 3 4 3 3 2" xfId="49291"/>
    <cellStyle name="Comma 7 3 4 3 4" xfId="34955"/>
    <cellStyle name="Comma 7 3 4 4" xfId="9744"/>
    <cellStyle name="Comma 7 3 4 4 2" xfId="24227"/>
    <cellStyle name="Comma 7 3 4 4 2 2" xfId="52898"/>
    <cellStyle name="Comma 7 3 4 4 3" xfId="38562"/>
    <cellStyle name="Comma 7 3 4 5" xfId="17057"/>
    <cellStyle name="Comma 7 3 4 5 2" xfId="45728"/>
    <cellStyle name="Comma 7 3 4 6" xfId="31392"/>
    <cellStyle name="Comma 7 3 5" xfId="3426"/>
    <cellStyle name="Comma 7 3 5 2" xfId="6987"/>
    <cellStyle name="Comma 7 3 5 2 2" xfId="14191"/>
    <cellStyle name="Comma 7 3 5 2 2 2" xfId="28674"/>
    <cellStyle name="Comma 7 3 5 2 2 2 2" xfId="57345"/>
    <cellStyle name="Comma 7 3 5 2 2 3" xfId="43009"/>
    <cellStyle name="Comma 7 3 5 2 3" xfId="21504"/>
    <cellStyle name="Comma 7 3 5 2 3 2" xfId="50175"/>
    <cellStyle name="Comma 7 3 5 2 4" xfId="35839"/>
    <cellStyle name="Comma 7 3 5 3" xfId="10628"/>
    <cellStyle name="Comma 7 3 5 3 2" xfId="25111"/>
    <cellStyle name="Comma 7 3 5 3 2 2" xfId="53782"/>
    <cellStyle name="Comma 7 3 5 3 3" xfId="39446"/>
    <cellStyle name="Comma 7 3 5 4" xfId="17941"/>
    <cellStyle name="Comma 7 3 5 4 2" xfId="46612"/>
    <cellStyle name="Comma 7 3 5 5" xfId="32276"/>
    <cellStyle name="Comma 7 3 6" xfId="5209"/>
    <cellStyle name="Comma 7 3 6 2" xfId="12413"/>
    <cellStyle name="Comma 7 3 6 2 2" xfId="26896"/>
    <cellStyle name="Comma 7 3 6 2 2 2" xfId="55567"/>
    <cellStyle name="Comma 7 3 6 2 3" xfId="41231"/>
    <cellStyle name="Comma 7 3 6 3" xfId="19726"/>
    <cellStyle name="Comma 7 3 6 3 2" xfId="48397"/>
    <cellStyle name="Comma 7 3 6 4" xfId="34061"/>
    <cellStyle name="Comma 7 3 7" xfId="8845"/>
    <cellStyle name="Comma 7 3 7 2" xfId="23328"/>
    <cellStyle name="Comma 7 3 7 2 2" xfId="51999"/>
    <cellStyle name="Comma 7 3 7 3" xfId="37663"/>
    <cellStyle name="Comma 7 3 8" xfId="16163"/>
    <cellStyle name="Comma 7 3 8 2" xfId="44834"/>
    <cellStyle name="Comma 7 3 9" xfId="30498"/>
    <cellStyle name="Comma 8" xfId="510"/>
    <cellStyle name="Comma 8 10" xfId="1656"/>
    <cellStyle name="Comma 8 2" xfId="758"/>
    <cellStyle name="Comma 8 2 2" xfId="1202"/>
    <cellStyle name="Comma 8 2 2 2" xfId="3178"/>
    <cellStyle name="Comma 8 2 2 2 2" xfId="4941"/>
    <cellStyle name="Comma 8 2 2 2 2 2" xfId="8504"/>
    <cellStyle name="Comma 8 2 2 2 2 2 2" xfId="15708"/>
    <cellStyle name="Comma 8 2 2 2 2 2 2 2" xfId="30191"/>
    <cellStyle name="Comma 8 2 2 2 2 2 2 2 2" xfId="58862"/>
    <cellStyle name="Comma 8 2 2 2 2 2 2 3" xfId="44526"/>
    <cellStyle name="Comma 8 2 2 2 2 2 3" xfId="23021"/>
    <cellStyle name="Comma 8 2 2 2 2 2 3 2" xfId="51692"/>
    <cellStyle name="Comma 8 2 2 2 2 2 4" xfId="37356"/>
    <cellStyle name="Comma 8 2 2 2 2 3" xfId="12145"/>
    <cellStyle name="Comma 8 2 2 2 2 3 2" xfId="26628"/>
    <cellStyle name="Comma 8 2 2 2 2 3 2 2" xfId="55299"/>
    <cellStyle name="Comma 8 2 2 2 2 3 3" xfId="40963"/>
    <cellStyle name="Comma 8 2 2 2 2 4" xfId="19458"/>
    <cellStyle name="Comma 8 2 2 2 2 4 2" xfId="48129"/>
    <cellStyle name="Comma 8 2 2 2 2 5" xfId="33793"/>
    <cellStyle name="Comma 8 2 2 2 3" xfId="6736"/>
    <cellStyle name="Comma 8 2 2 2 3 2" xfId="13940"/>
    <cellStyle name="Comma 8 2 2 2 3 2 2" xfId="28423"/>
    <cellStyle name="Comma 8 2 2 2 3 2 2 2" xfId="57094"/>
    <cellStyle name="Comma 8 2 2 2 3 2 3" xfId="42758"/>
    <cellStyle name="Comma 8 2 2 2 3 3" xfId="21253"/>
    <cellStyle name="Comma 8 2 2 2 3 3 2" xfId="49924"/>
    <cellStyle name="Comma 8 2 2 2 3 4" xfId="35588"/>
    <cellStyle name="Comma 8 2 2 2 4" xfId="10377"/>
    <cellStyle name="Comma 8 2 2 2 4 2" xfId="24860"/>
    <cellStyle name="Comma 8 2 2 2 4 2 2" xfId="53531"/>
    <cellStyle name="Comma 8 2 2 2 4 3" xfId="39195"/>
    <cellStyle name="Comma 8 2 2 2 5" xfId="17690"/>
    <cellStyle name="Comma 8 2 2 2 5 2" xfId="46361"/>
    <cellStyle name="Comma 8 2 2 2 6" xfId="32025"/>
    <cellStyle name="Comma 8 2 2 3" xfId="4057"/>
    <cellStyle name="Comma 8 2 2 3 2" xfId="7620"/>
    <cellStyle name="Comma 8 2 2 3 2 2" xfId="14824"/>
    <cellStyle name="Comma 8 2 2 3 2 2 2" xfId="29307"/>
    <cellStyle name="Comma 8 2 2 3 2 2 2 2" xfId="57978"/>
    <cellStyle name="Comma 8 2 2 3 2 2 3" xfId="43642"/>
    <cellStyle name="Comma 8 2 2 3 2 3" xfId="22137"/>
    <cellStyle name="Comma 8 2 2 3 2 3 2" xfId="50808"/>
    <cellStyle name="Comma 8 2 2 3 2 4" xfId="36472"/>
    <cellStyle name="Comma 8 2 2 3 3" xfId="11261"/>
    <cellStyle name="Comma 8 2 2 3 3 2" xfId="25744"/>
    <cellStyle name="Comma 8 2 2 3 3 2 2" xfId="54415"/>
    <cellStyle name="Comma 8 2 2 3 3 3" xfId="40079"/>
    <cellStyle name="Comma 8 2 2 3 4" xfId="18574"/>
    <cellStyle name="Comma 8 2 2 3 4 2" xfId="47245"/>
    <cellStyle name="Comma 8 2 2 3 5" xfId="32909"/>
    <cellStyle name="Comma 8 2 2 4" xfId="5842"/>
    <cellStyle name="Comma 8 2 2 4 2" xfId="13046"/>
    <cellStyle name="Comma 8 2 2 4 2 2" xfId="27529"/>
    <cellStyle name="Comma 8 2 2 4 2 2 2" xfId="56200"/>
    <cellStyle name="Comma 8 2 2 4 2 3" xfId="41864"/>
    <cellStyle name="Comma 8 2 2 4 3" xfId="20359"/>
    <cellStyle name="Comma 8 2 2 4 3 2" xfId="49030"/>
    <cellStyle name="Comma 8 2 2 4 4" xfId="34694"/>
    <cellStyle name="Comma 8 2 2 5" xfId="9483"/>
    <cellStyle name="Comma 8 2 2 5 2" xfId="23966"/>
    <cellStyle name="Comma 8 2 2 5 2 2" xfId="52637"/>
    <cellStyle name="Comma 8 2 2 5 3" xfId="38301"/>
    <cellStyle name="Comma 8 2 2 6" xfId="16796"/>
    <cellStyle name="Comma 8 2 2 6 2" xfId="45467"/>
    <cellStyle name="Comma 8 2 2 7" xfId="31131"/>
    <cellStyle name="Comma 8 2 2 8" xfId="2299"/>
    <cellStyle name="Comma 8 2 3" xfId="2748"/>
    <cellStyle name="Comma 8 2 3 2" xfId="4507"/>
    <cellStyle name="Comma 8 2 3 2 2" xfId="8070"/>
    <cellStyle name="Comma 8 2 3 2 2 2" xfId="15274"/>
    <cellStyle name="Comma 8 2 3 2 2 2 2" xfId="29757"/>
    <cellStyle name="Comma 8 2 3 2 2 2 2 2" xfId="58428"/>
    <cellStyle name="Comma 8 2 3 2 2 2 3" xfId="44092"/>
    <cellStyle name="Comma 8 2 3 2 2 3" xfId="22587"/>
    <cellStyle name="Comma 8 2 3 2 2 3 2" xfId="51258"/>
    <cellStyle name="Comma 8 2 3 2 2 4" xfId="36922"/>
    <cellStyle name="Comma 8 2 3 2 3" xfId="11711"/>
    <cellStyle name="Comma 8 2 3 2 3 2" xfId="26194"/>
    <cellStyle name="Comma 8 2 3 2 3 2 2" xfId="54865"/>
    <cellStyle name="Comma 8 2 3 2 3 3" xfId="40529"/>
    <cellStyle name="Comma 8 2 3 2 4" xfId="19024"/>
    <cellStyle name="Comma 8 2 3 2 4 2" xfId="47695"/>
    <cellStyle name="Comma 8 2 3 2 5" xfId="33359"/>
    <cellStyle name="Comma 8 2 3 3" xfId="6302"/>
    <cellStyle name="Comma 8 2 3 3 2" xfId="13506"/>
    <cellStyle name="Comma 8 2 3 3 2 2" xfId="27989"/>
    <cellStyle name="Comma 8 2 3 3 2 2 2" xfId="56660"/>
    <cellStyle name="Comma 8 2 3 3 2 3" xfId="42324"/>
    <cellStyle name="Comma 8 2 3 3 3" xfId="20819"/>
    <cellStyle name="Comma 8 2 3 3 3 2" xfId="49490"/>
    <cellStyle name="Comma 8 2 3 3 4" xfId="35154"/>
    <cellStyle name="Comma 8 2 3 4" xfId="9943"/>
    <cellStyle name="Comma 8 2 3 4 2" xfId="24426"/>
    <cellStyle name="Comma 8 2 3 4 2 2" xfId="53097"/>
    <cellStyle name="Comma 8 2 3 4 3" xfId="38761"/>
    <cellStyle name="Comma 8 2 3 5" xfId="17256"/>
    <cellStyle name="Comma 8 2 3 5 2" xfId="45927"/>
    <cellStyle name="Comma 8 2 3 6" xfId="31591"/>
    <cellStyle name="Comma 8 2 4" xfId="3625"/>
    <cellStyle name="Comma 8 2 4 2" xfId="7186"/>
    <cellStyle name="Comma 8 2 4 2 2" xfId="14390"/>
    <cellStyle name="Comma 8 2 4 2 2 2" xfId="28873"/>
    <cellStyle name="Comma 8 2 4 2 2 2 2" xfId="57544"/>
    <cellStyle name="Comma 8 2 4 2 2 3" xfId="43208"/>
    <cellStyle name="Comma 8 2 4 2 3" xfId="21703"/>
    <cellStyle name="Comma 8 2 4 2 3 2" xfId="50374"/>
    <cellStyle name="Comma 8 2 4 2 4" xfId="36038"/>
    <cellStyle name="Comma 8 2 4 3" xfId="10827"/>
    <cellStyle name="Comma 8 2 4 3 2" xfId="25310"/>
    <cellStyle name="Comma 8 2 4 3 2 2" xfId="53981"/>
    <cellStyle name="Comma 8 2 4 3 3" xfId="39645"/>
    <cellStyle name="Comma 8 2 4 4" xfId="18140"/>
    <cellStyle name="Comma 8 2 4 4 2" xfId="46811"/>
    <cellStyle name="Comma 8 2 4 5" xfId="32475"/>
    <cellStyle name="Comma 8 2 5" xfId="5408"/>
    <cellStyle name="Comma 8 2 5 2" xfId="12612"/>
    <cellStyle name="Comma 8 2 5 2 2" xfId="27095"/>
    <cellStyle name="Comma 8 2 5 2 2 2" xfId="55766"/>
    <cellStyle name="Comma 8 2 5 2 3" xfId="41430"/>
    <cellStyle name="Comma 8 2 5 3" xfId="19925"/>
    <cellStyle name="Comma 8 2 5 3 2" xfId="48596"/>
    <cellStyle name="Comma 8 2 5 4" xfId="34260"/>
    <cellStyle name="Comma 8 2 6" xfId="9046"/>
    <cellStyle name="Comma 8 2 6 2" xfId="23529"/>
    <cellStyle name="Comma 8 2 6 2 2" xfId="52200"/>
    <cellStyle name="Comma 8 2 6 3" xfId="37864"/>
    <cellStyle name="Comma 8 2 7" xfId="16362"/>
    <cellStyle name="Comma 8 2 7 2" xfId="45033"/>
    <cellStyle name="Comma 8 2 8" xfId="30697"/>
    <cellStyle name="Comma 8 2 9" xfId="1869"/>
    <cellStyle name="Comma 8 3" xfId="986"/>
    <cellStyle name="Comma 8 3 2" xfId="2964"/>
    <cellStyle name="Comma 8 3 2 2" xfId="4725"/>
    <cellStyle name="Comma 8 3 2 2 2" xfId="8288"/>
    <cellStyle name="Comma 8 3 2 2 2 2" xfId="15492"/>
    <cellStyle name="Comma 8 3 2 2 2 2 2" xfId="29975"/>
    <cellStyle name="Comma 8 3 2 2 2 2 2 2" xfId="58646"/>
    <cellStyle name="Comma 8 3 2 2 2 2 3" xfId="44310"/>
    <cellStyle name="Comma 8 3 2 2 2 3" xfId="22805"/>
    <cellStyle name="Comma 8 3 2 2 2 3 2" xfId="51476"/>
    <cellStyle name="Comma 8 3 2 2 2 4" xfId="37140"/>
    <cellStyle name="Comma 8 3 2 2 3" xfId="11929"/>
    <cellStyle name="Comma 8 3 2 2 3 2" xfId="26412"/>
    <cellStyle name="Comma 8 3 2 2 3 2 2" xfId="55083"/>
    <cellStyle name="Comma 8 3 2 2 3 3" xfId="40747"/>
    <cellStyle name="Comma 8 3 2 2 4" xfId="19242"/>
    <cellStyle name="Comma 8 3 2 2 4 2" xfId="47913"/>
    <cellStyle name="Comma 8 3 2 2 5" xfId="33577"/>
    <cellStyle name="Comma 8 3 2 3" xfId="6520"/>
    <cellStyle name="Comma 8 3 2 3 2" xfId="13724"/>
    <cellStyle name="Comma 8 3 2 3 2 2" xfId="28207"/>
    <cellStyle name="Comma 8 3 2 3 2 2 2" xfId="56878"/>
    <cellStyle name="Comma 8 3 2 3 2 3" xfId="42542"/>
    <cellStyle name="Comma 8 3 2 3 3" xfId="21037"/>
    <cellStyle name="Comma 8 3 2 3 3 2" xfId="49708"/>
    <cellStyle name="Comma 8 3 2 3 4" xfId="35372"/>
    <cellStyle name="Comma 8 3 2 4" xfId="10161"/>
    <cellStyle name="Comma 8 3 2 4 2" xfId="24644"/>
    <cellStyle name="Comma 8 3 2 4 2 2" xfId="53315"/>
    <cellStyle name="Comma 8 3 2 4 3" xfId="38979"/>
    <cellStyle name="Comma 8 3 2 5" xfId="17474"/>
    <cellStyle name="Comma 8 3 2 5 2" xfId="46145"/>
    <cellStyle name="Comma 8 3 2 6" xfId="31809"/>
    <cellStyle name="Comma 8 3 3" xfId="3841"/>
    <cellStyle name="Comma 8 3 3 2" xfId="7404"/>
    <cellStyle name="Comma 8 3 3 2 2" xfId="14608"/>
    <cellStyle name="Comma 8 3 3 2 2 2" xfId="29091"/>
    <cellStyle name="Comma 8 3 3 2 2 2 2" xfId="57762"/>
    <cellStyle name="Comma 8 3 3 2 2 3" xfId="43426"/>
    <cellStyle name="Comma 8 3 3 2 3" xfId="21921"/>
    <cellStyle name="Comma 8 3 3 2 3 2" xfId="50592"/>
    <cellStyle name="Comma 8 3 3 2 4" xfId="36256"/>
    <cellStyle name="Comma 8 3 3 3" xfId="11045"/>
    <cellStyle name="Comma 8 3 3 3 2" xfId="25528"/>
    <cellStyle name="Comma 8 3 3 3 2 2" xfId="54199"/>
    <cellStyle name="Comma 8 3 3 3 3" xfId="39863"/>
    <cellStyle name="Comma 8 3 3 4" xfId="18358"/>
    <cellStyle name="Comma 8 3 3 4 2" xfId="47029"/>
    <cellStyle name="Comma 8 3 3 5" xfId="32693"/>
    <cellStyle name="Comma 8 3 4" xfId="5626"/>
    <cellStyle name="Comma 8 3 4 2" xfId="12830"/>
    <cellStyle name="Comma 8 3 4 2 2" xfId="27313"/>
    <cellStyle name="Comma 8 3 4 2 2 2" xfId="55984"/>
    <cellStyle name="Comma 8 3 4 2 3" xfId="41648"/>
    <cellStyle name="Comma 8 3 4 3" xfId="20143"/>
    <cellStyle name="Comma 8 3 4 3 2" xfId="48814"/>
    <cellStyle name="Comma 8 3 4 4" xfId="34478"/>
    <cellStyle name="Comma 8 3 5" xfId="9267"/>
    <cellStyle name="Comma 8 3 5 2" xfId="23750"/>
    <cellStyle name="Comma 8 3 5 2 2" xfId="52421"/>
    <cellStyle name="Comma 8 3 5 3" xfId="38085"/>
    <cellStyle name="Comma 8 3 6" xfId="16580"/>
    <cellStyle name="Comma 8 3 6 2" xfId="45251"/>
    <cellStyle name="Comma 8 3 7" xfId="30915"/>
    <cellStyle name="Comma 8 3 8" xfId="2085"/>
    <cellStyle name="Comma 8 4" xfId="2536"/>
    <cellStyle name="Comma 8 4 2" xfId="4291"/>
    <cellStyle name="Comma 8 4 2 2" xfId="7854"/>
    <cellStyle name="Comma 8 4 2 2 2" xfId="15058"/>
    <cellStyle name="Comma 8 4 2 2 2 2" xfId="29541"/>
    <cellStyle name="Comma 8 4 2 2 2 2 2" xfId="58212"/>
    <cellStyle name="Comma 8 4 2 2 2 3" xfId="43876"/>
    <cellStyle name="Comma 8 4 2 2 3" xfId="22371"/>
    <cellStyle name="Comma 8 4 2 2 3 2" xfId="51042"/>
    <cellStyle name="Comma 8 4 2 2 4" xfId="36706"/>
    <cellStyle name="Comma 8 4 2 3" xfId="11495"/>
    <cellStyle name="Comma 8 4 2 3 2" xfId="25978"/>
    <cellStyle name="Comma 8 4 2 3 2 2" xfId="54649"/>
    <cellStyle name="Comma 8 4 2 3 3" xfId="40313"/>
    <cellStyle name="Comma 8 4 2 4" xfId="18808"/>
    <cellStyle name="Comma 8 4 2 4 2" xfId="47479"/>
    <cellStyle name="Comma 8 4 2 5" xfId="33143"/>
    <cellStyle name="Comma 8 4 3" xfId="6086"/>
    <cellStyle name="Comma 8 4 3 2" xfId="13290"/>
    <cellStyle name="Comma 8 4 3 2 2" xfId="27773"/>
    <cellStyle name="Comma 8 4 3 2 2 2" xfId="56444"/>
    <cellStyle name="Comma 8 4 3 2 3" xfId="42108"/>
    <cellStyle name="Comma 8 4 3 3" xfId="20603"/>
    <cellStyle name="Comma 8 4 3 3 2" xfId="49274"/>
    <cellStyle name="Comma 8 4 3 4" xfId="34938"/>
    <cellStyle name="Comma 8 4 4" xfId="9727"/>
    <cellStyle name="Comma 8 4 4 2" xfId="24210"/>
    <cellStyle name="Comma 8 4 4 2 2" xfId="52881"/>
    <cellStyle name="Comma 8 4 4 3" xfId="38545"/>
    <cellStyle name="Comma 8 4 5" xfId="17040"/>
    <cellStyle name="Comma 8 4 5 2" xfId="45711"/>
    <cellStyle name="Comma 8 4 6" xfId="31375"/>
    <cellStyle name="Comma 8 5" xfId="3409"/>
    <cellStyle name="Comma 8 5 2" xfId="6970"/>
    <cellStyle name="Comma 8 5 2 2" xfId="14174"/>
    <cellStyle name="Comma 8 5 2 2 2" xfId="28657"/>
    <cellStyle name="Comma 8 5 2 2 2 2" xfId="57328"/>
    <cellStyle name="Comma 8 5 2 2 3" xfId="42992"/>
    <cellStyle name="Comma 8 5 2 3" xfId="21487"/>
    <cellStyle name="Comma 8 5 2 3 2" xfId="50158"/>
    <cellStyle name="Comma 8 5 2 4" xfId="35822"/>
    <cellStyle name="Comma 8 5 3" xfId="10611"/>
    <cellStyle name="Comma 8 5 3 2" xfId="25094"/>
    <cellStyle name="Comma 8 5 3 2 2" xfId="53765"/>
    <cellStyle name="Comma 8 5 3 3" xfId="39429"/>
    <cellStyle name="Comma 8 5 4" xfId="17924"/>
    <cellStyle name="Comma 8 5 4 2" xfId="46595"/>
    <cellStyle name="Comma 8 5 5" xfId="32259"/>
    <cellStyle name="Comma 8 6" xfId="5192"/>
    <cellStyle name="Comma 8 6 2" xfId="12396"/>
    <cellStyle name="Comma 8 6 2 2" xfId="26879"/>
    <cellStyle name="Comma 8 6 2 2 2" xfId="55550"/>
    <cellStyle name="Comma 8 6 2 3" xfId="41214"/>
    <cellStyle name="Comma 8 6 3" xfId="19709"/>
    <cellStyle name="Comma 8 6 3 2" xfId="48380"/>
    <cellStyle name="Comma 8 6 4" xfId="34044"/>
    <cellStyle name="Comma 8 7" xfId="8826"/>
    <cellStyle name="Comma 8 7 2" xfId="23309"/>
    <cellStyle name="Comma 8 7 2 2" xfId="51980"/>
    <cellStyle name="Comma 8 7 3" xfId="37644"/>
    <cellStyle name="Comma 8 8" xfId="16146"/>
    <cellStyle name="Comma 8 8 2" xfId="44817"/>
    <cellStyle name="Comma 8 9" xfId="30481"/>
    <cellStyle name="Comma 9" xfId="517"/>
    <cellStyle name="Comma 9 10" xfId="30300"/>
    <cellStyle name="Comma 9 2" xfId="763"/>
    <cellStyle name="Comma 9 2 2" xfId="1206"/>
    <cellStyle name="Comma 9 2 2 2" xfId="1427"/>
    <cellStyle name="Comma 9 2 2 2 2" xfId="4945"/>
    <cellStyle name="Comma 9 2 2 2 2 2" xfId="8508"/>
    <cellStyle name="Comma 9 2 2 2 2 2 2" xfId="15712"/>
    <cellStyle name="Comma 9 2 2 2 2 2 2 2" xfId="30195"/>
    <cellStyle name="Comma 9 2 2 2 2 2 2 2 2" xfId="58866"/>
    <cellStyle name="Comma 9 2 2 2 2 2 2 3" xfId="44530"/>
    <cellStyle name="Comma 9 2 2 2 2 2 3" xfId="23025"/>
    <cellStyle name="Comma 9 2 2 2 2 2 3 2" xfId="51696"/>
    <cellStyle name="Comma 9 2 2 2 2 2 4" xfId="37360"/>
    <cellStyle name="Comma 9 2 2 2 2 3" xfId="12149"/>
    <cellStyle name="Comma 9 2 2 2 2 3 2" xfId="26632"/>
    <cellStyle name="Comma 9 2 2 2 2 3 2 2" xfId="55303"/>
    <cellStyle name="Comma 9 2 2 2 2 3 3" xfId="40967"/>
    <cellStyle name="Comma 9 2 2 2 2 4" xfId="19462"/>
    <cellStyle name="Comma 9 2 2 2 2 4 2" xfId="48133"/>
    <cellStyle name="Comma 9 2 2 2 2 5" xfId="33797"/>
    <cellStyle name="Comma 9 2 2 2 3" xfId="6740"/>
    <cellStyle name="Comma 9 2 2 2 3 2" xfId="13944"/>
    <cellStyle name="Comma 9 2 2 2 3 2 2" xfId="28427"/>
    <cellStyle name="Comma 9 2 2 2 3 2 2 2" xfId="57098"/>
    <cellStyle name="Comma 9 2 2 2 3 2 3" xfId="42762"/>
    <cellStyle name="Comma 9 2 2 2 3 3" xfId="21257"/>
    <cellStyle name="Comma 9 2 2 2 3 3 2" xfId="49928"/>
    <cellStyle name="Comma 9 2 2 2 3 4" xfId="35592"/>
    <cellStyle name="Comma 9 2 2 2 4" xfId="10381"/>
    <cellStyle name="Comma 9 2 2 2 4 2" xfId="24864"/>
    <cellStyle name="Comma 9 2 2 2 4 2 2" xfId="53535"/>
    <cellStyle name="Comma 9 2 2 2 4 3" xfId="39199"/>
    <cellStyle name="Comma 9 2 2 2 5" xfId="17694"/>
    <cellStyle name="Comma 9 2 2 2 5 2" xfId="46365"/>
    <cellStyle name="Comma 9 2 2 2 6" xfId="32029"/>
    <cellStyle name="Comma 9 2 2 3" xfId="4061"/>
    <cellStyle name="Comma 9 2 2 3 2" xfId="7624"/>
    <cellStyle name="Comma 9 2 2 3 2 2" xfId="14828"/>
    <cellStyle name="Comma 9 2 2 3 2 2 2" xfId="29311"/>
    <cellStyle name="Comma 9 2 2 3 2 2 2 2" xfId="57982"/>
    <cellStyle name="Comma 9 2 2 3 2 2 3" xfId="43646"/>
    <cellStyle name="Comma 9 2 2 3 2 3" xfId="22141"/>
    <cellStyle name="Comma 9 2 2 3 2 3 2" xfId="50812"/>
    <cellStyle name="Comma 9 2 2 3 2 4" xfId="36476"/>
    <cellStyle name="Comma 9 2 2 3 3" xfId="11265"/>
    <cellStyle name="Comma 9 2 2 3 3 2" xfId="25748"/>
    <cellStyle name="Comma 9 2 2 3 3 2 2" xfId="54419"/>
    <cellStyle name="Comma 9 2 2 3 3 3" xfId="40083"/>
    <cellStyle name="Comma 9 2 2 3 4" xfId="18578"/>
    <cellStyle name="Comma 9 2 2 3 4 2" xfId="47249"/>
    <cellStyle name="Comma 9 2 2 3 5" xfId="32913"/>
    <cellStyle name="Comma 9 2 2 4" xfId="5846"/>
    <cellStyle name="Comma 9 2 2 4 2" xfId="13050"/>
    <cellStyle name="Comma 9 2 2 4 2 2" xfId="27533"/>
    <cellStyle name="Comma 9 2 2 4 2 2 2" xfId="56204"/>
    <cellStyle name="Comma 9 2 2 4 2 3" xfId="41868"/>
    <cellStyle name="Comma 9 2 2 4 3" xfId="20363"/>
    <cellStyle name="Comma 9 2 2 4 3 2" xfId="49034"/>
    <cellStyle name="Comma 9 2 2 4 4" xfId="34698"/>
    <cellStyle name="Comma 9 2 2 5" xfId="9487"/>
    <cellStyle name="Comma 9 2 2 5 2" xfId="23970"/>
    <cellStyle name="Comma 9 2 2 5 2 2" xfId="52641"/>
    <cellStyle name="Comma 9 2 2 5 3" xfId="38305"/>
    <cellStyle name="Comma 9 2 2 6" xfId="16800"/>
    <cellStyle name="Comma 9 2 2 6 2" xfId="45471"/>
    <cellStyle name="Comma 9 2 2 7" xfId="31135"/>
    <cellStyle name="Comma 9 2 3" xfId="1435"/>
    <cellStyle name="Comma 9 2 3 2" xfId="4511"/>
    <cellStyle name="Comma 9 2 3 2 2" xfId="8074"/>
    <cellStyle name="Comma 9 2 3 2 2 2" xfId="15278"/>
    <cellStyle name="Comma 9 2 3 2 2 2 2" xfId="29761"/>
    <cellStyle name="Comma 9 2 3 2 2 2 2 2" xfId="58432"/>
    <cellStyle name="Comma 9 2 3 2 2 2 3" xfId="44096"/>
    <cellStyle name="Comma 9 2 3 2 2 3" xfId="22591"/>
    <cellStyle name="Comma 9 2 3 2 2 3 2" xfId="51262"/>
    <cellStyle name="Comma 9 2 3 2 2 4" xfId="36926"/>
    <cellStyle name="Comma 9 2 3 2 3" xfId="11715"/>
    <cellStyle name="Comma 9 2 3 2 3 2" xfId="26198"/>
    <cellStyle name="Comma 9 2 3 2 3 2 2" xfId="54869"/>
    <cellStyle name="Comma 9 2 3 2 3 3" xfId="40533"/>
    <cellStyle name="Comma 9 2 3 2 4" xfId="19028"/>
    <cellStyle name="Comma 9 2 3 2 4 2" xfId="47699"/>
    <cellStyle name="Comma 9 2 3 2 5" xfId="33363"/>
    <cellStyle name="Comma 9 2 3 3" xfId="6306"/>
    <cellStyle name="Comma 9 2 3 3 2" xfId="13510"/>
    <cellStyle name="Comma 9 2 3 3 2 2" xfId="27993"/>
    <cellStyle name="Comma 9 2 3 3 2 2 2" xfId="56664"/>
    <cellStyle name="Comma 9 2 3 3 2 3" xfId="42328"/>
    <cellStyle name="Comma 9 2 3 3 3" xfId="20823"/>
    <cellStyle name="Comma 9 2 3 3 3 2" xfId="49494"/>
    <cellStyle name="Comma 9 2 3 3 4" xfId="35158"/>
    <cellStyle name="Comma 9 2 3 4" xfId="9947"/>
    <cellStyle name="Comma 9 2 3 4 2" xfId="24430"/>
    <cellStyle name="Comma 9 2 3 4 2 2" xfId="53101"/>
    <cellStyle name="Comma 9 2 3 4 3" xfId="38765"/>
    <cellStyle name="Comma 9 2 3 5" xfId="17260"/>
    <cellStyle name="Comma 9 2 3 5 2" xfId="45931"/>
    <cellStyle name="Comma 9 2 3 6" xfId="31595"/>
    <cellStyle name="Comma 9 2 4" xfId="1418"/>
    <cellStyle name="Comma 9 2 4 2" xfId="7190"/>
    <cellStyle name="Comma 9 2 4 2 2" xfId="14394"/>
    <cellStyle name="Comma 9 2 4 2 2 2" xfId="28877"/>
    <cellStyle name="Comma 9 2 4 2 2 2 2" xfId="57548"/>
    <cellStyle name="Comma 9 2 4 2 2 3" xfId="43212"/>
    <cellStyle name="Comma 9 2 4 2 3" xfId="21707"/>
    <cellStyle name="Comma 9 2 4 2 3 2" xfId="50378"/>
    <cellStyle name="Comma 9 2 4 2 4" xfId="36042"/>
    <cellStyle name="Comma 9 2 4 3" xfId="10831"/>
    <cellStyle name="Comma 9 2 4 3 2" xfId="25314"/>
    <cellStyle name="Comma 9 2 4 3 2 2" xfId="53985"/>
    <cellStyle name="Comma 9 2 4 3 3" xfId="39649"/>
    <cellStyle name="Comma 9 2 4 4" xfId="18144"/>
    <cellStyle name="Comma 9 2 4 4 2" xfId="46815"/>
    <cellStyle name="Comma 9 2 4 5" xfId="32479"/>
    <cellStyle name="Comma 9 2 5" xfId="5412"/>
    <cellStyle name="Comma 9 2 5 2" xfId="12616"/>
    <cellStyle name="Comma 9 2 5 2 2" xfId="27099"/>
    <cellStyle name="Comma 9 2 5 2 2 2" xfId="55770"/>
    <cellStyle name="Comma 9 2 5 2 3" xfId="41434"/>
    <cellStyle name="Comma 9 2 5 3" xfId="19929"/>
    <cellStyle name="Comma 9 2 5 3 2" xfId="48600"/>
    <cellStyle name="Comma 9 2 5 4" xfId="34264"/>
    <cellStyle name="Comma 9 2 6" xfId="9050"/>
    <cellStyle name="Comma 9 2 6 2" xfId="23533"/>
    <cellStyle name="Comma 9 2 6 2 2" xfId="52204"/>
    <cellStyle name="Comma 9 2 6 3" xfId="37868"/>
    <cellStyle name="Comma 9 2 7" xfId="16366"/>
    <cellStyle name="Comma 9 2 7 2" xfId="45037"/>
    <cellStyle name="Comma 9 2 8" xfId="30701"/>
    <cellStyle name="Comma 9 3" xfId="990"/>
    <cellStyle name="Comma 9 3 2" xfId="1423"/>
    <cellStyle name="Comma 9 3 2 2" xfId="4729"/>
    <cellStyle name="Comma 9 3 2 2 2" xfId="8292"/>
    <cellStyle name="Comma 9 3 2 2 2 2" xfId="15496"/>
    <cellStyle name="Comma 9 3 2 2 2 2 2" xfId="29979"/>
    <cellStyle name="Comma 9 3 2 2 2 2 2 2" xfId="58650"/>
    <cellStyle name="Comma 9 3 2 2 2 2 3" xfId="44314"/>
    <cellStyle name="Comma 9 3 2 2 2 3" xfId="22809"/>
    <cellStyle name="Comma 9 3 2 2 2 3 2" xfId="51480"/>
    <cellStyle name="Comma 9 3 2 2 2 4" xfId="37144"/>
    <cellStyle name="Comma 9 3 2 2 3" xfId="11933"/>
    <cellStyle name="Comma 9 3 2 2 3 2" xfId="26416"/>
    <cellStyle name="Comma 9 3 2 2 3 2 2" xfId="55087"/>
    <cellStyle name="Comma 9 3 2 2 3 3" xfId="40751"/>
    <cellStyle name="Comma 9 3 2 2 4" xfId="19246"/>
    <cellStyle name="Comma 9 3 2 2 4 2" xfId="47917"/>
    <cellStyle name="Comma 9 3 2 2 5" xfId="33581"/>
    <cellStyle name="Comma 9 3 2 3" xfId="6524"/>
    <cellStyle name="Comma 9 3 2 3 2" xfId="13728"/>
    <cellStyle name="Comma 9 3 2 3 2 2" xfId="28211"/>
    <cellStyle name="Comma 9 3 2 3 2 2 2" xfId="56882"/>
    <cellStyle name="Comma 9 3 2 3 2 3" xfId="42546"/>
    <cellStyle name="Comma 9 3 2 3 3" xfId="21041"/>
    <cellStyle name="Comma 9 3 2 3 3 2" xfId="49712"/>
    <cellStyle name="Comma 9 3 2 3 4" xfId="35376"/>
    <cellStyle name="Comma 9 3 2 4" xfId="10165"/>
    <cellStyle name="Comma 9 3 2 4 2" xfId="24648"/>
    <cellStyle name="Comma 9 3 2 4 2 2" xfId="53319"/>
    <cellStyle name="Comma 9 3 2 4 3" xfId="38983"/>
    <cellStyle name="Comma 9 3 2 5" xfId="17478"/>
    <cellStyle name="Comma 9 3 2 5 2" xfId="46149"/>
    <cellStyle name="Comma 9 3 2 6" xfId="31813"/>
    <cellStyle name="Comma 9 3 3" xfId="3845"/>
    <cellStyle name="Comma 9 3 3 2" xfId="7408"/>
    <cellStyle name="Comma 9 3 3 2 2" xfId="14612"/>
    <cellStyle name="Comma 9 3 3 2 2 2" xfId="29095"/>
    <cellStyle name="Comma 9 3 3 2 2 2 2" xfId="57766"/>
    <cellStyle name="Comma 9 3 3 2 2 3" xfId="43430"/>
    <cellStyle name="Comma 9 3 3 2 3" xfId="21925"/>
    <cellStyle name="Comma 9 3 3 2 3 2" xfId="50596"/>
    <cellStyle name="Comma 9 3 3 2 4" xfId="36260"/>
    <cellStyle name="Comma 9 3 3 3" xfId="11049"/>
    <cellStyle name="Comma 9 3 3 3 2" xfId="25532"/>
    <cellStyle name="Comma 9 3 3 3 2 2" xfId="54203"/>
    <cellStyle name="Comma 9 3 3 3 3" xfId="39867"/>
    <cellStyle name="Comma 9 3 3 4" xfId="18362"/>
    <cellStyle name="Comma 9 3 3 4 2" xfId="47033"/>
    <cellStyle name="Comma 9 3 3 5" xfId="32697"/>
    <cellStyle name="Comma 9 3 4" xfId="5630"/>
    <cellStyle name="Comma 9 3 4 2" xfId="12834"/>
    <cellStyle name="Comma 9 3 4 2 2" xfId="27317"/>
    <cellStyle name="Comma 9 3 4 2 2 2" xfId="55988"/>
    <cellStyle name="Comma 9 3 4 2 3" xfId="41652"/>
    <cellStyle name="Comma 9 3 4 3" xfId="20147"/>
    <cellStyle name="Comma 9 3 4 3 2" xfId="48818"/>
    <cellStyle name="Comma 9 3 4 4" xfId="34482"/>
    <cellStyle name="Comma 9 3 5" xfId="9271"/>
    <cellStyle name="Comma 9 3 5 2" xfId="23754"/>
    <cellStyle name="Comma 9 3 5 2 2" xfId="52425"/>
    <cellStyle name="Comma 9 3 5 3" xfId="38089"/>
    <cellStyle name="Comma 9 3 6" xfId="16584"/>
    <cellStyle name="Comma 9 3 6 2" xfId="45255"/>
    <cellStyle name="Comma 9 3 7" xfId="30919"/>
    <cellStyle name="Comma 9 4" xfId="1431"/>
    <cellStyle name="Comma 9 4 2" xfId="4295"/>
    <cellStyle name="Comma 9 4 2 2" xfId="7858"/>
    <cellStyle name="Comma 9 4 2 2 2" xfId="15062"/>
    <cellStyle name="Comma 9 4 2 2 2 2" xfId="29545"/>
    <cellStyle name="Comma 9 4 2 2 2 2 2" xfId="58216"/>
    <cellStyle name="Comma 9 4 2 2 2 3" xfId="43880"/>
    <cellStyle name="Comma 9 4 2 2 3" xfId="22375"/>
    <cellStyle name="Comma 9 4 2 2 3 2" xfId="51046"/>
    <cellStyle name="Comma 9 4 2 2 4" xfId="36710"/>
    <cellStyle name="Comma 9 4 2 3" xfId="11499"/>
    <cellStyle name="Comma 9 4 2 3 2" xfId="25982"/>
    <cellStyle name="Comma 9 4 2 3 2 2" xfId="54653"/>
    <cellStyle name="Comma 9 4 2 3 3" xfId="40317"/>
    <cellStyle name="Comma 9 4 2 4" xfId="18812"/>
    <cellStyle name="Comma 9 4 2 4 2" xfId="47483"/>
    <cellStyle name="Comma 9 4 2 5" xfId="33147"/>
    <cellStyle name="Comma 9 4 3" xfId="6090"/>
    <cellStyle name="Comma 9 4 3 2" xfId="13294"/>
    <cellStyle name="Comma 9 4 3 2 2" xfId="27777"/>
    <cellStyle name="Comma 9 4 3 2 2 2" xfId="56448"/>
    <cellStyle name="Comma 9 4 3 2 3" xfId="42112"/>
    <cellStyle name="Comma 9 4 3 3" xfId="20607"/>
    <cellStyle name="Comma 9 4 3 3 2" xfId="49278"/>
    <cellStyle name="Comma 9 4 3 4" xfId="34942"/>
    <cellStyle name="Comma 9 4 4" xfId="9731"/>
    <cellStyle name="Comma 9 4 4 2" xfId="24214"/>
    <cellStyle name="Comma 9 4 4 2 2" xfId="52885"/>
    <cellStyle name="Comma 9 4 4 3" xfId="38549"/>
    <cellStyle name="Comma 9 4 5" xfId="17044"/>
    <cellStyle name="Comma 9 4 5 2" xfId="45715"/>
    <cellStyle name="Comma 9 4 6" xfId="31379"/>
    <cellStyle name="Comma 9 5" xfId="1414"/>
    <cellStyle name="Comma 9 5 2" xfId="5196"/>
    <cellStyle name="Comma 9 5 2 2" xfId="12400"/>
    <cellStyle name="Comma 9 5 2 2 2" xfId="26883"/>
    <cellStyle name="Comma 9 5 2 2 2 2" xfId="55554"/>
    <cellStyle name="Comma 9 5 2 2 3" xfId="41218"/>
    <cellStyle name="Comma 9 5 2 3" xfId="19713"/>
    <cellStyle name="Comma 9 5 2 3 2" xfId="48384"/>
    <cellStyle name="Comma 9 5 2 4" xfId="34048"/>
    <cellStyle name="Comma 9 5 3" xfId="8830"/>
    <cellStyle name="Comma 9 5 3 2" xfId="23313"/>
    <cellStyle name="Comma 9 5 3 2 2" xfId="51984"/>
    <cellStyle name="Comma 9 5 3 3" xfId="37648"/>
    <cellStyle name="Comma 9 5 4" xfId="16150"/>
    <cellStyle name="Comma 9 5 4 2" xfId="44821"/>
    <cellStyle name="Comma 9 5 5" xfId="30485"/>
    <cellStyle name="Comma 9 6" xfId="3413"/>
    <cellStyle name="Comma 9 6 2" xfId="6974"/>
    <cellStyle name="Comma 9 6 2 2" xfId="14178"/>
    <cellStyle name="Comma 9 6 2 2 2" xfId="28661"/>
    <cellStyle name="Comma 9 6 2 2 2 2" xfId="57332"/>
    <cellStyle name="Comma 9 6 2 2 3" xfId="42996"/>
    <cellStyle name="Comma 9 6 2 3" xfId="21491"/>
    <cellStyle name="Comma 9 6 2 3 2" xfId="50162"/>
    <cellStyle name="Comma 9 6 2 4" xfId="35826"/>
    <cellStyle name="Comma 9 6 3" xfId="10615"/>
    <cellStyle name="Comma 9 6 3 2" xfId="25098"/>
    <cellStyle name="Comma 9 6 3 2 2" xfId="53769"/>
    <cellStyle name="Comma 9 6 3 3" xfId="39433"/>
    <cellStyle name="Comma 9 6 4" xfId="17928"/>
    <cellStyle name="Comma 9 6 4 2" xfId="46599"/>
    <cellStyle name="Comma 9 6 5" xfId="32263"/>
    <cellStyle name="Comma 9 7" xfId="5010"/>
    <cellStyle name="Comma 9 7 2" xfId="12214"/>
    <cellStyle name="Comma 9 7 2 2" xfId="26697"/>
    <cellStyle name="Comma 9 7 2 2 2" xfId="55368"/>
    <cellStyle name="Comma 9 7 2 3" xfId="41032"/>
    <cellStyle name="Comma 9 7 3" xfId="19527"/>
    <cellStyle name="Comma 9 7 3 2" xfId="48198"/>
    <cellStyle name="Comma 9 7 4" xfId="33862"/>
    <cellStyle name="Comma 9 8" xfId="8631"/>
    <cellStyle name="Comma 9 8 2" xfId="23114"/>
    <cellStyle name="Comma 9 8 2 2" xfId="51785"/>
    <cellStyle name="Comma 9 8 3" xfId="37449"/>
    <cellStyle name="Comma 9 9" xfId="15965"/>
    <cellStyle name="Comma 9 9 2" xfId="44636"/>
    <cellStyle name="Commentaire" xfId="195"/>
    <cellStyle name="Commentaire 2" xfId="196"/>
    <cellStyle name="Commentaire 2 10" xfId="16010"/>
    <cellStyle name="Commentaire 2 10 2" xfId="44681"/>
    <cellStyle name="Commentaire 2 11" xfId="30345"/>
    <cellStyle name="Commentaire 2 12" xfId="1521"/>
    <cellStyle name="Commentaire 2 2" xfId="197"/>
    <cellStyle name="Commentaire 2 2 10" xfId="30346"/>
    <cellStyle name="Commentaire 2 2 11" xfId="1522"/>
    <cellStyle name="Commentaire 2 2 2" xfId="198"/>
    <cellStyle name="Commentaire 2 2 2 10" xfId="1523"/>
    <cellStyle name="Commentaire 2 2 2 2" xfId="617"/>
    <cellStyle name="Commentaire 2 2 2 2 2" xfId="1068"/>
    <cellStyle name="Commentaire 2 2 2 2 2 2" xfId="3044"/>
    <cellStyle name="Commentaire 2 2 2 2 2 2 2" xfId="4807"/>
    <cellStyle name="Commentaire 2 2 2 2 2 2 2 2" xfId="8370"/>
    <cellStyle name="Commentaire 2 2 2 2 2 2 2 2 2" xfId="15574"/>
    <cellStyle name="Commentaire 2 2 2 2 2 2 2 2 2 2" xfId="30057"/>
    <cellStyle name="Commentaire 2 2 2 2 2 2 2 2 2 2 2" xfId="58728"/>
    <cellStyle name="Commentaire 2 2 2 2 2 2 2 2 2 3" xfId="44392"/>
    <cellStyle name="Commentaire 2 2 2 2 2 2 2 2 3" xfId="22887"/>
    <cellStyle name="Commentaire 2 2 2 2 2 2 2 2 3 2" xfId="51558"/>
    <cellStyle name="Commentaire 2 2 2 2 2 2 2 2 4" xfId="37222"/>
    <cellStyle name="Commentaire 2 2 2 2 2 2 2 3" xfId="12011"/>
    <cellStyle name="Commentaire 2 2 2 2 2 2 2 3 2" xfId="26494"/>
    <cellStyle name="Commentaire 2 2 2 2 2 2 2 3 2 2" xfId="55165"/>
    <cellStyle name="Commentaire 2 2 2 2 2 2 2 3 3" xfId="40829"/>
    <cellStyle name="Commentaire 2 2 2 2 2 2 2 4" xfId="19324"/>
    <cellStyle name="Commentaire 2 2 2 2 2 2 2 4 2" xfId="47995"/>
    <cellStyle name="Commentaire 2 2 2 2 2 2 2 5" xfId="33659"/>
    <cellStyle name="Commentaire 2 2 2 2 2 2 3" xfId="6602"/>
    <cellStyle name="Commentaire 2 2 2 2 2 2 3 2" xfId="13806"/>
    <cellStyle name="Commentaire 2 2 2 2 2 2 3 2 2" xfId="28289"/>
    <cellStyle name="Commentaire 2 2 2 2 2 2 3 2 2 2" xfId="56960"/>
    <cellStyle name="Commentaire 2 2 2 2 2 2 3 2 3" xfId="42624"/>
    <cellStyle name="Commentaire 2 2 2 2 2 2 3 3" xfId="21119"/>
    <cellStyle name="Commentaire 2 2 2 2 2 2 3 3 2" xfId="49790"/>
    <cellStyle name="Commentaire 2 2 2 2 2 2 3 4" xfId="35454"/>
    <cellStyle name="Commentaire 2 2 2 2 2 2 4" xfId="10243"/>
    <cellStyle name="Commentaire 2 2 2 2 2 2 4 2" xfId="24726"/>
    <cellStyle name="Commentaire 2 2 2 2 2 2 4 2 2" xfId="53397"/>
    <cellStyle name="Commentaire 2 2 2 2 2 2 4 3" xfId="39061"/>
    <cellStyle name="Commentaire 2 2 2 2 2 2 5" xfId="17556"/>
    <cellStyle name="Commentaire 2 2 2 2 2 2 5 2" xfId="46227"/>
    <cellStyle name="Commentaire 2 2 2 2 2 2 6" xfId="31891"/>
    <cellStyle name="Commentaire 2 2 2 2 2 3" xfId="3923"/>
    <cellStyle name="Commentaire 2 2 2 2 2 3 2" xfId="7486"/>
    <cellStyle name="Commentaire 2 2 2 2 2 3 2 2" xfId="14690"/>
    <cellStyle name="Commentaire 2 2 2 2 2 3 2 2 2" xfId="29173"/>
    <cellStyle name="Commentaire 2 2 2 2 2 3 2 2 2 2" xfId="57844"/>
    <cellStyle name="Commentaire 2 2 2 2 2 3 2 2 3" xfId="43508"/>
    <cellStyle name="Commentaire 2 2 2 2 2 3 2 3" xfId="22003"/>
    <cellStyle name="Commentaire 2 2 2 2 2 3 2 3 2" xfId="50674"/>
    <cellStyle name="Commentaire 2 2 2 2 2 3 2 4" xfId="36338"/>
    <cellStyle name="Commentaire 2 2 2 2 2 3 3" xfId="11127"/>
    <cellStyle name="Commentaire 2 2 2 2 2 3 3 2" xfId="25610"/>
    <cellStyle name="Commentaire 2 2 2 2 2 3 3 2 2" xfId="54281"/>
    <cellStyle name="Commentaire 2 2 2 2 2 3 3 3" xfId="39945"/>
    <cellStyle name="Commentaire 2 2 2 2 2 3 4" xfId="18440"/>
    <cellStyle name="Commentaire 2 2 2 2 2 3 4 2" xfId="47111"/>
    <cellStyle name="Commentaire 2 2 2 2 2 3 5" xfId="32775"/>
    <cellStyle name="Commentaire 2 2 2 2 2 4" xfId="5708"/>
    <cellStyle name="Commentaire 2 2 2 2 2 4 2" xfId="12912"/>
    <cellStyle name="Commentaire 2 2 2 2 2 4 2 2" xfId="27395"/>
    <cellStyle name="Commentaire 2 2 2 2 2 4 2 2 2" xfId="56066"/>
    <cellStyle name="Commentaire 2 2 2 2 2 4 2 3" xfId="41730"/>
    <cellStyle name="Commentaire 2 2 2 2 2 4 3" xfId="20225"/>
    <cellStyle name="Commentaire 2 2 2 2 2 4 3 2" xfId="48896"/>
    <cellStyle name="Commentaire 2 2 2 2 2 4 4" xfId="34560"/>
    <cellStyle name="Commentaire 2 2 2 2 2 5" xfId="9349"/>
    <cellStyle name="Commentaire 2 2 2 2 2 5 2" xfId="23832"/>
    <cellStyle name="Commentaire 2 2 2 2 2 5 2 2" xfId="52503"/>
    <cellStyle name="Commentaire 2 2 2 2 2 5 3" xfId="38167"/>
    <cellStyle name="Commentaire 2 2 2 2 2 6" xfId="16662"/>
    <cellStyle name="Commentaire 2 2 2 2 2 6 2" xfId="45333"/>
    <cellStyle name="Commentaire 2 2 2 2 2 7" xfId="30997"/>
    <cellStyle name="Commentaire 2 2 2 2 2 8" xfId="2165"/>
    <cellStyle name="Commentaire 2 2 2 2 3" xfId="2614"/>
    <cellStyle name="Commentaire 2 2 2 2 3 2" xfId="4373"/>
    <cellStyle name="Commentaire 2 2 2 2 3 2 2" xfId="7936"/>
    <cellStyle name="Commentaire 2 2 2 2 3 2 2 2" xfId="15140"/>
    <cellStyle name="Commentaire 2 2 2 2 3 2 2 2 2" xfId="29623"/>
    <cellStyle name="Commentaire 2 2 2 2 3 2 2 2 2 2" xfId="58294"/>
    <cellStyle name="Commentaire 2 2 2 2 3 2 2 2 3" xfId="43958"/>
    <cellStyle name="Commentaire 2 2 2 2 3 2 2 3" xfId="22453"/>
    <cellStyle name="Commentaire 2 2 2 2 3 2 2 3 2" xfId="51124"/>
    <cellStyle name="Commentaire 2 2 2 2 3 2 2 4" xfId="36788"/>
    <cellStyle name="Commentaire 2 2 2 2 3 2 3" xfId="11577"/>
    <cellStyle name="Commentaire 2 2 2 2 3 2 3 2" xfId="26060"/>
    <cellStyle name="Commentaire 2 2 2 2 3 2 3 2 2" xfId="54731"/>
    <cellStyle name="Commentaire 2 2 2 2 3 2 3 3" xfId="40395"/>
    <cellStyle name="Commentaire 2 2 2 2 3 2 4" xfId="18890"/>
    <cellStyle name="Commentaire 2 2 2 2 3 2 4 2" xfId="47561"/>
    <cellStyle name="Commentaire 2 2 2 2 3 2 5" xfId="33225"/>
    <cellStyle name="Commentaire 2 2 2 2 3 3" xfId="6168"/>
    <cellStyle name="Commentaire 2 2 2 2 3 3 2" xfId="13372"/>
    <cellStyle name="Commentaire 2 2 2 2 3 3 2 2" xfId="27855"/>
    <cellStyle name="Commentaire 2 2 2 2 3 3 2 2 2" xfId="56526"/>
    <cellStyle name="Commentaire 2 2 2 2 3 3 2 3" xfId="42190"/>
    <cellStyle name="Commentaire 2 2 2 2 3 3 3" xfId="20685"/>
    <cellStyle name="Commentaire 2 2 2 2 3 3 3 2" xfId="49356"/>
    <cellStyle name="Commentaire 2 2 2 2 3 3 4" xfId="35020"/>
    <cellStyle name="Commentaire 2 2 2 2 3 4" xfId="9809"/>
    <cellStyle name="Commentaire 2 2 2 2 3 4 2" xfId="24292"/>
    <cellStyle name="Commentaire 2 2 2 2 3 4 2 2" xfId="52963"/>
    <cellStyle name="Commentaire 2 2 2 2 3 4 3" xfId="38627"/>
    <cellStyle name="Commentaire 2 2 2 2 3 5" xfId="17122"/>
    <cellStyle name="Commentaire 2 2 2 2 3 5 2" xfId="45793"/>
    <cellStyle name="Commentaire 2 2 2 2 3 6" xfId="31457"/>
    <cellStyle name="Commentaire 2 2 2 2 4" xfId="3491"/>
    <cellStyle name="Commentaire 2 2 2 2 4 2" xfId="7052"/>
    <cellStyle name="Commentaire 2 2 2 2 4 2 2" xfId="14256"/>
    <cellStyle name="Commentaire 2 2 2 2 4 2 2 2" xfId="28739"/>
    <cellStyle name="Commentaire 2 2 2 2 4 2 2 2 2" xfId="57410"/>
    <cellStyle name="Commentaire 2 2 2 2 4 2 2 3" xfId="43074"/>
    <cellStyle name="Commentaire 2 2 2 2 4 2 3" xfId="21569"/>
    <cellStyle name="Commentaire 2 2 2 2 4 2 3 2" xfId="50240"/>
    <cellStyle name="Commentaire 2 2 2 2 4 2 4" xfId="35904"/>
    <cellStyle name="Commentaire 2 2 2 2 4 3" xfId="10693"/>
    <cellStyle name="Commentaire 2 2 2 2 4 3 2" xfId="25176"/>
    <cellStyle name="Commentaire 2 2 2 2 4 3 2 2" xfId="53847"/>
    <cellStyle name="Commentaire 2 2 2 2 4 3 3" xfId="39511"/>
    <cellStyle name="Commentaire 2 2 2 2 4 4" xfId="18006"/>
    <cellStyle name="Commentaire 2 2 2 2 4 4 2" xfId="46677"/>
    <cellStyle name="Commentaire 2 2 2 2 4 5" xfId="32341"/>
    <cellStyle name="Commentaire 2 2 2 2 5" xfId="5274"/>
    <cellStyle name="Commentaire 2 2 2 2 5 2" xfId="12478"/>
    <cellStyle name="Commentaire 2 2 2 2 5 2 2" xfId="26961"/>
    <cellStyle name="Commentaire 2 2 2 2 5 2 2 2" xfId="55632"/>
    <cellStyle name="Commentaire 2 2 2 2 5 2 3" xfId="41296"/>
    <cellStyle name="Commentaire 2 2 2 2 5 3" xfId="19791"/>
    <cellStyle name="Commentaire 2 2 2 2 5 3 2" xfId="48462"/>
    <cellStyle name="Commentaire 2 2 2 2 5 4" xfId="34126"/>
    <cellStyle name="Commentaire 2 2 2 2 6" xfId="8912"/>
    <cellStyle name="Commentaire 2 2 2 2 6 2" xfId="23395"/>
    <cellStyle name="Commentaire 2 2 2 2 6 2 2" xfId="52066"/>
    <cellStyle name="Commentaire 2 2 2 2 6 3" xfId="37730"/>
    <cellStyle name="Commentaire 2 2 2 2 7" xfId="16228"/>
    <cellStyle name="Commentaire 2 2 2 2 7 2" xfId="44899"/>
    <cellStyle name="Commentaire 2 2 2 2 8" xfId="30563"/>
    <cellStyle name="Commentaire 2 2 2 2 9" xfId="1735"/>
    <cellStyle name="Commentaire 2 2 2 3" xfId="852"/>
    <cellStyle name="Commentaire 2 2 2 3 2" xfId="2830"/>
    <cellStyle name="Commentaire 2 2 2 3 2 2" xfId="4591"/>
    <cellStyle name="Commentaire 2 2 2 3 2 2 2" xfId="8154"/>
    <cellStyle name="Commentaire 2 2 2 3 2 2 2 2" xfId="15358"/>
    <cellStyle name="Commentaire 2 2 2 3 2 2 2 2 2" xfId="29841"/>
    <cellStyle name="Commentaire 2 2 2 3 2 2 2 2 2 2" xfId="58512"/>
    <cellStyle name="Commentaire 2 2 2 3 2 2 2 2 3" xfId="44176"/>
    <cellStyle name="Commentaire 2 2 2 3 2 2 2 3" xfId="22671"/>
    <cellStyle name="Commentaire 2 2 2 3 2 2 2 3 2" xfId="51342"/>
    <cellStyle name="Commentaire 2 2 2 3 2 2 2 4" xfId="37006"/>
    <cellStyle name="Commentaire 2 2 2 3 2 2 3" xfId="11795"/>
    <cellStyle name="Commentaire 2 2 2 3 2 2 3 2" xfId="26278"/>
    <cellStyle name="Commentaire 2 2 2 3 2 2 3 2 2" xfId="54949"/>
    <cellStyle name="Commentaire 2 2 2 3 2 2 3 3" xfId="40613"/>
    <cellStyle name="Commentaire 2 2 2 3 2 2 4" xfId="19108"/>
    <cellStyle name="Commentaire 2 2 2 3 2 2 4 2" xfId="47779"/>
    <cellStyle name="Commentaire 2 2 2 3 2 2 5" xfId="33443"/>
    <cellStyle name="Commentaire 2 2 2 3 2 3" xfId="6386"/>
    <cellStyle name="Commentaire 2 2 2 3 2 3 2" xfId="13590"/>
    <cellStyle name="Commentaire 2 2 2 3 2 3 2 2" xfId="28073"/>
    <cellStyle name="Commentaire 2 2 2 3 2 3 2 2 2" xfId="56744"/>
    <cellStyle name="Commentaire 2 2 2 3 2 3 2 3" xfId="42408"/>
    <cellStyle name="Commentaire 2 2 2 3 2 3 3" xfId="20903"/>
    <cellStyle name="Commentaire 2 2 2 3 2 3 3 2" xfId="49574"/>
    <cellStyle name="Commentaire 2 2 2 3 2 3 4" xfId="35238"/>
    <cellStyle name="Commentaire 2 2 2 3 2 4" xfId="10027"/>
    <cellStyle name="Commentaire 2 2 2 3 2 4 2" xfId="24510"/>
    <cellStyle name="Commentaire 2 2 2 3 2 4 2 2" xfId="53181"/>
    <cellStyle name="Commentaire 2 2 2 3 2 4 3" xfId="38845"/>
    <cellStyle name="Commentaire 2 2 2 3 2 5" xfId="17340"/>
    <cellStyle name="Commentaire 2 2 2 3 2 5 2" xfId="46011"/>
    <cellStyle name="Commentaire 2 2 2 3 2 6" xfId="31675"/>
    <cellStyle name="Commentaire 2 2 2 3 3" xfId="3707"/>
    <cellStyle name="Commentaire 2 2 2 3 3 2" xfId="7270"/>
    <cellStyle name="Commentaire 2 2 2 3 3 2 2" xfId="14474"/>
    <cellStyle name="Commentaire 2 2 2 3 3 2 2 2" xfId="28957"/>
    <cellStyle name="Commentaire 2 2 2 3 3 2 2 2 2" xfId="57628"/>
    <cellStyle name="Commentaire 2 2 2 3 3 2 2 3" xfId="43292"/>
    <cellStyle name="Commentaire 2 2 2 3 3 2 3" xfId="21787"/>
    <cellStyle name="Commentaire 2 2 2 3 3 2 3 2" xfId="50458"/>
    <cellStyle name="Commentaire 2 2 2 3 3 2 4" xfId="36122"/>
    <cellStyle name="Commentaire 2 2 2 3 3 3" xfId="10911"/>
    <cellStyle name="Commentaire 2 2 2 3 3 3 2" xfId="25394"/>
    <cellStyle name="Commentaire 2 2 2 3 3 3 2 2" xfId="54065"/>
    <cellStyle name="Commentaire 2 2 2 3 3 3 3" xfId="39729"/>
    <cellStyle name="Commentaire 2 2 2 3 3 4" xfId="18224"/>
    <cellStyle name="Commentaire 2 2 2 3 3 4 2" xfId="46895"/>
    <cellStyle name="Commentaire 2 2 2 3 3 5" xfId="32559"/>
    <cellStyle name="Commentaire 2 2 2 3 4" xfId="5492"/>
    <cellStyle name="Commentaire 2 2 2 3 4 2" xfId="12696"/>
    <cellStyle name="Commentaire 2 2 2 3 4 2 2" xfId="27179"/>
    <cellStyle name="Commentaire 2 2 2 3 4 2 2 2" xfId="55850"/>
    <cellStyle name="Commentaire 2 2 2 3 4 2 3" xfId="41514"/>
    <cellStyle name="Commentaire 2 2 2 3 4 3" xfId="20009"/>
    <cellStyle name="Commentaire 2 2 2 3 4 3 2" xfId="48680"/>
    <cellStyle name="Commentaire 2 2 2 3 4 4" xfId="34344"/>
    <cellStyle name="Commentaire 2 2 2 3 5" xfId="9133"/>
    <cellStyle name="Commentaire 2 2 2 3 5 2" xfId="23616"/>
    <cellStyle name="Commentaire 2 2 2 3 5 2 2" xfId="52287"/>
    <cellStyle name="Commentaire 2 2 2 3 5 3" xfId="37951"/>
    <cellStyle name="Commentaire 2 2 2 3 6" xfId="16446"/>
    <cellStyle name="Commentaire 2 2 2 3 6 2" xfId="45117"/>
    <cellStyle name="Commentaire 2 2 2 3 7" xfId="30781"/>
    <cellStyle name="Commentaire 2 2 2 3 8" xfId="1951"/>
    <cellStyle name="Commentaire 2 2 2 4" xfId="2403"/>
    <cellStyle name="Commentaire 2 2 2 4 2" xfId="4157"/>
    <cellStyle name="Commentaire 2 2 2 4 2 2" xfId="7720"/>
    <cellStyle name="Commentaire 2 2 2 4 2 2 2" xfId="14924"/>
    <cellStyle name="Commentaire 2 2 2 4 2 2 2 2" xfId="29407"/>
    <cellStyle name="Commentaire 2 2 2 4 2 2 2 2 2" xfId="58078"/>
    <cellStyle name="Commentaire 2 2 2 4 2 2 2 3" xfId="43742"/>
    <cellStyle name="Commentaire 2 2 2 4 2 2 3" xfId="22237"/>
    <cellStyle name="Commentaire 2 2 2 4 2 2 3 2" xfId="50908"/>
    <cellStyle name="Commentaire 2 2 2 4 2 2 4" xfId="36572"/>
    <cellStyle name="Commentaire 2 2 2 4 2 3" xfId="11361"/>
    <cellStyle name="Commentaire 2 2 2 4 2 3 2" xfId="25844"/>
    <cellStyle name="Commentaire 2 2 2 4 2 3 2 2" xfId="54515"/>
    <cellStyle name="Commentaire 2 2 2 4 2 3 3" xfId="40179"/>
    <cellStyle name="Commentaire 2 2 2 4 2 4" xfId="18674"/>
    <cellStyle name="Commentaire 2 2 2 4 2 4 2" xfId="47345"/>
    <cellStyle name="Commentaire 2 2 2 4 2 5" xfId="33009"/>
    <cellStyle name="Commentaire 2 2 2 4 3" xfId="5952"/>
    <cellStyle name="Commentaire 2 2 2 4 3 2" xfId="13156"/>
    <cellStyle name="Commentaire 2 2 2 4 3 2 2" xfId="27639"/>
    <cellStyle name="Commentaire 2 2 2 4 3 2 2 2" xfId="56310"/>
    <cellStyle name="Commentaire 2 2 2 4 3 2 3" xfId="41974"/>
    <cellStyle name="Commentaire 2 2 2 4 3 3" xfId="20469"/>
    <cellStyle name="Commentaire 2 2 2 4 3 3 2" xfId="49140"/>
    <cellStyle name="Commentaire 2 2 2 4 3 4" xfId="34804"/>
    <cellStyle name="Commentaire 2 2 2 4 4" xfId="9593"/>
    <cellStyle name="Commentaire 2 2 2 4 4 2" xfId="24076"/>
    <cellStyle name="Commentaire 2 2 2 4 4 2 2" xfId="52747"/>
    <cellStyle name="Commentaire 2 2 2 4 4 3" xfId="38411"/>
    <cellStyle name="Commentaire 2 2 2 4 5" xfId="16906"/>
    <cellStyle name="Commentaire 2 2 2 4 5 2" xfId="45577"/>
    <cellStyle name="Commentaire 2 2 2 4 6" xfId="31241"/>
    <cellStyle name="Commentaire 2 2 2 5" xfId="3275"/>
    <cellStyle name="Commentaire 2 2 2 5 2" xfId="6836"/>
    <cellStyle name="Commentaire 2 2 2 5 2 2" xfId="14040"/>
    <cellStyle name="Commentaire 2 2 2 5 2 2 2" xfId="28523"/>
    <cellStyle name="Commentaire 2 2 2 5 2 2 2 2" xfId="57194"/>
    <cellStyle name="Commentaire 2 2 2 5 2 2 3" xfId="42858"/>
    <cellStyle name="Commentaire 2 2 2 5 2 3" xfId="21353"/>
    <cellStyle name="Commentaire 2 2 2 5 2 3 2" xfId="50024"/>
    <cellStyle name="Commentaire 2 2 2 5 2 4" xfId="35688"/>
    <cellStyle name="Commentaire 2 2 2 5 3" xfId="10477"/>
    <cellStyle name="Commentaire 2 2 2 5 3 2" xfId="24960"/>
    <cellStyle name="Commentaire 2 2 2 5 3 2 2" xfId="53631"/>
    <cellStyle name="Commentaire 2 2 2 5 3 3" xfId="39295"/>
    <cellStyle name="Commentaire 2 2 2 5 4" xfId="17790"/>
    <cellStyle name="Commentaire 2 2 2 5 4 2" xfId="46461"/>
    <cellStyle name="Commentaire 2 2 2 5 5" xfId="32125"/>
    <cellStyle name="Commentaire 2 2 2 6" xfId="5058"/>
    <cellStyle name="Commentaire 2 2 2 6 2" xfId="12262"/>
    <cellStyle name="Commentaire 2 2 2 6 2 2" xfId="26745"/>
    <cellStyle name="Commentaire 2 2 2 6 2 2 2" xfId="55416"/>
    <cellStyle name="Commentaire 2 2 2 6 2 3" xfId="41080"/>
    <cellStyle name="Commentaire 2 2 2 6 3" xfId="19575"/>
    <cellStyle name="Commentaire 2 2 2 6 3 2" xfId="48246"/>
    <cellStyle name="Commentaire 2 2 2 6 4" xfId="33910"/>
    <cellStyle name="Commentaire 2 2 2 7" xfId="8685"/>
    <cellStyle name="Commentaire 2 2 2 7 2" xfId="23168"/>
    <cellStyle name="Commentaire 2 2 2 7 2 2" xfId="51839"/>
    <cellStyle name="Commentaire 2 2 2 7 3" xfId="37503"/>
    <cellStyle name="Commentaire 2 2 2 8" xfId="16012"/>
    <cellStyle name="Commentaire 2 2 2 8 2" xfId="44683"/>
    <cellStyle name="Commentaire 2 2 2 9" xfId="30347"/>
    <cellStyle name="Commentaire 2 2 3" xfId="616"/>
    <cellStyle name="Commentaire 2 2 3 2" xfId="1067"/>
    <cellStyle name="Commentaire 2 2 3 2 2" xfId="3043"/>
    <cellStyle name="Commentaire 2 2 3 2 2 2" xfId="4806"/>
    <cellStyle name="Commentaire 2 2 3 2 2 2 2" xfId="8369"/>
    <cellStyle name="Commentaire 2 2 3 2 2 2 2 2" xfId="15573"/>
    <cellStyle name="Commentaire 2 2 3 2 2 2 2 2 2" xfId="30056"/>
    <cellStyle name="Commentaire 2 2 3 2 2 2 2 2 2 2" xfId="58727"/>
    <cellStyle name="Commentaire 2 2 3 2 2 2 2 2 3" xfId="44391"/>
    <cellStyle name="Commentaire 2 2 3 2 2 2 2 3" xfId="22886"/>
    <cellStyle name="Commentaire 2 2 3 2 2 2 2 3 2" xfId="51557"/>
    <cellStyle name="Commentaire 2 2 3 2 2 2 2 4" xfId="37221"/>
    <cellStyle name="Commentaire 2 2 3 2 2 2 3" xfId="12010"/>
    <cellStyle name="Commentaire 2 2 3 2 2 2 3 2" xfId="26493"/>
    <cellStyle name="Commentaire 2 2 3 2 2 2 3 2 2" xfId="55164"/>
    <cellStyle name="Commentaire 2 2 3 2 2 2 3 3" xfId="40828"/>
    <cellStyle name="Commentaire 2 2 3 2 2 2 4" xfId="19323"/>
    <cellStyle name="Commentaire 2 2 3 2 2 2 4 2" xfId="47994"/>
    <cellStyle name="Commentaire 2 2 3 2 2 2 5" xfId="33658"/>
    <cellStyle name="Commentaire 2 2 3 2 2 3" xfId="6601"/>
    <cellStyle name="Commentaire 2 2 3 2 2 3 2" xfId="13805"/>
    <cellStyle name="Commentaire 2 2 3 2 2 3 2 2" xfId="28288"/>
    <cellStyle name="Commentaire 2 2 3 2 2 3 2 2 2" xfId="56959"/>
    <cellStyle name="Commentaire 2 2 3 2 2 3 2 3" xfId="42623"/>
    <cellStyle name="Commentaire 2 2 3 2 2 3 3" xfId="21118"/>
    <cellStyle name="Commentaire 2 2 3 2 2 3 3 2" xfId="49789"/>
    <cellStyle name="Commentaire 2 2 3 2 2 3 4" xfId="35453"/>
    <cellStyle name="Commentaire 2 2 3 2 2 4" xfId="10242"/>
    <cellStyle name="Commentaire 2 2 3 2 2 4 2" xfId="24725"/>
    <cellStyle name="Commentaire 2 2 3 2 2 4 2 2" xfId="53396"/>
    <cellStyle name="Commentaire 2 2 3 2 2 4 3" xfId="39060"/>
    <cellStyle name="Commentaire 2 2 3 2 2 5" xfId="17555"/>
    <cellStyle name="Commentaire 2 2 3 2 2 5 2" xfId="46226"/>
    <cellStyle name="Commentaire 2 2 3 2 2 6" xfId="31890"/>
    <cellStyle name="Commentaire 2 2 3 2 3" xfId="3922"/>
    <cellStyle name="Commentaire 2 2 3 2 3 2" xfId="7485"/>
    <cellStyle name="Commentaire 2 2 3 2 3 2 2" xfId="14689"/>
    <cellStyle name="Commentaire 2 2 3 2 3 2 2 2" xfId="29172"/>
    <cellStyle name="Commentaire 2 2 3 2 3 2 2 2 2" xfId="57843"/>
    <cellStyle name="Commentaire 2 2 3 2 3 2 2 3" xfId="43507"/>
    <cellStyle name="Commentaire 2 2 3 2 3 2 3" xfId="22002"/>
    <cellStyle name="Commentaire 2 2 3 2 3 2 3 2" xfId="50673"/>
    <cellStyle name="Commentaire 2 2 3 2 3 2 4" xfId="36337"/>
    <cellStyle name="Commentaire 2 2 3 2 3 3" xfId="11126"/>
    <cellStyle name="Commentaire 2 2 3 2 3 3 2" xfId="25609"/>
    <cellStyle name="Commentaire 2 2 3 2 3 3 2 2" xfId="54280"/>
    <cellStyle name="Commentaire 2 2 3 2 3 3 3" xfId="39944"/>
    <cellStyle name="Commentaire 2 2 3 2 3 4" xfId="18439"/>
    <cellStyle name="Commentaire 2 2 3 2 3 4 2" xfId="47110"/>
    <cellStyle name="Commentaire 2 2 3 2 3 5" xfId="32774"/>
    <cellStyle name="Commentaire 2 2 3 2 4" xfId="5707"/>
    <cellStyle name="Commentaire 2 2 3 2 4 2" xfId="12911"/>
    <cellStyle name="Commentaire 2 2 3 2 4 2 2" xfId="27394"/>
    <cellStyle name="Commentaire 2 2 3 2 4 2 2 2" xfId="56065"/>
    <cellStyle name="Commentaire 2 2 3 2 4 2 3" xfId="41729"/>
    <cellStyle name="Commentaire 2 2 3 2 4 3" xfId="20224"/>
    <cellStyle name="Commentaire 2 2 3 2 4 3 2" xfId="48895"/>
    <cellStyle name="Commentaire 2 2 3 2 4 4" xfId="34559"/>
    <cellStyle name="Commentaire 2 2 3 2 5" xfId="9348"/>
    <cellStyle name="Commentaire 2 2 3 2 5 2" xfId="23831"/>
    <cellStyle name="Commentaire 2 2 3 2 5 2 2" xfId="52502"/>
    <cellStyle name="Commentaire 2 2 3 2 5 3" xfId="38166"/>
    <cellStyle name="Commentaire 2 2 3 2 6" xfId="16661"/>
    <cellStyle name="Commentaire 2 2 3 2 6 2" xfId="45332"/>
    <cellStyle name="Commentaire 2 2 3 2 7" xfId="30996"/>
    <cellStyle name="Commentaire 2 2 3 2 8" xfId="2164"/>
    <cellStyle name="Commentaire 2 2 3 3" xfId="2613"/>
    <cellStyle name="Commentaire 2 2 3 3 2" xfId="4372"/>
    <cellStyle name="Commentaire 2 2 3 3 2 2" xfId="7935"/>
    <cellStyle name="Commentaire 2 2 3 3 2 2 2" xfId="15139"/>
    <cellStyle name="Commentaire 2 2 3 3 2 2 2 2" xfId="29622"/>
    <cellStyle name="Commentaire 2 2 3 3 2 2 2 2 2" xfId="58293"/>
    <cellStyle name="Commentaire 2 2 3 3 2 2 2 3" xfId="43957"/>
    <cellStyle name="Commentaire 2 2 3 3 2 2 3" xfId="22452"/>
    <cellStyle name="Commentaire 2 2 3 3 2 2 3 2" xfId="51123"/>
    <cellStyle name="Commentaire 2 2 3 3 2 2 4" xfId="36787"/>
    <cellStyle name="Commentaire 2 2 3 3 2 3" xfId="11576"/>
    <cellStyle name="Commentaire 2 2 3 3 2 3 2" xfId="26059"/>
    <cellStyle name="Commentaire 2 2 3 3 2 3 2 2" xfId="54730"/>
    <cellStyle name="Commentaire 2 2 3 3 2 3 3" xfId="40394"/>
    <cellStyle name="Commentaire 2 2 3 3 2 4" xfId="18889"/>
    <cellStyle name="Commentaire 2 2 3 3 2 4 2" xfId="47560"/>
    <cellStyle name="Commentaire 2 2 3 3 2 5" xfId="33224"/>
    <cellStyle name="Commentaire 2 2 3 3 3" xfId="6167"/>
    <cellStyle name="Commentaire 2 2 3 3 3 2" xfId="13371"/>
    <cellStyle name="Commentaire 2 2 3 3 3 2 2" xfId="27854"/>
    <cellStyle name="Commentaire 2 2 3 3 3 2 2 2" xfId="56525"/>
    <cellStyle name="Commentaire 2 2 3 3 3 2 3" xfId="42189"/>
    <cellStyle name="Commentaire 2 2 3 3 3 3" xfId="20684"/>
    <cellStyle name="Commentaire 2 2 3 3 3 3 2" xfId="49355"/>
    <cellStyle name="Commentaire 2 2 3 3 3 4" xfId="35019"/>
    <cellStyle name="Commentaire 2 2 3 3 4" xfId="9808"/>
    <cellStyle name="Commentaire 2 2 3 3 4 2" xfId="24291"/>
    <cellStyle name="Commentaire 2 2 3 3 4 2 2" xfId="52962"/>
    <cellStyle name="Commentaire 2 2 3 3 4 3" xfId="38626"/>
    <cellStyle name="Commentaire 2 2 3 3 5" xfId="17121"/>
    <cellStyle name="Commentaire 2 2 3 3 5 2" xfId="45792"/>
    <cellStyle name="Commentaire 2 2 3 3 6" xfId="31456"/>
    <cellStyle name="Commentaire 2 2 3 4" xfId="3490"/>
    <cellStyle name="Commentaire 2 2 3 4 2" xfId="7051"/>
    <cellStyle name="Commentaire 2 2 3 4 2 2" xfId="14255"/>
    <cellStyle name="Commentaire 2 2 3 4 2 2 2" xfId="28738"/>
    <cellStyle name="Commentaire 2 2 3 4 2 2 2 2" xfId="57409"/>
    <cellStyle name="Commentaire 2 2 3 4 2 2 3" xfId="43073"/>
    <cellStyle name="Commentaire 2 2 3 4 2 3" xfId="21568"/>
    <cellStyle name="Commentaire 2 2 3 4 2 3 2" xfId="50239"/>
    <cellStyle name="Commentaire 2 2 3 4 2 4" xfId="35903"/>
    <cellStyle name="Commentaire 2 2 3 4 3" xfId="10692"/>
    <cellStyle name="Commentaire 2 2 3 4 3 2" xfId="25175"/>
    <cellStyle name="Commentaire 2 2 3 4 3 2 2" xfId="53846"/>
    <cellStyle name="Commentaire 2 2 3 4 3 3" xfId="39510"/>
    <cellStyle name="Commentaire 2 2 3 4 4" xfId="18005"/>
    <cellStyle name="Commentaire 2 2 3 4 4 2" xfId="46676"/>
    <cellStyle name="Commentaire 2 2 3 4 5" xfId="32340"/>
    <cellStyle name="Commentaire 2 2 3 5" xfId="5273"/>
    <cellStyle name="Commentaire 2 2 3 5 2" xfId="12477"/>
    <cellStyle name="Commentaire 2 2 3 5 2 2" xfId="26960"/>
    <cellStyle name="Commentaire 2 2 3 5 2 2 2" xfId="55631"/>
    <cellStyle name="Commentaire 2 2 3 5 2 3" xfId="41295"/>
    <cellStyle name="Commentaire 2 2 3 5 3" xfId="19790"/>
    <cellStyle name="Commentaire 2 2 3 5 3 2" xfId="48461"/>
    <cellStyle name="Commentaire 2 2 3 5 4" xfId="34125"/>
    <cellStyle name="Commentaire 2 2 3 6" xfId="8911"/>
    <cellStyle name="Commentaire 2 2 3 6 2" xfId="23394"/>
    <cellStyle name="Commentaire 2 2 3 6 2 2" xfId="52065"/>
    <cellStyle name="Commentaire 2 2 3 6 3" xfId="37729"/>
    <cellStyle name="Commentaire 2 2 3 7" xfId="16227"/>
    <cellStyle name="Commentaire 2 2 3 7 2" xfId="44898"/>
    <cellStyle name="Commentaire 2 2 3 8" xfId="30562"/>
    <cellStyle name="Commentaire 2 2 3 9" xfId="1734"/>
    <cellStyle name="Commentaire 2 2 4" xfId="851"/>
    <cellStyle name="Commentaire 2 2 4 2" xfId="2829"/>
    <cellStyle name="Commentaire 2 2 4 2 2" xfId="4590"/>
    <cellStyle name="Commentaire 2 2 4 2 2 2" xfId="8153"/>
    <cellStyle name="Commentaire 2 2 4 2 2 2 2" xfId="15357"/>
    <cellStyle name="Commentaire 2 2 4 2 2 2 2 2" xfId="29840"/>
    <cellStyle name="Commentaire 2 2 4 2 2 2 2 2 2" xfId="58511"/>
    <cellStyle name="Commentaire 2 2 4 2 2 2 2 3" xfId="44175"/>
    <cellStyle name="Commentaire 2 2 4 2 2 2 3" xfId="22670"/>
    <cellStyle name="Commentaire 2 2 4 2 2 2 3 2" xfId="51341"/>
    <cellStyle name="Commentaire 2 2 4 2 2 2 4" xfId="37005"/>
    <cellStyle name="Commentaire 2 2 4 2 2 3" xfId="11794"/>
    <cellStyle name="Commentaire 2 2 4 2 2 3 2" xfId="26277"/>
    <cellStyle name="Commentaire 2 2 4 2 2 3 2 2" xfId="54948"/>
    <cellStyle name="Commentaire 2 2 4 2 2 3 3" xfId="40612"/>
    <cellStyle name="Commentaire 2 2 4 2 2 4" xfId="19107"/>
    <cellStyle name="Commentaire 2 2 4 2 2 4 2" xfId="47778"/>
    <cellStyle name="Commentaire 2 2 4 2 2 5" xfId="33442"/>
    <cellStyle name="Commentaire 2 2 4 2 3" xfId="6385"/>
    <cellStyle name="Commentaire 2 2 4 2 3 2" xfId="13589"/>
    <cellStyle name="Commentaire 2 2 4 2 3 2 2" xfId="28072"/>
    <cellStyle name="Commentaire 2 2 4 2 3 2 2 2" xfId="56743"/>
    <cellStyle name="Commentaire 2 2 4 2 3 2 3" xfId="42407"/>
    <cellStyle name="Commentaire 2 2 4 2 3 3" xfId="20902"/>
    <cellStyle name="Commentaire 2 2 4 2 3 3 2" xfId="49573"/>
    <cellStyle name="Commentaire 2 2 4 2 3 4" xfId="35237"/>
    <cellStyle name="Commentaire 2 2 4 2 4" xfId="10026"/>
    <cellStyle name="Commentaire 2 2 4 2 4 2" xfId="24509"/>
    <cellStyle name="Commentaire 2 2 4 2 4 2 2" xfId="53180"/>
    <cellStyle name="Commentaire 2 2 4 2 4 3" xfId="38844"/>
    <cellStyle name="Commentaire 2 2 4 2 5" xfId="17339"/>
    <cellStyle name="Commentaire 2 2 4 2 5 2" xfId="46010"/>
    <cellStyle name="Commentaire 2 2 4 2 6" xfId="31674"/>
    <cellStyle name="Commentaire 2 2 4 3" xfId="3706"/>
    <cellStyle name="Commentaire 2 2 4 3 2" xfId="7269"/>
    <cellStyle name="Commentaire 2 2 4 3 2 2" xfId="14473"/>
    <cellStyle name="Commentaire 2 2 4 3 2 2 2" xfId="28956"/>
    <cellStyle name="Commentaire 2 2 4 3 2 2 2 2" xfId="57627"/>
    <cellStyle name="Commentaire 2 2 4 3 2 2 3" xfId="43291"/>
    <cellStyle name="Commentaire 2 2 4 3 2 3" xfId="21786"/>
    <cellStyle name="Commentaire 2 2 4 3 2 3 2" xfId="50457"/>
    <cellStyle name="Commentaire 2 2 4 3 2 4" xfId="36121"/>
    <cellStyle name="Commentaire 2 2 4 3 3" xfId="10910"/>
    <cellStyle name="Commentaire 2 2 4 3 3 2" xfId="25393"/>
    <cellStyle name="Commentaire 2 2 4 3 3 2 2" xfId="54064"/>
    <cellStyle name="Commentaire 2 2 4 3 3 3" xfId="39728"/>
    <cellStyle name="Commentaire 2 2 4 3 4" xfId="18223"/>
    <cellStyle name="Commentaire 2 2 4 3 4 2" xfId="46894"/>
    <cellStyle name="Commentaire 2 2 4 3 5" xfId="32558"/>
    <cellStyle name="Commentaire 2 2 4 4" xfId="5491"/>
    <cellStyle name="Commentaire 2 2 4 4 2" xfId="12695"/>
    <cellStyle name="Commentaire 2 2 4 4 2 2" xfId="27178"/>
    <cellStyle name="Commentaire 2 2 4 4 2 2 2" xfId="55849"/>
    <cellStyle name="Commentaire 2 2 4 4 2 3" xfId="41513"/>
    <cellStyle name="Commentaire 2 2 4 4 3" xfId="20008"/>
    <cellStyle name="Commentaire 2 2 4 4 3 2" xfId="48679"/>
    <cellStyle name="Commentaire 2 2 4 4 4" xfId="34343"/>
    <cellStyle name="Commentaire 2 2 4 5" xfId="9132"/>
    <cellStyle name="Commentaire 2 2 4 5 2" xfId="23615"/>
    <cellStyle name="Commentaire 2 2 4 5 2 2" xfId="52286"/>
    <cellStyle name="Commentaire 2 2 4 5 3" xfId="37950"/>
    <cellStyle name="Commentaire 2 2 4 6" xfId="16445"/>
    <cellStyle name="Commentaire 2 2 4 6 2" xfId="45116"/>
    <cellStyle name="Commentaire 2 2 4 7" xfId="30780"/>
    <cellStyle name="Commentaire 2 2 4 8" xfId="1950"/>
    <cellStyle name="Commentaire 2 2 5" xfId="2402"/>
    <cellStyle name="Commentaire 2 2 5 2" xfId="4156"/>
    <cellStyle name="Commentaire 2 2 5 2 2" xfId="7719"/>
    <cellStyle name="Commentaire 2 2 5 2 2 2" xfId="14923"/>
    <cellStyle name="Commentaire 2 2 5 2 2 2 2" xfId="29406"/>
    <cellStyle name="Commentaire 2 2 5 2 2 2 2 2" xfId="58077"/>
    <cellStyle name="Commentaire 2 2 5 2 2 2 3" xfId="43741"/>
    <cellStyle name="Commentaire 2 2 5 2 2 3" xfId="22236"/>
    <cellStyle name="Commentaire 2 2 5 2 2 3 2" xfId="50907"/>
    <cellStyle name="Commentaire 2 2 5 2 2 4" xfId="36571"/>
    <cellStyle name="Commentaire 2 2 5 2 3" xfId="11360"/>
    <cellStyle name="Commentaire 2 2 5 2 3 2" xfId="25843"/>
    <cellStyle name="Commentaire 2 2 5 2 3 2 2" xfId="54514"/>
    <cellStyle name="Commentaire 2 2 5 2 3 3" xfId="40178"/>
    <cellStyle name="Commentaire 2 2 5 2 4" xfId="18673"/>
    <cellStyle name="Commentaire 2 2 5 2 4 2" xfId="47344"/>
    <cellStyle name="Commentaire 2 2 5 2 5" xfId="33008"/>
    <cellStyle name="Commentaire 2 2 5 3" xfId="5951"/>
    <cellStyle name="Commentaire 2 2 5 3 2" xfId="13155"/>
    <cellStyle name="Commentaire 2 2 5 3 2 2" xfId="27638"/>
    <cellStyle name="Commentaire 2 2 5 3 2 2 2" xfId="56309"/>
    <cellStyle name="Commentaire 2 2 5 3 2 3" xfId="41973"/>
    <cellStyle name="Commentaire 2 2 5 3 3" xfId="20468"/>
    <cellStyle name="Commentaire 2 2 5 3 3 2" xfId="49139"/>
    <cellStyle name="Commentaire 2 2 5 3 4" xfId="34803"/>
    <cellStyle name="Commentaire 2 2 5 4" xfId="9592"/>
    <cellStyle name="Commentaire 2 2 5 4 2" xfId="24075"/>
    <cellStyle name="Commentaire 2 2 5 4 2 2" xfId="52746"/>
    <cellStyle name="Commentaire 2 2 5 4 3" xfId="38410"/>
    <cellStyle name="Commentaire 2 2 5 5" xfId="16905"/>
    <cellStyle name="Commentaire 2 2 5 5 2" xfId="45576"/>
    <cellStyle name="Commentaire 2 2 5 6" xfId="31240"/>
    <cellStyle name="Commentaire 2 2 6" xfId="3274"/>
    <cellStyle name="Commentaire 2 2 6 2" xfId="6835"/>
    <cellStyle name="Commentaire 2 2 6 2 2" xfId="14039"/>
    <cellStyle name="Commentaire 2 2 6 2 2 2" xfId="28522"/>
    <cellStyle name="Commentaire 2 2 6 2 2 2 2" xfId="57193"/>
    <cellStyle name="Commentaire 2 2 6 2 2 3" xfId="42857"/>
    <cellStyle name="Commentaire 2 2 6 2 3" xfId="21352"/>
    <cellStyle name="Commentaire 2 2 6 2 3 2" xfId="50023"/>
    <cellStyle name="Commentaire 2 2 6 2 4" xfId="35687"/>
    <cellStyle name="Commentaire 2 2 6 3" xfId="10476"/>
    <cellStyle name="Commentaire 2 2 6 3 2" xfId="24959"/>
    <cellStyle name="Commentaire 2 2 6 3 2 2" xfId="53630"/>
    <cellStyle name="Commentaire 2 2 6 3 3" xfId="39294"/>
    <cellStyle name="Commentaire 2 2 6 4" xfId="17789"/>
    <cellStyle name="Commentaire 2 2 6 4 2" xfId="46460"/>
    <cellStyle name="Commentaire 2 2 6 5" xfId="32124"/>
    <cellStyle name="Commentaire 2 2 7" xfId="5057"/>
    <cellStyle name="Commentaire 2 2 7 2" xfId="12261"/>
    <cellStyle name="Commentaire 2 2 7 2 2" xfId="26744"/>
    <cellStyle name="Commentaire 2 2 7 2 2 2" xfId="55415"/>
    <cellStyle name="Commentaire 2 2 7 2 3" xfId="41079"/>
    <cellStyle name="Commentaire 2 2 7 3" xfId="19574"/>
    <cellStyle name="Commentaire 2 2 7 3 2" xfId="48245"/>
    <cellStyle name="Commentaire 2 2 7 4" xfId="33909"/>
    <cellStyle name="Commentaire 2 2 8" xfId="8684"/>
    <cellStyle name="Commentaire 2 2 8 2" xfId="23167"/>
    <cellStyle name="Commentaire 2 2 8 2 2" xfId="51838"/>
    <cellStyle name="Commentaire 2 2 8 3" xfId="37502"/>
    <cellStyle name="Commentaire 2 2 9" xfId="16011"/>
    <cellStyle name="Commentaire 2 2 9 2" xfId="44682"/>
    <cellStyle name="Commentaire 2 3" xfId="199"/>
    <cellStyle name="Commentaire 2 3 10" xfId="1524"/>
    <cellStyle name="Commentaire 2 3 2" xfId="618"/>
    <cellStyle name="Commentaire 2 3 2 2" xfId="1069"/>
    <cellStyle name="Commentaire 2 3 2 2 2" xfId="3045"/>
    <cellStyle name="Commentaire 2 3 2 2 2 2" xfId="4808"/>
    <cellStyle name="Commentaire 2 3 2 2 2 2 2" xfId="8371"/>
    <cellStyle name="Commentaire 2 3 2 2 2 2 2 2" xfId="15575"/>
    <cellStyle name="Commentaire 2 3 2 2 2 2 2 2 2" xfId="30058"/>
    <cellStyle name="Commentaire 2 3 2 2 2 2 2 2 2 2" xfId="58729"/>
    <cellStyle name="Commentaire 2 3 2 2 2 2 2 2 3" xfId="44393"/>
    <cellStyle name="Commentaire 2 3 2 2 2 2 2 3" xfId="22888"/>
    <cellStyle name="Commentaire 2 3 2 2 2 2 2 3 2" xfId="51559"/>
    <cellStyle name="Commentaire 2 3 2 2 2 2 2 4" xfId="37223"/>
    <cellStyle name="Commentaire 2 3 2 2 2 2 3" xfId="12012"/>
    <cellStyle name="Commentaire 2 3 2 2 2 2 3 2" xfId="26495"/>
    <cellStyle name="Commentaire 2 3 2 2 2 2 3 2 2" xfId="55166"/>
    <cellStyle name="Commentaire 2 3 2 2 2 2 3 3" xfId="40830"/>
    <cellStyle name="Commentaire 2 3 2 2 2 2 4" xfId="19325"/>
    <cellStyle name="Commentaire 2 3 2 2 2 2 4 2" xfId="47996"/>
    <cellStyle name="Commentaire 2 3 2 2 2 2 5" xfId="33660"/>
    <cellStyle name="Commentaire 2 3 2 2 2 3" xfId="6603"/>
    <cellStyle name="Commentaire 2 3 2 2 2 3 2" xfId="13807"/>
    <cellStyle name="Commentaire 2 3 2 2 2 3 2 2" xfId="28290"/>
    <cellStyle name="Commentaire 2 3 2 2 2 3 2 2 2" xfId="56961"/>
    <cellStyle name="Commentaire 2 3 2 2 2 3 2 3" xfId="42625"/>
    <cellStyle name="Commentaire 2 3 2 2 2 3 3" xfId="21120"/>
    <cellStyle name="Commentaire 2 3 2 2 2 3 3 2" xfId="49791"/>
    <cellStyle name="Commentaire 2 3 2 2 2 3 4" xfId="35455"/>
    <cellStyle name="Commentaire 2 3 2 2 2 4" xfId="10244"/>
    <cellStyle name="Commentaire 2 3 2 2 2 4 2" xfId="24727"/>
    <cellStyle name="Commentaire 2 3 2 2 2 4 2 2" xfId="53398"/>
    <cellStyle name="Commentaire 2 3 2 2 2 4 3" xfId="39062"/>
    <cellStyle name="Commentaire 2 3 2 2 2 5" xfId="17557"/>
    <cellStyle name="Commentaire 2 3 2 2 2 5 2" xfId="46228"/>
    <cellStyle name="Commentaire 2 3 2 2 2 6" xfId="31892"/>
    <cellStyle name="Commentaire 2 3 2 2 3" xfId="3924"/>
    <cellStyle name="Commentaire 2 3 2 2 3 2" xfId="7487"/>
    <cellStyle name="Commentaire 2 3 2 2 3 2 2" xfId="14691"/>
    <cellStyle name="Commentaire 2 3 2 2 3 2 2 2" xfId="29174"/>
    <cellStyle name="Commentaire 2 3 2 2 3 2 2 2 2" xfId="57845"/>
    <cellStyle name="Commentaire 2 3 2 2 3 2 2 3" xfId="43509"/>
    <cellStyle name="Commentaire 2 3 2 2 3 2 3" xfId="22004"/>
    <cellStyle name="Commentaire 2 3 2 2 3 2 3 2" xfId="50675"/>
    <cellStyle name="Commentaire 2 3 2 2 3 2 4" xfId="36339"/>
    <cellStyle name="Commentaire 2 3 2 2 3 3" xfId="11128"/>
    <cellStyle name="Commentaire 2 3 2 2 3 3 2" xfId="25611"/>
    <cellStyle name="Commentaire 2 3 2 2 3 3 2 2" xfId="54282"/>
    <cellStyle name="Commentaire 2 3 2 2 3 3 3" xfId="39946"/>
    <cellStyle name="Commentaire 2 3 2 2 3 4" xfId="18441"/>
    <cellStyle name="Commentaire 2 3 2 2 3 4 2" xfId="47112"/>
    <cellStyle name="Commentaire 2 3 2 2 3 5" xfId="32776"/>
    <cellStyle name="Commentaire 2 3 2 2 4" xfId="5709"/>
    <cellStyle name="Commentaire 2 3 2 2 4 2" xfId="12913"/>
    <cellStyle name="Commentaire 2 3 2 2 4 2 2" xfId="27396"/>
    <cellStyle name="Commentaire 2 3 2 2 4 2 2 2" xfId="56067"/>
    <cellStyle name="Commentaire 2 3 2 2 4 2 3" xfId="41731"/>
    <cellStyle name="Commentaire 2 3 2 2 4 3" xfId="20226"/>
    <cellStyle name="Commentaire 2 3 2 2 4 3 2" xfId="48897"/>
    <cellStyle name="Commentaire 2 3 2 2 4 4" xfId="34561"/>
    <cellStyle name="Commentaire 2 3 2 2 5" xfId="9350"/>
    <cellStyle name="Commentaire 2 3 2 2 5 2" xfId="23833"/>
    <cellStyle name="Commentaire 2 3 2 2 5 2 2" xfId="52504"/>
    <cellStyle name="Commentaire 2 3 2 2 5 3" xfId="38168"/>
    <cellStyle name="Commentaire 2 3 2 2 6" xfId="16663"/>
    <cellStyle name="Commentaire 2 3 2 2 6 2" xfId="45334"/>
    <cellStyle name="Commentaire 2 3 2 2 7" xfId="30998"/>
    <cellStyle name="Commentaire 2 3 2 2 8" xfId="2166"/>
    <cellStyle name="Commentaire 2 3 2 3" xfId="2615"/>
    <cellStyle name="Commentaire 2 3 2 3 2" xfId="4374"/>
    <cellStyle name="Commentaire 2 3 2 3 2 2" xfId="7937"/>
    <cellStyle name="Commentaire 2 3 2 3 2 2 2" xfId="15141"/>
    <cellStyle name="Commentaire 2 3 2 3 2 2 2 2" xfId="29624"/>
    <cellStyle name="Commentaire 2 3 2 3 2 2 2 2 2" xfId="58295"/>
    <cellStyle name="Commentaire 2 3 2 3 2 2 2 3" xfId="43959"/>
    <cellStyle name="Commentaire 2 3 2 3 2 2 3" xfId="22454"/>
    <cellStyle name="Commentaire 2 3 2 3 2 2 3 2" xfId="51125"/>
    <cellStyle name="Commentaire 2 3 2 3 2 2 4" xfId="36789"/>
    <cellStyle name="Commentaire 2 3 2 3 2 3" xfId="11578"/>
    <cellStyle name="Commentaire 2 3 2 3 2 3 2" xfId="26061"/>
    <cellStyle name="Commentaire 2 3 2 3 2 3 2 2" xfId="54732"/>
    <cellStyle name="Commentaire 2 3 2 3 2 3 3" xfId="40396"/>
    <cellStyle name="Commentaire 2 3 2 3 2 4" xfId="18891"/>
    <cellStyle name="Commentaire 2 3 2 3 2 4 2" xfId="47562"/>
    <cellStyle name="Commentaire 2 3 2 3 2 5" xfId="33226"/>
    <cellStyle name="Commentaire 2 3 2 3 3" xfId="6169"/>
    <cellStyle name="Commentaire 2 3 2 3 3 2" xfId="13373"/>
    <cellStyle name="Commentaire 2 3 2 3 3 2 2" xfId="27856"/>
    <cellStyle name="Commentaire 2 3 2 3 3 2 2 2" xfId="56527"/>
    <cellStyle name="Commentaire 2 3 2 3 3 2 3" xfId="42191"/>
    <cellStyle name="Commentaire 2 3 2 3 3 3" xfId="20686"/>
    <cellStyle name="Commentaire 2 3 2 3 3 3 2" xfId="49357"/>
    <cellStyle name="Commentaire 2 3 2 3 3 4" xfId="35021"/>
    <cellStyle name="Commentaire 2 3 2 3 4" xfId="9810"/>
    <cellStyle name="Commentaire 2 3 2 3 4 2" xfId="24293"/>
    <cellStyle name="Commentaire 2 3 2 3 4 2 2" xfId="52964"/>
    <cellStyle name="Commentaire 2 3 2 3 4 3" xfId="38628"/>
    <cellStyle name="Commentaire 2 3 2 3 5" xfId="17123"/>
    <cellStyle name="Commentaire 2 3 2 3 5 2" xfId="45794"/>
    <cellStyle name="Commentaire 2 3 2 3 6" xfId="31458"/>
    <cellStyle name="Commentaire 2 3 2 4" xfId="3492"/>
    <cellStyle name="Commentaire 2 3 2 4 2" xfId="7053"/>
    <cellStyle name="Commentaire 2 3 2 4 2 2" xfId="14257"/>
    <cellStyle name="Commentaire 2 3 2 4 2 2 2" xfId="28740"/>
    <cellStyle name="Commentaire 2 3 2 4 2 2 2 2" xfId="57411"/>
    <cellStyle name="Commentaire 2 3 2 4 2 2 3" xfId="43075"/>
    <cellStyle name="Commentaire 2 3 2 4 2 3" xfId="21570"/>
    <cellStyle name="Commentaire 2 3 2 4 2 3 2" xfId="50241"/>
    <cellStyle name="Commentaire 2 3 2 4 2 4" xfId="35905"/>
    <cellStyle name="Commentaire 2 3 2 4 3" xfId="10694"/>
    <cellStyle name="Commentaire 2 3 2 4 3 2" xfId="25177"/>
    <cellStyle name="Commentaire 2 3 2 4 3 2 2" xfId="53848"/>
    <cellStyle name="Commentaire 2 3 2 4 3 3" xfId="39512"/>
    <cellStyle name="Commentaire 2 3 2 4 4" xfId="18007"/>
    <cellStyle name="Commentaire 2 3 2 4 4 2" xfId="46678"/>
    <cellStyle name="Commentaire 2 3 2 4 5" xfId="32342"/>
    <cellStyle name="Commentaire 2 3 2 5" xfId="5275"/>
    <cellStyle name="Commentaire 2 3 2 5 2" xfId="12479"/>
    <cellStyle name="Commentaire 2 3 2 5 2 2" xfId="26962"/>
    <cellStyle name="Commentaire 2 3 2 5 2 2 2" xfId="55633"/>
    <cellStyle name="Commentaire 2 3 2 5 2 3" xfId="41297"/>
    <cellStyle name="Commentaire 2 3 2 5 3" xfId="19792"/>
    <cellStyle name="Commentaire 2 3 2 5 3 2" xfId="48463"/>
    <cellStyle name="Commentaire 2 3 2 5 4" xfId="34127"/>
    <cellStyle name="Commentaire 2 3 2 6" xfId="8913"/>
    <cellStyle name="Commentaire 2 3 2 6 2" xfId="23396"/>
    <cellStyle name="Commentaire 2 3 2 6 2 2" xfId="52067"/>
    <cellStyle name="Commentaire 2 3 2 6 3" xfId="37731"/>
    <cellStyle name="Commentaire 2 3 2 7" xfId="16229"/>
    <cellStyle name="Commentaire 2 3 2 7 2" xfId="44900"/>
    <cellStyle name="Commentaire 2 3 2 8" xfId="30564"/>
    <cellStyle name="Commentaire 2 3 2 9" xfId="1736"/>
    <cellStyle name="Commentaire 2 3 3" xfId="853"/>
    <cellStyle name="Commentaire 2 3 3 2" xfId="2831"/>
    <cellStyle name="Commentaire 2 3 3 2 2" xfId="4592"/>
    <cellStyle name="Commentaire 2 3 3 2 2 2" xfId="8155"/>
    <cellStyle name="Commentaire 2 3 3 2 2 2 2" xfId="15359"/>
    <cellStyle name="Commentaire 2 3 3 2 2 2 2 2" xfId="29842"/>
    <cellStyle name="Commentaire 2 3 3 2 2 2 2 2 2" xfId="58513"/>
    <cellStyle name="Commentaire 2 3 3 2 2 2 2 3" xfId="44177"/>
    <cellStyle name="Commentaire 2 3 3 2 2 2 3" xfId="22672"/>
    <cellStyle name="Commentaire 2 3 3 2 2 2 3 2" xfId="51343"/>
    <cellStyle name="Commentaire 2 3 3 2 2 2 4" xfId="37007"/>
    <cellStyle name="Commentaire 2 3 3 2 2 3" xfId="11796"/>
    <cellStyle name="Commentaire 2 3 3 2 2 3 2" xfId="26279"/>
    <cellStyle name="Commentaire 2 3 3 2 2 3 2 2" xfId="54950"/>
    <cellStyle name="Commentaire 2 3 3 2 2 3 3" xfId="40614"/>
    <cellStyle name="Commentaire 2 3 3 2 2 4" xfId="19109"/>
    <cellStyle name="Commentaire 2 3 3 2 2 4 2" xfId="47780"/>
    <cellStyle name="Commentaire 2 3 3 2 2 5" xfId="33444"/>
    <cellStyle name="Commentaire 2 3 3 2 3" xfId="6387"/>
    <cellStyle name="Commentaire 2 3 3 2 3 2" xfId="13591"/>
    <cellStyle name="Commentaire 2 3 3 2 3 2 2" xfId="28074"/>
    <cellStyle name="Commentaire 2 3 3 2 3 2 2 2" xfId="56745"/>
    <cellStyle name="Commentaire 2 3 3 2 3 2 3" xfId="42409"/>
    <cellStyle name="Commentaire 2 3 3 2 3 3" xfId="20904"/>
    <cellStyle name="Commentaire 2 3 3 2 3 3 2" xfId="49575"/>
    <cellStyle name="Commentaire 2 3 3 2 3 4" xfId="35239"/>
    <cellStyle name="Commentaire 2 3 3 2 4" xfId="10028"/>
    <cellStyle name="Commentaire 2 3 3 2 4 2" xfId="24511"/>
    <cellStyle name="Commentaire 2 3 3 2 4 2 2" xfId="53182"/>
    <cellStyle name="Commentaire 2 3 3 2 4 3" xfId="38846"/>
    <cellStyle name="Commentaire 2 3 3 2 5" xfId="17341"/>
    <cellStyle name="Commentaire 2 3 3 2 5 2" xfId="46012"/>
    <cellStyle name="Commentaire 2 3 3 2 6" xfId="31676"/>
    <cellStyle name="Commentaire 2 3 3 3" xfId="3708"/>
    <cellStyle name="Commentaire 2 3 3 3 2" xfId="7271"/>
    <cellStyle name="Commentaire 2 3 3 3 2 2" xfId="14475"/>
    <cellStyle name="Commentaire 2 3 3 3 2 2 2" xfId="28958"/>
    <cellStyle name="Commentaire 2 3 3 3 2 2 2 2" xfId="57629"/>
    <cellStyle name="Commentaire 2 3 3 3 2 2 3" xfId="43293"/>
    <cellStyle name="Commentaire 2 3 3 3 2 3" xfId="21788"/>
    <cellStyle name="Commentaire 2 3 3 3 2 3 2" xfId="50459"/>
    <cellStyle name="Commentaire 2 3 3 3 2 4" xfId="36123"/>
    <cellStyle name="Commentaire 2 3 3 3 3" xfId="10912"/>
    <cellStyle name="Commentaire 2 3 3 3 3 2" xfId="25395"/>
    <cellStyle name="Commentaire 2 3 3 3 3 2 2" xfId="54066"/>
    <cellStyle name="Commentaire 2 3 3 3 3 3" xfId="39730"/>
    <cellStyle name="Commentaire 2 3 3 3 4" xfId="18225"/>
    <cellStyle name="Commentaire 2 3 3 3 4 2" xfId="46896"/>
    <cellStyle name="Commentaire 2 3 3 3 5" xfId="32560"/>
    <cellStyle name="Commentaire 2 3 3 4" xfId="5493"/>
    <cellStyle name="Commentaire 2 3 3 4 2" xfId="12697"/>
    <cellStyle name="Commentaire 2 3 3 4 2 2" xfId="27180"/>
    <cellStyle name="Commentaire 2 3 3 4 2 2 2" xfId="55851"/>
    <cellStyle name="Commentaire 2 3 3 4 2 3" xfId="41515"/>
    <cellStyle name="Commentaire 2 3 3 4 3" xfId="20010"/>
    <cellStyle name="Commentaire 2 3 3 4 3 2" xfId="48681"/>
    <cellStyle name="Commentaire 2 3 3 4 4" xfId="34345"/>
    <cellStyle name="Commentaire 2 3 3 5" xfId="9134"/>
    <cellStyle name="Commentaire 2 3 3 5 2" xfId="23617"/>
    <cellStyle name="Commentaire 2 3 3 5 2 2" xfId="52288"/>
    <cellStyle name="Commentaire 2 3 3 5 3" xfId="37952"/>
    <cellStyle name="Commentaire 2 3 3 6" xfId="16447"/>
    <cellStyle name="Commentaire 2 3 3 6 2" xfId="45118"/>
    <cellStyle name="Commentaire 2 3 3 7" xfId="30782"/>
    <cellStyle name="Commentaire 2 3 3 8" xfId="1952"/>
    <cellStyle name="Commentaire 2 3 4" xfId="2404"/>
    <cellStyle name="Commentaire 2 3 4 2" xfId="4158"/>
    <cellStyle name="Commentaire 2 3 4 2 2" xfId="7721"/>
    <cellStyle name="Commentaire 2 3 4 2 2 2" xfId="14925"/>
    <cellStyle name="Commentaire 2 3 4 2 2 2 2" xfId="29408"/>
    <cellStyle name="Commentaire 2 3 4 2 2 2 2 2" xfId="58079"/>
    <cellStyle name="Commentaire 2 3 4 2 2 2 3" xfId="43743"/>
    <cellStyle name="Commentaire 2 3 4 2 2 3" xfId="22238"/>
    <cellStyle name="Commentaire 2 3 4 2 2 3 2" xfId="50909"/>
    <cellStyle name="Commentaire 2 3 4 2 2 4" xfId="36573"/>
    <cellStyle name="Commentaire 2 3 4 2 3" xfId="11362"/>
    <cellStyle name="Commentaire 2 3 4 2 3 2" xfId="25845"/>
    <cellStyle name="Commentaire 2 3 4 2 3 2 2" xfId="54516"/>
    <cellStyle name="Commentaire 2 3 4 2 3 3" xfId="40180"/>
    <cellStyle name="Commentaire 2 3 4 2 4" xfId="18675"/>
    <cellStyle name="Commentaire 2 3 4 2 4 2" xfId="47346"/>
    <cellStyle name="Commentaire 2 3 4 2 5" xfId="33010"/>
    <cellStyle name="Commentaire 2 3 4 3" xfId="5953"/>
    <cellStyle name="Commentaire 2 3 4 3 2" xfId="13157"/>
    <cellStyle name="Commentaire 2 3 4 3 2 2" xfId="27640"/>
    <cellStyle name="Commentaire 2 3 4 3 2 2 2" xfId="56311"/>
    <cellStyle name="Commentaire 2 3 4 3 2 3" xfId="41975"/>
    <cellStyle name="Commentaire 2 3 4 3 3" xfId="20470"/>
    <cellStyle name="Commentaire 2 3 4 3 3 2" xfId="49141"/>
    <cellStyle name="Commentaire 2 3 4 3 4" xfId="34805"/>
    <cellStyle name="Commentaire 2 3 4 4" xfId="9594"/>
    <cellStyle name="Commentaire 2 3 4 4 2" xfId="24077"/>
    <cellStyle name="Commentaire 2 3 4 4 2 2" xfId="52748"/>
    <cellStyle name="Commentaire 2 3 4 4 3" xfId="38412"/>
    <cellStyle name="Commentaire 2 3 4 5" xfId="16907"/>
    <cellStyle name="Commentaire 2 3 4 5 2" xfId="45578"/>
    <cellStyle name="Commentaire 2 3 4 6" xfId="31242"/>
    <cellStyle name="Commentaire 2 3 5" xfId="3276"/>
    <cellStyle name="Commentaire 2 3 5 2" xfId="6837"/>
    <cellStyle name="Commentaire 2 3 5 2 2" xfId="14041"/>
    <cellStyle name="Commentaire 2 3 5 2 2 2" xfId="28524"/>
    <cellStyle name="Commentaire 2 3 5 2 2 2 2" xfId="57195"/>
    <cellStyle name="Commentaire 2 3 5 2 2 3" xfId="42859"/>
    <cellStyle name="Commentaire 2 3 5 2 3" xfId="21354"/>
    <cellStyle name="Commentaire 2 3 5 2 3 2" xfId="50025"/>
    <cellStyle name="Commentaire 2 3 5 2 4" xfId="35689"/>
    <cellStyle name="Commentaire 2 3 5 3" xfId="10478"/>
    <cellStyle name="Commentaire 2 3 5 3 2" xfId="24961"/>
    <cellStyle name="Commentaire 2 3 5 3 2 2" xfId="53632"/>
    <cellStyle name="Commentaire 2 3 5 3 3" xfId="39296"/>
    <cellStyle name="Commentaire 2 3 5 4" xfId="17791"/>
    <cellStyle name="Commentaire 2 3 5 4 2" xfId="46462"/>
    <cellStyle name="Commentaire 2 3 5 5" xfId="32126"/>
    <cellStyle name="Commentaire 2 3 6" xfId="5059"/>
    <cellStyle name="Commentaire 2 3 6 2" xfId="12263"/>
    <cellStyle name="Commentaire 2 3 6 2 2" xfId="26746"/>
    <cellStyle name="Commentaire 2 3 6 2 2 2" xfId="55417"/>
    <cellStyle name="Commentaire 2 3 6 2 3" xfId="41081"/>
    <cellStyle name="Commentaire 2 3 6 3" xfId="19576"/>
    <cellStyle name="Commentaire 2 3 6 3 2" xfId="48247"/>
    <cellStyle name="Commentaire 2 3 6 4" xfId="33911"/>
    <cellStyle name="Commentaire 2 3 7" xfId="8686"/>
    <cellStyle name="Commentaire 2 3 7 2" xfId="23169"/>
    <cellStyle name="Commentaire 2 3 7 2 2" xfId="51840"/>
    <cellStyle name="Commentaire 2 3 7 3" xfId="37504"/>
    <cellStyle name="Commentaire 2 3 8" xfId="16013"/>
    <cellStyle name="Commentaire 2 3 8 2" xfId="44684"/>
    <cellStyle name="Commentaire 2 3 9" xfId="30348"/>
    <cellStyle name="Commentaire 2 4" xfId="615"/>
    <cellStyle name="Commentaire 2 4 2" xfId="1066"/>
    <cellStyle name="Commentaire 2 4 2 2" xfId="3042"/>
    <cellStyle name="Commentaire 2 4 2 2 2" xfId="4805"/>
    <cellStyle name="Commentaire 2 4 2 2 2 2" xfId="8368"/>
    <cellStyle name="Commentaire 2 4 2 2 2 2 2" xfId="15572"/>
    <cellStyle name="Commentaire 2 4 2 2 2 2 2 2" xfId="30055"/>
    <cellStyle name="Commentaire 2 4 2 2 2 2 2 2 2" xfId="58726"/>
    <cellStyle name="Commentaire 2 4 2 2 2 2 2 3" xfId="44390"/>
    <cellStyle name="Commentaire 2 4 2 2 2 2 3" xfId="22885"/>
    <cellStyle name="Commentaire 2 4 2 2 2 2 3 2" xfId="51556"/>
    <cellStyle name="Commentaire 2 4 2 2 2 2 4" xfId="37220"/>
    <cellStyle name="Commentaire 2 4 2 2 2 3" xfId="12009"/>
    <cellStyle name="Commentaire 2 4 2 2 2 3 2" xfId="26492"/>
    <cellStyle name="Commentaire 2 4 2 2 2 3 2 2" xfId="55163"/>
    <cellStyle name="Commentaire 2 4 2 2 2 3 3" xfId="40827"/>
    <cellStyle name="Commentaire 2 4 2 2 2 4" xfId="19322"/>
    <cellStyle name="Commentaire 2 4 2 2 2 4 2" xfId="47993"/>
    <cellStyle name="Commentaire 2 4 2 2 2 5" xfId="33657"/>
    <cellStyle name="Commentaire 2 4 2 2 3" xfId="6600"/>
    <cellStyle name="Commentaire 2 4 2 2 3 2" xfId="13804"/>
    <cellStyle name="Commentaire 2 4 2 2 3 2 2" xfId="28287"/>
    <cellStyle name="Commentaire 2 4 2 2 3 2 2 2" xfId="56958"/>
    <cellStyle name="Commentaire 2 4 2 2 3 2 3" xfId="42622"/>
    <cellStyle name="Commentaire 2 4 2 2 3 3" xfId="21117"/>
    <cellStyle name="Commentaire 2 4 2 2 3 3 2" xfId="49788"/>
    <cellStyle name="Commentaire 2 4 2 2 3 4" xfId="35452"/>
    <cellStyle name="Commentaire 2 4 2 2 4" xfId="10241"/>
    <cellStyle name="Commentaire 2 4 2 2 4 2" xfId="24724"/>
    <cellStyle name="Commentaire 2 4 2 2 4 2 2" xfId="53395"/>
    <cellStyle name="Commentaire 2 4 2 2 4 3" xfId="39059"/>
    <cellStyle name="Commentaire 2 4 2 2 5" xfId="17554"/>
    <cellStyle name="Commentaire 2 4 2 2 5 2" xfId="46225"/>
    <cellStyle name="Commentaire 2 4 2 2 6" xfId="31889"/>
    <cellStyle name="Commentaire 2 4 2 3" xfId="3921"/>
    <cellStyle name="Commentaire 2 4 2 3 2" xfId="7484"/>
    <cellStyle name="Commentaire 2 4 2 3 2 2" xfId="14688"/>
    <cellStyle name="Commentaire 2 4 2 3 2 2 2" xfId="29171"/>
    <cellStyle name="Commentaire 2 4 2 3 2 2 2 2" xfId="57842"/>
    <cellStyle name="Commentaire 2 4 2 3 2 2 3" xfId="43506"/>
    <cellStyle name="Commentaire 2 4 2 3 2 3" xfId="22001"/>
    <cellStyle name="Commentaire 2 4 2 3 2 3 2" xfId="50672"/>
    <cellStyle name="Commentaire 2 4 2 3 2 4" xfId="36336"/>
    <cellStyle name="Commentaire 2 4 2 3 3" xfId="11125"/>
    <cellStyle name="Commentaire 2 4 2 3 3 2" xfId="25608"/>
    <cellStyle name="Commentaire 2 4 2 3 3 2 2" xfId="54279"/>
    <cellStyle name="Commentaire 2 4 2 3 3 3" xfId="39943"/>
    <cellStyle name="Commentaire 2 4 2 3 4" xfId="18438"/>
    <cellStyle name="Commentaire 2 4 2 3 4 2" xfId="47109"/>
    <cellStyle name="Commentaire 2 4 2 3 5" xfId="32773"/>
    <cellStyle name="Commentaire 2 4 2 4" xfId="5706"/>
    <cellStyle name="Commentaire 2 4 2 4 2" xfId="12910"/>
    <cellStyle name="Commentaire 2 4 2 4 2 2" xfId="27393"/>
    <cellStyle name="Commentaire 2 4 2 4 2 2 2" xfId="56064"/>
    <cellStyle name="Commentaire 2 4 2 4 2 3" xfId="41728"/>
    <cellStyle name="Commentaire 2 4 2 4 3" xfId="20223"/>
    <cellStyle name="Commentaire 2 4 2 4 3 2" xfId="48894"/>
    <cellStyle name="Commentaire 2 4 2 4 4" xfId="34558"/>
    <cellStyle name="Commentaire 2 4 2 5" xfId="9347"/>
    <cellStyle name="Commentaire 2 4 2 5 2" xfId="23830"/>
    <cellStyle name="Commentaire 2 4 2 5 2 2" xfId="52501"/>
    <cellStyle name="Commentaire 2 4 2 5 3" xfId="38165"/>
    <cellStyle name="Commentaire 2 4 2 6" xfId="16660"/>
    <cellStyle name="Commentaire 2 4 2 6 2" xfId="45331"/>
    <cellStyle name="Commentaire 2 4 2 7" xfId="30995"/>
    <cellStyle name="Commentaire 2 4 2 8" xfId="2163"/>
    <cellStyle name="Commentaire 2 4 3" xfId="2612"/>
    <cellStyle name="Commentaire 2 4 3 2" xfId="4371"/>
    <cellStyle name="Commentaire 2 4 3 2 2" xfId="7934"/>
    <cellStyle name="Commentaire 2 4 3 2 2 2" xfId="15138"/>
    <cellStyle name="Commentaire 2 4 3 2 2 2 2" xfId="29621"/>
    <cellStyle name="Commentaire 2 4 3 2 2 2 2 2" xfId="58292"/>
    <cellStyle name="Commentaire 2 4 3 2 2 2 3" xfId="43956"/>
    <cellStyle name="Commentaire 2 4 3 2 2 3" xfId="22451"/>
    <cellStyle name="Commentaire 2 4 3 2 2 3 2" xfId="51122"/>
    <cellStyle name="Commentaire 2 4 3 2 2 4" xfId="36786"/>
    <cellStyle name="Commentaire 2 4 3 2 3" xfId="11575"/>
    <cellStyle name="Commentaire 2 4 3 2 3 2" xfId="26058"/>
    <cellStyle name="Commentaire 2 4 3 2 3 2 2" xfId="54729"/>
    <cellStyle name="Commentaire 2 4 3 2 3 3" xfId="40393"/>
    <cellStyle name="Commentaire 2 4 3 2 4" xfId="18888"/>
    <cellStyle name="Commentaire 2 4 3 2 4 2" xfId="47559"/>
    <cellStyle name="Commentaire 2 4 3 2 5" xfId="33223"/>
    <cellStyle name="Commentaire 2 4 3 3" xfId="6166"/>
    <cellStyle name="Commentaire 2 4 3 3 2" xfId="13370"/>
    <cellStyle name="Commentaire 2 4 3 3 2 2" xfId="27853"/>
    <cellStyle name="Commentaire 2 4 3 3 2 2 2" xfId="56524"/>
    <cellStyle name="Commentaire 2 4 3 3 2 3" xfId="42188"/>
    <cellStyle name="Commentaire 2 4 3 3 3" xfId="20683"/>
    <cellStyle name="Commentaire 2 4 3 3 3 2" xfId="49354"/>
    <cellStyle name="Commentaire 2 4 3 3 4" xfId="35018"/>
    <cellStyle name="Commentaire 2 4 3 4" xfId="9807"/>
    <cellStyle name="Commentaire 2 4 3 4 2" xfId="24290"/>
    <cellStyle name="Commentaire 2 4 3 4 2 2" xfId="52961"/>
    <cellStyle name="Commentaire 2 4 3 4 3" xfId="38625"/>
    <cellStyle name="Commentaire 2 4 3 5" xfId="17120"/>
    <cellStyle name="Commentaire 2 4 3 5 2" xfId="45791"/>
    <cellStyle name="Commentaire 2 4 3 6" xfId="31455"/>
    <cellStyle name="Commentaire 2 4 4" xfId="3489"/>
    <cellStyle name="Commentaire 2 4 4 2" xfId="7050"/>
    <cellStyle name="Commentaire 2 4 4 2 2" xfId="14254"/>
    <cellStyle name="Commentaire 2 4 4 2 2 2" xfId="28737"/>
    <cellStyle name="Commentaire 2 4 4 2 2 2 2" xfId="57408"/>
    <cellStyle name="Commentaire 2 4 4 2 2 3" xfId="43072"/>
    <cellStyle name="Commentaire 2 4 4 2 3" xfId="21567"/>
    <cellStyle name="Commentaire 2 4 4 2 3 2" xfId="50238"/>
    <cellStyle name="Commentaire 2 4 4 2 4" xfId="35902"/>
    <cellStyle name="Commentaire 2 4 4 3" xfId="10691"/>
    <cellStyle name="Commentaire 2 4 4 3 2" xfId="25174"/>
    <cellStyle name="Commentaire 2 4 4 3 2 2" xfId="53845"/>
    <cellStyle name="Commentaire 2 4 4 3 3" xfId="39509"/>
    <cellStyle name="Commentaire 2 4 4 4" xfId="18004"/>
    <cellStyle name="Commentaire 2 4 4 4 2" xfId="46675"/>
    <cellStyle name="Commentaire 2 4 4 5" xfId="32339"/>
    <cellStyle name="Commentaire 2 4 5" xfId="5272"/>
    <cellStyle name="Commentaire 2 4 5 2" xfId="12476"/>
    <cellStyle name="Commentaire 2 4 5 2 2" xfId="26959"/>
    <cellStyle name="Commentaire 2 4 5 2 2 2" xfId="55630"/>
    <cellStyle name="Commentaire 2 4 5 2 3" xfId="41294"/>
    <cellStyle name="Commentaire 2 4 5 3" xfId="19789"/>
    <cellStyle name="Commentaire 2 4 5 3 2" xfId="48460"/>
    <cellStyle name="Commentaire 2 4 5 4" xfId="34124"/>
    <cellStyle name="Commentaire 2 4 6" xfId="8910"/>
    <cellStyle name="Commentaire 2 4 6 2" xfId="23393"/>
    <cellStyle name="Commentaire 2 4 6 2 2" xfId="52064"/>
    <cellStyle name="Commentaire 2 4 6 3" xfId="37728"/>
    <cellStyle name="Commentaire 2 4 7" xfId="16226"/>
    <cellStyle name="Commentaire 2 4 7 2" xfId="44897"/>
    <cellStyle name="Commentaire 2 4 8" xfId="30561"/>
    <cellStyle name="Commentaire 2 4 9" xfId="1733"/>
    <cellStyle name="Commentaire 2 5" xfId="850"/>
    <cellStyle name="Commentaire 2 5 2" xfId="2828"/>
    <cellStyle name="Commentaire 2 5 2 2" xfId="4589"/>
    <cellStyle name="Commentaire 2 5 2 2 2" xfId="8152"/>
    <cellStyle name="Commentaire 2 5 2 2 2 2" xfId="15356"/>
    <cellStyle name="Commentaire 2 5 2 2 2 2 2" xfId="29839"/>
    <cellStyle name="Commentaire 2 5 2 2 2 2 2 2" xfId="58510"/>
    <cellStyle name="Commentaire 2 5 2 2 2 2 3" xfId="44174"/>
    <cellStyle name="Commentaire 2 5 2 2 2 3" xfId="22669"/>
    <cellStyle name="Commentaire 2 5 2 2 2 3 2" xfId="51340"/>
    <cellStyle name="Commentaire 2 5 2 2 2 4" xfId="37004"/>
    <cellStyle name="Commentaire 2 5 2 2 3" xfId="11793"/>
    <cellStyle name="Commentaire 2 5 2 2 3 2" xfId="26276"/>
    <cellStyle name="Commentaire 2 5 2 2 3 2 2" xfId="54947"/>
    <cellStyle name="Commentaire 2 5 2 2 3 3" xfId="40611"/>
    <cellStyle name="Commentaire 2 5 2 2 4" xfId="19106"/>
    <cellStyle name="Commentaire 2 5 2 2 4 2" xfId="47777"/>
    <cellStyle name="Commentaire 2 5 2 2 5" xfId="33441"/>
    <cellStyle name="Commentaire 2 5 2 3" xfId="6384"/>
    <cellStyle name="Commentaire 2 5 2 3 2" xfId="13588"/>
    <cellStyle name="Commentaire 2 5 2 3 2 2" xfId="28071"/>
    <cellStyle name="Commentaire 2 5 2 3 2 2 2" xfId="56742"/>
    <cellStyle name="Commentaire 2 5 2 3 2 3" xfId="42406"/>
    <cellStyle name="Commentaire 2 5 2 3 3" xfId="20901"/>
    <cellStyle name="Commentaire 2 5 2 3 3 2" xfId="49572"/>
    <cellStyle name="Commentaire 2 5 2 3 4" xfId="35236"/>
    <cellStyle name="Commentaire 2 5 2 4" xfId="10025"/>
    <cellStyle name="Commentaire 2 5 2 4 2" xfId="24508"/>
    <cellStyle name="Commentaire 2 5 2 4 2 2" xfId="53179"/>
    <cellStyle name="Commentaire 2 5 2 4 3" xfId="38843"/>
    <cellStyle name="Commentaire 2 5 2 5" xfId="17338"/>
    <cellStyle name="Commentaire 2 5 2 5 2" xfId="46009"/>
    <cellStyle name="Commentaire 2 5 2 6" xfId="31673"/>
    <cellStyle name="Commentaire 2 5 3" xfId="3705"/>
    <cellStyle name="Commentaire 2 5 3 2" xfId="7268"/>
    <cellStyle name="Commentaire 2 5 3 2 2" xfId="14472"/>
    <cellStyle name="Commentaire 2 5 3 2 2 2" xfId="28955"/>
    <cellStyle name="Commentaire 2 5 3 2 2 2 2" xfId="57626"/>
    <cellStyle name="Commentaire 2 5 3 2 2 3" xfId="43290"/>
    <cellStyle name="Commentaire 2 5 3 2 3" xfId="21785"/>
    <cellStyle name="Commentaire 2 5 3 2 3 2" xfId="50456"/>
    <cellStyle name="Commentaire 2 5 3 2 4" xfId="36120"/>
    <cellStyle name="Commentaire 2 5 3 3" xfId="10909"/>
    <cellStyle name="Commentaire 2 5 3 3 2" xfId="25392"/>
    <cellStyle name="Commentaire 2 5 3 3 2 2" xfId="54063"/>
    <cellStyle name="Commentaire 2 5 3 3 3" xfId="39727"/>
    <cellStyle name="Commentaire 2 5 3 4" xfId="18222"/>
    <cellStyle name="Commentaire 2 5 3 4 2" xfId="46893"/>
    <cellStyle name="Commentaire 2 5 3 5" xfId="32557"/>
    <cellStyle name="Commentaire 2 5 4" xfId="5490"/>
    <cellStyle name="Commentaire 2 5 4 2" xfId="12694"/>
    <cellStyle name="Commentaire 2 5 4 2 2" xfId="27177"/>
    <cellStyle name="Commentaire 2 5 4 2 2 2" xfId="55848"/>
    <cellStyle name="Commentaire 2 5 4 2 3" xfId="41512"/>
    <cellStyle name="Commentaire 2 5 4 3" xfId="20007"/>
    <cellStyle name="Commentaire 2 5 4 3 2" xfId="48678"/>
    <cellStyle name="Commentaire 2 5 4 4" xfId="34342"/>
    <cellStyle name="Commentaire 2 5 5" xfId="9131"/>
    <cellStyle name="Commentaire 2 5 5 2" xfId="23614"/>
    <cellStyle name="Commentaire 2 5 5 2 2" xfId="52285"/>
    <cellStyle name="Commentaire 2 5 5 3" xfId="37949"/>
    <cellStyle name="Commentaire 2 5 6" xfId="16444"/>
    <cellStyle name="Commentaire 2 5 6 2" xfId="45115"/>
    <cellStyle name="Commentaire 2 5 7" xfId="30779"/>
    <cellStyle name="Commentaire 2 5 8" xfId="1949"/>
    <cellStyle name="Commentaire 2 6" xfId="1419"/>
    <cellStyle name="Commentaire 2 6 2" xfId="4155"/>
    <cellStyle name="Commentaire 2 6 2 2" xfId="7718"/>
    <cellStyle name="Commentaire 2 6 2 2 2" xfId="14922"/>
    <cellStyle name="Commentaire 2 6 2 2 2 2" xfId="29405"/>
    <cellStyle name="Commentaire 2 6 2 2 2 2 2" xfId="58076"/>
    <cellStyle name="Commentaire 2 6 2 2 2 3" xfId="43740"/>
    <cellStyle name="Commentaire 2 6 2 2 3" xfId="22235"/>
    <cellStyle name="Commentaire 2 6 2 2 3 2" xfId="50906"/>
    <cellStyle name="Commentaire 2 6 2 2 4" xfId="36570"/>
    <cellStyle name="Commentaire 2 6 2 3" xfId="11359"/>
    <cellStyle name="Commentaire 2 6 2 3 2" xfId="25842"/>
    <cellStyle name="Commentaire 2 6 2 3 2 2" xfId="54513"/>
    <cellStyle name="Commentaire 2 6 2 3 3" xfId="40177"/>
    <cellStyle name="Commentaire 2 6 2 4" xfId="18672"/>
    <cellStyle name="Commentaire 2 6 2 4 2" xfId="47343"/>
    <cellStyle name="Commentaire 2 6 2 5" xfId="33007"/>
    <cellStyle name="Commentaire 2 6 3" xfId="5950"/>
    <cellStyle name="Commentaire 2 6 3 2" xfId="13154"/>
    <cellStyle name="Commentaire 2 6 3 2 2" xfId="27637"/>
    <cellStyle name="Commentaire 2 6 3 2 2 2" xfId="56308"/>
    <cellStyle name="Commentaire 2 6 3 2 3" xfId="41972"/>
    <cellStyle name="Commentaire 2 6 3 3" xfId="20467"/>
    <cellStyle name="Commentaire 2 6 3 3 2" xfId="49138"/>
    <cellStyle name="Commentaire 2 6 3 4" xfId="34802"/>
    <cellStyle name="Commentaire 2 6 4" xfId="9591"/>
    <cellStyle name="Commentaire 2 6 4 2" xfId="24074"/>
    <cellStyle name="Commentaire 2 6 4 2 2" xfId="52745"/>
    <cellStyle name="Commentaire 2 6 4 3" xfId="38409"/>
    <cellStyle name="Commentaire 2 6 5" xfId="16904"/>
    <cellStyle name="Commentaire 2 6 5 2" xfId="45575"/>
    <cellStyle name="Commentaire 2 6 6" xfId="31239"/>
    <cellStyle name="Commentaire 2 6 7" xfId="2401"/>
    <cellStyle name="Commentaire 2 7" xfId="3273"/>
    <cellStyle name="Commentaire 2 7 2" xfId="6834"/>
    <cellStyle name="Commentaire 2 7 2 2" xfId="14038"/>
    <cellStyle name="Commentaire 2 7 2 2 2" xfId="28521"/>
    <cellStyle name="Commentaire 2 7 2 2 2 2" xfId="57192"/>
    <cellStyle name="Commentaire 2 7 2 2 3" xfId="42856"/>
    <cellStyle name="Commentaire 2 7 2 3" xfId="21351"/>
    <cellStyle name="Commentaire 2 7 2 3 2" xfId="50022"/>
    <cellStyle name="Commentaire 2 7 2 4" xfId="35686"/>
    <cellStyle name="Commentaire 2 7 3" xfId="10475"/>
    <cellStyle name="Commentaire 2 7 3 2" xfId="24958"/>
    <cellStyle name="Commentaire 2 7 3 2 2" xfId="53629"/>
    <cellStyle name="Commentaire 2 7 3 3" xfId="39293"/>
    <cellStyle name="Commentaire 2 7 4" xfId="17788"/>
    <cellStyle name="Commentaire 2 7 4 2" xfId="46459"/>
    <cellStyle name="Commentaire 2 7 5" xfId="32123"/>
    <cellStyle name="Commentaire 2 8" xfId="5056"/>
    <cellStyle name="Commentaire 2 8 2" xfId="12260"/>
    <cellStyle name="Commentaire 2 8 2 2" xfId="26743"/>
    <cellStyle name="Commentaire 2 8 2 2 2" xfId="55414"/>
    <cellStyle name="Commentaire 2 8 2 3" xfId="41078"/>
    <cellStyle name="Commentaire 2 8 3" xfId="19573"/>
    <cellStyle name="Commentaire 2 8 3 2" xfId="48244"/>
    <cellStyle name="Commentaire 2 8 4" xfId="33908"/>
    <cellStyle name="Commentaire 2 9" xfId="8683"/>
    <cellStyle name="Commentaire 2 9 2" xfId="23166"/>
    <cellStyle name="Commentaire 2 9 2 2" xfId="51837"/>
    <cellStyle name="Commentaire 2 9 3" xfId="37501"/>
    <cellStyle name="Commentaire 3" xfId="200"/>
    <cellStyle name="Commentaire 3 10" xfId="16014"/>
    <cellStyle name="Commentaire 3 10 2" xfId="44685"/>
    <cellStyle name="Commentaire 3 11" xfId="30349"/>
    <cellStyle name="Commentaire 3 12" xfId="1525"/>
    <cellStyle name="Commentaire 3 2" xfId="201"/>
    <cellStyle name="Commentaire 3 2 10" xfId="30350"/>
    <cellStyle name="Commentaire 3 2 11" xfId="1526"/>
    <cellStyle name="Commentaire 3 2 2" xfId="202"/>
    <cellStyle name="Commentaire 3 2 2 10" xfId="1527"/>
    <cellStyle name="Commentaire 3 2 2 2" xfId="621"/>
    <cellStyle name="Commentaire 3 2 2 2 2" xfId="1072"/>
    <cellStyle name="Commentaire 3 2 2 2 2 2" xfId="3048"/>
    <cellStyle name="Commentaire 3 2 2 2 2 2 2" xfId="4811"/>
    <cellStyle name="Commentaire 3 2 2 2 2 2 2 2" xfId="8374"/>
    <cellStyle name="Commentaire 3 2 2 2 2 2 2 2 2" xfId="15578"/>
    <cellStyle name="Commentaire 3 2 2 2 2 2 2 2 2 2" xfId="30061"/>
    <cellStyle name="Commentaire 3 2 2 2 2 2 2 2 2 2 2" xfId="58732"/>
    <cellStyle name="Commentaire 3 2 2 2 2 2 2 2 2 3" xfId="44396"/>
    <cellStyle name="Commentaire 3 2 2 2 2 2 2 2 3" xfId="22891"/>
    <cellStyle name="Commentaire 3 2 2 2 2 2 2 2 3 2" xfId="51562"/>
    <cellStyle name="Commentaire 3 2 2 2 2 2 2 2 4" xfId="37226"/>
    <cellStyle name="Commentaire 3 2 2 2 2 2 2 3" xfId="12015"/>
    <cellStyle name="Commentaire 3 2 2 2 2 2 2 3 2" xfId="26498"/>
    <cellStyle name="Commentaire 3 2 2 2 2 2 2 3 2 2" xfId="55169"/>
    <cellStyle name="Commentaire 3 2 2 2 2 2 2 3 3" xfId="40833"/>
    <cellStyle name="Commentaire 3 2 2 2 2 2 2 4" xfId="19328"/>
    <cellStyle name="Commentaire 3 2 2 2 2 2 2 4 2" xfId="47999"/>
    <cellStyle name="Commentaire 3 2 2 2 2 2 2 5" xfId="33663"/>
    <cellStyle name="Commentaire 3 2 2 2 2 2 3" xfId="6606"/>
    <cellStyle name="Commentaire 3 2 2 2 2 2 3 2" xfId="13810"/>
    <cellStyle name="Commentaire 3 2 2 2 2 2 3 2 2" xfId="28293"/>
    <cellStyle name="Commentaire 3 2 2 2 2 2 3 2 2 2" xfId="56964"/>
    <cellStyle name="Commentaire 3 2 2 2 2 2 3 2 3" xfId="42628"/>
    <cellStyle name="Commentaire 3 2 2 2 2 2 3 3" xfId="21123"/>
    <cellStyle name="Commentaire 3 2 2 2 2 2 3 3 2" xfId="49794"/>
    <cellStyle name="Commentaire 3 2 2 2 2 2 3 4" xfId="35458"/>
    <cellStyle name="Commentaire 3 2 2 2 2 2 4" xfId="10247"/>
    <cellStyle name="Commentaire 3 2 2 2 2 2 4 2" xfId="24730"/>
    <cellStyle name="Commentaire 3 2 2 2 2 2 4 2 2" xfId="53401"/>
    <cellStyle name="Commentaire 3 2 2 2 2 2 4 3" xfId="39065"/>
    <cellStyle name="Commentaire 3 2 2 2 2 2 5" xfId="17560"/>
    <cellStyle name="Commentaire 3 2 2 2 2 2 5 2" xfId="46231"/>
    <cellStyle name="Commentaire 3 2 2 2 2 2 6" xfId="31895"/>
    <cellStyle name="Commentaire 3 2 2 2 2 3" xfId="3927"/>
    <cellStyle name="Commentaire 3 2 2 2 2 3 2" xfId="7490"/>
    <cellStyle name="Commentaire 3 2 2 2 2 3 2 2" xfId="14694"/>
    <cellStyle name="Commentaire 3 2 2 2 2 3 2 2 2" xfId="29177"/>
    <cellStyle name="Commentaire 3 2 2 2 2 3 2 2 2 2" xfId="57848"/>
    <cellStyle name="Commentaire 3 2 2 2 2 3 2 2 3" xfId="43512"/>
    <cellStyle name="Commentaire 3 2 2 2 2 3 2 3" xfId="22007"/>
    <cellStyle name="Commentaire 3 2 2 2 2 3 2 3 2" xfId="50678"/>
    <cellStyle name="Commentaire 3 2 2 2 2 3 2 4" xfId="36342"/>
    <cellStyle name="Commentaire 3 2 2 2 2 3 3" xfId="11131"/>
    <cellStyle name="Commentaire 3 2 2 2 2 3 3 2" xfId="25614"/>
    <cellStyle name="Commentaire 3 2 2 2 2 3 3 2 2" xfId="54285"/>
    <cellStyle name="Commentaire 3 2 2 2 2 3 3 3" xfId="39949"/>
    <cellStyle name="Commentaire 3 2 2 2 2 3 4" xfId="18444"/>
    <cellStyle name="Commentaire 3 2 2 2 2 3 4 2" xfId="47115"/>
    <cellStyle name="Commentaire 3 2 2 2 2 3 5" xfId="32779"/>
    <cellStyle name="Commentaire 3 2 2 2 2 4" xfId="5712"/>
    <cellStyle name="Commentaire 3 2 2 2 2 4 2" xfId="12916"/>
    <cellStyle name="Commentaire 3 2 2 2 2 4 2 2" xfId="27399"/>
    <cellStyle name="Commentaire 3 2 2 2 2 4 2 2 2" xfId="56070"/>
    <cellStyle name="Commentaire 3 2 2 2 2 4 2 3" xfId="41734"/>
    <cellStyle name="Commentaire 3 2 2 2 2 4 3" xfId="20229"/>
    <cellStyle name="Commentaire 3 2 2 2 2 4 3 2" xfId="48900"/>
    <cellStyle name="Commentaire 3 2 2 2 2 4 4" xfId="34564"/>
    <cellStyle name="Commentaire 3 2 2 2 2 5" xfId="9353"/>
    <cellStyle name="Commentaire 3 2 2 2 2 5 2" xfId="23836"/>
    <cellStyle name="Commentaire 3 2 2 2 2 5 2 2" xfId="52507"/>
    <cellStyle name="Commentaire 3 2 2 2 2 5 3" xfId="38171"/>
    <cellStyle name="Commentaire 3 2 2 2 2 6" xfId="16666"/>
    <cellStyle name="Commentaire 3 2 2 2 2 6 2" xfId="45337"/>
    <cellStyle name="Commentaire 3 2 2 2 2 7" xfId="31001"/>
    <cellStyle name="Commentaire 3 2 2 2 2 8" xfId="2169"/>
    <cellStyle name="Commentaire 3 2 2 2 3" xfId="2618"/>
    <cellStyle name="Commentaire 3 2 2 2 3 2" xfId="4377"/>
    <cellStyle name="Commentaire 3 2 2 2 3 2 2" xfId="7940"/>
    <cellStyle name="Commentaire 3 2 2 2 3 2 2 2" xfId="15144"/>
    <cellStyle name="Commentaire 3 2 2 2 3 2 2 2 2" xfId="29627"/>
    <cellStyle name="Commentaire 3 2 2 2 3 2 2 2 2 2" xfId="58298"/>
    <cellStyle name="Commentaire 3 2 2 2 3 2 2 2 3" xfId="43962"/>
    <cellStyle name="Commentaire 3 2 2 2 3 2 2 3" xfId="22457"/>
    <cellStyle name="Commentaire 3 2 2 2 3 2 2 3 2" xfId="51128"/>
    <cellStyle name="Commentaire 3 2 2 2 3 2 2 4" xfId="36792"/>
    <cellStyle name="Commentaire 3 2 2 2 3 2 3" xfId="11581"/>
    <cellStyle name="Commentaire 3 2 2 2 3 2 3 2" xfId="26064"/>
    <cellStyle name="Commentaire 3 2 2 2 3 2 3 2 2" xfId="54735"/>
    <cellStyle name="Commentaire 3 2 2 2 3 2 3 3" xfId="40399"/>
    <cellStyle name="Commentaire 3 2 2 2 3 2 4" xfId="18894"/>
    <cellStyle name="Commentaire 3 2 2 2 3 2 4 2" xfId="47565"/>
    <cellStyle name="Commentaire 3 2 2 2 3 2 5" xfId="33229"/>
    <cellStyle name="Commentaire 3 2 2 2 3 3" xfId="6172"/>
    <cellStyle name="Commentaire 3 2 2 2 3 3 2" xfId="13376"/>
    <cellStyle name="Commentaire 3 2 2 2 3 3 2 2" xfId="27859"/>
    <cellStyle name="Commentaire 3 2 2 2 3 3 2 2 2" xfId="56530"/>
    <cellStyle name="Commentaire 3 2 2 2 3 3 2 3" xfId="42194"/>
    <cellStyle name="Commentaire 3 2 2 2 3 3 3" xfId="20689"/>
    <cellStyle name="Commentaire 3 2 2 2 3 3 3 2" xfId="49360"/>
    <cellStyle name="Commentaire 3 2 2 2 3 3 4" xfId="35024"/>
    <cellStyle name="Commentaire 3 2 2 2 3 4" xfId="9813"/>
    <cellStyle name="Commentaire 3 2 2 2 3 4 2" xfId="24296"/>
    <cellStyle name="Commentaire 3 2 2 2 3 4 2 2" xfId="52967"/>
    <cellStyle name="Commentaire 3 2 2 2 3 4 3" xfId="38631"/>
    <cellStyle name="Commentaire 3 2 2 2 3 5" xfId="17126"/>
    <cellStyle name="Commentaire 3 2 2 2 3 5 2" xfId="45797"/>
    <cellStyle name="Commentaire 3 2 2 2 3 6" xfId="31461"/>
    <cellStyle name="Commentaire 3 2 2 2 4" xfId="3495"/>
    <cellStyle name="Commentaire 3 2 2 2 4 2" xfId="7056"/>
    <cellStyle name="Commentaire 3 2 2 2 4 2 2" xfId="14260"/>
    <cellStyle name="Commentaire 3 2 2 2 4 2 2 2" xfId="28743"/>
    <cellStyle name="Commentaire 3 2 2 2 4 2 2 2 2" xfId="57414"/>
    <cellStyle name="Commentaire 3 2 2 2 4 2 2 3" xfId="43078"/>
    <cellStyle name="Commentaire 3 2 2 2 4 2 3" xfId="21573"/>
    <cellStyle name="Commentaire 3 2 2 2 4 2 3 2" xfId="50244"/>
    <cellStyle name="Commentaire 3 2 2 2 4 2 4" xfId="35908"/>
    <cellStyle name="Commentaire 3 2 2 2 4 3" xfId="10697"/>
    <cellStyle name="Commentaire 3 2 2 2 4 3 2" xfId="25180"/>
    <cellStyle name="Commentaire 3 2 2 2 4 3 2 2" xfId="53851"/>
    <cellStyle name="Commentaire 3 2 2 2 4 3 3" xfId="39515"/>
    <cellStyle name="Commentaire 3 2 2 2 4 4" xfId="18010"/>
    <cellStyle name="Commentaire 3 2 2 2 4 4 2" xfId="46681"/>
    <cellStyle name="Commentaire 3 2 2 2 4 5" xfId="32345"/>
    <cellStyle name="Commentaire 3 2 2 2 5" xfId="5278"/>
    <cellStyle name="Commentaire 3 2 2 2 5 2" xfId="12482"/>
    <cellStyle name="Commentaire 3 2 2 2 5 2 2" xfId="26965"/>
    <cellStyle name="Commentaire 3 2 2 2 5 2 2 2" xfId="55636"/>
    <cellStyle name="Commentaire 3 2 2 2 5 2 3" xfId="41300"/>
    <cellStyle name="Commentaire 3 2 2 2 5 3" xfId="19795"/>
    <cellStyle name="Commentaire 3 2 2 2 5 3 2" xfId="48466"/>
    <cellStyle name="Commentaire 3 2 2 2 5 4" xfId="34130"/>
    <cellStyle name="Commentaire 3 2 2 2 6" xfId="8916"/>
    <cellStyle name="Commentaire 3 2 2 2 6 2" xfId="23399"/>
    <cellStyle name="Commentaire 3 2 2 2 6 2 2" xfId="52070"/>
    <cellStyle name="Commentaire 3 2 2 2 6 3" xfId="37734"/>
    <cellStyle name="Commentaire 3 2 2 2 7" xfId="16232"/>
    <cellStyle name="Commentaire 3 2 2 2 7 2" xfId="44903"/>
    <cellStyle name="Commentaire 3 2 2 2 8" xfId="30567"/>
    <cellStyle name="Commentaire 3 2 2 2 9" xfId="1739"/>
    <cellStyle name="Commentaire 3 2 2 3" xfId="856"/>
    <cellStyle name="Commentaire 3 2 2 3 2" xfId="2834"/>
    <cellStyle name="Commentaire 3 2 2 3 2 2" xfId="4595"/>
    <cellStyle name="Commentaire 3 2 2 3 2 2 2" xfId="8158"/>
    <cellStyle name="Commentaire 3 2 2 3 2 2 2 2" xfId="15362"/>
    <cellStyle name="Commentaire 3 2 2 3 2 2 2 2 2" xfId="29845"/>
    <cellStyle name="Commentaire 3 2 2 3 2 2 2 2 2 2" xfId="58516"/>
    <cellStyle name="Commentaire 3 2 2 3 2 2 2 2 3" xfId="44180"/>
    <cellStyle name="Commentaire 3 2 2 3 2 2 2 3" xfId="22675"/>
    <cellStyle name="Commentaire 3 2 2 3 2 2 2 3 2" xfId="51346"/>
    <cellStyle name="Commentaire 3 2 2 3 2 2 2 4" xfId="37010"/>
    <cellStyle name="Commentaire 3 2 2 3 2 2 3" xfId="11799"/>
    <cellStyle name="Commentaire 3 2 2 3 2 2 3 2" xfId="26282"/>
    <cellStyle name="Commentaire 3 2 2 3 2 2 3 2 2" xfId="54953"/>
    <cellStyle name="Commentaire 3 2 2 3 2 2 3 3" xfId="40617"/>
    <cellStyle name="Commentaire 3 2 2 3 2 2 4" xfId="19112"/>
    <cellStyle name="Commentaire 3 2 2 3 2 2 4 2" xfId="47783"/>
    <cellStyle name="Commentaire 3 2 2 3 2 2 5" xfId="33447"/>
    <cellStyle name="Commentaire 3 2 2 3 2 3" xfId="6390"/>
    <cellStyle name="Commentaire 3 2 2 3 2 3 2" xfId="13594"/>
    <cellStyle name="Commentaire 3 2 2 3 2 3 2 2" xfId="28077"/>
    <cellStyle name="Commentaire 3 2 2 3 2 3 2 2 2" xfId="56748"/>
    <cellStyle name="Commentaire 3 2 2 3 2 3 2 3" xfId="42412"/>
    <cellStyle name="Commentaire 3 2 2 3 2 3 3" xfId="20907"/>
    <cellStyle name="Commentaire 3 2 2 3 2 3 3 2" xfId="49578"/>
    <cellStyle name="Commentaire 3 2 2 3 2 3 4" xfId="35242"/>
    <cellStyle name="Commentaire 3 2 2 3 2 4" xfId="10031"/>
    <cellStyle name="Commentaire 3 2 2 3 2 4 2" xfId="24514"/>
    <cellStyle name="Commentaire 3 2 2 3 2 4 2 2" xfId="53185"/>
    <cellStyle name="Commentaire 3 2 2 3 2 4 3" xfId="38849"/>
    <cellStyle name="Commentaire 3 2 2 3 2 5" xfId="17344"/>
    <cellStyle name="Commentaire 3 2 2 3 2 5 2" xfId="46015"/>
    <cellStyle name="Commentaire 3 2 2 3 2 6" xfId="31679"/>
    <cellStyle name="Commentaire 3 2 2 3 3" xfId="3711"/>
    <cellStyle name="Commentaire 3 2 2 3 3 2" xfId="7274"/>
    <cellStyle name="Commentaire 3 2 2 3 3 2 2" xfId="14478"/>
    <cellStyle name="Commentaire 3 2 2 3 3 2 2 2" xfId="28961"/>
    <cellStyle name="Commentaire 3 2 2 3 3 2 2 2 2" xfId="57632"/>
    <cellStyle name="Commentaire 3 2 2 3 3 2 2 3" xfId="43296"/>
    <cellStyle name="Commentaire 3 2 2 3 3 2 3" xfId="21791"/>
    <cellStyle name="Commentaire 3 2 2 3 3 2 3 2" xfId="50462"/>
    <cellStyle name="Commentaire 3 2 2 3 3 2 4" xfId="36126"/>
    <cellStyle name="Commentaire 3 2 2 3 3 3" xfId="10915"/>
    <cellStyle name="Commentaire 3 2 2 3 3 3 2" xfId="25398"/>
    <cellStyle name="Commentaire 3 2 2 3 3 3 2 2" xfId="54069"/>
    <cellStyle name="Commentaire 3 2 2 3 3 3 3" xfId="39733"/>
    <cellStyle name="Commentaire 3 2 2 3 3 4" xfId="18228"/>
    <cellStyle name="Commentaire 3 2 2 3 3 4 2" xfId="46899"/>
    <cellStyle name="Commentaire 3 2 2 3 3 5" xfId="32563"/>
    <cellStyle name="Commentaire 3 2 2 3 4" xfId="5496"/>
    <cellStyle name="Commentaire 3 2 2 3 4 2" xfId="12700"/>
    <cellStyle name="Commentaire 3 2 2 3 4 2 2" xfId="27183"/>
    <cellStyle name="Commentaire 3 2 2 3 4 2 2 2" xfId="55854"/>
    <cellStyle name="Commentaire 3 2 2 3 4 2 3" xfId="41518"/>
    <cellStyle name="Commentaire 3 2 2 3 4 3" xfId="20013"/>
    <cellStyle name="Commentaire 3 2 2 3 4 3 2" xfId="48684"/>
    <cellStyle name="Commentaire 3 2 2 3 4 4" xfId="34348"/>
    <cellStyle name="Commentaire 3 2 2 3 5" xfId="9137"/>
    <cellStyle name="Commentaire 3 2 2 3 5 2" xfId="23620"/>
    <cellStyle name="Commentaire 3 2 2 3 5 2 2" xfId="52291"/>
    <cellStyle name="Commentaire 3 2 2 3 5 3" xfId="37955"/>
    <cellStyle name="Commentaire 3 2 2 3 6" xfId="16450"/>
    <cellStyle name="Commentaire 3 2 2 3 6 2" xfId="45121"/>
    <cellStyle name="Commentaire 3 2 2 3 7" xfId="30785"/>
    <cellStyle name="Commentaire 3 2 2 3 8" xfId="1955"/>
    <cellStyle name="Commentaire 3 2 2 4" xfId="2407"/>
    <cellStyle name="Commentaire 3 2 2 4 2" xfId="4161"/>
    <cellStyle name="Commentaire 3 2 2 4 2 2" xfId="7724"/>
    <cellStyle name="Commentaire 3 2 2 4 2 2 2" xfId="14928"/>
    <cellStyle name="Commentaire 3 2 2 4 2 2 2 2" xfId="29411"/>
    <cellStyle name="Commentaire 3 2 2 4 2 2 2 2 2" xfId="58082"/>
    <cellStyle name="Commentaire 3 2 2 4 2 2 2 3" xfId="43746"/>
    <cellStyle name="Commentaire 3 2 2 4 2 2 3" xfId="22241"/>
    <cellStyle name="Commentaire 3 2 2 4 2 2 3 2" xfId="50912"/>
    <cellStyle name="Commentaire 3 2 2 4 2 2 4" xfId="36576"/>
    <cellStyle name="Commentaire 3 2 2 4 2 3" xfId="11365"/>
    <cellStyle name="Commentaire 3 2 2 4 2 3 2" xfId="25848"/>
    <cellStyle name="Commentaire 3 2 2 4 2 3 2 2" xfId="54519"/>
    <cellStyle name="Commentaire 3 2 2 4 2 3 3" xfId="40183"/>
    <cellStyle name="Commentaire 3 2 2 4 2 4" xfId="18678"/>
    <cellStyle name="Commentaire 3 2 2 4 2 4 2" xfId="47349"/>
    <cellStyle name="Commentaire 3 2 2 4 2 5" xfId="33013"/>
    <cellStyle name="Commentaire 3 2 2 4 3" xfId="5956"/>
    <cellStyle name="Commentaire 3 2 2 4 3 2" xfId="13160"/>
    <cellStyle name="Commentaire 3 2 2 4 3 2 2" xfId="27643"/>
    <cellStyle name="Commentaire 3 2 2 4 3 2 2 2" xfId="56314"/>
    <cellStyle name="Commentaire 3 2 2 4 3 2 3" xfId="41978"/>
    <cellStyle name="Commentaire 3 2 2 4 3 3" xfId="20473"/>
    <cellStyle name="Commentaire 3 2 2 4 3 3 2" xfId="49144"/>
    <cellStyle name="Commentaire 3 2 2 4 3 4" xfId="34808"/>
    <cellStyle name="Commentaire 3 2 2 4 4" xfId="9597"/>
    <cellStyle name="Commentaire 3 2 2 4 4 2" xfId="24080"/>
    <cellStyle name="Commentaire 3 2 2 4 4 2 2" xfId="52751"/>
    <cellStyle name="Commentaire 3 2 2 4 4 3" xfId="38415"/>
    <cellStyle name="Commentaire 3 2 2 4 5" xfId="16910"/>
    <cellStyle name="Commentaire 3 2 2 4 5 2" xfId="45581"/>
    <cellStyle name="Commentaire 3 2 2 4 6" xfId="31245"/>
    <cellStyle name="Commentaire 3 2 2 5" xfId="3279"/>
    <cellStyle name="Commentaire 3 2 2 5 2" xfId="6840"/>
    <cellStyle name="Commentaire 3 2 2 5 2 2" xfId="14044"/>
    <cellStyle name="Commentaire 3 2 2 5 2 2 2" xfId="28527"/>
    <cellStyle name="Commentaire 3 2 2 5 2 2 2 2" xfId="57198"/>
    <cellStyle name="Commentaire 3 2 2 5 2 2 3" xfId="42862"/>
    <cellStyle name="Commentaire 3 2 2 5 2 3" xfId="21357"/>
    <cellStyle name="Commentaire 3 2 2 5 2 3 2" xfId="50028"/>
    <cellStyle name="Commentaire 3 2 2 5 2 4" xfId="35692"/>
    <cellStyle name="Commentaire 3 2 2 5 3" xfId="10481"/>
    <cellStyle name="Commentaire 3 2 2 5 3 2" xfId="24964"/>
    <cellStyle name="Commentaire 3 2 2 5 3 2 2" xfId="53635"/>
    <cellStyle name="Commentaire 3 2 2 5 3 3" xfId="39299"/>
    <cellStyle name="Commentaire 3 2 2 5 4" xfId="17794"/>
    <cellStyle name="Commentaire 3 2 2 5 4 2" xfId="46465"/>
    <cellStyle name="Commentaire 3 2 2 5 5" xfId="32129"/>
    <cellStyle name="Commentaire 3 2 2 6" xfId="5062"/>
    <cellStyle name="Commentaire 3 2 2 6 2" xfId="12266"/>
    <cellStyle name="Commentaire 3 2 2 6 2 2" xfId="26749"/>
    <cellStyle name="Commentaire 3 2 2 6 2 2 2" xfId="55420"/>
    <cellStyle name="Commentaire 3 2 2 6 2 3" xfId="41084"/>
    <cellStyle name="Commentaire 3 2 2 6 3" xfId="19579"/>
    <cellStyle name="Commentaire 3 2 2 6 3 2" xfId="48250"/>
    <cellStyle name="Commentaire 3 2 2 6 4" xfId="33914"/>
    <cellStyle name="Commentaire 3 2 2 7" xfId="8689"/>
    <cellStyle name="Commentaire 3 2 2 7 2" xfId="23172"/>
    <cellStyle name="Commentaire 3 2 2 7 2 2" xfId="51843"/>
    <cellStyle name="Commentaire 3 2 2 7 3" xfId="37507"/>
    <cellStyle name="Commentaire 3 2 2 8" xfId="16016"/>
    <cellStyle name="Commentaire 3 2 2 8 2" xfId="44687"/>
    <cellStyle name="Commentaire 3 2 2 9" xfId="30351"/>
    <cellStyle name="Commentaire 3 2 3" xfId="620"/>
    <cellStyle name="Commentaire 3 2 3 2" xfId="1071"/>
    <cellStyle name="Commentaire 3 2 3 2 2" xfId="3047"/>
    <cellStyle name="Commentaire 3 2 3 2 2 2" xfId="4810"/>
    <cellStyle name="Commentaire 3 2 3 2 2 2 2" xfId="8373"/>
    <cellStyle name="Commentaire 3 2 3 2 2 2 2 2" xfId="15577"/>
    <cellStyle name="Commentaire 3 2 3 2 2 2 2 2 2" xfId="30060"/>
    <cellStyle name="Commentaire 3 2 3 2 2 2 2 2 2 2" xfId="58731"/>
    <cellStyle name="Commentaire 3 2 3 2 2 2 2 2 3" xfId="44395"/>
    <cellStyle name="Commentaire 3 2 3 2 2 2 2 3" xfId="22890"/>
    <cellStyle name="Commentaire 3 2 3 2 2 2 2 3 2" xfId="51561"/>
    <cellStyle name="Commentaire 3 2 3 2 2 2 2 4" xfId="37225"/>
    <cellStyle name="Commentaire 3 2 3 2 2 2 3" xfId="12014"/>
    <cellStyle name="Commentaire 3 2 3 2 2 2 3 2" xfId="26497"/>
    <cellStyle name="Commentaire 3 2 3 2 2 2 3 2 2" xfId="55168"/>
    <cellStyle name="Commentaire 3 2 3 2 2 2 3 3" xfId="40832"/>
    <cellStyle name="Commentaire 3 2 3 2 2 2 4" xfId="19327"/>
    <cellStyle name="Commentaire 3 2 3 2 2 2 4 2" xfId="47998"/>
    <cellStyle name="Commentaire 3 2 3 2 2 2 5" xfId="33662"/>
    <cellStyle name="Commentaire 3 2 3 2 2 3" xfId="6605"/>
    <cellStyle name="Commentaire 3 2 3 2 2 3 2" xfId="13809"/>
    <cellStyle name="Commentaire 3 2 3 2 2 3 2 2" xfId="28292"/>
    <cellStyle name="Commentaire 3 2 3 2 2 3 2 2 2" xfId="56963"/>
    <cellStyle name="Commentaire 3 2 3 2 2 3 2 3" xfId="42627"/>
    <cellStyle name="Commentaire 3 2 3 2 2 3 3" xfId="21122"/>
    <cellStyle name="Commentaire 3 2 3 2 2 3 3 2" xfId="49793"/>
    <cellStyle name="Commentaire 3 2 3 2 2 3 4" xfId="35457"/>
    <cellStyle name="Commentaire 3 2 3 2 2 4" xfId="10246"/>
    <cellStyle name="Commentaire 3 2 3 2 2 4 2" xfId="24729"/>
    <cellStyle name="Commentaire 3 2 3 2 2 4 2 2" xfId="53400"/>
    <cellStyle name="Commentaire 3 2 3 2 2 4 3" xfId="39064"/>
    <cellStyle name="Commentaire 3 2 3 2 2 5" xfId="17559"/>
    <cellStyle name="Commentaire 3 2 3 2 2 5 2" xfId="46230"/>
    <cellStyle name="Commentaire 3 2 3 2 2 6" xfId="31894"/>
    <cellStyle name="Commentaire 3 2 3 2 3" xfId="3926"/>
    <cellStyle name="Commentaire 3 2 3 2 3 2" xfId="7489"/>
    <cellStyle name="Commentaire 3 2 3 2 3 2 2" xfId="14693"/>
    <cellStyle name="Commentaire 3 2 3 2 3 2 2 2" xfId="29176"/>
    <cellStyle name="Commentaire 3 2 3 2 3 2 2 2 2" xfId="57847"/>
    <cellStyle name="Commentaire 3 2 3 2 3 2 2 3" xfId="43511"/>
    <cellStyle name="Commentaire 3 2 3 2 3 2 3" xfId="22006"/>
    <cellStyle name="Commentaire 3 2 3 2 3 2 3 2" xfId="50677"/>
    <cellStyle name="Commentaire 3 2 3 2 3 2 4" xfId="36341"/>
    <cellStyle name="Commentaire 3 2 3 2 3 3" xfId="11130"/>
    <cellStyle name="Commentaire 3 2 3 2 3 3 2" xfId="25613"/>
    <cellStyle name="Commentaire 3 2 3 2 3 3 2 2" xfId="54284"/>
    <cellStyle name="Commentaire 3 2 3 2 3 3 3" xfId="39948"/>
    <cellStyle name="Commentaire 3 2 3 2 3 4" xfId="18443"/>
    <cellStyle name="Commentaire 3 2 3 2 3 4 2" xfId="47114"/>
    <cellStyle name="Commentaire 3 2 3 2 3 5" xfId="32778"/>
    <cellStyle name="Commentaire 3 2 3 2 4" xfId="5711"/>
    <cellStyle name="Commentaire 3 2 3 2 4 2" xfId="12915"/>
    <cellStyle name="Commentaire 3 2 3 2 4 2 2" xfId="27398"/>
    <cellStyle name="Commentaire 3 2 3 2 4 2 2 2" xfId="56069"/>
    <cellStyle name="Commentaire 3 2 3 2 4 2 3" xfId="41733"/>
    <cellStyle name="Commentaire 3 2 3 2 4 3" xfId="20228"/>
    <cellStyle name="Commentaire 3 2 3 2 4 3 2" xfId="48899"/>
    <cellStyle name="Commentaire 3 2 3 2 4 4" xfId="34563"/>
    <cellStyle name="Commentaire 3 2 3 2 5" xfId="9352"/>
    <cellStyle name="Commentaire 3 2 3 2 5 2" xfId="23835"/>
    <cellStyle name="Commentaire 3 2 3 2 5 2 2" xfId="52506"/>
    <cellStyle name="Commentaire 3 2 3 2 5 3" xfId="38170"/>
    <cellStyle name="Commentaire 3 2 3 2 6" xfId="16665"/>
    <cellStyle name="Commentaire 3 2 3 2 6 2" xfId="45336"/>
    <cellStyle name="Commentaire 3 2 3 2 7" xfId="31000"/>
    <cellStyle name="Commentaire 3 2 3 2 8" xfId="2168"/>
    <cellStyle name="Commentaire 3 2 3 3" xfId="2617"/>
    <cellStyle name="Commentaire 3 2 3 3 2" xfId="4376"/>
    <cellStyle name="Commentaire 3 2 3 3 2 2" xfId="7939"/>
    <cellStyle name="Commentaire 3 2 3 3 2 2 2" xfId="15143"/>
    <cellStyle name="Commentaire 3 2 3 3 2 2 2 2" xfId="29626"/>
    <cellStyle name="Commentaire 3 2 3 3 2 2 2 2 2" xfId="58297"/>
    <cellStyle name="Commentaire 3 2 3 3 2 2 2 3" xfId="43961"/>
    <cellStyle name="Commentaire 3 2 3 3 2 2 3" xfId="22456"/>
    <cellStyle name="Commentaire 3 2 3 3 2 2 3 2" xfId="51127"/>
    <cellStyle name="Commentaire 3 2 3 3 2 2 4" xfId="36791"/>
    <cellStyle name="Commentaire 3 2 3 3 2 3" xfId="11580"/>
    <cellStyle name="Commentaire 3 2 3 3 2 3 2" xfId="26063"/>
    <cellStyle name="Commentaire 3 2 3 3 2 3 2 2" xfId="54734"/>
    <cellStyle name="Commentaire 3 2 3 3 2 3 3" xfId="40398"/>
    <cellStyle name="Commentaire 3 2 3 3 2 4" xfId="18893"/>
    <cellStyle name="Commentaire 3 2 3 3 2 4 2" xfId="47564"/>
    <cellStyle name="Commentaire 3 2 3 3 2 5" xfId="33228"/>
    <cellStyle name="Commentaire 3 2 3 3 3" xfId="6171"/>
    <cellStyle name="Commentaire 3 2 3 3 3 2" xfId="13375"/>
    <cellStyle name="Commentaire 3 2 3 3 3 2 2" xfId="27858"/>
    <cellStyle name="Commentaire 3 2 3 3 3 2 2 2" xfId="56529"/>
    <cellStyle name="Commentaire 3 2 3 3 3 2 3" xfId="42193"/>
    <cellStyle name="Commentaire 3 2 3 3 3 3" xfId="20688"/>
    <cellStyle name="Commentaire 3 2 3 3 3 3 2" xfId="49359"/>
    <cellStyle name="Commentaire 3 2 3 3 3 4" xfId="35023"/>
    <cellStyle name="Commentaire 3 2 3 3 4" xfId="9812"/>
    <cellStyle name="Commentaire 3 2 3 3 4 2" xfId="24295"/>
    <cellStyle name="Commentaire 3 2 3 3 4 2 2" xfId="52966"/>
    <cellStyle name="Commentaire 3 2 3 3 4 3" xfId="38630"/>
    <cellStyle name="Commentaire 3 2 3 3 5" xfId="17125"/>
    <cellStyle name="Commentaire 3 2 3 3 5 2" xfId="45796"/>
    <cellStyle name="Commentaire 3 2 3 3 6" xfId="31460"/>
    <cellStyle name="Commentaire 3 2 3 4" xfId="3494"/>
    <cellStyle name="Commentaire 3 2 3 4 2" xfId="7055"/>
    <cellStyle name="Commentaire 3 2 3 4 2 2" xfId="14259"/>
    <cellStyle name="Commentaire 3 2 3 4 2 2 2" xfId="28742"/>
    <cellStyle name="Commentaire 3 2 3 4 2 2 2 2" xfId="57413"/>
    <cellStyle name="Commentaire 3 2 3 4 2 2 3" xfId="43077"/>
    <cellStyle name="Commentaire 3 2 3 4 2 3" xfId="21572"/>
    <cellStyle name="Commentaire 3 2 3 4 2 3 2" xfId="50243"/>
    <cellStyle name="Commentaire 3 2 3 4 2 4" xfId="35907"/>
    <cellStyle name="Commentaire 3 2 3 4 3" xfId="10696"/>
    <cellStyle name="Commentaire 3 2 3 4 3 2" xfId="25179"/>
    <cellStyle name="Commentaire 3 2 3 4 3 2 2" xfId="53850"/>
    <cellStyle name="Commentaire 3 2 3 4 3 3" xfId="39514"/>
    <cellStyle name="Commentaire 3 2 3 4 4" xfId="18009"/>
    <cellStyle name="Commentaire 3 2 3 4 4 2" xfId="46680"/>
    <cellStyle name="Commentaire 3 2 3 4 5" xfId="32344"/>
    <cellStyle name="Commentaire 3 2 3 5" xfId="5277"/>
    <cellStyle name="Commentaire 3 2 3 5 2" xfId="12481"/>
    <cellStyle name="Commentaire 3 2 3 5 2 2" xfId="26964"/>
    <cellStyle name="Commentaire 3 2 3 5 2 2 2" xfId="55635"/>
    <cellStyle name="Commentaire 3 2 3 5 2 3" xfId="41299"/>
    <cellStyle name="Commentaire 3 2 3 5 3" xfId="19794"/>
    <cellStyle name="Commentaire 3 2 3 5 3 2" xfId="48465"/>
    <cellStyle name="Commentaire 3 2 3 5 4" xfId="34129"/>
    <cellStyle name="Commentaire 3 2 3 6" xfId="8915"/>
    <cellStyle name="Commentaire 3 2 3 6 2" xfId="23398"/>
    <cellStyle name="Commentaire 3 2 3 6 2 2" xfId="52069"/>
    <cellStyle name="Commentaire 3 2 3 6 3" xfId="37733"/>
    <cellStyle name="Commentaire 3 2 3 7" xfId="16231"/>
    <cellStyle name="Commentaire 3 2 3 7 2" xfId="44902"/>
    <cellStyle name="Commentaire 3 2 3 8" xfId="30566"/>
    <cellStyle name="Commentaire 3 2 3 9" xfId="1738"/>
    <cellStyle name="Commentaire 3 2 4" xfId="855"/>
    <cellStyle name="Commentaire 3 2 4 2" xfId="2833"/>
    <cellStyle name="Commentaire 3 2 4 2 2" xfId="4594"/>
    <cellStyle name="Commentaire 3 2 4 2 2 2" xfId="8157"/>
    <cellStyle name="Commentaire 3 2 4 2 2 2 2" xfId="15361"/>
    <cellStyle name="Commentaire 3 2 4 2 2 2 2 2" xfId="29844"/>
    <cellStyle name="Commentaire 3 2 4 2 2 2 2 2 2" xfId="58515"/>
    <cellStyle name="Commentaire 3 2 4 2 2 2 2 3" xfId="44179"/>
    <cellStyle name="Commentaire 3 2 4 2 2 2 3" xfId="22674"/>
    <cellStyle name="Commentaire 3 2 4 2 2 2 3 2" xfId="51345"/>
    <cellStyle name="Commentaire 3 2 4 2 2 2 4" xfId="37009"/>
    <cellStyle name="Commentaire 3 2 4 2 2 3" xfId="11798"/>
    <cellStyle name="Commentaire 3 2 4 2 2 3 2" xfId="26281"/>
    <cellStyle name="Commentaire 3 2 4 2 2 3 2 2" xfId="54952"/>
    <cellStyle name="Commentaire 3 2 4 2 2 3 3" xfId="40616"/>
    <cellStyle name="Commentaire 3 2 4 2 2 4" xfId="19111"/>
    <cellStyle name="Commentaire 3 2 4 2 2 4 2" xfId="47782"/>
    <cellStyle name="Commentaire 3 2 4 2 2 5" xfId="33446"/>
    <cellStyle name="Commentaire 3 2 4 2 3" xfId="6389"/>
    <cellStyle name="Commentaire 3 2 4 2 3 2" xfId="13593"/>
    <cellStyle name="Commentaire 3 2 4 2 3 2 2" xfId="28076"/>
    <cellStyle name="Commentaire 3 2 4 2 3 2 2 2" xfId="56747"/>
    <cellStyle name="Commentaire 3 2 4 2 3 2 3" xfId="42411"/>
    <cellStyle name="Commentaire 3 2 4 2 3 3" xfId="20906"/>
    <cellStyle name="Commentaire 3 2 4 2 3 3 2" xfId="49577"/>
    <cellStyle name="Commentaire 3 2 4 2 3 4" xfId="35241"/>
    <cellStyle name="Commentaire 3 2 4 2 4" xfId="10030"/>
    <cellStyle name="Commentaire 3 2 4 2 4 2" xfId="24513"/>
    <cellStyle name="Commentaire 3 2 4 2 4 2 2" xfId="53184"/>
    <cellStyle name="Commentaire 3 2 4 2 4 3" xfId="38848"/>
    <cellStyle name="Commentaire 3 2 4 2 5" xfId="17343"/>
    <cellStyle name="Commentaire 3 2 4 2 5 2" xfId="46014"/>
    <cellStyle name="Commentaire 3 2 4 2 6" xfId="31678"/>
    <cellStyle name="Commentaire 3 2 4 3" xfId="3710"/>
    <cellStyle name="Commentaire 3 2 4 3 2" xfId="7273"/>
    <cellStyle name="Commentaire 3 2 4 3 2 2" xfId="14477"/>
    <cellStyle name="Commentaire 3 2 4 3 2 2 2" xfId="28960"/>
    <cellStyle name="Commentaire 3 2 4 3 2 2 2 2" xfId="57631"/>
    <cellStyle name="Commentaire 3 2 4 3 2 2 3" xfId="43295"/>
    <cellStyle name="Commentaire 3 2 4 3 2 3" xfId="21790"/>
    <cellStyle name="Commentaire 3 2 4 3 2 3 2" xfId="50461"/>
    <cellStyle name="Commentaire 3 2 4 3 2 4" xfId="36125"/>
    <cellStyle name="Commentaire 3 2 4 3 3" xfId="10914"/>
    <cellStyle name="Commentaire 3 2 4 3 3 2" xfId="25397"/>
    <cellStyle name="Commentaire 3 2 4 3 3 2 2" xfId="54068"/>
    <cellStyle name="Commentaire 3 2 4 3 3 3" xfId="39732"/>
    <cellStyle name="Commentaire 3 2 4 3 4" xfId="18227"/>
    <cellStyle name="Commentaire 3 2 4 3 4 2" xfId="46898"/>
    <cellStyle name="Commentaire 3 2 4 3 5" xfId="32562"/>
    <cellStyle name="Commentaire 3 2 4 4" xfId="5495"/>
    <cellStyle name="Commentaire 3 2 4 4 2" xfId="12699"/>
    <cellStyle name="Commentaire 3 2 4 4 2 2" xfId="27182"/>
    <cellStyle name="Commentaire 3 2 4 4 2 2 2" xfId="55853"/>
    <cellStyle name="Commentaire 3 2 4 4 2 3" xfId="41517"/>
    <cellStyle name="Commentaire 3 2 4 4 3" xfId="20012"/>
    <cellStyle name="Commentaire 3 2 4 4 3 2" xfId="48683"/>
    <cellStyle name="Commentaire 3 2 4 4 4" xfId="34347"/>
    <cellStyle name="Commentaire 3 2 4 5" xfId="9136"/>
    <cellStyle name="Commentaire 3 2 4 5 2" xfId="23619"/>
    <cellStyle name="Commentaire 3 2 4 5 2 2" xfId="52290"/>
    <cellStyle name="Commentaire 3 2 4 5 3" xfId="37954"/>
    <cellStyle name="Commentaire 3 2 4 6" xfId="16449"/>
    <cellStyle name="Commentaire 3 2 4 6 2" xfId="45120"/>
    <cellStyle name="Commentaire 3 2 4 7" xfId="30784"/>
    <cellStyle name="Commentaire 3 2 4 8" xfId="1954"/>
    <cellStyle name="Commentaire 3 2 5" xfId="2406"/>
    <cellStyle name="Commentaire 3 2 5 2" xfId="4160"/>
    <cellStyle name="Commentaire 3 2 5 2 2" xfId="7723"/>
    <cellStyle name="Commentaire 3 2 5 2 2 2" xfId="14927"/>
    <cellStyle name="Commentaire 3 2 5 2 2 2 2" xfId="29410"/>
    <cellStyle name="Commentaire 3 2 5 2 2 2 2 2" xfId="58081"/>
    <cellStyle name="Commentaire 3 2 5 2 2 2 3" xfId="43745"/>
    <cellStyle name="Commentaire 3 2 5 2 2 3" xfId="22240"/>
    <cellStyle name="Commentaire 3 2 5 2 2 3 2" xfId="50911"/>
    <cellStyle name="Commentaire 3 2 5 2 2 4" xfId="36575"/>
    <cellStyle name="Commentaire 3 2 5 2 3" xfId="11364"/>
    <cellStyle name="Commentaire 3 2 5 2 3 2" xfId="25847"/>
    <cellStyle name="Commentaire 3 2 5 2 3 2 2" xfId="54518"/>
    <cellStyle name="Commentaire 3 2 5 2 3 3" xfId="40182"/>
    <cellStyle name="Commentaire 3 2 5 2 4" xfId="18677"/>
    <cellStyle name="Commentaire 3 2 5 2 4 2" xfId="47348"/>
    <cellStyle name="Commentaire 3 2 5 2 5" xfId="33012"/>
    <cellStyle name="Commentaire 3 2 5 3" xfId="5955"/>
    <cellStyle name="Commentaire 3 2 5 3 2" xfId="13159"/>
    <cellStyle name="Commentaire 3 2 5 3 2 2" xfId="27642"/>
    <cellStyle name="Commentaire 3 2 5 3 2 2 2" xfId="56313"/>
    <cellStyle name="Commentaire 3 2 5 3 2 3" xfId="41977"/>
    <cellStyle name="Commentaire 3 2 5 3 3" xfId="20472"/>
    <cellStyle name="Commentaire 3 2 5 3 3 2" xfId="49143"/>
    <cellStyle name="Commentaire 3 2 5 3 4" xfId="34807"/>
    <cellStyle name="Commentaire 3 2 5 4" xfId="9596"/>
    <cellStyle name="Commentaire 3 2 5 4 2" xfId="24079"/>
    <cellStyle name="Commentaire 3 2 5 4 2 2" xfId="52750"/>
    <cellStyle name="Commentaire 3 2 5 4 3" xfId="38414"/>
    <cellStyle name="Commentaire 3 2 5 5" xfId="16909"/>
    <cellStyle name="Commentaire 3 2 5 5 2" xfId="45580"/>
    <cellStyle name="Commentaire 3 2 5 6" xfId="31244"/>
    <cellStyle name="Commentaire 3 2 6" xfId="3278"/>
    <cellStyle name="Commentaire 3 2 6 2" xfId="6839"/>
    <cellStyle name="Commentaire 3 2 6 2 2" xfId="14043"/>
    <cellStyle name="Commentaire 3 2 6 2 2 2" xfId="28526"/>
    <cellStyle name="Commentaire 3 2 6 2 2 2 2" xfId="57197"/>
    <cellStyle name="Commentaire 3 2 6 2 2 3" xfId="42861"/>
    <cellStyle name="Commentaire 3 2 6 2 3" xfId="21356"/>
    <cellStyle name="Commentaire 3 2 6 2 3 2" xfId="50027"/>
    <cellStyle name="Commentaire 3 2 6 2 4" xfId="35691"/>
    <cellStyle name="Commentaire 3 2 6 3" xfId="10480"/>
    <cellStyle name="Commentaire 3 2 6 3 2" xfId="24963"/>
    <cellStyle name="Commentaire 3 2 6 3 2 2" xfId="53634"/>
    <cellStyle name="Commentaire 3 2 6 3 3" xfId="39298"/>
    <cellStyle name="Commentaire 3 2 6 4" xfId="17793"/>
    <cellStyle name="Commentaire 3 2 6 4 2" xfId="46464"/>
    <cellStyle name="Commentaire 3 2 6 5" xfId="32128"/>
    <cellStyle name="Commentaire 3 2 7" xfId="5061"/>
    <cellStyle name="Commentaire 3 2 7 2" xfId="12265"/>
    <cellStyle name="Commentaire 3 2 7 2 2" xfId="26748"/>
    <cellStyle name="Commentaire 3 2 7 2 2 2" xfId="55419"/>
    <cellStyle name="Commentaire 3 2 7 2 3" xfId="41083"/>
    <cellStyle name="Commentaire 3 2 7 3" xfId="19578"/>
    <cellStyle name="Commentaire 3 2 7 3 2" xfId="48249"/>
    <cellStyle name="Commentaire 3 2 7 4" xfId="33913"/>
    <cellStyle name="Commentaire 3 2 8" xfId="8688"/>
    <cellStyle name="Commentaire 3 2 8 2" xfId="23171"/>
    <cellStyle name="Commentaire 3 2 8 2 2" xfId="51842"/>
    <cellStyle name="Commentaire 3 2 8 3" xfId="37506"/>
    <cellStyle name="Commentaire 3 2 9" xfId="16015"/>
    <cellStyle name="Commentaire 3 2 9 2" xfId="44686"/>
    <cellStyle name="Commentaire 3 3" xfId="203"/>
    <cellStyle name="Commentaire 3 3 10" xfId="1528"/>
    <cellStyle name="Commentaire 3 3 2" xfId="622"/>
    <cellStyle name="Commentaire 3 3 2 2" xfId="1073"/>
    <cellStyle name="Commentaire 3 3 2 2 2" xfId="3049"/>
    <cellStyle name="Commentaire 3 3 2 2 2 2" xfId="4812"/>
    <cellStyle name="Commentaire 3 3 2 2 2 2 2" xfId="8375"/>
    <cellStyle name="Commentaire 3 3 2 2 2 2 2 2" xfId="15579"/>
    <cellStyle name="Commentaire 3 3 2 2 2 2 2 2 2" xfId="30062"/>
    <cellStyle name="Commentaire 3 3 2 2 2 2 2 2 2 2" xfId="58733"/>
    <cellStyle name="Commentaire 3 3 2 2 2 2 2 2 3" xfId="44397"/>
    <cellStyle name="Commentaire 3 3 2 2 2 2 2 3" xfId="22892"/>
    <cellStyle name="Commentaire 3 3 2 2 2 2 2 3 2" xfId="51563"/>
    <cellStyle name="Commentaire 3 3 2 2 2 2 2 4" xfId="37227"/>
    <cellStyle name="Commentaire 3 3 2 2 2 2 3" xfId="12016"/>
    <cellStyle name="Commentaire 3 3 2 2 2 2 3 2" xfId="26499"/>
    <cellStyle name="Commentaire 3 3 2 2 2 2 3 2 2" xfId="55170"/>
    <cellStyle name="Commentaire 3 3 2 2 2 2 3 3" xfId="40834"/>
    <cellStyle name="Commentaire 3 3 2 2 2 2 4" xfId="19329"/>
    <cellStyle name="Commentaire 3 3 2 2 2 2 4 2" xfId="48000"/>
    <cellStyle name="Commentaire 3 3 2 2 2 2 5" xfId="33664"/>
    <cellStyle name="Commentaire 3 3 2 2 2 3" xfId="6607"/>
    <cellStyle name="Commentaire 3 3 2 2 2 3 2" xfId="13811"/>
    <cellStyle name="Commentaire 3 3 2 2 2 3 2 2" xfId="28294"/>
    <cellStyle name="Commentaire 3 3 2 2 2 3 2 2 2" xfId="56965"/>
    <cellStyle name="Commentaire 3 3 2 2 2 3 2 3" xfId="42629"/>
    <cellStyle name="Commentaire 3 3 2 2 2 3 3" xfId="21124"/>
    <cellStyle name="Commentaire 3 3 2 2 2 3 3 2" xfId="49795"/>
    <cellStyle name="Commentaire 3 3 2 2 2 3 4" xfId="35459"/>
    <cellStyle name="Commentaire 3 3 2 2 2 4" xfId="10248"/>
    <cellStyle name="Commentaire 3 3 2 2 2 4 2" xfId="24731"/>
    <cellStyle name="Commentaire 3 3 2 2 2 4 2 2" xfId="53402"/>
    <cellStyle name="Commentaire 3 3 2 2 2 4 3" xfId="39066"/>
    <cellStyle name="Commentaire 3 3 2 2 2 5" xfId="17561"/>
    <cellStyle name="Commentaire 3 3 2 2 2 5 2" xfId="46232"/>
    <cellStyle name="Commentaire 3 3 2 2 2 6" xfId="31896"/>
    <cellStyle name="Commentaire 3 3 2 2 3" xfId="3928"/>
    <cellStyle name="Commentaire 3 3 2 2 3 2" xfId="7491"/>
    <cellStyle name="Commentaire 3 3 2 2 3 2 2" xfId="14695"/>
    <cellStyle name="Commentaire 3 3 2 2 3 2 2 2" xfId="29178"/>
    <cellStyle name="Commentaire 3 3 2 2 3 2 2 2 2" xfId="57849"/>
    <cellStyle name="Commentaire 3 3 2 2 3 2 2 3" xfId="43513"/>
    <cellStyle name="Commentaire 3 3 2 2 3 2 3" xfId="22008"/>
    <cellStyle name="Commentaire 3 3 2 2 3 2 3 2" xfId="50679"/>
    <cellStyle name="Commentaire 3 3 2 2 3 2 4" xfId="36343"/>
    <cellStyle name="Commentaire 3 3 2 2 3 3" xfId="11132"/>
    <cellStyle name="Commentaire 3 3 2 2 3 3 2" xfId="25615"/>
    <cellStyle name="Commentaire 3 3 2 2 3 3 2 2" xfId="54286"/>
    <cellStyle name="Commentaire 3 3 2 2 3 3 3" xfId="39950"/>
    <cellStyle name="Commentaire 3 3 2 2 3 4" xfId="18445"/>
    <cellStyle name="Commentaire 3 3 2 2 3 4 2" xfId="47116"/>
    <cellStyle name="Commentaire 3 3 2 2 3 5" xfId="32780"/>
    <cellStyle name="Commentaire 3 3 2 2 4" xfId="5713"/>
    <cellStyle name="Commentaire 3 3 2 2 4 2" xfId="12917"/>
    <cellStyle name="Commentaire 3 3 2 2 4 2 2" xfId="27400"/>
    <cellStyle name="Commentaire 3 3 2 2 4 2 2 2" xfId="56071"/>
    <cellStyle name="Commentaire 3 3 2 2 4 2 3" xfId="41735"/>
    <cellStyle name="Commentaire 3 3 2 2 4 3" xfId="20230"/>
    <cellStyle name="Commentaire 3 3 2 2 4 3 2" xfId="48901"/>
    <cellStyle name="Commentaire 3 3 2 2 4 4" xfId="34565"/>
    <cellStyle name="Commentaire 3 3 2 2 5" xfId="9354"/>
    <cellStyle name="Commentaire 3 3 2 2 5 2" xfId="23837"/>
    <cellStyle name="Commentaire 3 3 2 2 5 2 2" xfId="52508"/>
    <cellStyle name="Commentaire 3 3 2 2 5 3" xfId="38172"/>
    <cellStyle name="Commentaire 3 3 2 2 6" xfId="16667"/>
    <cellStyle name="Commentaire 3 3 2 2 6 2" xfId="45338"/>
    <cellStyle name="Commentaire 3 3 2 2 7" xfId="31002"/>
    <cellStyle name="Commentaire 3 3 2 2 8" xfId="2170"/>
    <cellStyle name="Commentaire 3 3 2 3" xfId="2619"/>
    <cellStyle name="Commentaire 3 3 2 3 2" xfId="4378"/>
    <cellStyle name="Commentaire 3 3 2 3 2 2" xfId="7941"/>
    <cellStyle name="Commentaire 3 3 2 3 2 2 2" xfId="15145"/>
    <cellStyle name="Commentaire 3 3 2 3 2 2 2 2" xfId="29628"/>
    <cellStyle name="Commentaire 3 3 2 3 2 2 2 2 2" xfId="58299"/>
    <cellStyle name="Commentaire 3 3 2 3 2 2 2 3" xfId="43963"/>
    <cellStyle name="Commentaire 3 3 2 3 2 2 3" xfId="22458"/>
    <cellStyle name="Commentaire 3 3 2 3 2 2 3 2" xfId="51129"/>
    <cellStyle name="Commentaire 3 3 2 3 2 2 4" xfId="36793"/>
    <cellStyle name="Commentaire 3 3 2 3 2 3" xfId="11582"/>
    <cellStyle name="Commentaire 3 3 2 3 2 3 2" xfId="26065"/>
    <cellStyle name="Commentaire 3 3 2 3 2 3 2 2" xfId="54736"/>
    <cellStyle name="Commentaire 3 3 2 3 2 3 3" xfId="40400"/>
    <cellStyle name="Commentaire 3 3 2 3 2 4" xfId="18895"/>
    <cellStyle name="Commentaire 3 3 2 3 2 4 2" xfId="47566"/>
    <cellStyle name="Commentaire 3 3 2 3 2 5" xfId="33230"/>
    <cellStyle name="Commentaire 3 3 2 3 3" xfId="6173"/>
    <cellStyle name="Commentaire 3 3 2 3 3 2" xfId="13377"/>
    <cellStyle name="Commentaire 3 3 2 3 3 2 2" xfId="27860"/>
    <cellStyle name="Commentaire 3 3 2 3 3 2 2 2" xfId="56531"/>
    <cellStyle name="Commentaire 3 3 2 3 3 2 3" xfId="42195"/>
    <cellStyle name="Commentaire 3 3 2 3 3 3" xfId="20690"/>
    <cellStyle name="Commentaire 3 3 2 3 3 3 2" xfId="49361"/>
    <cellStyle name="Commentaire 3 3 2 3 3 4" xfId="35025"/>
    <cellStyle name="Commentaire 3 3 2 3 4" xfId="9814"/>
    <cellStyle name="Commentaire 3 3 2 3 4 2" xfId="24297"/>
    <cellStyle name="Commentaire 3 3 2 3 4 2 2" xfId="52968"/>
    <cellStyle name="Commentaire 3 3 2 3 4 3" xfId="38632"/>
    <cellStyle name="Commentaire 3 3 2 3 5" xfId="17127"/>
    <cellStyle name="Commentaire 3 3 2 3 5 2" xfId="45798"/>
    <cellStyle name="Commentaire 3 3 2 3 6" xfId="31462"/>
    <cellStyle name="Commentaire 3 3 2 4" xfId="3496"/>
    <cellStyle name="Commentaire 3 3 2 4 2" xfId="7057"/>
    <cellStyle name="Commentaire 3 3 2 4 2 2" xfId="14261"/>
    <cellStyle name="Commentaire 3 3 2 4 2 2 2" xfId="28744"/>
    <cellStyle name="Commentaire 3 3 2 4 2 2 2 2" xfId="57415"/>
    <cellStyle name="Commentaire 3 3 2 4 2 2 3" xfId="43079"/>
    <cellStyle name="Commentaire 3 3 2 4 2 3" xfId="21574"/>
    <cellStyle name="Commentaire 3 3 2 4 2 3 2" xfId="50245"/>
    <cellStyle name="Commentaire 3 3 2 4 2 4" xfId="35909"/>
    <cellStyle name="Commentaire 3 3 2 4 3" xfId="10698"/>
    <cellStyle name="Commentaire 3 3 2 4 3 2" xfId="25181"/>
    <cellStyle name="Commentaire 3 3 2 4 3 2 2" xfId="53852"/>
    <cellStyle name="Commentaire 3 3 2 4 3 3" xfId="39516"/>
    <cellStyle name="Commentaire 3 3 2 4 4" xfId="18011"/>
    <cellStyle name="Commentaire 3 3 2 4 4 2" xfId="46682"/>
    <cellStyle name="Commentaire 3 3 2 4 5" xfId="32346"/>
    <cellStyle name="Commentaire 3 3 2 5" xfId="5279"/>
    <cellStyle name="Commentaire 3 3 2 5 2" xfId="12483"/>
    <cellStyle name="Commentaire 3 3 2 5 2 2" xfId="26966"/>
    <cellStyle name="Commentaire 3 3 2 5 2 2 2" xfId="55637"/>
    <cellStyle name="Commentaire 3 3 2 5 2 3" xfId="41301"/>
    <cellStyle name="Commentaire 3 3 2 5 3" xfId="19796"/>
    <cellStyle name="Commentaire 3 3 2 5 3 2" xfId="48467"/>
    <cellStyle name="Commentaire 3 3 2 5 4" xfId="34131"/>
    <cellStyle name="Commentaire 3 3 2 6" xfId="8917"/>
    <cellStyle name="Commentaire 3 3 2 6 2" xfId="23400"/>
    <cellStyle name="Commentaire 3 3 2 6 2 2" xfId="52071"/>
    <cellStyle name="Commentaire 3 3 2 6 3" xfId="37735"/>
    <cellStyle name="Commentaire 3 3 2 7" xfId="16233"/>
    <cellStyle name="Commentaire 3 3 2 7 2" xfId="44904"/>
    <cellStyle name="Commentaire 3 3 2 8" xfId="30568"/>
    <cellStyle name="Commentaire 3 3 2 9" xfId="1740"/>
    <cellStyle name="Commentaire 3 3 3" xfId="857"/>
    <cellStyle name="Commentaire 3 3 3 2" xfId="2835"/>
    <cellStyle name="Commentaire 3 3 3 2 2" xfId="4596"/>
    <cellStyle name="Commentaire 3 3 3 2 2 2" xfId="8159"/>
    <cellStyle name="Commentaire 3 3 3 2 2 2 2" xfId="15363"/>
    <cellStyle name="Commentaire 3 3 3 2 2 2 2 2" xfId="29846"/>
    <cellStyle name="Commentaire 3 3 3 2 2 2 2 2 2" xfId="58517"/>
    <cellStyle name="Commentaire 3 3 3 2 2 2 2 3" xfId="44181"/>
    <cellStyle name="Commentaire 3 3 3 2 2 2 3" xfId="22676"/>
    <cellStyle name="Commentaire 3 3 3 2 2 2 3 2" xfId="51347"/>
    <cellStyle name="Commentaire 3 3 3 2 2 2 4" xfId="37011"/>
    <cellStyle name="Commentaire 3 3 3 2 2 3" xfId="11800"/>
    <cellStyle name="Commentaire 3 3 3 2 2 3 2" xfId="26283"/>
    <cellStyle name="Commentaire 3 3 3 2 2 3 2 2" xfId="54954"/>
    <cellStyle name="Commentaire 3 3 3 2 2 3 3" xfId="40618"/>
    <cellStyle name="Commentaire 3 3 3 2 2 4" xfId="19113"/>
    <cellStyle name="Commentaire 3 3 3 2 2 4 2" xfId="47784"/>
    <cellStyle name="Commentaire 3 3 3 2 2 5" xfId="33448"/>
    <cellStyle name="Commentaire 3 3 3 2 3" xfId="6391"/>
    <cellStyle name="Commentaire 3 3 3 2 3 2" xfId="13595"/>
    <cellStyle name="Commentaire 3 3 3 2 3 2 2" xfId="28078"/>
    <cellStyle name="Commentaire 3 3 3 2 3 2 2 2" xfId="56749"/>
    <cellStyle name="Commentaire 3 3 3 2 3 2 3" xfId="42413"/>
    <cellStyle name="Commentaire 3 3 3 2 3 3" xfId="20908"/>
    <cellStyle name="Commentaire 3 3 3 2 3 3 2" xfId="49579"/>
    <cellStyle name="Commentaire 3 3 3 2 3 4" xfId="35243"/>
    <cellStyle name="Commentaire 3 3 3 2 4" xfId="10032"/>
    <cellStyle name="Commentaire 3 3 3 2 4 2" xfId="24515"/>
    <cellStyle name="Commentaire 3 3 3 2 4 2 2" xfId="53186"/>
    <cellStyle name="Commentaire 3 3 3 2 4 3" xfId="38850"/>
    <cellStyle name="Commentaire 3 3 3 2 5" xfId="17345"/>
    <cellStyle name="Commentaire 3 3 3 2 5 2" xfId="46016"/>
    <cellStyle name="Commentaire 3 3 3 2 6" xfId="31680"/>
    <cellStyle name="Commentaire 3 3 3 3" xfId="3712"/>
    <cellStyle name="Commentaire 3 3 3 3 2" xfId="7275"/>
    <cellStyle name="Commentaire 3 3 3 3 2 2" xfId="14479"/>
    <cellStyle name="Commentaire 3 3 3 3 2 2 2" xfId="28962"/>
    <cellStyle name="Commentaire 3 3 3 3 2 2 2 2" xfId="57633"/>
    <cellStyle name="Commentaire 3 3 3 3 2 2 3" xfId="43297"/>
    <cellStyle name="Commentaire 3 3 3 3 2 3" xfId="21792"/>
    <cellStyle name="Commentaire 3 3 3 3 2 3 2" xfId="50463"/>
    <cellStyle name="Commentaire 3 3 3 3 2 4" xfId="36127"/>
    <cellStyle name="Commentaire 3 3 3 3 3" xfId="10916"/>
    <cellStyle name="Commentaire 3 3 3 3 3 2" xfId="25399"/>
    <cellStyle name="Commentaire 3 3 3 3 3 2 2" xfId="54070"/>
    <cellStyle name="Commentaire 3 3 3 3 3 3" xfId="39734"/>
    <cellStyle name="Commentaire 3 3 3 3 4" xfId="18229"/>
    <cellStyle name="Commentaire 3 3 3 3 4 2" xfId="46900"/>
    <cellStyle name="Commentaire 3 3 3 3 5" xfId="32564"/>
    <cellStyle name="Commentaire 3 3 3 4" xfId="5497"/>
    <cellStyle name="Commentaire 3 3 3 4 2" xfId="12701"/>
    <cellStyle name="Commentaire 3 3 3 4 2 2" xfId="27184"/>
    <cellStyle name="Commentaire 3 3 3 4 2 2 2" xfId="55855"/>
    <cellStyle name="Commentaire 3 3 3 4 2 3" xfId="41519"/>
    <cellStyle name="Commentaire 3 3 3 4 3" xfId="20014"/>
    <cellStyle name="Commentaire 3 3 3 4 3 2" xfId="48685"/>
    <cellStyle name="Commentaire 3 3 3 4 4" xfId="34349"/>
    <cellStyle name="Commentaire 3 3 3 5" xfId="9138"/>
    <cellStyle name="Commentaire 3 3 3 5 2" xfId="23621"/>
    <cellStyle name="Commentaire 3 3 3 5 2 2" xfId="52292"/>
    <cellStyle name="Commentaire 3 3 3 5 3" xfId="37956"/>
    <cellStyle name="Commentaire 3 3 3 6" xfId="16451"/>
    <cellStyle name="Commentaire 3 3 3 6 2" xfId="45122"/>
    <cellStyle name="Commentaire 3 3 3 7" xfId="30786"/>
    <cellStyle name="Commentaire 3 3 3 8" xfId="1956"/>
    <cellStyle name="Commentaire 3 3 4" xfId="2408"/>
    <cellStyle name="Commentaire 3 3 4 2" xfId="4162"/>
    <cellStyle name="Commentaire 3 3 4 2 2" xfId="7725"/>
    <cellStyle name="Commentaire 3 3 4 2 2 2" xfId="14929"/>
    <cellStyle name="Commentaire 3 3 4 2 2 2 2" xfId="29412"/>
    <cellStyle name="Commentaire 3 3 4 2 2 2 2 2" xfId="58083"/>
    <cellStyle name="Commentaire 3 3 4 2 2 2 3" xfId="43747"/>
    <cellStyle name="Commentaire 3 3 4 2 2 3" xfId="22242"/>
    <cellStyle name="Commentaire 3 3 4 2 2 3 2" xfId="50913"/>
    <cellStyle name="Commentaire 3 3 4 2 2 4" xfId="36577"/>
    <cellStyle name="Commentaire 3 3 4 2 3" xfId="11366"/>
    <cellStyle name="Commentaire 3 3 4 2 3 2" xfId="25849"/>
    <cellStyle name="Commentaire 3 3 4 2 3 2 2" xfId="54520"/>
    <cellStyle name="Commentaire 3 3 4 2 3 3" xfId="40184"/>
    <cellStyle name="Commentaire 3 3 4 2 4" xfId="18679"/>
    <cellStyle name="Commentaire 3 3 4 2 4 2" xfId="47350"/>
    <cellStyle name="Commentaire 3 3 4 2 5" xfId="33014"/>
    <cellStyle name="Commentaire 3 3 4 3" xfId="5957"/>
    <cellStyle name="Commentaire 3 3 4 3 2" xfId="13161"/>
    <cellStyle name="Commentaire 3 3 4 3 2 2" xfId="27644"/>
    <cellStyle name="Commentaire 3 3 4 3 2 2 2" xfId="56315"/>
    <cellStyle name="Commentaire 3 3 4 3 2 3" xfId="41979"/>
    <cellStyle name="Commentaire 3 3 4 3 3" xfId="20474"/>
    <cellStyle name="Commentaire 3 3 4 3 3 2" xfId="49145"/>
    <cellStyle name="Commentaire 3 3 4 3 4" xfId="34809"/>
    <cellStyle name="Commentaire 3 3 4 4" xfId="9598"/>
    <cellStyle name="Commentaire 3 3 4 4 2" xfId="24081"/>
    <cellStyle name="Commentaire 3 3 4 4 2 2" xfId="52752"/>
    <cellStyle name="Commentaire 3 3 4 4 3" xfId="38416"/>
    <cellStyle name="Commentaire 3 3 4 5" xfId="16911"/>
    <cellStyle name="Commentaire 3 3 4 5 2" xfId="45582"/>
    <cellStyle name="Commentaire 3 3 4 6" xfId="31246"/>
    <cellStyle name="Commentaire 3 3 5" xfId="3280"/>
    <cellStyle name="Commentaire 3 3 5 2" xfId="6841"/>
    <cellStyle name="Commentaire 3 3 5 2 2" xfId="14045"/>
    <cellStyle name="Commentaire 3 3 5 2 2 2" xfId="28528"/>
    <cellStyle name="Commentaire 3 3 5 2 2 2 2" xfId="57199"/>
    <cellStyle name="Commentaire 3 3 5 2 2 3" xfId="42863"/>
    <cellStyle name="Commentaire 3 3 5 2 3" xfId="21358"/>
    <cellStyle name="Commentaire 3 3 5 2 3 2" xfId="50029"/>
    <cellStyle name="Commentaire 3 3 5 2 4" xfId="35693"/>
    <cellStyle name="Commentaire 3 3 5 3" xfId="10482"/>
    <cellStyle name="Commentaire 3 3 5 3 2" xfId="24965"/>
    <cellStyle name="Commentaire 3 3 5 3 2 2" xfId="53636"/>
    <cellStyle name="Commentaire 3 3 5 3 3" xfId="39300"/>
    <cellStyle name="Commentaire 3 3 5 4" xfId="17795"/>
    <cellStyle name="Commentaire 3 3 5 4 2" xfId="46466"/>
    <cellStyle name="Commentaire 3 3 5 5" xfId="32130"/>
    <cellStyle name="Commentaire 3 3 6" xfId="5063"/>
    <cellStyle name="Commentaire 3 3 6 2" xfId="12267"/>
    <cellStyle name="Commentaire 3 3 6 2 2" xfId="26750"/>
    <cellStyle name="Commentaire 3 3 6 2 2 2" xfId="55421"/>
    <cellStyle name="Commentaire 3 3 6 2 3" xfId="41085"/>
    <cellStyle name="Commentaire 3 3 6 3" xfId="19580"/>
    <cellStyle name="Commentaire 3 3 6 3 2" xfId="48251"/>
    <cellStyle name="Commentaire 3 3 6 4" xfId="33915"/>
    <cellStyle name="Commentaire 3 3 7" xfId="8690"/>
    <cellStyle name="Commentaire 3 3 7 2" xfId="23173"/>
    <cellStyle name="Commentaire 3 3 7 2 2" xfId="51844"/>
    <cellStyle name="Commentaire 3 3 7 3" xfId="37508"/>
    <cellStyle name="Commentaire 3 3 8" xfId="16017"/>
    <cellStyle name="Commentaire 3 3 8 2" xfId="44688"/>
    <cellStyle name="Commentaire 3 3 9" xfId="30352"/>
    <cellStyle name="Commentaire 3 4" xfId="619"/>
    <cellStyle name="Commentaire 3 4 2" xfId="1070"/>
    <cellStyle name="Commentaire 3 4 2 2" xfId="3046"/>
    <cellStyle name="Commentaire 3 4 2 2 2" xfId="4809"/>
    <cellStyle name="Commentaire 3 4 2 2 2 2" xfId="8372"/>
    <cellStyle name="Commentaire 3 4 2 2 2 2 2" xfId="15576"/>
    <cellStyle name="Commentaire 3 4 2 2 2 2 2 2" xfId="30059"/>
    <cellStyle name="Commentaire 3 4 2 2 2 2 2 2 2" xfId="58730"/>
    <cellStyle name="Commentaire 3 4 2 2 2 2 2 3" xfId="44394"/>
    <cellStyle name="Commentaire 3 4 2 2 2 2 3" xfId="22889"/>
    <cellStyle name="Commentaire 3 4 2 2 2 2 3 2" xfId="51560"/>
    <cellStyle name="Commentaire 3 4 2 2 2 2 4" xfId="37224"/>
    <cellStyle name="Commentaire 3 4 2 2 2 3" xfId="12013"/>
    <cellStyle name="Commentaire 3 4 2 2 2 3 2" xfId="26496"/>
    <cellStyle name="Commentaire 3 4 2 2 2 3 2 2" xfId="55167"/>
    <cellStyle name="Commentaire 3 4 2 2 2 3 3" xfId="40831"/>
    <cellStyle name="Commentaire 3 4 2 2 2 4" xfId="19326"/>
    <cellStyle name="Commentaire 3 4 2 2 2 4 2" xfId="47997"/>
    <cellStyle name="Commentaire 3 4 2 2 2 5" xfId="33661"/>
    <cellStyle name="Commentaire 3 4 2 2 3" xfId="6604"/>
    <cellStyle name="Commentaire 3 4 2 2 3 2" xfId="13808"/>
    <cellStyle name="Commentaire 3 4 2 2 3 2 2" xfId="28291"/>
    <cellStyle name="Commentaire 3 4 2 2 3 2 2 2" xfId="56962"/>
    <cellStyle name="Commentaire 3 4 2 2 3 2 3" xfId="42626"/>
    <cellStyle name="Commentaire 3 4 2 2 3 3" xfId="21121"/>
    <cellStyle name="Commentaire 3 4 2 2 3 3 2" xfId="49792"/>
    <cellStyle name="Commentaire 3 4 2 2 3 4" xfId="35456"/>
    <cellStyle name="Commentaire 3 4 2 2 4" xfId="10245"/>
    <cellStyle name="Commentaire 3 4 2 2 4 2" xfId="24728"/>
    <cellStyle name="Commentaire 3 4 2 2 4 2 2" xfId="53399"/>
    <cellStyle name="Commentaire 3 4 2 2 4 3" xfId="39063"/>
    <cellStyle name="Commentaire 3 4 2 2 5" xfId="17558"/>
    <cellStyle name="Commentaire 3 4 2 2 5 2" xfId="46229"/>
    <cellStyle name="Commentaire 3 4 2 2 6" xfId="31893"/>
    <cellStyle name="Commentaire 3 4 2 3" xfId="3925"/>
    <cellStyle name="Commentaire 3 4 2 3 2" xfId="7488"/>
    <cellStyle name="Commentaire 3 4 2 3 2 2" xfId="14692"/>
    <cellStyle name="Commentaire 3 4 2 3 2 2 2" xfId="29175"/>
    <cellStyle name="Commentaire 3 4 2 3 2 2 2 2" xfId="57846"/>
    <cellStyle name="Commentaire 3 4 2 3 2 2 3" xfId="43510"/>
    <cellStyle name="Commentaire 3 4 2 3 2 3" xfId="22005"/>
    <cellStyle name="Commentaire 3 4 2 3 2 3 2" xfId="50676"/>
    <cellStyle name="Commentaire 3 4 2 3 2 4" xfId="36340"/>
    <cellStyle name="Commentaire 3 4 2 3 3" xfId="11129"/>
    <cellStyle name="Commentaire 3 4 2 3 3 2" xfId="25612"/>
    <cellStyle name="Commentaire 3 4 2 3 3 2 2" xfId="54283"/>
    <cellStyle name="Commentaire 3 4 2 3 3 3" xfId="39947"/>
    <cellStyle name="Commentaire 3 4 2 3 4" xfId="18442"/>
    <cellStyle name="Commentaire 3 4 2 3 4 2" xfId="47113"/>
    <cellStyle name="Commentaire 3 4 2 3 5" xfId="32777"/>
    <cellStyle name="Commentaire 3 4 2 4" xfId="5710"/>
    <cellStyle name="Commentaire 3 4 2 4 2" xfId="12914"/>
    <cellStyle name="Commentaire 3 4 2 4 2 2" xfId="27397"/>
    <cellStyle name="Commentaire 3 4 2 4 2 2 2" xfId="56068"/>
    <cellStyle name="Commentaire 3 4 2 4 2 3" xfId="41732"/>
    <cellStyle name="Commentaire 3 4 2 4 3" xfId="20227"/>
    <cellStyle name="Commentaire 3 4 2 4 3 2" xfId="48898"/>
    <cellStyle name="Commentaire 3 4 2 4 4" xfId="34562"/>
    <cellStyle name="Commentaire 3 4 2 5" xfId="9351"/>
    <cellStyle name="Commentaire 3 4 2 5 2" xfId="23834"/>
    <cellStyle name="Commentaire 3 4 2 5 2 2" xfId="52505"/>
    <cellStyle name="Commentaire 3 4 2 5 3" xfId="38169"/>
    <cellStyle name="Commentaire 3 4 2 6" xfId="16664"/>
    <cellStyle name="Commentaire 3 4 2 6 2" xfId="45335"/>
    <cellStyle name="Commentaire 3 4 2 7" xfId="30999"/>
    <cellStyle name="Commentaire 3 4 2 8" xfId="2167"/>
    <cellStyle name="Commentaire 3 4 3" xfId="2616"/>
    <cellStyle name="Commentaire 3 4 3 2" xfId="4375"/>
    <cellStyle name="Commentaire 3 4 3 2 2" xfId="7938"/>
    <cellStyle name="Commentaire 3 4 3 2 2 2" xfId="15142"/>
    <cellStyle name="Commentaire 3 4 3 2 2 2 2" xfId="29625"/>
    <cellStyle name="Commentaire 3 4 3 2 2 2 2 2" xfId="58296"/>
    <cellStyle name="Commentaire 3 4 3 2 2 2 3" xfId="43960"/>
    <cellStyle name="Commentaire 3 4 3 2 2 3" xfId="22455"/>
    <cellStyle name="Commentaire 3 4 3 2 2 3 2" xfId="51126"/>
    <cellStyle name="Commentaire 3 4 3 2 2 4" xfId="36790"/>
    <cellStyle name="Commentaire 3 4 3 2 3" xfId="11579"/>
    <cellStyle name="Commentaire 3 4 3 2 3 2" xfId="26062"/>
    <cellStyle name="Commentaire 3 4 3 2 3 2 2" xfId="54733"/>
    <cellStyle name="Commentaire 3 4 3 2 3 3" xfId="40397"/>
    <cellStyle name="Commentaire 3 4 3 2 4" xfId="18892"/>
    <cellStyle name="Commentaire 3 4 3 2 4 2" xfId="47563"/>
    <cellStyle name="Commentaire 3 4 3 2 5" xfId="33227"/>
    <cellStyle name="Commentaire 3 4 3 3" xfId="6170"/>
    <cellStyle name="Commentaire 3 4 3 3 2" xfId="13374"/>
    <cellStyle name="Commentaire 3 4 3 3 2 2" xfId="27857"/>
    <cellStyle name="Commentaire 3 4 3 3 2 2 2" xfId="56528"/>
    <cellStyle name="Commentaire 3 4 3 3 2 3" xfId="42192"/>
    <cellStyle name="Commentaire 3 4 3 3 3" xfId="20687"/>
    <cellStyle name="Commentaire 3 4 3 3 3 2" xfId="49358"/>
    <cellStyle name="Commentaire 3 4 3 3 4" xfId="35022"/>
    <cellStyle name="Commentaire 3 4 3 4" xfId="9811"/>
    <cellStyle name="Commentaire 3 4 3 4 2" xfId="24294"/>
    <cellStyle name="Commentaire 3 4 3 4 2 2" xfId="52965"/>
    <cellStyle name="Commentaire 3 4 3 4 3" xfId="38629"/>
    <cellStyle name="Commentaire 3 4 3 5" xfId="17124"/>
    <cellStyle name="Commentaire 3 4 3 5 2" xfId="45795"/>
    <cellStyle name="Commentaire 3 4 3 6" xfId="31459"/>
    <cellStyle name="Commentaire 3 4 4" xfId="3493"/>
    <cellStyle name="Commentaire 3 4 4 2" xfId="7054"/>
    <cellStyle name="Commentaire 3 4 4 2 2" xfId="14258"/>
    <cellStyle name="Commentaire 3 4 4 2 2 2" xfId="28741"/>
    <cellStyle name="Commentaire 3 4 4 2 2 2 2" xfId="57412"/>
    <cellStyle name="Commentaire 3 4 4 2 2 3" xfId="43076"/>
    <cellStyle name="Commentaire 3 4 4 2 3" xfId="21571"/>
    <cellStyle name="Commentaire 3 4 4 2 3 2" xfId="50242"/>
    <cellStyle name="Commentaire 3 4 4 2 4" xfId="35906"/>
    <cellStyle name="Commentaire 3 4 4 3" xfId="10695"/>
    <cellStyle name="Commentaire 3 4 4 3 2" xfId="25178"/>
    <cellStyle name="Commentaire 3 4 4 3 2 2" xfId="53849"/>
    <cellStyle name="Commentaire 3 4 4 3 3" xfId="39513"/>
    <cellStyle name="Commentaire 3 4 4 4" xfId="18008"/>
    <cellStyle name="Commentaire 3 4 4 4 2" xfId="46679"/>
    <cellStyle name="Commentaire 3 4 4 5" xfId="32343"/>
    <cellStyle name="Commentaire 3 4 5" xfId="5276"/>
    <cellStyle name="Commentaire 3 4 5 2" xfId="12480"/>
    <cellStyle name="Commentaire 3 4 5 2 2" xfId="26963"/>
    <cellStyle name="Commentaire 3 4 5 2 2 2" xfId="55634"/>
    <cellStyle name="Commentaire 3 4 5 2 3" xfId="41298"/>
    <cellStyle name="Commentaire 3 4 5 3" xfId="19793"/>
    <cellStyle name="Commentaire 3 4 5 3 2" xfId="48464"/>
    <cellStyle name="Commentaire 3 4 5 4" xfId="34128"/>
    <cellStyle name="Commentaire 3 4 6" xfId="8914"/>
    <cellStyle name="Commentaire 3 4 6 2" xfId="23397"/>
    <cellStyle name="Commentaire 3 4 6 2 2" xfId="52068"/>
    <cellStyle name="Commentaire 3 4 6 3" xfId="37732"/>
    <cellStyle name="Commentaire 3 4 7" xfId="16230"/>
    <cellStyle name="Commentaire 3 4 7 2" xfId="44901"/>
    <cellStyle name="Commentaire 3 4 8" xfId="30565"/>
    <cellStyle name="Commentaire 3 4 9" xfId="1737"/>
    <cellStyle name="Commentaire 3 5" xfId="854"/>
    <cellStyle name="Commentaire 3 5 2" xfId="2832"/>
    <cellStyle name="Commentaire 3 5 2 2" xfId="4593"/>
    <cellStyle name="Commentaire 3 5 2 2 2" xfId="8156"/>
    <cellStyle name="Commentaire 3 5 2 2 2 2" xfId="15360"/>
    <cellStyle name="Commentaire 3 5 2 2 2 2 2" xfId="29843"/>
    <cellStyle name="Commentaire 3 5 2 2 2 2 2 2" xfId="58514"/>
    <cellStyle name="Commentaire 3 5 2 2 2 2 3" xfId="44178"/>
    <cellStyle name="Commentaire 3 5 2 2 2 3" xfId="22673"/>
    <cellStyle name="Commentaire 3 5 2 2 2 3 2" xfId="51344"/>
    <cellStyle name="Commentaire 3 5 2 2 2 4" xfId="37008"/>
    <cellStyle name="Commentaire 3 5 2 2 3" xfId="11797"/>
    <cellStyle name="Commentaire 3 5 2 2 3 2" xfId="26280"/>
    <cellStyle name="Commentaire 3 5 2 2 3 2 2" xfId="54951"/>
    <cellStyle name="Commentaire 3 5 2 2 3 3" xfId="40615"/>
    <cellStyle name="Commentaire 3 5 2 2 4" xfId="19110"/>
    <cellStyle name="Commentaire 3 5 2 2 4 2" xfId="47781"/>
    <cellStyle name="Commentaire 3 5 2 2 5" xfId="33445"/>
    <cellStyle name="Commentaire 3 5 2 3" xfId="6388"/>
    <cellStyle name="Commentaire 3 5 2 3 2" xfId="13592"/>
    <cellStyle name="Commentaire 3 5 2 3 2 2" xfId="28075"/>
    <cellStyle name="Commentaire 3 5 2 3 2 2 2" xfId="56746"/>
    <cellStyle name="Commentaire 3 5 2 3 2 3" xfId="42410"/>
    <cellStyle name="Commentaire 3 5 2 3 3" xfId="20905"/>
    <cellStyle name="Commentaire 3 5 2 3 3 2" xfId="49576"/>
    <cellStyle name="Commentaire 3 5 2 3 4" xfId="35240"/>
    <cellStyle name="Commentaire 3 5 2 4" xfId="10029"/>
    <cellStyle name="Commentaire 3 5 2 4 2" xfId="24512"/>
    <cellStyle name="Commentaire 3 5 2 4 2 2" xfId="53183"/>
    <cellStyle name="Commentaire 3 5 2 4 3" xfId="38847"/>
    <cellStyle name="Commentaire 3 5 2 5" xfId="17342"/>
    <cellStyle name="Commentaire 3 5 2 5 2" xfId="46013"/>
    <cellStyle name="Commentaire 3 5 2 6" xfId="31677"/>
    <cellStyle name="Commentaire 3 5 3" xfId="3709"/>
    <cellStyle name="Commentaire 3 5 3 2" xfId="7272"/>
    <cellStyle name="Commentaire 3 5 3 2 2" xfId="14476"/>
    <cellStyle name="Commentaire 3 5 3 2 2 2" xfId="28959"/>
    <cellStyle name="Commentaire 3 5 3 2 2 2 2" xfId="57630"/>
    <cellStyle name="Commentaire 3 5 3 2 2 3" xfId="43294"/>
    <cellStyle name="Commentaire 3 5 3 2 3" xfId="21789"/>
    <cellStyle name="Commentaire 3 5 3 2 3 2" xfId="50460"/>
    <cellStyle name="Commentaire 3 5 3 2 4" xfId="36124"/>
    <cellStyle name="Commentaire 3 5 3 3" xfId="10913"/>
    <cellStyle name="Commentaire 3 5 3 3 2" xfId="25396"/>
    <cellStyle name="Commentaire 3 5 3 3 2 2" xfId="54067"/>
    <cellStyle name="Commentaire 3 5 3 3 3" xfId="39731"/>
    <cellStyle name="Commentaire 3 5 3 4" xfId="18226"/>
    <cellStyle name="Commentaire 3 5 3 4 2" xfId="46897"/>
    <cellStyle name="Commentaire 3 5 3 5" xfId="32561"/>
    <cellStyle name="Commentaire 3 5 4" xfId="5494"/>
    <cellStyle name="Commentaire 3 5 4 2" xfId="12698"/>
    <cellStyle name="Commentaire 3 5 4 2 2" xfId="27181"/>
    <cellStyle name="Commentaire 3 5 4 2 2 2" xfId="55852"/>
    <cellStyle name="Commentaire 3 5 4 2 3" xfId="41516"/>
    <cellStyle name="Commentaire 3 5 4 3" xfId="20011"/>
    <cellStyle name="Commentaire 3 5 4 3 2" xfId="48682"/>
    <cellStyle name="Commentaire 3 5 4 4" xfId="34346"/>
    <cellStyle name="Commentaire 3 5 5" xfId="9135"/>
    <cellStyle name="Commentaire 3 5 5 2" xfId="23618"/>
    <cellStyle name="Commentaire 3 5 5 2 2" xfId="52289"/>
    <cellStyle name="Commentaire 3 5 5 3" xfId="37953"/>
    <cellStyle name="Commentaire 3 5 6" xfId="16448"/>
    <cellStyle name="Commentaire 3 5 6 2" xfId="45119"/>
    <cellStyle name="Commentaire 3 5 7" xfId="30783"/>
    <cellStyle name="Commentaire 3 5 8" xfId="1953"/>
    <cellStyle name="Commentaire 3 6" xfId="2405"/>
    <cellStyle name="Commentaire 3 6 2" xfId="4159"/>
    <cellStyle name="Commentaire 3 6 2 2" xfId="7722"/>
    <cellStyle name="Commentaire 3 6 2 2 2" xfId="14926"/>
    <cellStyle name="Commentaire 3 6 2 2 2 2" xfId="29409"/>
    <cellStyle name="Commentaire 3 6 2 2 2 2 2" xfId="58080"/>
    <cellStyle name="Commentaire 3 6 2 2 2 3" xfId="43744"/>
    <cellStyle name="Commentaire 3 6 2 2 3" xfId="22239"/>
    <cellStyle name="Commentaire 3 6 2 2 3 2" xfId="50910"/>
    <cellStyle name="Commentaire 3 6 2 2 4" xfId="36574"/>
    <cellStyle name="Commentaire 3 6 2 3" xfId="11363"/>
    <cellStyle name="Commentaire 3 6 2 3 2" xfId="25846"/>
    <cellStyle name="Commentaire 3 6 2 3 2 2" xfId="54517"/>
    <cellStyle name="Commentaire 3 6 2 3 3" xfId="40181"/>
    <cellStyle name="Commentaire 3 6 2 4" xfId="18676"/>
    <cellStyle name="Commentaire 3 6 2 4 2" xfId="47347"/>
    <cellStyle name="Commentaire 3 6 2 5" xfId="33011"/>
    <cellStyle name="Commentaire 3 6 3" xfId="5954"/>
    <cellStyle name="Commentaire 3 6 3 2" xfId="13158"/>
    <cellStyle name="Commentaire 3 6 3 2 2" xfId="27641"/>
    <cellStyle name="Commentaire 3 6 3 2 2 2" xfId="56312"/>
    <cellStyle name="Commentaire 3 6 3 2 3" xfId="41976"/>
    <cellStyle name="Commentaire 3 6 3 3" xfId="20471"/>
    <cellStyle name="Commentaire 3 6 3 3 2" xfId="49142"/>
    <cellStyle name="Commentaire 3 6 3 4" xfId="34806"/>
    <cellStyle name="Commentaire 3 6 4" xfId="9595"/>
    <cellStyle name="Commentaire 3 6 4 2" xfId="24078"/>
    <cellStyle name="Commentaire 3 6 4 2 2" xfId="52749"/>
    <cellStyle name="Commentaire 3 6 4 3" xfId="38413"/>
    <cellStyle name="Commentaire 3 6 5" xfId="16908"/>
    <cellStyle name="Commentaire 3 6 5 2" xfId="45579"/>
    <cellStyle name="Commentaire 3 6 6" xfId="31243"/>
    <cellStyle name="Commentaire 3 7" xfId="3277"/>
    <cellStyle name="Commentaire 3 7 2" xfId="6838"/>
    <cellStyle name="Commentaire 3 7 2 2" xfId="14042"/>
    <cellStyle name="Commentaire 3 7 2 2 2" xfId="28525"/>
    <cellStyle name="Commentaire 3 7 2 2 2 2" xfId="57196"/>
    <cellStyle name="Commentaire 3 7 2 2 3" xfId="42860"/>
    <cellStyle name="Commentaire 3 7 2 3" xfId="21355"/>
    <cellStyle name="Commentaire 3 7 2 3 2" xfId="50026"/>
    <cellStyle name="Commentaire 3 7 2 4" xfId="35690"/>
    <cellStyle name="Commentaire 3 7 3" xfId="10479"/>
    <cellStyle name="Commentaire 3 7 3 2" xfId="24962"/>
    <cellStyle name="Commentaire 3 7 3 2 2" xfId="53633"/>
    <cellStyle name="Commentaire 3 7 3 3" xfId="39297"/>
    <cellStyle name="Commentaire 3 7 4" xfId="17792"/>
    <cellStyle name="Commentaire 3 7 4 2" xfId="46463"/>
    <cellStyle name="Commentaire 3 7 5" xfId="32127"/>
    <cellStyle name="Commentaire 3 8" xfId="5060"/>
    <cellStyle name="Commentaire 3 8 2" xfId="12264"/>
    <cellStyle name="Commentaire 3 8 2 2" xfId="26747"/>
    <cellStyle name="Commentaire 3 8 2 2 2" xfId="55418"/>
    <cellStyle name="Commentaire 3 8 2 3" xfId="41082"/>
    <cellStyle name="Commentaire 3 8 3" xfId="19577"/>
    <cellStyle name="Commentaire 3 8 3 2" xfId="48248"/>
    <cellStyle name="Commentaire 3 8 4" xfId="33912"/>
    <cellStyle name="Commentaire 3 9" xfId="8687"/>
    <cellStyle name="Commentaire 3 9 2" xfId="23170"/>
    <cellStyle name="Commentaire 3 9 2 2" xfId="51841"/>
    <cellStyle name="Commentaire 3 9 3" xfId="37505"/>
    <cellStyle name="Commentaire 4" xfId="204"/>
    <cellStyle name="Commentaire 4 10" xfId="16018"/>
    <cellStyle name="Commentaire 4 10 2" xfId="44689"/>
    <cellStyle name="Commentaire 4 11" xfId="30353"/>
    <cellStyle name="Commentaire 4 12" xfId="1529"/>
    <cellStyle name="Commentaire 4 2" xfId="205"/>
    <cellStyle name="Commentaire 4 2 10" xfId="30354"/>
    <cellStyle name="Commentaire 4 2 11" xfId="1530"/>
    <cellStyle name="Commentaire 4 2 2" xfId="206"/>
    <cellStyle name="Commentaire 4 2 2 10" xfId="1531"/>
    <cellStyle name="Commentaire 4 2 2 2" xfId="625"/>
    <cellStyle name="Commentaire 4 2 2 2 2" xfId="1076"/>
    <cellStyle name="Commentaire 4 2 2 2 2 2" xfId="3052"/>
    <cellStyle name="Commentaire 4 2 2 2 2 2 2" xfId="4815"/>
    <cellStyle name="Commentaire 4 2 2 2 2 2 2 2" xfId="8378"/>
    <cellStyle name="Commentaire 4 2 2 2 2 2 2 2 2" xfId="15582"/>
    <cellStyle name="Commentaire 4 2 2 2 2 2 2 2 2 2" xfId="30065"/>
    <cellStyle name="Commentaire 4 2 2 2 2 2 2 2 2 2 2" xfId="58736"/>
    <cellStyle name="Commentaire 4 2 2 2 2 2 2 2 2 3" xfId="44400"/>
    <cellStyle name="Commentaire 4 2 2 2 2 2 2 2 3" xfId="22895"/>
    <cellStyle name="Commentaire 4 2 2 2 2 2 2 2 3 2" xfId="51566"/>
    <cellStyle name="Commentaire 4 2 2 2 2 2 2 2 4" xfId="37230"/>
    <cellStyle name="Commentaire 4 2 2 2 2 2 2 3" xfId="12019"/>
    <cellStyle name="Commentaire 4 2 2 2 2 2 2 3 2" xfId="26502"/>
    <cellStyle name="Commentaire 4 2 2 2 2 2 2 3 2 2" xfId="55173"/>
    <cellStyle name="Commentaire 4 2 2 2 2 2 2 3 3" xfId="40837"/>
    <cellStyle name="Commentaire 4 2 2 2 2 2 2 4" xfId="19332"/>
    <cellStyle name="Commentaire 4 2 2 2 2 2 2 4 2" xfId="48003"/>
    <cellStyle name="Commentaire 4 2 2 2 2 2 2 5" xfId="33667"/>
    <cellStyle name="Commentaire 4 2 2 2 2 2 3" xfId="6610"/>
    <cellStyle name="Commentaire 4 2 2 2 2 2 3 2" xfId="13814"/>
    <cellStyle name="Commentaire 4 2 2 2 2 2 3 2 2" xfId="28297"/>
    <cellStyle name="Commentaire 4 2 2 2 2 2 3 2 2 2" xfId="56968"/>
    <cellStyle name="Commentaire 4 2 2 2 2 2 3 2 3" xfId="42632"/>
    <cellStyle name="Commentaire 4 2 2 2 2 2 3 3" xfId="21127"/>
    <cellStyle name="Commentaire 4 2 2 2 2 2 3 3 2" xfId="49798"/>
    <cellStyle name="Commentaire 4 2 2 2 2 2 3 4" xfId="35462"/>
    <cellStyle name="Commentaire 4 2 2 2 2 2 4" xfId="10251"/>
    <cellStyle name="Commentaire 4 2 2 2 2 2 4 2" xfId="24734"/>
    <cellStyle name="Commentaire 4 2 2 2 2 2 4 2 2" xfId="53405"/>
    <cellStyle name="Commentaire 4 2 2 2 2 2 4 3" xfId="39069"/>
    <cellStyle name="Commentaire 4 2 2 2 2 2 5" xfId="17564"/>
    <cellStyle name="Commentaire 4 2 2 2 2 2 5 2" xfId="46235"/>
    <cellStyle name="Commentaire 4 2 2 2 2 2 6" xfId="31899"/>
    <cellStyle name="Commentaire 4 2 2 2 2 3" xfId="3931"/>
    <cellStyle name="Commentaire 4 2 2 2 2 3 2" xfId="7494"/>
    <cellStyle name="Commentaire 4 2 2 2 2 3 2 2" xfId="14698"/>
    <cellStyle name="Commentaire 4 2 2 2 2 3 2 2 2" xfId="29181"/>
    <cellStyle name="Commentaire 4 2 2 2 2 3 2 2 2 2" xfId="57852"/>
    <cellStyle name="Commentaire 4 2 2 2 2 3 2 2 3" xfId="43516"/>
    <cellStyle name="Commentaire 4 2 2 2 2 3 2 3" xfId="22011"/>
    <cellStyle name="Commentaire 4 2 2 2 2 3 2 3 2" xfId="50682"/>
    <cellStyle name="Commentaire 4 2 2 2 2 3 2 4" xfId="36346"/>
    <cellStyle name="Commentaire 4 2 2 2 2 3 3" xfId="11135"/>
    <cellStyle name="Commentaire 4 2 2 2 2 3 3 2" xfId="25618"/>
    <cellStyle name="Commentaire 4 2 2 2 2 3 3 2 2" xfId="54289"/>
    <cellStyle name="Commentaire 4 2 2 2 2 3 3 3" xfId="39953"/>
    <cellStyle name="Commentaire 4 2 2 2 2 3 4" xfId="18448"/>
    <cellStyle name="Commentaire 4 2 2 2 2 3 4 2" xfId="47119"/>
    <cellStyle name="Commentaire 4 2 2 2 2 3 5" xfId="32783"/>
    <cellStyle name="Commentaire 4 2 2 2 2 4" xfId="5716"/>
    <cellStyle name="Commentaire 4 2 2 2 2 4 2" xfId="12920"/>
    <cellStyle name="Commentaire 4 2 2 2 2 4 2 2" xfId="27403"/>
    <cellStyle name="Commentaire 4 2 2 2 2 4 2 2 2" xfId="56074"/>
    <cellStyle name="Commentaire 4 2 2 2 2 4 2 3" xfId="41738"/>
    <cellStyle name="Commentaire 4 2 2 2 2 4 3" xfId="20233"/>
    <cellStyle name="Commentaire 4 2 2 2 2 4 3 2" xfId="48904"/>
    <cellStyle name="Commentaire 4 2 2 2 2 4 4" xfId="34568"/>
    <cellStyle name="Commentaire 4 2 2 2 2 5" xfId="9357"/>
    <cellStyle name="Commentaire 4 2 2 2 2 5 2" xfId="23840"/>
    <cellStyle name="Commentaire 4 2 2 2 2 5 2 2" xfId="52511"/>
    <cellStyle name="Commentaire 4 2 2 2 2 5 3" xfId="38175"/>
    <cellStyle name="Commentaire 4 2 2 2 2 6" xfId="16670"/>
    <cellStyle name="Commentaire 4 2 2 2 2 6 2" xfId="45341"/>
    <cellStyle name="Commentaire 4 2 2 2 2 7" xfId="31005"/>
    <cellStyle name="Commentaire 4 2 2 2 2 8" xfId="2173"/>
    <cellStyle name="Commentaire 4 2 2 2 3" xfId="2622"/>
    <cellStyle name="Commentaire 4 2 2 2 3 2" xfId="4381"/>
    <cellStyle name="Commentaire 4 2 2 2 3 2 2" xfId="7944"/>
    <cellStyle name="Commentaire 4 2 2 2 3 2 2 2" xfId="15148"/>
    <cellStyle name="Commentaire 4 2 2 2 3 2 2 2 2" xfId="29631"/>
    <cellStyle name="Commentaire 4 2 2 2 3 2 2 2 2 2" xfId="58302"/>
    <cellStyle name="Commentaire 4 2 2 2 3 2 2 2 3" xfId="43966"/>
    <cellStyle name="Commentaire 4 2 2 2 3 2 2 3" xfId="22461"/>
    <cellStyle name="Commentaire 4 2 2 2 3 2 2 3 2" xfId="51132"/>
    <cellStyle name="Commentaire 4 2 2 2 3 2 2 4" xfId="36796"/>
    <cellStyle name="Commentaire 4 2 2 2 3 2 3" xfId="11585"/>
    <cellStyle name="Commentaire 4 2 2 2 3 2 3 2" xfId="26068"/>
    <cellStyle name="Commentaire 4 2 2 2 3 2 3 2 2" xfId="54739"/>
    <cellStyle name="Commentaire 4 2 2 2 3 2 3 3" xfId="40403"/>
    <cellStyle name="Commentaire 4 2 2 2 3 2 4" xfId="18898"/>
    <cellStyle name="Commentaire 4 2 2 2 3 2 4 2" xfId="47569"/>
    <cellStyle name="Commentaire 4 2 2 2 3 2 5" xfId="33233"/>
    <cellStyle name="Commentaire 4 2 2 2 3 3" xfId="6176"/>
    <cellStyle name="Commentaire 4 2 2 2 3 3 2" xfId="13380"/>
    <cellStyle name="Commentaire 4 2 2 2 3 3 2 2" xfId="27863"/>
    <cellStyle name="Commentaire 4 2 2 2 3 3 2 2 2" xfId="56534"/>
    <cellStyle name="Commentaire 4 2 2 2 3 3 2 3" xfId="42198"/>
    <cellStyle name="Commentaire 4 2 2 2 3 3 3" xfId="20693"/>
    <cellStyle name="Commentaire 4 2 2 2 3 3 3 2" xfId="49364"/>
    <cellStyle name="Commentaire 4 2 2 2 3 3 4" xfId="35028"/>
    <cellStyle name="Commentaire 4 2 2 2 3 4" xfId="9817"/>
    <cellStyle name="Commentaire 4 2 2 2 3 4 2" xfId="24300"/>
    <cellStyle name="Commentaire 4 2 2 2 3 4 2 2" xfId="52971"/>
    <cellStyle name="Commentaire 4 2 2 2 3 4 3" xfId="38635"/>
    <cellStyle name="Commentaire 4 2 2 2 3 5" xfId="17130"/>
    <cellStyle name="Commentaire 4 2 2 2 3 5 2" xfId="45801"/>
    <cellStyle name="Commentaire 4 2 2 2 3 6" xfId="31465"/>
    <cellStyle name="Commentaire 4 2 2 2 4" xfId="3499"/>
    <cellStyle name="Commentaire 4 2 2 2 4 2" xfId="7060"/>
    <cellStyle name="Commentaire 4 2 2 2 4 2 2" xfId="14264"/>
    <cellStyle name="Commentaire 4 2 2 2 4 2 2 2" xfId="28747"/>
    <cellStyle name="Commentaire 4 2 2 2 4 2 2 2 2" xfId="57418"/>
    <cellStyle name="Commentaire 4 2 2 2 4 2 2 3" xfId="43082"/>
    <cellStyle name="Commentaire 4 2 2 2 4 2 3" xfId="21577"/>
    <cellStyle name="Commentaire 4 2 2 2 4 2 3 2" xfId="50248"/>
    <cellStyle name="Commentaire 4 2 2 2 4 2 4" xfId="35912"/>
    <cellStyle name="Commentaire 4 2 2 2 4 3" xfId="10701"/>
    <cellStyle name="Commentaire 4 2 2 2 4 3 2" xfId="25184"/>
    <cellStyle name="Commentaire 4 2 2 2 4 3 2 2" xfId="53855"/>
    <cellStyle name="Commentaire 4 2 2 2 4 3 3" xfId="39519"/>
    <cellStyle name="Commentaire 4 2 2 2 4 4" xfId="18014"/>
    <cellStyle name="Commentaire 4 2 2 2 4 4 2" xfId="46685"/>
    <cellStyle name="Commentaire 4 2 2 2 4 5" xfId="32349"/>
    <cellStyle name="Commentaire 4 2 2 2 5" xfId="5282"/>
    <cellStyle name="Commentaire 4 2 2 2 5 2" xfId="12486"/>
    <cellStyle name="Commentaire 4 2 2 2 5 2 2" xfId="26969"/>
    <cellStyle name="Commentaire 4 2 2 2 5 2 2 2" xfId="55640"/>
    <cellStyle name="Commentaire 4 2 2 2 5 2 3" xfId="41304"/>
    <cellStyle name="Commentaire 4 2 2 2 5 3" xfId="19799"/>
    <cellStyle name="Commentaire 4 2 2 2 5 3 2" xfId="48470"/>
    <cellStyle name="Commentaire 4 2 2 2 5 4" xfId="34134"/>
    <cellStyle name="Commentaire 4 2 2 2 6" xfId="8920"/>
    <cellStyle name="Commentaire 4 2 2 2 6 2" xfId="23403"/>
    <cellStyle name="Commentaire 4 2 2 2 6 2 2" xfId="52074"/>
    <cellStyle name="Commentaire 4 2 2 2 6 3" xfId="37738"/>
    <cellStyle name="Commentaire 4 2 2 2 7" xfId="16236"/>
    <cellStyle name="Commentaire 4 2 2 2 7 2" xfId="44907"/>
    <cellStyle name="Commentaire 4 2 2 2 8" xfId="30571"/>
    <cellStyle name="Commentaire 4 2 2 2 9" xfId="1743"/>
    <cellStyle name="Commentaire 4 2 2 3" xfId="860"/>
    <cellStyle name="Commentaire 4 2 2 3 2" xfId="2838"/>
    <cellStyle name="Commentaire 4 2 2 3 2 2" xfId="4599"/>
    <cellStyle name="Commentaire 4 2 2 3 2 2 2" xfId="8162"/>
    <cellStyle name="Commentaire 4 2 2 3 2 2 2 2" xfId="15366"/>
    <cellStyle name="Commentaire 4 2 2 3 2 2 2 2 2" xfId="29849"/>
    <cellStyle name="Commentaire 4 2 2 3 2 2 2 2 2 2" xfId="58520"/>
    <cellStyle name="Commentaire 4 2 2 3 2 2 2 2 3" xfId="44184"/>
    <cellStyle name="Commentaire 4 2 2 3 2 2 2 3" xfId="22679"/>
    <cellStyle name="Commentaire 4 2 2 3 2 2 2 3 2" xfId="51350"/>
    <cellStyle name="Commentaire 4 2 2 3 2 2 2 4" xfId="37014"/>
    <cellStyle name="Commentaire 4 2 2 3 2 2 3" xfId="11803"/>
    <cellStyle name="Commentaire 4 2 2 3 2 2 3 2" xfId="26286"/>
    <cellStyle name="Commentaire 4 2 2 3 2 2 3 2 2" xfId="54957"/>
    <cellStyle name="Commentaire 4 2 2 3 2 2 3 3" xfId="40621"/>
    <cellStyle name="Commentaire 4 2 2 3 2 2 4" xfId="19116"/>
    <cellStyle name="Commentaire 4 2 2 3 2 2 4 2" xfId="47787"/>
    <cellStyle name="Commentaire 4 2 2 3 2 2 5" xfId="33451"/>
    <cellStyle name="Commentaire 4 2 2 3 2 3" xfId="6394"/>
    <cellStyle name="Commentaire 4 2 2 3 2 3 2" xfId="13598"/>
    <cellStyle name="Commentaire 4 2 2 3 2 3 2 2" xfId="28081"/>
    <cellStyle name="Commentaire 4 2 2 3 2 3 2 2 2" xfId="56752"/>
    <cellStyle name="Commentaire 4 2 2 3 2 3 2 3" xfId="42416"/>
    <cellStyle name="Commentaire 4 2 2 3 2 3 3" xfId="20911"/>
    <cellStyle name="Commentaire 4 2 2 3 2 3 3 2" xfId="49582"/>
    <cellStyle name="Commentaire 4 2 2 3 2 3 4" xfId="35246"/>
    <cellStyle name="Commentaire 4 2 2 3 2 4" xfId="10035"/>
    <cellStyle name="Commentaire 4 2 2 3 2 4 2" xfId="24518"/>
    <cellStyle name="Commentaire 4 2 2 3 2 4 2 2" xfId="53189"/>
    <cellStyle name="Commentaire 4 2 2 3 2 4 3" xfId="38853"/>
    <cellStyle name="Commentaire 4 2 2 3 2 5" xfId="17348"/>
    <cellStyle name="Commentaire 4 2 2 3 2 5 2" xfId="46019"/>
    <cellStyle name="Commentaire 4 2 2 3 2 6" xfId="31683"/>
    <cellStyle name="Commentaire 4 2 2 3 3" xfId="3715"/>
    <cellStyle name="Commentaire 4 2 2 3 3 2" xfId="7278"/>
    <cellStyle name="Commentaire 4 2 2 3 3 2 2" xfId="14482"/>
    <cellStyle name="Commentaire 4 2 2 3 3 2 2 2" xfId="28965"/>
    <cellStyle name="Commentaire 4 2 2 3 3 2 2 2 2" xfId="57636"/>
    <cellStyle name="Commentaire 4 2 2 3 3 2 2 3" xfId="43300"/>
    <cellStyle name="Commentaire 4 2 2 3 3 2 3" xfId="21795"/>
    <cellStyle name="Commentaire 4 2 2 3 3 2 3 2" xfId="50466"/>
    <cellStyle name="Commentaire 4 2 2 3 3 2 4" xfId="36130"/>
    <cellStyle name="Commentaire 4 2 2 3 3 3" xfId="10919"/>
    <cellStyle name="Commentaire 4 2 2 3 3 3 2" xfId="25402"/>
    <cellStyle name="Commentaire 4 2 2 3 3 3 2 2" xfId="54073"/>
    <cellStyle name="Commentaire 4 2 2 3 3 3 3" xfId="39737"/>
    <cellStyle name="Commentaire 4 2 2 3 3 4" xfId="18232"/>
    <cellStyle name="Commentaire 4 2 2 3 3 4 2" xfId="46903"/>
    <cellStyle name="Commentaire 4 2 2 3 3 5" xfId="32567"/>
    <cellStyle name="Commentaire 4 2 2 3 4" xfId="5500"/>
    <cellStyle name="Commentaire 4 2 2 3 4 2" xfId="12704"/>
    <cellStyle name="Commentaire 4 2 2 3 4 2 2" xfId="27187"/>
    <cellStyle name="Commentaire 4 2 2 3 4 2 2 2" xfId="55858"/>
    <cellStyle name="Commentaire 4 2 2 3 4 2 3" xfId="41522"/>
    <cellStyle name="Commentaire 4 2 2 3 4 3" xfId="20017"/>
    <cellStyle name="Commentaire 4 2 2 3 4 3 2" xfId="48688"/>
    <cellStyle name="Commentaire 4 2 2 3 4 4" xfId="34352"/>
    <cellStyle name="Commentaire 4 2 2 3 5" xfId="9141"/>
    <cellStyle name="Commentaire 4 2 2 3 5 2" xfId="23624"/>
    <cellStyle name="Commentaire 4 2 2 3 5 2 2" xfId="52295"/>
    <cellStyle name="Commentaire 4 2 2 3 5 3" xfId="37959"/>
    <cellStyle name="Commentaire 4 2 2 3 6" xfId="16454"/>
    <cellStyle name="Commentaire 4 2 2 3 6 2" xfId="45125"/>
    <cellStyle name="Commentaire 4 2 2 3 7" xfId="30789"/>
    <cellStyle name="Commentaire 4 2 2 3 8" xfId="1959"/>
    <cellStyle name="Commentaire 4 2 2 4" xfId="2411"/>
    <cellStyle name="Commentaire 4 2 2 4 2" xfId="4165"/>
    <cellStyle name="Commentaire 4 2 2 4 2 2" xfId="7728"/>
    <cellStyle name="Commentaire 4 2 2 4 2 2 2" xfId="14932"/>
    <cellStyle name="Commentaire 4 2 2 4 2 2 2 2" xfId="29415"/>
    <cellStyle name="Commentaire 4 2 2 4 2 2 2 2 2" xfId="58086"/>
    <cellStyle name="Commentaire 4 2 2 4 2 2 2 3" xfId="43750"/>
    <cellStyle name="Commentaire 4 2 2 4 2 2 3" xfId="22245"/>
    <cellStyle name="Commentaire 4 2 2 4 2 2 3 2" xfId="50916"/>
    <cellStyle name="Commentaire 4 2 2 4 2 2 4" xfId="36580"/>
    <cellStyle name="Commentaire 4 2 2 4 2 3" xfId="11369"/>
    <cellStyle name="Commentaire 4 2 2 4 2 3 2" xfId="25852"/>
    <cellStyle name="Commentaire 4 2 2 4 2 3 2 2" xfId="54523"/>
    <cellStyle name="Commentaire 4 2 2 4 2 3 3" xfId="40187"/>
    <cellStyle name="Commentaire 4 2 2 4 2 4" xfId="18682"/>
    <cellStyle name="Commentaire 4 2 2 4 2 4 2" xfId="47353"/>
    <cellStyle name="Commentaire 4 2 2 4 2 5" xfId="33017"/>
    <cellStyle name="Commentaire 4 2 2 4 3" xfId="5960"/>
    <cellStyle name="Commentaire 4 2 2 4 3 2" xfId="13164"/>
    <cellStyle name="Commentaire 4 2 2 4 3 2 2" xfId="27647"/>
    <cellStyle name="Commentaire 4 2 2 4 3 2 2 2" xfId="56318"/>
    <cellStyle name="Commentaire 4 2 2 4 3 2 3" xfId="41982"/>
    <cellStyle name="Commentaire 4 2 2 4 3 3" xfId="20477"/>
    <cellStyle name="Commentaire 4 2 2 4 3 3 2" xfId="49148"/>
    <cellStyle name="Commentaire 4 2 2 4 3 4" xfId="34812"/>
    <cellStyle name="Commentaire 4 2 2 4 4" xfId="9601"/>
    <cellStyle name="Commentaire 4 2 2 4 4 2" xfId="24084"/>
    <cellStyle name="Commentaire 4 2 2 4 4 2 2" xfId="52755"/>
    <cellStyle name="Commentaire 4 2 2 4 4 3" xfId="38419"/>
    <cellStyle name="Commentaire 4 2 2 4 5" xfId="16914"/>
    <cellStyle name="Commentaire 4 2 2 4 5 2" xfId="45585"/>
    <cellStyle name="Commentaire 4 2 2 4 6" xfId="31249"/>
    <cellStyle name="Commentaire 4 2 2 5" xfId="3283"/>
    <cellStyle name="Commentaire 4 2 2 5 2" xfId="6844"/>
    <cellStyle name="Commentaire 4 2 2 5 2 2" xfId="14048"/>
    <cellStyle name="Commentaire 4 2 2 5 2 2 2" xfId="28531"/>
    <cellStyle name="Commentaire 4 2 2 5 2 2 2 2" xfId="57202"/>
    <cellStyle name="Commentaire 4 2 2 5 2 2 3" xfId="42866"/>
    <cellStyle name="Commentaire 4 2 2 5 2 3" xfId="21361"/>
    <cellStyle name="Commentaire 4 2 2 5 2 3 2" xfId="50032"/>
    <cellStyle name="Commentaire 4 2 2 5 2 4" xfId="35696"/>
    <cellStyle name="Commentaire 4 2 2 5 3" xfId="10485"/>
    <cellStyle name="Commentaire 4 2 2 5 3 2" xfId="24968"/>
    <cellStyle name="Commentaire 4 2 2 5 3 2 2" xfId="53639"/>
    <cellStyle name="Commentaire 4 2 2 5 3 3" xfId="39303"/>
    <cellStyle name="Commentaire 4 2 2 5 4" xfId="17798"/>
    <cellStyle name="Commentaire 4 2 2 5 4 2" xfId="46469"/>
    <cellStyle name="Commentaire 4 2 2 5 5" xfId="32133"/>
    <cellStyle name="Commentaire 4 2 2 6" xfId="5066"/>
    <cellStyle name="Commentaire 4 2 2 6 2" xfId="12270"/>
    <cellStyle name="Commentaire 4 2 2 6 2 2" xfId="26753"/>
    <cellStyle name="Commentaire 4 2 2 6 2 2 2" xfId="55424"/>
    <cellStyle name="Commentaire 4 2 2 6 2 3" xfId="41088"/>
    <cellStyle name="Commentaire 4 2 2 6 3" xfId="19583"/>
    <cellStyle name="Commentaire 4 2 2 6 3 2" xfId="48254"/>
    <cellStyle name="Commentaire 4 2 2 6 4" xfId="33918"/>
    <cellStyle name="Commentaire 4 2 2 7" xfId="8693"/>
    <cellStyle name="Commentaire 4 2 2 7 2" xfId="23176"/>
    <cellStyle name="Commentaire 4 2 2 7 2 2" xfId="51847"/>
    <cellStyle name="Commentaire 4 2 2 7 3" xfId="37511"/>
    <cellStyle name="Commentaire 4 2 2 8" xfId="16020"/>
    <cellStyle name="Commentaire 4 2 2 8 2" xfId="44691"/>
    <cellStyle name="Commentaire 4 2 2 9" xfId="30355"/>
    <cellStyle name="Commentaire 4 2 3" xfId="624"/>
    <cellStyle name="Commentaire 4 2 3 2" xfId="1075"/>
    <cellStyle name="Commentaire 4 2 3 2 2" xfId="3051"/>
    <cellStyle name="Commentaire 4 2 3 2 2 2" xfId="4814"/>
    <cellStyle name="Commentaire 4 2 3 2 2 2 2" xfId="8377"/>
    <cellStyle name="Commentaire 4 2 3 2 2 2 2 2" xfId="15581"/>
    <cellStyle name="Commentaire 4 2 3 2 2 2 2 2 2" xfId="30064"/>
    <cellStyle name="Commentaire 4 2 3 2 2 2 2 2 2 2" xfId="58735"/>
    <cellStyle name="Commentaire 4 2 3 2 2 2 2 2 3" xfId="44399"/>
    <cellStyle name="Commentaire 4 2 3 2 2 2 2 3" xfId="22894"/>
    <cellStyle name="Commentaire 4 2 3 2 2 2 2 3 2" xfId="51565"/>
    <cellStyle name="Commentaire 4 2 3 2 2 2 2 4" xfId="37229"/>
    <cellStyle name="Commentaire 4 2 3 2 2 2 3" xfId="12018"/>
    <cellStyle name="Commentaire 4 2 3 2 2 2 3 2" xfId="26501"/>
    <cellStyle name="Commentaire 4 2 3 2 2 2 3 2 2" xfId="55172"/>
    <cellStyle name="Commentaire 4 2 3 2 2 2 3 3" xfId="40836"/>
    <cellStyle name="Commentaire 4 2 3 2 2 2 4" xfId="19331"/>
    <cellStyle name="Commentaire 4 2 3 2 2 2 4 2" xfId="48002"/>
    <cellStyle name="Commentaire 4 2 3 2 2 2 5" xfId="33666"/>
    <cellStyle name="Commentaire 4 2 3 2 2 3" xfId="6609"/>
    <cellStyle name="Commentaire 4 2 3 2 2 3 2" xfId="13813"/>
    <cellStyle name="Commentaire 4 2 3 2 2 3 2 2" xfId="28296"/>
    <cellStyle name="Commentaire 4 2 3 2 2 3 2 2 2" xfId="56967"/>
    <cellStyle name="Commentaire 4 2 3 2 2 3 2 3" xfId="42631"/>
    <cellStyle name="Commentaire 4 2 3 2 2 3 3" xfId="21126"/>
    <cellStyle name="Commentaire 4 2 3 2 2 3 3 2" xfId="49797"/>
    <cellStyle name="Commentaire 4 2 3 2 2 3 4" xfId="35461"/>
    <cellStyle name="Commentaire 4 2 3 2 2 4" xfId="10250"/>
    <cellStyle name="Commentaire 4 2 3 2 2 4 2" xfId="24733"/>
    <cellStyle name="Commentaire 4 2 3 2 2 4 2 2" xfId="53404"/>
    <cellStyle name="Commentaire 4 2 3 2 2 4 3" xfId="39068"/>
    <cellStyle name="Commentaire 4 2 3 2 2 5" xfId="17563"/>
    <cellStyle name="Commentaire 4 2 3 2 2 5 2" xfId="46234"/>
    <cellStyle name="Commentaire 4 2 3 2 2 6" xfId="31898"/>
    <cellStyle name="Commentaire 4 2 3 2 3" xfId="3930"/>
    <cellStyle name="Commentaire 4 2 3 2 3 2" xfId="7493"/>
    <cellStyle name="Commentaire 4 2 3 2 3 2 2" xfId="14697"/>
    <cellStyle name="Commentaire 4 2 3 2 3 2 2 2" xfId="29180"/>
    <cellStyle name="Commentaire 4 2 3 2 3 2 2 2 2" xfId="57851"/>
    <cellStyle name="Commentaire 4 2 3 2 3 2 2 3" xfId="43515"/>
    <cellStyle name="Commentaire 4 2 3 2 3 2 3" xfId="22010"/>
    <cellStyle name="Commentaire 4 2 3 2 3 2 3 2" xfId="50681"/>
    <cellStyle name="Commentaire 4 2 3 2 3 2 4" xfId="36345"/>
    <cellStyle name="Commentaire 4 2 3 2 3 3" xfId="11134"/>
    <cellStyle name="Commentaire 4 2 3 2 3 3 2" xfId="25617"/>
    <cellStyle name="Commentaire 4 2 3 2 3 3 2 2" xfId="54288"/>
    <cellStyle name="Commentaire 4 2 3 2 3 3 3" xfId="39952"/>
    <cellStyle name="Commentaire 4 2 3 2 3 4" xfId="18447"/>
    <cellStyle name="Commentaire 4 2 3 2 3 4 2" xfId="47118"/>
    <cellStyle name="Commentaire 4 2 3 2 3 5" xfId="32782"/>
    <cellStyle name="Commentaire 4 2 3 2 4" xfId="5715"/>
    <cellStyle name="Commentaire 4 2 3 2 4 2" xfId="12919"/>
    <cellStyle name="Commentaire 4 2 3 2 4 2 2" xfId="27402"/>
    <cellStyle name="Commentaire 4 2 3 2 4 2 2 2" xfId="56073"/>
    <cellStyle name="Commentaire 4 2 3 2 4 2 3" xfId="41737"/>
    <cellStyle name="Commentaire 4 2 3 2 4 3" xfId="20232"/>
    <cellStyle name="Commentaire 4 2 3 2 4 3 2" xfId="48903"/>
    <cellStyle name="Commentaire 4 2 3 2 4 4" xfId="34567"/>
    <cellStyle name="Commentaire 4 2 3 2 5" xfId="9356"/>
    <cellStyle name="Commentaire 4 2 3 2 5 2" xfId="23839"/>
    <cellStyle name="Commentaire 4 2 3 2 5 2 2" xfId="52510"/>
    <cellStyle name="Commentaire 4 2 3 2 5 3" xfId="38174"/>
    <cellStyle name="Commentaire 4 2 3 2 6" xfId="16669"/>
    <cellStyle name="Commentaire 4 2 3 2 6 2" xfId="45340"/>
    <cellStyle name="Commentaire 4 2 3 2 7" xfId="31004"/>
    <cellStyle name="Commentaire 4 2 3 2 8" xfId="2172"/>
    <cellStyle name="Commentaire 4 2 3 3" xfId="2621"/>
    <cellStyle name="Commentaire 4 2 3 3 2" xfId="4380"/>
    <cellStyle name="Commentaire 4 2 3 3 2 2" xfId="7943"/>
    <cellStyle name="Commentaire 4 2 3 3 2 2 2" xfId="15147"/>
    <cellStyle name="Commentaire 4 2 3 3 2 2 2 2" xfId="29630"/>
    <cellStyle name="Commentaire 4 2 3 3 2 2 2 2 2" xfId="58301"/>
    <cellStyle name="Commentaire 4 2 3 3 2 2 2 3" xfId="43965"/>
    <cellStyle name="Commentaire 4 2 3 3 2 2 3" xfId="22460"/>
    <cellStyle name="Commentaire 4 2 3 3 2 2 3 2" xfId="51131"/>
    <cellStyle name="Commentaire 4 2 3 3 2 2 4" xfId="36795"/>
    <cellStyle name="Commentaire 4 2 3 3 2 3" xfId="11584"/>
    <cellStyle name="Commentaire 4 2 3 3 2 3 2" xfId="26067"/>
    <cellStyle name="Commentaire 4 2 3 3 2 3 2 2" xfId="54738"/>
    <cellStyle name="Commentaire 4 2 3 3 2 3 3" xfId="40402"/>
    <cellStyle name="Commentaire 4 2 3 3 2 4" xfId="18897"/>
    <cellStyle name="Commentaire 4 2 3 3 2 4 2" xfId="47568"/>
    <cellStyle name="Commentaire 4 2 3 3 2 5" xfId="33232"/>
    <cellStyle name="Commentaire 4 2 3 3 3" xfId="6175"/>
    <cellStyle name="Commentaire 4 2 3 3 3 2" xfId="13379"/>
    <cellStyle name="Commentaire 4 2 3 3 3 2 2" xfId="27862"/>
    <cellStyle name="Commentaire 4 2 3 3 3 2 2 2" xfId="56533"/>
    <cellStyle name="Commentaire 4 2 3 3 3 2 3" xfId="42197"/>
    <cellStyle name="Commentaire 4 2 3 3 3 3" xfId="20692"/>
    <cellStyle name="Commentaire 4 2 3 3 3 3 2" xfId="49363"/>
    <cellStyle name="Commentaire 4 2 3 3 3 4" xfId="35027"/>
    <cellStyle name="Commentaire 4 2 3 3 4" xfId="9816"/>
    <cellStyle name="Commentaire 4 2 3 3 4 2" xfId="24299"/>
    <cellStyle name="Commentaire 4 2 3 3 4 2 2" xfId="52970"/>
    <cellStyle name="Commentaire 4 2 3 3 4 3" xfId="38634"/>
    <cellStyle name="Commentaire 4 2 3 3 5" xfId="17129"/>
    <cellStyle name="Commentaire 4 2 3 3 5 2" xfId="45800"/>
    <cellStyle name="Commentaire 4 2 3 3 6" xfId="31464"/>
    <cellStyle name="Commentaire 4 2 3 4" xfId="3498"/>
    <cellStyle name="Commentaire 4 2 3 4 2" xfId="7059"/>
    <cellStyle name="Commentaire 4 2 3 4 2 2" xfId="14263"/>
    <cellStyle name="Commentaire 4 2 3 4 2 2 2" xfId="28746"/>
    <cellStyle name="Commentaire 4 2 3 4 2 2 2 2" xfId="57417"/>
    <cellStyle name="Commentaire 4 2 3 4 2 2 3" xfId="43081"/>
    <cellStyle name="Commentaire 4 2 3 4 2 3" xfId="21576"/>
    <cellStyle name="Commentaire 4 2 3 4 2 3 2" xfId="50247"/>
    <cellStyle name="Commentaire 4 2 3 4 2 4" xfId="35911"/>
    <cellStyle name="Commentaire 4 2 3 4 3" xfId="10700"/>
    <cellStyle name="Commentaire 4 2 3 4 3 2" xfId="25183"/>
    <cellStyle name="Commentaire 4 2 3 4 3 2 2" xfId="53854"/>
    <cellStyle name="Commentaire 4 2 3 4 3 3" xfId="39518"/>
    <cellStyle name="Commentaire 4 2 3 4 4" xfId="18013"/>
    <cellStyle name="Commentaire 4 2 3 4 4 2" xfId="46684"/>
    <cellStyle name="Commentaire 4 2 3 4 5" xfId="32348"/>
    <cellStyle name="Commentaire 4 2 3 5" xfId="5281"/>
    <cellStyle name="Commentaire 4 2 3 5 2" xfId="12485"/>
    <cellStyle name="Commentaire 4 2 3 5 2 2" xfId="26968"/>
    <cellStyle name="Commentaire 4 2 3 5 2 2 2" xfId="55639"/>
    <cellStyle name="Commentaire 4 2 3 5 2 3" xfId="41303"/>
    <cellStyle name="Commentaire 4 2 3 5 3" xfId="19798"/>
    <cellStyle name="Commentaire 4 2 3 5 3 2" xfId="48469"/>
    <cellStyle name="Commentaire 4 2 3 5 4" xfId="34133"/>
    <cellStyle name="Commentaire 4 2 3 6" xfId="8919"/>
    <cellStyle name="Commentaire 4 2 3 6 2" xfId="23402"/>
    <cellStyle name="Commentaire 4 2 3 6 2 2" xfId="52073"/>
    <cellStyle name="Commentaire 4 2 3 6 3" xfId="37737"/>
    <cellStyle name="Commentaire 4 2 3 7" xfId="16235"/>
    <cellStyle name="Commentaire 4 2 3 7 2" xfId="44906"/>
    <cellStyle name="Commentaire 4 2 3 8" xfId="30570"/>
    <cellStyle name="Commentaire 4 2 3 9" xfId="1742"/>
    <cellStyle name="Commentaire 4 2 4" xfId="859"/>
    <cellStyle name="Commentaire 4 2 4 2" xfId="2837"/>
    <cellStyle name="Commentaire 4 2 4 2 2" xfId="4598"/>
    <cellStyle name="Commentaire 4 2 4 2 2 2" xfId="8161"/>
    <cellStyle name="Commentaire 4 2 4 2 2 2 2" xfId="15365"/>
    <cellStyle name="Commentaire 4 2 4 2 2 2 2 2" xfId="29848"/>
    <cellStyle name="Commentaire 4 2 4 2 2 2 2 2 2" xfId="58519"/>
    <cellStyle name="Commentaire 4 2 4 2 2 2 2 3" xfId="44183"/>
    <cellStyle name="Commentaire 4 2 4 2 2 2 3" xfId="22678"/>
    <cellStyle name="Commentaire 4 2 4 2 2 2 3 2" xfId="51349"/>
    <cellStyle name="Commentaire 4 2 4 2 2 2 4" xfId="37013"/>
    <cellStyle name="Commentaire 4 2 4 2 2 3" xfId="11802"/>
    <cellStyle name="Commentaire 4 2 4 2 2 3 2" xfId="26285"/>
    <cellStyle name="Commentaire 4 2 4 2 2 3 2 2" xfId="54956"/>
    <cellStyle name="Commentaire 4 2 4 2 2 3 3" xfId="40620"/>
    <cellStyle name="Commentaire 4 2 4 2 2 4" xfId="19115"/>
    <cellStyle name="Commentaire 4 2 4 2 2 4 2" xfId="47786"/>
    <cellStyle name="Commentaire 4 2 4 2 2 5" xfId="33450"/>
    <cellStyle name="Commentaire 4 2 4 2 3" xfId="6393"/>
    <cellStyle name="Commentaire 4 2 4 2 3 2" xfId="13597"/>
    <cellStyle name="Commentaire 4 2 4 2 3 2 2" xfId="28080"/>
    <cellStyle name="Commentaire 4 2 4 2 3 2 2 2" xfId="56751"/>
    <cellStyle name="Commentaire 4 2 4 2 3 2 3" xfId="42415"/>
    <cellStyle name="Commentaire 4 2 4 2 3 3" xfId="20910"/>
    <cellStyle name="Commentaire 4 2 4 2 3 3 2" xfId="49581"/>
    <cellStyle name="Commentaire 4 2 4 2 3 4" xfId="35245"/>
    <cellStyle name="Commentaire 4 2 4 2 4" xfId="10034"/>
    <cellStyle name="Commentaire 4 2 4 2 4 2" xfId="24517"/>
    <cellStyle name="Commentaire 4 2 4 2 4 2 2" xfId="53188"/>
    <cellStyle name="Commentaire 4 2 4 2 4 3" xfId="38852"/>
    <cellStyle name="Commentaire 4 2 4 2 5" xfId="17347"/>
    <cellStyle name="Commentaire 4 2 4 2 5 2" xfId="46018"/>
    <cellStyle name="Commentaire 4 2 4 2 6" xfId="31682"/>
    <cellStyle name="Commentaire 4 2 4 3" xfId="3714"/>
    <cellStyle name="Commentaire 4 2 4 3 2" xfId="7277"/>
    <cellStyle name="Commentaire 4 2 4 3 2 2" xfId="14481"/>
    <cellStyle name="Commentaire 4 2 4 3 2 2 2" xfId="28964"/>
    <cellStyle name="Commentaire 4 2 4 3 2 2 2 2" xfId="57635"/>
    <cellStyle name="Commentaire 4 2 4 3 2 2 3" xfId="43299"/>
    <cellStyle name="Commentaire 4 2 4 3 2 3" xfId="21794"/>
    <cellStyle name="Commentaire 4 2 4 3 2 3 2" xfId="50465"/>
    <cellStyle name="Commentaire 4 2 4 3 2 4" xfId="36129"/>
    <cellStyle name="Commentaire 4 2 4 3 3" xfId="10918"/>
    <cellStyle name="Commentaire 4 2 4 3 3 2" xfId="25401"/>
    <cellStyle name="Commentaire 4 2 4 3 3 2 2" xfId="54072"/>
    <cellStyle name="Commentaire 4 2 4 3 3 3" xfId="39736"/>
    <cellStyle name="Commentaire 4 2 4 3 4" xfId="18231"/>
    <cellStyle name="Commentaire 4 2 4 3 4 2" xfId="46902"/>
    <cellStyle name="Commentaire 4 2 4 3 5" xfId="32566"/>
    <cellStyle name="Commentaire 4 2 4 4" xfId="5499"/>
    <cellStyle name="Commentaire 4 2 4 4 2" xfId="12703"/>
    <cellStyle name="Commentaire 4 2 4 4 2 2" xfId="27186"/>
    <cellStyle name="Commentaire 4 2 4 4 2 2 2" xfId="55857"/>
    <cellStyle name="Commentaire 4 2 4 4 2 3" xfId="41521"/>
    <cellStyle name="Commentaire 4 2 4 4 3" xfId="20016"/>
    <cellStyle name="Commentaire 4 2 4 4 3 2" xfId="48687"/>
    <cellStyle name="Commentaire 4 2 4 4 4" xfId="34351"/>
    <cellStyle name="Commentaire 4 2 4 5" xfId="9140"/>
    <cellStyle name="Commentaire 4 2 4 5 2" xfId="23623"/>
    <cellStyle name="Commentaire 4 2 4 5 2 2" xfId="52294"/>
    <cellStyle name="Commentaire 4 2 4 5 3" xfId="37958"/>
    <cellStyle name="Commentaire 4 2 4 6" xfId="16453"/>
    <cellStyle name="Commentaire 4 2 4 6 2" xfId="45124"/>
    <cellStyle name="Commentaire 4 2 4 7" xfId="30788"/>
    <cellStyle name="Commentaire 4 2 4 8" xfId="1958"/>
    <cellStyle name="Commentaire 4 2 5" xfId="2410"/>
    <cellStyle name="Commentaire 4 2 5 2" xfId="4164"/>
    <cellStyle name="Commentaire 4 2 5 2 2" xfId="7727"/>
    <cellStyle name="Commentaire 4 2 5 2 2 2" xfId="14931"/>
    <cellStyle name="Commentaire 4 2 5 2 2 2 2" xfId="29414"/>
    <cellStyle name="Commentaire 4 2 5 2 2 2 2 2" xfId="58085"/>
    <cellStyle name="Commentaire 4 2 5 2 2 2 3" xfId="43749"/>
    <cellStyle name="Commentaire 4 2 5 2 2 3" xfId="22244"/>
    <cellStyle name="Commentaire 4 2 5 2 2 3 2" xfId="50915"/>
    <cellStyle name="Commentaire 4 2 5 2 2 4" xfId="36579"/>
    <cellStyle name="Commentaire 4 2 5 2 3" xfId="11368"/>
    <cellStyle name="Commentaire 4 2 5 2 3 2" xfId="25851"/>
    <cellStyle name="Commentaire 4 2 5 2 3 2 2" xfId="54522"/>
    <cellStyle name="Commentaire 4 2 5 2 3 3" xfId="40186"/>
    <cellStyle name="Commentaire 4 2 5 2 4" xfId="18681"/>
    <cellStyle name="Commentaire 4 2 5 2 4 2" xfId="47352"/>
    <cellStyle name="Commentaire 4 2 5 2 5" xfId="33016"/>
    <cellStyle name="Commentaire 4 2 5 3" xfId="5959"/>
    <cellStyle name="Commentaire 4 2 5 3 2" xfId="13163"/>
    <cellStyle name="Commentaire 4 2 5 3 2 2" xfId="27646"/>
    <cellStyle name="Commentaire 4 2 5 3 2 2 2" xfId="56317"/>
    <cellStyle name="Commentaire 4 2 5 3 2 3" xfId="41981"/>
    <cellStyle name="Commentaire 4 2 5 3 3" xfId="20476"/>
    <cellStyle name="Commentaire 4 2 5 3 3 2" xfId="49147"/>
    <cellStyle name="Commentaire 4 2 5 3 4" xfId="34811"/>
    <cellStyle name="Commentaire 4 2 5 4" xfId="9600"/>
    <cellStyle name="Commentaire 4 2 5 4 2" xfId="24083"/>
    <cellStyle name="Commentaire 4 2 5 4 2 2" xfId="52754"/>
    <cellStyle name="Commentaire 4 2 5 4 3" xfId="38418"/>
    <cellStyle name="Commentaire 4 2 5 5" xfId="16913"/>
    <cellStyle name="Commentaire 4 2 5 5 2" xfId="45584"/>
    <cellStyle name="Commentaire 4 2 5 6" xfId="31248"/>
    <cellStyle name="Commentaire 4 2 6" xfId="3282"/>
    <cellStyle name="Commentaire 4 2 6 2" xfId="6843"/>
    <cellStyle name="Commentaire 4 2 6 2 2" xfId="14047"/>
    <cellStyle name="Commentaire 4 2 6 2 2 2" xfId="28530"/>
    <cellStyle name="Commentaire 4 2 6 2 2 2 2" xfId="57201"/>
    <cellStyle name="Commentaire 4 2 6 2 2 3" xfId="42865"/>
    <cellStyle name="Commentaire 4 2 6 2 3" xfId="21360"/>
    <cellStyle name="Commentaire 4 2 6 2 3 2" xfId="50031"/>
    <cellStyle name="Commentaire 4 2 6 2 4" xfId="35695"/>
    <cellStyle name="Commentaire 4 2 6 3" xfId="10484"/>
    <cellStyle name="Commentaire 4 2 6 3 2" xfId="24967"/>
    <cellStyle name="Commentaire 4 2 6 3 2 2" xfId="53638"/>
    <cellStyle name="Commentaire 4 2 6 3 3" xfId="39302"/>
    <cellStyle name="Commentaire 4 2 6 4" xfId="17797"/>
    <cellStyle name="Commentaire 4 2 6 4 2" xfId="46468"/>
    <cellStyle name="Commentaire 4 2 6 5" xfId="32132"/>
    <cellStyle name="Commentaire 4 2 7" xfId="5065"/>
    <cellStyle name="Commentaire 4 2 7 2" xfId="12269"/>
    <cellStyle name="Commentaire 4 2 7 2 2" xfId="26752"/>
    <cellStyle name="Commentaire 4 2 7 2 2 2" xfId="55423"/>
    <cellStyle name="Commentaire 4 2 7 2 3" xfId="41087"/>
    <cellStyle name="Commentaire 4 2 7 3" xfId="19582"/>
    <cellStyle name="Commentaire 4 2 7 3 2" xfId="48253"/>
    <cellStyle name="Commentaire 4 2 7 4" xfId="33917"/>
    <cellStyle name="Commentaire 4 2 8" xfId="8692"/>
    <cellStyle name="Commentaire 4 2 8 2" xfId="23175"/>
    <cellStyle name="Commentaire 4 2 8 2 2" xfId="51846"/>
    <cellStyle name="Commentaire 4 2 8 3" xfId="37510"/>
    <cellStyle name="Commentaire 4 2 9" xfId="16019"/>
    <cellStyle name="Commentaire 4 2 9 2" xfId="44690"/>
    <cellStyle name="Commentaire 4 3" xfId="207"/>
    <cellStyle name="Commentaire 4 3 10" xfId="1532"/>
    <cellStyle name="Commentaire 4 3 2" xfId="626"/>
    <cellStyle name="Commentaire 4 3 2 2" xfId="1077"/>
    <cellStyle name="Commentaire 4 3 2 2 2" xfId="3053"/>
    <cellStyle name="Commentaire 4 3 2 2 2 2" xfId="4816"/>
    <cellStyle name="Commentaire 4 3 2 2 2 2 2" xfId="8379"/>
    <cellStyle name="Commentaire 4 3 2 2 2 2 2 2" xfId="15583"/>
    <cellStyle name="Commentaire 4 3 2 2 2 2 2 2 2" xfId="30066"/>
    <cellStyle name="Commentaire 4 3 2 2 2 2 2 2 2 2" xfId="58737"/>
    <cellStyle name="Commentaire 4 3 2 2 2 2 2 2 3" xfId="44401"/>
    <cellStyle name="Commentaire 4 3 2 2 2 2 2 3" xfId="22896"/>
    <cellStyle name="Commentaire 4 3 2 2 2 2 2 3 2" xfId="51567"/>
    <cellStyle name="Commentaire 4 3 2 2 2 2 2 4" xfId="37231"/>
    <cellStyle name="Commentaire 4 3 2 2 2 2 3" xfId="12020"/>
    <cellStyle name="Commentaire 4 3 2 2 2 2 3 2" xfId="26503"/>
    <cellStyle name="Commentaire 4 3 2 2 2 2 3 2 2" xfId="55174"/>
    <cellStyle name="Commentaire 4 3 2 2 2 2 3 3" xfId="40838"/>
    <cellStyle name="Commentaire 4 3 2 2 2 2 4" xfId="19333"/>
    <cellStyle name="Commentaire 4 3 2 2 2 2 4 2" xfId="48004"/>
    <cellStyle name="Commentaire 4 3 2 2 2 2 5" xfId="33668"/>
    <cellStyle name="Commentaire 4 3 2 2 2 3" xfId="6611"/>
    <cellStyle name="Commentaire 4 3 2 2 2 3 2" xfId="13815"/>
    <cellStyle name="Commentaire 4 3 2 2 2 3 2 2" xfId="28298"/>
    <cellStyle name="Commentaire 4 3 2 2 2 3 2 2 2" xfId="56969"/>
    <cellStyle name="Commentaire 4 3 2 2 2 3 2 3" xfId="42633"/>
    <cellStyle name="Commentaire 4 3 2 2 2 3 3" xfId="21128"/>
    <cellStyle name="Commentaire 4 3 2 2 2 3 3 2" xfId="49799"/>
    <cellStyle name="Commentaire 4 3 2 2 2 3 4" xfId="35463"/>
    <cellStyle name="Commentaire 4 3 2 2 2 4" xfId="10252"/>
    <cellStyle name="Commentaire 4 3 2 2 2 4 2" xfId="24735"/>
    <cellStyle name="Commentaire 4 3 2 2 2 4 2 2" xfId="53406"/>
    <cellStyle name="Commentaire 4 3 2 2 2 4 3" xfId="39070"/>
    <cellStyle name="Commentaire 4 3 2 2 2 5" xfId="17565"/>
    <cellStyle name="Commentaire 4 3 2 2 2 5 2" xfId="46236"/>
    <cellStyle name="Commentaire 4 3 2 2 2 6" xfId="31900"/>
    <cellStyle name="Commentaire 4 3 2 2 3" xfId="3932"/>
    <cellStyle name="Commentaire 4 3 2 2 3 2" xfId="7495"/>
    <cellStyle name="Commentaire 4 3 2 2 3 2 2" xfId="14699"/>
    <cellStyle name="Commentaire 4 3 2 2 3 2 2 2" xfId="29182"/>
    <cellStyle name="Commentaire 4 3 2 2 3 2 2 2 2" xfId="57853"/>
    <cellStyle name="Commentaire 4 3 2 2 3 2 2 3" xfId="43517"/>
    <cellStyle name="Commentaire 4 3 2 2 3 2 3" xfId="22012"/>
    <cellStyle name="Commentaire 4 3 2 2 3 2 3 2" xfId="50683"/>
    <cellStyle name="Commentaire 4 3 2 2 3 2 4" xfId="36347"/>
    <cellStyle name="Commentaire 4 3 2 2 3 3" xfId="11136"/>
    <cellStyle name="Commentaire 4 3 2 2 3 3 2" xfId="25619"/>
    <cellStyle name="Commentaire 4 3 2 2 3 3 2 2" xfId="54290"/>
    <cellStyle name="Commentaire 4 3 2 2 3 3 3" xfId="39954"/>
    <cellStyle name="Commentaire 4 3 2 2 3 4" xfId="18449"/>
    <cellStyle name="Commentaire 4 3 2 2 3 4 2" xfId="47120"/>
    <cellStyle name="Commentaire 4 3 2 2 3 5" xfId="32784"/>
    <cellStyle name="Commentaire 4 3 2 2 4" xfId="5717"/>
    <cellStyle name="Commentaire 4 3 2 2 4 2" xfId="12921"/>
    <cellStyle name="Commentaire 4 3 2 2 4 2 2" xfId="27404"/>
    <cellStyle name="Commentaire 4 3 2 2 4 2 2 2" xfId="56075"/>
    <cellStyle name="Commentaire 4 3 2 2 4 2 3" xfId="41739"/>
    <cellStyle name="Commentaire 4 3 2 2 4 3" xfId="20234"/>
    <cellStyle name="Commentaire 4 3 2 2 4 3 2" xfId="48905"/>
    <cellStyle name="Commentaire 4 3 2 2 4 4" xfId="34569"/>
    <cellStyle name="Commentaire 4 3 2 2 5" xfId="9358"/>
    <cellStyle name="Commentaire 4 3 2 2 5 2" xfId="23841"/>
    <cellStyle name="Commentaire 4 3 2 2 5 2 2" xfId="52512"/>
    <cellStyle name="Commentaire 4 3 2 2 5 3" xfId="38176"/>
    <cellStyle name="Commentaire 4 3 2 2 6" xfId="16671"/>
    <cellStyle name="Commentaire 4 3 2 2 6 2" xfId="45342"/>
    <cellStyle name="Commentaire 4 3 2 2 7" xfId="31006"/>
    <cellStyle name="Commentaire 4 3 2 2 8" xfId="2174"/>
    <cellStyle name="Commentaire 4 3 2 3" xfId="2623"/>
    <cellStyle name="Commentaire 4 3 2 3 2" xfId="4382"/>
    <cellStyle name="Commentaire 4 3 2 3 2 2" xfId="7945"/>
    <cellStyle name="Commentaire 4 3 2 3 2 2 2" xfId="15149"/>
    <cellStyle name="Commentaire 4 3 2 3 2 2 2 2" xfId="29632"/>
    <cellStyle name="Commentaire 4 3 2 3 2 2 2 2 2" xfId="58303"/>
    <cellStyle name="Commentaire 4 3 2 3 2 2 2 3" xfId="43967"/>
    <cellStyle name="Commentaire 4 3 2 3 2 2 3" xfId="22462"/>
    <cellStyle name="Commentaire 4 3 2 3 2 2 3 2" xfId="51133"/>
    <cellStyle name="Commentaire 4 3 2 3 2 2 4" xfId="36797"/>
    <cellStyle name="Commentaire 4 3 2 3 2 3" xfId="11586"/>
    <cellStyle name="Commentaire 4 3 2 3 2 3 2" xfId="26069"/>
    <cellStyle name="Commentaire 4 3 2 3 2 3 2 2" xfId="54740"/>
    <cellStyle name="Commentaire 4 3 2 3 2 3 3" xfId="40404"/>
    <cellStyle name="Commentaire 4 3 2 3 2 4" xfId="18899"/>
    <cellStyle name="Commentaire 4 3 2 3 2 4 2" xfId="47570"/>
    <cellStyle name="Commentaire 4 3 2 3 2 5" xfId="33234"/>
    <cellStyle name="Commentaire 4 3 2 3 3" xfId="6177"/>
    <cellStyle name="Commentaire 4 3 2 3 3 2" xfId="13381"/>
    <cellStyle name="Commentaire 4 3 2 3 3 2 2" xfId="27864"/>
    <cellStyle name="Commentaire 4 3 2 3 3 2 2 2" xfId="56535"/>
    <cellStyle name="Commentaire 4 3 2 3 3 2 3" xfId="42199"/>
    <cellStyle name="Commentaire 4 3 2 3 3 3" xfId="20694"/>
    <cellStyle name="Commentaire 4 3 2 3 3 3 2" xfId="49365"/>
    <cellStyle name="Commentaire 4 3 2 3 3 4" xfId="35029"/>
    <cellStyle name="Commentaire 4 3 2 3 4" xfId="9818"/>
    <cellStyle name="Commentaire 4 3 2 3 4 2" xfId="24301"/>
    <cellStyle name="Commentaire 4 3 2 3 4 2 2" xfId="52972"/>
    <cellStyle name="Commentaire 4 3 2 3 4 3" xfId="38636"/>
    <cellStyle name="Commentaire 4 3 2 3 5" xfId="17131"/>
    <cellStyle name="Commentaire 4 3 2 3 5 2" xfId="45802"/>
    <cellStyle name="Commentaire 4 3 2 3 6" xfId="31466"/>
    <cellStyle name="Commentaire 4 3 2 4" xfId="3500"/>
    <cellStyle name="Commentaire 4 3 2 4 2" xfId="7061"/>
    <cellStyle name="Commentaire 4 3 2 4 2 2" xfId="14265"/>
    <cellStyle name="Commentaire 4 3 2 4 2 2 2" xfId="28748"/>
    <cellStyle name="Commentaire 4 3 2 4 2 2 2 2" xfId="57419"/>
    <cellStyle name="Commentaire 4 3 2 4 2 2 3" xfId="43083"/>
    <cellStyle name="Commentaire 4 3 2 4 2 3" xfId="21578"/>
    <cellStyle name="Commentaire 4 3 2 4 2 3 2" xfId="50249"/>
    <cellStyle name="Commentaire 4 3 2 4 2 4" xfId="35913"/>
    <cellStyle name="Commentaire 4 3 2 4 3" xfId="10702"/>
    <cellStyle name="Commentaire 4 3 2 4 3 2" xfId="25185"/>
    <cellStyle name="Commentaire 4 3 2 4 3 2 2" xfId="53856"/>
    <cellStyle name="Commentaire 4 3 2 4 3 3" xfId="39520"/>
    <cellStyle name="Commentaire 4 3 2 4 4" xfId="18015"/>
    <cellStyle name="Commentaire 4 3 2 4 4 2" xfId="46686"/>
    <cellStyle name="Commentaire 4 3 2 4 5" xfId="32350"/>
    <cellStyle name="Commentaire 4 3 2 5" xfId="5283"/>
    <cellStyle name="Commentaire 4 3 2 5 2" xfId="12487"/>
    <cellStyle name="Commentaire 4 3 2 5 2 2" xfId="26970"/>
    <cellStyle name="Commentaire 4 3 2 5 2 2 2" xfId="55641"/>
    <cellStyle name="Commentaire 4 3 2 5 2 3" xfId="41305"/>
    <cellStyle name="Commentaire 4 3 2 5 3" xfId="19800"/>
    <cellStyle name="Commentaire 4 3 2 5 3 2" xfId="48471"/>
    <cellStyle name="Commentaire 4 3 2 5 4" xfId="34135"/>
    <cellStyle name="Commentaire 4 3 2 6" xfId="8921"/>
    <cellStyle name="Commentaire 4 3 2 6 2" xfId="23404"/>
    <cellStyle name="Commentaire 4 3 2 6 2 2" xfId="52075"/>
    <cellStyle name="Commentaire 4 3 2 6 3" xfId="37739"/>
    <cellStyle name="Commentaire 4 3 2 7" xfId="16237"/>
    <cellStyle name="Commentaire 4 3 2 7 2" xfId="44908"/>
    <cellStyle name="Commentaire 4 3 2 8" xfId="30572"/>
    <cellStyle name="Commentaire 4 3 2 9" xfId="1744"/>
    <cellStyle name="Commentaire 4 3 3" xfId="861"/>
    <cellStyle name="Commentaire 4 3 3 2" xfId="2839"/>
    <cellStyle name="Commentaire 4 3 3 2 2" xfId="4600"/>
    <cellStyle name="Commentaire 4 3 3 2 2 2" xfId="8163"/>
    <cellStyle name="Commentaire 4 3 3 2 2 2 2" xfId="15367"/>
    <cellStyle name="Commentaire 4 3 3 2 2 2 2 2" xfId="29850"/>
    <cellStyle name="Commentaire 4 3 3 2 2 2 2 2 2" xfId="58521"/>
    <cellStyle name="Commentaire 4 3 3 2 2 2 2 3" xfId="44185"/>
    <cellStyle name="Commentaire 4 3 3 2 2 2 3" xfId="22680"/>
    <cellStyle name="Commentaire 4 3 3 2 2 2 3 2" xfId="51351"/>
    <cellStyle name="Commentaire 4 3 3 2 2 2 4" xfId="37015"/>
    <cellStyle name="Commentaire 4 3 3 2 2 3" xfId="11804"/>
    <cellStyle name="Commentaire 4 3 3 2 2 3 2" xfId="26287"/>
    <cellStyle name="Commentaire 4 3 3 2 2 3 2 2" xfId="54958"/>
    <cellStyle name="Commentaire 4 3 3 2 2 3 3" xfId="40622"/>
    <cellStyle name="Commentaire 4 3 3 2 2 4" xfId="19117"/>
    <cellStyle name="Commentaire 4 3 3 2 2 4 2" xfId="47788"/>
    <cellStyle name="Commentaire 4 3 3 2 2 5" xfId="33452"/>
    <cellStyle name="Commentaire 4 3 3 2 3" xfId="6395"/>
    <cellStyle name="Commentaire 4 3 3 2 3 2" xfId="13599"/>
    <cellStyle name="Commentaire 4 3 3 2 3 2 2" xfId="28082"/>
    <cellStyle name="Commentaire 4 3 3 2 3 2 2 2" xfId="56753"/>
    <cellStyle name="Commentaire 4 3 3 2 3 2 3" xfId="42417"/>
    <cellStyle name="Commentaire 4 3 3 2 3 3" xfId="20912"/>
    <cellStyle name="Commentaire 4 3 3 2 3 3 2" xfId="49583"/>
    <cellStyle name="Commentaire 4 3 3 2 3 4" xfId="35247"/>
    <cellStyle name="Commentaire 4 3 3 2 4" xfId="10036"/>
    <cellStyle name="Commentaire 4 3 3 2 4 2" xfId="24519"/>
    <cellStyle name="Commentaire 4 3 3 2 4 2 2" xfId="53190"/>
    <cellStyle name="Commentaire 4 3 3 2 4 3" xfId="38854"/>
    <cellStyle name="Commentaire 4 3 3 2 5" xfId="17349"/>
    <cellStyle name="Commentaire 4 3 3 2 5 2" xfId="46020"/>
    <cellStyle name="Commentaire 4 3 3 2 6" xfId="31684"/>
    <cellStyle name="Commentaire 4 3 3 3" xfId="3716"/>
    <cellStyle name="Commentaire 4 3 3 3 2" xfId="7279"/>
    <cellStyle name="Commentaire 4 3 3 3 2 2" xfId="14483"/>
    <cellStyle name="Commentaire 4 3 3 3 2 2 2" xfId="28966"/>
    <cellStyle name="Commentaire 4 3 3 3 2 2 2 2" xfId="57637"/>
    <cellStyle name="Commentaire 4 3 3 3 2 2 3" xfId="43301"/>
    <cellStyle name="Commentaire 4 3 3 3 2 3" xfId="21796"/>
    <cellStyle name="Commentaire 4 3 3 3 2 3 2" xfId="50467"/>
    <cellStyle name="Commentaire 4 3 3 3 2 4" xfId="36131"/>
    <cellStyle name="Commentaire 4 3 3 3 3" xfId="10920"/>
    <cellStyle name="Commentaire 4 3 3 3 3 2" xfId="25403"/>
    <cellStyle name="Commentaire 4 3 3 3 3 2 2" xfId="54074"/>
    <cellStyle name="Commentaire 4 3 3 3 3 3" xfId="39738"/>
    <cellStyle name="Commentaire 4 3 3 3 4" xfId="18233"/>
    <cellStyle name="Commentaire 4 3 3 3 4 2" xfId="46904"/>
    <cellStyle name="Commentaire 4 3 3 3 5" xfId="32568"/>
    <cellStyle name="Commentaire 4 3 3 4" xfId="5501"/>
    <cellStyle name="Commentaire 4 3 3 4 2" xfId="12705"/>
    <cellStyle name="Commentaire 4 3 3 4 2 2" xfId="27188"/>
    <cellStyle name="Commentaire 4 3 3 4 2 2 2" xfId="55859"/>
    <cellStyle name="Commentaire 4 3 3 4 2 3" xfId="41523"/>
    <cellStyle name="Commentaire 4 3 3 4 3" xfId="20018"/>
    <cellStyle name="Commentaire 4 3 3 4 3 2" xfId="48689"/>
    <cellStyle name="Commentaire 4 3 3 4 4" xfId="34353"/>
    <cellStyle name="Commentaire 4 3 3 5" xfId="9142"/>
    <cellStyle name="Commentaire 4 3 3 5 2" xfId="23625"/>
    <cellStyle name="Commentaire 4 3 3 5 2 2" xfId="52296"/>
    <cellStyle name="Commentaire 4 3 3 5 3" xfId="37960"/>
    <cellStyle name="Commentaire 4 3 3 6" xfId="16455"/>
    <cellStyle name="Commentaire 4 3 3 6 2" xfId="45126"/>
    <cellStyle name="Commentaire 4 3 3 7" xfId="30790"/>
    <cellStyle name="Commentaire 4 3 3 8" xfId="1960"/>
    <cellStyle name="Commentaire 4 3 4" xfId="2412"/>
    <cellStyle name="Commentaire 4 3 4 2" xfId="4166"/>
    <cellStyle name="Commentaire 4 3 4 2 2" xfId="7729"/>
    <cellStyle name="Commentaire 4 3 4 2 2 2" xfId="14933"/>
    <cellStyle name="Commentaire 4 3 4 2 2 2 2" xfId="29416"/>
    <cellStyle name="Commentaire 4 3 4 2 2 2 2 2" xfId="58087"/>
    <cellStyle name="Commentaire 4 3 4 2 2 2 3" xfId="43751"/>
    <cellStyle name="Commentaire 4 3 4 2 2 3" xfId="22246"/>
    <cellStyle name="Commentaire 4 3 4 2 2 3 2" xfId="50917"/>
    <cellStyle name="Commentaire 4 3 4 2 2 4" xfId="36581"/>
    <cellStyle name="Commentaire 4 3 4 2 3" xfId="11370"/>
    <cellStyle name="Commentaire 4 3 4 2 3 2" xfId="25853"/>
    <cellStyle name="Commentaire 4 3 4 2 3 2 2" xfId="54524"/>
    <cellStyle name="Commentaire 4 3 4 2 3 3" xfId="40188"/>
    <cellStyle name="Commentaire 4 3 4 2 4" xfId="18683"/>
    <cellStyle name="Commentaire 4 3 4 2 4 2" xfId="47354"/>
    <cellStyle name="Commentaire 4 3 4 2 5" xfId="33018"/>
    <cellStyle name="Commentaire 4 3 4 3" xfId="5961"/>
    <cellStyle name="Commentaire 4 3 4 3 2" xfId="13165"/>
    <cellStyle name="Commentaire 4 3 4 3 2 2" xfId="27648"/>
    <cellStyle name="Commentaire 4 3 4 3 2 2 2" xfId="56319"/>
    <cellStyle name="Commentaire 4 3 4 3 2 3" xfId="41983"/>
    <cellStyle name="Commentaire 4 3 4 3 3" xfId="20478"/>
    <cellStyle name="Commentaire 4 3 4 3 3 2" xfId="49149"/>
    <cellStyle name="Commentaire 4 3 4 3 4" xfId="34813"/>
    <cellStyle name="Commentaire 4 3 4 4" xfId="9602"/>
    <cellStyle name="Commentaire 4 3 4 4 2" xfId="24085"/>
    <cellStyle name="Commentaire 4 3 4 4 2 2" xfId="52756"/>
    <cellStyle name="Commentaire 4 3 4 4 3" xfId="38420"/>
    <cellStyle name="Commentaire 4 3 4 5" xfId="16915"/>
    <cellStyle name="Commentaire 4 3 4 5 2" xfId="45586"/>
    <cellStyle name="Commentaire 4 3 4 6" xfId="31250"/>
    <cellStyle name="Commentaire 4 3 5" xfId="3284"/>
    <cellStyle name="Commentaire 4 3 5 2" xfId="6845"/>
    <cellStyle name="Commentaire 4 3 5 2 2" xfId="14049"/>
    <cellStyle name="Commentaire 4 3 5 2 2 2" xfId="28532"/>
    <cellStyle name="Commentaire 4 3 5 2 2 2 2" xfId="57203"/>
    <cellStyle name="Commentaire 4 3 5 2 2 3" xfId="42867"/>
    <cellStyle name="Commentaire 4 3 5 2 3" xfId="21362"/>
    <cellStyle name="Commentaire 4 3 5 2 3 2" xfId="50033"/>
    <cellStyle name="Commentaire 4 3 5 2 4" xfId="35697"/>
    <cellStyle name="Commentaire 4 3 5 3" xfId="10486"/>
    <cellStyle name="Commentaire 4 3 5 3 2" xfId="24969"/>
    <cellStyle name="Commentaire 4 3 5 3 2 2" xfId="53640"/>
    <cellStyle name="Commentaire 4 3 5 3 3" xfId="39304"/>
    <cellStyle name="Commentaire 4 3 5 4" xfId="17799"/>
    <cellStyle name="Commentaire 4 3 5 4 2" xfId="46470"/>
    <cellStyle name="Commentaire 4 3 5 5" xfId="32134"/>
    <cellStyle name="Commentaire 4 3 6" xfId="5067"/>
    <cellStyle name="Commentaire 4 3 6 2" xfId="12271"/>
    <cellStyle name="Commentaire 4 3 6 2 2" xfId="26754"/>
    <cellStyle name="Commentaire 4 3 6 2 2 2" xfId="55425"/>
    <cellStyle name="Commentaire 4 3 6 2 3" xfId="41089"/>
    <cellStyle name="Commentaire 4 3 6 3" xfId="19584"/>
    <cellStyle name="Commentaire 4 3 6 3 2" xfId="48255"/>
    <cellStyle name="Commentaire 4 3 6 4" xfId="33919"/>
    <cellStyle name="Commentaire 4 3 7" xfId="8694"/>
    <cellStyle name="Commentaire 4 3 7 2" xfId="23177"/>
    <cellStyle name="Commentaire 4 3 7 2 2" xfId="51848"/>
    <cellStyle name="Commentaire 4 3 7 3" xfId="37512"/>
    <cellStyle name="Commentaire 4 3 8" xfId="16021"/>
    <cellStyle name="Commentaire 4 3 8 2" xfId="44692"/>
    <cellStyle name="Commentaire 4 3 9" xfId="30356"/>
    <cellStyle name="Commentaire 4 4" xfId="623"/>
    <cellStyle name="Commentaire 4 4 2" xfId="1074"/>
    <cellStyle name="Commentaire 4 4 2 2" xfId="3050"/>
    <cellStyle name="Commentaire 4 4 2 2 2" xfId="4813"/>
    <cellStyle name="Commentaire 4 4 2 2 2 2" xfId="8376"/>
    <cellStyle name="Commentaire 4 4 2 2 2 2 2" xfId="15580"/>
    <cellStyle name="Commentaire 4 4 2 2 2 2 2 2" xfId="30063"/>
    <cellStyle name="Commentaire 4 4 2 2 2 2 2 2 2" xfId="58734"/>
    <cellStyle name="Commentaire 4 4 2 2 2 2 2 3" xfId="44398"/>
    <cellStyle name="Commentaire 4 4 2 2 2 2 3" xfId="22893"/>
    <cellStyle name="Commentaire 4 4 2 2 2 2 3 2" xfId="51564"/>
    <cellStyle name="Commentaire 4 4 2 2 2 2 4" xfId="37228"/>
    <cellStyle name="Commentaire 4 4 2 2 2 3" xfId="12017"/>
    <cellStyle name="Commentaire 4 4 2 2 2 3 2" xfId="26500"/>
    <cellStyle name="Commentaire 4 4 2 2 2 3 2 2" xfId="55171"/>
    <cellStyle name="Commentaire 4 4 2 2 2 3 3" xfId="40835"/>
    <cellStyle name="Commentaire 4 4 2 2 2 4" xfId="19330"/>
    <cellStyle name="Commentaire 4 4 2 2 2 4 2" xfId="48001"/>
    <cellStyle name="Commentaire 4 4 2 2 2 5" xfId="33665"/>
    <cellStyle name="Commentaire 4 4 2 2 3" xfId="6608"/>
    <cellStyle name="Commentaire 4 4 2 2 3 2" xfId="13812"/>
    <cellStyle name="Commentaire 4 4 2 2 3 2 2" xfId="28295"/>
    <cellStyle name="Commentaire 4 4 2 2 3 2 2 2" xfId="56966"/>
    <cellStyle name="Commentaire 4 4 2 2 3 2 3" xfId="42630"/>
    <cellStyle name="Commentaire 4 4 2 2 3 3" xfId="21125"/>
    <cellStyle name="Commentaire 4 4 2 2 3 3 2" xfId="49796"/>
    <cellStyle name="Commentaire 4 4 2 2 3 4" xfId="35460"/>
    <cellStyle name="Commentaire 4 4 2 2 4" xfId="10249"/>
    <cellStyle name="Commentaire 4 4 2 2 4 2" xfId="24732"/>
    <cellStyle name="Commentaire 4 4 2 2 4 2 2" xfId="53403"/>
    <cellStyle name="Commentaire 4 4 2 2 4 3" xfId="39067"/>
    <cellStyle name="Commentaire 4 4 2 2 5" xfId="17562"/>
    <cellStyle name="Commentaire 4 4 2 2 5 2" xfId="46233"/>
    <cellStyle name="Commentaire 4 4 2 2 6" xfId="31897"/>
    <cellStyle name="Commentaire 4 4 2 3" xfId="3929"/>
    <cellStyle name="Commentaire 4 4 2 3 2" xfId="7492"/>
    <cellStyle name="Commentaire 4 4 2 3 2 2" xfId="14696"/>
    <cellStyle name="Commentaire 4 4 2 3 2 2 2" xfId="29179"/>
    <cellStyle name="Commentaire 4 4 2 3 2 2 2 2" xfId="57850"/>
    <cellStyle name="Commentaire 4 4 2 3 2 2 3" xfId="43514"/>
    <cellStyle name="Commentaire 4 4 2 3 2 3" xfId="22009"/>
    <cellStyle name="Commentaire 4 4 2 3 2 3 2" xfId="50680"/>
    <cellStyle name="Commentaire 4 4 2 3 2 4" xfId="36344"/>
    <cellStyle name="Commentaire 4 4 2 3 3" xfId="11133"/>
    <cellStyle name="Commentaire 4 4 2 3 3 2" xfId="25616"/>
    <cellStyle name="Commentaire 4 4 2 3 3 2 2" xfId="54287"/>
    <cellStyle name="Commentaire 4 4 2 3 3 3" xfId="39951"/>
    <cellStyle name="Commentaire 4 4 2 3 4" xfId="18446"/>
    <cellStyle name="Commentaire 4 4 2 3 4 2" xfId="47117"/>
    <cellStyle name="Commentaire 4 4 2 3 5" xfId="32781"/>
    <cellStyle name="Commentaire 4 4 2 4" xfId="5714"/>
    <cellStyle name="Commentaire 4 4 2 4 2" xfId="12918"/>
    <cellStyle name="Commentaire 4 4 2 4 2 2" xfId="27401"/>
    <cellStyle name="Commentaire 4 4 2 4 2 2 2" xfId="56072"/>
    <cellStyle name="Commentaire 4 4 2 4 2 3" xfId="41736"/>
    <cellStyle name="Commentaire 4 4 2 4 3" xfId="20231"/>
    <cellStyle name="Commentaire 4 4 2 4 3 2" xfId="48902"/>
    <cellStyle name="Commentaire 4 4 2 4 4" xfId="34566"/>
    <cellStyle name="Commentaire 4 4 2 5" xfId="9355"/>
    <cellStyle name="Commentaire 4 4 2 5 2" xfId="23838"/>
    <cellStyle name="Commentaire 4 4 2 5 2 2" xfId="52509"/>
    <cellStyle name="Commentaire 4 4 2 5 3" xfId="38173"/>
    <cellStyle name="Commentaire 4 4 2 6" xfId="16668"/>
    <cellStyle name="Commentaire 4 4 2 6 2" xfId="45339"/>
    <cellStyle name="Commentaire 4 4 2 7" xfId="31003"/>
    <cellStyle name="Commentaire 4 4 2 8" xfId="2171"/>
    <cellStyle name="Commentaire 4 4 3" xfId="2620"/>
    <cellStyle name="Commentaire 4 4 3 2" xfId="4379"/>
    <cellStyle name="Commentaire 4 4 3 2 2" xfId="7942"/>
    <cellStyle name="Commentaire 4 4 3 2 2 2" xfId="15146"/>
    <cellStyle name="Commentaire 4 4 3 2 2 2 2" xfId="29629"/>
    <cellStyle name="Commentaire 4 4 3 2 2 2 2 2" xfId="58300"/>
    <cellStyle name="Commentaire 4 4 3 2 2 2 3" xfId="43964"/>
    <cellStyle name="Commentaire 4 4 3 2 2 3" xfId="22459"/>
    <cellStyle name="Commentaire 4 4 3 2 2 3 2" xfId="51130"/>
    <cellStyle name="Commentaire 4 4 3 2 2 4" xfId="36794"/>
    <cellStyle name="Commentaire 4 4 3 2 3" xfId="11583"/>
    <cellStyle name="Commentaire 4 4 3 2 3 2" xfId="26066"/>
    <cellStyle name="Commentaire 4 4 3 2 3 2 2" xfId="54737"/>
    <cellStyle name="Commentaire 4 4 3 2 3 3" xfId="40401"/>
    <cellStyle name="Commentaire 4 4 3 2 4" xfId="18896"/>
    <cellStyle name="Commentaire 4 4 3 2 4 2" xfId="47567"/>
    <cellStyle name="Commentaire 4 4 3 2 5" xfId="33231"/>
    <cellStyle name="Commentaire 4 4 3 3" xfId="6174"/>
    <cellStyle name="Commentaire 4 4 3 3 2" xfId="13378"/>
    <cellStyle name="Commentaire 4 4 3 3 2 2" xfId="27861"/>
    <cellStyle name="Commentaire 4 4 3 3 2 2 2" xfId="56532"/>
    <cellStyle name="Commentaire 4 4 3 3 2 3" xfId="42196"/>
    <cellStyle name="Commentaire 4 4 3 3 3" xfId="20691"/>
    <cellStyle name="Commentaire 4 4 3 3 3 2" xfId="49362"/>
    <cellStyle name="Commentaire 4 4 3 3 4" xfId="35026"/>
    <cellStyle name="Commentaire 4 4 3 4" xfId="9815"/>
    <cellStyle name="Commentaire 4 4 3 4 2" xfId="24298"/>
    <cellStyle name="Commentaire 4 4 3 4 2 2" xfId="52969"/>
    <cellStyle name="Commentaire 4 4 3 4 3" xfId="38633"/>
    <cellStyle name="Commentaire 4 4 3 5" xfId="17128"/>
    <cellStyle name="Commentaire 4 4 3 5 2" xfId="45799"/>
    <cellStyle name="Commentaire 4 4 3 6" xfId="31463"/>
    <cellStyle name="Commentaire 4 4 4" xfId="3497"/>
    <cellStyle name="Commentaire 4 4 4 2" xfId="7058"/>
    <cellStyle name="Commentaire 4 4 4 2 2" xfId="14262"/>
    <cellStyle name="Commentaire 4 4 4 2 2 2" xfId="28745"/>
    <cellStyle name="Commentaire 4 4 4 2 2 2 2" xfId="57416"/>
    <cellStyle name="Commentaire 4 4 4 2 2 3" xfId="43080"/>
    <cellStyle name="Commentaire 4 4 4 2 3" xfId="21575"/>
    <cellStyle name="Commentaire 4 4 4 2 3 2" xfId="50246"/>
    <cellStyle name="Commentaire 4 4 4 2 4" xfId="35910"/>
    <cellStyle name="Commentaire 4 4 4 3" xfId="10699"/>
    <cellStyle name="Commentaire 4 4 4 3 2" xfId="25182"/>
    <cellStyle name="Commentaire 4 4 4 3 2 2" xfId="53853"/>
    <cellStyle name="Commentaire 4 4 4 3 3" xfId="39517"/>
    <cellStyle name="Commentaire 4 4 4 4" xfId="18012"/>
    <cellStyle name="Commentaire 4 4 4 4 2" xfId="46683"/>
    <cellStyle name="Commentaire 4 4 4 5" xfId="32347"/>
    <cellStyle name="Commentaire 4 4 5" xfId="5280"/>
    <cellStyle name="Commentaire 4 4 5 2" xfId="12484"/>
    <cellStyle name="Commentaire 4 4 5 2 2" xfId="26967"/>
    <cellStyle name="Commentaire 4 4 5 2 2 2" xfId="55638"/>
    <cellStyle name="Commentaire 4 4 5 2 3" xfId="41302"/>
    <cellStyle name="Commentaire 4 4 5 3" xfId="19797"/>
    <cellStyle name="Commentaire 4 4 5 3 2" xfId="48468"/>
    <cellStyle name="Commentaire 4 4 5 4" xfId="34132"/>
    <cellStyle name="Commentaire 4 4 6" xfId="8918"/>
    <cellStyle name="Commentaire 4 4 6 2" xfId="23401"/>
    <cellStyle name="Commentaire 4 4 6 2 2" xfId="52072"/>
    <cellStyle name="Commentaire 4 4 6 3" xfId="37736"/>
    <cellStyle name="Commentaire 4 4 7" xfId="16234"/>
    <cellStyle name="Commentaire 4 4 7 2" xfId="44905"/>
    <cellStyle name="Commentaire 4 4 8" xfId="30569"/>
    <cellStyle name="Commentaire 4 4 9" xfId="1741"/>
    <cellStyle name="Commentaire 4 5" xfId="858"/>
    <cellStyle name="Commentaire 4 5 2" xfId="2836"/>
    <cellStyle name="Commentaire 4 5 2 2" xfId="4597"/>
    <cellStyle name="Commentaire 4 5 2 2 2" xfId="8160"/>
    <cellStyle name="Commentaire 4 5 2 2 2 2" xfId="15364"/>
    <cellStyle name="Commentaire 4 5 2 2 2 2 2" xfId="29847"/>
    <cellStyle name="Commentaire 4 5 2 2 2 2 2 2" xfId="58518"/>
    <cellStyle name="Commentaire 4 5 2 2 2 2 3" xfId="44182"/>
    <cellStyle name="Commentaire 4 5 2 2 2 3" xfId="22677"/>
    <cellStyle name="Commentaire 4 5 2 2 2 3 2" xfId="51348"/>
    <cellStyle name="Commentaire 4 5 2 2 2 4" xfId="37012"/>
    <cellStyle name="Commentaire 4 5 2 2 3" xfId="11801"/>
    <cellStyle name="Commentaire 4 5 2 2 3 2" xfId="26284"/>
    <cellStyle name="Commentaire 4 5 2 2 3 2 2" xfId="54955"/>
    <cellStyle name="Commentaire 4 5 2 2 3 3" xfId="40619"/>
    <cellStyle name="Commentaire 4 5 2 2 4" xfId="19114"/>
    <cellStyle name="Commentaire 4 5 2 2 4 2" xfId="47785"/>
    <cellStyle name="Commentaire 4 5 2 2 5" xfId="33449"/>
    <cellStyle name="Commentaire 4 5 2 3" xfId="6392"/>
    <cellStyle name="Commentaire 4 5 2 3 2" xfId="13596"/>
    <cellStyle name="Commentaire 4 5 2 3 2 2" xfId="28079"/>
    <cellStyle name="Commentaire 4 5 2 3 2 2 2" xfId="56750"/>
    <cellStyle name="Commentaire 4 5 2 3 2 3" xfId="42414"/>
    <cellStyle name="Commentaire 4 5 2 3 3" xfId="20909"/>
    <cellStyle name="Commentaire 4 5 2 3 3 2" xfId="49580"/>
    <cellStyle name="Commentaire 4 5 2 3 4" xfId="35244"/>
    <cellStyle name="Commentaire 4 5 2 4" xfId="10033"/>
    <cellStyle name="Commentaire 4 5 2 4 2" xfId="24516"/>
    <cellStyle name="Commentaire 4 5 2 4 2 2" xfId="53187"/>
    <cellStyle name="Commentaire 4 5 2 4 3" xfId="38851"/>
    <cellStyle name="Commentaire 4 5 2 5" xfId="17346"/>
    <cellStyle name="Commentaire 4 5 2 5 2" xfId="46017"/>
    <cellStyle name="Commentaire 4 5 2 6" xfId="31681"/>
    <cellStyle name="Commentaire 4 5 3" xfId="3713"/>
    <cellStyle name="Commentaire 4 5 3 2" xfId="7276"/>
    <cellStyle name="Commentaire 4 5 3 2 2" xfId="14480"/>
    <cellStyle name="Commentaire 4 5 3 2 2 2" xfId="28963"/>
    <cellStyle name="Commentaire 4 5 3 2 2 2 2" xfId="57634"/>
    <cellStyle name="Commentaire 4 5 3 2 2 3" xfId="43298"/>
    <cellStyle name="Commentaire 4 5 3 2 3" xfId="21793"/>
    <cellStyle name="Commentaire 4 5 3 2 3 2" xfId="50464"/>
    <cellStyle name="Commentaire 4 5 3 2 4" xfId="36128"/>
    <cellStyle name="Commentaire 4 5 3 3" xfId="10917"/>
    <cellStyle name="Commentaire 4 5 3 3 2" xfId="25400"/>
    <cellStyle name="Commentaire 4 5 3 3 2 2" xfId="54071"/>
    <cellStyle name="Commentaire 4 5 3 3 3" xfId="39735"/>
    <cellStyle name="Commentaire 4 5 3 4" xfId="18230"/>
    <cellStyle name="Commentaire 4 5 3 4 2" xfId="46901"/>
    <cellStyle name="Commentaire 4 5 3 5" xfId="32565"/>
    <cellStyle name="Commentaire 4 5 4" xfId="5498"/>
    <cellStyle name="Commentaire 4 5 4 2" xfId="12702"/>
    <cellStyle name="Commentaire 4 5 4 2 2" xfId="27185"/>
    <cellStyle name="Commentaire 4 5 4 2 2 2" xfId="55856"/>
    <cellStyle name="Commentaire 4 5 4 2 3" xfId="41520"/>
    <cellStyle name="Commentaire 4 5 4 3" xfId="20015"/>
    <cellStyle name="Commentaire 4 5 4 3 2" xfId="48686"/>
    <cellStyle name="Commentaire 4 5 4 4" xfId="34350"/>
    <cellStyle name="Commentaire 4 5 5" xfId="9139"/>
    <cellStyle name="Commentaire 4 5 5 2" xfId="23622"/>
    <cellStyle name="Commentaire 4 5 5 2 2" xfId="52293"/>
    <cellStyle name="Commentaire 4 5 5 3" xfId="37957"/>
    <cellStyle name="Commentaire 4 5 6" xfId="16452"/>
    <cellStyle name="Commentaire 4 5 6 2" xfId="45123"/>
    <cellStyle name="Commentaire 4 5 7" xfId="30787"/>
    <cellStyle name="Commentaire 4 5 8" xfId="1957"/>
    <cellStyle name="Commentaire 4 6" xfId="2409"/>
    <cellStyle name="Commentaire 4 6 2" xfId="4163"/>
    <cellStyle name="Commentaire 4 6 2 2" xfId="7726"/>
    <cellStyle name="Commentaire 4 6 2 2 2" xfId="14930"/>
    <cellStyle name="Commentaire 4 6 2 2 2 2" xfId="29413"/>
    <cellStyle name="Commentaire 4 6 2 2 2 2 2" xfId="58084"/>
    <cellStyle name="Commentaire 4 6 2 2 2 3" xfId="43748"/>
    <cellStyle name="Commentaire 4 6 2 2 3" xfId="22243"/>
    <cellStyle name="Commentaire 4 6 2 2 3 2" xfId="50914"/>
    <cellStyle name="Commentaire 4 6 2 2 4" xfId="36578"/>
    <cellStyle name="Commentaire 4 6 2 3" xfId="11367"/>
    <cellStyle name="Commentaire 4 6 2 3 2" xfId="25850"/>
    <cellStyle name="Commentaire 4 6 2 3 2 2" xfId="54521"/>
    <cellStyle name="Commentaire 4 6 2 3 3" xfId="40185"/>
    <cellStyle name="Commentaire 4 6 2 4" xfId="18680"/>
    <cellStyle name="Commentaire 4 6 2 4 2" xfId="47351"/>
    <cellStyle name="Commentaire 4 6 2 5" xfId="33015"/>
    <cellStyle name="Commentaire 4 6 3" xfId="5958"/>
    <cellStyle name="Commentaire 4 6 3 2" xfId="13162"/>
    <cellStyle name="Commentaire 4 6 3 2 2" xfId="27645"/>
    <cellStyle name="Commentaire 4 6 3 2 2 2" xfId="56316"/>
    <cellStyle name="Commentaire 4 6 3 2 3" xfId="41980"/>
    <cellStyle name="Commentaire 4 6 3 3" xfId="20475"/>
    <cellStyle name="Commentaire 4 6 3 3 2" xfId="49146"/>
    <cellStyle name="Commentaire 4 6 3 4" xfId="34810"/>
    <cellStyle name="Commentaire 4 6 4" xfId="9599"/>
    <cellStyle name="Commentaire 4 6 4 2" xfId="24082"/>
    <cellStyle name="Commentaire 4 6 4 2 2" xfId="52753"/>
    <cellStyle name="Commentaire 4 6 4 3" xfId="38417"/>
    <cellStyle name="Commentaire 4 6 5" xfId="16912"/>
    <cellStyle name="Commentaire 4 6 5 2" xfId="45583"/>
    <cellStyle name="Commentaire 4 6 6" xfId="31247"/>
    <cellStyle name="Commentaire 4 7" xfId="3281"/>
    <cellStyle name="Commentaire 4 7 2" xfId="6842"/>
    <cellStyle name="Commentaire 4 7 2 2" xfId="14046"/>
    <cellStyle name="Commentaire 4 7 2 2 2" xfId="28529"/>
    <cellStyle name="Commentaire 4 7 2 2 2 2" xfId="57200"/>
    <cellStyle name="Commentaire 4 7 2 2 3" xfId="42864"/>
    <cellStyle name="Commentaire 4 7 2 3" xfId="21359"/>
    <cellStyle name="Commentaire 4 7 2 3 2" xfId="50030"/>
    <cellStyle name="Commentaire 4 7 2 4" xfId="35694"/>
    <cellStyle name="Commentaire 4 7 3" xfId="10483"/>
    <cellStyle name="Commentaire 4 7 3 2" xfId="24966"/>
    <cellStyle name="Commentaire 4 7 3 2 2" xfId="53637"/>
    <cellStyle name="Commentaire 4 7 3 3" xfId="39301"/>
    <cellStyle name="Commentaire 4 7 4" xfId="17796"/>
    <cellStyle name="Commentaire 4 7 4 2" xfId="46467"/>
    <cellStyle name="Commentaire 4 7 5" xfId="32131"/>
    <cellStyle name="Commentaire 4 8" xfId="5064"/>
    <cellStyle name="Commentaire 4 8 2" xfId="12268"/>
    <cellStyle name="Commentaire 4 8 2 2" xfId="26751"/>
    <cellStyle name="Commentaire 4 8 2 2 2" xfId="55422"/>
    <cellStyle name="Commentaire 4 8 2 3" xfId="41086"/>
    <cellStyle name="Commentaire 4 8 3" xfId="19581"/>
    <cellStyle name="Commentaire 4 8 3 2" xfId="48252"/>
    <cellStyle name="Commentaire 4 8 4" xfId="33916"/>
    <cellStyle name="Commentaire 4 9" xfId="8691"/>
    <cellStyle name="Commentaire 4 9 2" xfId="23174"/>
    <cellStyle name="Commentaire 4 9 2 2" xfId="51845"/>
    <cellStyle name="Commentaire 4 9 3" xfId="37509"/>
    <cellStyle name="Commentaire 5" xfId="208"/>
    <cellStyle name="Commentaire 5 10" xfId="16022"/>
    <cellStyle name="Commentaire 5 10 2" xfId="44693"/>
    <cellStyle name="Commentaire 5 11" xfId="30357"/>
    <cellStyle name="Commentaire 5 12" xfId="1533"/>
    <cellStyle name="Commentaire 5 2" xfId="209"/>
    <cellStyle name="Commentaire 5 2 10" xfId="30358"/>
    <cellStyle name="Commentaire 5 2 11" xfId="1534"/>
    <cellStyle name="Commentaire 5 2 2" xfId="210"/>
    <cellStyle name="Commentaire 5 2 2 10" xfId="1535"/>
    <cellStyle name="Commentaire 5 2 2 2" xfId="629"/>
    <cellStyle name="Commentaire 5 2 2 2 2" xfId="1080"/>
    <cellStyle name="Commentaire 5 2 2 2 2 2" xfId="3056"/>
    <cellStyle name="Commentaire 5 2 2 2 2 2 2" xfId="4819"/>
    <cellStyle name="Commentaire 5 2 2 2 2 2 2 2" xfId="8382"/>
    <cellStyle name="Commentaire 5 2 2 2 2 2 2 2 2" xfId="15586"/>
    <cellStyle name="Commentaire 5 2 2 2 2 2 2 2 2 2" xfId="30069"/>
    <cellStyle name="Commentaire 5 2 2 2 2 2 2 2 2 2 2" xfId="58740"/>
    <cellStyle name="Commentaire 5 2 2 2 2 2 2 2 2 3" xfId="44404"/>
    <cellStyle name="Commentaire 5 2 2 2 2 2 2 2 3" xfId="22899"/>
    <cellStyle name="Commentaire 5 2 2 2 2 2 2 2 3 2" xfId="51570"/>
    <cellStyle name="Commentaire 5 2 2 2 2 2 2 2 4" xfId="37234"/>
    <cellStyle name="Commentaire 5 2 2 2 2 2 2 3" xfId="12023"/>
    <cellStyle name="Commentaire 5 2 2 2 2 2 2 3 2" xfId="26506"/>
    <cellStyle name="Commentaire 5 2 2 2 2 2 2 3 2 2" xfId="55177"/>
    <cellStyle name="Commentaire 5 2 2 2 2 2 2 3 3" xfId="40841"/>
    <cellStyle name="Commentaire 5 2 2 2 2 2 2 4" xfId="19336"/>
    <cellStyle name="Commentaire 5 2 2 2 2 2 2 4 2" xfId="48007"/>
    <cellStyle name="Commentaire 5 2 2 2 2 2 2 5" xfId="33671"/>
    <cellStyle name="Commentaire 5 2 2 2 2 2 3" xfId="6614"/>
    <cellStyle name="Commentaire 5 2 2 2 2 2 3 2" xfId="13818"/>
    <cellStyle name="Commentaire 5 2 2 2 2 2 3 2 2" xfId="28301"/>
    <cellStyle name="Commentaire 5 2 2 2 2 2 3 2 2 2" xfId="56972"/>
    <cellStyle name="Commentaire 5 2 2 2 2 2 3 2 3" xfId="42636"/>
    <cellStyle name="Commentaire 5 2 2 2 2 2 3 3" xfId="21131"/>
    <cellStyle name="Commentaire 5 2 2 2 2 2 3 3 2" xfId="49802"/>
    <cellStyle name="Commentaire 5 2 2 2 2 2 3 4" xfId="35466"/>
    <cellStyle name="Commentaire 5 2 2 2 2 2 4" xfId="10255"/>
    <cellStyle name="Commentaire 5 2 2 2 2 2 4 2" xfId="24738"/>
    <cellStyle name="Commentaire 5 2 2 2 2 2 4 2 2" xfId="53409"/>
    <cellStyle name="Commentaire 5 2 2 2 2 2 4 3" xfId="39073"/>
    <cellStyle name="Commentaire 5 2 2 2 2 2 5" xfId="17568"/>
    <cellStyle name="Commentaire 5 2 2 2 2 2 5 2" xfId="46239"/>
    <cellStyle name="Commentaire 5 2 2 2 2 2 6" xfId="31903"/>
    <cellStyle name="Commentaire 5 2 2 2 2 3" xfId="3935"/>
    <cellStyle name="Commentaire 5 2 2 2 2 3 2" xfId="7498"/>
    <cellStyle name="Commentaire 5 2 2 2 2 3 2 2" xfId="14702"/>
    <cellStyle name="Commentaire 5 2 2 2 2 3 2 2 2" xfId="29185"/>
    <cellStyle name="Commentaire 5 2 2 2 2 3 2 2 2 2" xfId="57856"/>
    <cellStyle name="Commentaire 5 2 2 2 2 3 2 2 3" xfId="43520"/>
    <cellStyle name="Commentaire 5 2 2 2 2 3 2 3" xfId="22015"/>
    <cellStyle name="Commentaire 5 2 2 2 2 3 2 3 2" xfId="50686"/>
    <cellStyle name="Commentaire 5 2 2 2 2 3 2 4" xfId="36350"/>
    <cellStyle name="Commentaire 5 2 2 2 2 3 3" xfId="11139"/>
    <cellStyle name="Commentaire 5 2 2 2 2 3 3 2" xfId="25622"/>
    <cellStyle name="Commentaire 5 2 2 2 2 3 3 2 2" xfId="54293"/>
    <cellStyle name="Commentaire 5 2 2 2 2 3 3 3" xfId="39957"/>
    <cellStyle name="Commentaire 5 2 2 2 2 3 4" xfId="18452"/>
    <cellStyle name="Commentaire 5 2 2 2 2 3 4 2" xfId="47123"/>
    <cellStyle name="Commentaire 5 2 2 2 2 3 5" xfId="32787"/>
    <cellStyle name="Commentaire 5 2 2 2 2 4" xfId="5720"/>
    <cellStyle name="Commentaire 5 2 2 2 2 4 2" xfId="12924"/>
    <cellStyle name="Commentaire 5 2 2 2 2 4 2 2" xfId="27407"/>
    <cellStyle name="Commentaire 5 2 2 2 2 4 2 2 2" xfId="56078"/>
    <cellStyle name="Commentaire 5 2 2 2 2 4 2 3" xfId="41742"/>
    <cellStyle name="Commentaire 5 2 2 2 2 4 3" xfId="20237"/>
    <cellStyle name="Commentaire 5 2 2 2 2 4 3 2" xfId="48908"/>
    <cellStyle name="Commentaire 5 2 2 2 2 4 4" xfId="34572"/>
    <cellStyle name="Commentaire 5 2 2 2 2 5" xfId="9361"/>
    <cellStyle name="Commentaire 5 2 2 2 2 5 2" xfId="23844"/>
    <cellStyle name="Commentaire 5 2 2 2 2 5 2 2" xfId="52515"/>
    <cellStyle name="Commentaire 5 2 2 2 2 5 3" xfId="38179"/>
    <cellStyle name="Commentaire 5 2 2 2 2 6" xfId="16674"/>
    <cellStyle name="Commentaire 5 2 2 2 2 6 2" xfId="45345"/>
    <cellStyle name="Commentaire 5 2 2 2 2 7" xfId="31009"/>
    <cellStyle name="Commentaire 5 2 2 2 2 8" xfId="2177"/>
    <cellStyle name="Commentaire 5 2 2 2 3" xfId="2626"/>
    <cellStyle name="Commentaire 5 2 2 2 3 2" xfId="4385"/>
    <cellStyle name="Commentaire 5 2 2 2 3 2 2" xfId="7948"/>
    <cellStyle name="Commentaire 5 2 2 2 3 2 2 2" xfId="15152"/>
    <cellStyle name="Commentaire 5 2 2 2 3 2 2 2 2" xfId="29635"/>
    <cellStyle name="Commentaire 5 2 2 2 3 2 2 2 2 2" xfId="58306"/>
    <cellStyle name="Commentaire 5 2 2 2 3 2 2 2 3" xfId="43970"/>
    <cellStyle name="Commentaire 5 2 2 2 3 2 2 3" xfId="22465"/>
    <cellStyle name="Commentaire 5 2 2 2 3 2 2 3 2" xfId="51136"/>
    <cellStyle name="Commentaire 5 2 2 2 3 2 2 4" xfId="36800"/>
    <cellStyle name="Commentaire 5 2 2 2 3 2 3" xfId="11589"/>
    <cellStyle name="Commentaire 5 2 2 2 3 2 3 2" xfId="26072"/>
    <cellStyle name="Commentaire 5 2 2 2 3 2 3 2 2" xfId="54743"/>
    <cellStyle name="Commentaire 5 2 2 2 3 2 3 3" xfId="40407"/>
    <cellStyle name="Commentaire 5 2 2 2 3 2 4" xfId="18902"/>
    <cellStyle name="Commentaire 5 2 2 2 3 2 4 2" xfId="47573"/>
    <cellStyle name="Commentaire 5 2 2 2 3 2 5" xfId="33237"/>
    <cellStyle name="Commentaire 5 2 2 2 3 3" xfId="6180"/>
    <cellStyle name="Commentaire 5 2 2 2 3 3 2" xfId="13384"/>
    <cellStyle name="Commentaire 5 2 2 2 3 3 2 2" xfId="27867"/>
    <cellStyle name="Commentaire 5 2 2 2 3 3 2 2 2" xfId="56538"/>
    <cellStyle name="Commentaire 5 2 2 2 3 3 2 3" xfId="42202"/>
    <cellStyle name="Commentaire 5 2 2 2 3 3 3" xfId="20697"/>
    <cellStyle name="Commentaire 5 2 2 2 3 3 3 2" xfId="49368"/>
    <cellStyle name="Commentaire 5 2 2 2 3 3 4" xfId="35032"/>
    <cellStyle name="Commentaire 5 2 2 2 3 4" xfId="9821"/>
    <cellStyle name="Commentaire 5 2 2 2 3 4 2" xfId="24304"/>
    <cellStyle name="Commentaire 5 2 2 2 3 4 2 2" xfId="52975"/>
    <cellStyle name="Commentaire 5 2 2 2 3 4 3" xfId="38639"/>
    <cellStyle name="Commentaire 5 2 2 2 3 5" xfId="17134"/>
    <cellStyle name="Commentaire 5 2 2 2 3 5 2" xfId="45805"/>
    <cellStyle name="Commentaire 5 2 2 2 3 6" xfId="31469"/>
    <cellStyle name="Commentaire 5 2 2 2 4" xfId="3503"/>
    <cellStyle name="Commentaire 5 2 2 2 4 2" xfId="7064"/>
    <cellStyle name="Commentaire 5 2 2 2 4 2 2" xfId="14268"/>
    <cellStyle name="Commentaire 5 2 2 2 4 2 2 2" xfId="28751"/>
    <cellStyle name="Commentaire 5 2 2 2 4 2 2 2 2" xfId="57422"/>
    <cellStyle name="Commentaire 5 2 2 2 4 2 2 3" xfId="43086"/>
    <cellStyle name="Commentaire 5 2 2 2 4 2 3" xfId="21581"/>
    <cellStyle name="Commentaire 5 2 2 2 4 2 3 2" xfId="50252"/>
    <cellStyle name="Commentaire 5 2 2 2 4 2 4" xfId="35916"/>
    <cellStyle name="Commentaire 5 2 2 2 4 3" xfId="10705"/>
    <cellStyle name="Commentaire 5 2 2 2 4 3 2" xfId="25188"/>
    <cellStyle name="Commentaire 5 2 2 2 4 3 2 2" xfId="53859"/>
    <cellStyle name="Commentaire 5 2 2 2 4 3 3" xfId="39523"/>
    <cellStyle name="Commentaire 5 2 2 2 4 4" xfId="18018"/>
    <cellStyle name="Commentaire 5 2 2 2 4 4 2" xfId="46689"/>
    <cellStyle name="Commentaire 5 2 2 2 4 5" xfId="32353"/>
    <cellStyle name="Commentaire 5 2 2 2 5" xfId="5286"/>
    <cellStyle name="Commentaire 5 2 2 2 5 2" xfId="12490"/>
    <cellStyle name="Commentaire 5 2 2 2 5 2 2" xfId="26973"/>
    <cellStyle name="Commentaire 5 2 2 2 5 2 2 2" xfId="55644"/>
    <cellStyle name="Commentaire 5 2 2 2 5 2 3" xfId="41308"/>
    <cellStyle name="Commentaire 5 2 2 2 5 3" xfId="19803"/>
    <cellStyle name="Commentaire 5 2 2 2 5 3 2" xfId="48474"/>
    <cellStyle name="Commentaire 5 2 2 2 5 4" xfId="34138"/>
    <cellStyle name="Commentaire 5 2 2 2 6" xfId="8924"/>
    <cellStyle name="Commentaire 5 2 2 2 6 2" xfId="23407"/>
    <cellStyle name="Commentaire 5 2 2 2 6 2 2" xfId="52078"/>
    <cellStyle name="Commentaire 5 2 2 2 6 3" xfId="37742"/>
    <cellStyle name="Commentaire 5 2 2 2 7" xfId="16240"/>
    <cellStyle name="Commentaire 5 2 2 2 7 2" xfId="44911"/>
    <cellStyle name="Commentaire 5 2 2 2 8" xfId="30575"/>
    <cellStyle name="Commentaire 5 2 2 2 9" xfId="1747"/>
    <cellStyle name="Commentaire 5 2 2 3" xfId="864"/>
    <cellStyle name="Commentaire 5 2 2 3 2" xfId="2842"/>
    <cellStyle name="Commentaire 5 2 2 3 2 2" xfId="4603"/>
    <cellStyle name="Commentaire 5 2 2 3 2 2 2" xfId="8166"/>
    <cellStyle name="Commentaire 5 2 2 3 2 2 2 2" xfId="15370"/>
    <cellStyle name="Commentaire 5 2 2 3 2 2 2 2 2" xfId="29853"/>
    <cellStyle name="Commentaire 5 2 2 3 2 2 2 2 2 2" xfId="58524"/>
    <cellStyle name="Commentaire 5 2 2 3 2 2 2 2 3" xfId="44188"/>
    <cellStyle name="Commentaire 5 2 2 3 2 2 2 3" xfId="22683"/>
    <cellStyle name="Commentaire 5 2 2 3 2 2 2 3 2" xfId="51354"/>
    <cellStyle name="Commentaire 5 2 2 3 2 2 2 4" xfId="37018"/>
    <cellStyle name="Commentaire 5 2 2 3 2 2 3" xfId="11807"/>
    <cellStyle name="Commentaire 5 2 2 3 2 2 3 2" xfId="26290"/>
    <cellStyle name="Commentaire 5 2 2 3 2 2 3 2 2" xfId="54961"/>
    <cellStyle name="Commentaire 5 2 2 3 2 2 3 3" xfId="40625"/>
    <cellStyle name="Commentaire 5 2 2 3 2 2 4" xfId="19120"/>
    <cellStyle name="Commentaire 5 2 2 3 2 2 4 2" xfId="47791"/>
    <cellStyle name="Commentaire 5 2 2 3 2 2 5" xfId="33455"/>
    <cellStyle name="Commentaire 5 2 2 3 2 3" xfId="6398"/>
    <cellStyle name="Commentaire 5 2 2 3 2 3 2" xfId="13602"/>
    <cellStyle name="Commentaire 5 2 2 3 2 3 2 2" xfId="28085"/>
    <cellStyle name="Commentaire 5 2 2 3 2 3 2 2 2" xfId="56756"/>
    <cellStyle name="Commentaire 5 2 2 3 2 3 2 3" xfId="42420"/>
    <cellStyle name="Commentaire 5 2 2 3 2 3 3" xfId="20915"/>
    <cellStyle name="Commentaire 5 2 2 3 2 3 3 2" xfId="49586"/>
    <cellStyle name="Commentaire 5 2 2 3 2 3 4" xfId="35250"/>
    <cellStyle name="Commentaire 5 2 2 3 2 4" xfId="10039"/>
    <cellStyle name="Commentaire 5 2 2 3 2 4 2" xfId="24522"/>
    <cellStyle name="Commentaire 5 2 2 3 2 4 2 2" xfId="53193"/>
    <cellStyle name="Commentaire 5 2 2 3 2 4 3" xfId="38857"/>
    <cellStyle name="Commentaire 5 2 2 3 2 5" xfId="17352"/>
    <cellStyle name="Commentaire 5 2 2 3 2 5 2" xfId="46023"/>
    <cellStyle name="Commentaire 5 2 2 3 2 6" xfId="31687"/>
    <cellStyle name="Commentaire 5 2 2 3 3" xfId="3719"/>
    <cellStyle name="Commentaire 5 2 2 3 3 2" xfId="7282"/>
    <cellStyle name="Commentaire 5 2 2 3 3 2 2" xfId="14486"/>
    <cellStyle name="Commentaire 5 2 2 3 3 2 2 2" xfId="28969"/>
    <cellStyle name="Commentaire 5 2 2 3 3 2 2 2 2" xfId="57640"/>
    <cellStyle name="Commentaire 5 2 2 3 3 2 2 3" xfId="43304"/>
    <cellStyle name="Commentaire 5 2 2 3 3 2 3" xfId="21799"/>
    <cellStyle name="Commentaire 5 2 2 3 3 2 3 2" xfId="50470"/>
    <cellStyle name="Commentaire 5 2 2 3 3 2 4" xfId="36134"/>
    <cellStyle name="Commentaire 5 2 2 3 3 3" xfId="10923"/>
    <cellStyle name="Commentaire 5 2 2 3 3 3 2" xfId="25406"/>
    <cellStyle name="Commentaire 5 2 2 3 3 3 2 2" xfId="54077"/>
    <cellStyle name="Commentaire 5 2 2 3 3 3 3" xfId="39741"/>
    <cellStyle name="Commentaire 5 2 2 3 3 4" xfId="18236"/>
    <cellStyle name="Commentaire 5 2 2 3 3 4 2" xfId="46907"/>
    <cellStyle name="Commentaire 5 2 2 3 3 5" xfId="32571"/>
    <cellStyle name="Commentaire 5 2 2 3 4" xfId="5504"/>
    <cellStyle name="Commentaire 5 2 2 3 4 2" xfId="12708"/>
    <cellStyle name="Commentaire 5 2 2 3 4 2 2" xfId="27191"/>
    <cellStyle name="Commentaire 5 2 2 3 4 2 2 2" xfId="55862"/>
    <cellStyle name="Commentaire 5 2 2 3 4 2 3" xfId="41526"/>
    <cellStyle name="Commentaire 5 2 2 3 4 3" xfId="20021"/>
    <cellStyle name="Commentaire 5 2 2 3 4 3 2" xfId="48692"/>
    <cellStyle name="Commentaire 5 2 2 3 4 4" xfId="34356"/>
    <cellStyle name="Commentaire 5 2 2 3 5" xfId="9145"/>
    <cellStyle name="Commentaire 5 2 2 3 5 2" xfId="23628"/>
    <cellStyle name="Commentaire 5 2 2 3 5 2 2" xfId="52299"/>
    <cellStyle name="Commentaire 5 2 2 3 5 3" xfId="37963"/>
    <cellStyle name="Commentaire 5 2 2 3 6" xfId="16458"/>
    <cellStyle name="Commentaire 5 2 2 3 6 2" xfId="45129"/>
    <cellStyle name="Commentaire 5 2 2 3 7" xfId="30793"/>
    <cellStyle name="Commentaire 5 2 2 3 8" xfId="1963"/>
    <cellStyle name="Commentaire 5 2 2 4" xfId="2415"/>
    <cellStyle name="Commentaire 5 2 2 4 2" xfId="4169"/>
    <cellStyle name="Commentaire 5 2 2 4 2 2" xfId="7732"/>
    <cellStyle name="Commentaire 5 2 2 4 2 2 2" xfId="14936"/>
    <cellStyle name="Commentaire 5 2 2 4 2 2 2 2" xfId="29419"/>
    <cellStyle name="Commentaire 5 2 2 4 2 2 2 2 2" xfId="58090"/>
    <cellStyle name="Commentaire 5 2 2 4 2 2 2 3" xfId="43754"/>
    <cellStyle name="Commentaire 5 2 2 4 2 2 3" xfId="22249"/>
    <cellStyle name="Commentaire 5 2 2 4 2 2 3 2" xfId="50920"/>
    <cellStyle name="Commentaire 5 2 2 4 2 2 4" xfId="36584"/>
    <cellStyle name="Commentaire 5 2 2 4 2 3" xfId="11373"/>
    <cellStyle name="Commentaire 5 2 2 4 2 3 2" xfId="25856"/>
    <cellStyle name="Commentaire 5 2 2 4 2 3 2 2" xfId="54527"/>
    <cellStyle name="Commentaire 5 2 2 4 2 3 3" xfId="40191"/>
    <cellStyle name="Commentaire 5 2 2 4 2 4" xfId="18686"/>
    <cellStyle name="Commentaire 5 2 2 4 2 4 2" xfId="47357"/>
    <cellStyle name="Commentaire 5 2 2 4 2 5" xfId="33021"/>
    <cellStyle name="Commentaire 5 2 2 4 3" xfId="5964"/>
    <cellStyle name="Commentaire 5 2 2 4 3 2" xfId="13168"/>
    <cellStyle name="Commentaire 5 2 2 4 3 2 2" xfId="27651"/>
    <cellStyle name="Commentaire 5 2 2 4 3 2 2 2" xfId="56322"/>
    <cellStyle name="Commentaire 5 2 2 4 3 2 3" xfId="41986"/>
    <cellStyle name="Commentaire 5 2 2 4 3 3" xfId="20481"/>
    <cellStyle name="Commentaire 5 2 2 4 3 3 2" xfId="49152"/>
    <cellStyle name="Commentaire 5 2 2 4 3 4" xfId="34816"/>
    <cellStyle name="Commentaire 5 2 2 4 4" xfId="9605"/>
    <cellStyle name="Commentaire 5 2 2 4 4 2" xfId="24088"/>
    <cellStyle name="Commentaire 5 2 2 4 4 2 2" xfId="52759"/>
    <cellStyle name="Commentaire 5 2 2 4 4 3" xfId="38423"/>
    <cellStyle name="Commentaire 5 2 2 4 5" xfId="16918"/>
    <cellStyle name="Commentaire 5 2 2 4 5 2" xfId="45589"/>
    <cellStyle name="Commentaire 5 2 2 4 6" xfId="31253"/>
    <cellStyle name="Commentaire 5 2 2 5" xfId="3287"/>
    <cellStyle name="Commentaire 5 2 2 5 2" xfId="6848"/>
    <cellStyle name="Commentaire 5 2 2 5 2 2" xfId="14052"/>
    <cellStyle name="Commentaire 5 2 2 5 2 2 2" xfId="28535"/>
    <cellStyle name="Commentaire 5 2 2 5 2 2 2 2" xfId="57206"/>
    <cellStyle name="Commentaire 5 2 2 5 2 2 3" xfId="42870"/>
    <cellStyle name="Commentaire 5 2 2 5 2 3" xfId="21365"/>
    <cellStyle name="Commentaire 5 2 2 5 2 3 2" xfId="50036"/>
    <cellStyle name="Commentaire 5 2 2 5 2 4" xfId="35700"/>
    <cellStyle name="Commentaire 5 2 2 5 3" xfId="10489"/>
    <cellStyle name="Commentaire 5 2 2 5 3 2" xfId="24972"/>
    <cellStyle name="Commentaire 5 2 2 5 3 2 2" xfId="53643"/>
    <cellStyle name="Commentaire 5 2 2 5 3 3" xfId="39307"/>
    <cellStyle name="Commentaire 5 2 2 5 4" xfId="17802"/>
    <cellStyle name="Commentaire 5 2 2 5 4 2" xfId="46473"/>
    <cellStyle name="Commentaire 5 2 2 5 5" xfId="32137"/>
    <cellStyle name="Commentaire 5 2 2 6" xfId="5070"/>
    <cellStyle name="Commentaire 5 2 2 6 2" xfId="12274"/>
    <cellStyle name="Commentaire 5 2 2 6 2 2" xfId="26757"/>
    <cellStyle name="Commentaire 5 2 2 6 2 2 2" xfId="55428"/>
    <cellStyle name="Commentaire 5 2 2 6 2 3" xfId="41092"/>
    <cellStyle name="Commentaire 5 2 2 6 3" xfId="19587"/>
    <cellStyle name="Commentaire 5 2 2 6 3 2" xfId="48258"/>
    <cellStyle name="Commentaire 5 2 2 6 4" xfId="33922"/>
    <cellStyle name="Commentaire 5 2 2 7" xfId="8697"/>
    <cellStyle name="Commentaire 5 2 2 7 2" xfId="23180"/>
    <cellStyle name="Commentaire 5 2 2 7 2 2" xfId="51851"/>
    <cellStyle name="Commentaire 5 2 2 7 3" xfId="37515"/>
    <cellStyle name="Commentaire 5 2 2 8" xfId="16024"/>
    <cellStyle name="Commentaire 5 2 2 8 2" xfId="44695"/>
    <cellStyle name="Commentaire 5 2 2 9" xfId="30359"/>
    <cellStyle name="Commentaire 5 2 3" xfId="628"/>
    <cellStyle name="Commentaire 5 2 3 2" xfId="1079"/>
    <cellStyle name="Commentaire 5 2 3 2 2" xfId="3055"/>
    <cellStyle name="Commentaire 5 2 3 2 2 2" xfId="4818"/>
    <cellStyle name="Commentaire 5 2 3 2 2 2 2" xfId="8381"/>
    <cellStyle name="Commentaire 5 2 3 2 2 2 2 2" xfId="15585"/>
    <cellStyle name="Commentaire 5 2 3 2 2 2 2 2 2" xfId="30068"/>
    <cellStyle name="Commentaire 5 2 3 2 2 2 2 2 2 2" xfId="58739"/>
    <cellStyle name="Commentaire 5 2 3 2 2 2 2 2 3" xfId="44403"/>
    <cellStyle name="Commentaire 5 2 3 2 2 2 2 3" xfId="22898"/>
    <cellStyle name="Commentaire 5 2 3 2 2 2 2 3 2" xfId="51569"/>
    <cellStyle name="Commentaire 5 2 3 2 2 2 2 4" xfId="37233"/>
    <cellStyle name="Commentaire 5 2 3 2 2 2 3" xfId="12022"/>
    <cellStyle name="Commentaire 5 2 3 2 2 2 3 2" xfId="26505"/>
    <cellStyle name="Commentaire 5 2 3 2 2 2 3 2 2" xfId="55176"/>
    <cellStyle name="Commentaire 5 2 3 2 2 2 3 3" xfId="40840"/>
    <cellStyle name="Commentaire 5 2 3 2 2 2 4" xfId="19335"/>
    <cellStyle name="Commentaire 5 2 3 2 2 2 4 2" xfId="48006"/>
    <cellStyle name="Commentaire 5 2 3 2 2 2 5" xfId="33670"/>
    <cellStyle name="Commentaire 5 2 3 2 2 3" xfId="6613"/>
    <cellStyle name="Commentaire 5 2 3 2 2 3 2" xfId="13817"/>
    <cellStyle name="Commentaire 5 2 3 2 2 3 2 2" xfId="28300"/>
    <cellStyle name="Commentaire 5 2 3 2 2 3 2 2 2" xfId="56971"/>
    <cellStyle name="Commentaire 5 2 3 2 2 3 2 3" xfId="42635"/>
    <cellStyle name="Commentaire 5 2 3 2 2 3 3" xfId="21130"/>
    <cellStyle name="Commentaire 5 2 3 2 2 3 3 2" xfId="49801"/>
    <cellStyle name="Commentaire 5 2 3 2 2 3 4" xfId="35465"/>
    <cellStyle name="Commentaire 5 2 3 2 2 4" xfId="10254"/>
    <cellStyle name="Commentaire 5 2 3 2 2 4 2" xfId="24737"/>
    <cellStyle name="Commentaire 5 2 3 2 2 4 2 2" xfId="53408"/>
    <cellStyle name="Commentaire 5 2 3 2 2 4 3" xfId="39072"/>
    <cellStyle name="Commentaire 5 2 3 2 2 5" xfId="17567"/>
    <cellStyle name="Commentaire 5 2 3 2 2 5 2" xfId="46238"/>
    <cellStyle name="Commentaire 5 2 3 2 2 6" xfId="31902"/>
    <cellStyle name="Commentaire 5 2 3 2 3" xfId="3934"/>
    <cellStyle name="Commentaire 5 2 3 2 3 2" xfId="7497"/>
    <cellStyle name="Commentaire 5 2 3 2 3 2 2" xfId="14701"/>
    <cellStyle name="Commentaire 5 2 3 2 3 2 2 2" xfId="29184"/>
    <cellStyle name="Commentaire 5 2 3 2 3 2 2 2 2" xfId="57855"/>
    <cellStyle name="Commentaire 5 2 3 2 3 2 2 3" xfId="43519"/>
    <cellStyle name="Commentaire 5 2 3 2 3 2 3" xfId="22014"/>
    <cellStyle name="Commentaire 5 2 3 2 3 2 3 2" xfId="50685"/>
    <cellStyle name="Commentaire 5 2 3 2 3 2 4" xfId="36349"/>
    <cellStyle name="Commentaire 5 2 3 2 3 3" xfId="11138"/>
    <cellStyle name="Commentaire 5 2 3 2 3 3 2" xfId="25621"/>
    <cellStyle name="Commentaire 5 2 3 2 3 3 2 2" xfId="54292"/>
    <cellStyle name="Commentaire 5 2 3 2 3 3 3" xfId="39956"/>
    <cellStyle name="Commentaire 5 2 3 2 3 4" xfId="18451"/>
    <cellStyle name="Commentaire 5 2 3 2 3 4 2" xfId="47122"/>
    <cellStyle name="Commentaire 5 2 3 2 3 5" xfId="32786"/>
    <cellStyle name="Commentaire 5 2 3 2 4" xfId="5719"/>
    <cellStyle name="Commentaire 5 2 3 2 4 2" xfId="12923"/>
    <cellStyle name="Commentaire 5 2 3 2 4 2 2" xfId="27406"/>
    <cellStyle name="Commentaire 5 2 3 2 4 2 2 2" xfId="56077"/>
    <cellStyle name="Commentaire 5 2 3 2 4 2 3" xfId="41741"/>
    <cellStyle name="Commentaire 5 2 3 2 4 3" xfId="20236"/>
    <cellStyle name="Commentaire 5 2 3 2 4 3 2" xfId="48907"/>
    <cellStyle name="Commentaire 5 2 3 2 4 4" xfId="34571"/>
    <cellStyle name="Commentaire 5 2 3 2 5" xfId="9360"/>
    <cellStyle name="Commentaire 5 2 3 2 5 2" xfId="23843"/>
    <cellStyle name="Commentaire 5 2 3 2 5 2 2" xfId="52514"/>
    <cellStyle name="Commentaire 5 2 3 2 5 3" xfId="38178"/>
    <cellStyle name="Commentaire 5 2 3 2 6" xfId="16673"/>
    <cellStyle name="Commentaire 5 2 3 2 6 2" xfId="45344"/>
    <cellStyle name="Commentaire 5 2 3 2 7" xfId="31008"/>
    <cellStyle name="Commentaire 5 2 3 2 8" xfId="2176"/>
    <cellStyle name="Commentaire 5 2 3 3" xfId="2625"/>
    <cellStyle name="Commentaire 5 2 3 3 2" xfId="4384"/>
    <cellStyle name="Commentaire 5 2 3 3 2 2" xfId="7947"/>
    <cellStyle name="Commentaire 5 2 3 3 2 2 2" xfId="15151"/>
    <cellStyle name="Commentaire 5 2 3 3 2 2 2 2" xfId="29634"/>
    <cellStyle name="Commentaire 5 2 3 3 2 2 2 2 2" xfId="58305"/>
    <cellStyle name="Commentaire 5 2 3 3 2 2 2 3" xfId="43969"/>
    <cellStyle name="Commentaire 5 2 3 3 2 2 3" xfId="22464"/>
    <cellStyle name="Commentaire 5 2 3 3 2 2 3 2" xfId="51135"/>
    <cellStyle name="Commentaire 5 2 3 3 2 2 4" xfId="36799"/>
    <cellStyle name="Commentaire 5 2 3 3 2 3" xfId="11588"/>
    <cellStyle name="Commentaire 5 2 3 3 2 3 2" xfId="26071"/>
    <cellStyle name="Commentaire 5 2 3 3 2 3 2 2" xfId="54742"/>
    <cellStyle name="Commentaire 5 2 3 3 2 3 3" xfId="40406"/>
    <cellStyle name="Commentaire 5 2 3 3 2 4" xfId="18901"/>
    <cellStyle name="Commentaire 5 2 3 3 2 4 2" xfId="47572"/>
    <cellStyle name="Commentaire 5 2 3 3 2 5" xfId="33236"/>
    <cellStyle name="Commentaire 5 2 3 3 3" xfId="6179"/>
    <cellStyle name="Commentaire 5 2 3 3 3 2" xfId="13383"/>
    <cellStyle name="Commentaire 5 2 3 3 3 2 2" xfId="27866"/>
    <cellStyle name="Commentaire 5 2 3 3 3 2 2 2" xfId="56537"/>
    <cellStyle name="Commentaire 5 2 3 3 3 2 3" xfId="42201"/>
    <cellStyle name="Commentaire 5 2 3 3 3 3" xfId="20696"/>
    <cellStyle name="Commentaire 5 2 3 3 3 3 2" xfId="49367"/>
    <cellStyle name="Commentaire 5 2 3 3 3 4" xfId="35031"/>
    <cellStyle name="Commentaire 5 2 3 3 4" xfId="9820"/>
    <cellStyle name="Commentaire 5 2 3 3 4 2" xfId="24303"/>
    <cellStyle name="Commentaire 5 2 3 3 4 2 2" xfId="52974"/>
    <cellStyle name="Commentaire 5 2 3 3 4 3" xfId="38638"/>
    <cellStyle name="Commentaire 5 2 3 3 5" xfId="17133"/>
    <cellStyle name="Commentaire 5 2 3 3 5 2" xfId="45804"/>
    <cellStyle name="Commentaire 5 2 3 3 6" xfId="31468"/>
    <cellStyle name="Commentaire 5 2 3 4" xfId="3502"/>
    <cellStyle name="Commentaire 5 2 3 4 2" xfId="7063"/>
    <cellStyle name="Commentaire 5 2 3 4 2 2" xfId="14267"/>
    <cellStyle name="Commentaire 5 2 3 4 2 2 2" xfId="28750"/>
    <cellStyle name="Commentaire 5 2 3 4 2 2 2 2" xfId="57421"/>
    <cellStyle name="Commentaire 5 2 3 4 2 2 3" xfId="43085"/>
    <cellStyle name="Commentaire 5 2 3 4 2 3" xfId="21580"/>
    <cellStyle name="Commentaire 5 2 3 4 2 3 2" xfId="50251"/>
    <cellStyle name="Commentaire 5 2 3 4 2 4" xfId="35915"/>
    <cellStyle name="Commentaire 5 2 3 4 3" xfId="10704"/>
    <cellStyle name="Commentaire 5 2 3 4 3 2" xfId="25187"/>
    <cellStyle name="Commentaire 5 2 3 4 3 2 2" xfId="53858"/>
    <cellStyle name="Commentaire 5 2 3 4 3 3" xfId="39522"/>
    <cellStyle name="Commentaire 5 2 3 4 4" xfId="18017"/>
    <cellStyle name="Commentaire 5 2 3 4 4 2" xfId="46688"/>
    <cellStyle name="Commentaire 5 2 3 4 5" xfId="32352"/>
    <cellStyle name="Commentaire 5 2 3 5" xfId="5285"/>
    <cellStyle name="Commentaire 5 2 3 5 2" xfId="12489"/>
    <cellStyle name="Commentaire 5 2 3 5 2 2" xfId="26972"/>
    <cellStyle name="Commentaire 5 2 3 5 2 2 2" xfId="55643"/>
    <cellStyle name="Commentaire 5 2 3 5 2 3" xfId="41307"/>
    <cellStyle name="Commentaire 5 2 3 5 3" xfId="19802"/>
    <cellStyle name="Commentaire 5 2 3 5 3 2" xfId="48473"/>
    <cellStyle name="Commentaire 5 2 3 5 4" xfId="34137"/>
    <cellStyle name="Commentaire 5 2 3 6" xfId="8923"/>
    <cellStyle name="Commentaire 5 2 3 6 2" xfId="23406"/>
    <cellStyle name="Commentaire 5 2 3 6 2 2" xfId="52077"/>
    <cellStyle name="Commentaire 5 2 3 6 3" xfId="37741"/>
    <cellStyle name="Commentaire 5 2 3 7" xfId="16239"/>
    <cellStyle name="Commentaire 5 2 3 7 2" xfId="44910"/>
    <cellStyle name="Commentaire 5 2 3 8" xfId="30574"/>
    <cellStyle name="Commentaire 5 2 3 9" xfId="1746"/>
    <cellStyle name="Commentaire 5 2 4" xfId="863"/>
    <cellStyle name="Commentaire 5 2 4 2" xfId="2841"/>
    <cellStyle name="Commentaire 5 2 4 2 2" xfId="4602"/>
    <cellStyle name="Commentaire 5 2 4 2 2 2" xfId="8165"/>
    <cellStyle name="Commentaire 5 2 4 2 2 2 2" xfId="15369"/>
    <cellStyle name="Commentaire 5 2 4 2 2 2 2 2" xfId="29852"/>
    <cellStyle name="Commentaire 5 2 4 2 2 2 2 2 2" xfId="58523"/>
    <cellStyle name="Commentaire 5 2 4 2 2 2 2 3" xfId="44187"/>
    <cellStyle name="Commentaire 5 2 4 2 2 2 3" xfId="22682"/>
    <cellStyle name="Commentaire 5 2 4 2 2 2 3 2" xfId="51353"/>
    <cellStyle name="Commentaire 5 2 4 2 2 2 4" xfId="37017"/>
    <cellStyle name="Commentaire 5 2 4 2 2 3" xfId="11806"/>
    <cellStyle name="Commentaire 5 2 4 2 2 3 2" xfId="26289"/>
    <cellStyle name="Commentaire 5 2 4 2 2 3 2 2" xfId="54960"/>
    <cellStyle name="Commentaire 5 2 4 2 2 3 3" xfId="40624"/>
    <cellStyle name="Commentaire 5 2 4 2 2 4" xfId="19119"/>
    <cellStyle name="Commentaire 5 2 4 2 2 4 2" xfId="47790"/>
    <cellStyle name="Commentaire 5 2 4 2 2 5" xfId="33454"/>
    <cellStyle name="Commentaire 5 2 4 2 3" xfId="6397"/>
    <cellStyle name="Commentaire 5 2 4 2 3 2" xfId="13601"/>
    <cellStyle name="Commentaire 5 2 4 2 3 2 2" xfId="28084"/>
    <cellStyle name="Commentaire 5 2 4 2 3 2 2 2" xfId="56755"/>
    <cellStyle name="Commentaire 5 2 4 2 3 2 3" xfId="42419"/>
    <cellStyle name="Commentaire 5 2 4 2 3 3" xfId="20914"/>
    <cellStyle name="Commentaire 5 2 4 2 3 3 2" xfId="49585"/>
    <cellStyle name="Commentaire 5 2 4 2 3 4" xfId="35249"/>
    <cellStyle name="Commentaire 5 2 4 2 4" xfId="10038"/>
    <cellStyle name="Commentaire 5 2 4 2 4 2" xfId="24521"/>
    <cellStyle name="Commentaire 5 2 4 2 4 2 2" xfId="53192"/>
    <cellStyle name="Commentaire 5 2 4 2 4 3" xfId="38856"/>
    <cellStyle name="Commentaire 5 2 4 2 5" xfId="17351"/>
    <cellStyle name="Commentaire 5 2 4 2 5 2" xfId="46022"/>
    <cellStyle name="Commentaire 5 2 4 2 6" xfId="31686"/>
    <cellStyle name="Commentaire 5 2 4 3" xfId="3718"/>
    <cellStyle name="Commentaire 5 2 4 3 2" xfId="7281"/>
    <cellStyle name="Commentaire 5 2 4 3 2 2" xfId="14485"/>
    <cellStyle name="Commentaire 5 2 4 3 2 2 2" xfId="28968"/>
    <cellStyle name="Commentaire 5 2 4 3 2 2 2 2" xfId="57639"/>
    <cellStyle name="Commentaire 5 2 4 3 2 2 3" xfId="43303"/>
    <cellStyle name="Commentaire 5 2 4 3 2 3" xfId="21798"/>
    <cellStyle name="Commentaire 5 2 4 3 2 3 2" xfId="50469"/>
    <cellStyle name="Commentaire 5 2 4 3 2 4" xfId="36133"/>
    <cellStyle name="Commentaire 5 2 4 3 3" xfId="10922"/>
    <cellStyle name="Commentaire 5 2 4 3 3 2" xfId="25405"/>
    <cellStyle name="Commentaire 5 2 4 3 3 2 2" xfId="54076"/>
    <cellStyle name="Commentaire 5 2 4 3 3 3" xfId="39740"/>
    <cellStyle name="Commentaire 5 2 4 3 4" xfId="18235"/>
    <cellStyle name="Commentaire 5 2 4 3 4 2" xfId="46906"/>
    <cellStyle name="Commentaire 5 2 4 3 5" xfId="32570"/>
    <cellStyle name="Commentaire 5 2 4 4" xfId="5503"/>
    <cellStyle name="Commentaire 5 2 4 4 2" xfId="12707"/>
    <cellStyle name="Commentaire 5 2 4 4 2 2" xfId="27190"/>
    <cellStyle name="Commentaire 5 2 4 4 2 2 2" xfId="55861"/>
    <cellStyle name="Commentaire 5 2 4 4 2 3" xfId="41525"/>
    <cellStyle name="Commentaire 5 2 4 4 3" xfId="20020"/>
    <cellStyle name="Commentaire 5 2 4 4 3 2" xfId="48691"/>
    <cellStyle name="Commentaire 5 2 4 4 4" xfId="34355"/>
    <cellStyle name="Commentaire 5 2 4 5" xfId="9144"/>
    <cellStyle name="Commentaire 5 2 4 5 2" xfId="23627"/>
    <cellStyle name="Commentaire 5 2 4 5 2 2" xfId="52298"/>
    <cellStyle name="Commentaire 5 2 4 5 3" xfId="37962"/>
    <cellStyle name="Commentaire 5 2 4 6" xfId="16457"/>
    <cellStyle name="Commentaire 5 2 4 6 2" xfId="45128"/>
    <cellStyle name="Commentaire 5 2 4 7" xfId="30792"/>
    <cellStyle name="Commentaire 5 2 4 8" xfId="1962"/>
    <cellStyle name="Commentaire 5 2 5" xfId="2414"/>
    <cellStyle name="Commentaire 5 2 5 2" xfId="4168"/>
    <cellStyle name="Commentaire 5 2 5 2 2" xfId="7731"/>
    <cellStyle name="Commentaire 5 2 5 2 2 2" xfId="14935"/>
    <cellStyle name="Commentaire 5 2 5 2 2 2 2" xfId="29418"/>
    <cellStyle name="Commentaire 5 2 5 2 2 2 2 2" xfId="58089"/>
    <cellStyle name="Commentaire 5 2 5 2 2 2 3" xfId="43753"/>
    <cellStyle name="Commentaire 5 2 5 2 2 3" xfId="22248"/>
    <cellStyle name="Commentaire 5 2 5 2 2 3 2" xfId="50919"/>
    <cellStyle name="Commentaire 5 2 5 2 2 4" xfId="36583"/>
    <cellStyle name="Commentaire 5 2 5 2 3" xfId="11372"/>
    <cellStyle name="Commentaire 5 2 5 2 3 2" xfId="25855"/>
    <cellStyle name="Commentaire 5 2 5 2 3 2 2" xfId="54526"/>
    <cellStyle name="Commentaire 5 2 5 2 3 3" xfId="40190"/>
    <cellStyle name="Commentaire 5 2 5 2 4" xfId="18685"/>
    <cellStyle name="Commentaire 5 2 5 2 4 2" xfId="47356"/>
    <cellStyle name="Commentaire 5 2 5 2 5" xfId="33020"/>
    <cellStyle name="Commentaire 5 2 5 3" xfId="5963"/>
    <cellStyle name="Commentaire 5 2 5 3 2" xfId="13167"/>
    <cellStyle name="Commentaire 5 2 5 3 2 2" xfId="27650"/>
    <cellStyle name="Commentaire 5 2 5 3 2 2 2" xfId="56321"/>
    <cellStyle name="Commentaire 5 2 5 3 2 3" xfId="41985"/>
    <cellStyle name="Commentaire 5 2 5 3 3" xfId="20480"/>
    <cellStyle name="Commentaire 5 2 5 3 3 2" xfId="49151"/>
    <cellStyle name="Commentaire 5 2 5 3 4" xfId="34815"/>
    <cellStyle name="Commentaire 5 2 5 4" xfId="9604"/>
    <cellStyle name="Commentaire 5 2 5 4 2" xfId="24087"/>
    <cellStyle name="Commentaire 5 2 5 4 2 2" xfId="52758"/>
    <cellStyle name="Commentaire 5 2 5 4 3" xfId="38422"/>
    <cellStyle name="Commentaire 5 2 5 5" xfId="16917"/>
    <cellStyle name="Commentaire 5 2 5 5 2" xfId="45588"/>
    <cellStyle name="Commentaire 5 2 5 6" xfId="31252"/>
    <cellStyle name="Commentaire 5 2 6" xfId="3286"/>
    <cellStyle name="Commentaire 5 2 6 2" xfId="6847"/>
    <cellStyle name="Commentaire 5 2 6 2 2" xfId="14051"/>
    <cellStyle name="Commentaire 5 2 6 2 2 2" xfId="28534"/>
    <cellStyle name="Commentaire 5 2 6 2 2 2 2" xfId="57205"/>
    <cellStyle name="Commentaire 5 2 6 2 2 3" xfId="42869"/>
    <cellStyle name="Commentaire 5 2 6 2 3" xfId="21364"/>
    <cellStyle name="Commentaire 5 2 6 2 3 2" xfId="50035"/>
    <cellStyle name="Commentaire 5 2 6 2 4" xfId="35699"/>
    <cellStyle name="Commentaire 5 2 6 3" xfId="10488"/>
    <cellStyle name="Commentaire 5 2 6 3 2" xfId="24971"/>
    <cellStyle name="Commentaire 5 2 6 3 2 2" xfId="53642"/>
    <cellStyle name="Commentaire 5 2 6 3 3" xfId="39306"/>
    <cellStyle name="Commentaire 5 2 6 4" xfId="17801"/>
    <cellStyle name="Commentaire 5 2 6 4 2" xfId="46472"/>
    <cellStyle name="Commentaire 5 2 6 5" xfId="32136"/>
    <cellStyle name="Commentaire 5 2 7" xfId="5069"/>
    <cellStyle name="Commentaire 5 2 7 2" xfId="12273"/>
    <cellStyle name="Commentaire 5 2 7 2 2" xfId="26756"/>
    <cellStyle name="Commentaire 5 2 7 2 2 2" xfId="55427"/>
    <cellStyle name="Commentaire 5 2 7 2 3" xfId="41091"/>
    <cellStyle name="Commentaire 5 2 7 3" xfId="19586"/>
    <cellStyle name="Commentaire 5 2 7 3 2" xfId="48257"/>
    <cellStyle name="Commentaire 5 2 7 4" xfId="33921"/>
    <cellStyle name="Commentaire 5 2 8" xfId="8696"/>
    <cellStyle name="Commentaire 5 2 8 2" xfId="23179"/>
    <cellStyle name="Commentaire 5 2 8 2 2" xfId="51850"/>
    <cellStyle name="Commentaire 5 2 8 3" xfId="37514"/>
    <cellStyle name="Commentaire 5 2 9" xfId="16023"/>
    <cellStyle name="Commentaire 5 2 9 2" xfId="44694"/>
    <cellStyle name="Commentaire 5 3" xfId="211"/>
    <cellStyle name="Commentaire 5 3 10" xfId="1536"/>
    <cellStyle name="Commentaire 5 3 2" xfId="630"/>
    <cellStyle name="Commentaire 5 3 2 2" xfId="1081"/>
    <cellStyle name="Commentaire 5 3 2 2 2" xfId="3057"/>
    <cellStyle name="Commentaire 5 3 2 2 2 2" xfId="4820"/>
    <cellStyle name="Commentaire 5 3 2 2 2 2 2" xfId="8383"/>
    <cellStyle name="Commentaire 5 3 2 2 2 2 2 2" xfId="15587"/>
    <cellStyle name="Commentaire 5 3 2 2 2 2 2 2 2" xfId="30070"/>
    <cellStyle name="Commentaire 5 3 2 2 2 2 2 2 2 2" xfId="58741"/>
    <cellStyle name="Commentaire 5 3 2 2 2 2 2 2 3" xfId="44405"/>
    <cellStyle name="Commentaire 5 3 2 2 2 2 2 3" xfId="22900"/>
    <cellStyle name="Commentaire 5 3 2 2 2 2 2 3 2" xfId="51571"/>
    <cellStyle name="Commentaire 5 3 2 2 2 2 2 4" xfId="37235"/>
    <cellStyle name="Commentaire 5 3 2 2 2 2 3" xfId="12024"/>
    <cellStyle name="Commentaire 5 3 2 2 2 2 3 2" xfId="26507"/>
    <cellStyle name="Commentaire 5 3 2 2 2 2 3 2 2" xfId="55178"/>
    <cellStyle name="Commentaire 5 3 2 2 2 2 3 3" xfId="40842"/>
    <cellStyle name="Commentaire 5 3 2 2 2 2 4" xfId="19337"/>
    <cellStyle name="Commentaire 5 3 2 2 2 2 4 2" xfId="48008"/>
    <cellStyle name="Commentaire 5 3 2 2 2 2 5" xfId="33672"/>
    <cellStyle name="Commentaire 5 3 2 2 2 3" xfId="6615"/>
    <cellStyle name="Commentaire 5 3 2 2 2 3 2" xfId="13819"/>
    <cellStyle name="Commentaire 5 3 2 2 2 3 2 2" xfId="28302"/>
    <cellStyle name="Commentaire 5 3 2 2 2 3 2 2 2" xfId="56973"/>
    <cellStyle name="Commentaire 5 3 2 2 2 3 2 3" xfId="42637"/>
    <cellStyle name="Commentaire 5 3 2 2 2 3 3" xfId="21132"/>
    <cellStyle name="Commentaire 5 3 2 2 2 3 3 2" xfId="49803"/>
    <cellStyle name="Commentaire 5 3 2 2 2 3 4" xfId="35467"/>
    <cellStyle name="Commentaire 5 3 2 2 2 4" xfId="10256"/>
    <cellStyle name="Commentaire 5 3 2 2 2 4 2" xfId="24739"/>
    <cellStyle name="Commentaire 5 3 2 2 2 4 2 2" xfId="53410"/>
    <cellStyle name="Commentaire 5 3 2 2 2 4 3" xfId="39074"/>
    <cellStyle name="Commentaire 5 3 2 2 2 5" xfId="17569"/>
    <cellStyle name="Commentaire 5 3 2 2 2 5 2" xfId="46240"/>
    <cellStyle name="Commentaire 5 3 2 2 2 6" xfId="31904"/>
    <cellStyle name="Commentaire 5 3 2 2 3" xfId="3936"/>
    <cellStyle name="Commentaire 5 3 2 2 3 2" xfId="7499"/>
    <cellStyle name="Commentaire 5 3 2 2 3 2 2" xfId="14703"/>
    <cellStyle name="Commentaire 5 3 2 2 3 2 2 2" xfId="29186"/>
    <cellStyle name="Commentaire 5 3 2 2 3 2 2 2 2" xfId="57857"/>
    <cellStyle name="Commentaire 5 3 2 2 3 2 2 3" xfId="43521"/>
    <cellStyle name="Commentaire 5 3 2 2 3 2 3" xfId="22016"/>
    <cellStyle name="Commentaire 5 3 2 2 3 2 3 2" xfId="50687"/>
    <cellStyle name="Commentaire 5 3 2 2 3 2 4" xfId="36351"/>
    <cellStyle name="Commentaire 5 3 2 2 3 3" xfId="11140"/>
    <cellStyle name="Commentaire 5 3 2 2 3 3 2" xfId="25623"/>
    <cellStyle name="Commentaire 5 3 2 2 3 3 2 2" xfId="54294"/>
    <cellStyle name="Commentaire 5 3 2 2 3 3 3" xfId="39958"/>
    <cellStyle name="Commentaire 5 3 2 2 3 4" xfId="18453"/>
    <cellStyle name="Commentaire 5 3 2 2 3 4 2" xfId="47124"/>
    <cellStyle name="Commentaire 5 3 2 2 3 5" xfId="32788"/>
    <cellStyle name="Commentaire 5 3 2 2 4" xfId="5721"/>
    <cellStyle name="Commentaire 5 3 2 2 4 2" xfId="12925"/>
    <cellStyle name="Commentaire 5 3 2 2 4 2 2" xfId="27408"/>
    <cellStyle name="Commentaire 5 3 2 2 4 2 2 2" xfId="56079"/>
    <cellStyle name="Commentaire 5 3 2 2 4 2 3" xfId="41743"/>
    <cellStyle name="Commentaire 5 3 2 2 4 3" xfId="20238"/>
    <cellStyle name="Commentaire 5 3 2 2 4 3 2" xfId="48909"/>
    <cellStyle name="Commentaire 5 3 2 2 4 4" xfId="34573"/>
    <cellStyle name="Commentaire 5 3 2 2 5" xfId="9362"/>
    <cellStyle name="Commentaire 5 3 2 2 5 2" xfId="23845"/>
    <cellStyle name="Commentaire 5 3 2 2 5 2 2" xfId="52516"/>
    <cellStyle name="Commentaire 5 3 2 2 5 3" xfId="38180"/>
    <cellStyle name="Commentaire 5 3 2 2 6" xfId="16675"/>
    <cellStyle name="Commentaire 5 3 2 2 6 2" xfId="45346"/>
    <cellStyle name="Commentaire 5 3 2 2 7" xfId="31010"/>
    <cellStyle name="Commentaire 5 3 2 2 8" xfId="2178"/>
    <cellStyle name="Commentaire 5 3 2 3" xfId="2627"/>
    <cellStyle name="Commentaire 5 3 2 3 2" xfId="4386"/>
    <cellStyle name="Commentaire 5 3 2 3 2 2" xfId="7949"/>
    <cellStyle name="Commentaire 5 3 2 3 2 2 2" xfId="15153"/>
    <cellStyle name="Commentaire 5 3 2 3 2 2 2 2" xfId="29636"/>
    <cellStyle name="Commentaire 5 3 2 3 2 2 2 2 2" xfId="58307"/>
    <cellStyle name="Commentaire 5 3 2 3 2 2 2 3" xfId="43971"/>
    <cellStyle name="Commentaire 5 3 2 3 2 2 3" xfId="22466"/>
    <cellStyle name="Commentaire 5 3 2 3 2 2 3 2" xfId="51137"/>
    <cellStyle name="Commentaire 5 3 2 3 2 2 4" xfId="36801"/>
    <cellStyle name="Commentaire 5 3 2 3 2 3" xfId="11590"/>
    <cellStyle name="Commentaire 5 3 2 3 2 3 2" xfId="26073"/>
    <cellStyle name="Commentaire 5 3 2 3 2 3 2 2" xfId="54744"/>
    <cellStyle name="Commentaire 5 3 2 3 2 3 3" xfId="40408"/>
    <cellStyle name="Commentaire 5 3 2 3 2 4" xfId="18903"/>
    <cellStyle name="Commentaire 5 3 2 3 2 4 2" xfId="47574"/>
    <cellStyle name="Commentaire 5 3 2 3 2 5" xfId="33238"/>
    <cellStyle name="Commentaire 5 3 2 3 3" xfId="6181"/>
    <cellStyle name="Commentaire 5 3 2 3 3 2" xfId="13385"/>
    <cellStyle name="Commentaire 5 3 2 3 3 2 2" xfId="27868"/>
    <cellStyle name="Commentaire 5 3 2 3 3 2 2 2" xfId="56539"/>
    <cellStyle name="Commentaire 5 3 2 3 3 2 3" xfId="42203"/>
    <cellStyle name="Commentaire 5 3 2 3 3 3" xfId="20698"/>
    <cellStyle name="Commentaire 5 3 2 3 3 3 2" xfId="49369"/>
    <cellStyle name="Commentaire 5 3 2 3 3 4" xfId="35033"/>
    <cellStyle name="Commentaire 5 3 2 3 4" xfId="9822"/>
    <cellStyle name="Commentaire 5 3 2 3 4 2" xfId="24305"/>
    <cellStyle name="Commentaire 5 3 2 3 4 2 2" xfId="52976"/>
    <cellStyle name="Commentaire 5 3 2 3 4 3" xfId="38640"/>
    <cellStyle name="Commentaire 5 3 2 3 5" xfId="17135"/>
    <cellStyle name="Commentaire 5 3 2 3 5 2" xfId="45806"/>
    <cellStyle name="Commentaire 5 3 2 3 6" xfId="31470"/>
    <cellStyle name="Commentaire 5 3 2 4" xfId="3504"/>
    <cellStyle name="Commentaire 5 3 2 4 2" xfId="7065"/>
    <cellStyle name="Commentaire 5 3 2 4 2 2" xfId="14269"/>
    <cellStyle name="Commentaire 5 3 2 4 2 2 2" xfId="28752"/>
    <cellStyle name="Commentaire 5 3 2 4 2 2 2 2" xfId="57423"/>
    <cellStyle name="Commentaire 5 3 2 4 2 2 3" xfId="43087"/>
    <cellStyle name="Commentaire 5 3 2 4 2 3" xfId="21582"/>
    <cellStyle name="Commentaire 5 3 2 4 2 3 2" xfId="50253"/>
    <cellStyle name="Commentaire 5 3 2 4 2 4" xfId="35917"/>
    <cellStyle name="Commentaire 5 3 2 4 3" xfId="10706"/>
    <cellStyle name="Commentaire 5 3 2 4 3 2" xfId="25189"/>
    <cellStyle name="Commentaire 5 3 2 4 3 2 2" xfId="53860"/>
    <cellStyle name="Commentaire 5 3 2 4 3 3" xfId="39524"/>
    <cellStyle name="Commentaire 5 3 2 4 4" xfId="18019"/>
    <cellStyle name="Commentaire 5 3 2 4 4 2" xfId="46690"/>
    <cellStyle name="Commentaire 5 3 2 4 5" xfId="32354"/>
    <cellStyle name="Commentaire 5 3 2 5" xfId="5287"/>
    <cellStyle name="Commentaire 5 3 2 5 2" xfId="12491"/>
    <cellStyle name="Commentaire 5 3 2 5 2 2" xfId="26974"/>
    <cellStyle name="Commentaire 5 3 2 5 2 2 2" xfId="55645"/>
    <cellStyle name="Commentaire 5 3 2 5 2 3" xfId="41309"/>
    <cellStyle name="Commentaire 5 3 2 5 3" xfId="19804"/>
    <cellStyle name="Commentaire 5 3 2 5 3 2" xfId="48475"/>
    <cellStyle name="Commentaire 5 3 2 5 4" xfId="34139"/>
    <cellStyle name="Commentaire 5 3 2 6" xfId="8925"/>
    <cellStyle name="Commentaire 5 3 2 6 2" xfId="23408"/>
    <cellStyle name="Commentaire 5 3 2 6 2 2" xfId="52079"/>
    <cellStyle name="Commentaire 5 3 2 6 3" xfId="37743"/>
    <cellStyle name="Commentaire 5 3 2 7" xfId="16241"/>
    <cellStyle name="Commentaire 5 3 2 7 2" xfId="44912"/>
    <cellStyle name="Commentaire 5 3 2 8" xfId="30576"/>
    <cellStyle name="Commentaire 5 3 2 9" xfId="1748"/>
    <cellStyle name="Commentaire 5 3 3" xfId="865"/>
    <cellStyle name="Commentaire 5 3 3 2" xfId="2843"/>
    <cellStyle name="Commentaire 5 3 3 2 2" xfId="4604"/>
    <cellStyle name="Commentaire 5 3 3 2 2 2" xfId="8167"/>
    <cellStyle name="Commentaire 5 3 3 2 2 2 2" xfId="15371"/>
    <cellStyle name="Commentaire 5 3 3 2 2 2 2 2" xfId="29854"/>
    <cellStyle name="Commentaire 5 3 3 2 2 2 2 2 2" xfId="58525"/>
    <cellStyle name="Commentaire 5 3 3 2 2 2 2 3" xfId="44189"/>
    <cellStyle name="Commentaire 5 3 3 2 2 2 3" xfId="22684"/>
    <cellStyle name="Commentaire 5 3 3 2 2 2 3 2" xfId="51355"/>
    <cellStyle name="Commentaire 5 3 3 2 2 2 4" xfId="37019"/>
    <cellStyle name="Commentaire 5 3 3 2 2 3" xfId="11808"/>
    <cellStyle name="Commentaire 5 3 3 2 2 3 2" xfId="26291"/>
    <cellStyle name="Commentaire 5 3 3 2 2 3 2 2" xfId="54962"/>
    <cellStyle name="Commentaire 5 3 3 2 2 3 3" xfId="40626"/>
    <cellStyle name="Commentaire 5 3 3 2 2 4" xfId="19121"/>
    <cellStyle name="Commentaire 5 3 3 2 2 4 2" xfId="47792"/>
    <cellStyle name="Commentaire 5 3 3 2 2 5" xfId="33456"/>
    <cellStyle name="Commentaire 5 3 3 2 3" xfId="6399"/>
    <cellStyle name="Commentaire 5 3 3 2 3 2" xfId="13603"/>
    <cellStyle name="Commentaire 5 3 3 2 3 2 2" xfId="28086"/>
    <cellStyle name="Commentaire 5 3 3 2 3 2 2 2" xfId="56757"/>
    <cellStyle name="Commentaire 5 3 3 2 3 2 3" xfId="42421"/>
    <cellStyle name="Commentaire 5 3 3 2 3 3" xfId="20916"/>
    <cellStyle name="Commentaire 5 3 3 2 3 3 2" xfId="49587"/>
    <cellStyle name="Commentaire 5 3 3 2 3 4" xfId="35251"/>
    <cellStyle name="Commentaire 5 3 3 2 4" xfId="10040"/>
    <cellStyle name="Commentaire 5 3 3 2 4 2" xfId="24523"/>
    <cellStyle name="Commentaire 5 3 3 2 4 2 2" xfId="53194"/>
    <cellStyle name="Commentaire 5 3 3 2 4 3" xfId="38858"/>
    <cellStyle name="Commentaire 5 3 3 2 5" xfId="17353"/>
    <cellStyle name="Commentaire 5 3 3 2 5 2" xfId="46024"/>
    <cellStyle name="Commentaire 5 3 3 2 6" xfId="31688"/>
    <cellStyle name="Commentaire 5 3 3 3" xfId="3720"/>
    <cellStyle name="Commentaire 5 3 3 3 2" xfId="7283"/>
    <cellStyle name="Commentaire 5 3 3 3 2 2" xfId="14487"/>
    <cellStyle name="Commentaire 5 3 3 3 2 2 2" xfId="28970"/>
    <cellStyle name="Commentaire 5 3 3 3 2 2 2 2" xfId="57641"/>
    <cellStyle name="Commentaire 5 3 3 3 2 2 3" xfId="43305"/>
    <cellStyle name="Commentaire 5 3 3 3 2 3" xfId="21800"/>
    <cellStyle name="Commentaire 5 3 3 3 2 3 2" xfId="50471"/>
    <cellStyle name="Commentaire 5 3 3 3 2 4" xfId="36135"/>
    <cellStyle name="Commentaire 5 3 3 3 3" xfId="10924"/>
    <cellStyle name="Commentaire 5 3 3 3 3 2" xfId="25407"/>
    <cellStyle name="Commentaire 5 3 3 3 3 2 2" xfId="54078"/>
    <cellStyle name="Commentaire 5 3 3 3 3 3" xfId="39742"/>
    <cellStyle name="Commentaire 5 3 3 3 4" xfId="18237"/>
    <cellStyle name="Commentaire 5 3 3 3 4 2" xfId="46908"/>
    <cellStyle name="Commentaire 5 3 3 3 5" xfId="32572"/>
    <cellStyle name="Commentaire 5 3 3 4" xfId="5505"/>
    <cellStyle name="Commentaire 5 3 3 4 2" xfId="12709"/>
    <cellStyle name="Commentaire 5 3 3 4 2 2" xfId="27192"/>
    <cellStyle name="Commentaire 5 3 3 4 2 2 2" xfId="55863"/>
    <cellStyle name="Commentaire 5 3 3 4 2 3" xfId="41527"/>
    <cellStyle name="Commentaire 5 3 3 4 3" xfId="20022"/>
    <cellStyle name="Commentaire 5 3 3 4 3 2" xfId="48693"/>
    <cellStyle name="Commentaire 5 3 3 4 4" xfId="34357"/>
    <cellStyle name="Commentaire 5 3 3 5" xfId="9146"/>
    <cellStyle name="Commentaire 5 3 3 5 2" xfId="23629"/>
    <cellStyle name="Commentaire 5 3 3 5 2 2" xfId="52300"/>
    <cellStyle name="Commentaire 5 3 3 5 3" xfId="37964"/>
    <cellStyle name="Commentaire 5 3 3 6" xfId="16459"/>
    <cellStyle name="Commentaire 5 3 3 6 2" xfId="45130"/>
    <cellStyle name="Commentaire 5 3 3 7" xfId="30794"/>
    <cellStyle name="Commentaire 5 3 3 8" xfId="1964"/>
    <cellStyle name="Commentaire 5 3 4" xfId="2416"/>
    <cellStyle name="Commentaire 5 3 4 2" xfId="4170"/>
    <cellStyle name="Commentaire 5 3 4 2 2" xfId="7733"/>
    <cellStyle name="Commentaire 5 3 4 2 2 2" xfId="14937"/>
    <cellStyle name="Commentaire 5 3 4 2 2 2 2" xfId="29420"/>
    <cellStyle name="Commentaire 5 3 4 2 2 2 2 2" xfId="58091"/>
    <cellStyle name="Commentaire 5 3 4 2 2 2 3" xfId="43755"/>
    <cellStyle name="Commentaire 5 3 4 2 2 3" xfId="22250"/>
    <cellStyle name="Commentaire 5 3 4 2 2 3 2" xfId="50921"/>
    <cellStyle name="Commentaire 5 3 4 2 2 4" xfId="36585"/>
    <cellStyle name="Commentaire 5 3 4 2 3" xfId="11374"/>
    <cellStyle name="Commentaire 5 3 4 2 3 2" xfId="25857"/>
    <cellStyle name="Commentaire 5 3 4 2 3 2 2" xfId="54528"/>
    <cellStyle name="Commentaire 5 3 4 2 3 3" xfId="40192"/>
    <cellStyle name="Commentaire 5 3 4 2 4" xfId="18687"/>
    <cellStyle name="Commentaire 5 3 4 2 4 2" xfId="47358"/>
    <cellStyle name="Commentaire 5 3 4 2 5" xfId="33022"/>
    <cellStyle name="Commentaire 5 3 4 3" xfId="5965"/>
    <cellStyle name="Commentaire 5 3 4 3 2" xfId="13169"/>
    <cellStyle name="Commentaire 5 3 4 3 2 2" xfId="27652"/>
    <cellStyle name="Commentaire 5 3 4 3 2 2 2" xfId="56323"/>
    <cellStyle name="Commentaire 5 3 4 3 2 3" xfId="41987"/>
    <cellStyle name="Commentaire 5 3 4 3 3" xfId="20482"/>
    <cellStyle name="Commentaire 5 3 4 3 3 2" xfId="49153"/>
    <cellStyle name="Commentaire 5 3 4 3 4" xfId="34817"/>
    <cellStyle name="Commentaire 5 3 4 4" xfId="9606"/>
    <cellStyle name="Commentaire 5 3 4 4 2" xfId="24089"/>
    <cellStyle name="Commentaire 5 3 4 4 2 2" xfId="52760"/>
    <cellStyle name="Commentaire 5 3 4 4 3" xfId="38424"/>
    <cellStyle name="Commentaire 5 3 4 5" xfId="16919"/>
    <cellStyle name="Commentaire 5 3 4 5 2" xfId="45590"/>
    <cellStyle name="Commentaire 5 3 4 6" xfId="31254"/>
    <cellStyle name="Commentaire 5 3 5" xfId="3288"/>
    <cellStyle name="Commentaire 5 3 5 2" xfId="6849"/>
    <cellStyle name="Commentaire 5 3 5 2 2" xfId="14053"/>
    <cellStyle name="Commentaire 5 3 5 2 2 2" xfId="28536"/>
    <cellStyle name="Commentaire 5 3 5 2 2 2 2" xfId="57207"/>
    <cellStyle name="Commentaire 5 3 5 2 2 3" xfId="42871"/>
    <cellStyle name="Commentaire 5 3 5 2 3" xfId="21366"/>
    <cellStyle name="Commentaire 5 3 5 2 3 2" xfId="50037"/>
    <cellStyle name="Commentaire 5 3 5 2 4" xfId="35701"/>
    <cellStyle name="Commentaire 5 3 5 3" xfId="10490"/>
    <cellStyle name="Commentaire 5 3 5 3 2" xfId="24973"/>
    <cellStyle name="Commentaire 5 3 5 3 2 2" xfId="53644"/>
    <cellStyle name="Commentaire 5 3 5 3 3" xfId="39308"/>
    <cellStyle name="Commentaire 5 3 5 4" xfId="17803"/>
    <cellStyle name="Commentaire 5 3 5 4 2" xfId="46474"/>
    <cellStyle name="Commentaire 5 3 5 5" xfId="32138"/>
    <cellStyle name="Commentaire 5 3 6" xfId="5071"/>
    <cellStyle name="Commentaire 5 3 6 2" xfId="12275"/>
    <cellStyle name="Commentaire 5 3 6 2 2" xfId="26758"/>
    <cellStyle name="Commentaire 5 3 6 2 2 2" xfId="55429"/>
    <cellStyle name="Commentaire 5 3 6 2 3" xfId="41093"/>
    <cellStyle name="Commentaire 5 3 6 3" xfId="19588"/>
    <cellStyle name="Commentaire 5 3 6 3 2" xfId="48259"/>
    <cellStyle name="Commentaire 5 3 6 4" xfId="33923"/>
    <cellStyle name="Commentaire 5 3 7" xfId="8698"/>
    <cellStyle name="Commentaire 5 3 7 2" xfId="23181"/>
    <cellStyle name="Commentaire 5 3 7 2 2" xfId="51852"/>
    <cellStyle name="Commentaire 5 3 7 3" xfId="37516"/>
    <cellStyle name="Commentaire 5 3 8" xfId="16025"/>
    <cellStyle name="Commentaire 5 3 8 2" xfId="44696"/>
    <cellStyle name="Commentaire 5 3 9" xfId="30360"/>
    <cellStyle name="Commentaire 5 4" xfId="627"/>
    <cellStyle name="Commentaire 5 4 2" xfId="1078"/>
    <cellStyle name="Commentaire 5 4 2 2" xfId="3054"/>
    <cellStyle name="Commentaire 5 4 2 2 2" xfId="4817"/>
    <cellStyle name="Commentaire 5 4 2 2 2 2" xfId="8380"/>
    <cellStyle name="Commentaire 5 4 2 2 2 2 2" xfId="15584"/>
    <cellStyle name="Commentaire 5 4 2 2 2 2 2 2" xfId="30067"/>
    <cellStyle name="Commentaire 5 4 2 2 2 2 2 2 2" xfId="58738"/>
    <cellStyle name="Commentaire 5 4 2 2 2 2 2 3" xfId="44402"/>
    <cellStyle name="Commentaire 5 4 2 2 2 2 3" xfId="22897"/>
    <cellStyle name="Commentaire 5 4 2 2 2 2 3 2" xfId="51568"/>
    <cellStyle name="Commentaire 5 4 2 2 2 2 4" xfId="37232"/>
    <cellStyle name="Commentaire 5 4 2 2 2 3" xfId="12021"/>
    <cellStyle name="Commentaire 5 4 2 2 2 3 2" xfId="26504"/>
    <cellStyle name="Commentaire 5 4 2 2 2 3 2 2" xfId="55175"/>
    <cellStyle name="Commentaire 5 4 2 2 2 3 3" xfId="40839"/>
    <cellStyle name="Commentaire 5 4 2 2 2 4" xfId="19334"/>
    <cellStyle name="Commentaire 5 4 2 2 2 4 2" xfId="48005"/>
    <cellStyle name="Commentaire 5 4 2 2 2 5" xfId="33669"/>
    <cellStyle name="Commentaire 5 4 2 2 3" xfId="6612"/>
    <cellStyle name="Commentaire 5 4 2 2 3 2" xfId="13816"/>
    <cellStyle name="Commentaire 5 4 2 2 3 2 2" xfId="28299"/>
    <cellStyle name="Commentaire 5 4 2 2 3 2 2 2" xfId="56970"/>
    <cellStyle name="Commentaire 5 4 2 2 3 2 3" xfId="42634"/>
    <cellStyle name="Commentaire 5 4 2 2 3 3" xfId="21129"/>
    <cellStyle name="Commentaire 5 4 2 2 3 3 2" xfId="49800"/>
    <cellStyle name="Commentaire 5 4 2 2 3 4" xfId="35464"/>
    <cellStyle name="Commentaire 5 4 2 2 4" xfId="10253"/>
    <cellStyle name="Commentaire 5 4 2 2 4 2" xfId="24736"/>
    <cellStyle name="Commentaire 5 4 2 2 4 2 2" xfId="53407"/>
    <cellStyle name="Commentaire 5 4 2 2 4 3" xfId="39071"/>
    <cellStyle name="Commentaire 5 4 2 2 5" xfId="17566"/>
    <cellStyle name="Commentaire 5 4 2 2 5 2" xfId="46237"/>
    <cellStyle name="Commentaire 5 4 2 2 6" xfId="31901"/>
    <cellStyle name="Commentaire 5 4 2 3" xfId="3933"/>
    <cellStyle name="Commentaire 5 4 2 3 2" xfId="7496"/>
    <cellStyle name="Commentaire 5 4 2 3 2 2" xfId="14700"/>
    <cellStyle name="Commentaire 5 4 2 3 2 2 2" xfId="29183"/>
    <cellStyle name="Commentaire 5 4 2 3 2 2 2 2" xfId="57854"/>
    <cellStyle name="Commentaire 5 4 2 3 2 2 3" xfId="43518"/>
    <cellStyle name="Commentaire 5 4 2 3 2 3" xfId="22013"/>
    <cellStyle name="Commentaire 5 4 2 3 2 3 2" xfId="50684"/>
    <cellStyle name="Commentaire 5 4 2 3 2 4" xfId="36348"/>
    <cellStyle name="Commentaire 5 4 2 3 3" xfId="11137"/>
    <cellStyle name="Commentaire 5 4 2 3 3 2" xfId="25620"/>
    <cellStyle name="Commentaire 5 4 2 3 3 2 2" xfId="54291"/>
    <cellStyle name="Commentaire 5 4 2 3 3 3" xfId="39955"/>
    <cellStyle name="Commentaire 5 4 2 3 4" xfId="18450"/>
    <cellStyle name="Commentaire 5 4 2 3 4 2" xfId="47121"/>
    <cellStyle name="Commentaire 5 4 2 3 5" xfId="32785"/>
    <cellStyle name="Commentaire 5 4 2 4" xfId="5718"/>
    <cellStyle name="Commentaire 5 4 2 4 2" xfId="12922"/>
    <cellStyle name="Commentaire 5 4 2 4 2 2" xfId="27405"/>
    <cellStyle name="Commentaire 5 4 2 4 2 2 2" xfId="56076"/>
    <cellStyle name="Commentaire 5 4 2 4 2 3" xfId="41740"/>
    <cellStyle name="Commentaire 5 4 2 4 3" xfId="20235"/>
    <cellStyle name="Commentaire 5 4 2 4 3 2" xfId="48906"/>
    <cellStyle name="Commentaire 5 4 2 4 4" xfId="34570"/>
    <cellStyle name="Commentaire 5 4 2 5" xfId="9359"/>
    <cellStyle name="Commentaire 5 4 2 5 2" xfId="23842"/>
    <cellStyle name="Commentaire 5 4 2 5 2 2" xfId="52513"/>
    <cellStyle name="Commentaire 5 4 2 5 3" xfId="38177"/>
    <cellStyle name="Commentaire 5 4 2 6" xfId="16672"/>
    <cellStyle name="Commentaire 5 4 2 6 2" xfId="45343"/>
    <cellStyle name="Commentaire 5 4 2 7" xfId="31007"/>
    <cellStyle name="Commentaire 5 4 2 8" xfId="2175"/>
    <cellStyle name="Commentaire 5 4 3" xfId="2624"/>
    <cellStyle name="Commentaire 5 4 3 2" xfId="4383"/>
    <cellStyle name="Commentaire 5 4 3 2 2" xfId="7946"/>
    <cellStyle name="Commentaire 5 4 3 2 2 2" xfId="15150"/>
    <cellStyle name="Commentaire 5 4 3 2 2 2 2" xfId="29633"/>
    <cellStyle name="Commentaire 5 4 3 2 2 2 2 2" xfId="58304"/>
    <cellStyle name="Commentaire 5 4 3 2 2 2 3" xfId="43968"/>
    <cellStyle name="Commentaire 5 4 3 2 2 3" xfId="22463"/>
    <cellStyle name="Commentaire 5 4 3 2 2 3 2" xfId="51134"/>
    <cellStyle name="Commentaire 5 4 3 2 2 4" xfId="36798"/>
    <cellStyle name="Commentaire 5 4 3 2 3" xfId="11587"/>
    <cellStyle name="Commentaire 5 4 3 2 3 2" xfId="26070"/>
    <cellStyle name="Commentaire 5 4 3 2 3 2 2" xfId="54741"/>
    <cellStyle name="Commentaire 5 4 3 2 3 3" xfId="40405"/>
    <cellStyle name="Commentaire 5 4 3 2 4" xfId="18900"/>
    <cellStyle name="Commentaire 5 4 3 2 4 2" xfId="47571"/>
    <cellStyle name="Commentaire 5 4 3 2 5" xfId="33235"/>
    <cellStyle name="Commentaire 5 4 3 3" xfId="6178"/>
    <cellStyle name="Commentaire 5 4 3 3 2" xfId="13382"/>
    <cellStyle name="Commentaire 5 4 3 3 2 2" xfId="27865"/>
    <cellStyle name="Commentaire 5 4 3 3 2 2 2" xfId="56536"/>
    <cellStyle name="Commentaire 5 4 3 3 2 3" xfId="42200"/>
    <cellStyle name="Commentaire 5 4 3 3 3" xfId="20695"/>
    <cellStyle name="Commentaire 5 4 3 3 3 2" xfId="49366"/>
    <cellStyle name="Commentaire 5 4 3 3 4" xfId="35030"/>
    <cellStyle name="Commentaire 5 4 3 4" xfId="9819"/>
    <cellStyle name="Commentaire 5 4 3 4 2" xfId="24302"/>
    <cellStyle name="Commentaire 5 4 3 4 2 2" xfId="52973"/>
    <cellStyle name="Commentaire 5 4 3 4 3" xfId="38637"/>
    <cellStyle name="Commentaire 5 4 3 5" xfId="17132"/>
    <cellStyle name="Commentaire 5 4 3 5 2" xfId="45803"/>
    <cellStyle name="Commentaire 5 4 3 6" xfId="31467"/>
    <cellStyle name="Commentaire 5 4 4" xfId="3501"/>
    <cellStyle name="Commentaire 5 4 4 2" xfId="7062"/>
    <cellStyle name="Commentaire 5 4 4 2 2" xfId="14266"/>
    <cellStyle name="Commentaire 5 4 4 2 2 2" xfId="28749"/>
    <cellStyle name="Commentaire 5 4 4 2 2 2 2" xfId="57420"/>
    <cellStyle name="Commentaire 5 4 4 2 2 3" xfId="43084"/>
    <cellStyle name="Commentaire 5 4 4 2 3" xfId="21579"/>
    <cellStyle name="Commentaire 5 4 4 2 3 2" xfId="50250"/>
    <cellStyle name="Commentaire 5 4 4 2 4" xfId="35914"/>
    <cellStyle name="Commentaire 5 4 4 3" xfId="10703"/>
    <cellStyle name="Commentaire 5 4 4 3 2" xfId="25186"/>
    <cellStyle name="Commentaire 5 4 4 3 2 2" xfId="53857"/>
    <cellStyle name="Commentaire 5 4 4 3 3" xfId="39521"/>
    <cellStyle name="Commentaire 5 4 4 4" xfId="18016"/>
    <cellStyle name="Commentaire 5 4 4 4 2" xfId="46687"/>
    <cellStyle name="Commentaire 5 4 4 5" xfId="32351"/>
    <cellStyle name="Commentaire 5 4 5" xfId="5284"/>
    <cellStyle name="Commentaire 5 4 5 2" xfId="12488"/>
    <cellStyle name="Commentaire 5 4 5 2 2" xfId="26971"/>
    <cellStyle name="Commentaire 5 4 5 2 2 2" xfId="55642"/>
    <cellStyle name="Commentaire 5 4 5 2 3" xfId="41306"/>
    <cellStyle name="Commentaire 5 4 5 3" xfId="19801"/>
    <cellStyle name="Commentaire 5 4 5 3 2" xfId="48472"/>
    <cellStyle name="Commentaire 5 4 5 4" xfId="34136"/>
    <cellStyle name="Commentaire 5 4 6" xfId="8922"/>
    <cellStyle name="Commentaire 5 4 6 2" xfId="23405"/>
    <cellStyle name="Commentaire 5 4 6 2 2" xfId="52076"/>
    <cellStyle name="Commentaire 5 4 6 3" xfId="37740"/>
    <cellStyle name="Commentaire 5 4 7" xfId="16238"/>
    <cellStyle name="Commentaire 5 4 7 2" xfId="44909"/>
    <cellStyle name="Commentaire 5 4 8" xfId="30573"/>
    <cellStyle name="Commentaire 5 4 9" xfId="1745"/>
    <cellStyle name="Commentaire 5 5" xfId="862"/>
    <cellStyle name="Commentaire 5 5 2" xfId="2840"/>
    <cellStyle name="Commentaire 5 5 2 2" xfId="4601"/>
    <cellStyle name="Commentaire 5 5 2 2 2" xfId="8164"/>
    <cellStyle name="Commentaire 5 5 2 2 2 2" xfId="15368"/>
    <cellStyle name="Commentaire 5 5 2 2 2 2 2" xfId="29851"/>
    <cellStyle name="Commentaire 5 5 2 2 2 2 2 2" xfId="58522"/>
    <cellStyle name="Commentaire 5 5 2 2 2 2 3" xfId="44186"/>
    <cellStyle name="Commentaire 5 5 2 2 2 3" xfId="22681"/>
    <cellStyle name="Commentaire 5 5 2 2 2 3 2" xfId="51352"/>
    <cellStyle name="Commentaire 5 5 2 2 2 4" xfId="37016"/>
    <cellStyle name="Commentaire 5 5 2 2 3" xfId="11805"/>
    <cellStyle name="Commentaire 5 5 2 2 3 2" xfId="26288"/>
    <cellStyle name="Commentaire 5 5 2 2 3 2 2" xfId="54959"/>
    <cellStyle name="Commentaire 5 5 2 2 3 3" xfId="40623"/>
    <cellStyle name="Commentaire 5 5 2 2 4" xfId="19118"/>
    <cellStyle name="Commentaire 5 5 2 2 4 2" xfId="47789"/>
    <cellStyle name="Commentaire 5 5 2 2 5" xfId="33453"/>
    <cellStyle name="Commentaire 5 5 2 3" xfId="6396"/>
    <cellStyle name="Commentaire 5 5 2 3 2" xfId="13600"/>
    <cellStyle name="Commentaire 5 5 2 3 2 2" xfId="28083"/>
    <cellStyle name="Commentaire 5 5 2 3 2 2 2" xfId="56754"/>
    <cellStyle name="Commentaire 5 5 2 3 2 3" xfId="42418"/>
    <cellStyle name="Commentaire 5 5 2 3 3" xfId="20913"/>
    <cellStyle name="Commentaire 5 5 2 3 3 2" xfId="49584"/>
    <cellStyle name="Commentaire 5 5 2 3 4" xfId="35248"/>
    <cellStyle name="Commentaire 5 5 2 4" xfId="10037"/>
    <cellStyle name="Commentaire 5 5 2 4 2" xfId="24520"/>
    <cellStyle name="Commentaire 5 5 2 4 2 2" xfId="53191"/>
    <cellStyle name="Commentaire 5 5 2 4 3" xfId="38855"/>
    <cellStyle name="Commentaire 5 5 2 5" xfId="17350"/>
    <cellStyle name="Commentaire 5 5 2 5 2" xfId="46021"/>
    <cellStyle name="Commentaire 5 5 2 6" xfId="31685"/>
    <cellStyle name="Commentaire 5 5 3" xfId="3717"/>
    <cellStyle name="Commentaire 5 5 3 2" xfId="7280"/>
    <cellStyle name="Commentaire 5 5 3 2 2" xfId="14484"/>
    <cellStyle name="Commentaire 5 5 3 2 2 2" xfId="28967"/>
    <cellStyle name="Commentaire 5 5 3 2 2 2 2" xfId="57638"/>
    <cellStyle name="Commentaire 5 5 3 2 2 3" xfId="43302"/>
    <cellStyle name="Commentaire 5 5 3 2 3" xfId="21797"/>
    <cellStyle name="Commentaire 5 5 3 2 3 2" xfId="50468"/>
    <cellStyle name="Commentaire 5 5 3 2 4" xfId="36132"/>
    <cellStyle name="Commentaire 5 5 3 3" xfId="10921"/>
    <cellStyle name="Commentaire 5 5 3 3 2" xfId="25404"/>
    <cellStyle name="Commentaire 5 5 3 3 2 2" xfId="54075"/>
    <cellStyle name="Commentaire 5 5 3 3 3" xfId="39739"/>
    <cellStyle name="Commentaire 5 5 3 4" xfId="18234"/>
    <cellStyle name="Commentaire 5 5 3 4 2" xfId="46905"/>
    <cellStyle name="Commentaire 5 5 3 5" xfId="32569"/>
    <cellStyle name="Commentaire 5 5 4" xfId="5502"/>
    <cellStyle name="Commentaire 5 5 4 2" xfId="12706"/>
    <cellStyle name="Commentaire 5 5 4 2 2" xfId="27189"/>
    <cellStyle name="Commentaire 5 5 4 2 2 2" xfId="55860"/>
    <cellStyle name="Commentaire 5 5 4 2 3" xfId="41524"/>
    <cellStyle name="Commentaire 5 5 4 3" xfId="20019"/>
    <cellStyle name="Commentaire 5 5 4 3 2" xfId="48690"/>
    <cellStyle name="Commentaire 5 5 4 4" xfId="34354"/>
    <cellStyle name="Commentaire 5 5 5" xfId="9143"/>
    <cellStyle name="Commentaire 5 5 5 2" xfId="23626"/>
    <cellStyle name="Commentaire 5 5 5 2 2" xfId="52297"/>
    <cellStyle name="Commentaire 5 5 5 3" xfId="37961"/>
    <cellStyle name="Commentaire 5 5 6" xfId="16456"/>
    <cellStyle name="Commentaire 5 5 6 2" xfId="45127"/>
    <cellStyle name="Commentaire 5 5 7" xfId="30791"/>
    <cellStyle name="Commentaire 5 5 8" xfId="1961"/>
    <cellStyle name="Commentaire 5 6" xfId="2413"/>
    <cellStyle name="Commentaire 5 6 2" xfId="4167"/>
    <cellStyle name="Commentaire 5 6 2 2" xfId="7730"/>
    <cellStyle name="Commentaire 5 6 2 2 2" xfId="14934"/>
    <cellStyle name="Commentaire 5 6 2 2 2 2" xfId="29417"/>
    <cellStyle name="Commentaire 5 6 2 2 2 2 2" xfId="58088"/>
    <cellStyle name="Commentaire 5 6 2 2 2 3" xfId="43752"/>
    <cellStyle name="Commentaire 5 6 2 2 3" xfId="22247"/>
    <cellStyle name="Commentaire 5 6 2 2 3 2" xfId="50918"/>
    <cellStyle name="Commentaire 5 6 2 2 4" xfId="36582"/>
    <cellStyle name="Commentaire 5 6 2 3" xfId="11371"/>
    <cellStyle name="Commentaire 5 6 2 3 2" xfId="25854"/>
    <cellStyle name="Commentaire 5 6 2 3 2 2" xfId="54525"/>
    <cellStyle name="Commentaire 5 6 2 3 3" xfId="40189"/>
    <cellStyle name="Commentaire 5 6 2 4" xfId="18684"/>
    <cellStyle name="Commentaire 5 6 2 4 2" xfId="47355"/>
    <cellStyle name="Commentaire 5 6 2 5" xfId="33019"/>
    <cellStyle name="Commentaire 5 6 3" xfId="5962"/>
    <cellStyle name="Commentaire 5 6 3 2" xfId="13166"/>
    <cellStyle name="Commentaire 5 6 3 2 2" xfId="27649"/>
    <cellStyle name="Commentaire 5 6 3 2 2 2" xfId="56320"/>
    <cellStyle name="Commentaire 5 6 3 2 3" xfId="41984"/>
    <cellStyle name="Commentaire 5 6 3 3" xfId="20479"/>
    <cellStyle name="Commentaire 5 6 3 3 2" xfId="49150"/>
    <cellStyle name="Commentaire 5 6 3 4" xfId="34814"/>
    <cellStyle name="Commentaire 5 6 4" xfId="9603"/>
    <cellStyle name="Commentaire 5 6 4 2" xfId="24086"/>
    <cellStyle name="Commentaire 5 6 4 2 2" xfId="52757"/>
    <cellStyle name="Commentaire 5 6 4 3" xfId="38421"/>
    <cellStyle name="Commentaire 5 6 5" xfId="16916"/>
    <cellStyle name="Commentaire 5 6 5 2" xfId="45587"/>
    <cellStyle name="Commentaire 5 6 6" xfId="31251"/>
    <cellStyle name="Commentaire 5 7" xfId="3285"/>
    <cellStyle name="Commentaire 5 7 2" xfId="6846"/>
    <cellStyle name="Commentaire 5 7 2 2" xfId="14050"/>
    <cellStyle name="Commentaire 5 7 2 2 2" xfId="28533"/>
    <cellStyle name="Commentaire 5 7 2 2 2 2" xfId="57204"/>
    <cellStyle name="Commentaire 5 7 2 2 3" xfId="42868"/>
    <cellStyle name="Commentaire 5 7 2 3" xfId="21363"/>
    <cellStyle name="Commentaire 5 7 2 3 2" xfId="50034"/>
    <cellStyle name="Commentaire 5 7 2 4" xfId="35698"/>
    <cellStyle name="Commentaire 5 7 3" xfId="10487"/>
    <cellStyle name="Commentaire 5 7 3 2" xfId="24970"/>
    <cellStyle name="Commentaire 5 7 3 2 2" xfId="53641"/>
    <cellStyle name="Commentaire 5 7 3 3" xfId="39305"/>
    <cellStyle name="Commentaire 5 7 4" xfId="17800"/>
    <cellStyle name="Commentaire 5 7 4 2" xfId="46471"/>
    <cellStyle name="Commentaire 5 7 5" xfId="32135"/>
    <cellStyle name="Commentaire 5 8" xfId="5068"/>
    <cellStyle name="Commentaire 5 8 2" xfId="12272"/>
    <cellStyle name="Commentaire 5 8 2 2" xfId="26755"/>
    <cellStyle name="Commentaire 5 8 2 2 2" xfId="55426"/>
    <cellStyle name="Commentaire 5 8 2 3" xfId="41090"/>
    <cellStyle name="Commentaire 5 8 3" xfId="19585"/>
    <cellStyle name="Commentaire 5 8 3 2" xfId="48256"/>
    <cellStyle name="Commentaire 5 8 4" xfId="33920"/>
    <cellStyle name="Commentaire 5 9" xfId="8695"/>
    <cellStyle name="Commentaire 5 9 2" xfId="23178"/>
    <cellStyle name="Commentaire 5 9 2 2" xfId="51849"/>
    <cellStyle name="Commentaire 5 9 3" xfId="37513"/>
    <cellStyle name="Commentaire 6" xfId="212"/>
    <cellStyle name="Commentaire 6 2" xfId="631"/>
    <cellStyle name="Commentaire 7" xfId="614"/>
    <cellStyle name="Commentaire 8" xfId="5012" hidden="1"/>
    <cellStyle name="Commentaire 8" xfId="12216" hidden="1"/>
    <cellStyle name="Commentaire 8" xfId="8633" hidden="1"/>
    <cellStyle name="Commentaire 8" xfId="19529" hidden="1"/>
    <cellStyle name="Commentaire 8" xfId="26699" hidden="1"/>
    <cellStyle name="Commentaire 8" xfId="23116" hidden="1"/>
    <cellStyle name="Commentaire 8" xfId="33864" hidden="1"/>
    <cellStyle name="Commentaire 8" xfId="41034" hidden="1"/>
    <cellStyle name="Commentaire 8" xfId="37451" hidden="1"/>
    <cellStyle name="Commentaire 8" xfId="48200" hidden="1"/>
    <cellStyle name="Commentaire 8" xfId="55370" hidden="1"/>
    <cellStyle name="Commentaire 8" xfId="51787"/>
    <cellStyle name="Commentaire 9" xfId="1473"/>
    <cellStyle name="Ênfase1" xfId="15877"/>
    <cellStyle name="Ênfase2" xfId="15878"/>
    <cellStyle name="Ênfase3" xfId="15879"/>
    <cellStyle name="Ênfase4" xfId="15880"/>
    <cellStyle name="Ênfase5" xfId="15881"/>
    <cellStyle name="Ênfase6" xfId="15882"/>
    <cellStyle name="Entrada" xfId="15883"/>
    <cellStyle name="Entrée" xfId="213"/>
    <cellStyle name="Entrée 10" xfId="13099"/>
    <cellStyle name="Entrée 11" xfId="15776"/>
    <cellStyle name="Entrée 12" xfId="16849"/>
    <cellStyle name="Entrée 13" xfId="20412"/>
    <cellStyle name="Entrée 14" xfId="23089"/>
    <cellStyle name="Entrée 15" xfId="24019"/>
    <cellStyle name="Entrée 16" xfId="27582"/>
    <cellStyle name="Entrée 17" xfId="30259"/>
    <cellStyle name="Entrée 18" xfId="31184"/>
    <cellStyle name="Entrée 19" xfId="34747"/>
    <cellStyle name="Entrée 2" xfId="214"/>
    <cellStyle name="Entrée 2 2" xfId="215"/>
    <cellStyle name="Entrée 20" xfId="37424"/>
    <cellStyle name="Entrée 21" xfId="38354"/>
    <cellStyle name="Entrée 22" xfId="41917"/>
    <cellStyle name="Entrée 23" xfId="44594"/>
    <cellStyle name="Entrée 24" xfId="45520"/>
    <cellStyle name="Entrée 25" xfId="49083"/>
    <cellStyle name="Entrée 26" xfId="51760"/>
    <cellStyle name="Entrée 27" xfId="52690"/>
    <cellStyle name="Entrée 28" xfId="56253"/>
    <cellStyle name="Entrée 29" xfId="58930"/>
    <cellStyle name="Entrée 3" xfId="216"/>
    <cellStyle name="Entrée 3 2" xfId="217"/>
    <cellStyle name="Entrée 4" xfId="218"/>
    <cellStyle name="Entrée 5" xfId="1469"/>
    <cellStyle name="Entrée 6" xfId="2349"/>
    <cellStyle name="Entrée 7" xfId="5895"/>
    <cellStyle name="Entrée 8" xfId="8572"/>
    <cellStyle name="Entrée 9" xfId="9536"/>
    <cellStyle name="Euro" xfId="15884"/>
    <cellStyle name="Euro 2" xfId="15885"/>
    <cellStyle name="Explanatory Text" xfId="1270" builtinId="53" customBuiltin="1"/>
    <cellStyle name="Explanatory Text 2" xfId="219"/>
    <cellStyle name="Explanatory Text 3" xfId="1347"/>
    <cellStyle name="Explanatory Text 4" xfId="1384"/>
    <cellStyle name="f" xfId="220"/>
    <cellStyle name="Good" xfId="1261" builtinId="26" customBuiltin="1"/>
    <cellStyle name="Good 2" xfId="221"/>
    <cellStyle name="Good 3" xfId="1337"/>
    <cellStyle name="Good 4" xfId="1374"/>
    <cellStyle name="Grey" xfId="15886"/>
    <cellStyle name="Gtitre" xfId="222"/>
    <cellStyle name="Heading 1" xfId="1257" builtinId="16" customBuiltin="1"/>
    <cellStyle name="Heading 1 2" xfId="223"/>
    <cellStyle name="Heading 2" xfId="1258" builtinId="17" customBuiltin="1"/>
    <cellStyle name="Heading 2 2" xfId="224"/>
    <cellStyle name="Heading 3" xfId="1259" builtinId="18" customBuiltin="1"/>
    <cellStyle name="Heading 3 2" xfId="225"/>
    <cellStyle name="Heading 4" xfId="1260" builtinId="19" customBuiltin="1"/>
    <cellStyle name="Heading 4 2" xfId="226"/>
    <cellStyle name="Hyperlink" xfId="1334" builtinId="8"/>
    <cellStyle name="Hyperlink 2" xfId="15887"/>
    <cellStyle name="Hyperlink 2 2" xfId="15888"/>
    <cellStyle name="Hyperlink 3" xfId="15889"/>
    <cellStyle name="Hyperlink 4" xfId="15890"/>
    <cellStyle name="Hyperlink 5" xfId="15891"/>
    <cellStyle name="Hyperlink 6" xfId="15892"/>
    <cellStyle name="Incorreto" xfId="15893"/>
    <cellStyle name="Input" xfId="1264" builtinId="20" customBuiltin="1"/>
    <cellStyle name="Input [yellow]" xfId="15894"/>
    <cellStyle name="Input 2" xfId="1340"/>
    <cellStyle name="Input 3" xfId="1377"/>
    <cellStyle name="Insatisfaisant 2" xfId="227"/>
    <cellStyle name="Insatisfaisant 3" xfId="228"/>
    <cellStyle name="Lien hypertexte" xfId="15895"/>
    <cellStyle name="Lien hypertexte visité" xfId="15896"/>
    <cellStyle name="Linked Cell" xfId="1267" builtinId="24" customBuiltin="1"/>
    <cellStyle name="Linked Cell 2" xfId="1343"/>
    <cellStyle name="Linked Cell 3" xfId="1380"/>
    <cellStyle name="Migliaia (0)_Abfallreporting MF 2002 (PE)_P" xfId="15897"/>
    <cellStyle name="Migliaia_Action Plan" xfId="15898"/>
    <cellStyle name="Milliers 10" xfId="22"/>
    <cellStyle name="Milliers 10 10" xfId="558"/>
    <cellStyle name="Milliers 10 10 10" xfId="1684"/>
    <cellStyle name="Milliers 10 10 2" xfId="795"/>
    <cellStyle name="Milliers 10 10 2 2" xfId="1232"/>
    <cellStyle name="Milliers 10 10 2 2 2" xfId="3207"/>
    <cellStyle name="Milliers 10 10 2 2 2 2" xfId="4971"/>
    <cellStyle name="Milliers 10 10 2 2 2 2 2" xfId="8534"/>
    <cellStyle name="Milliers 10 10 2 2 2 2 2 2" xfId="15738"/>
    <cellStyle name="Milliers 10 10 2 2 2 2 2 2 2" xfId="30221"/>
    <cellStyle name="Milliers 10 10 2 2 2 2 2 2 2 2" xfId="58892"/>
    <cellStyle name="Milliers 10 10 2 2 2 2 2 2 3" xfId="44556"/>
    <cellStyle name="Milliers 10 10 2 2 2 2 2 3" xfId="23051"/>
    <cellStyle name="Milliers 10 10 2 2 2 2 2 3 2" xfId="51722"/>
    <cellStyle name="Milliers 10 10 2 2 2 2 2 4" xfId="37386"/>
    <cellStyle name="Milliers 10 10 2 2 2 2 3" xfId="12175"/>
    <cellStyle name="Milliers 10 10 2 2 2 2 3 2" xfId="26658"/>
    <cellStyle name="Milliers 10 10 2 2 2 2 3 2 2" xfId="55329"/>
    <cellStyle name="Milliers 10 10 2 2 2 2 3 3" xfId="40993"/>
    <cellStyle name="Milliers 10 10 2 2 2 2 4" xfId="19488"/>
    <cellStyle name="Milliers 10 10 2 2 2 2 4 2" xfId="48159"/>
    <cellStyle name="Milliers 10 10 2 2 2 2 5" xfId="33823"/>
    <cellStyle name="Milliers 10 10 2 2 2 3" xfId="6766"/>
    <cellStyle name="Milliers 10 10 2 2 2 3 2" xfId="13970"/>
    <cellStyle name="Milliers 10 10 2 2 2 3 2 2" xfId="28453"/>
    <cellStyle name="Milliers 10 10 2 2 2 3 2 2 2" xfId="57124"/>
    <cellStyle name="Milliers 10 10 2 2 2 3 2 3" xfId="42788"/>
    <cellStyle name="Milliers 10 10 2 2 2 3 3" xfId="21283"/>
    <cellStyle name="Milliers 10 10 2 2 2 3 3 2" xfId="49954"/>
    <cellStyle name="Milliers 10 10 2 2 2 3 4" xfId="35618"/>
    <cellStyle name="Milliers 10 10 2 2 2 4" xfId="10407"/>
    <cellStyle name="Milliers 10 10 2 2 2 4 2" xfId="24890"/>
    <cellStyle name="Milliers 10 10 2 2 2 4 2 2" xfId="53561"/>
    <cellStyle name="Milliers 10 10 2 2 2 4 3" xfId="39225"/>
    <cellStyle name="Milliers 10 10 2 2 2 5" xfId="17720"/>
    <cellStyle name="Milliers 10 10 2 2 2 5 2" xfId="46391"/>
    <cellStyle name="Milliers 10 10 2 2 2 6" xfId="32055"/>
    <cellStyle name="Milliers 10 10 2 2 3" xfId="4087"/>
    <cellStyle name="Milliers 10 10 2 2 3 2" xfId="7650"/>
    <cellStyle name="Milliers 10 10 2 2 3 2 2" xfId="14854"/>
    <cellStyle name="Milliers 10 10 2 2 3 2 2 2" xfId="29337"/>
    <cellStyle name="Milliers 10 10 2 2 3 2 2 2 2" xfId="58008"/>
    <cellStyle name="Milliers 10 10 2 2 3 2 2 3" xfId="43672"/>
    <cellStyle name="Milliers 10 10 2 2 3 2 3" xfId="22167"/>
    <cellStyle name="Milliers 10 10 2 2 3 2 3 2" xfId="50838"/>
    <cellStyle name="Milliers 10 10 2 2 3 2 4" xfId="36502"/>
    <cellStyle name="Milliers 10 10 2 2 3 3" xfId="11291"/>
    <cellStyle name="Milliers 10 10 2 2 3 3 2" xfId="25774"/>
    <cellStyle name="Milliers 10 10 2 2 3 3 2 2" xfId="54445"/>
    <cellStyle name="Milliers 10 10 2 2 3 3 3" xfId="40109"/>
    <cellStyle name="Milliers 10 10 2 2 3 4" xfId="18604"/>
    <cellStyle name="Milliers 10 10 2 2 3 4 2" xfId="47275"/>
    <cellStyle name="Milliers 10 10 2 2 3 5" xfId="32939"/>
    <cellStyle name="Milliers 10 10 2 2 4" xfId="5872"/>
    <cellStyle name="Milliers 10 10 2 2 4 2" xfId="13076"/>
    <cellStyle name="Milliers 10 10 2 2 4 2 2" xfId="27559"/>
    <cellStyle name="Milliers 10 10 2 2 4 2 2 2" xfId="56230"/>
    <cellStyle name="Milliers 10 10 2 2 4 2 3" xfId="41894"/>
    <cellStyle name="Milliers 10 10 2 2 4 3" xfId="20389"/>
    <cellStyle name="Milliers 10 10 2 2 4 3 2" xfId="49060"/>
    <cellStyle name="Milliers 10 10 2 2 4 4" xfId="34724"/>
    <cellStyle name="Milliers 10 10 2 2 5" xfId="9513"/>
    <cellStyle name="Milliers 10 10 2 2 5 2" xfId="23996"/>
    <cellStyle name="Milliers 10 10 2 2 5 2 2" xfId="52667"/>
    <cellStyle name="Milliers 10 10 2 2 5 3" xfId="38331"/>
    <cellStyle name="Milliers 10 10 2 2 6" xfId="16826"/>
    <cellStyle name="Milliers 10 10 2 2 6 2" xfId="45497"/>
    <cellStyle name="Milliers 10 10 2 2 7" xfId="31161"/>
    <cellStyle name="Milliers 10 10 2 2 8" xfId="2328"/>
    <cellStyle name="Milliers 10 10 2 3" xfId="2777"/>
    <cellStyle name="Milliers 10 10 2 3 2" xfId="4537"/>
    <cellStyle name="Milliers 10 10 2 3 2 2" xfId="8100"/>
    <cellStyle name="Milliers 10 10 2 3 2 2 2" xfId="15304"/>
    <cellStyle name="Milliers 10 10 2 3 2 2 2 2" xfId="29787"/>
    <cellStyle name="Milliers 10 10 2 3 2 2 2 2 2" xfId="58458"/>
    <cellStyle name="Milliers 10 10 2 3 2 2 2 3" xfId="44122"/>
    <cellStyle name="Milliers 10 10 2 3 2 2 3" xfId="22617"/>
    <cellStyle name="Milliers 10 10 2 3 2 2 3 2" xfId="51288"/>
    <cellStyle name="Milliers 10 10 2 3 2 2 4" xfId="36952"/>
    <cellStyle name="Milliers 10 10 2 3 2 3" xfId="11741"/>
    <cellStyle name="Milliers 10 10 2 3 2 3 2" xfId="26224"/>
    <cellStyle name="Milliers 10 10 2 3 2 3 2 2" xfId="54895"/>
    <cellStyle name="Milliers 10 10 2 3 2 3 3" xfId="40559"/>
    <cellStyle name="Milliers 10 10 2 3 2 4" xfId="19054"/>
    <cellStyle name="Milliers 10 10 2 3 2 4 2" xfId="47725"/>
    <cellStyle name="Milliers 10 10 2 3 2 5" xfId="33389"/>
    <cellStyle name="Milliers 10 10 2 3 3" xfId="6332"/>
    <cellStyle name="Milliers 10 10 2 3 3 2" xfId="13536"/>
    <cellStyle name="Milliers 10 10 2 3 3 2 2" xfId="28019"/>
    <cellStyle name="Milliers 10 10 2 3 3 2 2 2" xfId="56690"/>
    <cellStyle name="Milliers 10 10 2 3 3 2 3" xfId="42354"/>
    <cellStyle name="Milliers 10 10 2 3 3 3" xfId="20849"/>
    <cellStyle name="Milliers 10 10 2 3 3 3 2" xfId="49520"/>
    <cellStyle name="Milliers 10 10 2 3 3 4" xfId="35184"/>
    <cellStyle name="Milliers 10 10 2 3 4" xfId="9973"/>
    <cellStyle name="Milliers 10 10 2 3 4 2" xfId="24456"/>
    <cellStyle name="Milliers 10 10 2 3 4 2 2" xfId="53127"/>
    <cellStyle name="Milliers 10 10 2 3 4 3" xfId="38791"/>
    <cellStyle name="Milliers 10 10 2 3 5" xfId="17286"/>
    <cellStyle name="Milliers 10 10 2 3 5 2" xfId="45957"/>
    <cellStyle name="Milliers 10 10 2 3 6" xfId="31621"/>
    <cellStyle name="Milliers 10 10 2 4" xfId="3654"/>
    <cellStyle name="Milliers 10 10 2 4 2" xfId="7216"/>
    <cellStyle name="Milliers 10 10 2 4 2 2" xfId="14420"/>
    <cellStyle name="Milliers 10 10 2 4 2 2 2" xfId="28903"/>
    <cellStyle name="Milliers 10 10 2 4 2 2 2 2" xfId="57574"/>
    <cellStyle name="Milliers 10 10 2 4 2 2 3" xfId="43238"/>
    <cellStyle name="Milliers 10 10 2 4 2 3" xfId="21733"/>
    <cellStyle name="Milliers 10 10 2 4 2 3 2" xfId="50404"/>
    <cellStyle name="Milliers 10 10 2 4 2 4" xfId="36068"/>
    <cellStyle name="Milliers 10 10 2 4 3" xfId="10857"/>
    <cellStyle name="Milliers 10 10 2 4 3 2" xfId="25340"/>
    <cellStyle name="Milliers 10 10 2 4 3 2 2" xfId="54011"/>
    <cellStyle name="Milliers 10 10 2 4 3 3" xfId="39675"/>
    <cellStyle name="Milliers 10 10 2 4 4" xfId="18170"/>
    <cellStyle name="Milliers 10 10 2 4 4 2" xfId="46841"/>
    <cellStyle name="Milliers 10 10 2 4 5" xfId="32505"/>
    <cellStyle name="Milliers 10 10 2 5" xfId="5438"/>
    <cellStyle name="Milliers 10 10 2 5 2" xfId="12642"/>
    <cellStyle name="Milliers 10 10 2 5 2 2" xfId="27125"/>
    <cellStyle name="Milliers 10 10 2 5 2 2 2" xfId="55796"/>
    <cellStyle name="Milliers 10 10 2 5 2 3" xfId="41460"/>
    <cellStyle name="Milliers 10 10 2 5 3" xfId="19955"/>
    <cellStyle name="Milliers 10 10 2 5 3 2" xfId="48626"/>
    <cellStyle name="Milliers 10 10 2 5 4" xfId="34290"/>
    <cellStyle name="Milliers 10 10 2 6" xfId="9079"/>
    <cellStyle name="Milliers 10 10 2 6 2" xfId="23562"/>
    <cellStyle name="Milliers 10 10 2 6 2 2" xfId="52233"/>
    <cellStyle name="Milliers 10 10 2 6 3" xfId="37897"/>
    <cellStyle name="Milliers 10 10 2 7" xfId="16392"/>
    <cellStyle name="Milliers 10 10 2 7 2" xfId="45063"/>
    <cellStyle name="Milliers 10 10 2 8" xfId="30727"/>
    <cellStyle name="Milliers 10 10 2 9" xfId="1898"/>
    <cellStyle name="Milliers 10 10 3" xfId="1016"/>
    <cellStyle name="Milliers 10 10 3 2" xfId="2993"/>
    <cellStyle name="Milliers 10 10 3 2 2" xfId="4755"/>
    <cellStyle name="Milliers 10 10 3 2 2 2" xfId="8318"/>
    <cellStyle name="Milliers 10 10 3 2 2 2 2" xfId="15522"/>
    <cellStyle name="Milliers 10 10 3 2 2 2 2 2" xfId="30005"/>
    <cellStyle name="Milliers 10 10 3 2 2 2 2 2 2" xfId="58676"/>
    <cellStyle name="Milliers 10 10 3 2 2 2 2 3" xfId="44340"/>
    <cellStyle name="Milliers 10 10 3 2 2 2 3" xfId="22835"/>
    <cellStyle name="Milliers 10 10 3 2 2 2 3 2" xfId="51506"/>
    <cellStyle name="Milliers 10 10 3 2 2 2 4" xfId="37170"/>
    <cellStyle name="Milliers 10 10 3 2 2 3" xfId="11959"/>
    <cellStyle name="Milliers 10 10 3 2 2 3 2" xfId="26442"/>
    <cellStyle name="Milliers 10 10 3 2 2 3 2 2" xfId="55113"/>
    <cellStyle name="Milliers 10 10 3 2 2 3 3" xfId="40777"/>
    <cellStyle name="Milliers 10 10 3 2 2 4" xfId="19272"/>
    <cellStyle name="Milliers 10 10 3 2 2 4 2" xfId="47943"/>
    <cellStyle name="Milliers 10 10 3 2 2 5" xfId="33607"/>
    <cellStyle name="Milliers 10 10 3 2 3" xfId="6550"/>
    <cellStyle name="Milliers 10 10 3 2 3 2" xfId="13754"/>
    <cellStyle name="Milliers 10 10 3 2 3 2 2" xfId="28237"/>
    <cellStyle name="Milliers 10 10 3 2 3 2 2 2" xfId="56908"/>
    <cellStyle name="Milliers 10 10 3 2 3 2 3" xfId="42572"/>
    <cellStyle name="Milliers 10 10 3 2 3 3" xfId="21067"/>
    <cellStyle name="Milliers 10 10 3 2 3 3 2" xfId="49738"/>
    <cellStyle name="Milliers 10 10 3 2 3 4" xfId="35402"/>
    <cellStyle name="Milliers 10 10 3 2 4" xfId="10191"/>
    <cellStyle name="Milliers 10 10 3 2 4 2" xfId="24674"/>
    <cellStyle name="Milliers 10 10 3 2 4 2 2" xfId="53345"/>
    <cellStyle name="Milliers 10 10 3 2 4 3" xfId="39009"/>
    <cellStyle name="Milliers 10 10 3 2 5" xfId="17504"/>
    <cellStyle name="Milliers 10 10 3 2 5 2" xfId="46175"/>
    <cellStyle name="Milliers 10 10 3 2 6" xfId="31839"/>
    <cellStyle name="Milliers 10 10 3 3" xfId="3871"/>
    <cellStyle name="Milliers 10 10 3 3 2" xfId="7434"/>
    <cellStyle name="Milliers 10 10 3 3 2 2" xfId="14638"/>
    <cellStyle name="Milliers 10 10 3 3 2 2 2" xfId="29121"/>
    <cellStyle name="Milliers 10 10 3 3 2 2 2 2" xfId="57792"/>
    <cellStyle name="Milliers 10 10 3 3 2 2 3" xfId="43456"/>
    <cellStyle name="Milliers 10 10 3 3 2 3" xfId="21951"/>
    <cellStyle name="Milliers 10 10 3 3 2 3 2" xfId="50622"/>
    <cellStyle name="Milliers 10 10 3 3 2 4" xfId="36286"/>
    <cellStyle name="Milliers 10 10 3 3 3" xfId="11075"/>
    <cellStyle name="Milliers 10 10 3 3 3 2" xfId="25558"/>
    <cellStyle name="Milliers 10 10 3 3 3 2 2" xfId="54229"/>
    <cellStyle name="Milliers 10 10 3 3 3 3" xfId="39893"/>
    <cellStyle name="Milliers 10 10 3 3 4" xfId="18388"/>
    <cellStyle name="Milliers 10 10 3 3 4 2" xfId="47059"/>
    <cellStyle name="Milliers 10 10 3 3 5" xfId="32723"/>
    <cellStyle name="Milliers 10 10 3 4" xfId="5656"/>
    <cellStyle name="Milliers 10 10 3 4 2" xfId="12860"/>
    <cellStyle name="Milliers 10 10 3 4 2 2" xfId="27343"/>
    <cellStyle name="Milliers 10 10 3 4 2 2 2" xfId="56014"/>
    <cellStyle name="Milliers 10 10 3 4 2 3" xfId="41678"/>
    <cellStyle name="Milliers 10 10 3 4 3" xfId="20173"/>
    <cellStyle name="Milliers 10 10 3 4 3 2" xfId="48844"/>
    <cellStyle name="Milliers 10 10 3 4 4" xfId="34508"/>
    <cellStyle name="Milliers 10 10 3 5" xfId="9297"/>
    <cellStyle name="Milliers 10 10 3 5 2" xfId="23780"/>
    <cellStyle name="Milliers 10 10 3 5 2 2" xfId="52451"/>
    <cellStyle name="Milliers 10 10 3 5 3" xfId="38115"/>
    <cellStyle name="Milliers 10 10 3 6" xfId="16610"/>
    <cellStyle name="Milliers 10 10 3 6 2" xfId="45281"/>
    <cellStyle name="Milliers 10 10 3 7" xfId="30945"/>
    <cellStyle name="Milliers 10 10 3 8" xfId="2114"/>
    <cellStyle name="Milliers 10 10 4" xfId="2563"/>
    <cellStyle name="Milliers 10 10 4 2" xfId="4321"/>
    <cellStyle name="Milliers 10 10 4 2 2" xfId="7884"/>
    <cellStyle name="Milliers 10 10 4 2 2 2" xfId="15088"/>
    <cellStyle name="Milliers 10 10 4 2 2 2 2" xfId="29571"/>
    <cellStyle name="Milliers 10 10 4 2 2 2 2 2" xfId="58242"/>
    <cellStyle name="Milliers 10 10 4 2 2 2 3" xfId="43906"/>
    <cellStyle name="Milliers 10 10 4 2 2 3" xfId="22401"/>
    <cellStyle name="Milliers 10 10 4 2 2 3 2" xfId="51072"/>
    <cellStyle name="Milliers 10 10 4 2 2 4" xfId="36736"/>
    <cellStyle name="Milliers 10 10 4 2 3" xfId="11525"/>
    <cellStyle name="Milliers 10 10 4 2 3 2" xfId="26008"/>
    <cellStyle name="Milliers 10 10 4 2 3 2 2" xfId="54679"/>
    <cellStyle name="Milliers 10 10 4 2 3 3" xfId="40343"/>
    <cellStyle name="Milliers 10 10 4 2 4" xfId="18838"/>
    <cellStyle name="Milliers 10 10 4 2 4 2" xfId="47509"/>
    <cellStyle name="Milliers 10 10 4 2 5" xfId="33173"/>
    <cellStyle name="Milliers 10 10 4 3" xfId="6116"/>
    <cellStyle name="Milliers 10 10 4 3 2" xfId="13320"/>
    <cellStyle name="Milliers 10 10 4 3 2 2" xfId="27803"/>
    <cellStyle name="Milliers 10 10 4 3 2 2 2" xfId="56474"/>
    <cellStyle name="Milliers 10 10 4 3 2 3" xfId="42138"/>
    <cellStyle name="Milliers 10 10 4 3 3" xfId="20633"/>
    <cellStyle name="Milliers 10 10 4 3 3 2" xfId="49304"/>
    <cellStyle name="Milliers 10 10 4 3 4" xfId="34968"/>
    <cellStyle name="Milliers 10 10 4 4" xfId="9757"/>
    <cellStyle name="Milliers 10 10 4 4 2" xfId="24240"/>
    <cellStyle name="Milliers 10 10 4 4 2 2" xfId="52911"/>
    <cellStyle name="Milliers 10 10 4 4 3" xfId="38575"/>
    <cellStyle name="Milliers 10 10 4 5" xfId="17070"/>
    <cellStyle name="Milliers 10 10 4 5 2" xfId="45741"/>
    <cellStyle name="Milliers 10 10 4 6" xfId="31405"/>
    <cellStyle name="Milliers 10 10 5" xfId="3439"/>
    <cellStyle name="Milliers 10 10 5 2" xfId="7000"/>
    <cellStyle name="Milliers 10 10 5 2 2" xfId="14204"/>
    <cellStyle name="Milliers 10 10 5 2 2 2" xfId="28687"/>
    <cellStyle name="Milliers 10 10 5 2 2 2 2" xfId="57358"/>
    <cellStyle name="Milliers 10 10 5 2 2 3" xfId="43022"/>
    <cellStyle name="Milliers 10 10 5 2 3" xfId="21517"/>
    <cellStyle name="Milliers 10 10 5 2 3 2" xfId="50188"/>
    <cellStyle name="Milliers 10 10 5 2 4" xfId="35852"/>
    <cellStyle name="Milliers 10 10 5 3" xfId="10641"/>
    <cellStyle name="Milliers 10 10 5 3 2" xfId="25124"/>
    <cellStyle name="Milliers 10 10 5 3 2 2" xfId="53795"/>
    <cellStyle name="Milliers 10 10 5 3 3" xfId="39459"/>
    <cellStyle name="Milliers 10 10 5 4" xfId="17954"/>
    <cellStyle name="Milliers 10 10 5 4 2" xfId="46625"/>
    <cellStyle name="Milliers 10 10 5 5" xfId="32289"/>
    <cellStyle name="Milliers 10 10 6" xfId="5222"/>
    <cellStyle name="Milliers 10 10 6 2" xfId="12426"/>
    <cellStyle name="Milliers 10 10 6 2 2" xfId="26909"/>
    <cellStyle name="Milliers 10 10 6 2 2 2" xfId="55580"/>
    <cellStyle name="Milliers 10 10 6 2 3" xfId="41244"/>
    <cellStyle name="Milliers 10 10 6 3" xfId="19739"/>
    <cellStyle name="Milliers 10 10 6 3 2" xfId="48410"/>
    <cellStyle name="Milliers 10 10 6 4" xfId="34074"/>
    <cellStyle name="Milliers 10 10 7" xfId="8860"/>
    <cellStyle name="Milliers 10 10 7 2" xfId="23343"/>
    <cellStyle name="Milliers 10 10 7 2 2" xfId="52014"/>
    <cellStyle name="Milliers 10 10 7 3" xfId="37678"/>
    <cellStyle name="Milliers 10 10 8" xfId="16176"/>
    <cellStyle name="Milliers 10 10 8 2" xfId="44847"/>
    <cellStyle name="Milliers 10 10 9" xfId="30511"/>
    <cellStyle name="Milliers 10 11" xfId="561"/>
    <cellStyle name="Milliers 10 11 10" xfId="1687"/>
    <cellStyle name="Milliers 10 11 2" xfId="798"/>
    <cellStyle name="Milliers 10 11 2 2" xfId="1235"/>
    <cellStyle name="Milliers 10 11 2 2 2" xfId="3210"/>
    <cellStyle name="Milliers 10 11 2 2 2 2" xfId="4974"/>
    <cellStyle name="Milliers 10 11 2 2 2 2 2" xfId="8537"/>
    <cellStyle name="Milliers 10 11 2 2 2 2 2 2" xfId="15741"/>
    <cellStyle name="Milliers 10 11 2 2 2 2 2 2 2" xfId="30224"/>
    <cellStyle name="Milliers 10 11 2 2 2 2 2 2 2 2" xfId="58895"/>
    <cellStyle name="Milliers 10 11 2 2 2 2 2 2 3" xfId="44559"/>
    <cellStyle name="Milliers 10 11 2 2 2 2 2 3" xfId="23054"/>
    <cellStyle name="Milliers 10 11 2 2 2 2 2 3 2" xfId="51725"/>
    <cellStyle name="Milliers 10 11 2 2 2 2 2 4" xfId="37389"/>
    <cellStyle name="Milliers 10 11 2 2 2 2 3" xfId="12178"/>
    <cellStyle name="Milliers 10 11 2 2 2 2 3 2" xfId="26661"/>
    <cellStyle name="Milliers 10 11 2 2 2 2 3 2 2" xfId="55332"/>
    <cellStyle name="Milliers 10 11 2 2 2 2 3 3" xfId="40996"/>
    <cellStyle name="Milliers 10 11 2 2 2 2 4" xfId="19491"/>
    <cellStyle name="Milliers 10 11 2 2 2 2 4 2" xfId="48162"/>
    <cellStyle name="Milliers 10 11 2 2 2 2 5" xfId="33826"/>
    <cellStyle name="Milliers 10 11 2 2 2 3" xfId="6769"/>
    <cellStyle name="Milliers 10 11 2 2 2 3 2" xfId="13973"/>
    <cellStyle name="Milliers 10 11 2 2 2 3 2 2" xfId="28456"/>
    <cellStyle name="Milliers 10 11 2 2 2 3 2 2 2" xfId="57127"/>
    <cellStyle name="Milliers 10 11 2 2 2 3 2 3" xfId="42791"/>
    <cellStyle name="Milliers 10 11 2 2 2 3 3" xfId="21286"/>
    <cellStyle name="Milliers 10 11 2 2 2 3 3 2" xfId="49957"/>
    <cellStyle name="Milliers 10 11 2 2 2 3 4" xfId="35621"/>
    <cellStyle name="Milliers 10 11 2 2 2 4" xfId="10410"/>
    <cellStyle name="Milliers 10 11 2 2 2 4 2" xfId="24893"/>
    <cellStyle name="Milliers 10 11 2 2 2 4 2 2" xfId="53564"/>
    <cellStyle name="Milliers 10 11 2 2 2 4 3" xfId="39228"/>
    <cellStyle name="Milliers 10 11 2 2 2 5" xfId="17723"/>
    <cellStyle name="Milliers 10 11 2 2 2 5 2" xfId="46394"/>
    <cellStyle name="Milliers 10 11 2 2 2 6" xfId="32058"/>
    <cellStyle name="Milliers 10 11 2 2 3" xfId="4090"/>
    <cellStyle name="Milliers 10 11 2 2 3 2" xfId="7653"/>
    <cellStyle name="Milliers 10 11 2 2 3 2 2" xfId="14857"/>
    <cellStyle name="Milliers 10 11 2 2 3 2 2 2" xfId="29340"/>
    <cellStyle name="Milliers 10 11 2 2 3 2 2 2 2" xfId="58011"/>
    <cellStyle name="Milliers 10 11 2 2 3 2 2 3" xfId="43675"/>
    <cellStyle name="Milliers 10 11 2 2 3 2 3" xfId="22170"/>
    <cellStyle name="Milliers 10 11 2 2 3 2 3 2" xfId="50841"/>
    <cellStyle name="Milliers 10 11 2 2 3 2 4" xfId="36505"/>
    <cellStyle name="Milliers 10 11 2 2 3 3" xfId="11294"/>
    <cellStyle name="Milliers 10 11 2 2 3 3 2" xfId="25777"/>
    <cellStyle name="Milliers 10 11 2 2 3 3 2 2" xfId="54448"/>
    <cellStyle name="Milliers 10 11 2 2 3 3 3" xfId="40112"/>
    <cellStyle name="Milliers 10 11 2 2 3 4" xfId="18607"/>
    <cellStyle name="Milliers 10 11 2 2 3 4 2" xfId="47278"/>
    <cellStyle name="Milliers 10 11 2 2 3 5" xfId="32942"/>
    <cellStyle name="Milliers 10 11 2 2 4" xfId="5875"/>
    <cellStyle name="Milliers 10 11 2 2 4 2" xfId="13079"/>
    <cellStyle name="Milliers 10 11 2 2 4 2 2" xfId="27562"/>
    <cellStyle name="Milliers 10 11 2 2 4 2 2 2" xfId="56233"/>
    <cellStyle name="Milliers 10 11 2 2 4 2 3" xfId="41897"/>
    <cellStyle name="Milliers 10 11 2 2 4 3" xfId="20392"/>
    <cellStyle name="Milliers 10 11 2 2 4 3 2" xfId="49063"/>
    <cellStyle name="Milliers 10 11 2 2 4 4" xfId="34727"/>
    <cellStyle name="Milliers 10 11 2 2 5" xfId="9516"/>
    <cellStyle name="Milliers 10 11 2 2 5 2" xfId="23999"/>
    <cellStyle name="Milliers 10 11 2 2 5 2 2" xfId="52670"/>
    <cellStyle name="Milliers 10 11 2 2 5 3" xfId="38334"/>
    <cellStyle name="Milliers 10 11 2 2 6" xfId="16829"/>
    <cellStyle name="Milliers 10 11 2 2 6 2" xfId="45500"/>
    <cellStyle name="Milliers 10 11 2 2 7" xfId="31164"/>
    <cellStyle name="Milliers 10 11 2 2 8" xfId="2331"/>
    <cellStyle name="Milliers 10 11 2 3" xfId="2780"/>
    <cellStyle name="Milliers 10 11 2 3 2" xfId="4540"/>
    <cellStyle name="Milliers 10 11 2 3 2 2" xfId="8103"/>
    <cellStyle name="Milliers 10 11 2 3 2 2 2" xfId="15307"/>
    <cellStyle name="Milliers 10 11 2 3 2 2 2 2" xfId="29790"/>
    <cellStyle name="Milliers 10 11 2 3 2 2 2 2 2" xfId="58461"/>
    <cellStyle name="Milliers 10 11 2 3 2 2 2 3" xfId="44125"/>
    <cellStyle name="Milliers 10 11 2 3 2 2 3" xfId="22620"/>
    <cellStyle name="Milliers 10 11 2 3 2 2 3 2" xfId="51291"/>
    <cellStyle name="Milliers 10 11 2 3 2 2 4" xfId="36955"/>
    <cellStyle name="Milliers 10 11 2 3 2 3" xfId="11744"/>
    <cellStyle name="Milliers 10 11 2 3 2 3 2" xfId="26227"/>
    <cellStyle name="Milliers 10 11 2 3 2 3 2 2" xfId="54898"/>
    <cellStyle name="Milliers 10 11 2 3 2 3 3" xfId="40562"/>
    <cellStyle name="Milliers 10 11 2 3 2 4" xfId="19057"/>
    <cellStyle name="Milliers 10 11 2 3 2 4 2" xfId="47728"/>
    <cellStyle name="Milliers 10 11 2 3 2 5" xfId="33392"/>
    <cellStyle name="Milliers 10 11 2 3 3" xfId="6335"/>
    <cellStyle name="Milliers 10 11 2 3 3 2" xfId="13539"/>
    <cellStyle name="Milliers 10 11 2 3 3 2 2" xfId="28022"/>
    <cellStyle name="Milliers 10 11 2 3 3 2 2 2" xfId="56693"/>
    <cellStyle name="Milliers 10 11 2 3 3 2 3" xfId="42357"/>
    <cellStyle name="Milliers 10 11 2 3 3 3" xfId="20852"/>
    <cellStyle name="Milliers 10 11 2 3 3 3 2" xfId="49523"/>
    <cellStyle name="Milliers 10 11 2 3 3 4" xfId="35187"/>
    <cellStyle name="Milliers 10 11 2 3 4" xfId="9976"/>
    <cellStyle name="Milliers 10 11 2 3 4 2" xfId="24459"/>
    <cellStyle name="Milliers 10 11 2 3 4 2 2" xfId="53130"/>
    <cellStyle name="Milliers 10 11 2 3 4 3" xfId="38794"/>
    <cellStyle name="Milliers 10 11 2 3 5" xfId="17289"/>
    <cellStyle name="Milliers 10 11 2 3 5 2" xfId="45960"/>
    <cellStyle name="Milliers 10 11 2 3 6" xfId="31624"/>
    <cellStyle name="Milliers 10 11 2 4" xfId="3657"/>
    <cellStyle name="Milliers 10 11 2 4 2" xfId="7219"/>
    <cellStyle name="Milliers 10 11 2 4 2 2" xfId="14423"/>
    <cellStyle name="Milliers 10 11 2 4 2 2 2" xfId="28906"/>
    <cellStyle name="Milliers 10 11 2 4 2 2 2 2" xfId="57577"/>
    <cellStyle name="Milliers 10 11 2 4 2 2 3" xfId="43241"/>
    <cellStyle name="Milliers 10 11 2 4 2 3" xfId="21736"/>
    <cellStyle name="Milliers 10 11 2 4 2 3 2" xfId="50407"/>
    <cellStyle name="Milliers 10 11 2 4 2 4" xfId="36071"/>
    <cellStyle name="Milliers 10 11 2 4 3" xfId="10860"/>
    <cellStyle name="Milliers 10 11 2 4 3 2" xfId="25343"/>
    <cellStyle name="Milliers 10 11 2 4 3 2 2" xfId="54014"/>
    <cellStyle name="Milliers 10 11 2 4 3 3" xfId="39678"/>
    <cellStyle name="Milliers 10 11 2 4 4" xfId="18173"/>
    <cellStyle name="Milliers 10 11 2 4 4 2" xfId="46844"/>
    <cellStyle name="Milliers 10 11 2 4 5" xfId="32508"/>
    <cellStyle name="Milliers 10 11 2 5" xfId="5441"/>
    <cellStyle name="Milliers 10 11 2 5 2" xfId="12645"/>
    <cellStyle name="Milliers 10 11 2 5 2 2" xfId="27128"/>
    <cellStyle name="Milliers 10 11 2 5 2 2 2" xfId="55799"/>
    <cellStyle name="Milliers 10 11 2 5 2 3" xfId="41463"/>
    <cellStyle name="Milliers 10 11 2 5 3" xfId="19958"/>
    <cellStyle name="Milliers 10 11 2 5 3 2" xfId="48629"/>
    <cellStyle name="Milliers 10 11 2 5 4" xfId="34293"/>
    <cellStyle name="Milliers 10 11 2 6" xfId="9082"/>
    <cellStyle name="Milliers 10 11 2 6 2" xfId="23565"/>
    <cellStyle name="Milliers 10 11 2 6 2 2" xfId="52236"/>
    <cellStyle name="Milliers 10 11 2 6 3" xfId="37900"/>
    <cellStyle name="Milliers 10 11 2 7" xfId="16395"/>
    <cellStyle name="Milliers 10 11 2 7 2" xfId="45066"/>
    <cellStyle name="Milliers 10 11 2 8" xfId="30730"/>
    <cellStyle name="Milliers 10 11 2 9" xfId="1901"/>
    <cellStyle name="Milliers 10 11 3" xfId="1019"/>
    <cellStyle name="Milliers 10 11 3 2" xfId="2996"/>
    <cellStyle name="Milliers 10 11 3 2 2" xfId="4758"/>
    <cellStyle name="Milliers 10 11 3 2 2 2" xfId="8321"/>
    <cellStyle name="Milliers 10 11 3 2 2 2 2" xfId="15525"/>
    <cellStyle name="Milliers 10 11 3 2 2 2 2 2" xfId="30008"/>
    <cellStyle name="Milliers 10 11 3 2 2 2 2 2 2" xfId="58679"/>
    <cellStyle name="Milliers 10 11 3 2 2 2 2 3" xfId="44343"/>
    <cellStyle name="Milliers 10 11 3 2 2 2 3" xfId="22838"/>
    <cellStyle name="Milliers 10 11 3 2 2 2 3 2" xfId="51509"/>
    <cellStyle name="Milliers 10 11 3 2 2 2 4" xfId="37173"/>
    <cellStyle name="Milliers 10 11 3 2 2 3" xfId="11962"/>
    <cellStyle name="Milliers 10 11 3 2 2 3 2" xfId="26445"/>
    <cellStyle name="Milliers 10 11 3 2 2 3 2 2" xfId="55116"/>
    <cellStyle name="Milliers 10 11 3 2 2 3 3" xfId="40780"/>
    <cellStyle name="Milliers 10 11 3 2 2 4" xfId="19275"/>
    <cellStyle name="Milliers 10 11 3 2 2 4 2" xfId="47946"/>
    <cellStyle name="Milliers 10 11 3 2 2 5" xfId="33610"/>
    <cellStyle name="Milliers 10 11 3 2 3" xfId="6553"/>
    <cellStyle name="Milliers 10 11 3 2 3 2" xfId="13757"/>
    <cellStyle name="Milliers 10 11 3 2 3 2 2" xfId="28240"/>
    <cellStyle name="Milliers 10 11 3 2 3 2 2 2" xfId="56911"/>
    <cellStyle name="Milliers 10 11 3 2 3 2 3" xfId="42575"/>
    <cellStyle name="Milliers 10 11 3 2 3 3" xfId="21070"/>
    <cellStyle name="Milliers 10 11 3 2 3 3 2" xfId="49741"/>
    <cellStyle name="Milliers 10 11 3 2 3 4" xfId="35405"/>
    <cellStyle name="Milliers 10 11 3 2 4" xfId="10194"/>
    <cellStyle name="Milliers 10 11 3 2 4 2" xfId="24677"/>
    <cellStyle name="Milliers 10 11 3 2 4 2 2" xfId="53348"/>
    <cellStyle name="Milliers 10 11 3 2 4 3" xfId="39012"/>
    <cellStyle name="Milliers 10 11 3 2 5" xfId="17507"/>
    <cellStyle name="Milliers 10 11 3 2 5 2" xfId="46178"/>
    <cellStyle name="Milliers 10 11 3 2 6" xfId="31842"/>
    <cellStyle name="Milliers 10 11 3 3" xfId="3874"/>
    <cellStyle name="Milliers 10 11 3 3 2" xfId="7437"/>
    <cellStyle name="Milliers 10 11 3 3 2 2" xfId="14641"/>
    <cellStyle name="Milliers 10 11 3 3 2 2 2" xfId="29124"/>
    <cellStyle name="Milliers 10 11 3 3 2 2 2 2" xfId="57795"/>
    <cellStyle name="Milliers 10 11 3 3 2 2 3" xfId="43459"/>
    <cellStyle name="Milliers 10 11 3 3 2 3" xfId="21954"/>
    <cellStyle name="Milliers 10 11 3 3 2 3 2" xfId="50625"/>
    <cellStyle name="Milliers 10 11 3 3 2 4" xfId="36289"/>
    <cellStyle name="Milliers 10 11 3 3 3" xfId="11078"/>
    <cellStyle name="Milliers 10 11 3 3 3 2" xfId="25561"/>
    <cellStyle name="Milliers 10 11 3 3 3 2 2" xfId="54232"/>
    <cellStyle name="Milliers 10 11 3 3 3 3" xfId="39896"/>
    <cellStyle name="Milliers 10 11 3 3 4" xfId="18391"/>
    <cellStyle name="Milliers 10 11 3 3 4 2" xfId="47062"/>
    <cellStyle name="Milliers 10 11 3 3 5" xfId="32726"/>
    <cellStyle name="Milliers 10 11 3 4" xfId="5659"/>
    <cellStyle name="Milliers 10 11 3 4 2" xfId="12863"/>
    <cellStyle name="Milliers 10 11 3 4 2 2" xfId="27346"/>
    <cellStyle name="Milliers 10 11 3 4 2 2 2" xfId="56017"/>
    <cellStyle name="Milliers 10 11 3 4 2 3" xfId="41681"/>
    <cellStyle name="Milliers 10 11 3 4 3" xfId="20176"/>
    <cellStyle name="Milliers 10 11 3 4 3 2" xfId="48847"/>
    <cellStyle name="Milliers 10 11 3 4 4" xfId="34511"/>
    <cellStyle name="Milliers 10 11 3 5" xfId="9300"/>
    <cellStyle name="Milliers 10 11 3 5 2" xfId="23783"/>
    <cellStyle name="Milliers 10 11 3 5 2 2" xfId="52454"/>
    <cellStyle name="Milliers 10 11 3 5 3" xfId="38118"/>
    <cellStyle name="Milliers 10 11 3 6" xfId="16613"/>
    <cellStyle name="Milliers 10 11 3 6 2" xfId="45284"/>
    <cellStyle name="Milliers 10 11 3 7" xfId="30948"/>
    <cellStyle name="Milliers 10 11 3 8" xfId="2117"/>
    <cellStyle name="Milliers 10 11 4" xfId="2566"/>
    <cellStyle name="Milliers 10 11 4 2" xfId="4324"/>
    <cellStyle name="Milliers 10 11 4 2 2" xfId="7887"/>
    <cellStyle name="Milliers 10 11 4 2 2 2" xfId="15091"/>
    <cellStyle name="Milliers 10 11 4 2 2 2 2" xfId="29574"/>
    <cellStyle name="Milliers 10 11 4 2 2 2 2 2" xfId="58245"/>
    <cellStyle name="Milliers 10 11 4 2 2 2 3" xfId="43909"/>
    <cellStyle name="Milliers 10 11 4 2 2 3" xfId="22404"/>
    <cellStyle name="Milliers 10 11 4 2 2 3 2" xfId="51075"/>
    <cellStyle name="Milliers 10 11 4 2 2 4" xfId="36739"/>
    <cellStyle name="Milliers 10 11 4 2 3" xfId="11528"/>
    <cellStyle name="Milliers 10 11 4 2 3 2" xfId="26011"/>
    <cellStyle name="Milliers 10 11 4 2 3 2 2" xfId="54682"/>
    <cellStyle name="Milliers 10 11 4 2 3 3" xfId="40346"/>
    <cellStyle name="Milliers 10 11 4 2 4" xfId="18841"/>
    <cellStyle name="Milliers 10 11 4 2 4 2" xfId="47512"/>
    <cellStyle name="Milliers 10 11 4 2 5" xfId="33176"/>
    <cellStyle name="Milliers 10 11 4 3" xfId="6119"/>
    <cellStyle name="Milliers 10 11 4 3 2" xfId="13323"/>
    <cellStyle name="Milliers 10 11 4 3 2 2" xfId="27806"/>
    <cellStyle name="Milliers 10 11 4 3 2 2 2" xfId="56477"/>
    <cellStyle name="Milliers 10 11 4 3 2 3" xfId="42141"/>
    <cellStyle name="Milliers 10 11 4 3 3" xfId="20636"/>
    <cellStyle name="Milliers 10 11 4 3 3 2" xfId="49307"/>
    <cellStyle name="Milliers 10 11 4 3 4" xfId="34971"/>
    <cellStyle name="Milliers 10 11 4 4" xfId="9760"/>
    <cellStyle name="Milliers 10 11 4 4 2" xfId="24243"/>
    <cellStyle name="Milliers 10 11 4 4 2 2" xfId="52914"/>
    <cellStyle name="Milliers 10 11 4 4 3" xfId="38578"/>
    <cellStyle name="Milliers 10 11 4 5" xfId="17073"/>
    <cellStyle name="Milliers 10 11 4 5 2" xfId="45744"/>
    <cellStyle name="Milliers 10 11 4 6" xfId="31408"/>
    <cellStyle name="Milliers 10 11 5" xfId="3442"/>
    <cellStyle name="Milliers 10 11 5 2" xfId="7003"/>
    <cellStyle name="Milliers 10 11 5 2 2" xfId="14207"/>
    <cellStyle name="Milliers 10 11 5 2 2 2" xfId="28690"/>
    <cellStyle name="Milliers 10 11 5 2 2 2 2" xfId="57361"/>
    <cellStyle name="Milliers 10 11 5 2 2 3" xfId="43025"/>
    <cellStyle name="Milliers 10 11 5 2 3" xfId="21520"/>
    <cellStyle name="Milliers 10 11 5 2 3 2" xfId="50191"/>
    <cellStyle name="Milliers 10 11 5 2 4" xfId="35855"/>
    <cellStyle name="Milliers 10 11 5 3" xfId="10644"/>
    <cellStyle name="Milliers 10 11 5 3 2" xfId="25127"/>
    <cellStyle name="Milliers 10 11 5 3 2 2" xfId="53798"/>
    <cellStyle name="Milliers 10 11 5 3 3" xfId="39462"/>
    <cellStyle name="Milliers 10 11 5 4" xfId="17957"/>
    <cellStyle name="Milliers 10 11 5 4 2" xfId="46628"/>
    <cellStyle name="Milliers 10 11 5 5" xfId="32292"/>
    <cellStyle name="Milliers 10 11 6" xfId="5225"/>
    <cellStyle name="Milliers 10 11 6 2" xfId="12429"/>
    <cellStyle name="Milliers 10 11 6 2 2" xfId="26912"/>
    <cellStyle name="Milliers 10 11 6 2 2 2" xfId="55583"/>
    <cellStyle name="Milliers 10 11 6 2 3" xfId="41247"/>
    <cellStyle name="Milliers 10 11 6 3" xfId="19742"/>
    <cellStyle name="Milliers 10 11 6 3 2" xfId="48413"/>
    <cellStyle name="Milliers 10 11 6 4" xfId="34077"/>
    <cellStyle name="Milliers 10 11 7" xfId="8863"/>
    <cellStyle name="Milliers 10 11 7 2" xfId="23346"/>
    <cellStyle name="Milliers 10 11 7 2 2" xfId="52017"/>
    <cellStyle name="Milliers 10 11 7 3" xfId="37681"/>
    <cellStyle name="Milliers 10 11 8" xfId="16179"/>
    <cellStyle name="Milliers 10 11 8 2" xfId="44850"/>
    <cellStyle name="Milliers 10 11 9" xfId="30514"/>
    <cellStyle name="Milliers 10 12" xfId="568"/>
    <cellStyle name="Milliers 10 12 10" xfId="1693"/>
    <cellStyle name="Milliers 10 12 2" xfId="805"/>
    <cellStyle name="Milliers 10 12 2 2" xfId="1241"/>
    <cellStyle name="Milliers 10 12 2 2 2" xfId="3216"/>
    <cellStyle name="Milliers 10 12 2 2 2 2" xfId="4980"/>
    <cellStyle name="Milliers 10 12 2 2 2 2 2" xfId="8543"/>
    <cellStyle name="Milliers 10 12 2 2 2 2 2 2" xfId="15747"/>
    <cellStyle name="Milliers 10 12 2 2 2 2 2 2 2" xfId="30230"/>
    <cellStyle name="Milliers 10 12 2 2 2 2 2 2 2 2" xfId="58901"/>
    <cellStyle name="Milliers 10 12 2 2 2 2 2 2 3" xfId="44565"/>
    <cellStyle name="Milliers 10 12 2 2 2 2 2 3" xfId="23060"/>
    <cellStyle name="Milliers 10 12 2 2 2 2 2 3 2" xfId="51731"/>
    <cellStyle name="Milliers 10 12 2 2 2 2 2 4" xfId="37395"/>
    <cellStyle name="Milliers 10 12 2 2 2 2 3" xfId="12184"/>
    <cellStyle name="Milliers 10 12 2 2 2 2 3 2" xfId="26667"/>
    <cellStyle name="Milliers 10 12 2 2 2 2 3 2 2" xfId="55338"/>
    <cellStyle name="Milliers 10 12 2 2 2 2 3 3" xfId="41002"/>
    <cellStyle name="Milliers 10 12 2 2 2 2 4" xfId="19497"/>
    <cellStyle name="Milliers 10 12 2 2 2 2 4 2" xfId="48168"/>
    <cellStyle name="Milliers 10 12 2 2 2 2 5" xfId="33832"/>
    <cellStyle name="Milliers 10 12 2 2 2 3" xfId="6775"/>
    <cellStyle name="Milliers 10 12 2 2 2 3 2" xfId="13979"/>
    <cellStyle name="Milliers 10 12 2 2 2 3 2 2" xfId="28462"/>
    <cellStyle name="Milliers 10 12 2 2 2 3 2 2 2" xfId="57133"/>
    <cellStyle name="Milliers 10 12 2 2 2 3 2 3" xfId="42797"/>
    <cellStyle name="Milliers 10 12 2 2 2 3 3" xfId="21292"/>
    <cellStyle name="Milliers 10 12 2 2 2 3 3 2" xfId="49963"/>
    <cellStyle name="Milliers 10 12 2 2 2 3 4" xfId="35627"/>
    <cellStyle name="Milliers 10 12 2 2 2 4" xfId="10416"/>
    <cellStyle name="Milliers 10 12 2 2 2 4 2" xfId="24899"/>
    <cellStyle name="Milliers 10 12 2 2 2 4 2 2" xfId="53570"/>
    <cellStyle name="Milliers 10 12 2 2 2 4 3" xfId="39234"/>
    <cellStyle name="Milliers 10 12 2 2 2 5" xfId="17729"/>
    <cellStyle name="Milliers 10 12 2 2 2 5 2" xfId="46400"/>
    <cellStyle name="Milliers 10 12 2 2 2 6" xfId="32064"/>
    <cellStyle name="Milliers 10 12 2 2 3" xfId="4096"/>
    <cellStyle name="Milliers 10 12 2 2 3 2" xfId="7659"/>
    <cellStyle name="Milliers 10 12 2 2 3 2 2" xfId="14863"/>
    <cellStyle name="Milliers 10 12 2 2 3 2 2 2" xfId="29346"/>
    <cellStyle name="Milliers 10 12 2 2 3 2 2 2 2" xfId="58017"/>
    <cellStyle name="Milliers 10 12 2 2 3 2 2 3" xfId="43681"/>
    <cellStyle name="Milliers 10 12 2 2 3 2 3" xfId="22176"/>
    <cellStyle name="Milliers 10 12 2 2 3 2 3 2" xfId="50847"/>
    <cellStyle name="Milliers 10 12 2 2 3 2 4" xfId="36511"/>
    <cellStyle name="Milliers 10 12 2 2 3 3" xfId="11300"/>
    <cellStyle name="Milliers 10 12 2 2 3 3 2" xfId="25783"/>
    <cellStyle name="Milliers 10 12 2 2 3 3 2 2" xfId="54454"/>
    <cellStyle name="Milliers 10 12 2 2 3 3 3" xfId="40118"/>
    <cellStyle name="Milliers 10 12 2 2 3 4" xfId="18613"/>
    <cellStyle name="Milliers 10 12 2 2 3 4 2" xfId="47284"/>
    <cellStyle name="Milliers 10 12 2 2 3 5" xfId="32948"/>
    <cellStyle name="Milliers 10 12 2 2 4" xfId="5881"/>
    <cellStyle name="Milliers 10 12 2 2 4 2" xfId="13085"/>
    <cellStyle name="Milliers 10 12 2 2 4 2 2" xfId="27568"/>
    <cellStyle name="Milliers 10 12 2 2 4 2 2 2" xfId="56239"/>
    <cellStyle name="Milliers 10 12 2 2 4 2 3" xfId="41903"/>
    <cellStyle name="Milliers 10 12 2 2 4 3" xfId="20398"/>
    <cellStyle name="Milliers 10 12 2 2 4 3 2" xfId="49069"/>
    <cellStyle name="Milliers 10 12 2 2 4 4" xfId="34733"/>
    <cellStyle name="Milliers 10 12 2 2 5" xfId="9522"/>
    <cellStyle name="Milliers 10 12 2 2 5 2" xfId="24005"/>
    <cellStyle name="Milliers 10 12 2 2 5 2 2" xfId="52676"/>
    <cellStyle name="Milliers 10 12 2 2 5 3" xfId="38340"/>
    <cellStyle name="Milliers 10 12 2 2 6" xfId="16835"/>
    <cellStyle name="Milliers 10 12 2 2 6 2" xfId="45506"/>
    <cellStyle name="Milliers 10 12 2 2 7" xfId="31170"/>
    <cellStyle name="Milliers 10 12 2 2 8" xfId="2337"/>
    <cellStyle name="Milliers 10 12 2 3" xfId="2786"/>
    <cellStyle name="Milliers 10 12 2 3 2" xfId="4546"/>
    <cellStyle name="Milliers 10 12 2 3 2 2" xfId="8109"/>
    <cellStyle name="Milliers 10 12 2 3 2 2 2" xfId="15313"/>
    <cellStyle name="Milliers 10 12 2 3 2 2 2 2" xfId="29796"/>
    <cellStyle name="Milliers 10 12 2 3 2 2 2 2 2" xfId="58467"/>
    <cellStyle name="Milliers 10 12 2 3 2 2 2 3" xfId="44131"/>
    <cellStyle name="Milliers 10 12 2 3 2 2 3" xfId="22626"/>
    <cellStyle name="Milliers 10 12 2 3 2 2 3 2" xfId="51297"/>
    <cellStyle name="Milliers 10 12 2 3 2 2 4" xfId="36961"/>
    <cellStyle name="Milliers 10 12 2 3 2 3" xfId="11750"/>
    <cellStyle name="Milliers 10 12 2 3 2 3 2" xfId="26233"/>
    <cellStyle name="Milliers 10 12 2 3 2 3 2 2" xfId="54904"/>
    <cellStyle name="Milliers 10 12 2 3 2 3 3" xfId="40568"/>
    <cellStyle name="Milliers 10 12 2 3 2 4" xfId="19063"/>
    <cellStyle name="Milliers 10 12 2 3 2 4 2" xfId="47734"/>
    <cellStyle name="Milliers 10 12 2 3 2 5" xfId="33398"/>
    <cellStyle name="Milliers 10 12 2 3 3" xfId="6341"/>
    <cellStyle name="Milliers 10 12 2 3 3 2" xfId="13545"/>
    <cellStyle name="Milliers 10 12 2 3 3 2 2" xfId="28028"/>
    <cellStyle name="Milliers 10 12 2 3 3 2 2 2" xfId="56699"/>
    <cellStyle name="Milliers 10 12 2 3 3 2 3" xfId="42363"/>
    <cellStyle name="Milliers 10 12 2 3 3 3" xfId="20858"/>
    <cellStyle name="Milliers 10 12 2 3 3 3 2" xfId="49529"/>
    <cellStyle name="Milliers 10 12 2 3 3 4" xfId="35193"/>
    <cellStyle name="Milliers 10 12 2 3 4" xfId="9982"/>
    <cellStyle name="Milliers 10 12 2 3 4 2" xfId="24465"/>
    <cellStyle name="Milliers 10 12 2 3 4 2 2" xfId="53136"/>
    <cellStyle name="Milliers 10 12 2 3 4 3" xfId="38800"/>
    <cellStyle name="Milliers 10 12 2 3 5" xfId="17295"/>
    <cellStyle name="Milliers 10 12 2 3 5 2" xfId="45966"/>
    <cellStyle name="Milliers 10 12 2 3 6" xfId="31630"/>
    <cellStyle name="Milliers 10 12 2 4" xfId="3663"/>
    <cellStyle name="Milliers 10 12 2 4 2" xfId="7225"/>
    <cellStyle name="Milliers 10 12 2 4 2 2" xfId="14429"/>
    <cellStyle name="Milliers 10 12 2 4 2 2 2" xfId="28912"/>
    <cellStyle name="Milliers 10 12 2 4 2 2 2 2" xfId="57583"/>
    <cellStyle name="Milliers 10 12 2 4 2 2 3" xfId="43247"/>
    <cellStyle name="Milliers 10 12 2 4 2 3" xfId="21742"/>
    <cellStyle name="Milliers 10 12 2 4 2 3 2" xfId="50413"/>
    <cellStyle name="Milliers 10 12 2 4 2 4" xfId="36077"/>
    <cellStyle name="Milliers 10 12 2 4 3" xfId="10866"/>
    <cellStyle name="Milliers 10 12 2 4 3 2" xfId="25349"/>
    <cellStyle name="Milliers 10 12 2 4 3 2 2" xfId="54020"/>
    <cellStyle name="Milliers 10 12 2 4 3 3" xfId="39684"/>
    <cellStyle name="Milliers 10 12 2 4 4" xfId="18179"/>
    <cellStyle name="Milliers 10 12 2 4 4 2" xfId="46850"/>
    <cellStyle name="Milliers 10 12 2 4 5" xfId="32514"/>
    <cellStyle name="Milliers 10 12 2 5" xfId="5447"/>
    <cellStyle name="Milliers 10 12 2 5 2" xfId="12651"/>
    <cellStyle name="Milliers 10 12 2 5 2 2" xfId="27134"/>
    <cellStyle name="Milliers 10 12 2 5 2 2 2" xfId="55805"/>
    <cellStyle name="Milliers 10 12 2 5 2 3" xfId="41469"/>
    <cellStyle name="Milliers 10 12 2 5 3" xfId="19964"/>
    <cellStyle name="Milliers 10 12 2 5 3 2" xfId="48635"/>
    <cellStyle name="Milliers 10 12 2 5 4" xfId="34299"/>
    <cellStyle name="Milliers 10 12 2 6" xfId="9088"/>
    <cellStyle name="Milliers 10 12 2 6 2" xfId="23571"/>
    <cellStyle name="Milliers 10 12 2 6 2 2" xfId="52242"/>
    <cellStyle name="Milliers 10 12 2 6 3" xfId="37906"/>
    <cellStyle name="Milliers 10 12 2 7" xfId="16401"/>
    <cellStyle name="Milliers 10 12 2 7 2" xfId="45072"/>
    <cellStyle name="Milliers 10 12 2 8" xfId="30736"/>
    <cellStyle name="Milliers 10 12 2 9" xfId="1907"/>
    <cellStyle name="Milliers 10 12 3" xfId="1025"/>
    <cellStyle name="Milliers 10 12 3 2" xfId="3002"/>
    <cellStyle name="Milliers 10 12 3 2 2" xfId="4764"/>
    <cellStyle name="Milliers 10 12 3 2 2 2" xfId="8327"/>
    <cellStyle name="Milliers 10 12 3 2 2 2 2" xfId="15531"/>
    <cellStyle name="Milliers 10 12 3 2 2 2 2 2" xfId="30014"/>
    <cellStyle name="Milliers 10 12 3 2 2 2 2 2 2" xfId="58685"/>
    <cellStyle name="Milliers 10 12 3 2 2 2 2 3" xfId="44349"/>
    <cellStyle name="Milliers 10 12 3 2 2 2 3" xfId="22844"/>
    <cellStyle name="Milliers 10 12 3 2 2 2 3 2" xfId="51515"/>
    <cellStyle name="Milliers 10 12 3 2 2 2 4" xfId="37179"/>
    <cellStyle name="Milliers 10 12 3 2 2 3" xfId="11968"/>
    <cellStyle name="Milliers 10 12 3 2 2 3 2" xfId="26451"/>
    <cellStyle name="Milliers 10 12 3 2 2 3 2 2" xfId="55122"/>
    <cellStyle name="Milliers 10 12 3 2 2 3 3" xfId="40786"/>
    <cellStyle name="Milliers 10 12 3 2 2 4" xfId="19281"/>
    <cellStyle name="Milliers 10 12 3 2 2 4 2" xfId="47952"/>
    <cellStyle name="Milliers 10 12 3 2 2 5" xfId="33616"/>
    <cellStyle name="Milliers 10 12 3 2 3" xfId="6559"/>
    <cellStyle name="Milliers 10 12 3 2 3 2" xfId="13763"/>
    <cellStyle name="Milliers 10 12 3 2 3 2 2" xfId="28246"/>
    <cellStyle name="Milliers 10 12 3 2 3 2 2 2" xfId="56917"/>
    <cellStyle name="Milliers 10 12 3 2 3 2 3" xfId="42581"/>
    <cellStyle name="Milliers 10 12 3 2 3 3" xfId="21076"/>
    <cellStyle name="Milliers 10 12 3 2 3 3 2" xfId="49747"/>
    <cellStyle name="Milliers 10 12 3 2 3 4" xfId="35411"/>
    <cellStyle name="Milliers 10 12 3 2 4" xfId="10200"/>
    <cellStyle name="Milliers 10 12 3 2 4 2" xfId="24683"/>
    <cellStyle name="Milliers 10 12 3 2 4 2 2" xfId="53354"/>
    <cellStyle name="Milliers 10 12 3 2 4 3" xfId="39018"/>
    <cellStyle name="Milliers 10 12 3 2 5" xfId="17513"/>
    <cellStyle name="Milliers 10 12 3 2 5 2" xfId="46184"/>
    <cellStyle name="Milliers 10 12 3 2 6" xfId="31848"/>
    <cellStyle name="Milliers 10 12 3 3" xfId="3880"/>
    <cellStyle name="Milliers 10 12 3 3 2" xfId="7443"/>
    <cellStyle name="Milliers 10 12 3 3 2 2" xfId="14647"/>
    <cellStyle name="Milliers 10 12 3 3 2 2 2" xfId="29130"/>
    <cellStyle name="Milliers 10 12 3 3 2 2 2 2" xfId="57801"/>
    <cellStyle name="Milliers 10 12 3 3 2 2 3" xfId="43465"/>
    <cellStyle name="Milliers 10 12 3 3 2 3" xfId="21960"/>
    <cellStyle name="Milliers 10 12 3 3 2 3 2" xfId="50631"/>
    <cellStyle name="Milliers 10 12 3 3 2 4" xfId="36295"/>
    <cellStyle name="Milliers 10 12 3 3 3" xfId="11084"/>
    <cellStyle name="Milliers 10 12 3 3 3 2" xfId="25567"/>
    <cellStyle name="Milliers 10 12 3 3 3 2 2" xfId="54238"/>
    <cellStyle name="Milliers 10 12 3 3 3 3" xfId="39902"/>
    <cellStyle name="Milliers 10 12 3 3 4" xfId="18397"/>
    <cellStyle name="Milliers 10 12 3 3 4 2" xfId="47068"/>
    <cellStyle name="Milliers 10 12 3 3 5" xfId="32732"/>
    <cellStyle name="Milliers 10 12 3 4" xfId="5665"/>
    <cellStyle name="Milliers 10 12 3 4 2" xfId="12869"/>
    <cellStyle name="Milliers 10 12 3 4 2 2" xfId="27352"/>
    <cellStyle name="Milliers 10 12 3 4 2 2 2" xfId="56023"/>
    <cellStyle name="Milliers 10 12 3 4 2 3" xfId="41687"/>
    <cellStyle name="Milliers 10 12 3 4 3" xfId="20182"/>
    <cellStyle name="Milliers 10 12 3 4 3 2" xfId="48853"/>
    <cellStyle name="Milliers 10 12 3 4 4" xfId="34517"/>
    <cellStyle name="Milliers 10 12 3 5" xfId="9306"/>
    <cellStyle name="Milliers 10 12 3 5 2" xfId="23789"/>
    <cellStyle name="Milliers 10 12 3 5 2 2" xfId="52460"/>
    <cellStyle name="Milliers 10 12 3 5 3" xfId="38124"/>
    <cellStyle name="Milliers 10 12 3 6" xfId="16619"/>
    <cellStyle name="Milliers 10 12 3 6 2" xfId="45290"/>
    <cellStyle name="Milliers 10 12 3 7" xfId="30954"/>
    <cellStyle name="Milliers 10 12 3 8" xfId="2123"/>
    <cellStyle name="Milliers 10 12 4" xfId="2572"/>
    <cellStyle name="Milliers 10 12 4 2" xfId="4330"/>
    <cellStyle name="Milliers 10 12 4 2 2" xfId="7893"/>
    <cellStyle name="Milliers 10 12 4 2 2 2" xfId="15097"/>
    <cellStyle name="Milliers 10 12 4 2 2 2 2" xfId="29580"/>
    <cellStyle name="Milliers 10 12 4 2 2 2 2 2" xfId="58251"/>
    <cellStyle name="Milliers 10 12 4 2 2 2 3" xfId="43915"/>
    <cellStyle name="Milliers 10 12 4 2 2 3" xfId="22410"/>
    <cellStyle name="Milliers 10 12 4 2 2 3 2" xfId="51081"/>
    <cellStyle name="Milliers 10 12 4 2 2 4" xfId="36745"/>
    <cellStyle name="Milliers 10 12 4 2 3" xfId="11534"/>
    <cellStyle name="Milliers 10 12 4 2 3 2" xfId="26017"/>
    <cellStyle name="Milliers 10 12 4 2 3 2 2" xfId="54688"/>
    <cellStyle name="Milliers 10 12 4 2 3 3" xfId="40352"/>
    <cellStyle name="Milliers 10 12 4 2 4" xfId="18847"/>
    <cellStyle name="Milliers 10 12 4 2 4 2" xfId="47518"/>
    <cellStyle name="Milliers 10 12 4 2 5" xfId="33182"/>
    <cellStyle name="Milliers 10 12 4 3" xfId="6125"/>
    <cellStyle name="Milliers 10 12 4 3 2" xfId="13329"/>
    <cellStyle name="Milliers 10 12 4 3 2 2" xfId="27812"/>
    <cellStyle name="Milliers 10 12 4 3 2 2 2" xfId="56483"/>
    <cellStyle name="Milliers 10 12 4 3 2 3" xfId="42147"/>
    <cellStyle name="Milliers 10 12 4 3 3" xfId="20642"/>
    <cellStyle name="Milliers 10 12 4 3 3 2" xfId="49313"/>
    <cellStyle name="Milliers 10 12 4 3 4" xfId="34977"/>
    <cellStyle name="Milliers 10 12 4 4" xfId="9766"/>
    <cellStyle name="Milliers 10 12 4 4 2" xfId="24249"/>
    <cellStyle name="Milliers 10 12 4 4 2 2" xfId="52920"/>
    <cellStyle name="Milliers 10 12 4 4 3" xfId="38584"/>
    <cellStyle name="Milliers 10 12 4 5" xfId="17079"/>
    <cellStyle name="Milliers 10 12 4 5 2" xfId="45750"/>
    <cellStyle name="Milliers 10 12 4 6" xfId="31414"/>
    <cellStyle name="Milliers 10 12 5" xfId="3448"/>
    <cellStyle name="Milliers 10 12 5 2" xfId="7009"/>
    <cellStyle name="Milliers 10 12 5 2 2" xfId="14213"/>
    <cellStyle name="Milliers 10 12 5 2 2 2" xfId="28696"/>
    <cellStyle name="Milliers 10 12 5 2 2 2 2" xfId="57367"/>
    <cellStyle name="Milliers 10 12 5 2 2 3" xfId="43031"/>
    <cellStyle name="Milliers 10 12 5 2 3" xfId="21526"/>
    <cellStyle name="Milliers 10 12 5 2 3 2" xfId="50197"/>
    <cellStyle name="Milliers 10 12 5 2 4" xfId="35861"/>
    <cellStyle name="Milliers 10 12 5 3" xfId="10650"/>
    <cellStyle name="Milliers 10 12 5 3 2" xfId="25133"/>
    <cellStyle name="Milliers 10 12 5 3 2 2" xfId="53804"/>
    <cellStyle name="Milliers 10 12 5 3 3" xfId="39468"/>
    <cellStyle name="Milliers 10 12 5 4" xfId="17963"/>
    <cellStyle name="Milliers 10 12 5 4 2" xfId="46634"/>
    <cellStyle name="Milliers 10 12 5 5" xfId="32298"/>
    <cellStyle name="Milliers 10 12 6" xfId="5231"/>
    <cellStyle name="Milliers 10 12 6 2" xfId="12435"/>
    <cellStyle name="Milliers 10 12 6 2 2" xfId="26918"/>
    <cellStyle name="Milliers 10 12 6 2 2 2" xfId="55589"/>
    <cellStyle name="Milliers 10 12 6 2 3" xfId="41253"/>
    <cellStyle name="Milliers 10 12 6 3" xfId="19748"/>
    <cellStyle name="Milliers 10 12 6 3 2" xfId="48419"/>
    <cellStyle name="Milliers 10 12 6 4" xfId="34083"/>
    <cellStyle name="Milliers 10 12 7" xfId="8869"/>
    <cellStyle name="Milliers 10 12 7 2" xfId="23352"/>
    <cellStyle name="Milliers 10 12 7 2 2" xfId="52023"/>
    <cellStyle name="Milliers 10 12 7 3" xfId="37687"/>
    <cellStyle name="Milliers 10 12 8" xfId="16185"/>
    <cellStyle name="Milliers 10 12 8 2" xfId="44856"/>
    <cellStyle name="Milliers 10 12 9" xfId="30520"/>
    <cellStyle name="Milliers 10 13" xfId="588"/>
    <cellStyle name="Milliers 10 13 2" xfId="1040"/>
    <cellStyle name="Milliers 10 13 2 2" xfId="3016"/>
    <cellStyle name="Milliers 10 13 2 2 2" xfId="4779"/>
    <cellStyle name="Milliers 10 13 2 2 2 2" xfId="8342"/>
    <cellStyle name="Milliers 10 13 2 2 2 2 2" xfId="15546"/>
    <cellStyle name="Milliers 10 13 2 2 2 2 2 2" xfId="30029"/>
    <cellStyle name="Milliers 10 13 2 2 2 2 2 2 2" xfId="58700"/>
    <cellStyle name="Milliers 10 13 2 2 2 2 2 3" xfId="44364"/>
    <cellStyle name="Milliers 10 13 2 2 2 2 3" xfId="22859"/>
    <cellStyle name="Milliers 10 13 2 2 2 2 3 2" xfId="51530"/>
    <cellStyle name="Milliers 10 13 2 2 2 2 4" xfId="37194"/>
    <cellStyle name="Milliers 10 13 2 2 2 3" xfId="11983"/>
    <cellStyle name="Milliers 10 13 2 2 2 3 2" xfId="26466"/>
    <cellStyle name="Milliers 10 13 2 2 2 3 2 2" xfId="55137"/>
    <cellStyle name="Milliers 10 13 2 2 2 3 3" xfId="40801"/>
    <cellStyle name="Milliers 10 13 2 2 2 4" xfId="19296"/>
    <cellStyle name="Milliers 10 13 2 2 2 4 2" xfId="47967"/>
    <cellStyle name="Milliers 10 13 2 2 2 5" xfId="33631"/>
    <cellStyle name="Milliers 10 13 2 2 3" xfId="6574"/>
    <cellStyle name="Milliers 10 13 2 2 3 2" xfId="13778"/>
    <cellStyle name="Milliers 10 13 2 2 3 2 2" xfId="28261"/>
    <cellStyle name="Milliers 10 13 2 2 3 2 2 2" xfId="56932"/>
    <cellStyle name="Milliers 10 13 2 2 3 2 3" xfId="42596"/>
    <cellStyle name="Milliers 10 13 2 2 3 3" xfId="21091"/>
    <cellStyle name="Milliers 10 13 2 2 3 3 2" xfId="49762"/>
    <cellStyle name="Milliers 10 13 2 2 3 4" xfId="35426"/>
    <cellStyle name="Milliers 10 13 2 2 4" xfId="10215"/>
    <cellStyle name="Milliers 10 13 2 2 4 2" xfId="24698"/>
    <cellStyle name="Milliers 10 13 2 2 4 2 2" xfId="53369"/>
    <cellStyle name="Milliers 10 13 2 2 4 3" xfId="39033"/>
    <cellStyle name="Milliers 10 13 2 2 5" xfId="17528"/>
    <cellStyle name="Milliers 10 13 2 2 5 2" xfId="46199"/>
    <cellStyle name="Milliers 10 13 2 2 6" xfId="31863"/>
    <cellStyle name="Milliers 10 13 2 3" xfId="3895"/>
    <cellStyle name="Milliers 10 13 2 3 2" xfId="7458"/>
    <cellStyle name="Milliers 10 13 2 3 2 2" xfId="14662"/>
    <cellStyle name="Milliers 10 13 2 3 2 2 2" xfId="29145"/>
    <cellStyle name="Milliers 10 13 2 3 2 2 2 2" xfId="57816"/>
    <cellStyle name="Milliers 10 13 2 3 2 2 3" xfId="43480"/>
    <cellStyle name="Milliers 10 13 2 3 2 3" xfId="21975"/>
    <cellStyle name="Milliers 10 13 2 3 2 3 2" xfId="50646"/>
    <cellStyle name="Milliers 10 13 2 3 2 4" xfId="36310"/>
    <cellStyle name="Milliers 10 13 2 3 3" xfId="11099"/>
    <cellStyle name="Milliers 10 13 2 3 3 2" xfId="25582"/>
    <cellStyle name="Milliers 10 13 2 3 3 2 2" xfId="54253"/>
    <cellStyle name="Milliers 10 13 2 3 3 3" xfId="39917"/>
    <cellStyle name="Milliers 10 13 2 3 4" xfId="18412"/>
    <cellStyle name="Milliers 10 13 2 3 4 2" xfId="47083"/>
    <cellStyle name="Milliers 10 13 2 3 5" xfId="32747"/>
    <cellStyle name="Milliers 10 13 2 4" xfId="5680"/>
    <cellStyle name="Milliers 10 13 2 4 2" xfId="12884"/>
    <cellStyle name="Milliers 10 13 2 4 2 2" xfId="27367"/>
    <cellStyle name="Milliers 10 13 2 4 2 2 2" xfId="56038"/>
    <cellStyle name="Milliers 10 13 2 4 2 3" xfId="41702"/>
    <cellStyle name="Milliers 10 13 2 4 3" xfId="20197"/>
    <cellStyle name="Milliers 10 13 2 4 3 2" xfId="48868"/>
    <cellStyle name="Milliers 10 13 2 4 4" xfId="34532"/>
    <cellStyle name="Milliers 10 13 2 5" xfId="9321"/>
    <cellStyle name="Milliers 10 13 2 5 2" xfId="23804"/>
    <cellStyle name="Milliers 10 13 2 5 2 2" xfId="52475"/>
    <cellStyle name="Milliers 10 13 2 5 3" xfId="38139"/>
    <cellStyle name="Milliers 10 13 2 6" xfId="16634"/>
    <cellStyle name="Milliers 10 13 2 6 2" xfId="45305"/>
    <cellStyle name="Milliers 10 13 2 7" xfId="30969"/>
    <cellStyle name="Milliers 10 13 2 8" xfId="2137"/>
    <cellStyle name="Milliers 10 13 3" xfId="2586"/>
    <cellStyle name="Milliers 10 13 3 2" xfId="4345"/>
    <cellStyle name="Milliers 10 13 3 2 2" xfId="7908"/>
    <cellStyle name="Milliers 10 13 3 2 2 2" xfId="15112"/>
    <cellStyle name="Milliers 10 13 3 2 2 2 2" xfId="29595"/>
    <cellStyle name="Milliers 10 13 3 2 2 2 2 2" xfId="58266"/>
    <cellStyle name="Milliers 10 13 3 2 2 2 3" xfId="43930"/>
    <cellStyle name="Milliers 10 13 3 2 2 3" xfId="22425"/>
    <cellStyle name="Milliers 10 13 3 2 2 3 2" xfId="51096"/>
    <cellStyle name="Milliers 10 13 3 2 2 4" xfId="36760"/>
    <cellStyle name="Milliers 10 13 3 2 3" xfId="11549"/>
    <cellStyle name="Milliers 10 13 3 2 3 2" xfId="26032"/>
    <cellStyle name="Milliers 10 13 3 2 3 2 2" xfId="54703"/>
    <cellStyle name="Milliers 10 13 3 2 3 3" xfId="40367"/>
    <cellStyle name="Milliers 10 13 3 2 4" xfId="18862"/>
    <cellStyle name="Milliers 10 13 3 2 4 2" xfId="47533"/>
    <cellStyle name="Milliers 10 13 3 2 5" xfId="33197"/>
    <cellStyle name="Milliers 10 13 3 3" xfId="6140"/>
    <cellStyle name="Milliers 10 13 3 3 2" xfId="13344"/>
    <cellStyle name="Milliers 10 13 3 3 2 2" xfId="27827"/>
    <cellStyle name="Milliers 10 13 3 3 2 2 2" xfId="56498"/>
    <cellStyle name="Milliers 10 13 3 3 2 3" xfId="42162"/>
    <cellStyle name="Milliers 10 13 3 3 3" xfId="20657"/>
    <cellStyle name="Milliers 10 13 3 3 3 2" xfId="49328"/>
    <cellStyle name="Milliers 10 13 3 3 4" xfId="34992"/>
    <cellStyle name="Milliers 10 13 3 4" xfId="9781"/>
    <cellStyle name="Milliers 10 13 3 4 2" xfId="24264"/>
    <cellStyle name="Milliers 10 13 3 4 2 2" xfId="52935"/>
    <cellStyle name="Milliers 10 13 3 4 3" xfId="38599"/>
    <cellStyle name="Milliers 10 13 3 5" xfId="17094"/>
    <cellStyle name="Milliers 10 13 3 5 2" xfId="45765"/>
    <cellStyle name="Milliers 10 13 3 6" xfId="31429"/>
    <cellStyle name="Milliers 10 13 4" xfId="3463"/>
    <cellStyle name="Milliers 10 13 4 2" xfId="7024"/>
    <cellStyle name="Milliers 10 13 4 2 2" xfId="14228"/>
    <cellStyle name="Milliers 10 13 4 2 2 2" xfId="28711"/>
    <cellStyle name="Milliers 10 13 4 2 2 2 2" xfId="57382"/>
    <cellStyle name="Milliers 10 13 4 2 2 3" xfId="43046"/>
    <cellStyle name="Milliers 10 13 4 2 3" xfId="21541"/>
    <cellStyle name="Milliers 10 13 4 2 3 2" xfId="50212"/>
    <cellStyle name="Milliers 10 13 4 2 4" xfId="35876"/>
    <cellStyle name="Milliers 10 13 4 3" xfId="10665"/>
    <cellStyle name="Milliers 10 13 4 3 2" xfId="25148"/>
    <cellStyle name="Milliers 10 13 4 3 2 2" xfId="53819"/>
    <cellStyle name="Milliers 10 13 4 3 3" xfId="39483"/>
    <cellStyle name="Milliers 10 13 4 4" xfId="17978"/>
    <cellStyle name="Milliers 10 13 4 4 2" xfId="46649"/>
    <cellStyle name="Milliers 10 13 4 5" xfId="32313"/>
    <cellStyle name="Milliers 10 13 5" xfId="5246"/>
    <cellStyle name="Milliers 10 13 5 2" xfId="12450"/>
    <cellStyle name="Milliers 10 13 5 2 2" xfId="26933"/>
    <cellStyle name="Milliers 10 13 5 2 2 2" xfId="55604"/>
    <cellStyle name="Milliers 10 13 5 2 3" xfId="41268"/>
    <cellStyle name="Milliers 10 13 5 3" xfId="19763"/>
    <cellStyle name="Milliers 10 13 5 3 2" xfId="48434"/>
    <cellStyle name="Milliers 10 13 5 4" xfId="34098"/>
    <cellStyle name="Milliers 10 13 6" xfId="8884"/>
    <cellStyle name="Milliers 10 13 6 2" xfId="23367"/>
    <cellStyle name="Milliers 10 13 6 2 2" xfId="52038"/>
    <cellStyle name="Milliers 10 13 6 3" xfId="37702"/>
    <cellStyle name="Milliers 10 13 7" xfId="16200"/>
    <cellStyle name="Milliers 10 13 7 2" xfId="44871"/>
    <cellStyle name="Milliers 10 13 8" xfId="30535"/>
    <cellStyle name="Milliers 10 13 9" xfId="1707"/>
    <cellStyle name="Milliers 10 14" xfId="824"/>
    <cellStyle name="Milliers 10 14 2" xfId="2802"/>
    <cellStyle name="Milliers 10 14 2 2" xfId="4563"/>
    <cellStyle name="Milliers 10 14 2 2 2" xfId="8126"/>
    <cellStyle name="Milliers 10 14 2 2 2 2" xfId="15330"/>
    <cellStyle name="Milliers 10 14 2 2 2 2 2" xfId="29813"/>
    <cellStyle name="Milliers 10 14 2 2 2 2 2 2" xfId="58484"/>
    <cellStyle name="Milliers 10 14 2 2 2 2 3" xfId="44148"/>
    <cellStyle name="Milliers 10 14 2 2 2 3" xfId="22643"/>
    <cellStyle name="Milliers 10 14 2 2 2 3 2" xfId="51314"/>
    <cellStyle name="Milliers 10 14 2 2 2 4" xfId="36978"/>
    <cellStyle name="Milliers 10 14 2 2 3" xfId="11767"/>
    <cellStyle name="Milliers 10 14 2 2 3 2" xfId="26250"/>
    <cellStyle name="Milliers 10 14 2 2 3 2 2" xfId="54921"/>
    <cellStyle name="Milliers 10 14 2 2 3 3" xfId="40585"/>
    <cellStyle name="Milliers 10 14 2 2 4" xfId="19080"/>
    <cellStyle name="Milliers 10 14 2 2 4 2" xfId="47751"/>
    <cellStyle name="Milliers 10 14 2 2 5" xfId="33415"/>
    <cellStyle name="Milliers 10 14 2 3" xfId="6358"/>
    <cellStyle name="Milliers 10 14 2 3 2" xfId="13562"/>
    <cellStyle name="Milliers 10 14 2 3 2 2" xfId="28045"/>
    <cellStyle name="Milliers 10 14 2 3 2 2 2" xfId="56716"/>
    <cellStyle name="Milliers 10 14 2 3 2 3" xfId="42380"/>
    <cellStyle name="Milliers 10 14 2 3 3" xfId="20875"/>
    <cellStyle name="Milliers 10 14 2 3 3 2" xfId="49546"/>
    <cellStyle name="Milliers 10 14 2 3 4" xfId="35210"/>
    <cellStyle name="Milliers 10 14 2 4" xfId="9999"/>
    <cellStyle name="Milliers 10 14 2 4 2" xfId="24482"/>
    <cellStyle name="Milliers 10 14 2 4 2 2" xfId="53153"/>
    <cellStyle name="Milliers 10 14 2 4 3" xfId="38817"/>
    <cellStyle name="Milliers 10 14 2 5" xfId="17312"/>
    <cellStyle name="Milliers 10 14 2 5 2" xfId="45983"/>
    <cellStyle name="Milliers 10 14 2 6" xfId="31647"/>
    <cellStyle name="Milliers 10 14 3" xfId="3679"/>
    <cellStyle name="Milliers 10 14 3 2" xfId="7242"/>
    <cellStyle name="Milliers 10 14 3 2 2" xfId="14446"/>
    <cellStyle name="Milliers 10 14 3 2 2 2" xfId="28929"/>
    <cellStyle name="Milliers 10 14 3 2 2 2 2" xfId="57600"/>
    <cellStyle name="Milliers 10 14 3 2 2 3" xfId="43264"/>
    <cellStyle name="Milliers 10 14 3 2 3" xfId="21759"/>
    <cellStyle name="Milliers 10 14 3 2 3 2" xfId="50430"/>
    <cellStyle name="Milliers 10 14 3 2 4" xfId="36094"/>
    <cellStyle name="Milliers 10 14 3 3" xfId="10883"/>
    <cellStyle name="Milliers 10 14 3 3 2" xfId="25366"/>
    <cellStyle name="Milliers 10 14 3 3 2 2" xfId="54037"/>
    <cellStyle name="Milliers 10 14 3 3 3" xfId="39701"/>
    <cellStyle name="Milliers 10 14 3 4" xfId="18196"/>
    <cellStyle name="Milliers 10 14 3 4 2" xfId="46867"/>
    <cellStyle name="Milliers 10 14 3 5" xfId="32531"/>
    <cellStyle name="Milliers 10 14 4" xfId="5464"/>
    <cellStyle name="Milliers 10 14 4 2" xfId="12668"/>
    <cellStyle name="Milliers 10 14 4 2 2" xfId="27151"/>
    <cellStyle name="Milliers 10 14 4 2 2 2" xfId="55822"/>
    <cellStyle name="Milliers 10 14 4 2 3" xfId="41486"/>
    <cellStyle name="Milliers 10 14 4 3" xfId="19981"/>
    <cellStyle name="Milliers 10 14 4 3 2" xfId="48652"/>
    <cellStyle name="Milliers 10 14 4 4" xfId="34316"/>
    <cellStyle name="Milliers 10 14 5" xfId="9105"/>
    <cellStyle name="Milliers 10 14 5 2" xfId="23588"/>
    <cellStyle name="Milliers 10 14 5 2 2" xfId="52259"/>
    <cellStyle name="Milliers 10 14 5 3" xfId="37923"/>
    <cellStyle name="Milliers 10 14 6" xfId="16418"/>
    <cellStyle name="Milliers 10 14 6 2" xfId="45089"/>
    <cellStyle name="Milliers 10 14 7" xfId="30753"/>
    <cellStyle name="Milliers 10 14 8" xfId="1923"/>
    <cellStyle name="Milliers 10 15" xfId="2376"/>
    <cellStyle name="Milliers 10 15 2" xfId="4129"/>
    <cellStyle name="Milliers 10 15 2 2" xfId="7692"/>
    <cellStyle name="Milliers 10 15 2 2 2" xfId="14896"/>
    <cellStyle name="Milliers 10 15 2 2 2 2" xfId="29379"/>
    <cellStyle name="Milliers 10 15 2 2 2 2 2" xfId="58050"/>
    <cellStyle name="Milliers 10 15 2 2 2 3" xfId="43714"/>
    <cellStyle name="Milliers 10 15 2 2 3" xfId="22209"/>
    <cellStyle name="Milliers 10 15 2 2 3 2" xfId="50880"/>
    <cellStyle name="Milliers 10 15 2 2 4" xfId="36544"/>
    <cellStyle name="Milliers 10 15 2 3" xfId="11333"/>
    <cellStyle name="Milliers 10 15 2 3 2" xfId="25816"/>
    <cellStyle name="Milliers 10 15 2 3 2 2" xfId="54487"/>
    <cellStyle name="Milliers 10 15 2 3 3" xfId="40151"/>
    <cellStyle name="Milliers 10 15 2 4" xfId="18646"/>
    <cellStyle name="Milliers 10 15 2 4 2" xfId="47317"/>
    <cellStyle name="Milliers 10 15 2 5" xfId="32981"/>
    <cellStyle name="Milliers 10 15 3" xfId="5924"/>
    <cellStyle name="Milliers 10 15 3 2" xfId="13128"/>
    <cellStyle name="Milliers 10 15 3 2 2" xfId="27611"/>
    <cellStyle name="Milliers 10 15 3 2 2 2" xfId="56282"/>
    <cellStyle name="Milliers 10 15 3 2 3" xfId="41946"/>
    <cellStyle name="Milliers 10 15 3 3" xfId="20441"/>
    <cellStyle name="Milliers 10 15 3 3 2" xfId="49112"/>
    <cellStyle name="Milliers 10 15 3 4" xfId="34776"/>
    <cellStyle name="Milliers 10 15 4" xfId="9565"/>
    <cellStyle name="Milliers 10 15 4 2" xfId="24048"/>
    <cellStyle name="Milliers 10 15 4 2 2" xfId="52719"/>
    <cellStyle name="Milliers 10 15 4 3" xfId="38383"/>
    <cellStyle name="Milliers 10 15 5" xfId="16878"/>
    <cellStyle name="Milliers 10 15 5 2" xfId="45549"/>
    <cellStyle name="Milliers 10 15 6" xfId="31213"/>
    <cellStyle name="Milliers 10 16" xfId="3247"/>
    <cellStyle name="Milliers 10 16 2" xfId="6808"/>
    <cellStyle name="Milliers 10 16 2 2" xfId="14012"/>
    <cellStyle name="Milliers 10 16 2 2 2" xfId="28495"/>
    <cellStyle name="Milliers 10 16 2 2 2 2" xfId="57166"/>
    <cellStyle name="Milliers 10 16 2 2 3" xfId="42830"/>
    <cellStyle name="Milliers 10 16 2 3" xfId="21325"/>
    <cellStyle name="Milliers 10 16 2 3 2" xfId="49996"/>
    <cellStyle name="Milliers 10 16 2 4" xfId="35660"/>
    <cellStyle name="Milliers 10 16 3" xfId="10449"/>
    <cellStyle name="Milliers 10 16 3 2" xfId="24932"/>
    <cellStyle name="Milliers 10 16 3 2 2" xfId="53603"/>
    <cellStyle name="Milliers 10 16 3 3" xfId="39267"/>
    <cellStyle name="Milliers 10 16 4" xfId="17762"/>
    <cellStyle name="Milliers 10 16 4 2" xfId="46433"/>
    <cellStyle name="Milliers 10 16 5" xfId="32097"/>
    <cellStyle name="Milliers 10 17" xfId="5030"/>
    <cellStyle name="Milliers 10 17 2" xfId="12234"/>
    <cellStyle name="Milliers 10 17 2 2" xfId="26717"/>
    <cellStyle name="Milliers 10 17 2 2 2" xfId="55388"/>
    <cellStyle name="Milliers 10 17 2 3" xfId="41052"/>
    <cellStyle name="Milliers 10 17 3" xfId="19547"/>
    <cellStyle name="Milliers 10 17 3 2" xfId="48218"/>
    <cellStyle name="Milliers 10 17 4" xfId="33882"/>
    <cellStyle name="Milliers 10 18" xfId="8651"/>
    <cellStyle name="Milliers 10 18 2" xfId="23134"/>
    <cellStyle name="Milliers 10 18 2 2" xfId="51805"/>
    <cellStyle name="Milliers 10 18 3" xfId="37469"/>
    <cellStyle name="Milliers 10 19" xfId="15984"/>
    <cellStyle name="Milliers 10 19 2" xfId="44655"/>
    <cellStyle name="Milliers 10 2" xfId="229"/>
    <cellStyle name="Milliers 10 2 10" xfId="30361"/>
    <cellStyle name="Milliers 10 2 11" xfId="1537"/>
    <cellStyle name="Milliers 10 2 2" xfId="230"/>
    <cellStyle name="Milliers 10 2 2 10" xfId="1538"/>
    <cellStyle name="Milliers 10 2 2 2" xfId="633"/>
    <cellStyle name="Milliers 10 2 2 2 2" xfId="1083"/>
    <cellStyle name="Milliers 10 2 2 2 2 2" xfId="3059"/>
    <cellStyle name="Milliers 10 2 2 2 2 2 2" xfId="4822"/>
    <cellStyle name="Milliers 10 2 2 2 2 2 2 2" xfId="8385"/>
    <cellStyle name="Milliers 10 2 2 2 2 2 2 2 2" xfId="15589"/>
    <cellStyle name="Milliers 10 2 2 2 2 2 2 2 2 2" xfId="30072"/>
    <cellStyle name="Milliers 10 2 2 2 2 2 2 2 2 2 2" xfId="58743"/>
    <cellStyle name="Milliers 10 2 2 2 2 2 2 2 2 3" xfId="44407"/>
    <cellStyle name="Milliers 10 2 2 2 2 2 2 2 3" xfId="22902"/>
    <cellStyle name="Milliers 10 2 2 2 2 2 2 2 3 2" xfId="51573"/>
    <cellStyle name="Milliers 10 2 2 2 2 2 2 2 4" xfId="37237"/>
    <cellStyle name="Milliers 10 2 2 2 2 2 2 3" xfId="12026"/>
    <cellStyle name="Milliers 10 2 2 2 2 2 2 3 2" xfId="26509"/>
    <cellStyle name="Milliers 10 2 2 2 2 2 2 3 2 2" xfId="55180"/>
    <cellStyle name="Milliers 10 2 2 2 2 2 2 3 3" xfId="40844"/>
    <cellStyle name="Milliers 10 2 2 2 2 2 2 4" xfId="19339"/>
    <cellStyle name="Milliers 10 2 2 2 2 2 2 4 2" xfId="48010"/>
    <cellStyle name="Milliers 10 2 2 2 2 2 2 5" xfId="33674"/>
    <cellStyle name="Milliers 10 2 2 2 2 2 3" xfId="6617"/>
    <cellStyle name="Milliers 10 2 2 2 2 2 3 2" xfId="13821"/>
    <cellStyle name="Milliers 10 2 2 2 2 2 3 2 2" xfId="28304"/>
    <cellStyle name="Milliers 10 2 2 2 2 2 3 2 2 2" xfId="56975"/>
    <cellStyle name="Milliers 10 2 2 2 2 2 3 2 3" xfId="42639"/>
    <cellStyle name="Milliers 10 2 2 2 2 2 3 3" xfId="21134"/>
    <cellStyle name="Milliers 10 2 2 2 2 2 3 3 2" xfId="49805"/>
    <cellStyle name="Milliers 10 2 2 2 2 2 3 4" xfId="35469"/>
    <cellStyle name="Milliers 10 2 2 2 2 2 4" xfId="10258"/>
    <cellStyle name="Milliers 10 2 2 2 2 2 4 2" xfId="24741"/>
    <cellStyle name="Milliers 10 2 2 2 2 2 4 2 2" xfId="53412"/>
    <cellStyle name="Milliers 10 2 2 2 2 2 4 3" xfId="39076"/>
    <cellStyle name="Milliers 10 2 2 2 2 2 5" xfId="17571"/>
    <cellStyle name="Milliers 10 2 2 2 2 2 5 2" xfId="46242"/>
    <cellStyle name="Milliers 10 2 2 2 2 2 6" xfId="31906"/>
    <cellStyle name="Milliers 10 2 2 2 2 3" xfId="3938"/>
    <cellStyle name="Milliers 10 2 2 2 2 3 2" xfId="7501"/>
    <cellStyle name="Milliers 10 2 2 2 2 3 2 2" xfId="14705"/>
    <cellStyle name="Milliers 10 2 2 2 2 3 2 2 2" xfId="29188"/>
    <cellStyle name="Milliers 10 2 2 2 2 3 2 2 2 2" xfId="57859"/>
    <cellStyle name="Milliers 10 2 2 2 2 3 2 2 3" xfId="43523"/>
    <cellStyle name="Milliers 10 2 2 2 2 3 2 3" xfId="22018"/>
    <cellStyle name="Milliers 10 2 2 2 2 3 2 3 2" xfId="50689"/>
    <cellStyle name="Milliers 10 2 2 2 2 3 2 4" xfId="36353"/>
    <cellStyle name="Milliers 10 2 2 2 2 3 3" xfId="11142"/>
    <cellStyle name="Milliers 10 2 2 2 2 3 3 2" xfId="25625"/>
    <cellStyle name="Milliers 10 2 2 2 2 3 3 2 2" xfId="54296"/>
    <cellStyle name="Milliers 10 2 2 2 2 3 3 3" xfId="39960"/>
    <cellStyle name="Milliers 10 2 2 2 2 3 4" xfId="18455"/>
    <cellStyle name="Milliers 10 2 2 2 2 3 4 2" xfId="47126"/>
    <cellStyle name="Milliers 10 2 2 2 2 3 5" xfId="32790"/>
    <cellStyle name="Milliers 10 2 2 2 2 4" xfId="5723"/>
    <cellStyle name="Milliers 10 2 2 2 2 4 2" xfId="12927"/>
    <cellStyle name="Milliers 10 2 2 2 2 4 2 2" xfId="27410"/>
    <cellStyle name="Milliers 10 2 2 2 2 4 2 2 2" xfId="56081"/>
    <cellStyle name="Milliers 10 2 2 2 2 4 2 3" xfId="41745"/>
    <cellStyle name="Milliers 10 2 2 2 2 4 3" xfId="20240"/>
    <cellStyle name="Milliers 10 2 2 2 2 4 3 2" xfId="48911"/>
    <cellStyle name="Milliers 10 2 2 2 2 4 4" xfId="34575"/>
    <cellStyle name="Milliers 10 2 2 2 2 5" xfId="9364"/>
    <cellStyle name="Milliers 10 2 2 2 2 5 2" xfId="23847"/>
    <cellStyle name="Milliers 10 2 2 2 2 5 2 2" xfId="52518"/>
    <cellStyle name="Milliers 10 2 2 2 2 5 3" xfId="38182"/>
    <cellStyle name="Milliers 10 2 2 2 2 6" xfId="16677"/>
    <cellStyle name="Milliers 10 2 2 2 2 6 2" xfId="45348"/>
    <cellStyle name="Milliers 10 2 2 2 2 7" xfId="31012"/>
    <cellStyle name="Milliers 10 2 2 2 2 8" xfId="2180"/>
    <cellStyle name="Milliers 10 2 2 2 3" xfId="2629"/>
    <cellStyle name="Milliers 10 2 2 2 3 2" xfId="4388"/>
    <cellStyle name="Milliers 10 2 2 2 3 2 2" xfId="7951"/>
    <cellStyle name="Milliers 10 2 2 2 3 2 2 2" xfId="15155"/>
    <cellStyle name="Milliers 10 2 2 2 3 2 2 2 2" xfId="29638"/>
    <cellStyle name="Milliers 10 2 2 2 3 2 2 2 2 2" xfId="58309"/>
    <cellStyle name="Milliers 10 2 2 2 3 2 2 2 3" xfId="43973"/>
    <cellStyle name="Milliers 10 2 2 2 3 2 2 3" xfId="22468"/>
    <cellStyle name="Milliers 10 2 2 2 3 2 2 3 2" xfId="51139"/>
    <cellStyle name="Milliers 10 2 2 2 3 2 2 4" xfId="36803"/>
    <cellStyle name="Milliers 10 2 2 2 3 2 3" xfId="11592"/>
    <cellStyle name="Milliers 10 2 2 2 3 2 3 2" xfId="26075"/>
    <cellStyle name="Milliers 10 2 2 2 3 2 3 2 2" xfId="54746"/>
    <cellStyle name="Milliers 10 2 2 2 3 2 3 3" xfId="40410"/>
    <cellStyle name="Milliers 10 2 2 2 3 2 4" xfId="18905"/>
    <cellStyle name="Milliers 10 2 2 2 3 2 4 2" xfId="47576"/>
    <cellStyle name="Milliers 10 2 2 2 3 2 5" xfId="33240"/>
    <cellStyle name="Milliers 10 2 2 2 3 3" xfId="6183"/>
    <cellStyle name="Milliers 10 2 2 2 3 3 2" xfId="13387"/>
    <cellStyle name="Milliers 10 2 2 2 3 3 2 2" xfId="27870"/>
    <cellStyle name="Milliers 10 2 2 2 3 3 2 2 2" xfId="56541"/>
    <cellStyle name="Milliers 10 2 2 2 3 3 2 3" xfId="42205"/>
    <cellStyle name="Milliers 10 2 2 2 3 3 3" xfId="20700"/>
    <cellStyle name="Milliers 10 2 2 2 3 3 3 2" xfId="49371"/>
    <cellStyle name="Milliers 10 2 2 2 3 3 4" xfId="35035"/>
    <cellStyle name="Milliers 10 2 2 2 3 4" xfId="9824"/>
    <cellStyle name="Milliers 10 2 2 2 3 4 2" xfId="24307"/>
    <cellStyle name="Milliers 10 2 2 2 3 4 2 2" xfId="52978"/>
    <cellStyle name="Milliers 10 2 2 2 3 4 3" xfId="38642"/>
    <cellStyle name="Milliers 10 2 2 2 3 5" xfId="17137"/>
    <cellStyle name="Milliers 10 2 2 2 3 5 2" xfId="45808"/>
    <cellStyle name="Milliers 10 2 2 2 3 6" xfId="31472"/>
    <cellStyle name="Milliers 10 2 2 2 4" xfId="3506"/>
    <cellStyle name="Milliers 10 2 2 2 4 2" xfId="7067"/>
    <cellStyle name="Milliers 10 2 2 2 4 2 2" xfId="14271"/>
    <cellStyle name="Milliers 10 2 2 2 4 2 2 2" xfId="28754"/>
    <cellStyle name="Milliers 10 2 2 2 4 2 2 2 2" xfId="57425"/>
    <cellStyle name="Milliers 10 2 2 2 4 2 2 3" xfId="43089"/>
    <cellStyle name="Milliers 10 2 2 2 4 2 3" xfId="21584"/>
    <cellStyle name="Milliers 10 2 2 2 4 2 3 2" xfId="50255"/>
    <cellStyle name="Milliers 10 2 2 2 4 2 4" xfId="35919"/>
    <cellStyle name="Milliers 10 2 2 2 4 3" xfId="10708"/>
    <cellStyle name="Milliers 10 2 2 2 4 3 2" xfId="25191"/>
    <cellStyle name="Milliers 10 2 2 2 4 3 2 2" xfId="53862"/>
    <cellStyle name="Milliers 10 2 2 2 4 3 3" xfId="39526"/>
    <cellStyle name="Milliers 10 2 2 2 4 4" xfId="18021"/>
    <cellStyle name="Milliers 10 2 2 2 4 4 2" xfId="46692"/>
    <cellStyle name="Milliers 10 2 2 2 4 5" xfId="32356"/>
    <cellStyle name="Milliers 10 2 2 2 5" xfId="5289"/>
    <cellStyle name="Milliers 10 2 2 2 5 2" xfId="12493"/>
    <cellStyle name="Milliers 10 2 2 2 5 2 2" xfId="26976"/>
    <cellStyle name="Milliers 10 2 2 2 5 2 2 2" xfId="55647"/>
    <cellStyle name="Milliers 10 2 2 2 5 2 3" xfId="41311"/>
    <cellStyle name="Milliers 10 2 2 2 5 3" xfId="19806"/>
    <cellStyle name="Milliers 10 2 2 2 5 3 2" xfId="48477"/>
    <cellStyle name="Milliers 10 2 2 2 5 4" xfId="34141"/>
    <cellStyle name="Milliers 10 2 2 2 6" xfId="8927"/>
    <cellStyle name="Milliers 10 2 2 2 6 2" xfId="23410"/>
    <cellStyle name="Milliers 10 2 2 2 6 2 2" xfId="52081"/>
    <cellStyle name="Milliers 10 2 2 2 6 3" xfId="37745"/>
    <cellStyle name="Milliers 10 2 2 2 7" xfId="16243"/>
    <cellStyle name="Milliers 10 2 2 2 7 2" xfId="44914"/>
    <cellStyle name="Milliers 10 2 2 2 8" xfId="30578"/>
    <cellStyle name="Milliers 10 2 2 2 9" xfId="1750"/>
    <cellStyle name="Milliers 10 2 2 3" xfId="867"/>
    <cellStyle name="Milliers 10 2 2 3 2" xfId="2845"/>
    <cellStyle name="Milliers 10 2 2 3 2 2" xfId="4606"/>
    <cellStyle name="Milliers 10 2 2 3 2 2 2" xfId="8169"/>
    <cellStyle name="Milliers 10 2 2 3 2 2 2 2" xfId="15373"/>
    <cellStyle name="Milliers 10 2 2 3 2 2 2 2 2" xfId="29856"/>
    <cellStyle name="Milliers 10 2 2 3 2 2 2 2 2 2" xfId="58527"/>
    <cellStyle name="Milliers 10 2 2 3 2 2 2 2 3" xfId="44191"/>
    <cellStyle name="Milliers 10 2 2 3 2 2 2 3" xfId="22686"/>
    <cellStyle name="Milliers 10 2 2 3 2 2 2 3 2" xfId="51357"/>
    <cellStyle name="Milliers 10 2 2 3 2 2 2 4" xfId="37021"/>
    <cellStyle name="Milliers 10 2 2 3 2 2 3" xfId="11810"/>
    <cellStyle name="Milliers 10 2 2 3 2 2 3 2" xfId="26293"/>
    <cellStyle name="Milliers 10 2 2 3 2 2 3 2 2" xfId="54964"/>
    <cellStyle name="Milliers 10 2 2 3 2 2 3 3" xfId="40628"/>
    <cellStyle name="Milliers 10 2 2 3 2 2 4" xfId="19123"/>
    <cellStyle name="Milliers 10 2 2 3 2 2 4 2" xfId="47794"/>
    <cellStyle name="Milliers 10 2 2 3 2 2 5" xfId="33458"/>
    <cellStyle name="Milliers 10 2 2 3 2 3" xfId="6401"/>
    <cellStyle name="Milliers 10 2 2 3 2 3 2" xfId="13605"/>
    <cellStyle name="Milliers 10 2 2 3 2 3 2 2" xfId="28088"/>
    <cellStyle name="Milliers 10 2 2 3 2 3 2 2 2" xfId="56759"/>
    <cellStyle name="Milliers 10 2 2 3 2 3 2 3" xfId="42423"/>
    <cellStyle name="Milliers 10 2 2 3 2 3 3" xfId="20918"/>
    <cellStyle name="Milliers 10 2 2 3 2 3 3 2" xfId="49589"/>
    <cellStyle name="Milliers 10 2 2 3 2 3 4" xfId="35253"/>
    <cellStyle name="Milliers 10 2 2 3 2 4" xfId="10042"/>
    <cellStyle name="Milliers 10 2 2 3 2 4 2" xfId="24525"/>
    <cellStyle name="Milliers 10 2 2 3 2 4 2 2" xfId="53196"/>
    <cellStyle name="Milliers 10 2 2 3 2 4 3" xfId="38860"/>
    <cellStyle name="Milliers 10 2 2 3 2 5" xfId="17355"/>
    <cellStyle name="Milliers 10 2 2 3 2 5 2" xfId="46026"/>
    <cellStyle name="Milliers 10 2 2 3 2 6" xfId="31690"/>
    <cellStyle name="Milliers 10 2 2 3 3" xfId="3722"/>
    <cellStyle name="Milliers 10 2 2 3 3 2" xfId="7285"/>
    <cellStyle name="Milliers 10 2 2 3 3 2 2" xfId="14489"/>
    <cellStyle name="Milliers 10 2 2 3 3 2 2 2" xfId="28972"/>
    <cellStyle name="Milliers 10 2 2 3 3 2 2 2 2" xfId="57643"/>
    <cellStyle name="Milliers 10 2 2 3 3 2 2 3" xfId="43307"/>
    <cellStyle name="Milliers 10 2 2 3 3 2 3" xfId="21802"/>
    <cellStyle name="Milliers 10 2 2 3 3 2 3 2" xfId="50473"/>
    <cellStyle name="Milliers 10 2 2 3 3 2 4" xfId="36137"/>
    <cellStyle name="Milliers 10 2 2 3 3 3" xfId="10926"/>
    <cellStyle name="Milliers 10 2 2 3 3 3 2" xfId="25409"/>
    <cellStyle name="Milliers 10 2 2 3 3 3 2 2" xfId="54080"/>
    <cellStyle name="Milliers 10 2 2 3 3 3 3" xfId="39744"/>
    <cellStyle name="Milliers 10 2 2 3 3 4" xfId="18239"/>
    <cellStyle name="Milliers 10 2 2 3 3 4 2" xfId="46910"/>
    <cellStyle name="Milliers 10 2 2 3 3 5" xfId="32574"/>
    <cellStyle name="Milliers 10 2 2 3 4" xfId="5507"/>
    <cellStyle name="Milliers 10 2 2 3 4 2" xfId="12711"/>
    <cellStyle name="Milliers 10 2 2 3 4 2 2" xfId="27194"/>
    <cellStyle name="Milliers 10 2 2 3 4 2 2 2" xfId="55865"/>
    <cellStyle name="Milliers 10 2 2 3 4 2 3" xfId="41529"/>
    <cellStyle name="Milliers 10 2 2 3 4 3" xfId="20024"/>
    <cellStyle name="Milliers 10 2 2 3 4 3 2" xfId="48695"/>
    <cellStyle name="Milliers 10 2 2 3 4 4" xfId="34359"/>
    <cellStyle name="Milliers 10 2 2 3 5" xfId="9148"/>
    <cellStyle name="Milliers 10 2 2 3 5 2" xfId="23631"/>
    <cellStyle name="Milliers 10 2 2 3 5 2 2" xfId="52302"/>
    <cellStyle name="Milliers 10 2 2 3 5 3" xfId="37966"/>
    <cellStyle name="Milliers 10 2 2 3 6" xfId="16461"/>
    <cellStyle name="Milliers 10 2 2 3 6 2" xfId="45132"/>
    <cellStyle name="Milliers 10 2 2 3 7" xfId="30796"/>
    <cellStyle name="Milliers 10 2 2 3 8" xfId="1966"/>
    <cellStyle name="Milliers 10 2 2 4" xfId="2418"/>
    <cellStyle name="Milliers 10 2 2 4 2" xfId="4172"/>
    <cellStyle name="Milliers 10 2 2 4 2 2" xfId="7735"/>
    <cellStyle name="Milliers 10 2 2 4 2 2 2" xfId="14939"/>
    <cellStyle name="Milliers 10 2 2 4 2 2 2 2" xfId="29422"/>
    <cellStyle name="Milliers 10 2 2 4 2 2 2 2 2" xfId="58093"/>
    <cellStyle name="Milliers 10 2 2 4 2 2 2 3" xfId="43757"/>
    <cellStyle name="Milliers 10 2 2 4 2 2 3" xfId="22252"/>
    <cellStyle name="Milliers 10 2 2 4 2 2 3 2" xfId="50923"/>
    <cellStyle name="Milliers 10 2 2 4 2 2 4" xfId="36587"/>
    <cellStyle name="Milliers 10 2 2 4 2 3" xfId="11376"/>
    <cellStyle name="Milliers 10 2 2 4 2 3 2" xfId="25859"/>
    <cellStyle name="Milliers 10 2 2 4 2 3 2 2" xfId="54530"/>
    <cellStyle name="Milliers 10 2 2 4 2 3 3" xfId="40194"/>
    <cellStyle name="Milliers 10 2 2 4 2 4" xfId="18689"/>
    <cellStyle name="Milliers 10 2 2 4 2 4 2" xfId="47360"/>
    <cellStyle name="Milliers 10 2 2 4 2 5" xfId="33024"/>
    <cellStyle name="Milliers 10 2 2 4 3" xfId="5967"/>
    <cellStyle name="Milliers 10 2 2 4 3 2" xfId="13171"/>
    <cellStyle name="Milliers 10 2 2 4 3 2 2" xfId="27654"/>
    <cellStyle name="Milliers 10 2 2 4 3 2 2 2" xfId="56325"/>
    <cellStyle name="Milliers 10 2 2 4 3 2 3" xfId="41989"/>
    <cellStyle name="Milliers 10 2 2 4 3 3" xfId="20484"/>
    <cellStyle name="Milliers 10 2 2 4 3 3 2" xfId="49155"/>
    <cellStyle name="Milliers 10 2 2 4 3 4" xfId="34819"/>
    <cellStyle name="Milliers 10 2 2 4 4" xfId="9608"/>
    <cellStyle name="Milliers 10 2 2 4 4 2" xfId="24091"/>
    <cellStyle name="Milliers 10 2 2 4 4 2 2" xfId="52762"/>
    <cellStyle name="Milliers 10 2 2 4 4 3" xfId="38426"/>
    <cellStyle name="Milliers 10 2 2 4 5" xfId="16921"/>
    <cellStyle name="Milliers 10 2 2 4 5 2" xfId="45592"/>
    <cellStyle name="Milliers 10 2 2 4 6" xfId="31256"/>
    <cellStyle name="Milliers 10 2 2 5" xfId="3290"/>
    <cellStyle name="Milliers 10 2 2 5 2" xfId="6851"/>
    <cellStyle name="Milliers 10 2 2 5 2 2" xfId="14055"/>
    <cellStyle name="Milliers 10 2 2 5 2 2 2" xfId="28538"/>
    <cellStyle name="Milliers 10 2 2 5 2 2 2 2" xfId="57209"/>
    <cellStyle name="Milliers 10 2 2 5 2 2 3" xfId="42873"/>
    <cellStyle name="Milliers 10 2 2 5 2 3" xfId="21368"/>
    <cellStyle name="Milliers 10 2 2 5 2 3 2" xfId="50039"/>
    <cellStyle name="Milliers 10 2 2 5 2 4" xfId="35703"/>
    <cellStyle name="Milliers 10 2 2 5 3" xfId="10492"/>
    <cellStyle name="Milliers 10 2 2 5 3 2" xfId="24975"/>
    <cellStyle name="Milliers 10 2 2 5 3 2 2" xfId="53646"/>
    <cellStyle name="Milliers 10 2 2 5 3 3" xfId="39310"/>
    <cellStyle name="Milliers 10 2 2 5 4" xfId="17805"/>
    <cellStyle name="Milliers 10 2 2 5 4 2" xfId="46476"/>
    <cellStyle name="Milliers 10 2 2 5 5" xfId="32140"/>
    <cellStyle name="Milliers 10 2 2 6" xfId="5073"/>
    <cellStyle name="Milliers 10 2 2 6 2" xfId="12277"/>
    <cellStyle name="Milliers 10 2 2 6 2 2" xfId="26760"/>
    <cellStyle name="Milliers 10 2 2 6 2 2 2" xfId="55431"/>
    <cellStyle name="Milliers 10 2 2 6 2 3" xfId="41095"/>
    <cellStyle name="Milliers 10 2 2 6 3" xfId="19590"/>
    <cellStyle name="Milliers 10 2 2 6 3 2" xfId="48261"/>
    <cellStyle name="Milliers 10 2 2 6 4" xfId="33925"/>
    <cellStyle name="Milliers 10 2 2 7" xfId="8700"/>
    <cellStyle name="Milliers 10 2 2 7 2" xfId="23183"/>
    <cellStyle name="Milliers 10 2 2 7 2 2" xfId="51854"/>
    <cellStyle name="Milliers 10 2 2 7 3" xfId="37518"/>
    <cellStyle name="Milliers 10 2 2 8" xfId="16027"/>
    <cellStyle name="Milliers 10 2 2 8 2" xfId="44698"/>
    <cellStyle name="Milliers 10 2 2 9" xfId="30362"/>
    <cellStyle name="Milliers 10 2 3" xfId="632"/>
    <cellStyle name="Milliers 10 2 3 2" xfId="1082"/>
    <cellStyle name="Milliers 10 2 3 2 2" xfId="3058"/>
    <cellStyle name="Milliers 10 2 3 2 2 2" xfId="4821"/>
    <cellStyle name="Milliers 10 2 3 2 2 2 2" xfId="8384"/>
    <cellStyle name="Milliers 10 2 3 2 2 2 2 2" xfId="15588"/>
    <cellStyle name="Milliers 10 2 3 2 2 2 2 2 2" xfId="30071"/>
    <cellStyle name="Milliers 10 2 3 2 2 2 2 2 2 2" xfId="58742"/>
    <cellStyle name="Milliers 10 2 3 2 2 2 2 2 3" xfId="44406"/>
    <cellStyle name="Milliers 10 2 3 2 2 2 2 3" xfId="22901"/>
    <cellStyle name="Milliers 10 2 3 2 2 2 2 3 2" xfId="51572"/>
    <cellStyle name="Milliers 10 2 3 2 2 2 2 4" xfId="37236"/>
    <cellStyle name="Milliers 10 2 3 2 2 2 3" xfId="12025"/>
    <cellStyle name="Milliers 10 2 3 2 2 2 3 2" xfId="26508"/>
    <cellStyle name="Milliers 10 2 3 2 2 2 3 2 2" xfId="55179"/>
    <cellStyle name="Milliers 10 2 3 2 2 2 3 3" xfId="40843"/>
    <cellStyle name="Milliers 10 2 3 2 2 2 4" xfId="19338"/>
    <cellStyle name="Milliers 10 2 3 2 2 2 4 2" xfId="48009"/>
    <cellStyle name="Milliers 10 2 3 2 2 2 5" xfId="33673"/>
    <cellStyle name="Milliers 10 2 3 2 2 3" xfId="6616"/>
    <cellStyle name="Milliers 10 2 3 2 2 3 2" xfId="13820"/>
    <cellStyle name="Milliers 10 2 3 2 2 3 2 2" xfId="28303"/>
    <cellStyle name="Milliers 10 2 3 2 2 3 2 2 2" xfId="56974"/>
    <cellStyle name="Milliers 10 2 3 2 2 3 2 3" xfId="42638"/>
    <cellStyle name="Milliers 10 2 3 2 2 3 3" xfId="21133"/>
    <cellStyle name="Milliers 10 2 3 2 2 3 3 2" xfId="49804"/>
    <cellStyle name="Milliers 10 2 3 2 2 3 4" xfId="35468"/>
    <cellStyle name="Milliers 10 2 3 2 2 4" xfId="10257"/>
    <cellStyle name="Milliers 10 2 3 2 2 4 2" xfId="24740"/>
    <cellStyle name="Milliers 10 2 3 2 2 4 2 2" xfId="53411"/>
    <cellStyle name="Milliers 10 2 3 2 2 4 3" xfId="39075"/>
    <cellStyle name="Milliers 10 2 3 2 2 5" xfId="17570"/>
    <cellStyle name="Milliers 10 2 3 2 2 5 2" xfId="46241"/>
    <cellStyle name="Milliers 10 2 3 2 2 6" xfId="31905"/>
    <cellStyle name="Milliers 10 2 3 2 3" xfId="3937"/>
    <cellStyle name="Milliers 10 2 3 2 3 2" xfId="7500"/>
    <cellStyle name="Milliers 10 2 3 2 3 2 2" xfId="14704"/>
    <cellStyle name="Milliers 10 2 3 2 3 2 2 2" xfId="29187"/>
    <cellStyle name="Milliers 10 2 3 2 3 2 2 2 2" xfId="57858"/>
    <cellStyle name="Milliers 10 2 3 2 3 2 2 3" xfId="43522"/>
    <cellStyle name="Milliers 10 2 3 2 3 2 3" xfId="22017"/>
    <cellStyle name="Milliers 10 2 3 2 3 2 3 2" xfId="50688"/>
    <cellStyle name="Milliers 10 2 3 2 3 2 4" xfId="36352"/>
    <cellStyle name="Milliers 10 2 3 2 3 3" xfId="11141"/>
    <cellStyle name="Milliers 10 2 3 2 3 3 2" xfId="25624"/>
    <cellStyle name="Milliers 10 2 3 2 3 3 2 2" xfId="54295"/>
    <cellStyle name="Milliers 10 2 3 2 3 3 3" xfId="39959"/>
    <cellStyle name="Milliers 10 2 3 2 3 4" xfId="18454"/>
    <cellStyle name="Milliers 10 2 3 2 3 4 2" xfId="47125"/>
    <cellStyle name="Milliers 10 2 3 2 3 5" xfId="32789"/>
    <cellStyle name="Milliers 10 2 3 2 4" xfId="5722"/>
    <cellStyle name="Milliers 10 2 3 2 4 2" xfId="12926"/>
    <cellStyle name="Milliers 10 2 3 2 4 2 2" xfId="27409"/>
    <cellStyle name="Milliers 10 2 3 2 4 2 2 2" xfId="56080"/>
    <cellStyle name="Milliers 10 2 3 2 4 2 3" xfId="41744"/>
    <cellStyle name="Milliers 10 2 3 2 4 3" xfId="20239"/>
    <cellStyle name="Milliers 10 2 3 2 4 3 2" xfId="48910"/>
    <cellStyle name="Milliers 10 2 3 2 4 4" xfId="34574"/>
    <cellStyle name="Milliers 10 2 3 2 5" xfId="9363"/>
    <cellStyle name="Milliers 10 2 3 2 5 2" xfId="23846"/>
    <cellStyle name="Milliers 10 2 3 2 5 2 2" xfId="52517"/>
    <cellStyle name="Milliers 10 2 3 2 5 3" xfId="38181"/>
    <cellStyle name="Milliers 10 2 3 2 6" xfId="16676"/>
    <cellStyle name="Milliers 10 2 3 2 6 2" xfId="45347"/>
    <cellStyle name="Milliers 10 2 3 2 7" xfId="31011"/>
    <cellStyle name="Milliers 10 2 3 2 8" xfId="2179"/>
    <cellStyle name="Milliers 10 2 3 3" xfId="2628"/>
    <cellStyle name="Milliers 10 2 3 3 2" xfId="4387"/>
    <cellStyle name="Milliers 10 2 3 3 2 2" xfId="7950"/>
    <cellStyle name="Milliers 10 2 3 3 2 2 2" xfId="15154"/>
    <cellStyle name="Milliers 10 2 3 3 2 2 2 2" xfId="29637"/>
    <cellStyle name="Milliers 10 2 3 3 2 2 2 2 2" xfId="58308"/>
    <cellStyle name="Milliers 10 2 3 3 2 2 2 3" xfId="43972"/>
    <cellStyle name="Milliers 10 2 3 3 2 2 3" xfId="22467"/>
    <cellStyle name="Milliers 10 2 3 3 2 2 3 2" xfId="51138"/>
    <cellStyle name="Milliers 10 2 3 3 2 2 4" xfId="36802"/>
    <cellStyle name="Milliers 10 2 3 3 2 3" xfId="11591"/>
    <cellStyle name="Milliers 10 2 3 3 2 3 2" xfId="26074"/>
    <cellStyle name="Milliers 10 2 3 3 2 3 2 2" xfId="54745"/>
    <cellStyle name="Milliers 10 2 3 3 2 3 3" xfId="40409"/>
    <cellStyle name="Milliers 10 2 3 3 2 4" xfId="18904"/>
    <cellStyle name="Milliers 10 2 3 3 2 4 2" xfId="47575"/>
    <cellStyle name="Milliers 10 2 3 3 2 5" xfId="33239"/>
    <cellStyle name="Milliers 10 2 3 3 3" xfId="6182"/>
    <cellStyle name="Milliers 10 2 3 3 3 2" xfId="13386"/>
    <cellStyle name="Milliers 10 2 3 3 3 2 2" xfId="27869"/>
    <cellStyle name="Milliers 10 2 3 3 3 2 2 2" xfId="56540"/>
    <cellStyle name="Milliers 10 2 3 3 3 2 3" xfId="42204"/>
    <cellStyle name="Milliers 10 2 3 3 3 3" xfId="20699"/>
    <cellStyle name="Milliers 10 2 3 3 3 3 2" xfId="49370"/>
    <cellStyle name="Milliers 10 2 3 3 3 4" xfId="35034"/>
    <cellStyle name="Milliers 10 2 3 3 4" xfId="9823"/>
    <cellStyle name="Milliers 10 2 3 3 4 2" xfId="24306"/>
    <cellStyle name="Milliers 10 2 3 3 4 2 2" xfId="52977"/>
    <cellStyle name="Milliers 10 2 3 3 4 3" xfId="38641"/>
    <cellStyle name="Milliers 10 2 3 3 5" xfId="17136"/>
    <cellStyle name="Milliers 10 2 3 3 5 2" xfId="45807"/>
    <cellStyle name="Milliers 10 2 3 3 6" xfId="31471"/>
    <cellStyle name="Milliers 10 2 3 4" xfId="3505"/>
    <cellStyle name="Milliers 10 2 3 4 2" xfId="7066"/>
    <cellStyle name="Milliers 10 2 3 4 2 2" xfId="14270"/>
    <cellStyle name="Milliers 10 2 3 4 2 2 2" xfId="28753"/>
    <cellStyle name="Milliers 10 2 3 4 2 2 2 2" xfId="57424"/>
    <cellStyle name="Milliers 10 2 3 4 2 2 3" xfId="43088"/>
    <cellStyle name="Milliers 10 2 3 4 2 3" xfId="21583"/>
    <cellStyle name="Milliers 10 2 3 4 2 3 2" xfId="50254"/>
    <cellStyle name="Milliers 10 2 3 4 2 4" xfId="35918"/>
    <cellStyle name="Milliers 10 2 3 4 3" xfId="10707"/>
    <cellStyle name="Milliers 10 2 3 4 3 2" xfId="25190"/>
    <cellStyle name="Milliers 10 2 3 4 3 2 2" xfId="53861"/>
    <cellStyle name="Milliers 10 2 3 4 3 3" xfId="39525"/>
    <cellStyle name="Milliers 10 2 3 4 4" xfId="18020"/>
    <cellStyle name="Milliers 10 2 3 4 4 2" xfId="46691"/>
    <cellStyle name="Milliers 10 2 3 4 5" xfId="32355"/>
    <cellStyle name="Milliers 10 2 3 5" xfId="5288"/>
    <cellStyle name="Milliers 10 2 3 5 2" xfId="12492"/>
    <cellStyle name="Milliers 10 2 3 5 2 2" xfId="26975"/>
    <cellStyle name="Milliers 10 2 3 5 2 2 2" xfId="55646"/>
    <cellStyle name="Milliers 10 2 3 5 2 3" xfId="41310"/>
    <cellStyle name="Milliers 10 2 3 5 3" xfId="19805"/>
    <cellStyle name="Milliers 10 2 3 5 3 2" xfId="48476"/>
    <cellStyle name="Milliers 10 2 3 5 4" xfId="34140"/>
    <cellStyle name="Milliers 10 2 3 6" xfId="8926"/>
    <cellStyle name="Milliers 10 2 3 6 2" xfId="23409"/>
    <cellStyle name="Milliers 10 2 3 6 2 2" xfId="52080"/>
    <cellStyle name="Milliers 10 2 3 6 3" xfId="37744"/>
    <cellStyle name="Milliers 10 2 3 7" xfId="16242"/>
    <cellStyle name="Milliers 10 2 3 7 2" xfId="44913"/>
    <cellStyle name="Milliers 10 2 3 8" xfId="30577"/>
    <cellStyle name="Milliers 10 2 3 9" xfId="1749"/>
    <cellStyle name="Milliers 10 2 4" xfId="866"/>
    <cellStyle name="Milliers 10 2 4 2" xfId="2844"/>
    <cellStyle name="Milliers 10 2 4 2 2" xfId="4605"/>
    <cellStyle name="Milliers 10 2 4 2 2 2" xfId="8168"/>
    <cellStyle name="Milliers 10 2 4 2 2 2 2" xfId="15372"/>
    <cellStyle name="Milliers 10 2 4 2 2 2 2 2" xfId="29855"/>
    <cellStyle name="Milliers 10 2 4 2 2 2 2 2 2" xfId="58526"/>
    <cellStyle name="Milliers 10 2 4 2 2 2 2 3" xfId="44190"/>
    <cellStyle name="Milliers 10 2 4 2 2 2 3" xfId="22685"/>
    <cellStyle name="Milliers 10 2 4 2 2 2 3 2" xfId="51356"/>
    <cellStyle name="Milliers 10 2 4 2 2 2 4" xfId="37020"/>
    <cellStyle name="Milliers 10 2 4 2 2 3" xfId="11809"/>
    <cellStyle name="Milliers 10 2 4 2 2 3 2" xfId="26292"/>
    <cellStyle name="Milliers 10 2 4 2 2 3 2 2" xfId="54963"/>
    <cellStyle name="Milliers 10 2 4 2 2 3 3" xfId="40627"/>
    <cellStyle name="Milliers 10 2 4 2 2 4" xfId="19122"/>
    <cellStyle name="Milliers 10 2 4 2 2 4 2" xfId="47793"/>
    <cellStyle name="Milliers 10 2 4 2 2 5" xfId="33457"/>
    <cellStyle name="Milliers 10 2 4 2 3" xfId="6400"/>
    <cellStyle name="Milliers 10 2 4 2 3 2" xfId="13604"/>
    <cellStyle name="Milliers 10 2 4 2 3 2 2" xfId="28087"/>
    <cellStyle name="Milliers 10 2 4 2 3 2 2 2" xfId="56758"/>
    <cellStyle name="Milliers 10 2 4 2 3 2 3" xfId="42422"/>
    <cellStyle name="Milliers 10 2 4 2 3 3" xfId="20917"/>
    <cellStyle name="Milliers 10 2 4 2 3 3 2" xfId="49588"/>
    <cellStyle name="Milliers 10 2 4 2 3 4" xfId="35252"/>
    <cellStyle name="Milliers 10 2 4 2 4" xfId="10041"/>
    <cellStyle name="Milliers 10 2 4 2 4 2" xfId="24524"/>
    <cellStyle name="Milliers 10 2 4 2 4 2 2" xfId="53195"/>
    <cellStyle name="Milliers 10 2 4 2 4 3" xfId="38859"/>
    <cellStyle name="Milliers 10 2 4 2 5" xfId="17354"/>
    <cellStyle name="Milliers 10 2 4 2 5 2" xfId="46025"/>
    <cellStyle name="Milliers 10 2 4 2 6" xfId="31689"/>
    <cellStyle name="Milliers 10 2 4 3" xfId="3721"/>
    <cellStyle name="Milliers 10 2 4 3 2" xfId="7284"/>
    <cellStyle name="Milliers 10 2 4 3 2 2" xfId="14488"/>
    <cellStyle name="Milliers 10 2 4 3 2 2 2" xfId="28971"/>
    <cellStyle name="Milliers 10 2 4 3 2 2 2 2" xfId="57642"/>
    <cellStyle name="Milliers 10 2 4 3 2 2 3" xfId="43306"/>
    <cellStyle name="Milliers 10 2 4 3 2 3" xfId="21801"/>
    <cellStyle name="Milliers 10 2 4 3 2 3 2" xfId="50472"/>
    <cellStyle name="Milliers 10 2 4 3 2 4" xfId="36136"/>
    <cellStyle name="Milliers 10 2 4 3 3" xfId="10925"/>
    <cellStyle name="Milliers 10 2 4 3 3 2" xfId="25408"/>
    <cellStyle name="Milliers 10 2 4 3 3 2 2" xfId="54079"/>
    <cellStyle name="Milliers 10 2 4 3 3 3" xfId="39743"/>
    <cellStyle name="Milliers 10 2 4 3 4" xfId="18238"/>
    <cellStyle name="Milliers 10 2 4 3 4 2" xfId="46909"/>
    <cellStyle name="Milliers 10 2 4 3 5" xfId="32573"/>
    <cellStyle name="Milliers 10 2 4 4" xfId="5506"/>
    <cellStyle name="Milliers 10 2 4 4 2" xfId="12710"/>
    <cellStyle name="Milliers 10 2 4 4 2 2" xfId="27193"/>
    <cellStyle name="Milliers 10 2 4 4 2 2 2" xfId="55864"/>
    <cellStyle name="Milliers 10 2 4 4 2 3" xfId="41528"/>
    <cellStyle name="Milliers 10 2 4 4 3" xfId="20023"/>
    <cellStyle name="Milliers 10 2 4 4 3 2" xfId="48694"/>
    <cellStyle name="Milliers 10 2 4 4 4" xfId="34358"/>
    <cellStyle name="Milliers 10 2 4 5" xfId="9147"/>
    <cellStyle name="Milliers 10 2 4 5 2" xfId="23630"/>
    <cellStyle name="Milliers 10 2 4 5 2 2" xfId="52301"/>
    <cellStyle name="Milliers 10 2 4 5 3" xfId="37965"/>
    <cellStyle name="Milliers 10 2 4 6" xfId="16460"/>
    <cellStyle name="Milliers 10 2 4 6 2" xfId="45131"/>
    <cellStyle name="Milliers 10 2 4 7" xfId="30795"/>
    <cellStyle name="Milliers 10 2 4 8" xfId="1965"/>
    <cellStyle name="Milliers 10 2 5" xfId="2417"/>
    <cellStyle name="Milliers 10 2 5 2" xfId="4171"/>
    <cellStyle name="Milliers 10 2 5 2 2" xfId="7734"/>
    <cellStyle name="Milliers 10 2 5 2 2 2" xfId="14938"/>
    <cellStyle name="Milliers 10 2 5 2 2 2 2" xfId="29421"/>
    <cellStyle name="Milliers 10 2 5 2 2 2 2 2" xfId="58092"/>
    <cellStyle name="Milliers 10 2 5 2 2 2 3" xfId="43756"/>
    <cellStyle name="Milliers 10 2 5 2 2 3" xfId="22251"/>
    <cellStyle name="Milliers 10 2 5 2 2 3 2" xfId="50922"/>
    <cellStyle name="Milliers 10 2 5 2 2 4" xfId="36586"/>
    <cellStyle name="Milliers 10 2 5 2 3" xfId="11375"/>
    <cellStyle name="Milliers 10 2 5 2 3 2" xfId="25858"/>
    <cellStyle name="Milliers 10 2 5 2 3 2 2" xfId="54529"/>
    <cellStyle name="Milliers 10 2 5 2 3 3" xfId="40193"/>
    <cellStyle name="Milliers 10 2 5 2 4" xfId="18688"/>
    <cellStyle name="Milliers 10 2 5 2 4 2" xfId="47359"/>
    <cellStyle name="Milliers 10 2 5 2 5" xfId="33023"/>
    <cellStyle name="Milliers 10 2 5 3" xfId="5966"/>
    <cellStyle name="Milliers 10 2 5 3 2" xfId="13170"/>
    <cellStyle name="Milliers 10 2 5 3 2 2" xfId="27653"/>
    <cellStyle name="Milliers 10 2 5 3 2 2 2" xfId="56324"/>
    <cellStyle name="Milliers 10 2 5 3 2 3" xfId="41988"/>
    <cellStyle name="Milliers 10 2 5 3 3" xfId="20483"/>
    <cellStyle name="Milliers 10 2 5 3 3 2" xfId="49154"/>
    <cellStyle name="Milliers 10 2 5 3 4" xfId="34818"/>
    <cellStyle name="Milliers 10 2 5 4" xfId="9607"/>
    <cellStyle name="Milliers 10 2 5 4 2" xfId="24090"/>
    <cellStyle name="Milliers 10 2 5 4 2 2" xfId="52761"/>
    <cellStyle name="Milliers 10 2 5 4 3" xfId="38425"/>
    <cellStyle name="Milliers 10 2 5 5" xfId="16920"/>
    <cellStyle name="Milliers 10 2 5 5 2" xfId="45591"/>
    <cellStyle name="Milliers 10 2 5 6" xfId="31255"/>
    <cellStyle name="Milliers 10 2 6" xfId="3289"/>
    <cellStyle name="Milliers 10 2 6 2" xfId="6850"/>
    <cellStyle name="Milliers 10 2 6 2 2" xfId="14054"/>
    <cellStyle name="Milliers 10 2 6 2 2 2" xfId="28537"/>
    <cellStyle name="Milliers 10 2 6 2 2 2 2" xfId="57208"/>
    <cellStyle name="Milliers 10 2 6 2 2 3" xfId="42872"/>
    <cellStyle name="Milliers 10 2 6 2 3" xfId="21367"/>
    <cellStyle name="Milliers 10 2 6 2 3 2" xfId="50038"/>
    <cellStyle name="Milliers 10 2 6 2 4" xfId="35702"/>
    <cellStyle name="Milliers 10 2 6 3" xfId="10491"/>
    <cellStyle name="Milliers 10 2 6 3 2" xfId="24974"/>
    <cellStyle name="Milliers 10 2 6 3 2 2" xfId="53645"/>
    <cellStyle name="Milliers 10 2 6 3 3" xfId="39309"/>
    <cellStyle name="Milliers 10 2 6 4" xfId="17804"/>
    <cellStyle name="Milliers 10 2 6 4 2" xfId="46475"/>
    <cellStyle name="Milliers 10 2 6 5" xfId="32139"/>
    <cellStyle name="Milliers 10 2 7" xfId="5072"/>
    <cellStyle name="Milliers 10 2 7 2" xfId="12276"/>
    <cellStyle name="Milliers 10 2 7 2 2" xfId="26759"/>
    <cellStyle name="Milliers 10 2 7 2 2 2" xfId="55430"/>
    <cellStyle name="Milliers 10 2 7 2 3" xfId="41094"/>
    <cellStyle name="Milliers 10 2 7 3" xfId="19589"/>
    <cellStyle name="Milliers 10 2 7 3 2" xfId="48260"/>
    <cellStyle name="Milliers 10 2 7 4" xfId="33924"/>
    <cellStyle name="Milliers 10 2 8" xfId="8699"/>
    <cellStyle name="Milliers 10 2 8 2" xfId="23182"/>
    <cellStyle name="Milliers 10 2 8 2 2" xfId="51853"/>
    <cellStyle name="Milliers 10 2 8 3" xfId="37517"/>
    <cellStyle name="Milliers 10 2 9" xfId="16026"/>
    <cellStyle name="Milliers 10 2 9 2" xfId="44697"/>
    <cellStyle name="Milliers 10 20" xfId="30319"/>
    <cellStyle name="Milliers 10 21" xfId="1496"/>
    <cellStyle name="Milliers 10 3" xfId="231"/>
    <cellStyle name="Milliers 10 3 10" xfId="30363"/>
    <cellStyle name="Milliers 10 3 11" xfId="1539"/>
    <cellStyle name="Milliers 10 3 2" xfId="232"/>
    <cellStyle name="Milliers 10 3 2 10" xfId="1540"/>
    <cellStyle name="Milliers 10 3 2 2" xfId="635"/>
    <cellStyle name="Milliers 10 3 2 2 2" xfId="1085"/>
    <cellStyle name="Milliers 10 3 2 2 2 2" xfId="3061"/>
    <cellStyle name="Milliers 10 3 2 2 2 2 2" xfId="4824"/>
    <cellStyle name="Milliers 10 3 2 2 2 2 2 2" xfId="8387"/>
    <cellStyle name="Milliers 10 3 2 2 2 2 2 2 2" xfId="15591"/>
    <cellStyle name="Milliers 10 3 2 2 2 2 2 2 2 2" xfId="30074"/>
    <cellStyle name="Milliers 10 3 2 2 2 2 2 2 2 2 2" xfId="58745"/>
    <cellStyle name="Milliers 10 3 2 2 2 2 2 2 2 3" xfId="44409"/>
    <cellStyle name="Milliers 10 3 2 2 2 2 2 2 3" xfId="22904"/>
    <cellStyle name="Milliers 10 3 2 2 2 2 2 2 3 2" xfId="51575"/>
    <cellStyle name="Milliers 10 3 2 2 2 2 2 2 4" xfId="37239"/>
    <cellStyle name="Milliers 10 3 2 2 2 2 2 3" xfId="12028"/>
    <cellStyle name="Milliers 10 3 2 2 2 2 2 3 2" xfId="26511"/>
    <cellStyle name="Milliers 10 3 2 2 2 2 2 3 2 2" xfId="55182"/>
    <cellStyle name="Milliers 10 3 2 2 2 2 2 3 3" xfId="40846"/>
    <cellStyle name="Milliers 10 3 2 2 2 2 2 4" xfId="19341"/>
    <cellStyle name="Milliers 10 3 2 2 2 2 2 4 2" xfId="48012"/>
    <cellStyle name="Milliers 10 3 2 2 2 2 2 5" xfId="33676"/>
    <cellStyle name="Milliers 10 3 2 2 2 2 3" xfId="6619"/>
    <cellStyle name="Milliers 10 3 2 2 2 2 3 2" xfId="13823"/>
    <cellStyle name="Milliers 10 3 2 2 2 2 3 2 2" xfId="28306"/>
    <cellStyle name="Milliers 10 3 2 2 2 2 3 2 2 2" xfId="56977"/>
    <cellStyle name="Milliers 10 3 2 2 2 2 3 2 3" xfId="42641"/>
    <cellStyle name="Milliers 10 3 2 2 2 2 3 3" xfId="21136"/>
    <cellStyle name="Milliers 10 3 2 2 2 2 3 3 2" xfId="49807"/>
    <cellStyle name="Milliers 10 3 2 2 2 2 3 4" xfId="35471"/>
    <cellStyle name="Milliers 10 3 2 2 2 2 4" xfId="10260"/>
    <cellStyle name="Milliers 10 3 2 2 2 2 4 2" xfId="24743"/>
    <cellStyle name="Milliers 10 3 2 2 2 2 4 2 2" xfId="53414"/>
    <cellStyle name="Milliers 10 3 2 2 2 2 4 3" xfId="39078"/>
    <cellStyle name="Milliers 10 3 2 2 2 2 5" xfId="17573"/>
    <cellStyle name="Milliers 10 3 2 2 2 2 5 2" xfId="46244"/>
    <cellStyle name="Milliers 10 3 2 2 2 2 6" xfId="31908"/>
    <cellStyle name="Milliers 10 3 2 2 2 3" xfId="3940"/>
    <cellStyle name="Milliers 10 3 2 2 2 3 2" xfId="7503"/>
    <cellStyle name="Milliers 10 3 2 2 2 3 2 2" xfId="14707"/>
    <cellStyle name="Milliers 10 3 2 2 2 3 2 2 2" xfId="29190"/>
    <cellStyle name="Milliers 10 3 2 2 2 3 2 2 2 2" xfId="57861"/>
    <cellStyle name="Milliers 10 3 2 2 2 3 2 2 3" xfId="43525"/>
    <cellStyle name="Milliers 10 3 2 2 2 3 2 3" xfId="22020"/>
    <cellStyle name="Milliers 10 3 2 2 2 3 2 3 2" xfId="50691"/>
    <cellStyle name="Milliers 10 3 2 2 2 3 2 4" xfId="36355"/>
    <cellStyle name="Milliers 10 3 2 2 2 3 3" xfId="11144"/>
    <cellStyle name="Milliers 10 3 2 2 2 3 3 2" xfId="25627"/>
    <cellStyle name="Milliers 10 3 2 2 2 3 3 2 2" xfId="54298"/>
    <cellStyle name="Milliers 10 3 2 2 2 3 3 3" xfId="39962"/>
    <cellStyle name="Milliers 10 3 2 2 2 3 4" xfId="18457"/>
    <cellStyle name="Milliers 10 3 2 2 2 3 4 2" xfId="47128"/>
    <cellStyle name="Milliers 10 3 2 2 2 3 5" xfId="32792"/>
    <cellStyle name="Milliers 10 3 2 2 2 4" xfId="5725"/>
    <cellStyle name="Milliers 10 3 2 2 2 4 2" xfId="12929"/>
    <cellStyle name="Milliers 10 3 2 2 2 4 2 2" xfId="27412"/>
    <cellStyle name="Milliers 10 3 2 2 2 4 2 2 2" xfId="56083"/>
    <cellStyle name="Milliers 10 3 2 2 2 4 2 3" xfId="41747"/>
    <cellStyle name="Milliers 10 3 2 2 2 4 3" xfId="20242"/>
    <cellStyle name="Milliers 10 3 2 2 2 4 3 2" xfId="48913"/>
    <cellStyle name="Milliers 10 3 2 2 2 4 4" xfId="34577"/>
    <cellStyle name="Milliers 10 3 2 2 2 5" xfId="9366"/>
    <cellStyle name="Milliers 10 3 2 2 2 5 2" xfId="23849"/>
    <cellStyle name="Milliers 10 3 2 2 2 5 2 2" xfId="52520"/>
    <cellStyle name="Milliers 10 3 2 2 2 5 3" xfId="38184"/>
    <cellStyle name="Milliers 10 3 2 2 2 6" xfId="16679"/>
    <cellStyle name="Milliers 10 3 2 2 2 6 2" xfId="45350"/>
    <cellStyle name="Milliers 10 3 2 2 2 7" xfId="31014"/>
    <cellStyle name="Milliers 10 3 2 2 2 8" xfId="2182"/>
    <cellStyle name="Milliers 10 3 2 2 3" xfId="2631"/>
    <cellStyle name="Milliers 10 3 2 2 3 2" xfId="4390"/>
    <cellStyle name="Milliers 10 3 2 2 3 2 2" xfId="7953"/>
    <cellStyle name="Milliers 10 3 2 2 3 2 2 2" xfId="15157"/>
    <cellStyle name="Milliers 10 3 2 2 3 2 2 2 2" xfId="29640"/>
    <cellStyle name="Milliers 10 3 2 2 3 2 2 2 2 2" xfId="58311"/>
    <cellStyle name="Milliers 10 3 2 2 3 2 2 2 3" xfId="43975"/>
    <cellStyle name="Milliers 10 3 2 2 3 2 2 3" xfId="22470"/>
    <cellStyle name="Milliers 10 3 2 2 3 2 2 3 2" xfId="51141"/>
    <cellStyle name="Milliers 10 3 2 2 3 2 2 4" xfId="36805"/>
    <cellStyle name="Milliers 10 3 2 2 3 2 3" xfId="11594"/>
    <cellStyle name="Milliers 10 3 2 2 3 2 3 2" xfId="26077"/>
    <cellStyle name="Milliers 10 3 2 2 3 2 3 2 2" xfId="54748"/>
    <cellStyle name="Milliers 10 3 2 2 3 2 3 3" xfId="40412"/>
    <cellStyle name="Milliers 10 3 2 2 3 2 4" xfId="18907"/>
    <cellStyle name="Milliers 10 3 2 2 3 2 4 2" xfId="47578"/>
    <cellStyle name="Milliers 10 3 2 2 3 2 5" xfId="33242"/>
    <cellStyle name="Milliers 10 3 2 2 3 3" xfId="6185"/>
    <cellStyle name="Milliers 10 3 2 2 3 3 2" xfId="13389"/>
    <cellStyle name="Milliers 10 3 2 2 3 3 2 2" xfId="27872"/>
    <cellStyle name="Milliers 10 3 2 2 3 3 2 2 2" xfId="56543"/>
    <cellStyle name="Milliers 10 3 2 2 3 3 2 3" xfId="42207"/>
    <cellStyle name="Milliers 10 3 2 2 3 3 3" xfId="20702"/>
    <cellStyle name="Milliers 10 3 2 2 3 3 3 2" xfId="49373"/>
    <cellStyle name="Milliers 10 3 2 2 3 3 4" xfId="35037"/>
    <cellStyle name="Milliers 10 3 2 2 3 4" xfId="9826"/>
    <cellStyle name="Milliers 10 3 2 2 3 4 2" xfId="24309"/>
    <cellStyle name="Milliers 10 3 2 2 3 4 2 2" xfId="52980"/>
    <cellStyle name="Milliers 10 3 2 2 3 4 3" xfId="38644"/>
    <cellStyle name="Milliers 10 3 2 2 3 5" xfId="17139"/>
    <cellStyle name="Milliers 10 3 2 2 3 5 2" xfId="45810"/>
    <cellStyle name="Milliers 10 3 2 2 3 6" xfId="31474"/>
    <cellStyle name="Milliers 10 3 2 2 4" xfId="3508"/>
    <cellStyle name="Milliers 10 3 2 2 4 2" xfId="7069"/>
    <cellStyle name="Milliers 10 3 2 2 4 2 2" xfId="14273"/>
    <cellStyle name="Milliers 10 3 2 2 4 2 2 2" xfId="28756"/>
    <cellStyle name="Milliers 10 3 2 2 4 2 2 2 2" xfId="57427"/>
    <cellStyle name="Milliers 10 3 2 2 4 2 2 3" xfId="43091"/>
    <cellStyle name="Milliers 10 3 2 2 4 2 3" xfId="21586"/>
    <cellStyle name="Milliers 10 3 2 2 4 2 3 2" xfId="50257"/>
    <cellStyle name="Milliers 10 3 2 2 4 2 4" xfId="35921"/>
    <cellStyle name="Milliers 10 3 2 2 4 3" xfId="10710"/>
    <cellStyle name="Milliers 10 3 2 2 4 3 2" xfId="25193"/>
    <cellStyle name="Milliers 10 3 2 2 4 3 2 2" xfId="53864"/>
    <cellStyle name="Milliers 10 3 2 2 4 3 3" xfId="39528"/>
    <cellStyle name="Milliers 10 3 2 2 4 4" xfId="18023"/>
    <cellStyle name="Milliers 10 3 2 2 4 4 2" xfId="46694"/>
    <cellStyle name="Milliers 10 3 2 2 4 5" xfId="32358"/>
    <cellStyle name="Milliers 10 3 2 2 5" xfId="5291"/>
    <cellStyle name="Milliers 10 3 2 2 5 2" xfId="12495"/>
    <cellStyle name="Milliers 10 3 2 2 5 2 2" xfId="26978"/>
    <cellStyle name="Milliers 10 3 2 2 5 2 2 2" xfId="55649"/>
    <cellStyle name="Milliers 10 3 2 2 5 2 3" xfId="41313"/>
    <cellStyle name="Milliers 10 3 2 2 5 3" xfId="19808"/>
    <cellStyle name="Milliers 10 3 2 2 5 3 2" xfId="48479"/>
    <cellStyle name="Milliers 10 3 2 2 5 4" xfId="34143"/>
    <cellStyle name="Milliers 10 3 2 2 6" xfId="8929"/>
    <cellStyle name="Milliers 10 3 2 2 6 2" xfId="23412"/>
    <cellStyle name="Milliers 10 3 2 2 6 2 2" xfId="52083"/>
    <cellStyle name="Milliers 10 3 2 2 6 3" xfId="37747"/>
    <cellStyle name="Milliers 10 3 2 2 7" xfId="16245"/>
    <cellStyle name="Milliers 10 3 2 2 7 2" xfId="44916"/>
    <cellStyle name="Milliers 10 3 2 2 8" xfId="30580"/>
    <cellStyle name="Milliers 10 3 2 2 9" xfId="1752"/>
    <cellStyle name="Milliers 10 3 2 3" xfId="869"/>
    <cellStyle name="Milliers 10 3 2 3 2" xfId="2847"/>
    <cellStyle name="Milliers 10 3 2 3 2 2" xfId="4608"/>
    <cellStyle name="Milliers 10 3 2 3 2 2 2" xfId="8171"/>
    <cellStyle name="Milliers 10 3 2 3 2 2 2 2" xfId="15375"/>
    <cellStyle name="Milliers 10 3 2 3 2 2 2 2 2" xfId="29858"/>
    <cellStyle name="Milliers 10 3 2 3 2 2 2 2 2 2" xfId="58529"/>
    <cellStyle name="Milliers 10 3 2 3 2 2 2 2 3" xfId="44193"/>
    <cellStyle name="Milliers 10 3 2 3 2 2 2 3" xfId="22688"/>
    <cellStyle name="Milliers 10 3 2 3 2 2 2 3 2" xfId="51359"/>
    <cellStyle name="Milliers 10 3 2 3 2 2 2 4" xfId="37023"/>
    <cellStyle name="Milliers 10 3 2 3 2 2 3" xfId="11812"/>
    <cellStyle name="Milliers 10 3 2 3 2 2 3 2" xfId="26295"/>
    <cellStyle name="Milliers 10 3 2 3 2 2 3 2 2" xfId="54966"/>
    <cellStyle name="Milliers 10 3 2 3 2 2 3 3" xfId="40630"/>
    <cellStyle name="Milliers 10 3 2 3 2 2 4" xfId="19125"/>
    <cellStyle name="Milliers 10 3 2 3 2 2 4 2" xfId="47796"/>
    <cellStyle name="Milliers 10 3 2 3 2 2 5" xfId="33460"/>
    <cellStyle name="Milliers 10 3 2 3 2 3" xfId="6403"/>
    <cellStyle name="Milliers 10 3 2 3 2 3 2" xfId="13607"/>
    <cellStyle name="Milliers 10 3 2 3 2 3 2 2" xfId="28090"/>
    <cellStyle name="Milliers 10 3 2 3 2 3 2 2 2" xfId="56761"/>
    <cellStyle name="Milliers 10 3 2 3 2 3 2 3" xfId="42425"/>
    <cellStyle name="Milliers 10 3 2 3 2 3 3" xfId="20920"/>
    <cellStyle name="Milliers 10 3 2 3 2 3 3 2" xfId="49591"/>
    <cellStyle name="Milliers 10 3 2 3 2 3 4" xfId="35255"/>
    <cellStyle name="Milliers 10 3 2 3 2 4" xfId="10044"/>
    <cellStyle name="Milliers 10 3 2 3 2 4 2" xfId="24527"/>
    <cellStyle name="Milliers 10 3 2 3 2 4 2 2" xfId="53198"/>
    <cellStyle name="Milliers 10 3 2 3 2 4 3" xfId="38862"/>
    <cellStyle name="Milliers 10 3 2 3 2 5" xfId="17357"/>
    <cellStyle name="Milliers 10 3 2 3 2 5 2" xfId="46028"/>
    <cellStyle name="Milliers 10 3 2 3 2 6" xfId="31692"/>
    <cellStyle name="Milliers 10 3 2 3 3" xfId="3724"/>
    <cellStyle name="Milliers 10 3 2 3 3 2" xfId="7287"/>
    <cellStyle name="Milliers 10 3 2 3 3 2 2" xfId="14491"/>
    <cellStyle name="Milliers 10 3 2 3 3 2 2 2" xfId="28974"/>
    <cellStyle name="Milliers 10 3 2 3 3 2 2 2 2" xfId="57645"/>
    <cellStyle name="Milliers 10 3 2 3 3 2 2 3" xfId="43309"/>
    <cellStyle name="Milliers 10 3 2 3 3 2 3" xfId="21804"/>
    <cellStyle name="Milliers 10 3 2 3 3 2 3 2" xfId="50475"/>
    <cellStyle name="Milliers 10 3 2 3 3 2 4" xfId="36139"/>
    <cellStyle name="Milliers 10 3 2 3 3 3" xfId="10928"/>
    <cellStyle name="Milliers 10 3 2 3 3 3 2" xfId="25411"/>
    <cellStyle name="Milliers 10 3 2 3 3 3 2 2" xfId="54082"/>
    <cellStyle name="Milliers 10 3 2 3 3 3 3" xfId="39746"/>
    <cellStyle name="Milliers 10 3 2 3 3 4" xfId="18241"/>
    <cellStyle name="Milliers 10 3 2 3 3 4 2" xfId="46912"/>
    <cellStyle name="Milliers 10 3 2 3 3 5" xfId="32576"/>
    <cellStyle name="Milliers 10 3 2 3 4" xfId="5509"/>
    <cellStyle name="Milliers 10 3 2 3 4 2" xfId="12713"/>
    <cellStyle name="Milliers 10 3 2 3 4 2 2" xfId="27196"/>
    <cellStyle name="Milliers 10 3 2 3 4 2 2 2" xfId="55867"/>
    <cellStyle name="Milliers 10 3 2 3 4 2 3" xfId="41531"/>
    <cellStyle name="Milliers 10 3 2 3 4 3" xfId="20026"/>
    <cellStyle name="Milliers 10 3 2 3 4 3 2" xfId="48697"/>
    <cellStyle name="Milliers 10 3 2 3 4 4" xfId="34361"/>
    <cellStyle name="Milliers 10 3 2 3 5" xfId="9150"/>
    <cellStyle name="Milliers 10 3 2 3 5 2" xfId="23633"/>
    <cellStyle name="Milliers 10 3 2 3 5 2 2" xfId="52304"/>
    <cellStyle name="Milliers 10 3 2 3 5 3" xfId="37968"/>
    <cellStyle name="Milliers 10 3 2 3 6" xfId="16463"/>
    <cellStyle name="Milliers 10 3 2 3 6 2" xfId="45134"/>
    <cellStyle name="Milliers 10 3 2 3 7" xfId="30798"/>
    <cellStyle name="Milliers 10 3 2 3 8" xfId="1968"/>
    <cellStyle name="Milliers 10 3 2 4" xfId="2420"/>
    <cellStyle name="Milliers 10 3 2 4 2" xfId="4174"/>
    <cellStyle name="Milliers 10 3 2 4 2 2" xfId="7737"/>
    <cellStyle name="Milliers 10 3 2 4 2 2 2" xfId="14941"/>
    <cellStyle name="Milliers 10 3 2 4 2 2 2 2" xfId="29424"/>
    <cellStyle name="Milliers 10 3 2 4 2 2 2 2 2" xfId="58095"/>
    <cellStyle name="Milliers 10 3 2 4 2 2 2 3" xfId="43759"/>
    <cellStyle name="Milliers 10 3 2 4 2 2 3" xfId="22254"/>
    <cellStyle name="Milliers 10 3 2 4 2 2 3 2" xfId="50925"/>
    <cellStyle name="Milliers 10 3 2 4 2 2 4" xfId="36589"/>
    <cellStyle name="Milliers 10 3 2 4 2 3" xfId="11378"/>
    <cellStyle name="Milliers 10 3 2 4 2 3 2" xfId="25861"/>
    <cellStyle name="Milliers 10 3 2 4 2 3 2 2" xfId="54532"/>
    <cellStyle name="Milliers 10 3 2 4 2 3 3" xfId="40196"/>
    <cellStyle name="Milliers 10 3 2 4 2 4" xfId="18691"/>
    <cellStyle name="Milliers 10 3 2 4 2 4 2" xfId="47362"/>
    <cellStyle name="Milliers 10 3 2 4 2 5" xfId="33026"/>
    <cellStyle name="Milliers 10 3 2 4 3" xfId="5969"/>
    <cellStyle name="Milliers 10 3 2 4 3 2" xfId="13173"/>
    <cellStyle name="Milliers 10 3 2 4 3 2 2" xfId="27656"/>
    <cellStyle name="Milliers 10 3 2 4 3 2 2 2" xfId="56327"/>
    <cellStyle name="Milliers 10 3 2 4 3 2 3" xfId="41991"/>
    <cellStyle name="Milliers 10 3 2 4 3 3" xfId="20486"/>
    <cellStyle name="Milliers 10 3 2 4 3 3 2" xfId="49157"/>
    <cellStyle name="Milliers 10 3 2 4 3 4" xfId="34821"/>
    <cellStyle name="Milliers 10 3 2 4 4" xfId="9610"/>
    <cellStyle name="Milliers 10 3 2 4 4 2" xfId="24093"/>
    <cellStyle name="Milliers 10 3 2 4 4 2 2" xfId="52764"/>
    <cellStyle name="Milliers 10 3 2 4 4 3" xfId="38428"/>
    <cellStyle name="Milliers 10 3 2 4 5" xfId="16923"/>
    <cellStyle name="Milliers 10 3 2 4 5 2" xfId="45594"/>
    <cellStyle name="Milliers 10 3 2 4 6" xfId="31258"/>
    <cellStyle name="Milliers 10 3 2 5" xfId="3292"/>
    <cellStyle name="Milliers 10 3 2 5 2" xfId="6853"/>
    <cellStyle name="Milliers 10 3 2 5 2 2" xfId="14057"/>
    <cellStyle name="Milliers 10 3 2 5 2 2 2" xfId="28540"/>
    <cellStyle name="Milliers 10 3 2 5 2 2 2 2" xfId="57211"/>
    <cellStyle name="Milliers 10 3 2 5 2 2 3" xfId="42875"/>
    <cellStyle name="Milliers 10 3 2 5 2 3" xfId="21370"/>
    <cellStyle name="Milliers 10 3 2 5 2 3 2" xfId="50041"/>
    <cellStyle name="Milliers 10 3 2 5 2 4" xfId="35705"/>
    <cellStyle name="Milliers 10 3 2 5 3" xfId="10494"/>
    <cellStyle name="Milliers 10 3 2 5 3 2" xfId="24977"/>
    <cellStyle name="Milliers 10 3 2 5 3 2 2" xfId="53648"/>
    <cellStyle name="Milliers 10 3 2 5 3 3" xfId="39312"/>
    <cellStyle name="Milliers 10 3 2 5 4" xfId="17807"/>
    <cellStyle name="Milliers 10 3 2 5 4 2" xfId="46478"/>
    <cellStyle name="Milliers 10 3 2 5 5" xfId="32142"/>
    <cellStyle name="Milliers 10 3 2 6" xfId="5075"/>
    <cellStyle name="Milliers 10 3 2 6 2" xfId="12279"/>
    <cellStyle name="Milliers 10 3 2 6 2 2" xfId="26762"/>
    <cellStyle name="Milliers 10 3 2 6 2 2 2" xfId="55433"/>
    <cellStyle name="Milliers 10 3 2 6 2 3" xfId="41097"/>
    <cellStyle name="Milliers 10 3 2 6 3" xfId="19592"/>
    <cellStyle name="Milliers 10 3 2 6 3 2" xfId="48263"/>
    <cellStyle name="Milliers 10 3 2 6 4" xfId="33927"/>
    <cellStyle name="Milliers 10 3 2 7" xfId="8702"/>
    <cellStyle name="Milliers 10 3 2 7 2" xfId="23185"/>
    <cellStyle name="Milliers 10 3 2 7 2 2" xfId="51856"/>
    <cellStyle name="Milliers 10 3 2 7 3" xfId="37520"/>
    <cellStyle name="Milliers 10 3 2 8" xfId="16029"/>
    <cellStyle name="Milliers 10 3 2 8 2" xfId="44700"/>
    <cellStyle name="Milliers 10 3 2 9" xfId="30364"/>
    <cellStyle name="Milliers 10 3 3" xfId="634"/>
    <cellStyle name="Milliers 10 3 3 2" xfId="1084"/>
    <cellStyle name="Milliers 10 3 3 2 2" xfId="3060"/>
    <cellStyle name="Milliers 10 3 3 2 2 2" xfId="4823"/>
    <cellStyle name="Milliers 10 3 3 2 2 2 2" xfId="8386"/>
    <cellStyle name="Milliers 10 3 3 2 2 2 2 2" xfId="15590"/>
    <cellStyle name="Milliers 10 3 3 2 2 2 2 2 2" xfId="30073"/>
    <cellStyle name="Milliers 10 3 3 2 2 2 2 2 2 2" xfId="58744"/>
    <cellStyle name="Milliers 10 3 3 2 2 2 2 2 3" xfId="44408"/>
    <cellStyle name="Milliers 10 3 3 2 2 2 2 3" xfId="22903"/>
    <cellStyle name="Milliers 10 3 3 2 2 2 2 3 2" xfId="51574"/>
    <cellStyle name="Milliers 10 3 3 2 2 2 2 4" xfId="37238"/>
    <cellStyle name="Milliers 10 3 3 2 2 2 3" xfId="12027"/>
    <cellStyle name="Milliers 10 3 3 2 2 2 3 2" xfId="26510"/>
    <cellStyle name="Milliers 10 3 3 2 2 2 3 2 2" xfId="55181"/>
    <cellStyle name="Milliers 10 3 3 2 2 2 3 3" xfId="40845"/>
    <cellStyle name="Milliers 10 3 3 2 2 2 4" xfId="19340"/>
    <cellStyle name="Milliers 10 3 3 2 2 2 4 2" xfId="48011"/>
    <cellStyle name="Milliers 10 3 3 2 2 2 5" xfId="33675"/>
    <cellStyle name="Milliers 10 3 3 2 2 3" xfId="6618"/>
    <cellStyle name="Milliers 10 3 3 2 2 3 2" xfId="13822"/>
    <cellStyle name="Milliers 10 3 3 2 2 3 2 2" xfId="28305"/>
    <cellStyle name="Milliers 10 3 3 2 2 3 2 2 2" xfId="56976"/>
    <cellStyle name="Milliers 10 3 3 2 2 3 2 3" xfId="42640"/>
    <cellStyle name="Milliers 10 3 3 2 2 3 3" xfId="21135"/>
    <cellStyle name="Milliers 10 3 3 2 2 3 3 2" xfId="49806"/>
    <cellStyle name="Milliers 10 3 3 2 2 3 4" xfId="35470"/>
    <cellStyle name="Milliers 10 3 3 2 2 4" xfId="10259"/>
    <cellStyle name="Milliers 10 3 3 2 2 4 2" xfId="24742"/>
    <cellStyle name="Milliers 10 3 3 2 2 4 2 2" xfId="53413"/>
    <cellStyle name="Milliers 10 3 3 2 2 4 3" xfId="39077"/>
    <cellStyle name="Milliers 10 3 3 2 2 5" xfId="17572"/>
    <cellStyle name="Milliers 10 3 3 2 2 5 2" xfId="46243"/>
    <cellStyle name="Milliers 10 3 3 2 2 6" xfId="31907"/>
    <cellStyle name="Milliers 10 3 3 2 3" xfId="3939"/>
    <cellStyle name="Milliers 10 3 3 2 3 2" xfId="7502"/>
    <cellStyle name="Milliers 10 3 3 2 3 2 2" xfId="14706"/>
    <cellStyle name="Milliers 10 3 3 2 3 2 2 2" xfId="29189"/>
    <cellStyle name="Milliers 10 3 3 2 3 2 2 2 2" xfId="57860"/>
    <cellStyle name="Milliers 10 3 3 2 3 2 2 3" xfId="43524"/>
    <cellStyle name="Milliers 10 3 3 2 3 2 3" xfId="22019"/>
    <cellStyle name="Milliers 10 3 3 2 3 2 3 2" xfId="50690"/>
    <cellStyle name="Milliers 10 3 3 2 3 2 4" xfId="36354"/>
    <cellStyle name="Milliers 10 3 3 2 3 3" xfId="11143"/>
    <cellStyle name="Milliers 10 3 3 2 3 3 2" xfId="25626"/>
    <cellStyle name="Milliers 10 3 3 2 3 3 2 2" xfId="54297"/>
    <cellStyle name="Milliers 10 3 3 2 3 3 3" xfId="39961"/>
    <cellStyle name="Milliers 10 3 3 2 3 4" xfId="18456"/>
    <cellStyle name="Milliers 10 3 3 2 3 4 2" xfId="47127"/>
    <cellStyle name="Milliers 10 3 3 2 3 5" xfId="32791"/>
    <cellStyle name="Milliers 10 3 3 2 4" xfId="5724"/>
    <cellStyle name="Milliers 10 3 3 2 4 2" xfId="12928"/>
    <cellStyle name="Milliers 10 3 3 2 4 2 2" xfId="27411"/>
    <cellStyle name="Milliers 10 3 3 2 4 2 2 2" xfId="56082"/>
    <cellStyle name="Milliers 10 3 3 2 4 2 3" xfId="41746"/>
    <cellStyle name="Milliers 10 3 3 2 4 3" xfId="20241"/>
    <cellStyle name="Milliers 10 3 3 2 4 3 2" xfId="48912"/>
    <cellStyle name="Milliers 10 3 3 2 4 4" xfId="34576"/>
    <cellStyle name="Milliers 10 3 3 2 5" xfId="9365"/>
    <cellStyle name="Milliers 10 3 3 2 5 2" xfId="23848"/>
    <cellStyle name="Milliers 10 3 3 2 5 2 2" xfId="52519"/>
    <cellStyle name="Milliers 10 3 3 2 5 3" xfId="38183"/>
    <cellStyle name="Milliers 10 3 3 2 6" xfId="16678"/>
    <cellStyle name="Milliers 10 3 3 2 6 2" xfId="45349"/>
    <cellStyle name="Milliers 10 3 3 2 7" xfId="31013"/>
    <cellStyle name="Milliers 10 3 3 2 8" xfId="2181"/>
    <cellStyle name="Milliers 10 3 3 3" xfId="2630"/>
    <cellStyle name="Milliers 10 3 3 3 2" xfId="4389"/>
    <cellStyle name="Milliers 10 3 3 3 2 2" xfId="7952"/>
    <cellStyle name="Milliers 10 3 3 3 2 2 2" xfId="15156"/>
    <cellStyle name="Milliers 10 3 3 3 2 2 2 2" xfId="29639"/>
    <cellStyle name="Milliers 10 3 3 3 2 2 2 2 2" xfId="58310"/>
    <cellStyle name="Milliers 10 3 3 3 2 2 2 3" xfId="43974"/>
    <cellStyle name="Milliers 10 3 3 3 2 2 3" xfId="22469"/>
    <cellStyle name="Milliers 10 3 3 3 2 2 3 2" xfId="51140"/>
    <cellStyle name="Milliers 10 3 3 3 2 2 4" xfId="36804"/>
    <cellStyle name="Milliers 10 3 3 3 2 3" xfId="11593"/>
    <cellStyle name="Milliers 10 3 3 3 2 3 2" xfId="26076"/>
    <cellStyle name="Milliers 10 3 3 3 2 3 2 2" xfId="54747"/>
    <cellStyle name="Milliers 10 3 3 3 2 3 3" xfId="40411"/>
    <cellStyle name="Milliers 10 3 3 3 2 4" xfId="18906"/>
    <cellStyle name="Milliers 10 3 3 3 2 4 2" xfId="47577"/>
    <cellStyle name="Milliers 10 3 3 3 2 5" xfId="33241"/>
    <cellStyle name="Milliers 10 3 3 3 3" xfId="6184"/>
    <cellStyle name="Milliers 10 3 3 3 3 2" xfId="13388"/>
    <cellStyle name="Milliers 10 3 3 3 3 2 2" xfId="27871"/>
    <cellStyle name="Milliers 10 3 3 3 3 2 2 2" xfId="56542"/>
    <cellStyle name="Milliers 10 3 3 3 3 2 3" xfId="42206"/>
    <cellStyle name="Milliers 10 3 3 3 3 3" xfId="20701"/>
    <cellStyle name="Milliers 10 3 3 3 3 3 2" xfId="49372"/>
    <cellStyle name="Milliers 10 3 3 3 3 4" xfId="35036"/>
    <cellStyle name="Milliers 10 3 3 3 4" xfId="9825"/>
    <cellStyle name="Milliers 10 3 3 3 4 2" xfId="24308"/>
    <cellStyle name="Milliers 10 3 3 3 4 2 2" xfId="52979"/>
    <cellStyle name="Milliers 10 3 3 3 4 3" xfId="38643"/>
    <cellStyle name="Milliers 10 3 3 3 5" xfId="17138"/>
    <cellStyle name="Milliers 10 3 3 3 5 2" xfId="45809"/>
    <cellStyle name="Milliers 10 3 3 3 6" xfId="31473"/>
    <cellStyle name="Milliers 10 3 3 4" xfId="3507"/>
    <cellStyle name="Milliers 10 3 3 4 2" xfId="7068"/>
    <cellStyle name="Milliers 10 3 3 4 2 2" xfId="14272"/>
    <cellStyle name="Milliers 10 3 3 4 2 2 2" xfId="28755"/>
    <cellStyle name="Milliers 10 3 3 4 2 2 2 2" xfId="57426"/>
    <cellStyle name="Milliers 10 3 3 4 2 2 3" xfId="43090"/>
    <cellStyle name="Milliers 10 3 3 4 2 3" xfId="21585"/>
    <cellStyle name="Milliers 10 3 3 4 2 3 2" xfId="50256"/>
    <cellStyle name="Milliers 10 3 3 4 2 4" xfId="35920"/>
    <cellStyle name="Milliers 10 3 3 4 3" xfId="10709"/>
    <cellStyle name="Milliers 10 3 3 4 3 2" xfId="25192"/>
    <cellStyle name="Milliers 10 3 3 4 3 2 2" xfId="53863"/>
    <cellStyle name="Milliers 10 3 3 4 3 3" xfId="39527"/>
    <cellStyle name="Milliers 10 3 3 4 4" xfId="18022"/>
    <cellStyle name="Milliers 10 3 3 4 4 2" xfId="46693"/>
    <cellStyle name="Milliers 10 3 3 4 5" xfId="32357"/>
    <cellStyle name="Milliers 10 3 3 5" xfId="5290"/>
    <cellStyle name="Milliers 10 3 3 5 2" xfId="12494"/>
    <cellStyle name="Milliers 10 3 3 5 2 2" xfId="26977"/>
    <cellStyle name="Milliers 10 3 3 5 2 2 2" xfId="55648"/>
    <cellStyle name="Milliers 10 3 3 5 2 3" xfId="41312"/>
    <cellStyle name="Milliers 10 3 3 5 3" xfId="19807"/>
    <cellStyle name="Milliers 10 3 3 5 3 2" xfId="48478"/>
    <cellStyle name="Milliers 10 3 3 5 4" xfId="34142"/>
    <cellStyle name="Milliers 10 3 3 6" xfId="8928"/>
    <cellStyle name="Milliers 10 3 3 6 2" xfId="23411"/>
    <cellStyle name="Milliers 10 3 3 6 2 2" xfId="52082"/>
    <cellStyle name="Milliers 10 3 3 6 3" xfId="37746"/>
    <cellStyle name="Milliers 10 3 3 7" xfId="16244"/>
    <cellStyle name="Milliers 10 3 3 7 2" xfId="44915"/>
    <cellStyle name="Milliers 10 3 3 8" xfId="30579"/>
    <cellStyle name="Milliers 10 3 3 9" xfId="1751"/>
    <cellStyle name="Milliers 10 3 4" xfId="868"/>
    <cellStyle name="Milliers 10 3 4 2" xfId="2846"/>
    <cellStyle name="Milliers 10 3 4 2 2" xfId="4607"/>
    <cellStyle name="Milliers 10 3 4 2 2 2" xfId="8170"/>
    <cellStyle name="Milliers 10 3 4 2 2 2 2" xfId="15374"/>
    <cellStyle name="Milliers 10 3 4 2 2 2 2 2" xfId="29857"/>
    <cellStyle name="Milliers 10 3 4 2 2 2 2 2 2" xfId="58528"/>
    <cellStyle name="Milliers 10 3 4 2 2 2 2 3" xfId="44192"/>
    <cellStyle name="Milliers 10 3 4 2 2 2 3" xfId="22687"/>
    <cellStyle name="Milliers 10 3 4 2 2 2 3 2" xfId="51358"/>
    <cellStyle name="Milliers 10 3 4 2 2 2 4" xfId="37022"/>
    <cellStyle name="Milliers 10 3 4 2 2 3" xfId="11811"/>
    <cellStyle name="Milliers 10 3 4 2 2 3 2" xfId="26294"/>
    <cellStyle name="Milliers 10 3 4 2 2 3 2 2" xfId="54965"/>
    <cellStyle name="Milliers 10 3 4 2 2 3 3" xfId="40629"/>
    <cellStyle name="Milliers 10 3 4 2 2 4" xfId="19124"/>
    <cellStyle name="Milliers 10 3 4 2 2 4 2" xfId="47795"/>
    <cellStyle name="Milliers 10 3 4 2 2 5" xfId="33459"/>
    <cellStyle name="Milliers 10 3 4 2 3" xfId="6402"/>
    <cellStyle name="Milliers 10 3 4 2 3 2" xfId="13606"/>
    <cellStyle name="Milliers 10 3 4 2 3 2 2" xfId="28089"/>
    <cellStyle name="Milliers 10 3 4 2 3 2 2 2" xfId="56760"/>
    <cellStyle name="Milliers 10 3 4 2 3 2 3" xfId="42424"/>
    <cellStyle name="Milliers 10 3 4 2 3 3" xfId="20919"/>
    <cellStyle name="Milliers 10 3 4 2 3 3 2" xfId="49590"/>
    <cellStyle name="Milliers 10 3 4 2 3 4" xfId="35254"/>
    <cellStyle name="Milliers 10 3 4 2 4" xfId="10043"/>
    <cellStyle name="Milliers 10 3 4 2 4 2" xfId="24526"/>
    <cellStyle name="Milliers 10 3 4 2 4 2 2" xfId="53197"/>
    <cellStyle name="Milliers 10 3 4 2 4 3" xfId="38861"/>
    <cellStyle name="Milliers 10 3 4 2 5" xfId="17356"/>
    <cellStyle name="Milliers 10 3 4 2 5 2" xfId="46027"/>
    <cellStyle name="Milliers 10 3 4 2 6" xfId="31691"/>
    <cellStyle name="Milliers 10 3 4 3" xfId="3723"/>
    <cellStyle name="Milliers 10 3 4 3 2" xfId="7286"/>
    <cellStyle name="Milliers 10 3 4 3 2 2" xfId="14490"/>
    <cellStyle name="Milliers 10 3 4 3 2 2 2" xfId="28973"/>
    <cellStyle name="Milliers 10 3 4 3 2 2 2 2" xfId="57644"/>
    <cellStyle name="Milliers 10 3 4 3 2 2 3" xfId="43308"/>
    <cellStyle name="Milliers 10 3 4 3 2 3" xfId="21803"/>
    <cellStyle name="Milliers 10 3 4 3 2 3 2" xfId="50474"/>
    <cellStyle name="Milliers 10 3 4 3 2 4" xfId="36138"/>
    <cellStyle name="Milliers 10 3 4 3 3" xfId="10927"/>
    <cellStyle name="Milliers 10 3 4 3 3 2" xfId="25410"/>
    <cellStyle name="Milliers 10 3 4 3 3 2 2" xfId="54081"/>
    <cellStyle name="Milliers 10 3 4 3 3 3" xfId="39745"/>
    <cellStyle name="Milliers 10 3 4 3 4" xfId="18240"/>
    <cellStyle name="Milliers 10 3 4 3 4 2" xfId="46911"/>
    <cellStyle name="Milliers 10 3 4 3 5" xfId="32575"/>
    <cellStyle name="Milliers 10 3 4 4" xfId="5508"/>
    <cellStyle name="Milliers 10 3 4 4 2" xfId="12712"/>
    <cellStyle name="Milliers 10 3 4 4 2 2" xfId="27195"/>
    <cellStyle name="Milliers 10 3 4 4 2 2 2" xfId="55866"/>
    <cellStyle name="Milliers 10 3 4 4 2 3" xfId="41530"/>
    <cellStyle name="Milliers 10 3 4 4 3" xfId="20025"/>
    <cellStyle name="Milliers 10 3 4 4 3 2" xfId="48696"/>
    <cellStyle name="Milliers 10 3 4 4 4" xfId="34360"/>
    <cellStyle name="Milliers 10 3 4 5" xfId="9149"/>
    <cellStyle name="Milliers 10 3 4 5 2" xfId="23632"/>
    <cellStyle name="Milliers 10 3 4 5 2 2" xfId="52303"/>
    <cellStyle name="Milliers 10 3 4 5 3" xfId="37967"/>
    <cellStyle name="Milliers 10 3 4 6" xfId="16462"/>
    <cellStyle name="Milliers 10 3 4 6 2" xfId="45133"/>
    <cellStyle name="Milliers 10 3 4 7" xfId="30797"/>
    <cellStyle name="Milliers 10 3 4 8" xfId="1967"/>
    <cellStyle name="Milliers 10 3 5" xfId="2419"/>
    <cellStyle name="Milliers 10 3 5 2" xfId="4173"/>
    <cellStyle name="Milliers 10 3 5 2 2" xfId="7736"/>
    <cellStyle name="Milliers 10 3 5 2 2 2" xfId="14940"/>
    <cellStyle name="Milliers 10 3 5 2 2 2 2" xfId="29423"/>
    <cellStyle name="Milliers 10 3 5 2 2 2 2 2" xfId="58094"/>
    <cellStyle name="Milliers 10 3 5 2 2 2 3" xfId="43758"/>
    <cellStyle name="Milliers 10 3 5 2 2 3" xfId="22253"/>
    <cellStyle name="Milliers 10 3 5 2 2 3 2" xfId="50924"/>
    <cellStyle name="Milliers 10 3 5 2 2 4" xfId="36588"/>
    <cellStyle name="Milliers 10 3 5 2 3" xfId="11377"/>
    <cellStyle name="Milliers 10 3 5 2 3 2" xfId="25860"/>
    <cellStyle name="Milliers 10 3 5 2 3 2 2" xfId="54531"/>
    <cellStyle name="Milliers 10 3 5 2 3 3" xfId="40195"/>
    <cellStyle name="Milliers 10 3 5 2 4" xfId="18690"/>
    <cellStyle name="Milliers 10 3 5 2 4 2" xfId="47361"/>
    <cellStyle name="Milliers 10 3 5 2 5" xfId="33025"/>
    <cellStyle name="Milliers 10 3 5 3" xfId="5968"/>
    <cellStyle name="Milliers 10 3 5 3 2" xfId="13172"/>
    <cellStyle name="Milliers 10 3 5 3 2 2" xfId="27655"/>
    <cellStyle name="Milliers 10 3 5 3 2 2 2" xfId="56326"/>
    <cellStyle name="Milliers 10 3 5 3 2 3" xfId="41990"/>
    <cellStyle name="Milliers 10 3 5 3 3" xfId="20485"/>
    <cellStyle name="Milliers 10 3 5 3 3 2" xfId="49156"/>
    <cellStyle name="Milliers 10 3 5 3 4" xfId="34820"/>
    <cellStyle name="Milliers 10 3 5 4" xfId="9609"/>
    <cellStyle name="Milliers 10 3 5 4 2" xfId="24092"/>
    <cellStyle name="Milliers 10 3 5 4 2 2" xfId="52763"/>
    <cellStyle name="Milliers 10 3 5 4 3" xfId="38427"/>
    <cellStyle name="Milliers 10 3 5 5" xfId="16922"/>
    <cellStyle name="Milliers 10 3 5 5 2" xfId="45593"/>
    <cellStyle name="Milliers 10 3 5 6" xfId="31257"/>
    <cellStyle name="Milliers 10 3 6" xfId="3291"/>
    <cellStyle name="Milliers 10 3 6 2" xfId="6852"/>
    <cellStyle name="Milliers 10 3 6 2 2" xfId="14056"/>
    <cellStyle name="Milliers 10 3 6 2 2 2" xfId="28539"/>
    <cellStyle name="Milliers 10 3 6 2 2 2 2" xfId="57210"/>
    <cellStyle name="Milliers 10 3 6 2 2 3" xfId="42874"/>
    <cellStyle name="Milliers 10 3 6 2 3" xfId="21369"/>
    <cellStyle name="Milliers 10 3 6 2 3 2" xfId="50040"/>
    <cellStyle name="Milliers 10 3 6 2 4" xfId="35704"/>
    <cellStyle name="Milliers 10 3 6 3" xfId="10493"/>
    <cellStyle name="Milliers 10 3 6 3 2" xfId="24976"/>
    <cellStyle name="Milliers 10 3 6 3 2 2" xfId="53647"/>
    <cellStyle name="Milliers 10 3 6 3 3" xfId="39311"/>
    <cellStyle name="Milliers 10 3 6 4" xfId="17806"/>
    <cellStyle name="Milliers 10 3 6 4 2" xfId="46477"/>
    <cellStyle name="Milliers 10 3 6 5" xfId="32141"/>
    <cellStyle name="Milliers 10 3 7" xfId="5074"/>
    <cellStyle name="Milliers 10 3 7 2" xfId="12278"/>
    <cellStyle name="Milliers 10 3 7 2 2" xfId="26761"/>
    <cellStyle name="Milliers 10 3 7 2 2 2" xfId="55432"/>
    <cellStyle name="Milliers 10 3 7 2 3" xfId="41096"/>
    <cellStyle name="Milliers 10 3 7 3" xfId="19591"/>
    <cellStyle name="Milliers 10 3 7 3 2" xfId="48262"/>
    <cellStyle name="Milliers 10 3 7 4" xfId="33926"/>
    <cellStyle name="Milliers 10 3 8" xfId="8701"/>
    <cellStyle name="Milliers 10 3 8 2" xfId="23184"/>
    <cellStyle name="Milliers 10 3 8 2 2" xfId="51855"/>
    <cellStyle name="Milliers 10 3 8 3" xfId="37519"/>
    <cellStyle name="Milliers 10 3 9" xfId="16028"/>
    <cellStyle name="Milliers 10 3 9 2" xfId="44699"/>
    <cellStyle name="Milliers 10 4" xfId="233"/>
    <cellStyle name="Milliers 10 4 10" xfId="1541"/>
    <cellStyle name="Milliers 10 4 2" xfId="636"/>
    <cellStyle name="Milliers 10 4 2 2" xfId="1086"/>
    <cellStyle name="Milliers 10 4 2 2 2" xfId="3062"/>
    <cellStyle name="Milliers 10 4 2 2 2 2" xfId="4825"/>
    <cellStyle name="Milliers 10 4 2 2 2 2 2" xfId="8388"/>
    <cellStyle name="Milliers 10 4 2 2 2 2 2 2" xfId="15592"/>
    <cellStyle name="Milliers 10 4 2 2 2 2 2 2 2" xfId="30075"/>
    <cellStyle name="Milliers 10 4 2 2 2 2 2 2 2 2" xfId="58746"/>
    <cellStyle name="Milliers 10 4 2 2 2 2 2 2 3" xfId="44410"/>
    <cellStyle name="Milliers 10 4 2 2 2 2 2 3" xfId="22905"/>
    <cellStyle name="Milliers 10 4 2 2 2 2 2 3 2" xfId="51576"/>
    <cellStyle name="Milliers 10 4 2 2 2 2 2 4" xfId="37240"/>
    <cellStyle name="Milliers 10 4 2 2 2 2 3" xfId="12029"/>
    <cellStyle name="Milliers 10 4 2 2 2 2 3 2" xfId="26512"/>
    <cellStyle name="Milliers 10 4 2 2 2 2 3 2 2" xfId="55183"/>
    <cellStyle name="Milliers 10 4 2 2 2 2 3 3" xfId="40847"/>
    <cellStyle name="Milliers 10 4 2 2 2 2 4" xfId="19342"/>
    <cellStyle name="Milliers 10 4 2 2 2 2 4 2" xfId="48013"/>
    <cellStyle name="Milliers 10 4 2 2 2 2 5" xfId="33677"/>
    <cellStyle name="Milliers 10 4 2 2 2 3" xfId="6620"/>
    <cellStyle name="Milliers 10 4 2 2 2 3 2" xfId="13824"/>
    <cellStyle name="Milliers 10 4 2 2 2 3 2 2" xfId="28307"/>
    <cellStyle name="Milliers 10 4 2 2 2 3 2 2 2" xfId="56978"/>
    <cellStyle name="Milliers 10 4 2 2 2 3 2 3" xfId="42642"/>
    <cellStyle name="Milliers 10 4 2 2 2 3 3" xfId="21137"/>
    <cellStyle name="Milliers 10 4 2 2 2 3 3 2" xfId="49808"/>
    <cellStyle name="Milliers 10 4 2 2 2 3 4" xfId="35472"/>
    <cellStyle name="Milliers 10 4 2 2 2 4" xfId="10261"/>
    <cellStyle name="Milliers 10 4 2 2 2 4 2" xfId="24744"/>
    <cellStyle name="Milliers 10 4 2 2 2 4 2 2" xfId="53415"/>
    <cellStyle name="Milliers 10 4 2 2 2 4 3" xfId="39079"/>
    <cellStyle name="Milliers 10 4 2 2 2 5" xfId="17574"/>
    <cellStyle name="Milliers 10 4 2 2 2 5 2" xfId="46245"/>
    <cellStyle name="Milliers 10 4 2 2 2 6" xfId="31909"/>
    <cellStyle name="Milliers 10 4 2 2 3" xfId="3941"/>
    <cellStyle name="Milliers 10 4 2 2 3 2" xfId="7504"/>
    <cellStyle name="Milliers 10 4 2 2 3 2 2" xfId="14708"/>
    <cellStyle name="Milliers 10 4 2 2 3 2 2 2" xfId="29191"/>
    <cellStyle name="Milliers 10 4 2 2 3 2 2 2 2" xfId="57862"/>
    <cellStyle name="Milliers 10 4 2 2 3 2 2 3" xfId="43526"/>
    <cellStyle name="Milliers 10 4 2 2 3 2 3" xfId="22021"/>
    <cellStyle name="Milliers 10 4 2 2 3 2 3 2" xfId="50692"/>
    <cellStyle name="Milliers 10 4 2 2 3 2 4" xfId="36356"/>
    <cellStyle name="Milliers 10 4 2 2 3 3" xfId="11145"/>
    <cellStyle name="Milliers 10 4 2 2 3 3 2" xfId="25628"/>
    <cellStyle name="Milliers 10 4 2 2 3 3 2 2" xfId="54299"/>
    <cellStyle name="Milliers 10 4 2 2 3 3 3" xfId="39963"/>
    <cellStyle name="Milliers 10 4 2 2 3 4" xfId="18458"/>
    <cellStyle name="Milliers 10 4 2 2 3 4 2" xfId="47129"/>
    <cellStyle name="Milliers 10 4 2 2 3 5" xfId="32793"/>
    <cellStyle name="Milliers 10 4 2 2 4" xfId="5726"/>
    <cellStyle name="Milliers 10 4 2 2 4 2" xfId="12930"/>
    <cellStyle name="Milliers 10 4 2 2 4 2 2" xfId="27413"/>
    <cellStyle name="Milliers 10 4 2 2 4 2 2 2" xfId="56084"/>
    <cellStyle name="Milliers 10 4 2 2 4 2 3" xfId="41748"/>
    <cellStyle name="Milliers 10 4 2 2 4 3" xfId="20243"/>
    <cellStyle name="Milliers 10 4 2 2 4 3 2" xfId="48914"/>
    <cellStyle name="Milliers 10 4 2 2 4 4" xfId="34578"/>
    <cellStyle name="Milliers 10 4 2 2 5" xfId="9367"/>
    <cellStyle name="Milliers 10 4 2 2 5 2" xfId="23850"/>
    <cellStyle name="Milliers 10 4 2 2 5 2 2" xfId="52521"/>
    <cellStyle name="Milliers 10 4 2 2 5 3" xfId="38185"/>
    <cellStyle name="Milliers 10 4 2 2 6" xfId="16680"/>
    <cellStyle name="Milliers 10 4 2 2 6 2" xfId="45351"/>
    <cellStyle name="Milliers 10 4 2 2 7" xfId="31015"/>
    <cellStyle name="Milliers 10 4 2 2 8" xfId="2183"/>
    <cellStyle name="Milliers 10 4 2 3" xfId="2632"/>
    <cellStyle name="Milliers 10 4 2 3 2" xfId="4391"/>
    <cellStyle name="Milliers 10 4 2 3 2 2" xfId="7954"/>
    <cellStyle name="Milliers 10 4 2 3 2 2 2" xfId="15158"/>
    <cellStyle name="Milliers 10 4 2 3 2 2 2 2" xfId="29641"/>
    <cellStyle name="Milliers 10 4 2 3 2 2 2 2 2" xfId="58312"/>
    <cellStyle name="Milliers 10 4 2 3 2 2 2 3" xfId="43976"/>
    <cellStyle name="Milliers 10 4 2 3 2 2 3" xfId="22471"/>
    <cellStyle name="Milliers 10 4 2 3 2 2 3 2" xfId="51142"/>
    <cellStyle name="Milliers 10 4 2 3 2 2 4" xfId="36806"/>
    <cellStyle name="Milliers 10 4 2 3 2 3" xfId="11595"/>
    <cellStyle name="Milliers 10 4 2 3 2 3 2" xfId="26078"/>
    <cellStyle name="Milliers 10 4 2 3 2 3 2 2" xfId="54749"/>
    <cellStyle name="Milliers 10 4 2 3 2 3 3" xfId="40413"/>
    <cellStyle name="Milliers 10 4 2 3 2 4" xfId="18908"/>
    <cellStyle name="Milliers 10 4 2 3 2 4 2" xfId="47579"/>
    <cellStyle name="Milliers 10 4 2 3 2 5" xfId="33243"/>
    <cellStyle name="Milliers 10 4 2 3 3" xfId="6186"/>
    <cellStyle name="Milliers 10 4 2 3 3 2" xfId="13390"/>
    <cellStyle name="Milliers 10 4 2 3 3 2 2" xfId="27873"/>
    <cellStyle name="Milliers 10 4 2 3 3 2 2 2" xfId="56544"/>
    <cellStyle name="Milliers 10 4 2 3 3 2 3" xfId="42208"/>
    <cellStyle name="Milliers 10 4 2 3 3 3" xfId="20703"/>
    <cellStyle name="Milliers 10 4 2 3 3 3 2" xfId="49374"/>
    <cellStyle name="Milliers 10 4 2 3 3 4" xfId="35038"/>
    <cellStyle name="Milliers 10 4 2 3 4" xfId="9827"/>
    <cellStyle name="Milliers 10 4 2 3 4 2" xfId="24310"/>
    <cellStyle name="Milliers 10 4 2 3 4 2 2" xfId="52981"/>
    <cellStyle name="Milliers 10 4 2 3 4 3" xfId="38645"/>
    <cellStyle name="Milliers 10 4 2 3 5" xfId="17140"/>
    <cellStyle name="Milliers 10 4 2 3 5 2" xfId="45811"/>
    <cellStyle name="Milliers 10 4 2 3 6" xfId="31475"/>
    <cellStyle name="Milliers 10 4 2 4" xfId="3509"/>
    <cellStyle name="Milliers 10 4 2 4 2" xfId="7070"/>
    <cellStyle name="Milliers 10 4 2 4 2 2" xfId="14274"/>
    <cellStyle name="Milliers 10 4 2 4 2 2 2" xfId="28757"/>
    <cellStyle name="Milliers 10 4 2 4 2 2 2 2" xfId="57428"/>
    <cellStyle name="Milliers 10 4 2 4 2 2 3" xfId="43092"/>
    <cellStyle name="Milliers 10 4 2 4 2 3" xfId="21587"/>
    <cellStyle name="Milliers 10 4 2 4 2 3 2" xfId="50258"/>
    <cellStyle name="Milliers 10 4 2 4 2 4" xfId="35922"/>
    <cellStyle name="Milliers 10 4 2 4 3" xfId="10711"/>
    <cellStyle name="Milliers 10 4 2 4 3 2" xfId="25194"/>
    <cellStyle name="Milliers 10 4 2 4 3 2 2" xfId="53865"/>
    <cellStyle name="Milliers 10 4 2 4 3 3" xfId="39529"/>
    <cellStyle name="Milliers 10 4 2 4 4" xfId="18024"/>
    <cellStyle name="Milliers 10 4 2 4 4 2" xfId="46695"/>
    <cellStyle name="Milliers 10 4 2 4 5" xfId="32359"/>
    <cellStyle name="Milliers 10 4 2 5" xfId="5292"/>
    <cellStyle name="Milliers 10 4 2 5 2" xfId="12496"/>
    <cellStyle name="Milliers 10 4 2 5 2 2" xfId="26979"/>
    <cellStyle name="Milliers 10 4 2 5 2 2 2" xfId="55650"/>
    <cellStyle name="Milliers 10 4 2 5 2 3" xfId="41314"/>
    <cellStyle name="Milliers 10 4 2 5 3" xfId="19809"/>
    <cellStyle name="Milliers 10 4 2 5 3 2" xfId="48480"/>
    <cellStyle name="Milliers 10 4 2 5 4" xfId="34144"/>
    <cellStyle name="Milliers 10 4 2 6" xfId="8930"/>
    <cellStyle name="Milliers 10 4 2 6 2" xfId="23413"/>
    <cellStyle name="Milliers 10 4 2 6 2 2" xfId="52084"/>
    <cellStyle name="Milliers 10 4 2 6 3" xfId="37748"/>
    <cellStyle name="Milliers 10 4 2 7" xfId="16246"/>
    <cellStyle name="Milliers 10 4 2 7 2" xfId="44917"/>
    <cellStyle name="Milliers 10 4 2 8" xfId="30581"/>
    <cellStyle name="Milliers 10 4 2 9" xfId="1753"/>
    <cellStyle name="Milliers 10 4 3" xfId="870"/>
    <cellStyle name="Milliers 10 4 3 2" xfId="2848"/>
    <cellStyle name="Milliers 10 4 3 2 2" xfId="4609"/>
    <cellStyle name="Milliers 10 4 3 2 2 2" xfId="8172"/>
    <cellStyle name="Milliers 10 4 3 2 2 2 2" xfId="15376"/>
    <cellStyle name="Milliers 10 4 3 2 2 2 2 2" xfId="29859"/>
    <cellStyle name="Milliers 10 4 3 2 2 2 2 2 2" xfId="58530"/>
    <cellStyle name="Milliers 10 4 3 2 2 2 2 3" xfId="44194"/>
    <cellStyle name="Milliers 10 4 3 2 2 2 3" xfId="22689"/>
    <cellStyle name="Milliers 10 4 3 2 2 2 3 2" xfId="51360"/>
    <cellStyle name="Milliers 10 4 3 2 2 2 4" xfId="37024"/>
    <cellStyle name="Milliers 10 4 3 2 2 3" xfId="11813"/>
    <cellStyle name="Milliers 10 4 3 2 2 3 2" xfId="26296"/>
    <cellStyle name="Milliers 10 4 3 2 2 3 2 2" xfId="54967"/>
    <cellStyle name="Milliers 10 4 3 2 2 3 3" xfId="40631"/>
    <cellStyle name="Milliers 10 4 3 2 2 4" xfId="19126"/>
    <cellStyle name="Milliers 10 4 3 2 2 4 2" xfId="47797"/>
    <cellStyle name="Milliers 10 4 3 2 2 5" xfId="33461"/>
    <cellStyle name="Milliers 10 4 3 2 3" xfId="6404"/>
    <cellStyle name="Milliers 10 4 3 2 3 2" xfId="13608"/>
    <cellStyle name="Milliers 10 4 3 2 3 2 2" xfId="28091"/>
    <cellStyle name="Milliers 10 4 3 2 3 2 2 2" xfId="56762"/>
    <cellStyle name="Milliers 10 4 3 2 3 2 3" xfId="42426"/>
    <cellStyle name="Milliers 10 4 3 2 3 3" xfId="20921"/>
    <cellStyle name="Milliers 10 4 3 2 3 3 2" xfId="49592"/>
    <cellStyle name="Milliers 10 4 3 2 3 4" xfId="35256"/>
    <cellStyle name="Milliers 10 4 3 2 4" xfId="10045"/>
    <cellStyle name="Milliers 10 4 3 2 4 2" xfId="24528"/>
    <cellStyle name="Milliers 10 4 3 2 4 2 2" xfId="53199"/>
    <cellStyle name="Milliers 10 4 3 2 4 3" xfId="38863"/>
    <cellStyle name="Milliers 10 4 3 2 5" xfId="17358"/>
    <cellStyle name="Milliers 10 4 3 2 5 2" xfId="46029"/>
    <cellStyle name="Milliers 10 4 3 2 6" xfId="31693"/>
    <cellStyle name="Milliers 10 4 3 3" xfId="3725"/>
    <cellStyle name="Milliers 10 4 3 3 2" xfId="7288"/>
    <cellStyle name="Milliers 10 4 3 3 2 2" xfId="14492"/>
    <cellStyle name="Milliers 10 4 3 3 2 2 2" xfId="28975"/>
    <cellStyle name="Milliers 10 4 3 3 2 2 2 2" xfId="57646"/>
    <cellStyle name="Milliers 10 4 3 3 2 2 3" xfId="43310"/>
    <cellStyle name="Milliers 10 4 3 3 2 3" xfId="21805"/>
    <cellStyle name="Milliers 10 4 3 3 2 3 2" xfId="50476"/>
    <cellStyle name="Milliers 10 4 3 3 2 4" xfId="36140"/>
    <cellStyle name="Milliers 10 4 3 3 3" xfId="10929"/>
    <cellStyle name="Milliers 10 4 3 3 3 2" xfId="25412"/>
    <cellStyle name="Milliers 10 4 3 3 3 2 2" xfId="54083"/>
    <cellStyle name="Milliers 10 4 3 3 3 3" xfId="39747"/>
    <cellStyle name="Milliers 10 4 3 3 4" xfId="18242"/>
    <cellStyle name="Milliers 10 4 3 3 4 2" xfId="46913"/>
    <cellStyle name="Milliers 10 4 3 3 5" xfId="32577"/>
    <cellStyle name="Milliers 10 4 3 4" xfId="5510"/>
    <cellStyle name="Milliers 10 4 3 4 2" xfId="12714"/>
    <cellStyle name="Milliers 10 4 3 4 2 2" xfId="27197"/>
    <cellStyle name="Milliers 10 4 3 4 2 2 2" xfId="55868"/>
    <cellStyle name="Milliers 10 4 3 4 2 3" xfId="41532"/>
    <cellStyle name="Milliers 10 4 3 4 3" xfId="20027"/>
    <cellStyle name="Milliers 10 4 3 4 3 2" xfId="48698"/>
    <cellStyle name="Milliers 10 4 3 4 4" xfId="34362"/>
    <cellStyle name="Milliers 10 4 3 5" xfId="9151"/>
    <cellStyle name="Milliers 10 4 3 5 2" xfId="23634"/>
    <cellStyle name="Milliers 10 4 3 5 2 2" xfId="52305"/>
    <cellStyle name="Milliers 10 4 3 5 3" xfId="37969"/>
    <cellStyle name="Milliers 10 4 3 6" xfId="16464"/>
    <cellStyle name="Milliers 10 4 3 6 2" xfId="45135"/>
    <cellStyle name="Milliers 10 4 3 7" xfId="30799"/>
    <cellStyle name="Milliers 10 4 3 8" xfId="1969"/>
    <cellStyle name="Milliers 10 4 4" xfId="2421"/>
    <cellStyle name="Milliers 10 4 4 2" xfId="4175"/>
    <cellStyle name="Milliers 10 4 4 2 2" xfId="7738"/>
    <cellStyle name="Milliers 10 4 4 2 2 2" xfId="14942"/>
    <cellStyle name="Milliers 10 4 4 2 2 2 2" xfId="29425"/>
    <cellStyle name="Milliers 10 4 4 2 2 2 2 2" xfId="58096"/>
    <cellStyle name="Milliers 10 4 4 2 2 2 3" xfId="43760"/>
    <cellStyle name="Milliers 10 4 4 2 2 3" xfId="22255"/>
    <cellStyle name="Milliers 10 4 4 2 2 3 2" xfId="50926"/>
    <cellStyle name="Milliers 10 4 4 2 2 4" xfId="36590"/>
    <cellStyle name="Milliers 10 4 4 2 3" xfId="11379"/>
    <cellStyle name="Milliers 10 4 4 2 3 2" xfId="25862"/>
    <cellStyle name="Milliers 10 4 4 2 3 2 2" xfId="54533"/>
    <cellStyle name="Milliers 10 4 4 2 3 3" xfId="40197"/>
    <cellStyle name="Milliers 10 4 4 2 4" xfId="18692"/>
    <cellStyle name="Milliers 10 4 4 2 4 2" xfId="47363"/>
    <cellStyle name="Milliers 10 4 4 2 5" xfId="33027"/>
    <cellStyle name="Milliers 10 4 4 3" xfId="5970"/>
    <cellStyle name="Milliers 10 4 4 3 2" xfId="13174"/>
    <cellStyle name="Milliers 10 4 4 3 2 2" xfId="27657"/>
    <cellStyle name="Milliers 10 4 4 3 2 2 2" xfId="56328"/>
    <cellStyle name="Milliers 10 4 4 3 2 3" xfId="41992"/>
    <cellStyle name="Milliers 10 4 4 3 3" xfId="20487"/>
    <cellStyle name="Milliers 10 4 4 3 3 2" xfId="49158"/>
    <cellStyle name="Milliers 10 4 4 3 4" xfId="34822"/>
    <cellStyle name="Milliers 10 4 4 4" xfId="9611"/>
    <cellStyle name="Milliers 10 4 4 4 2" xfId="24094"/>
    <cellStyle name="Milliers 10 4 4 4 2 2" xfId="52765"/>
    <cellStyle name="Milliers 10 4 4 4 3" xfId="38429"/>
    <cellStyle name="Milliers 10 4 4 5" xfId="16924"/>
    <cellStyle name="Milliers 10 4 4 5 2" xfId="45595"/>
    <cellStyle name="Milliers 10 4 4 6" xfId="31259"/>
    <cellStyle name="Milliers 10 4 5" xfId="3293"/>
    <cellStyle name="Milliers 10 4 5 2" xfId="6854"/>
    <cellStyle name="Milliers 10 4 5 2 2" xfId="14058"/>
    <cellStyle name="Milliers 10 4 5 2 2 2" xfId="28541"/>
    <cellStyle name="Milliers 10 4 5 2 2 2 2" xfId="57212"/>
    <cellStyle name="Milliers 10 4 5 2 2 3" xfId="42876"/>
    <cellStyle name="Milliers 10 4 5 2 3" xfId="21371"/>
    <cellStyle name="Milliers 10 4 5 2 3 2" xfId="50042"/>
    <cellStyle name="Milliers 10 4 5 2 4" xfId="35706"/>
    <cellStyle name="Milliers 10 4 5 3" xfId="10495"/>
    <cellStyle name="Milliers 10 4 5 3 2" xfId="24978"/>
    <cellStyle name="Milliers 10 4 5 3 2 2" xfId="53649"/>
    <cellStyle name="Milliers 10 4 5 3 3" xfId="39313"/>
    <cellStyle name="Milliers 10 4 5 4" xfId="17808"/>
    <cellStyle name="Milliers 10 4 5 4 2" xfId="46479"/>
    <cellStyle name="Milliers 10 4 5 5" xfId="32143"/>
    <cellStyle name="Milliers 10 4 6" xfId="5076"/>
    <cellStyle name="Milliers 10 4 6 2" xfId="12280"/>
    <cellStyle name="Milliers 10 4 6 2 2" xfId="26763"/>
    <cellStyle name="Milliers 10 4 6 2 2 2" xfId="55434"/>
    <cellStyle name="Milliers 10 4 6 2 3" xfId="41098"/>
    <cellStyle name="Milliers 10 4 6 3" xfId="19593"/>
    <cellStyle name="Milliers 10 4 6 3 2" xfId="48264"/>
    <cellStyle name="Milliers 10 4 6 4" xfId="33928"/>
    <cellStyle name="Milliers 10 4 7" xfId="8703"/>
    <cellStyle name="Milliers 10 4 7 2" xfId="23186"/>
    <cellStyle name="Milliers 10 4 7 2 2" xfId="51857"/>
    <cellStyle name="Milliers 10 4 7 3" xfId="37521"/>
    <cellStyle name="Milliers 10 4 8" xfId="16030"/>
    <cellStyle name="Milliers 10 4 8 2" xfId="44701"/>
    <cellStyle name="Milliers 10 4 9" xfId="30365"/>
    <cellStyle name="Milliers 10 5" xfId="508"/>
    <cellStyle name="Milliers 10 5 10" xfId="30479"/>
    <cellStyle name="Milliers 10 5 11" xfId="1654"/>
    <cellStyle name="Milliers 10 5 2" xfId="528"/>
    <cellStyle name="Milliers 10 5 2 10" xfId="1662"/>
    <cellStyle name="Milliers 10 5 2 2" xfId="767"/>
    <cellStyle name="Milliers 10 5 2 2 2" xfId="1209"/>
    <cellStyle name="Milliers 10 5 2 2 2 2" xfId="3184"/>
    <cellStyle name="Milliers 10 5 2 2 2 2 2" xfId="4948"/>
    <cellStyle name="Milliers 10 5 2 2 2 2 2 2" xfId="8511"/>
    <cellStyle name="Milliers 10 5 2 2 2 2 2 2 2" xfId="15715"/>
    <cellStyle name="Milliers 10 5 2 2 2 2 2 2 2 2" xfId="30198"/>
    <cellStyle name="Milliers 10 5 2 2 2 2 2 2 2 2 2" xfId="58869"/>
    <cellStyle name="Milliers 10 5 2 2 2 2 2 2 2 3" xfId="44533"/>
    <cellStyle name="Milliers 10 5 2 2 2 2 2 2 3" xfId="23028"/>
    <cellStyle name="Milliers 10 5 2 2 2 2 2 2 3 2" xfId="51699"/>
    <cellStyle name="Milliers 10 5 2 2 2 2 2 2 4" xfId="37363"/>
    <cellStyle name="Milliers 10 5 2 2 2 2 2 3" xfId="12152"/>
    <cellStyle name="Milliers 10 5 2 2 2 2 2 3 2" xfId="26635"/>
    <cellStyle name="Milliers 10 5 2 2 2 2 2 3 2 2" xfId="55306"/>
    <cellStyle name="Milliers 10 5 2 2 2 2 2 3 3" xfId="40970"/>
    <cellStyle name="Milliers 10 5 2 2 2 2 2 4" xfId="19465"/>
    <cellStyle name="Milliers 10 5 2 2 2 2 2 4 2" xfId="48136"/>
    <cellStyle name="Milliers 10 5 2 2 2 2 2 5" xfId="33800"/>
    <cellStyle name="Milliers 10 5 2 2 2 2 3" xfId="6743"/>
    <cellStyle name="Milliers 10 5 2 2 2 2 3 2" xfId="13947"/>
    <cellStyle name="Milliers 10 5 2 2 2 2 3 2 2" xfId="28430"/>
    <cellStyle name="Milliers 10 5 2 2 2 2 3 2 2 2" xfId="57101"/>
    <cellStyle name="Milliers 10 5 2 2 2 2 3 2 3" xfId="42765"/>
    <cellStyle name="Milliers 10 5 2 2 2 2 3 3" xfId="21260"/>
    <cellStyle name="Milliers 10 5 2 2 2 2 3 3 2" xfId="49931"/>
    <cellStyle name="Milliers 10 5 2 2 2 2 3 4" xfId="35595"/>
    <cellStyle name="Milliers 10 5 2 2 2 2 4" xfId="10384"/>
    <cellStyle name="Milliers 10 5 2 2 2 2 4 2" xfId="24867"/>
    <cellStyle name="Milliers 10 5 2 2 2 2 4 2 2" xfId="53538"/>
    <cellStyle name="Milliers 10 5 2 2 2 2 4 3" xfId="39202"/>
    <cellStyle name="Milliers 10 5 2 2 2 2 5" xfId="17697"/>
    <cellStyle name="Milliers 10 5 2 2 2 2 5 2" xfId="46368"/>
    <cellStyle name="Milliers 10 5 2 2 2 2 6" xfId="32032"/>
    <cellStyle name="Milliers 10 5 2 2 2 3" xfId="4064"/>
    <cellStyle name="Milliers 10 5 2 2 2 3 2" xfId="7627"/>
    <cellStyle name="Milliers 10 5 2 2 2 3 2 2" xfId="14831"/>
    <cellStyle name="Milliers 10 5 2 2 2 3 2 2 2" xfId="29314"/>
    <cellStyle name="Milliers 10 5 2 2 2 3 2 2 2 2" xfId="57985"/>
    <cellStyle name="Milliers 10 5 2 2 2 3 2 2 3" xfId="43649"/>
    <cellStyle name="Milliers 10 5 2 2 2 3 2 3" xfId="22144"/>
    <cellStyle name="Milliers 10 5 2 2 2 3 2 3 2" xfId="50815"/>
    <cellStyle name="Milliers 10 5 2 2 2 3 2 4" xfId="36479"/>
    <cellStyle name="Milliers 10 5 2 2 2 3 3" xfId="11268"/>
    <cellStyle name="Milliers 10 5 2 2 2 3 3 2" xfId="25751"/>
    <cellStyle name="Milliers 10 5 2 2 2 3 3 2 2" xfId="54422"/>
    <cellStyle name="Milliers 10 5 2 2 2 3 3 3" xfId="40086"/>
    <cellStyle name="Milliers 10 5 2 2 2 3 4" xfId="18581"/>
    <cellStyle name="Milliers 10 5 2 2 2 3 4 2" xfId="47252"/>
    <cellStyle name="Milliers 10 5 2 2 2 3 5" xfId="32916"/>
    <cellStyle name="Milliers 10 5 2 2 2 4" xfId="5849"/>
    <cellStyle name="Milliers 10 5 2 2 2 4 2" xfId="13053"/>
    <cellStyle name="Milliers 10 5 2 2 2 4 2 2" xfId="27536"/>
    <cellStyle name="Milliers 10 5 2 2 2 4 2 2 2" xfId="56207"/>
    <cellStyle name="Milliers 10 5 2 2 2 4 2 3" xfId="41871"/>
    <cellStyle name="Milliers 10 5 2 2 2 4 3" xfId="20366"/>
    <cellStyle name="Milliers 10 5 2 2 2 4 3 2" xfId="49037"/>
    <cellStyle name="Milliers 10 5 2 2 2 4 4" xfId="34701"/>
    <cellStyle name="Milliers 10 5 2 2 2 5" xfId="9490"/>
    <cellStyle name="Milliers 10 5 2 2 2 5 2" xfId="23973"/>
    <cellStyle name="Milliers 10 5 2 2 2 5 2 2" xfId="52644"/>
    <cellStyle name="Milliers 10 5 2 2 2 5 3" xfId="38308"/>
    <cellStyle name="Milliers 10 5 2 2 2 6" xfId="16803"/>
    <cellStyle name="Milliers 10 5 2 2 2 6 2" xfId="45474"/>
    <cellStyle name="Milliers 10 5 2 2 2 7" xfId="31138"/>
    <cellStyle name="Milliers 10 5 2 2 2 8" xfId="2305"/>
    <cellStyle name="Milliers 10 5 2 2 3" xfId="2754"/>
    <cellStyle name="Milliers 10 5 2 2 3 2" xfId="4514"/>
    <cellStyle name="Milliers 10 5 2 2 3 2 2" xfId="8077"/>
    <cellStyle name="Milliers 10 5 2 2 3 2 2 2" xfId="15281"/>
    <cellStyle name="Milliers 10 5 2 2 3 2 2 2 2" xfId="29764"/>
    <cellStyle name="Milliers 10 5 2 2 3 2 2 2 2 2" xfId="58435"/>
    <cellStyle name="Milliers 10 5 2 2 3 2 2 2 3" xfId="44099"/>
    <cellStyle name="Milliers 10 5 2 2 3 2 2 3" xfId="22594"/>
    <cellStyle name="Milliers 10 5 2 2 3 2 2 3 2" xfId="51265"/>
    <cellStyle name="Milliers 10 5 2 2 3 2 2 4" xfId="36929"/>
    <cellStyle name="Milliers 10 5 2 2 3 2 3" xfId="11718"/>
    <cellStyle name="Milliers 10 5 2 2 3 2 3 2" xfId="26201"/>
    <cellStyle name="Milliers 10 5 2 2 3 2 3 2 2" xfId="54872"/>
    <cellStyle name="Milliers 10 5 2 2 3 2 3 3" xfId="40536"/>
    <cellStyle name="Milliers 10 5 2 2 3 2 4" xfId="19031"/>
    <cellStyle name="Milliers 10 5 2 2 3 2 4 2" xfId="47702"/>
    <cellStyle name="Milliers 10 5 2 2 3 2 5" xfId="33366"/>
    <cellStyle name="Milliers 10 5 2 2 3 3" xfId="6309"/>
    <cellStyle name="Milliers 10 5 2 2 3 3 2" xfId="13513"/>
    <cellStyle name="Milliers 10 5 2 2 3 3 2 2" xfId="27996"/>
    <cellStyle name="Milliers 10 5 2 2 3 3 2 2 2" xfId="56667"/>
    <cellStyle name="Milliers 10 5 2 2 3 3 2 3" xfId="42331"/>
    <cellStyle name="Milliers 10 5 2 2 3 3 3" xfId="20826"/>
    <cellStyle name="Milliers 10 5 2 2 3 3 3 2" xfId="49497"/>
    <cellStyle name="Milliers 10 5 2 2 3 3 4" xfId="35161"/>
    <cellStyle name="Milliers 10 5 2 2 3 4" xfId="9950"/>
    <cellStyle name="Milliers 10 5 2 2 3 4 2" xfId="24433"/>
    <cellStyle name="Milliers 10 5 2 2 3 4 2 2" xfId="53104"/>
    <cellStyle name="Milliers 10 5 2 2 3 4 3" xfId="38768"/>
    <cellStyle name="Milliers 10 5 2 2 3 5" xfId="17263"/>
    <cellStyle name="Milliers 10 5 2 2 3 5 2" xfId="45934"/>
    <cellStyle name="Milliers 10 5 2 2 3 6" xfId="31598"/>
    <cellStyle name="Milliers 10 5 2 2 4" xfId="3631"/>
    <cellStyle name="Milliers 10 5 2 2 4 2" xfId="7193"/>
    <cellStyle name="Milliers 10 5 2 2 4 2 2" xfId="14397"/>
    <cellStyle name="Milliers 10 5 2 2 4 2 2 2" xfId="28880"/>
    <cellStyle name="Milliers 10 5 2 2 4 2 2 2 2" xfId="57551"/>
    <cellStyle name="Milliers 10 5 2 2 4 2 2 3" xfId="43215"/>
    <cellStyle name="Milliers 10 5 2 2 4 2 3" xfId="21710"/>
    <cellStyle name="Milliers 10 5 2 2 4 2 3 2" xfId="50381"/>
    <cellStyle name="Milliers 10 5 2 2 4 2 4" xfId="36045"/>
    <cellStyle name="Milliers 10 5 2 2 4 3" xfId="10834"/>
    <cellStyle name="Milliers 10 5 2 2 4 3 2" xfId="25317"/>
    <cellStyle name="Milliers 10 5 2 2 4 3 2 2" xfId="53988"/>
    <cellStyle name="Milliers 10 5 2 2 4 3 3" xfId="39652"/>
    <cellStyle name="Milliers 10 5 2 2 4 4" xfId="18147"/>
    <cellStyle name="Milliers 10 5 2 2 4 4 2" xfId="46818"/>
    <cellStyle name="Milliers 10 5 2 2 4 5" xfId="32482"/>
    <cellStyle name="Milliers 10 5 2 2 5" xfId="5415"/>
    <cellStyle name="Milliers 10 5 2 2 5 2" xfId="12619"/>
    <cellStyle name="Milliers 10 5 2 2 5 2 2" xfId="27102"/>
    <cellStyle name="Milliers 10 5 2 2 5 2 2 2" xfId="55773"/>
    <cellStyle name="Milliers 10 5 2 2 5 2 3" xfId="41437"/>
    <cellStyle name="Milliers 10 5 2 2 5 3" xfId="19932"/>
    <cellStyle name="Milliers 10 5 2 2 5 3 2" xfId="48603"/>
    <cellStyle name="Milliers 10 5 2 2 5 4" xfId="34267"/>
    <cellStyle name="Milliers 10 5 2 2 6" xfId="9053"/>
    <cellStyle name="Milliers 10 5 2 2 6 2" xfId="23536"/>
    <cellStyle name="Milliers 10 5 2 2 6 2 2" xfId="52207"/>
    <cellStyle name="Milliers 10 5 2 2 6 3" xfId="37871"/>
    <cellStyle name="Milliers 10 5 2 2 7" xfId="16369"/>
    <cellStyle name="Milliers 10 5 2 2 7 2" xfId="45040"/>
    <cellStyle name="Milliers 10 5 2 2 8" xfId="30704"/>
    <cellStyle name="Milliers 10 5 2 2 9" xfId="1875"/>
    <cellStyle name="Milliers 10 5 2 3" xfId="993"/>
    <cellStyle name="Milliers 10 5 2 3 2" xfId="2970"/>
    <cellStyle name="Milliers 10 5 2 3 2 2" xfId="4732"/>
    <cellStyle name="Milliers 10 5 2 3 2 2 2" xfId="8295"/>
    <cellStyle name="Milliers 10 5 2 3 2 2 2 2" xfId="15499"/>
    <cellStyle name="Milliers 10 5 2 3 2 2 2 2 2" xfId="29982"/>
    <cellStyle name="Milliers 10 5 2 3 2 2 2 2 2 2" xfId="58653"/>
    <cellStyle name="Milliers 10 5 2 3 2 2 2 2 3" xfId="44317"/>
    <cellStyle name="Milliers 10 5 2 3 2 2 2 3" xfId="22812"/>
    <cellStyle name="Milliers 10 5 2 3 2 2 2 3 2" xfId="51483"/>
    <cellStyle name="Milliers 10 5 2 3 2 2 2 4" xfId="37147"/>
    <cellStyle name="Milliers 10 5 2 3 2 2 3" xfId="11936"/>
    <cellStyle name="Milliers 10 5 2 3 2 2 3 2" xfId="26419"/>
    <cellStyle name="Milliers 10 5 2 3 2 2 3 2 2" xfId="55090"/>
    <cellStyle name="Milliers 10 5 2 3 2 2 3 3" xfId="40754"/>
    <cellStyle name="Milliers 10 5 2 3 2 2 4" xfId="19249"/>
    <cellStyle name="Milliers 10 5 2 3 2 2 4 2" xfId="47920"/>
    <cellStyle name="Milliers 10 5 2 3 2 2 5" xfId="33584"/>
    <cellStyle name="Milliers 10 5 2 3 2 3" xfId="6527"/>
    <cellStyle name="Milliers 10 5 2 3 2 3 2" xfId="13731"/>
    <cellStyle name="Milliers 10 5 2 3 2 3 2 2" xfId="28214"/>
    <cellStyle name="Milliers 10 5 2 3 2 3 2 2 2" xfId="56885"/>
    <cellStyle name="Milliers 10 5 2 3 2 3 2 3" xfId="42549"/>
    <cellStyle name="Milliers 10 5 2 3 2 3 3" xfId="21044"/>
    <cellStyle name="Milliers 10 5 2 3 2 3 3 2" xfId="49715"/>
    <cellStyle name="Milliers 10 5 2 3 2 3 4" xfId="35379"/>
    <cellStyle name="Milliers 10 5 2 3 2 4" xfId="10168"/>
    <cellStyle name="Milliers 10 5 2 3 2 4 2" xfId="24651"/>
    <cellStyle name="Milliers 10 5 2 3 2 4 2 2" xfId="53322"/>
    <cellStyle name="Milliers 10 5 2 3 2 4 3" xfId="38986"/>
    <cellStyle name="Milliers 10 5 2 3 2 5" xfId="17481"/>
    <cellStyle name="Milliers 10 5 2 3 2 5 2" xfId="46152"/>
    <cellStyle name="Milliers 10 5 2 3 2 6" xfId="31816"/>
    <cellStyle name="Milliers 10 5 2 3 3" xfId="3848"/>
    <cellStyle name="Milliers 10 5 2 3 3 2" xfId="7411"/>
    <cellStyle name="Milliers 10 5 2 3 3 2 2" xfId="14615"/>
    <cellStyle name="Milliers 10 5 2 3 3 2 2 2" xfId="29098"/>
    <cellStyle name="Milliers 10 5 2 3 3 2 2 2 2" xfId="57769"/>
    <cellStyle name="Milliers 10 5 2 3 3 2 2 3" xfId="43433"/>
    <cellStyle name="Milliers 10 5 2 3 3 2 3" xfId="21928"/>
    <cellStyle name="Milliers 10 5 2 3 3 2 3 2" xfId="50599"/>
    <cellStyle name="Milliers 10 5 2 3 3 2 4" xfId="36263"/>
    <cellStyle name="Milliers 10 5 2 3 3 3" xfId="11052"/>
    <cellStyle name="Milliers 10 5 2 3 3 3 2" xfId="25535"/>
    <cellStyle name="Milliers 10 5 2 3 3 3 2 2" xfId="54206"/>
    <cellStyle name="Milliers 10 5 2 3 3 3 3" xfId="39870"/>
    <cellStyle name="Milliers 10 5 2 3 3 4" xfId="18365"/>
    <cellStyle name="Milliers 10 5 2 3 3 4 2" xfId="47036"/>
    <cellStyle name="Milliers 10 5 2 3 3 5" xfId="32700"/>
    <cellStyle name="Milliers 10 5 2 3 4" xfId="5633"/>
    <cellStyle name="Milliers 10 5 2 3 4 2" xfId="12837"/>
    <cellStyle name="Milliers 10 5 2 3 4 2 2" xfId="27320"/>
    <cellStyle name="Milliers 10 5 2 3 4 2 2 2" xfId="55991"/>
    <cellStyle name="Milliers 10 5 2 3 4 2 3" xfId="41655"/>
    <cellStyle name="Milliers 10 5 2 3 4 3" xfId="20150"/>
    <cellStyle name="Milliers 10 5 2 3 4 3 2" xfId="48821"/>
    <cellStyle name="Milliers 10 5 2 3 4 4" xfId="34485"/>
    <cellStyle name="Milliers 10 5 2 3 5" xfId="9274"/>
    <cellStyle name="Milliers 10 5 2 3 5 2" xfId="23757"/>
    <cellStyle name="Milliers 10 5 2 3 5 2 2" xfId="52428"/>
    <cellStyle name="Milliers 10 5 2 3 5 3" xfId="38092"/>
    <cellStyle name="Milliers 10 5 2 3 6" xfId="16587"/>
    <cellStyle name="Milliers 10 5 2 3 6 2" xfId="45258"/>
    <cellStyle name="Milliers 10 5 2 3 7" xfId="30922"/>
    <cellStyle name="Milliers 10 5 2 3 8" xfId="2091"/>
    <cellStyle name="Milliers 10 5 2 4" xfId="2541"/>
    <cellStyle name="Milliers 10 5 2 4 2" xfId="4298"/>
    <cellStyle name="Milliers 10 5 2 4 2 2" xfId="7861"/>
    <cellStyle name="Milliers 10 5 2 4 2 2 2" xfId="15065"/>
    <cellStyle name="Milliers 10 5 2 4 2 2 2 2" xfId="29548"/>
    <cellStyle name="Milliers 10 5 2 4 2 2 2 2 2" xfId="58219"/>
    <cellStyle name="Milliers 10 5 2 4 2 2 2 3" xfId="43883"/>
    <cellStyle name="Milliers 10 5 2 4 2 2 3" xfId="22378"/>
    <cellStyle name="Milliers 10 5 2 4 2 2 3 2" xfId="51049"/>
    <cellStyle name="Milliers 10 5 2 4 2 2 4" xfId="36713"/>
    <cellStyle name="Milliers 10 5 2 4 2 3" xfId="11502"/>
    <cellStyle name="Milliers 10 5 2 4 2 3 2" xfId="25985"/>
    <cellStyle name="Milliers 10 5 2 4 2 3 2 2" xfId="54656"/>
    <cellStyle name="Milliers 10 5 2 4 2 3 3" xfId="40320"/>
    <cellStyle name="Milliers 10 5 2 4 2 4" xfId="18815"/>
    <cellStyle name="Milliers 10 5 2 4 2 4 2" xfId="47486"/>
    <cellStyle name="Milliers 10 5 2 4 2 5" xfId="33150"/>
    <cellStyle name="Milliers 10 5 2 4 3" xfId="6093"/>
    <cellStyle name="Milliers 10 5 2 4 3 2" xfId="13297"/>
    <cellStyle name="Milliers 10 5 2 4 3 2 2" xfId="27780"/>
    <cellStyle name="Milliers 10 5 2 4 3 2 2 2" xfId="56451"/>
    <cellStyle name="Milliers 10 5 2 4 3 2 3" xfId="42115"/>
    <cellStyle name="Milliers 10 5 2 4 3 3" xfId="20610"/>
    <cellStyle name="Milliers 10 5 2 4 3 3 2" xfId="49281"/>
    <cellStyle name="Milliers 10 5 2 4 3 4" xfId="34945"/>
    <cellStyle name="Milliers 10 5 2 4 4" xfId="9734"/>
    <cellStyle name="Milliers 10 5 2 4 4 2" xfId="24217"/>
    <cellStyle name="Milliers 10 5 2 4 4 2 2" xfId="52888"/>
    <cellStyle name="Milliers 10 5 2 4 4 3" xfId="38552"/>
    <cellStyle name="Milliers 10 5 2 4 5" xfId="17047"/>
    <cellStyle name="Milliers 10 5 2 4 5 2" xfId="45718"/>
    <cellStyle name="Milliers 10 5 2 4 6" xfId="31382"/>
    <cellStyle name="Milliers 10 5 2 5" xfId="3416"/>
    <cellStyle name="Milliers 10 5 2 5 2" xfId="6977"/>
    <cellStyle name="Milliers 10 5 2 5 2 2" xfId="14181"/>
    <cellStyle name="Milliers 10 5 2 5 2 2 2" xfId="28664"/>
    <cellStyle name="Milliers 10 5 2 5 2 2 2 2" xfId="57335"/>
    <cellStyle name="Milliers 10 5 2 5 2 2 3" xfId="42999"/>
    <cellStyle name="Milliers 10 5 2 5 2 3" xfId="21494"/>
    <cellStyle name="Milliers 10 5 2 5 2 3 2" xfId="50165"/>
    <cellStyle name="Milliers 10 5 2 5 2 4" xfId="35829"/>
    <cellStyle name="Milliers 10 5 2 5 3" xfId="10618"/>
    <cellStyle name="Milliers 10 5 2 5 3 2" xfId="25101"/>
    <cellStyle name="Milliers 10 5 2 5 3 2 2" xfId="53772"/>
    <cellStyle name="Milliers 10 5 2 5 3 3" xfId="39436"/>
    <cellStyle name="Milliers 10 5 2 5 4" xfId="17931"/>
    <cellStyle name="Milliers 10 5 2 5 4 2" xfId="46602"/>
    <cellStyle name="Milliers 10 5 2 5 5" xfId="32266"/>
    <cellStyle name="Milliers 10 5 2 6" xfId="5199"/>
    <cellStyle name="Milliers 10 5 2 6 2" xfId="12403"/>
    <cellStyle name="Milliers 10 5 2 6 2 2" xfId="26886"/>
    <cellStyle name="Milliers 10 5 2 6 2 2 2" xfId="55557"/>
    <cellStyle name="Milliers 10 5 2 6 2 3" xfId="41221"/>
    <cellStyle name="Milliers 10 5 2 6 3" xfId="19716"/>
    <cellStyle name="Milliers 10 5 2 6 3 2" xfId="48387"/>
    <cellStyle name="Milliers 10 5 2 6 4" xfId="34051"/>
    <cellStyle name="Milliers 10 5 2 7" xfId="8834"/>
    <cellStyle name="Milliers 10 5 2 7 2" xfId="23317"/>
    <cellStyle name="Milliers 10 5 2 7 2 2" xfId="51988"/>
    <cellStyle name="Milliers 10 5 2 7 3" xfId="37652"/>
    <cellStyle name="Milliers 10 5 2 8" xfId="16153"/>
    <cellStyle name="Milliers 10 5 2 8 2" xfId="44824"/>
    <cellStyle name="Milliers 10 5 2 9" xfId="30488"/>
    <cellStyle name="Milliers 10 5 3" xfId="756"/>
    <cellStyle name="Milliers 10 5 3 2" xfId="1200"/>
    <cellStyle name="Milliers 10 5 3 2 2" xfId="3176"/>
    <cellStyle name="Milliers 10 5 3 2 2 2" xfId="4939"/>
    <cellStyle name="Milliers 10 5 3 2 2 2 2" xfId="8502"/>
    <cellStyle name="Milliers 10 5 3 2 2 2 2 2" xfId="15706"/>
    <cellStyle name="Milliers 10 5 3 2 2 2 2 2 2" xfId="30189"/>
    <cellStyle name="Milliers 10 5 3 2 2 2 2 2 2 2" xfId="58860"/>
    <cellStyle name="Milliers 10 5 3 2 2 2 2 2 3" xfId="44524"/>
    <cellStyle name="Milliers 10 5 3 2 2 2 2 3" xfId="23019"/>
    <cellStyle name="Milliers 10 5 3 2 2 2 2 3 2" xfId="51690"/>
    <cellStyle name="Milliers 10 5 3 2 2 2 2 4" xfId="37354"/>
    <cellStyle name="Milliers 10 5 3 2 2 2 3" xfId="12143"/>
    <cellStyle name="Milliers 10 5 3 2 2 2 3 2" xfId="26626"/>
    <cellStyle name="Milliers 10 5 3 2 2 2 3 2 2" xfId="55297"/>
    <cellStyle name="Milliers 10 5 3 2 2 2 3 3" xfId="40961"/>
    <cellStyle name="Milliers 10 5 3 2 2 2 4" xfId="19456"/>
    <cellStyle name="Milliers 10 5 3 2 2 2 4 2" xfId="48127"/>
    <cellStyle name="Milliers 10 5 3 2 2 2 5" xfId="33791"/>
    <cellStyle name="Milliers 10 5 3 2 2 3" xfId="6734"/>
    <cellStyle name="Milliers 10 5 3 2 2 3 2" xfId="13938"/>
    <cellStyle name="Milliers 10 5 3 2 2 3 2 2" xfId="28421"/>
    <cellStyle name="Milliers 10 5 3 2 2 3 2 2 2" xfId="57092"/>
    <cellStyle name="Milliers 10 5 3 2 2 3 2 3" xfId="42756"/>
    <cellStyle name="Milliers 10 5 3 2 2 3 3" xfId="21251"/>
    <cellStyle name="Milliers 10 5 3 2 2 3 3 2" xfId="49922"/>
    <cellStyle name="Milliers 10 5 3 2 2 3 4" xfId="35586"/>
    <cellStyle name="Milliers 10 5 3 2 2 4" xfId="10375"/>
    <cellStyle name="Milliers 10 5 3 2 2 4 2" xfId="24858"/>
    <cellStyle name="Milliers 10 5 3 2 2 4 2 2" xfId="53529"/>
    <cellStyle name="Milliers 10 5 3 2 2 4 3" xfId="39193"/>
    <cellStyle name="Milliers 10 5 3 2 2 5" xfId="17688"/>
    <cellStyle name="Milliers 10 5 3 2 2 5 2" xfId="46359"/>
    <cellStyle name="Milliers 10 5 3 2 2 6" xfId="32023"/>
    <cellStyle name="Milliers 10 5 3 2 3" xfId="4055"/>
    <cellStyle name="Milliers 10 5 3 2 3 2" xfId="7618"/>
    <cellStyle name="Milliers 10 5 3 2 3 2 2" xfId="14822"/>
    <cellStyle name="Milliers 10 5 3 2 3 2 2 2" xfId="29305"/>
    <cellStyle name="Milliers 10 5 3 2 3 2 2 2 2" xfId="57976"/>
    <cellStyle name="Milliers 10 5 3 2 3 2 2 3" xfId="43640"/>
    <cellStyle name="Milliers 10 5 3 2 3 2 3" xfId="22135"/>
    <cellStyle name="Milliers 10 5 3 2 3 2 3 2" xfId="50806"/>
    <cellStyle name="Milliers 10 5 3 2 3 2 4" xfId="36470"/>
    <cellStyle name="Milliers 10 5 3 2 3 3" xfId="11259"/>
    <cellStyle name="Milliers 10 5 3 2 3 3 2" xfId="25742"/>
    <cellStyle name="Milliers 10 5 3 2 3 3 2 2" xfId="54413"/>
    <cellStyle name="Milliers 10 5 3 2 3 3 3" xfId="40077"/>
    <cellStyle name="Milliers 10 5 3 2 3 4" xfId="18572"/>
    <cellStyle name="Milliers 10 5 3 2 3 4 2" xfId="47243"/>
    <cellStyle name="Milliers 10 5 3 2 3 5" xfId="32907"/>
    <cellStyle name="Milliers 10 5 3 2 4" xfId="5840"/>
    <cellStyle name="Milliers 10 5 3 2 4 2" xfId="13044"/>
    <cellStyle name="Milliers 10 5 3 2 4 2 2" xfId="27527"/>
    <cellStyle name="Milliers 10 5 3 2 4 2 2 2" xfId="56198"/>
    <cellStyle name="Milliers 10 5 3 2 4 2 3" xfId="41862"/>
    <cellStyle name="Milliers 10 5 3 2 4 3" xfId="20357"/>
    <cellStyle name="Milliers 10 5 3 2 4 3 2" xfId="49028"/>
    <cellStyle name="Milliers 10 5 3 2 4 4" xfId="34692"/>
    <cellStyle name="Milliers 10 5 3 2 5" xfId="9481"/>
    <cellStyle name="Milliers 10 5 3 2 5 2" xfId="23964"/>
    <cellStyle name="Milliers 10 5 3 2 5 2 2" xfId="52635"/>
    <cellStyle name="Milliers 10 5 3 2 5 3" xfId="38299"/>
    <cellStyle name="Milliers 10 5 3 2 6" xfId="16794"/>
    <cellStyle name="Milliers 10 5 3 2 6 2" xfId="45465"/>
    <cellStyle name="Milliers 10 5 3 2 7" xfId="31129"/>
    <cellStyle name="Milliers 10 5 3 2 8" xfId="2297"/>
    <cellStyle name="Milliers 10 5 3 3" xfId="2746"/>
    <cellStyle name="Milliers 10 5 3 3 2" xfId="4505"/>
    <cellStyle name="Milliers 10 5 3 3 2 2" xfId="8068"/>
    <cellStyle name="Milliers 10 5 3 3 2 2 2" xfId="15272"/>
    <cellStyle name="Milliers 10 5 3 3 2 2 2 2" xfId="29755"/>
    <cellStyle name="Milliers 10 5 3 3 2 2 2 2 2" xfId="58426"/>
    <cellStyle name="Milliers 10 5 3 3 2 2 2 3" xfId="44090"/>
    <cellStyle name="Milliers 10 5 3 3 2 2 3" xfId="22585"/>
    <cellStyle name="Milliers 10 5 3 3 2 2 3 2" xfId="51256"/>
    <cellStyle name="Milliers 10 5 3 3 2 2 4" xfId="36920"/>
    <cellStyle name="Milliers 10 5 3 3 2 3" xfId="11709"/>
    <cellStyle name="Milliers 10 5 3 3 2 3 2" xfId="26192"/>
    <cellStyle name="Milliers 10 5 3 3 2 3 2 2" xfId="54863"/>
    <cellStyle name="Milliers 10 5 3 3 2 3 3" xfId="40527"/>
    <cellStyle name="Milliers 10 5 3 3 2 4" xfId="19022"/>
    <cellStyle name="Milliers 10 5 3 3 2 4 2" xfId="47693"/>
    <cellStyle name="Milliers 10 5 3 3 2 5" xfId="33357"/>
    <cellStyle name="Milliers 10 5 3 3 3" xfId="6300"/>
    <cellStyle name="Milliers 10 5 3 3 3 2" xfId="13504"/>
    <cellStyle name="Milliers 10 5 3 3 3 2 2" xfId="27987"/>
    <cellStyle name="Milliers 10 5 3 3 3 2 2 2" xfId="56658"/>
    <cellStyle name="Milliers 10 5 3 3 3 2 3" xfId="42322"/>
    <cellStyle name="Milliers 10 5 3 3 3 3" xfId="20817"/>
    <cellStyle name="Milliers 10 5 3 3 3 3 2" xfId="49488"/>
    <cellStyle name="Milliers 10 5 3 3 3 4" xfId="35152"/>
    <cellStyle name="Milliers 10 5 3 3 4" xfId="9941"/>
    <cellStyle name="Milliers 10 5 3 3 4 2" xfId="24424"/>
    <cellStyle name="Milliers 10 5 3 3 4 2 2" xfId="53095"/>
    <cellStyle name="Milliers 10 5 3 3 4 3" xfId="38759"/>
    <cellStyle name="Milliers 10 5 3 3 5" xfId="17254"/>
    <cellStyle name="Milliers 10 5 3 3 5 2" xfId="45925"/>
    <cellStyle name="Milliers 10 5 3 3 6" xfId="31589"/>
    <cellStyle name="Milliers 10 5 3 4" xfId="3623"/>
    <cellStyle name="Milliers 10 5 3 4 2" xfId="7184"/>
    <cellStyle name="Milliers 10 5 3 4 2 2" xfId="14388"/>
    <cellStyle name="Milliers 10 5 3 4 2 2 2" xfId="28871"/>
    <cellStyle name="Milliers 10 5 3 4 2 2 2 2" xfId="57542"/>
    <cellStyle name="Milliers 10 5 3 4 2 2 3" xfId="43206"/>
    <cellStyle name="Milliers 10 5 3 4 2 3" xfId="21701"/>
    <cellStyle name="Milliers 10 5 3 4 2 3 2" xfId="50372"/>
    <cellStyle name="Milliers 10 5 3 4 2 4" xfId="36036"/>
    <cellStyle name="Milliers 10 5 3 4 3" xfId="10825"/>
    <cellStyle name="Milliers 10 5 3 4 3 2" xfId="25308"/>
    <cellStyle name="Milliers 10 5 3 4 3 2 2" xfId="53979"/>
    <cellStyle name="Milliers 10 5 3 4 3 3" xfId="39643"/>
    <cellStyle name="Milliers 10 5 3 4 4" xfId="18138"/>
    <cellStyle name="Milliers 10 5 3 4 4 2" xfId="46809"/>
    <cellStyle name="Milliers 10 5 3 4 5" xfId="32473"/>
    <cellStyle name="Milliers 10 5 3 5" xfId="5406"/>
    <cellStyle name="Milliers 10 5 3 5 2" xfId="12610"/>
    <cellStyle name="Milliers 10 5 3 5 2 2" xfId="27093"/>
    <cellStyle name="Milliers 10 5 3 5 2 2 2" xfId="55764"/>
    <cellStyle name="Milliers 10 5 3 5 2 3" xfId="41428"/>
    <cellStyle name="Milliers 10 5 3 5 3" xfId="19923"/>
    <cellStyle name="Milliers 10 5 3 5 3 2" xfId="48594"/>
    <cellStyle name="Milliers 10 5 3 5 4" xfId="34258"/>
    <cellStyle name="Milliers 10 5 3 6" xfId="9044"/>
    <cellStyle name="Milliers 10 5 3 6 2" xfId="23527"/>
    <cellStyle name="Milliers 10 5 3 6 2 2" xfId="52198"/>
    <cellStyle name="Milliers 10 5 3 6 3" xfId="37862"/>
    <cellStyle name="Milliers 10 5 3 7" xfId="16360"/>
    <cellStyle name="Milliers 10 5 3 7 2" xfId="45031"/>
    <cellStyle name="Milliers 10 5 3 8" xfId="30695"/>
    <cellStyle name="Milliers 10 5 3 9" xfId="1867"/>
    <cellStyle name="Milliers 10 5 4" xfId="984"/>
    <cellStyle name="Milliers 10 5 4 2" xfId="2962"/>
    <cellStyle name="Milliers 10 5 4 2 2" xfId="4723"/>
    <cellStyle name="Milliers 10 5 4 2 2 2" xfId="8286"/>
    <cellStyle name="Milliers 10 5 4 2 2 2 2" xfId="15490"/>
    <cellStyle name="Milliers 10 5 4 2 2 2 2 2" xfId="29973"/>
    <cellStyle name="Milliers 10 5 4 2 2 2 2 2 2" xfId="58644"/>
    <cellStyle name="Milliers 10 5 4 2 2 2 2 3" xfId="44308"/>
    <cellStyle name="Milliers 10 5 4 2 2 2 3" xfId="22803"/>
    <cellStyle name="Milliers 10 5 4 2 2 2 3 2" xfId="51474"/>
    <cellStyle name="Milliers 10 5 4 2 2 2 4" xfId="37138"/>
    <cellStyle name="Milliers 10 5 4 2 2 3" xfId="11927"/>
    <cellStyle name="Milliers 10 5 4 2 2 3 2" xfId="26410"/>
    <cellStyle name="Milliers 10 5 4 2 2 3 2 2" xfId="55081"/>
    <cellStyle name="Milliers 10 5 4 2 2 3 3" xfId="40745"/>
    <cellStyle name="Milliers 10 5 4 2 2 4" xfId="19240"/>
    <cellStyle name="Milliers 10 5 4 2 2 4 2" xfId="47911"/>
    <cellStyle name="Milliers 10 5 4 2 2 5" xfId="33575"/>
    <cellStyle name="Milliers 10 5 4 2 3" xfId="6518"/>
    <cellStyle name="Milliers 10 5 4 2 3 2" xfId="13722"/>
    <cellStyle name="Milliers 10 5 4 2 3 2 2" xfId="28205"/>
    <cellStyle name="Milliers 10 5 4 2 3 2 2 2" xfId="56876"/>
    <cellStyle name="Milliers 10 5 4 2 3 2 3" xfId="42540"/>
    <cellStyle name="Milliers 10 5 4 2 3 3" xfId="21035"/>
    <cellStyle name="Milliers 10 5 4 2 3 3 2" xfId="49706"/>
    <cellStyle name="Milliers 10 5 4 2 3 4" xfId="35370"/>
    <cellStyle name="Milliers 10 5 4 2 4" xfId="10159"/>
    <cellStyle name="Milliers 10 5 4 2 4 2" xfId="24642"/>
    <cellStyle name="Milliers 10 5 4 2 4 2 2" xfId="53313"/>
    <cellStyle name="Milliers 10 5 4 2 4 3" xfId="38977"/>
    <cellStyle name="Milliers 10 5 4 2 5" xfId="17472"/>
    <cellStyle name="Milliers 10 5 4 2 5 2" xfId="46143"/>
    <cellStyle name="Milliers 10 5 4 2 6" xfId="31807"/>
    <cellStyle name="Milliers 10 5 4 3" xfId="3839"/>
    <cellStyle name="Milliers 10 5 4 3 2" xfId="7402"/>
    <cellStyle name="Milliers 10 5 4 3 2 2" xfId="14606"/>
    <cellStyle name="Milliers 10 5 4 3 2 2 2" xfId="29089"/>
    <cellStyle name="Milliers 10 5 4 3 2 2 2 2" xfId="57760"/>
    <cellStyle name="Milliers 10 5 4 3 2 2 3" xfId="43424"/>
    <cellStyle name="Milliers 10 5 4 3 2 3" xfId="21919"/>
    <cellStyle name="Milliers 10 5 4 3 2 3 2" xfId="50590"/>
    <cellStyle name="Milliers 10 5 4 3 2 4" xfId="36254"/>
    <cellStyle name="Milliers 10 5 4 3 3" xfId="11043"/>
    <cellStyle name="Milliers 10 5 4 3 3 2" xfId="25526"/>
    <cellStyle name="Milliers 10 5 4 3 3 2 2" xfId="54197"/>
    <cellStyle name="Milliers 10 5 4 3 3 3" xfId="39861"/>
    <cellStyle name="Milliers 10 5 4 3 4" xfId="18356"/>
    <cellStyle name="Milliers 10 5 4 3 4 2" xfId="47027"/>
    <cellStyle name="Milliers 10 5 4 3 5" xfId="32691"/>
    <cellStyle name="Milliers 10 5 4 4" xfId="5624"/>
    <cellStyle name="Milliers 10 5 4 4 2" xfId="12828"/>
    <cellStyle name="Milliers 10 5 4 4 2 2" xfId="27311"/>
    <cellStyle name="Milliers 10 5 4 4 2 2 2" xfId="55982"/>
    <cellStyle name="Milliers 10 5 4 4 2 3" xfId="41646"/>
    <cellStyle name="Milliers 10 5 4 4 3" xfId="20141"/>
    <cellStyle name="Milliers 10 5 4 4 3 2" xfId="48812"/>
    <cellStyle name="Milliers 10 5 4 4 4" xfId="34476"/>
    <cellStyle name="Milliers 10 5 4 5" xfId="9265"/>
    <cellStyle name="Milliers 10 5 4 5 2" xfId="23748"/>
    <cellStyle name="Milliers 10 5 4 5 2 2" xfId="52419"/>
    <cellStyle name="Milliers 10 5 4 5 3" xfId="38083"/>
    <cellStyle name="Milliers 10 5 4 6" xfId="16578"/>
    <cellStyle name="Milliers 10 5 4 6 2" xfId="45249"/>
    <cellStyle name="Milliers 10 5 4 7" xfId="30913"/>
    <cellStyle name="Milliers 10 5 4 8" xfId="2083"/>
    <cellStyle name="Milliers 10 5 5" xfId="2534"/>
    <cellStyle name="Milliers 10 5 5 2" xfId="4289"/>
    <cellStyle name="Milliers 10 5 5 2 2" xfId="7852"/>
    <cellStyle name="Milliers 10 5 5 2 2 2" xfId="15056"/>
    <cellStyle name="Milliers 10 5 5 2 2 2 2" xfId="29539"/>
    <cellStyle name="Milliers 10 5 5 2 2 2 2 2" xfId="58210"/>
    <cellStyle name="Milliers 10 5 5 2 2 2 3" xfId="43874"/>
    <cellStyle name="Milliers 10 5 5 2 2 3" xfId="22369"/>
    <cellStyle name="Milliers 10 5 5 2 2 3 2" xfId="51040"/>
    <cellStyle name="Milliers 10 5 5 2 2 4" xfId="36704"/>
    <cellStyle name="Milliers 10 5 5 2 3" xfId="11493"/>
    <cellStyle name="Milliers 10 5 5 2 3 2" xfId="25976"/>
    <cellStyle name="Milliers 10 5 5 2 3 2 2" xfId="54647"/>
    <cellStyle name="Milliers 10 5 5 2 3 3" xfId="40311"/>
    <cellStyle name="Milliers 10 5 5 2 4" xfId="18806"/>
    <cellStyle name="Milliers 10 5 5 2 4 2" xfId="47477"/>
    <cellStyle name="Milliers 10 5 5 2 5" xfId="33141"/>
    <cellStyle name="Milliers 10 5 5 3" xfId="6084"/>
    <cellStyle name="Milliers 10 5 5 3 2" xfId="13288"/>
    <cellStyle name="Milliers 10 5 5 3 2 2" xfId="27771"/>
    <cellStyle name="Milliers 10 5 5 3 2 2 2" xfId="56442"/>
    <cellStyle name="Milliers 10 5 5 3 2 3" xfId="42106"/>
    <cellStyle name="Milliers 10 5 5 3 3" xfId="20601"/>
    <cellStyle name="Milliers 10 5 5 3 3 2" xfId="49272"/>
    <cellStyle name="Milliers 10 5 5 3 4" xfId="34936"/>
    <cellStyle name="Milliers 10 5 5 4" xfId="9725"/>
    <cellStyle name="Milliers 10 5 5 4 2" xfId="24208"/>
    <cellStyle name="Milliers 10 5 5 4 2 2" xfId="52879"/>
    <cellStyle name="Milliers 10 5 5 4 3" xfId="38543"/>
    <cellStyle name="Milliers 10 5 5 5" xfId="17038"/>
    <cellStyle name="Milliers 10 5 5 5 2" xfId="45709"/>
    <cellStyle name="Milliers 10 5 5 6" xfId="31373"/>
    <cellStyle name="Milliers 10 5 6" xfId="3407"/>
    <cellStyle name="Milliers 10 5 6 2" xfId="6968"/>
    <cellStyle name="Milliers 10 5 6 2 2" xfId="14172"/>
    <cellStyle name="Milliers 10 5 6 2 2 2" xfId="28655"/>
    <cellStyle name="Milliers 10 5 6 2 2 2 2" xfId="57326"/>
    <cellStyle name="Milliers 10 5 6 2 2 3" xfId="42990"/>
    <cellStyle name="Milliers 10 5 6 2 3" xfId="21485"/>
    <cellStyle name="Milliers 10 5 6 2 3 2" xfId="50156"/>
    <cellStyle name="Milliers 10 5 6 2 4" xfId="35820"/>
    <cellStyle name="Milliers 10 5 6 3" xfId="10609"/>
    <cellStyle name="Milliers 10 5 6 3 2" xfId="25092"/>
    <cellStyle name="Milliers 10 5 6 3 2 2" xfId="53763"/>
    <cellStyle name="Milliers 10 5 6 3 3" xfId="39427"/>
    <cellStyle name="Milliers 10 5 6 4" xfId="17922"/>
    <cellStyle name="Milliers 10 5 6 4 2" xfId="46593"/>
    <cellStyle name="Milliers 10 5 6 5" xfId="32257"/>
    <cellStyle name="Milliers 10 5 7" xfId="5190"/>
    <cellStyle name="Milliers 10 5 7 2" xfId="12394"/>
    <cellStyle name="Milliers 10 5 7 2 2" xfId="26877"/>
    <cellStyle name="Milliers 10 5 7 2 2 2" xfId="55548"/>
    <cellStyle name="Milliers 10 5 7 2 3" xfId="41212"/>
    <cellStyle name="Milliers 10 5 7 3" xfId="19707"/>
    <cellStyle name="Milliers 10 5 7 3 2" xfId="48378"/>
    <cellStyle name="Milliers 10 5 7 4" xfId="34042"/>
    <cellStyle name="Milliers 10 5 8" xfId="8824"/>
    <cellStyle name="Milliers 10 5 8 2" xfId="23307"/>
    <cellStyle name="Milliers 10 5 8 2 2" xfId="51978"/>
    <cellStyle name="Milliers 10 5 8 3" xfId="37642"/>
    <cellStyle name="Milliers 10 5 9" xfId="16144"/>
    <cellStyle name="Milliers 10 5 9 2" xfId="44815"/>
    <cellStyle name="Milliers 10 6" xfId="520"/>
    <cellStyle name="Milliers 10 6 10" xfId="1660"/>
    <cellStyle name="Milliers 10 6 2" xfId="765"/>
    <cellStyle name="Milliers 10 6 2 2" xfId="1208"/>
    <cellStyle name="Milliers 10 6 2 2 2" xfId="3183"/>
    <cellStyle name="Milliers 10 6 2 2 2 2" xfId="4947"/>
    <cellStyle name="Milliers 10 6 2 2 2 2 2" xfId="8510"/>
    <cellStyle name="Milliers 10 6 2 2 2 2 2 2" xfId="15714"/>
    <cellStyle name="Milliers 10 6 2 2 2 2 2 2 2" xfId="30197"/>
    <cellStyle name="Milliers 10 6 2 2 2 2 2 2 2 2" xfId="58868"/>
    <cellStyle name="Milliers 10 6 2 2 2 2 2 2 3" xfId="44532"/>
    <cellStyle name="Milliers 10 6 2 2 2 2 2 3" xfId="23027"/>
    <cellStyle name="Milliers 10 6 2 2 2 2 2 3 2" xfId="51698"/>
    <cellStyle name="Milliers 10 6 2 2 2 2 2 4" xfId="37362"/>
    <cellStyle name="Milliers 10 6 2 2 2 2 3" xfId="12151"/>
    <cellStyle name="Milliers 10 6 2 2 2 2 3 2" xfId="26634"/>
    <cellStyle name="Milliers 10 6 2 2 2 2 3 2 2" xfId="55305"/>
    <cellStyle name="Milliers 10 6 2 2 2 2 3 3" xfId="40969"/>
    <cellStyle name="Milliers 10 6 2 2 2 2 4" xfId="19464"/>
    <cellStyle name="Milliers 10 6 2 2 2 2 4 2" xfId="48135"/>
    <cellStyle name="Milliers 10 6 2 2 2 2 5" xfId="33799"/>
    <cellStyle name="Milliers 10 6 2 2 2 3" xfId="6742"/>
    <cellStyle name="Milliers 10 6 2 2 2 3 2" xfId="13946"/>
    <cellStyle name="Milliers 10 6 2 2 2 3 2 2" xfId="28429"/>
    <cellStyle name="Milliers 10 6 2 2 2 3 2 2 2" xfId="57100"/>
    <cellStyle name="Milliers 10 6 2 2 2 3 2 3" xfId="42764"/>
    <cellStyle name="Milliers 10 6 2 2 2 3 3" xfId="21259"/>
    <cellStyle name="Milliers 10 6 2 2 2 3 3 2" xfId="49930"/>
    <cellStyle name="Milliers 10 6 2 2 2 3 4" xfId="35594"/>
    <cellStyle name="Milliers 10 6 2 2 2 4" xfId="10383"/>
    <cellStyle name="Milliers 10 6 2 2 2 4 2" xfId="24866"/>
    <cellStyle name="Milliers 10 6 2 2 2 4 2 2" xfId="53537"/>
    <cellStyle name="Milliers 10 6 2 2 2 4 3" xfId="39201"/>
    <cellStyle name="Milliers 10 6 2 2 2 5" xfId="17696"/>
    <cellStyle name="Milliers 10 6 2 2 2 5 2" xfId="46367"/>
    <cellStyle name="Milliers 10 6 2 2 2 6" xfId="32031"/>
    <cellStyle name="Milliers 10 6 2 2 3" xfId="4063"/>
    <cellStyle name="Milliers 10 6 2 2 3 2" xfId="7626"/>
    <cellStyle name="Milliers 10 6 2 2 3 2 2" xfId="14830"/>
    <cellStyle name="Milliers 10 6 2 2 3 2 2 2" xfId="29313"/>
    <cellStyle name="Milliers 10 6 2 2 3 2 2 2 2" xfId="57984"/>
    <cellStyle name="Milliers 10 6 2 2 3 2 2 3" xfId="43648"/>
    <cellStyle name="Milliers 10 6 2 2 3 2 3" xfId="22143"/>
    <cellStyle name="Milliers 10 6 2 2 3 2 3 2" xfId="50814"/>
    <cellStyle name="Milliers 10 6 2 2 3 2 4" xfId="36478"/>
    <cellStyle name="Milliers 10 6 2 2 3 3" xfId="11267"/>
    <cellStyle name="Milliers 10 6 2 2 3 3 2" xfId="25750"/>
    <cellStyle name="Milliers 10 6 2 2 3 3 2 2" xfId="54421"/>
    <cellStyle name="Milliers 10 6 2 2 3 3 3" xfId="40085"/>
    <cellStyle name="Milliers 10 6 2 2 3 4" xfId="18580"/>
    <cellStyle name="Milliers 10 6 2 2 3 4 2" xfId="47251"/>
    <cellStyle name="Milliers 10 6 2 2 3 5" xfId="32915"/>
    <cellStyle name="Milliers 10 6 2 2 4" xfId="5848"/>
    <cellStyle name="Milliers 10 6 2 2 4 2" xfId="13052"/>
    <cellStyle name="Milliers 10 6 2 2 4 2 2" xfId="27535"/>
    <cellStyle name="Milliers 10 6 2 2 4 2 2 2" xfId="56206"/>
    <cellStyle name="Milliers 10 6 2 2 4 2 3" xfId="41870"/>
    <cellStyle name="Milliers 10 6 2 2 4 3" xfId="20365"/>
    <cellStyle name="Milliers 10 6 2 2 4 3 2" xfId="49036"/>
    <cellStyle name="Milliers 10 6 2 2 4 4" xfId="34700"/>
    <cellStyle name="Milliers 10 6 2 2 5" xfId="9489"/>
    <cellStyle name="Milliers 10 6 2 2 5 2" xfId="23972"/>
    <cellStyle name="Milliers 10 6 2 2 5 2 2" xfId="52643"/>
    <cellStyle name="Milliers 10 6 2 2 5 3" xfId="38307"/>
    <cellStyle name="Milliers 10 6 2 2 6" xfId="16802"/>
    <cellStyle name="Milliers 10 6 2 2 6 2" xfId="45473"/>
    <cellStyle name="Milliers 10 6 2 2 7" xfId="31137"/>
    <cellStyle name="Milliers 10 6 2 2 8" xfId="2304"/>
    <cellStyle name="Milliers 10 6 2 3" xfId="2753"/>
    <cellStyle name="Milliers 10 6 2 3 2" xfId="4513"/>
    <cellStyle name="Milliers 10 6 2 3 2 2" xfId="8076"/>
    <cellStyle name="Milliers 10 6 2 3 2 2 2" xfId="15280"/>
    <cellStyle name="Milliers 10 6 2 3 2 2 2 2" xfId="29763"/>
    <cellStyle name="Milliers 10 6 2 3 2 2 2 2 2" xfId="58434"/>
    <cellStyle name="Milliers 10 6 2 3 2 2 2 3" xfId="44098"/>
    <cellStyle name="Milliers 10 6 2 3 2 2 3" xfId="22593"/>
    <cellStyle name="Milliers 10 6 2 3 2 2 3 2" xfId="51264"/>
    <cellStyle name="Milliers 10 6 2 3 2 2 4" xfId="36928"/>
    <cellStyle name="Milliers 10 6 2 3 2 3" xfId="11717"/>
    <cellStyle name="Milliers 10 6 2 3 2 3 2" xfId="26200"/>
    <cellStyle name="Milliers 10 6 2 3 2 3 2 2" xfId="54871"/>
    <cellStyle name="Milliers 10 6 2 3 2 3 3" xfId="40535"/>
    <cellStyle name="Milliers 10 6 2 3 2 4" xfId="19030"/>
    <cellStyle name="Milliers 10 6 2 3 2 4 2" xfId="47701"/>
    <cellStyle name="Milliers 10 6 2 3 2 5" xfId="33365"/>
    <cellStyle name="Milliers 10 6 2 3 3" xfId="6308"/>
    <cellStyle name="Milliers 10 6 2 3 3 2" xfId="13512"/>
    <cellStyle name="Milliers 10 6 2 3 3 2 2" xfId="27995"/>
    <cellStyle name="Milliers 10 6 2 3 3 2 2 2" xfId="56666"/>
    <cellStyle name="Milliers 10 6 2 3 3 2 3" xfId="42330"/>
    <cellStyle name="Milliers 10 6 2 3 3 3" xfId="20825"/>
    <cellStyle name="Milliers 10 6 2 3 3 3 2" xfId="49496"/>
    <cellStyle name="Milliers 10 6 2 3 3 4" xfId="35160"/>
    <cellStyle name="Milliers 10 6 2 3 4" xfId="9949"/>
    <cellStyle name="Milliers 10 6 2 3 4 2" xfId="24432"/>
    <cellStyle name="Milliers 10 6 2 3 4 2 2" xfId="53103"/>
    <cellStyle name="Milliers 10 6 2 3 4 3" xfId="38767"/>
    <cellStyle name="Milliers 10 6 2 3 5" xfId="17262"/>
    <cellStyle name="Milliers 10 6 2 3 5 2" xfId="45933"/>
    <cellStyle name="Milliers 10 6 2 3 6" xfId="31597"/>
    <cellStyle name="Milliers 10 6 2 4" xfId="3630"/>
    <cellStyle name="Milliers 10 6 2 4 2" xfId="7192"/>
    <cellStyle name="Milliers 10 6 2 4 2 2" xfId="14396"/>
    <cellStyle name="Milliers 10 6 2 4 2 2 2" xfId="28879"/>
    <cellStyle name="Milliers 10 6 2 4 2 2 2 2" xfId="57550"/>
    <cellStyle name="Milliers 10 6 2 4 2 2 3" xfId="43214"/>
    <cellStyle name="Milliers 10 6 2 4 2 3" xfId="21709"/>
    <cellStyle name="Milliers 10 6 2 4 2 3 2" xfId="50380"/>
    <cellStyle name="Milliers 10 6 2 4 2 4" xfId="36044"/>
    <cellStyle name="Milliers 10 6 2 4 3" xfId="10833"/>
    <cellStyle name="Milliers 10 6 2 4 3 2" xfId="25316"/>
    <cellStyle name="Milliers 10 6 2 4 3 2 2" xfId="53987"/>
    <cellStyle name="Milliers 10 6 2 4 3 3" xfId="39651"/>
    <cellStyle name="Milliers 10 6 2 4 4" xfId="18146"/>
    <cellStyle name="Milliers 10 6 2 4 4 2" xfId="46817"/>
    <cellStyle name="Milliers 10 6 2 4 5" xfId="32481"/>
    <cellStyle name="Milliers 10 6 2 5" xfId="5414"/>
    <cellStyle name="Milliers 10 6 2 5 2" xfId="12618"/>
    <cellStyle name="Milliers 10 6 2 5 2 2" xfId="27101"/>
    <cellStyle name="Milliers 10 6 2 5 2 2 2" xfId="55772"/>
    <cellStyle name="Milliers 10 6 2 5 2 3" xfId="41436"/>
    <cellStyle name="Milliers 10 6 2 5 3" xfId="19931"/>
    <cellStyle name="Milliers 10 6 2 5 3 2" xfId="48602"/>
    <cellStyle name="Milliers 10 6 2 5 4" xfId="34266"/>
    <cellStyle name="Milliers 10 6 2 6" xfId="9052"/>
    <cellStyle name="Milliers 10 6 2 6 2" xfId="23535"/>
    <cellStyle name="Milliers 10 6 2 6 2 2" xfId="52206"/>
    <cellStyle name="Milliers 10 6 2 6 3" xfId="37870"/>
    <cellStyle name="Milliers 10 6 2 7" xfId="16368"/>
    <cellStyle name="Milliers 10 6 2 7 2" xfId="45039"/>
    <cellStyle name="Milliers 10 6 2 8" xfId="30703"/>
    <cellStyle name="Milliers 10 6 2 9" xfId="1874"/>
    <cellStyle name="Milliers 10 6 3" xfId="992"/>
    <cellStyle name="Milliers 10 6 3 2" xfId="2969"/>
    <cellStyle name="Milliers 10 6 3 2 2" xfId="4731"/>
    <cellStyle name="Milliers 10 6 3 2 2 2" xfId="8294"/>
    <cellStyle name="Milliers 10 6 3 2 2 2 2" xfId="15498"/>
    <cellStyle name="Milliers 10 6 3 2 2 2 2 2" xfId="29981"/>
    <cellStyle name="Milliers 10 6 3 2 2 2 2 2 2" xfId="58652"/>
    <cellStyle name="Milliers 10 6 3 2 2 2 2 3" xfId="44316"/>
    <cellStyle name="Milliers 10 6 3 2 2 2 3" xfId="22811"/>
    <cellStyle name="Milliers 10 6 3 2 2 2 3 2" xfId="51482"/>
    <cellStyle name="Milliers 10 6 3 2 2 2 4" xfId="37146"/>
    <cellStyle name="Milliers 10 6 3 2 2 3" xfId="11935"/>
    <cellStyle name="Milliers 10 6 3 2 2 3 2" xfId="26418"/>
    <cellStyle name="Milliers 10 6 3 2 2 3 2 2" xfId="55089"/>
    <cellStyle name="Milliers 10 6 3 2 2 3 3" xfId="40753"/>
    <cellStyle name="Milliers 10 6 3 2 2 4" xfId="19248"/>
    <cellStyle name="Milliers 10 6 3 2 2 4 2" xfId="47919"/>
    <cellStyle name="Milliers 10 6 3 2 2 5" xfId="33583"/>
    <cellStyle name="Milliers 10 6 3 2 3" xfId="6526"/>
    <cellStyle name="Milliers 10 6 3 2 3 2" xfId="13730"/>
    <cellStyle name="Milliers 10 6 3 2 3 2 2" xfId="28213"/>
    <cellStyle name="Milliers 10 6 3 2 3 2 2 2" xfId="56884"/>
    <cellStyle name="Milliers 10 6 3 2 3 2 3" xfId="42548"/>
    <cellStyle name="Milliers 10 6 3 2 3 3" xfId="21043"/>
    <cellStyle name="Milliers 10 6 3 2 3 3 2" xfId="49714"/>
    <cellStyle name="Milliers 10 6 3 2 3 4" xfId="35378"/>
    <cellStyle name="Milliers 10 6 3 2 4" xfId="10167"/>
    <cellStyle name="Milliers 10 6 3 2 4 2" xfId="24650"/>
    <cellStyle name="Milliers 10 6 3 2 4 2 2" xfId="53321"/>
    <cellStyle name="Milliers 10 6 3 2 4 3" xfId="38985"/>
    <cellStyle name="Milliers 10 6 3 2 5" xfId="17480"/>
    <cellStyle name="Milliers 10 6 3 2 5 2" xfId="46151"/>
    <cellStyle name="Milliers 10 6 3 2 6" xfId="31815"/>
    <cellStyle name="Milliers 10 6 3 3" xfId="3847"/>
    <cellStyle name="Milliers 10 6 3 3 2" xfId="7410"/>
    <cellStyle name="Milliers 10 6 3 3 2 2" xfId="14614"/>
    <cellStyle name="Milliers 10 6 3 3 2 2 2" xfId="29097"/>
    <cellStyle name="Milliers 10 6 3 3 2 2 2 2" xfId="57768"/>
    <cellStyle name="Milliers 10 6 3 3 2 2 3" xfId="43432"/>
    <cellStyle name="Milliers 10 6 3 3 2 3" xfId="21927"/>
    <cellStyle name="Milliers 10 6 3 3 2 3 2" xfId="50598"/>
    <cellStyle name="Milliers 10 6 3 3 2 4" xfId="36262"/>
    <cellStyle name="Milliers 10 6 3 3 3" xfId="11051"/>
    <cellStyle name="Milliers 10 6 3 3 3 2" xfId="25534"/>
    <cellStyle name="Milliers 10 6 3 3 3 2 2" xfId="54205"/>
    <cellStyle name="Milliers 10 6 3 3 3 3" xfId="39869"/>
    <cellStyle name="Milliers 10 6 3 3 4" xfId="18364"/>
    <cellStyle name="Milliers 10 6 3 3 4 2" xfId="47035"/>
    <cellStyle name="Milliers 10 6 3 3 5" xfId="32699"/>
    <cellStyle name="Milliers 10 6 3 4" xfId="5632"/>
    <cellStyle name="Milliers 10 6 3 4 2" xfId="12836"/>
    <cellStyle name="Milliers 10 6 3 4 2 2" xfId="27319"/>
    <cellStyle name="Milliers 10 6 3 4 2 2 2" xfId="55990"/>
    <cellStyle name="Milliers 10 6 3 4 2 3" xfId="41654"/>
    <cellStyle name="Milliers 10 6 3 4 3" xfId="20149"/>
    <cellStyle name="Milliers 10 6 3 4 3 2" xfId="48820"/>
    <cellStyle name="Milliers 10 6 3 4 4" xfId="34484"/>
    <cellStyle name="Milliers 10 6 3 5" xfId="9273"/>
    <cellStyle name="Milliers 10 6 3 5 2" xfId="23756"/>
    <cellStyle name="Milliers 10 6 3 5 2 2" xfId="52427"/>
    <cellStyle name="Milliers 10 6 3 5 3" xfId="38091"/>
    <cellStyle name="Milliers 10 6 3 6" xfId="16586"/>
    <cellStyle name="Milliers 10 6 3 6 2" xfId="45257"/>
    <cellStyle name="Milliers 10 6 3 7" xfId="30921"/>
    <cellStyle name="Milliers 10 6 3 8" xfId="2090"/>
    <cellStyle name="Milliers 10 6 4" xfId="2540"/>
    <cellStyle name="Milliers 10 6 4 2" xfId="4297"/>
    <cellStyle name="Milliers 10 6 4 2 2" xfId="7860"/>
    <cellStyle name="Milliers 10 6 4 2 2 2" xfId="15064"/>
    <cellStyle name="Milliers 10 6 4 2 2 2 2" xfId="29547"/>
    <cellStyle name="Milliers 10 6 4 2 2 2 2 2" xfId="58218"/>
    <cellStyle name="Milliers 10 6 4 2 2 2 3" xfId="43882"/>
    <cellStyle name="Milliers 10 6 4 2 2 3" xfId="22377"/>
    <cellStyle name="Milliers 10 6 4 2 2 3 2" xfId="51048"/>
    <cellStyle name="Milliers 10 6 4 2 2 4" xfId="36712"/>
    <cellStyle name="Milliers 10 6 4 2 3" xfId="11501"/>
    <cellStyle name="Milliers 10 6 4 2 3 2" xfId="25984"/>
    <cellStyle name="Milliers 10 6 4 2 3 2 2" xfId="54655"/>
    <cellStyle name="Milliers 10 6 4 2 3 3" xfId="40319"/>
    <cellStyle name="Milliers 10 6 4 2 4" xfId="18814"/>
    <cellStyle name="Milliers 10 6 4 2 4 2" xfId="47485"/>
    <cellStyle name="Milliers 10 6 4 2 5" xfId="33149"/>
    <cellStyle name="Milliers 10 6 4 3" xfId="6092"/>
    <cellStyle name="Milliers 10 6 4 3 2" xfId="13296"/>
    <cellStyle name="Milliers 10 6 4 3 2 2" xfId="27779"/>
    <cellStyle name="Milliers 10 6 4 3 2 2 2" xfId="56450"/>
    <cellStyle name="Milliers 10 6 4 3 2 3" xfId="42114"/>
    <cellStyle name="Milliers 10 6 4 3 3" xfId="20609"/>
    <cellStyle name="Milliers 10 6 4 3 3 2" xfId="49280"/>
    <cellStyle name="Milliers 10 6 4 3 4" xfId="34944"/>
    <cellStyle name="Milliers 10 6 4 4" xfId="9733"/>
    <cellStyle name="Milliers 10 6 4 4 2" xfId="24216"/>
    <cellStyle name="Milliers 10 6 4 4 2 2" xfId="52887"/>
    <cellStyle name="Milliers 10 6 4 4 3" xfId="38551"/>
    <cellStyle name="Milliers 10 6 4 5" xfId="17046"/>
    <cellStyle name="Milliers 10 6 4 5 2" xfId="45717"/>
    <cellStyle name="Milliers 10 6 4 6" xfId="31381"/>
    <cellStyle name="Milliers 10 6 5" xfId="3415"/>
    <cellStyle name="Milliers 10 6 5 2" xfId="6976"/>
    <cellStyle name="Milliers 10 6 5 2 2" xfId="14180"/>
    <cellStyle name="Milliers 10 6 5 2 2 2" xfId="28663"/>
    <cellStyle name="Milliers 10 6 5 2 2 2 2" xfId="57334"/>
    <cellStyle name="Milliers 10 6 5 2 2 3" xfId="42998"/>
    <cellStyle name="Milliers 10 6 5 2 3" xfId="21493"/>
    <cellStyle name="Milliers 10 6 5 2 3 2" xfId="50164"/>
    <cellStyle name="Milliers 10 6 5 2 4" xfId="35828"/>
    <cellStyle name="Milliers 10 6 5 3" xfId="10617"/>
    <cellStyle name="Milliers 10 6 5 3 2" xfId="25100"/>
    <cellStyle name="Milliers 10 6 5 3 2 2" xfId="53771"/>
    <cellStyle name="Milliers 10 6 5 3 3" xfId="39435"/>
    <cellStyle name="Milliers 10 6 5 4" xfId="17930"/>
    <cellStyle name="Milliers 10 6 5 4 2" xfId="46601"/>
    <cellStyle name="Milliers 10 6 5 5" xfId="32265"/>
    <cellStyle name="Milliers 10 6 6" xfId="5198"/>
    <cellStyle name="Milliers 10 6 6 2" xfId="12402"/>
    <cellStyle name="Milliers 10 6 6 2 2" xfId="26885"/>
    <cellStyle name="Milliers 10 6 6 2 2 2" xfId="55556"/>
    <cellStyle name="Milliers 10 6 6 2 3" xfId="41220"/>
    <cellStyle name="Milliers 10 6 6 3" xfId="19715"/>
    <cellStyle name="Milliers 10 6 6 3 2" xfId="48386"/>
    <cellStyle name="Milliers 10 6 6 4" xfId="34050"/>
    <cellStyle name="Milliers 10 6 7" xfId="8832"/>
    <cellStyle name="Milliers 10 6 7 2" xfId="23315"/>
    <cellStyle name="Milliers 10 6 7 2 2" xfId="51986"/>
    <cellStyle name="Milliers 10 6 7 3" xfId="37650"/>
    <cellStyle name="Milliers 10 6 8" xfId="16152"/>
    <cellStyle name="Milliers 10 6 8 2" xfId="44823"/>
    <cellStyle name="Milliers 10 6 9" xfId="30487"/>
    <cellStyle name="Milliers 10 7" xfId="537"/>
    <cellStyle name="Milliers 10 7 10" xfId="1669"/>
    <cellStyle name="Milliers 10 7 2" xfId="775"/>
    <cellStyle name="Milliers 10 7 2 2" xfId="1216"/>
    <cellStyle name="Milliers 10 7 2 2 2" xfId="3191"/>
    <cellStyle name="Milliers 10 7 2 2 2 2" xfId="4955"/>
    <cellStyle name="Milliers 10 7 2 2 2 2 2" xfId="8518"/>
    <cellStyle name="Milliers 10 7 2 2 2 2 2 2" xfId="15722"/>
    <cellStyle name="Milliers 10 7 2 2 2 2 2 2 2" xfId="30205"/>
    <cellStyle name="Milliers 10 7 2 2 2 2 2 2 2 2" xfId="58876"/>
    <cellStyle name="Milliers 10 7 2 2 2 2 2 2 3" xfId="44540"/>
    <cellStyle name="Milliers 10 7 2 2 2 2 2 3" xfId="23035"/>
    <cellStyle name="Milliers 10 7 2 2 2 2 2 3 2" xfId="51706"/>
    <cellStyle name="Milliers 10 7 2 2 2 2 2 4" xfId="37370"/>
    <cellStyle name="Milliers 10 7 2 2 2 2 3" xfId="12159"/>
    <cellStyle name="Milliers 10 7 2 2 2 2 3 2" xfId="26642"/>
    <cellStyle name="Milliers 10 7 2 2 2 2 3 2 2" xfId="55313"/>
    <cellStyle name="Milliers 10 7 2 2 2 2 3 3" xfId="40977"/>
    <cellStyle name="Milliers 10 7 2 2 2 2 4" xfId="19472"/>
    <cellStyle name="Milliers 10 7 2 2 2 2 4 2" xfId="48143"/>
    <cellStyle name="Milliers 10 7 2 2 2 2 5" xfId="33807"/>
    <cellStyle name="Milliers 10 7 2 2 2 3" xfId="6750"/>
    <cellStyle name="Milliers 10 7 2 2 2 3 2" xfId="13954"/>
    <cellStyle name="Milliers 10 7 2 2 2 3 2 2" xfId="28437"/>
    <cellStyle name="Milliers 10 7 2 2 2 3 2 2 2" xfId="57108"/>
    <cellStyle name="Milliers 10 7 2 2 2 3 2 3" xfId="42772"/>
    <cellStyle name="Milliers 10 7 2 2 2 3 3" xfId="21267"/>
    <cellStyle name="Milliers 10 7 2 2 2 3 3 2" xfId="49938"/>
    <cellStyle name="Milliers 10 7 2 2 2 3 4" xfId="35602"/>
    <cellStyle name="Milliers 10 7 2 2 2 4" xfId="10391"/>
    <cellStyle name="Milliers 10 7 2 2 2 4 2" xfId="24874"/>
    <cellStyle name="Milliers 10 7 2 2 2 4 2 2" xfId="53545"/>
    <cellStyle name="Milliers 10 7 2 2 2 4 3" xfId="39209"/>
    <cellStyle name="Milliers 10 7 2 2 2 5" xfId="17704"/>
    <cellStyle name="Milliers 10 7 2 2 2 5 2" xfId="46375"/>
    <cellStyle name="Milliers 10 7 2 2 2 6" xfId="32039"/>
    <cellStyle name="Milliers 10 7 2 2 3" xfId="4071"/>
    <cellStyle name="Milliers 10 7 2 2 3 2" xfId="7634"/>
    <cellStyle name="Milliers 10 7 2 2 3 2 2" xfId="14838"/>
    <cellStyle name="Milliers 10 7 2 2 3 2 2 2" xfId="29321"/>
    <cellStyle name="Milliers 10 7 2 2 3 2 2 2 2" xfId="57992"/>
    <cellStyle name="Milliers 10 7 2 2 3 2 2 3" xfId="43656"/>
    <cellStyle name="Milliers 10 7 2 2 3 2 3" xfId="22151"/>
    <cellStyle name="Milliers 10 7 2 2 3 2 3 2" xfId="50822"/>
    <cellStyle name="Milliers 10 7 2 2 3 2 4" xfId="36486"/>
    <cellStyle name="Milliers 10 7 2 2 3 3" xfId="11275"/>
    <cellStyle name="Milliers 10 7 2 2 3 3 2" xfId="25758"/>
    <cellStyle name="Milliers 10 7 2 2 3 3 2 2" xfId="54429"/>
    <cellStyle name="Milliers 10 7 2 2 3 3 3" xfId="40093"/>
    <cellStyle name="Milliers 10 7 2 2 3 4" xfId="18588"/>
    <cellStyle name="Milliers 10 7 2 2 3 4 2" xfId="47259"/>
    <cellStyle name="Milliers 10 7 2 2 3 5" xfId="32923"/>
    <cellStyle name="Milliers 10 7 2 2 4" xfId="5856"/>
    <cellStyle name="Milliers 10 7 2 2 4 2" xfId="13060"/>
    <cellStyle name="Milliers 10 7 2 2 4 2 2" xfId="27543"/>
    <cellStyle name="Milliers 10 7 2 2 4 2 2 2" xfId="56214"/>
    <cellStyle name="Milliers 10 7 2 2 4 2 3" xfId="41878"/>
    <cellStyle name="Milliers 10 7 2 2 4 3" xfId="20373"/>
    <cellStyle name="Milliers 10 7 2 2 4 3 2" xfId="49044"/>
    <cellStyle name="Milliers 10 7 2 2 4 4" xfId="34708"/>
    <cellStyle name="Milliers 10 7 2 2 5" xfId="9497"/>
    <cellStyle name="Milliers 10 7 2 2 5 2" xfId="23980"/>
    <cellStyle name="Milliers 10 7 2 2 5 2 2" xfId="52651"/>
    <cellStyle name="Milliers 10 7 2 2 5 3" xfId="38315"/>
    <cellStyle name="Milliers 10 7 2 2 6" xfId="16810"/>
    <cellStyle name="Milliers 10 7 2 2 6 2" xfId="45481"/>
    <cellStyle name="Milliers 10 7 2 2 7" xfId="31145"/>
    <cellStyle name="Milliers 10 7 2 2 8" xfId="2312"/>
    <cellStyle name="Milliers 10 7 2 3" xfId="2761"/>
    <cellStyle name="Milliers 10 7 2 3 2" xfId="4521"/>
    <cellStyle name="Milliers 10 7 2 3 2 2" xfId="8084"/>
    <cellStyle name="Milliers 10 7 2 3 2 2 2" xfId="15288"/>
    <cellStyle name="Milliers 10 7 2 3 2 2 2 2" xfId="29771"/>
    <cellStyle name="Milliers 10 7 2 3 2 2 2 2 2" xfId="58442"/>
    <cellStyle name="Milliers 10 7 2 3 2 2 2 3" xfId="44106"/>
    <cellStyle name="Milliers 10 7 2 3 2 2 3" xfId="22601"/>
    <cellStyle name="Milliers 10 7 2 3 2 2 3 2" xfId="51272"/>
    <cellStyle name="Milliers 10 7 2 3 2 2 4" xfId="36936"/>
    <cellStyle name="Milliers 10 7 2 3 2 3" xfId="11725"/>
    <cellStyle name="Milliers 10 7 2 3 2 3 2" xfId="26208"/>
    <cellStyle name="Milliers 10 7 2 3 2 3 2 2" xfId="54879"/>
    <cellStyle name="Milliers 10 7 2 3 2 3 3" xfId="40543"/>
    <cellStyle name="Milliers 10 7 2 3 2 4" xfId="19038"/>
    <cellStyle name="Milliers 10 7 2 3 2 4 2" xfId="47709"/>
    <cellStyle name="Milliers 10 7 2 3 2 5" xfId="33373"/>
    <cellStyle name="Milliers 10 7 2 3 3" xfId="6316"/>
    <cellStyle name="Milliers 10 7 2 3 3 2" xfId="13520"/>
    <cellStyle name="Milliers 10 7 2 3 3 2 2" xfId="28003"/>
    <cellStyle name="Milliers 10 7 2 3 3 2 2 2" xfId="56674"/>
    <cellStyle name="Milliers 10 7 2 3 3 2 3" xfId="42338"/>
    <cellStyle name="Milliers 10 7 2 3 3 3" xfId="20833"/>
    <cellStyle name="Milliers 10 7 2 3 3 3 2" xfId="49504"/>
    <cellStyle name="Milliers 10 7 2 3 3 4" xfId="35168"/>
    <cellStyle name="Milliers 10 7 2 3 4" xfId="9957"/>
    <cellStyle name="Milliers 10 7 2 3 4 2" xfId="24440"/>
    <cellStyle name="Milliers 10 7 2 3 4 2 2" xfId="53111"/>
    <cellStyle name="Milliers 10 7 2 3 4 3" xfId="38775"/>
    <cellStyle name="Milliers 10 7 2 3 5" xfId="17270"/>
    <cellStyle name="Milliers 10 7 2 3 5 2" xfId="45941"/>
    <cellStyle name="Milliers 10 7 2 3 6" xfId="31605"/>
    <cellStyle name="Milliers 10 7 2 4" xfId="3638"/>
    <cellStyle name="Milliers 10 7 2 4 2" xfId="7200"/>
    <cellStyle name="Milliers 10 7 2 4 2 2" xfId="14404"/>
    <cellStyle name="Milliers 10 7 2 4 2 2 2" xfId="28887"/>
    <cellStyle name="Milliers 10 7 2 4 2 2 2 2" xfId="57558"/>
    <cellStyle name="Milliers 10 7 2 4 2 2 3" xfId="43222"/>
    <cellStyle name="Milliers 10 7 2 4 2 3" xfId="21717"/>
    <cellStyle name="Milliers 10 7 2 4 2 3 2" xfId="50388"/>
    <cellStyle name="Milliers 10 7 2 4 2 4" xfId="36052"/>
    <cellStyle name="Milliers 10 7 2 4 3" xfId="10841"/>
    <cellStyle name="Milliers 10 7 2 4 3 2" xfId="25324"/>
    <cellStyle name="Milliers 10 7 2 4 3 2 2" xfId="53995"/>
    <cellStyle name="Milliers 10 7 2 4 3 3" xfId="39659"/>
    <cellStyle name="Milliers 10 7 2 4 4" xfId="18154"/>
    <cellStyle name="Milliers 10 7 2 4 4 2" xfId="46825"/>
    <cellStyle name="Milliers 10 7 2 4 5" xfId="32489"/>
    <cellStyle name="Milliers 10 7 2 5" xfId="5422"/>
    <cellStyle name="Milliers 10 7 2 5 2" xfId="12626"/>
    <cellStyle name="Milliers 10 7 2 5 2 2" xfId="27109"/>
    <cellStyle name="Milliers 10 7 2 5 2 2 2" xfId="55780"/>
    <cellStyle name="Milliers 10 7 2 5 2 3" xfId="41444"/>
    <cellStyle name="Milliers 10 7 2 5 3" xfId="19939"/>
    <cellStyle name="Milliers 10 7 2 5 3 2" xfId="48610"/>
    <cellStyle name="Milliers 10 7 2 5 4" xfId="34274"/>
    <cellStyle name="Milliers 10 7 2 6" xfId="9061"/>
    <cellStyle name="Milliers 10 7 2 6 2" xfId="23544"/>
    <cellStyle name="Milliers 10 7 2 6 2 2" xfId="52215"/>
    <cellStyle name="Milliers 10 7 2 6 3" xfId="37879"/>
    <cellStyle name="Milliers 10 7 2 7" xfId="16376"/>
    <cellStyle name="Milliers 10 7 2 7 2" xfId="45047"/>
    <cellStyle name="Milliers 10 7 2 8" xfId="30711"/>
    <cellStyle name="Milliers 10 7 2 9" xfId="1882"/>
    <cellStyle name="Milliers 10 7 3" xfId="1000"/>
    <cellStyle name="Milliers 10 7 3 2" xfId="2977"/>
    <cellStyle name="Milliers 10 7 3 2 2" xfId="4739"/>
    <cellStyle name="Milliers 10 7 3 2 2 2" xfId="8302"/>
    <cellStyle name="Milliers 10 7 3 2 2 2 2" xfId="15506"/>
    <cellStyle name="Milliers 10 7 3 2 2 2 2 2" xfId="29989"/>
    <cellStyle name="Milliers 10 7 3 2 2 2 2 2 2" xfId="58660"/>
    <cellStyle name="Milliers 10 7 3 2 2 2 2 3" xfId="44324"/>
    <cellStyle name="Milliers 10 7 3 2 2 2 3" xfId="22819"/>
    <cellStyle name="Milliers 10 7 3 2 2 2 3 2" xfId="51490"/>
    <cellStyle name="Milliers 10 7 3 2 2 2 4" xfId="37154"/>
    <cellStyle name="Milliers 10 7 3 2 2 3" xfId="11943"/>
    <cellStyle name="Milliers 10 7 3 2 2 3 2" xfId="26426"/>
    <cellStyle name="Milliers 10 7 3 2 2 3 2 2" xfId="55097"/>
    <cellStyle name="Milliers 10 7 3 2 2 3 3" xfId="40761"/>
    <cellStyle name="Milliers 10 7 3 2 2 4" xfId="19256"/>
    <cellStyle name="Milliers 10 7 3 2 2 4 2" xfId="47927"/>
    <cellStyle name="Milliers 10 7 3 2 2 5" xfId="33591"/>
    <cellStyle name="Milliers 10 7 3 2 3" xfId="6534"/>
    <cellStyle name="Milliers 10 7 3 2 3 2" xfId="13738"/>
    <cellStyle name="Milliers 10 7 3 2 3 2 2" xfId="28221"/>
    <cellStyle name="Milliers 10 7 3 2 3 2 2 2" xfId="56892"/>
    <cellStyle name="Milliers 10 7 3 2 3 2 3" xfId="42556"/>
    <cellStyle name="Milliers 10 7 3 2 3 3" xfId="21051"/>
    <cellStyle name="Milliers 10 7 3 2 3 3 2" xfId="49722"/>
    <cellStyle name="Milliers 10 7 3 2 3 4" xfId="35386"/>
    <cellStyle name="Milliers 10 7 3 2 4" xfId="10175"/>
    <cellStyle name="Milliers 10 7 3 2 4 2" xfId="24658"/>
    <cellStyle name="Milliers 10 7 3 2 4 2 2" xfId="53329"/>
    <cellStyle name="Milliers 10 7 3 2 4 3" xfId="38993"/>
    <cellStyle name="Milliers 10 7 3 2 5" xfId="17488"/>
    <cellStyle name="Milliers 10 7 3 2 5 2" xfId="46159"/>
    <cellStyle name="Milliers 10 7 3 2 6" xfId="31823"/>
    <cellStyle name="Milliers 10 7 3 3" xfId="3855"/>
    <cellStyle name="Milliers 10 7 3 3 2" xfId="7418"/>
    <cellStyle name="Milliers 10 7 3 3 2 2" xfId="14622"/>
    <cellStyle name="Milliers 10 7 3 3 2 2 2" xfId="29105"/>
    <cellStyle name="Milliers 10 7 3 3 2 2 2 2" xfId="57776"/>
    <cellStyle name="Milliers 10 7 3 3 2 2 3" xfId="43440"/>
    <cellStyle name="Milliers 10 7 3 3 2 3" xfId="21935"/>
    <cellStyle name="Milliers 10 7 3 3 2 3 2" xfId="50606"/>
    <cellStyle name="Milliers 10 7 3 3 2 4" xfId="36270"/>
    <cellStyle name="Milliers 10 7 3 3 3" xfId="11059"/>
    <cellStyle name="Milliers 10 7 3 3 3 2" xfId="25542"/>
    <cellStyle name="Milliers 10 7 3 3 3 2 2" xfId="54213"/>
    <cellStyle name="Milliers 10 7 3 3 3 3" xfId="39877"/>
    <cellStyle name="Milliers 10 7 3 3 4" xfId="18372"/>
    <cellStyle name="Milliers 10 7 3 3 4 2" xfId="47043"/>
    <cellStyle name="Milliers 10 7 3 3 5" xfId="32707"/>
    <cellStyle name="Milliers 10 7 3 4" xfId="5640"/>
    <cellStyle name="Milliers 10 7 3 4 2" xfId="12844"/>
    <cellStyle name="Milliers 10 7 3 4 2 2" xfId="27327"/>
    <cellStyle name="Milliers 10 7 3 4 2 2 2" xfId="55998"/>
    <cellStyle name="Milliers 10 7 3 4 2 3" xfId="41662"/>
    <cellStyle name="Milliers 10 7 3 4 3" xfId="20157"/>
    <cellStyle name="Milliers 10 7 3 4 3 2" xfId="48828"/>
    <cellStyle name="Milliers 10 7 3 4 4" xfId="34492"/>
    <cellStyle name="Milliers 10 7 3 5" xfId="9281"/>
    <cellStyle name="Milliers 10 7 3 5 2" xfId="23764"/>
    <cellStyle name="Milliers 10 7 3 5 2 2" xfId="52435"/>
    <cellStyle name="Milliers 10 7 3 5 3" xfId="38099"/>
    <cellStyle name="Milliers 10 7 3 6" xfId="16594"/>
    <cellStyle name="Milliers 10 7 3 6 2" xfId="45265"/>
    <cellStyle name="Milliers 10 7 3 7" xfId="30929"/>
    <cellStyle name="Milliers 10 7 3 8" xfId="2098"/>
    <cellStyle name="Milliers 10 7 4" xfId="2548"/>
    <cellStyle name="Milliers 10 7 4 2" xfId="4305"/>
    <cellStyle name="Milliers 10 7 4 2 2" xfId="7868"/>
    <cellStyle name="Milliers 10 7 4 2 2 2" xfId="15072"/>
    <cellStyle name="Milliers 10 7 4 2 2 2 2" xfId="29555"/>
    <cellStyle name="Milliers 10 7 4 2 2 2 2 2" xfId="58226"/>
    <cellStyle name="Milliers 10 7 4 2 2 2 3" xfId="43890"/>
    <cellStyle name="Milliers 10 7 4 2 2 3" xfId="22385"/>
    <cellStyle name="Milliers 10 7 4 2 2 3 2" xfId="51056"/>
    <cellStyle name="Milliers 10 7 4 2 2 4" xfId="36720"/>
    <cellStyle name="Milliers 10 7 4 2 3" xfId="11509"/>
    <cellStyle name="Milliers 10 7 4 2 3 2" xfId="25992"/>
    <cellStyle name="Milliers 10 7 4 2 3 2 2" xfId="54663"/>
    <cellStyle name="Milliers 10 7 4 2 3 3" xfId="40327"/>
    <cellStyle name="Milliers 10 7 4 2 4" xfId="18822"/>
    <cellStyle name="Milliers 10 7 4 2 4 2" xfId="47493"/>
    <cellStyle name="Milliers 10 7 4 2 5" xfId="33157"/>
    <cellStyle name="Milliers 10 7 4 3" xfId="6100"/>
    <cellStyle name="Milliers 10 7 4 3 2" xfId="13304"/>
    <cellStyle name="Milliers 10 7 4 3 2 2" xfId="27787"/>
    <cellStyle name="Milliers 10 7 4 3 2 2 2" xfId="56458"/>
    <cellStyle name="Milliers 10 7 4 3 2 3" xfId="42122"/>
    <cellStyle name="Milliers 10 7 4 3 3" xfId="20617"/>
    <cellStyle name="Milliers 10 7 4 3 3 2" xfId="49288"/>
    <cellStyle name="Milliers 10 7 4 3 4" xfId="34952"/>
    <cellStyle name="Milliers 10 7 4 4" xfId="9741"/>
    <cellStyle name="Milliers 10 7 4 4 2" xfId="24224"/>
    <cellStyle name="Milliers 10 7 4 4 2 2" xfId="52895"/>
    <cellStyle name="Milliers 10 7 4 4 3" xfId="38559"/>
    <cellStyle name="Milliers 10 7 4 5" xfId="17054"/>
    <cellStyle name="Milliers 10 7 4 5 2" xfId="45725"/>
    <cellStyle name="Milliers 10 7 4 6" xfId="31389"/>
    <cellStyle name="Milliers 10 7 5" xfId="3423"/>
    <cellStyle name="Milliers 10 7 5 2" xfId="6984"/>
    <cellStyle name="Milliers 10 7 5 2 2" xfId="14188"/>
    <cellStyle name="Milliers 10 7 5 2 2 2" xfId="28671"/>
    <cellStyle name="Milliers 10 7 5 2 2 2 2" xfId="57342"/>
    <cellStyle name="Milliers 10 7 5 2 2 3" xfId="43006"/>
    <cellStyle name="Milliers 10 7 5 2 3" xfId="21501"/>
    <cellStyle name="Milliers 10 7 5 2 3 2" xfId="50172"/>
    <cellStyle name="Milliers 10 7 5 2 4" xfId="35836"/>
    <cellStyle name="Milliers 10 7 5 3" xfId="10625"/>
    <cellStyle name="Milliers 10 7 5 3 2" xfId="25108"/>
    <cellStyle name="Milliers 10 7 5 3 2 2" xfId="53779"/>
    <cellStyle name="Milliers 10 7 5 3 3" xfId="39443"/>
    <cellStyle name="Milliers 10 7 5 4" xfId="17938"/>
    <cellStyle name="Milliers 10 7 5 4 2" xfId="46609"/>
    <cellStyle name="Milliers 10 7 5 5" xfId="32273"/>
    <cellStyle name="Milliers 10 7 6" xfId="5206"/>
    <cellStyle name="Milliers 10 7 6 2" xfId="12410"/>
    <cellStyle name="Milliers 10 7 6 2 2" xfId="26893"/>
    <cellStyle name="Milliers 10 7 6 2 2 2" xfId="55564"/>
    <cellStyle name="Milliers 10 7 6 2 3" xfId="41228"/>
    <cellStyle name="Milliers 10 7 6 3" xfId="19723"/>
    <cellStyle name="Milliers 10 7 6 3 2" xfId="48394"/>
    <cellStyle name="Milliers 10 7 6 4" xfId="34058"/>
    <cellStyle name="Milliers 10 7 7" xfId="8842"/>
    <cellStyle name="Milliers 10 7 7 2" xfId="23325"/>
    <cellStyle name="Milliers 10 7 7 2 2" xfId="51996"/>
    <cellStyle name="Milliers 10 7 7 3" xfId="37660"/>
    <cellStyle name="Milliers 10 7 8" xfId="16160"/>
    <cellStyle name="Milliers 10 7 8 2" xfId="44831"/>
    <cellStyle name="Milliers 10 7 9" xfId="30495"/>
    <cellStyle name="Milliers 10 8" xfId="543"/>
    <cellStyle name="Milliers 10 8 10" xfId="1673"/>
    <cellStyle name="Milliers 10 8 2" xfId="781"/>
    <cellStyle name="Milliers 10 8 2 2" xfId="1221"/>
    <cellStyle name="Milliers 10 8 2 2 2" xfId="3196"/>
    <cellStyle name="Milliers 10 8 2 2 2 2" xfId="4960"/>
    <cellStyle name="Milliers 10 8 2 2 2 2 2" xfId="8523"/>
    <cellStyle name="Milliers 10 8 2 2 2 2 2 2" xfId="15727"/>
    <cellStyle name="Milliers 10 8 2 2 2 2 2 2 2" xfId="30210"/>
    <cellStyle name="Milliers 10 8 2 2 2 2 2 2 2 2" xfId="58881"/>
    <cellStyle name="Milliers 10 8 2 2 2 2 2 2 3" xfId="44545"/>
    <cellStyle name="Milliers 10 8 2 2 2 2 2 3" xfId="23040"/>
    <cellStyle name="Milliers 10 8 2 2 2 2 2 3 2" xfId="51711"/>
    <cellStyle name="Milliers 10 8 2 2 2 2 2 4" xfId="37375"/>
    <cellStyle name="Milliers 10 8 2 2 2 2 3" xfId="12164"/>
    <cellStyle name="Milliers 10 8 2 2 2 2 3 2" xfId="26647"/>
    <cellStyle name="Milliers 10 8 2 2 2 2 3 2 2" xfId="55318"/>
    <cellStyle name="Milliers 10 8 2 2 2 2 3 3" xfId="40982"/>
    <cellStyle name="Milliers 10 8 2 2 2 2 4" xfId="19477"/>
    <cellStyle name="Milliers 10 8 2 2 2 2 4 2" xfId="48148"/>
    <cellStyle name="Milliers 10 8 2 2 2 2 5" xfId="33812"/>
    <cellStyle name="Milliers 10 8 2 2 2 3" xfId="6755"/>
    <cellStyle name="Milliers 10 8 2 2 2 3 2" xfId="13959"/>
    <cellStyle name="Milliers 10 8 2 2 2 3 2 2" xfId="28442"/>
    <cellStyle name="Milliers 10 8 2 2 2 3 2 2 2" xfId="57113"/>
    <cellStyle name="Milliers 10 8 2 2 2 3 2 3" xfId="42777"/>
    <cellStyle name="Milliers 10 8 2 2 2 3 3" xfId="21272"/>
    <cellStyle name="Milliers 10 8 2 2 2 3 3 2" xfId="49943"/>
    <cellStyle name="Milliers 10 8 2 2 2 3 4" xfId="35607"/>
    <cellStyle name="Milliers 10 8 2 2 2 4" xfId="10396"/>
    <cellStyle name="Milliers 10 8 2 2 2 4 2" xfId="24879"/>
    <cellStyle name="Milliers 10 8 2 2 2 4 2 2" xfId="53550"/>
    <cellStyle name="Milliers 10 8 2 2 2 4 3" xfId="39214"/>
    <cellStyle name="Milliers 10 8 2 2 2 5" xfId="17709"/>
    <cellStyle name="Milliers 10 8 2 2 2 5 2" xfId="46380"/>
    <cellStyle name="Milliers 10 8 2 2 2 6" xfId="32044"/>
    <cellStyle name="Milliers 10 8 2 2 3" xfId="4076"/>
    <cellStyle name="Milliers 10 8 2 2 3 2" xfId="7639"/>
    <cellStyle name="Milliers 10 8 2 2 3 2 2" xfId="14843"/>
    <cellStyle name="Milliers 10 8 2 2 3 2 2 2" xfId="29326"/>
    <cellStyle name="Milliers 10 8 2 2 3 2 2 2 2" xfId="57997"/>
    <cellStyle name="Milliers 10 8 2 2 3 2 2 3" xfId="43661"/>
    <cellStyle name="Milliers 10 8 2 2 3 2 3" xfId="22156"/>
    <cellStyle name="Milliers 10 8 2 2 3 2 3 2" xfId="50827"/>
    <cellStyle name="Milliers 10 8 2 2 3 2 4" xfId="36491"/>
    <cellStyle name="Milliers 10 8 2 2 3 3" xfId="11280"/>
    <cellStyle name="Milliers 10 8 2 2 3 3 2" xfId="25763"/>
    <cellStyle name="Milliers 10 8 2 2 3 3 2 2" xfId="54434"/>
    <cellStyle name="Milliers 10 8 2 2 3 3 3" xfId="40098"/>
    <cellStyle name="Milliers 10 8 2 2 3 4" xfId="18593"/>
    <cellStyle name="Milliers 10 8 2 2 3 4 2" xfId="47264"/>
    <cellStyle name="Milliers 10 8 2 2 3 5" xfId="32928"/>
    <cellStyle name="Milliers 10 8 2 2 4" xfId="5861"/>
    <cellStyle name="Milliers 10 8 2 2 4 2" xfId="13065"/>
    <cellStyle name="Milliers 10 8 2 2 4 2 2" xfId="27548"/>
    <cellStyle name="Milliers 10 8 2 2 4 2 2 2" xfId="56219"/>
    <cellStyle name="Milliers 10 8 2 2 4 2 3" xfId="41883"/>
    <cellStyle name="Milliers 10 8 2 2 4 3" xfId="20378"/>
    <cellStyle name="Milliers 10 8 2 2 4 3 2" xfId="49049"/>
    <cellStyle name="Milliers 10 8 2 2 4 4" xfId="34713"/>
    <cellStyle name="Milliers 10 8 2 2 5" xfId="9502"/>
    <cellStyle name="Milliers 10 8 2 2 5 2" xfId="23985"/>
    <cellStyle name="Milliers 10 8 2 2 5 2 2" xfId="52656"/>
    <cellStyle name="Milliers 10 8 2 2 5 3" xfId="38320"/>
    <cellStyle name="Milliers 10 8 2 2 6" xfId="16815"/>
    <cellStyle name="Milliers 10 8 2 2 6 2" xfId="45486"/>
    <cellStyle name="Milliers 10 8 2 2 7" xfId="31150"/>
    <cellStyle name="Milliers 10 8 2 2 8" xfId="2317"/>
    <cellStyle name="Milliers 10 8 2 3" xfId="2766"/>
    <cellStyle name="Milliers 10 8 2 3 2" xfId="4526"/>
    <cellStyle name="Milliers 10 8 2 3 2 2" xfId="8089"/>
    <cellStyle name="Milliers 10 8 2 3 2 2 2" xfId="15293"/>
    <cellStyle name="Milliers 10 8 2 3 2 2 2 2" xfId="29776"/>
    <cellStyle name="Milliers 10 8 2 3 2 2 2 2 2" xfId="58447"/>
    <cellStyle name="Milliers 10 8 2 3 2 2 2 3" xfId="44111"/>
    <cellStyle name="Milliers 10 8 2 3 2 2 3" xfId="22606"/>
    <cellStyle name="Milliers 10 8 2 3 2 2 3 2" xfId="51277"/>
    <cellStyle name="Milliers 10 8 2 3 2 2 4" xfId="36941"/>
    <cellStyle name="Milliers 10 8 2 3 2 3" xfId="11730"/>
    <cellStyle name="Milliers 10 8 2 3 2 3 2" xfId="26213"/>
    <cellStyle name="Milliers 10 8 2 3 2 3 2 2" xfId="54884"/>
    <cellStyle name="Milliers 10 8 2 3 2 3 3" xfId="40548"/>
    <cellStyle name="Milliers 10 8 2 3 2 4" xfId="19043"/>
    <cellStyle name="Milliers 10 8 2 3 2 4 2" xfId="47714"/>
    <cellStyle name="Milliers 10 8 2 3 2 5" xfId="33378"/>
    <cellStyle name="Milliers 10 8 2 3 3" xfId="6321"/>
    <cellStyle name="Milliers 10 8 2 3 3 2" xfId="13525"/>
    <cellStyle name="Milliers 10 8 2 3 3 2 2" xfId="28008"/>
    <cellStyle name="Milliers 10 8 2 3 3 2 2 2" xfId="56679"/>
    <cellStyle name="Milliers 10 8 2 3 3 2 3" xfId="42343"/>
    <cellStyle name="Milliers 10 8 2 3 3 3" xfId="20838"/>
    <cellStyle name="Milliers 10 8 2 3 3 3 2" xfId="49509"/>
    <cellStyle name="Milliers 10 8 2 3 3 4" xfId="35173"/>
    <cellStyle name="Milliers 10 8 2 3 4" xfId="9962"/>
    <cellStyle name="Milliers 10 8 2 3 4 2" xfId="24445"/>
    <cellStyle name="Milliers 10 8 2 3 4 2 2" xfId="53116"/>
    <cellStyle name="Milliers 10 8 2 3 4 3" xfId="38780"/>
    <cellStyle name="Milliers 10 8 2 3 5" xfId="17275"/>
    <cellStyle name="Milliers 10 8 2 3 5 2" xfId="45946"/>
    <cellStyle name="Milliers 10 8 2 3 6" xfId="31610"/>
    <cellStyle name="Milliers 10 8 2 4" xfId="3643"/>
    <cellStyle name="Milliers 10 8 2 4 2" xfId="7205"/>
    <cellStyle name="Milliers 10 8 2 4 2 2" xfId="14409"/>
    <cellStyle name="Milliers 10 8 2 4 2 2 2" xfId="28892"/>
    <cellStyle name="Milliers 10 8 2 4 2 2 2 2" xfId="57563"/>
    <cellStyle name="Milliers 10 8 2 4 2 2 3" xfId="43227"/>
    <cellStyle name="Milliers 10 8 2 4 2 3" xfId="21722"/>
    <cellStyle name="Milliers 10 8 2 4 2 3 2" xfId="50393"/>
    <cellStyle name="Milliers 10 8 2 4 2 4" xfId="36057"/>
    <cellStyle name="Milliers 10 8 2 4 3" xfId="10846"/>
    <cellStyle name="Milliers 10 8 2 4 3 2" xfId="25329"/>
    <cellStyle name="Milliers 10 8 2 4 3 2 2" xfId="54000"/>
    <cellStyle name="Milliers 10 8 2 4 3 3" xfId="39664"/>
    <cellStyle name="Milliers 10 8 2 4 4" xfId="18159"/>
    <cellStyle name="Milliers 10 8 2 4 4 2" xfId="46830"/>
    <cellStyle name="Milliers 10 8 2 4 5" xfId="32494"/>
    <cellStyle name="Milliers 10 8 2 5" xfId="5427"/>
    <cellStyle name="Milliers 10 8 2 5 2" xfId="12631"/>
    <cellStyle name="Milliers 10 8 2 5 2 2" xfId="27114"/>
    <cellStyle name="Milliers 10 8 2 5 2 2 2" xfId="55785"/>
    <cellStyle name="Milliers 10 8 2 5 2 3" xfId="41449"/>
    <cellStyle name="Milliers 10 8 2 5 3" xfId="19944"/>
    <cellStyle name="Milliers 10 8 2 5 3 2" xfId="48615"/>
    <cellStyle name="Milliers 10 8 2 5 4" xfId="34279"/>
    <cellStyle name="Milliers 10 8 2 6" xfId="9067"/>
    <cellStyle name="Milliers 10 8 2 6 2" xfId="23550"/>
    <cellStyle name="Milliers 10 8 2 6 2 2" xfId="52221"/>
    <cellStyle name="Milliers 10 8 2 6 3" xfId="37885"/>
    <cellStyle name="Milliers 10 8 2 7" xfId="16381"/>
    <cellStyle name="Milliers 10 8 2 7 2" xfId="45052"/>
    <cellStyle name="Milliers 10 8 2 8" xfId="30716"/>
    <cellStyle name="Milliers 10 8 2 9" xfId="1887"/>
    <cellStyle name="Milliers 10 8 3" xfId="1005"/>
    <cellStyle name="Milliers 10 8 3 2" xfId="2982"/>
    <cellStyle name="Milliers 10 8 3 2 2" xfId="4744"/>
    <cellStyle name="Milliers 10 8 3 2 2 2" xfId="8307"/>
    <cellStyle name="Milliers 10 8 3 2 2 2 2" xfId="15511"/>
    <cellStyle name="Milliers 10 8 3 2 2 2 2 2" xfId="29994"/>
    <cellStyle name="Milliers 10 8 3 2 2 2 2 2 2" xfId="58665"/>
    <cellStyle name="Milliers 10 8 3 2 2 2 2 3" xfId="44329"/>
    <cellStyle name="Milliers 10 8 3 2 2 2 3" xfId="22824"/>
    <cellStyle name="Milliers 10 8 3 2 2 2 3 2" xfId="51495"/>
    <cellStyle name="Milliers 10 8 3 2 2 2 4" xfId="37159"/>
    <cellStyle name="Milliers 10 8 3 2 2 3" xfId="11948"/>
    <cellStyle name="Milliers 10 8 3 2 2 3 2" xfId="26431"/>
    <cellStyle name="Milliers 10 8 3 2 2 3 2 2" xfId="55102"/>
    <cellStyle name="Milliers 10 8 3 2 2 3 3" xfId="40766"/>
    <cellStyle name="Milliers 10 8 3 2 2 4" xfId="19261"/>
    <cellStyle name="Milliers 10 8 3 2 2 4 2" xfId="47932"/>
    <cellStyle name="Milliers 10 8 3 2 2 5" xfId="33596"/>
    <cellStyle name="Milliers 10 8 3 2 3" xfId="6539"/>
    <cellStyle name="Milliers 10 8 3 2 3 2" xfId="13743"/>
    <cellStyle name="Milliers 10 8 3 2 3 2 2" xfId="28226"/>
    <cellStyle name="Milliers 10 8 3 2 3 2 2 2" xfId="56897"/>
    <cellStyle name="Milliers 10 8 3 2 3 2 3" xfId="42561"/>
    <cellStyle name="Milliers 10 8 3 2 3 3" xfId="21056"/>
    <cellStyle name="Milliers 10 8 3 2 3 3 2" xfId="49727"/>
    <cellStyle name="Milliers 10 8 3 2 3 4" xfId="35391"/>
    <cellStyle name="Milliers 10 8 3 2 4" xfId="10180"/>
    <cellStyle name="Milliers 10 8 3 2 4 2" xfId="24663"/>
    <cellStyle name="Milliers 10 8 3 2 4 2 2" xfId="53334"/>
    <cellStyle name="Milliers 10 8 3 2 4 3" xfId="38998"/>
    <cellStyle name="Milliers 10 8 3 2 5" xfId="17493"/>
    <cellStyle name="Milliers 10 8 3 2 5 2" xfId="46164"/>
    <cellStyle name="Milliers 10 8 3 2 6" xfId="31828"/>
    <cellStyle name="Milliers 10 8 3 3" xfId="3860"/>
    <cellStyle name="Milliers 10 8 3 3 2" xfId="7423"/>
    <cellStyle name="Milliers 10 8 3 3 2 2" xfId="14627"/>
    <cellStyle name="Milliers 10 8 3 3 2 2 2" xfId="29110"/>
    <cellStyle name="Milliers 10 8 3 3 2 2 2 2" xfId="57781"/>
    <cellStyle name="Milliers 10 8 3 3 2 2 3" xfId="43445"/>
    <cellStyle name="Milliers 10 8 3 3 2 3" xfId="21940"/>
    <cellStyle name="Milliers 10 8 3 3 2 3 2" xfId="50611"/>
    <cellStyle name="Milliers 10 8 3 3 2 4" xfId="36275"/>
    <cellStyle name="Milliers 10 8 3 3 3" xfId="11064"/>
    <cellStyle name="Milliers 10 8 3 3 3 2" xfId="25547"/>
    <cellStyle name="Milliers 10 8 3 3 3 2 2" xfId="54218"/>
    <cellStyle name="Milliers 10 8 3 3 3 3" xfId="39882"/>
    <cellStyle name="Milliers 10 8 3 3 4" xfId="18377"/>
    <cellStyle name="Milliers 10 8 3 3 4 2" xfId="47048"/>
    <cellStyle name="Milliers 10 8 3 3 5" xfId="32712"/>
    <cellStyle name="Milliers 10 8 3 4" xfId="5645"/>
    <cellStyle name="Milliers 10 8 3 4 2" xfId="12849"/>
    <cellStyle name="Milliers 10 8 3 4 2 2" xfId="27332"/>
    <cellStyle name="Milliers 10 8 3 4 2 2 2" xfId="56003"/>
    <cellStyle name="Milliers 10 8 3 4 2 3" xfId="41667"/>
    <cellStyle name="Milliers 10 8 3 4 3" xfId="20162"/>
    <cellStyle name="Milliers 10 8 3 4 3 2" xfId="48833"/>
    <cellStyle name="Milliers 10 8 3 4 4" xfId="34497"/>
    <cellStyle name="Milliers 10 8 3 5" xfId="9286"/>
    <cellStyle name="Milliers 10 8 3 5 2" xfId="23769"/>
    <cellStyle name="Milliers 10 8 3 5 2 2" xfId="52440"/>
    <cellStyle name="Milliers 10 8 3 5 3" xfId="38104"/>
    <cellStyle name="Milliers 10 8 3 6" xfId="16599"/>
    <cellStyle name="Milliers 10 8 3 6 2" xfId="45270"/>
    <cellStyle name="Milliers 10 8 3 7" xfId="30934"/>
    <cellStyle name="Milliers 10 8 3 8" xfId="2103"/>
    <cellStyle name="Milliers 10 8 4" xfId="2552"/>
    <cellStyle name="Milliers 10 8 4 2" xfId="4310"/>
    <cellStyle name="Milliers 10 8 4 2 2" xfId="7873"/>
    <cellStyle name="Milliers 10 8 4 2 2 2" xfId="15077"/>
    <cellStyle name="Milliers 10 8 4 2 2 2 2" xfId="29560"/>
    <cellStyle name="Milliers 10 8 4 2 2 2 2 2" xfId="58231"/>
    <cellStyle name="Milliers 10 8 4 2 2 2 3" xfId="43895"/>
    <cellStyle name="Milliers 10 8 4 2 2 3" xfId="22390"/>
    <cellStyle name="Milliers 10 8 4 2 2 3 2" xfId="51061"/>
    <cellStyle name="Milliers 10 8 4 2 2 4" xfId="36725"/>
    <cellStyle name="Milliers 10 8 4 2 3" xfId="11514"/>
    <cellStyle name="Milliers 10 8 4 2 3 2" xfId="25997"/>
    <cellStyle name="Milliers 10 8 4 2 3 2 2" xfId="54668"/>
    <cellStyle name="Milliers 10 8 4 2 3 3" xfId="40332"/>
    <cellStyle name="Milliers 10 8 4 2 4" xfId="18827"/>
    <cellStyle name="Milliers 10 8 4 2 4 2" xfId="47498"/>
    <cellStyle name="Milliers 10 8 4 2 5" xfId="33162"/>
    <cellStyle name="Milliers 10 8 4 3" xfId="6105"/>
    <cellStyle name="Milliers 10 8 4 3 2" xfId="13309"/>
    <cellStyle name="Milliers 10 8 4 3 2 2" xfId="27792"/>
    <cellStyle name="Milliers 10 8 4 3 2 2 2" xfId="56463"/>
    <cellStyle name="Milliers 10 8 4 3 2 3" xfId="42127"/>
    <cellStyle name="Milliers 10 8 4 3 3" xfId="20622"/>
    <cellStyle name="Milliers 10 8 4 3 3 2" xfId="49293"/>
    <cellStyle name="Milliers 10 8 4 3 4" xfId="34957"/>
    <cellStyle name="Milliers 10 8 4 4" xfId="9746"/>
    <cellStyle name="Milliers 10 8 4 4 2" xfId="24229"/>
    <cellStyle name="Milliers 10 8 4 4 2 2" xfId="52900"/>
    <cellStyle name="Milliers 10 8 4 4 3" xfId="38564"/>
    <cellStyle name="Milliers 10 8 4 5" xfId="17059"/>
    <cellStyle name="Milliers 10 8 4 5 2" xfId="45730"/>
    <cellStyle name="Milliers 10 8 4 6" xfId="31394"/>
    <cellStyle name="Milliers 10 8 5" xfId="3428"/>
    <cellStyle name="Milliers 10 8 5 2" xfId="6989"/>
    <cellStyle name="Milliers 10 8 5 2 2" xfId="14193"/>
    <cellStyle name="Milliers 10 8 5 2 2 2" xfId="28676"/>
    <cellStyle name="Milliers 10 8 5 2 2 2 2" xfId="57347"/>
    <cellStyle name="Milliers 10 8 5 2 2 3" xfId="43011"/>
    <cellStyle name="Milliers 10 8 5 2 3" xfId="21506"/>
    <cellStyle name="Milliers 10 8 5 2 3 2" xfId="50177"/>
    <cellStyle name="Milliers 10 8 5 2 4" xfId="35841"/>
    <cellStyle name="Milliers 10 8 5 3" xfId="10630"/>
    <cellStyle name="Milliers 10 8 5 3 2" xfId="25113"/>
    <cellStyle name="Milliers 10 8 5 3 2 2" xfId="53784"/>
    <cellStyle name="Milliers 10 8 5 3 3" xfId="39448"/>
    <cellStyle name="Milliers 10 8 5 4" xfId="17943"/>
    <cellStyle name="Milliers 10 8 5 4 2" xfId="46614"/>
    <cellStyle name="Milliers 10 8 5 5" xfId="32278"/>
    <cellStyle name="Milliers 10 8 6" xfId="5211"/>
    <cellStyle name="Milliers 10 8 6 2" xfId="12415"/>
    <cellStyle name="Milliers 10 8 6 2 2" xfId="26898"/>
    <cellStyle name="Milliers 10 8 6 2 2 2" xfId="55569"/>
    <cellStyle name="Milliers 10 8 6 2 3" xfId="41233"/>
    <cellStyle name="Milliers 10 8 6 3" xfId="19728"/>
    <cellStyle name="Milliers 10 8 6 3 2" xfId="48399"/>
    <cellStyle name="Milliers 10 8 6 4" xfId="34063"/>
    <cellStyle name="Milliers 10 8 7" xfId="8848"/>
    <cellStyle name="Milliers 10 8 7 2" xfId="23331"/>
    <cellStyle name="Milliers 10 8 7 2 2" xfId="52002"/>
    <cellStyle name="Milliers 10 8 7 3" xfId="37666"/>
    <cellStyle name="Milliers 10 8 8" xfId="16165"/>
    <cellStyle name="Milliers 10 8 8 2" xfId="44836"/>
    <cellStyle name="Milliers 10 8 9" xfId="30500"/>
    <cellStyle name="Milliers 10 9" xfId="551"/>
    <cellStyle name="Milliers 10 9 10" xfId="1678"/>
    <cellStyle name="Milliers 10 9 2" xfId="788"/>
    <cellStyle name="Milliers 10 9 2 2" xfId="1226"/>
    <cellStyle name="Milliers 10 9 2 2 2" xfId="3201"/>
    <cellStyle name="Milliers 10 9 2 2 2 2" xfId="4965"/>
    <cellStyle name="Milliers 10 9 2 2 2 2 2" xfId="8528"/>
    <cellStyle name="Milliers 10 9 2 2 2 2 2 2" xfId="15732"/>
    <cellStyle name="Milliers 10 9 2 2 2 2 2 2 2" xfId="30215"/>
    <cellStyle name="Milliers 10 9 2 2 2 2 2 2 2 2" xfId="58886"/>
    <cellStyle name="Milliers 10 9 2 2 2 2 2 2 3" xfId="44550"/>
    <cellStyle name="Milliers 10 9 2 2 2 2 2 3" xfId="23045"/>
    <cellStyle name="Milliers 10 9 2 2 2 2 2 3 2" xfId="51716"/>
    <cellStyle name="Milliers 10 9 2 2 2 2 2 4" xfId="37380"/>
    <cellStyle name="Milliers 10 9 2 2 2 2 3" xfId="12169"/>
    <cellStyle name="Milliers 10 9 2 2 2 2 3 2" xfId="26652"/>
    <cellStyle name="Milliers 10 9 2 2 2 2 3 2 2" xfId="55323"/>
    <cellStyle name="Milliers 10 9 2 2 2 2 3 3" xfId="40987"/>
    <cellStyle name="Milliers 10 9 2 2 2 2 4" xfId="19482"/>
    <cellStyle name="Milliers 10 9 2 2 2 2 4 2" xfId="48153"/>
    <cellStyle name="Milliers 10 9 2 2 2 2 5" xfId="33817"/>
    <cellStyle name="Milliers 10 9 2 2 2 3" xfId="6760"/>
    <cellStyle name="Milliers 10 9 2 2 2 3 2" xfId="13964"/>
    <cellStyle name="Milliers 10 9 2 2 2 3 2 2" xfId="28447"/>
    <cellStyle name="Milliers 10 9 2 2 2 3 2 2 2" xfId="57118"/>
    <cellStyle name="Milliers 10 9 2 2 2 3 2 3" xfId="42782"/>
    <cellStyle name="Milliers 10 9 2 2 2 3 3" xfId="21277"/>
    <cellStyle name="Milliers 10 9 2 2 2 3 3 2" xfId="49948"/>
    <cellStyle name="Milliers 10 9 2 2 2 3 4" xfId="35612"/>
    <cellStyle name="Milliers 10 9 2 2 2 4" xfId="10401"/>
    <cellStyle name="Milliers 10 9 2 2 2 4 2" xfId="24884"/>
    <cellStyle name="Milliers 10 9 2 2 2 4 2 2" xfId="53555"/>
    <cellStyle name="Milliers 10 9 2 2 2 4 3" xfId="39219"/>
    <cellStyle name="Milliers 10 9 2 2 2 5" xfId="17714"/>
    <cellStyle name="Milliers 10 9 2 2 2 5 2" xfId="46385"/>
    <cellStyle name="Milliers 10 9 2 2 2 6" xfId="32049"/>
    <cellStyle name="Milliers 10 9 2 2 3" xfId="4081"/>
    <cellStyle name="Milliers 10 9 2 2 3 2" xfId="7644"/>
    <cellStyle name="Milliers 10 9 2 2 3 2 2" xfId="14848"/>
    <cellStyle name="Milliers 10 9 2 2 3 2 2 2" xfId="29331"/>
    <cellStyle name="Milliers 10 9 2 2 3 2 2 2 2" xfId="58002"/>
    <cellStyle name="Milliers 10 9 2 2 3 2 2 3" xfId="43666"/>
    <cellStyle name="Milliers 10 9 2 2 3 2 3" xfId="22161"/>
    <cellStyle name="Milliers 10 9 2 2 3 2 3 2" xfId="50832"/>
    <cellStyle name="Milliers 10 9 2 2 3 2 4" xfId="36496"/>
    <cellStyle name="Milliers 10 9 2 2 3 3" xfId="11285"/>
    <cellStyle name="Milliers 10 9 2 2 3 3 2" xfId="25768"/>
    <cellStyle name="Milliers 10 9 2 2 3 3 2 2" xfId="54439"/>
    <cellStyle name="Milliers 10 9 2 2 3 3 3" xfId="40103"/>
    <cellStyle name="Milliers 10 9 2 2 3 4" xfId="18598"/>
    <cellStyle name="Milliers 10 9 2 2 3 4 2" xfId="47269"/>
    <cellStyle name="Milliers 10 9 2 2 3 5" xfId="32933"/>
    <cellStyle name="Milliers 10 9 2 2 4" xfId="5866"/>
    <cellStyle name="Milliers 10 9 2 2 4 2" xfId="13070"/>
    <cellStyle name="Milliers 10 9 2 2 4 2 2" xfId="27553"/>
    <cellStyle name="Milliers 10 9 2 2 4 2 2 2" xfId="56224"/>
    <cellStyle name="Milliers 10 9 2 2 4 2 3" xfId="41888"/>
    <cellStyle name="Milliers 10 9 2 2 4 3" xfId="20383"/>
    <cellStyle name="Milliers 10 9 2 2 4 3 2" xfId="49054"/>
    <cellStyle name="Milliers 10 9 2 2 4 4" xfId="34718"/>
    <cellStyle name="Milliers 10 9 2 2 5" xfId="9507"/>
    <cellStyle name="Milliers 10 9 2 2 5 2" xfId="23990"/>
    <cellStyle name="Milliers 10 9 2 2 5 2 2" xfId="52661"/>
    <cellStyle name="Milliers 10 9 2 2 5 3" xfId="38325"/>
    <cellStyle name="Milliers 10 9 2 2 6" xfId="16820"/>
    <cellStyle name="Milliers 10 9 2 2 6 2" xfId="45491"/>
    <cellStyle name="Milliers 10 9 2 2 7" xfId="31155"/>
    <cellStyle name="Milliers 10 9 2 2 8" xfId="2322"/>
    <cellStyle name="Milliers 10 9 2 3" xfId="2771"/>
    <cellStyle name="Milliers 10 9 2 3 2" xfId="4531"/>
    <cellStyle name="Milliers 10 9 2 3 2 2" xfId="8094"/>
    <cellStyle name="Milliers 10 9 2 3 2 2 2" xfId="15298"/>
    <cellStyle name="Milliers 10 9 2 3 2 2 2 2" xfId="29781"/>
    <cellStyle name="Milliers 10 9 2 3 2 2 2 2 2" xfId="58452"/>
    <cellStyle name="Milliers 10 9 2 3 2 2 2 3" xfId="44116"/>
    <cellStyle name="Milliers 10 9 2 3 2 2 3" xfId="22611"/>
    <cellStyle name="Milliers 10 9 2 3 2 2 3 2" xfId="51282"/>
    <cellStyle name="Milliers 10 9 2 3 2 2 4" xfId="36946"/>
    <cellStyle name="Milliers 10 9 2 3 2 3" xfId="11735"/>
    <cellStyle name="Milliers 10 9 2 3 2 3 2" xfId="26218"/>
    <cellStyle name="Milliers 10 9 2 3 2 3 2 2" xfId="54889"/>
    <cellStyle name="Milliers 10 9 2 3 2 3 3" xfId="40553"/>
    <cellStyle name="Milliers 10 9 2 3 2 4" xfId="19048"/>
    <cellStyle name="Milliers 10 9 2 3 2 4 2" xfId="47719"/>
    <cellStyle name="Milliers 10 9 2 3 2 5" xfId="33383"/>
    <cellStyle name="Milliers 10 9 2 3 3" xfId="6326"/>
    <cellStyle name="Milliers 10 9 2 3 3 2" xfId="13530"/>
    <cellStyle name="Milliers 10 9 2 3 3 2 2" xfId="28013"/>
    <cellStyle name="Milliers 10 9 2 3 3 2 2 2" xfId="56684"/>
    <cellStyle name="Milliers 10 9 2 3 3 2 3" xfId="42348"/>
    <cellStyle name="Milliers 10 9 2 3 3 3" xfId="20843"/>
    <cellStyle name="Milliers 10 9 2 3 3 3 2" xfId="49514"/>
    <cellStyle name="Milliers 10 9 2 3 3 4" xfId="35178"/>
    <cellStyle name="Milliers 10 9 2 3 4" xfId="9967"/>
    <cellStyle name="Milliers 10 9 2 3 4 2" xfId="24450"/>
    <cellStyle name="Milliers 10 9 2 3 4 2 2" xfId="53121"/>
    <cellStyle name="Milliers 10 9 2 3 4 3" xfId="38785"/>
    <cellStyle name="Milliers 10 9 2 3 5" xfId="17280"/>
    <cellStyle name="Milliers 10 9 2 3 5 2" xfId="45951"/>
    <cellStyle name="Milliers 10 9 2 3 6" xfId="31615"/>
    <cellStyle name="Milliers 10 9 2 4" xfId="3648"/>
    <cellStyle name="Milliers 10 9 2 4 2" xfId="7210"/>
    <cellStyle name="Milliers 10 9 2 4 2 2" xfId="14414"/>
    <cellStyle name="Milliers 10 9 2 4 2 2 2" xfId="28897"/>
    <cellStyle name="Milliers 10 9 2 4 2 2 2 2" xfId="57568"/>
    <cellStyle name="Milliers 10 9 2 4 2 2 3" xfId="43232"/>
    <cellStyle name="Milliers 10 9 2 4 2 3" xfId="21727"/>
    <cellStyle name="Milliers 10 9 2 4 2 3 2" xfId="50398"/>
    <cellStyle name="Milliers 10 9 2 4 2 4" xfId="36062"/>
    <cellStyle name="Milliers 10 9 2 4 3" xfId="10851"/>
    <cellStyle name="Milliers 10 9 2 4 3 2" xfId="25334"/>
    <cellStyle name="Milliers 10 9 2 4 3 2 2" xfId="54005"/>
    <cellStyle name="Milliers 10 9 2 4 3 3" xfId="39669"/>
    <cellStyle name="Milliers 10 9 2 4 4" xfId="18164"/>
    <cellStyle name="Milliers 10 9 2 4 4 2" xfId="46835"/>
    <cellStyle name="Milliers 10 9 2 4 5" xfId="32499"/>
    <cellStyle name="Milliers 10 9 2 5" xfId="5432"/>
    <cellStyle name="Milliers 10 9 2 5 2" xfId="12636"/>
    <cellStyle name="Milliers 10 9 2 5 2 2" xfId="27119"/>
    <cellStyle name="Milliers 10 9 2 5 2 2 2" xfId="55790"/>
    <cellStyle name="Milliers 10 9 2 5 2 3" xfId="41454"/>
    <cellStyle name="Milliers 10 9 2 5 3" xfId="19949"/>
    <cellStyle name="Milliers 10 9 2 5 3 2" xfId="48620"/>
    <cellStyle name="Milliers 10 9 2 5 4" xfId="34284"/>
    <cellStyle name="Milliers 10 9 2 6" xfId="9073"/>
    <cellStyle name="Milliers 10 9 2 6 2" xfId="23556"/>
    <cellStyle name="Milliers 10 9 2 6 2 2" xfId="52227"/>
    <cellStyle name="Milliers 10 9 2 6 3" xfId="37891"/>
    <cellStyle name="Milliers 10 9 2 7" xfId="16386"/>
    <cellStyle name="Milliers 10 9 2 7 2" xfId="45057"/>
    <cellStyle name="Milliers 10 9 2 8" xfId="30721"/>
    <cellStyle name="Milliers 10 9 2 9" xfId="1892"/>
    <cellStyle name="Milliers 10 9 3" xfId="1010"/>
    <cellStyle name="Milliers 10 9 3 2" xfId="2987"/>
    <cellStyle name="Milliers 10 9 3 2 2" xfId="4749"/>
    <cellStyle name="Milliers 10 9 3 2 2 2" xfId="8312"/>
    <cellStyle name="Milliers 10 9 3 2 2 2 2" xfId="15516"/>
    <cellStyle name="Milliers 10 9 3 2 2 2 2 2" xfId="29999"/>
    <cellStyle name="Milliers 10 9 3 2 2 2 2 2 2" xfId="58670"/>
    <cellStyle name="Milliers 10 9 3 2 2 2 2 3" xfId="44334"/>
    <cellStyle name="Milliers 10 9 3 2 2 2 3" xfId="22829"/>
    <cellStyle name="Milliers 10 9 3 2 2 2 3 2" xfId="51500"/>
    <cellStyle name="Milliers 10 9 3 2 2 2 4" xfId="37164"/>
    <cellStyle name="Milliers 10 9 3 2 2 3" xfId="11953"/>
    <cellStyle name="Milliers 10 9 3 2 2 3 2" xfId="26436"/>
    <cellStyle name="Milliers 10 9 3 2 2 3 2 2" xfId="55107"/>
    <cellStyle name="Milliers 10 9 3 2 2 3 3" xfId="40771"/>
    <cellStyle name="Milliers 10 9 3 2 2 4" xfId="19266"/>
    <cellStyle name="Milliers 10 9 3 2 2 4 2" xfId="47937"/>
    <cellStyle name="Milliers 10 9 3 2 2 5" xfId="33601"/>
    <cellStyle name="Milliers 10 9 3 2 3" xfId="6544"/>
    <cellStyle name="Milliers 10 9 3 2 3 2" xfId="13748"/>
    <cellStyle name="Milliers 10 9 3 2 3 2 2" xfId="28231"/>
    <cellStyle name="Milliers 10 9 3 2 3 2 2 2" xfId="56902"/>
    <cellStyle name="Milliers 10 9 3 2 3 2 3" xfId="42566"/>
    <cellStyle name="Milliers 10 9 3 2 3 3" xfId="21061"/>
    <cellStyle name="Milliers 10 9 3 2 3 3 2" xfId="49732"/>
    <cellStyle name="Milliers 10 9 3 2 3 4" xfId="35396"/>
    <cellStyle name="Milliers 10 9 3 2 4" xfId="10185"/>
    <cellStyle name="Milliers 10 9 3 2 4 2" xfId="24668"/>
    <cellStyle name="Milliers 10 9 3 2 4 2 2" xfId="53339"/>
    <cellStyle name="Milliers 10 9 3 2 4 3" xfId="39003"/>
    <cellStyle name="Milliers 10 9 3 2 5" xfId="17498"/>
    <cellStyle name="Milliers 10 9 3 2 5 2" xfId="46169"/>
    <cellStyle name="Milliers 10 9 3 2 6" xfId="31833"/>
    <cellStyle name="Milliers 10 9 3 3" xfId="3865"/>
    <cellStyle name="Milliers 10 9 3 3 2" xfId="7428"/>
    <cellStyle name="Milliers 10 9 3 3 2 2" xfId="14632"/>
    <cellStyle name="Milliers 10 9 3 3 2 2 2" xfId="29115"/>
    <cellStyle name="Milliers 10 9 3 3 2 2 2 2" xfId="57786"/>
    <cellStyle name="Milliers 10 9 3 3 2 2 3" xfId="43450"/>
    <cellStyle name="Milliers 10 9 3 3 2 3" xfId="21945"/>
    <cellStyle name="Milliers 10 9 3 3 2 3 2" xfId="50616"/>
    <cellStyle name="Milliers 10 9 3 3 2 4" xfId="36280"/>
    <cellStyle name="Milliers 10 9 3 3 3" xfId="11069"/>
    <cellStyle name="Milliers 10 9 3 3 3 2" xfId="25552"/>
    <cellStyle name="Milliers 10 9 3 3 3 2 2" xfId="54223"/>
    <cellStyle name="Milliers 10 9 3 3 3 3" xfId="39887"/>
    <cellStyle name="Milliers 10 9 3 3 4" xfId="18382"/>
    <cellStyle name="Milliers 10 9 3 3 4 2" xfId="47053"/>
    <cellStyle name="Milliers 10 9 3 3 5" xfId="32717"/>
    <cellStyle name="Milliers 10 9 3 4" xfId="5650"/>
    <cellStyle name="Milliers 10 9 3 4 2" xfId="12854"/>
    <cellStyle name="Milliers 10 9 3 4 2 2" xfId="27337"/>
    <cellStyle name="Milliers 10 9 3 4 2 2 2" xfId="56008"/>
    <cellStyle name="Milliers 10 9 3 4 2 3" xfId="41672"/>
    <cellStyle name="Milliers 10 9 3 4 3" xfId="20167"/>
    <cellStyle name="Milliers 10 9 3 4 3 2" xfId="48838"/>
    <cellStyle name="Milliers 10 9 3 4 4" xfId="34502"/>
    <cellStyle name="Milliers 10 9 3 5" xfId="9291"/>
    <cellStyle name="Milliers 10 9 3 5 2" xfId="23774"/>
    <cellStyle name="Milliers 10 9 3 5 2 2" xfId="52445"/>
    <cellStyle name="Milliers 10 9 3 5 3" xfId="38109"/>
    <cellStyle name="Milliers 10 9 3 6" xfId="16604"/>
    <cellStyle name="Milliers 10 9 3 6 2" xfId="45275"/>
    <cellStyle name="Milliers 10 9 3 7" xfId="30939"/>
    <cellStyle name="Milliers 10 9 3 8" xfId="2108"/>
    <cellStyle name="Milliers 10 9 4" xfId="2557"/>
    <cellStyle name="Milliers 10 9 4 2" xfId="4315"/>
    <cellStyle name="Milliers 10 9 4 2 2" xfId="7878"/>
    <cellStyle name="Milliers 10 9 4 2 2 2" xfId="15082"/>
    <cellStyle name="Milliers 10 9 4 2 2 2 2" xfId="29565"/>
    <cellStyle name="Milliers 10 9 4 2 2 2 2 2" xfId="58236"/>
    <cellStyle name="Milliers 10 9 4 2 2 2 3" xfId="43900"/>
    <cellStyle name="Milliers 10 9 4 2 2 3" xfId="22395"/>
    <cellStyle name="Milliers 10 9 4 2 2 3 2" xfId="51066"/>
    <cellStyle name="Milliers 10 9 4 2 2 4" xfId="36730"/>
    <cellStyle name="Milliers 10 9 4 2 3" xfId="11519"/>
    <cellStyle name="Milliers 10 9 4 2 3 2" xfId="26002"/>
    <cellStyle name="Milliers 10 9 4 2 3 2 2" xfId="54673"/>
    <cellStyle name="Milliers 10 9 4 2 3 3" xfId="40337"/>
    <cellStyle name="Milliers 10 9 4 2 4" xfId="18832"/>
    <cellStyle name="Milliers 10 9 4 2 4 2" xfId="47503"/>
    <cellStyle name="Milliers 10 9 4 2 5" xfId="33167"/>
    <cellStyle name="Milliers 10 9 4 3" xfId="6110"/>
    <cellStyle name="Milliers 10 9 4 3 2" xfId="13314"/>
    <cellStyle name="Milliers 10 9 4 3 2 2" xfId="27797"/>
    <cellStyle name="Milliers 10 9 4 3 2 2 2" xfId="56468"/>
    <cellStyle name="Milliers 10 9 4 3 2 3" xfId="42132"/>
    <cellStyle name="Milliers 10 9 4 3 3" xfId="20627"/>
    <cellStyle name="Milliers 10 9 4 3 3 2" xfId="49298"/>
    <cellStyle name="Milliers 10 9 4 3 4" xfId="34962"/>
    <cellStyle name="Milliers 10 9 4 4" xfId="9751"/>
    <cellStyle name="Milliers 10 9 4 4 2" xfId="24234"/>
    <cellStyle name="Milliers 10 9 4 4 2 2" xfId="52905"/>
    <cellStyle name="Milliers 10 9 4 4 3" xfId="38569"/>
    <cellStyle name="Milliers 10 9 4 5" xfId="17064"/>
    <cellStyle name="Milliers 10 9 4 5 2" xfId="45735"/>
    <cellStyle name="Milliers 10 9 4 6" xfId="31399"/>
    <cellStyle name="Milliers 10 9 5" xfId="3433"/>
    <cellStyle name="Milliers 10 9 5 2" xfId="6994"/>
    <cellStyle name="Milliers 10 9 5 2 2" xfId="14198"/>
    <cellStyle name="Milliers 10 9 5 2 2 2" xfId="28681"/>
    <cellStyle name="Milliers 10 9 5 2 2 2 2" xfId="57352"/>
    <cellStyle name="Milliers 10 9 5 2 2 3" xfId="43016"/>
    <cellStyle name="Milliers 10 9 5 2 3" xfId="21511"/>
    <cellStyle name="Milliers 10 9 5 2 3 2" xfId="50182"/>
    <cellStyle name="Milliers 10 9 5 2 4" xfId="35846"/>
    <cellStyle name="Milliers 10 9 5 3" xfId="10635"/>
    <cellStyle name="Milliers 10 9 5 3 2" xfId="25118"/>
    <cellStyle name="Milliers 10 9 5 3 2 2" xfId="53789"/>
    <cellStyle name="Milliers 10 9 5 3 3" xfId="39453"/>
    <cellStyle name="Milliers 10 9 5 4" xfId="17948"/>
    <cellStyle name="Milliers 10 9 5 4 2" xfId="46619"/>
    <cellStyle name="Milliers 10 9 5 5" xfId="32283"/>
    <cellStyle name="Milliers 10 9 6" xfId="5216"/>
    <cellStyle name="Milliers 10 9 6 2" xfId="12420"/>
    <cellStyle name="Milliers 10 9 6 2 2" xfId="26903"/>
    <cellStyle name="Milliers 10 9 6 2 2 2" xfId="55574"/>
    <cellStyle name="Milliers 10 9 6 2 3" xfId="41238"/>
    <cellStyle name="Milliers 10 9 6 3" xfId="19733"/>
    <cellStyle name="Milliers 10 9 6 3 2" xfId="48404"/>
    <cellStyle name="Milliers 10 9 6 4" xfId="34068"/>
    <cellStyle name="Milliers 10 9 7" xfId="8854"/>
    <cellStyle name="Milliers 10 9 7 2" xfId="23337"/>
    <cellStyle name="Milliers 10 9 7 2 2" xfId="52008"/>
    <cellStyle name="Milliers 10 9 7 3" xfId="37672"/>
    <cellStyle name="Milliers 10 9 8" xfId="16170"/>
    <cellStyle name="Milliers 10 9 8 2" xfId="44841"/>
    <cellStyle name="Milliers 10 9 9" xfId="30505"/>
    <cellStyle name="Milliers 11" xfId="234"/>
    <cellStyle name="Milliers 11 10" xfId="16031"/>
    <cellStyle name="Milliers 11 10 2" xfId="44702"/>
    <cellStyle name="Milliers 11 11" xfId="30366"/>
    <cellStyle name="Milliers 11 12" xfId="1542"/>
    <cellStyle name="Milliers 11 2" xfId="235"/>
    <cellStyle name="Milliers 11 2 10" xfId="30367"/>
    <cellStyle name="Milliers 11 2 11" xfId="1543"/>
    <cellStyle name="Milliers 11 2 2" xfId="236"/>
    <cellStyle name="Milliers 11 2 2 10" xfId="1544"/>
    <cellStyle name="Milliers 11 2 2 2" xfId="639"/>
    <cellStyle name="Milliers 11 2 2 2 2" xfId="1089"/>
    <cellStyle name="Milliers 11 2 2 2 2 2" xfId="3065"/>
    <cellStyle name="Milliers 11 2 2 2 2 2 2" xfId="4828"/>
    <cellStyle name="Milliers 11 2 2 2 2 2 2 2" xfId="8391"/>
    <cellStyle name="Milliers 11 2 2 2 2 2 2 2 2" xfId="15595"/>
    <cellStyle name="Milliers 11 2 2 2 2 2 2 2 2 2" xfId="30078"/>
    <cellStyle name="Milliers 11 2 2 2 2 2 2 2 2 2 2" xfId="58749"/>
    <cellStyle name="Milliers 11 2 2 2 2 2 2 2 2 3" xfId="44413"/>
    <cellStyle name="Milliers 11 2 2 2 2 2 2 2 3" xfId="22908"/>
    <cellStyle name="Milliers 11 2 2 2 2 2 2 2 3 2" xfId="51579"/>
    <cellStyle name="Milliers 11 2 2 2 2 2 2 2 4" xfId="37243"/>
    <cellStyle name="Milliers 11 2 2 2 2 2 2 3" xfId="12032"/>
    <cellStyle name="Milliers 11 2 2 2 2 2 2 3 2" xfId="26515"/>
    <cellStyle name="Milliers 11 2 2 2 2 2 2 3 2 2" xfId="55186"/>
    <cellStyle name="Milliers 11 2 2 2 2 2 2 3 3" xfId="40850"/>
    <cellStyle name="Milliers 11 2 2 2 2 2 2 4" xfId="19345"/>
    <cellStyle name="Milliers 11 2 2 2 2 2 2 4 2" xfId="48016"/>
    <cellStyle name="Milliers 11 2 2 2 2 2 2 5" xfId="33680"/>
    <cellStyle name="Milliers 11 2 2 2 2 2 3" xfId="6623"/>
    <cellStyle name="Milliers 11 2 2 2 2 2 3 2" xfId="13827"/>
    <cellStyle name="Milliers 11 2 2 2 2 2 3 2 2" xfId="28310"/>
    <cellStyle name="Milliers 11 2 2 2 2 2 3 2 2 2" xfId="56981"/>
    <cellStyle name="Milliers 11 2 2 2 2 2 3 2 3" xfId="42645"/>
    <cellStyle name="Milliers 11 2 2 2 2 2 3 3" xfId="21140"/>
    <cellStyle name="Milliers 11 2 2 2 2 2 3 3 2" xfId="49811"/>
    <cellStyle name="Milliers 11 2 2 2 2 2 3 4" xfId="35475"/>
    <cellStyle name="Milliers 11 2 2 2 2 2 4" xfId="10264"/>
    <cellStyle name="Milliers 11 2 2 2 2 2 4 2" xfId="24747"/>
    <cellStyle name="Milliers 11 2 2 2 2 2 4 2 2" xfId="53418"/>
    <cellStyle name="Milliers 11 2 2 2 2 2 4 3" xfId="39082"/>
    <cellStyle name="Milliers 11 2 2 2 2 2 5" xfId="17577"/>
    <cellStyle name="Milliers 11 2 2 2 2 2 5 2" xfId="46248"/>
    <cellStyle name="Milliers 11 2 2 2 2 2 6" xfId="31912"/>
    <cellStyle name="Milliers 11 2 2 2 2 3" xfId="3944"/>
    <cellStyle name="Milliers 11 2 2 2 2 3 2" xfId="7507"/>
    <cellStyle name="Milliers 11 2 2 2 2 3 2 2" xfId="14711"/>
    <cellStyle name="Milliers 11 2 2 2 2 3 2 2 2" xfId="29194"/>
    <cellStyle name="Milliers 11 2 2 2 2 3 2 2 2 2" xfId="57865"/>
    <cellStyle name="Milliers 11 2 2 2 2 3 2 2 3" xfId="43529"/>
    <cellStyle name="Milliers 11 2 2 2 2 3 2 3" xfId="22024"/>
    <cellStyle name="Milliers 11 2 2 2 2 3 2 3 2" xfId="50695"/>
    <cellStyle name="Milliers 11 2 2 2 2 3 2 4" xfId="36359"/>
    <cellStyle name="Milliers 11 2 2 2 2 3 3" xfId="11148"/>
    <cellStyle name="Milliers 11 2 2 2 2 3 3 2" xfId="25631"/>
    <cellStyle name="Milliers 11 2 2 2 2 3 3 2 2" xfId="54302"/>
    <cellStyle name="Milliers 11 2 2 2 2 3 3 3" xfId="39966"/>
    <cellStyle name="Milliers 11 2 2 2 2 3 4" xfId="18461"/>
    <cellStyle name="Milliers 11 2 2 2 2 3 4 2" xfId="47132"/>
    <cellStyle name="Milliers 11 2 2 2 2 3 5" xfId="32796"/>
    <cellStyle name="Milliers 11 2 2 2 2 4" xfId="5729"/>
    <cellStyle name="Milliers 11 2 2 2 2 4 2" xfId="12933"/>
    <cellStyle name="Milliers 11 2 2 2 2 4 2 2" xfId="27416"/>
    <cellStyle name="Milliers 11 2 2 2 2 4 2 2 2" xfId="56087"/>
    <cellStyle name="Milliers 11 2 2 2 2 4 2 3" xfId="41751"/>
    <cellStyle name="Milliers 11 2 2 2 2 4 3" xfId="20246"/>
    <cellStyle name="Milliers 11 2 2 2 2 4 3 2" xfId="48917"/>
    <cellStyle name="Milliers 11 2 2 2 2 4 4" xfId="34581"/>
    <cellStyle name="Milliers 11 2 2 2 2 5" xfId="9370"/>
    <cellStyle name="Milliers 11 2 2 2 2 5 2" xfId="23853"/>
    <cellStyle name="Milliers 11 2 2 2 2 5 2 2" xfId="52524"/>
    <cellStyle name="Milliers 11 2 2 2 2 5 3" xfId="38188"/>
    <cellStyle name="Milliers 11 2 2 2 2 6" xfId="16683"/>
    <cellStyle name="Milliers 11 2 2 2 2 6 2" xfId="45354"/>
    <cellStyle name="Milliers 11 2 2 2 2 7" xfId="31018"/>
    <cellStyle name="Milliers 11 2 2 2 2 8" xfId="2186"/>
    <cellStyle name="Milliers 11 2 2 2 3" xfId="2635"/>
    <cellStyle name="Milliers 11 2 2 2 3 2" xfId="4394"/>
    <cellStyle name="Milliers 11 2 2 2 3 2 2" xfId="7957"/>
    <cellStyle name="Milliers 11 2 2 2 3 2 2 2" xfId="15161"/>
    <cellStyle name="Milliers 11 2 2 2 3 2 2 2 2" xfId="29644"/>
    <cellStyle name="Milliers 11 2 2 2 3 2 2 2 2 2" xfId="58315"/>
    <cellStyle name="Milliers 11 2 2 2 3 2 2 2 3" xfId="43979"/>
    <cellStyle name="Milliers 11 2 2 2 3 2 2 3" xfId="22474"/>
    <cellStyle name="Milliers 11 2 2 2 3 2 2 3 2" xfId="51145"/>
    <cellStyle name="Milliers 11 2 2 2 3 2 2 4" xfId="36809"/>
    <cellStyle name="Milliers 11 2 2 2 3 2 3" xfId="11598"/>
    <cellStyle name="Milliers 11 2 2 2 3 2 3 2" xfId="26081"/>
    <cellStyle name="Milliers 11 2 2 2 3 2 3 2 2" xfId="54752"/>
    <cellStyle name="Milliers 11 2 2 2 3 2 3 3" xfId="40416"/>
    <cellStyle name="Milliers 11 2 2 2 3 2 4" xfId="18911"/>
    <cellStyle name="Milliers 11 2 2 2 3 2 4 2" xfId="47582"/>
    <cellStyle name="Milliers 11 2 2 2 3 2 5" xfId="33246"/>
    <cellStyle name="Milliers 11 2 2 2 3 3" xfId="6189"/>
    <cellStyle name="Milliers 11 2 2 2 3 3 2" xfId="13393"/>
    <cellStyle name="Milliers 11 2 2 2 3 3 2 2" xfId="27876"/>
    <cellStyle name="Milliers 11 2 2 2 3 3 2 2 2" xfId="56547"/>
    <cellStyle name="Milliers 11 2 2 2 3 3 2 3" xfId="42211"/>
    <cellStyle name="Milliers 11 2 2 2 3 3 3" xfId="20706"/>
    <cellStyle name="Milliers 11 2 2 2 3 3 3 2" xfId="49377"/>
    <cellStyle name="Milliers 11 2 2 2 3 3 4" xfId="35041"/>
    <cellStyle name="Milliers 11 2 2 2 3 4" xfId="9830"/>
    <cellStyle name="Milliers 11 2 2 2 3 4 2" xfId="24313"/>
    <cellStyle name="Milliers 11 2 2 2 3 4 2 2" xfId="52984"/>
    <cellStyle name="Milliers 11 2 2 2 3 4 3" xfId="38648"/>
    <cellStyle name="Milliers 11 2 2 2 3 5" xfId="17143"/>
    <cellStyle name="Milliers 11 2 2 2 3 5 2" xfId="45814"/>
    <cellStyle name="Milliers 11 2 2 2 3 6" xfId="31478"/>
    <cellStyle name="Milliers 11 2 2 2 4" xfId="3512"/>
    <cellStyle name="Milliers 11 2 2 2 4 2" xfId="7073"/>
    <cellStyle name="Milliers 11 2 2 2 4 2 2" xfId="14277"/>
    <cellStyle name="Milliers 11 2 2 2 4 2 2 2" xfId="28760"/>
    <cellStyle name="Milliers 11 2 2 2 4 2 2 2 2" xfId="57431"/>
    <cellStyle name="Milliers 11 2 2 2 4 2 2 3" xfId="43095"/>
    <cellStyle name="Milliers 11 2 2 2 4 2 3" xfId="21590"/>
    <cellStyle name="Milliers 11 2 2 2 4 2 3 2" xfId="50261"/>
    <cellStyle name="Milliers 11 2 2 2 4 2 4" xfId="35925"/>
    <cellStyle name="Milliers 11 2 2 2 4 3" xfId="10714"/>
    <cellStyle name="Milliers 11 2 2 2 4 3 2" xfId="25197"/>
    <cellStyle name="Milliers 11 2 2 2 4 3 2 2" xfId="53868"/>
    <cellStyle name="Milliers 11 2 2 2 4 3 3" xfId="39532"/>
    <cellStyle name="Milliers 11 2 2 2 4 4" xfId="18027"/>
    <cellStyle name="Milliers 11 2 2 2 4 4 2" xfId="46698"/>
    <cellStyle name="Milliers 11 2 2 2 4 5" xfId="32362"/>
    <cellStyle name="Milliers 11 2 2 2 5" xfId="5295"/>
    <cellStyle name="Milliers 11 2 2 2 5 2" xfId="12499"/>
    <cellStyle name="Milliers 11 2 2 2 5 2 2" xfId="26982"/>
    <cellStyle name="Milliers 11 2 2 2 5 2 2 2" xfId="55653"/>
    <cellStyle name="Milliers 11 2 2 2 5 2 3" xfId="41317"/>
    <cellStyle name="Milliers 11 2 2 2 5 3" xfId="19812"/>
    <cellStyle name="Milliers 11 2 2 2 5 3 2" xfId="48483"/>
    <cellStyle name="Milliers 11 2 2 2 5 4" xfId="34147"/>
    <cellStyle name="Milliers 11 2 2 2 6" xfId="8933"/>
    <cellStyle name="Milliers 11 2 2 2 6 2" xfId="23416"/>
    <cellStyle name="Milliers 11 2 2 2 6 2 2" xfId="52087"/>
    <cellStyle name="Milliers 11 2 2 2 6 3" xfId="37751"/>
    <cellStyle name="Milliers 11 2 2 2 7" xfId="16249"/>
    <cellStyle name="Milliers 11 2 2 2 7 2" xfId="44920"/>
    <cellStyle name="Milliers 11 2 2 2 8" xfId="30584"/>
    <cellStyle name="Milliers 11 2 2 2 9" xfId="1756"/>
    <cellStyle name="Milliers 11 2 2 3" xfId="873"/>
    <cellStyle name="Milliers 11 2 2 3 2" xfId="2851"/>
    <cellStyle name="Milliers 11 2 2 3 2 2" xfId="4612"/>
    <cellStyle name="Milliers 11 2 2 3 2 2 2" xfId="8175"/>
    <cellStyle name="Milliers 11 2 2 3 2 2 2 2" xfId="15379"/>
    <cellStyle name="Milliers 11 2 2 3 2 2 2 2 2" xfId="29862"/>
    <cellStyle name="Milliers 11 2 2 3 2 2 2 2 2 2" xfId="58533"/>
    <cellStyle name="Milliers 11 2 2 3 2 2 2 2 3" xfId="44197"/>
    <cellStyle name="Milliers 11 2 2 3 2 2 2 3" xfId="22692"/>
    <cellStyle name="Milliers 11 2 2 3 2 2 2 3 2" xfId="51363"/>
    <cellStyle name="Milliers 11 2 2 3 2 2 2 4" xfId="37027"/>
    <cellStyle name="Milliers 11 2 2 3 2 2 3" xfId="11816"/>
    <cellStyle name="Milliers 11 2 2 3 2 2 3 2" xfId="26299"/>
    <cellStyle name="Milliers 11 2 2 3 2 2 3 2 2" xfId="54970"/>
    <cellStyle name="Milliers 11 2 2 3 2 2 3 3" xfId="40634"/>
    <cellStyle name="Milliers 11 2 2 3 2 2 4" xfId="19129"/>
    <cellStyle name="Milliers 11 2 2 3 2 2 4 2" xfId="47800"/>
    <cellStyle name="Milliers 11 2 2 3 2 2 5" xfId="33464"/>
    <cellStyle name="Milliers 11 2 2 3 2 3" xfId="6407"/>
    <cellStyle name="Milliers 11 2 2 3 2 3 2" xfId="13611"/>
    <cellStyle name="Milliers 11 2 2 3 2 3 2 2" xfId="28094"/>
    <cellStyle name="Milliers 11 2 2 3 2 3 2 2 2" xfId="56765"/>
    <cellStyle name="Milliers 11 2 2 3 2 3 2 3" xfId="42429"/>
    <cellStyle name="Milliers 11 2 2 3 2 3 3" xfId="20924"/>
    <cellStyle name="Milliers 11 2 2 3 2 3 3 2" xfId="49595"/>
    <cellStyle name="Milliers 11 2 2 3 2 3 4" xfId="35259"/>
    <cellStyle name="Milliers 11 2 2 3 2 4" xfId="10048"/>
    <cellStyle name="Milliers 11 2 2 3 2 4 2" xfId="24531"/>
    <cellStyle name="Milliers 11 2 2 3 2 4 2 2" xfId="53202"/>
    <cellStyle name="Milliers 11 2 2 3 2 4 3" xfId="38866"/>
    <cellStyle name="Milliers 11 2 2 3 2 5" xfId="17361"/>
    <cellStyle name="Milliers 11 2 2 3 2 5 2" xfId="46032"/>
    <cellStyle name="Milliers 11 2 2 3 2 6" xfId="31696"/>
    <cellStyle name="Milliers 11 2 2 3 3" xfId="3728"/>
    <cellStyle name="Milliers 11 2 2 3 3 2" xfId="7291"/>
    <cellStyle name="Milliers 11 2 2 3 3 2 2" xfId="14495"/>
    <cellStyle name="Milliers 11 2 2 3 3 2 2 2" xfId="28978"/>
    <cellStyle name="Milliers 11 2 2 3 3 2 2 2 2" xfId="57649"/>
    <cellStyle name="Milliers 11 2 2 3 3 2 2 3" xfId="43313"/>
    <cellStyle name="Milliers 11 2 2 3 3 2 3" xfId="21808"/>
    <cellStyle name="Milliers 11 2 2 3 3 2 3 2" xfId="50479"/>
    <cellStyle name="Milliers 11 2 2 3 3 2 4" xfId="36143"/>
    <cellStyle name="Milliers 11 2 2 3 3 3" xfId="10932"/>
    <cellStyle name="Milliers 11 2 2 3 3 3 2" xfId="25415"/>
    <cellStyle name="Milliers 11 2 2 3 3 3 2 2" xfId="54086"/>
    <cellStyle name="Milliers 11 2 2 3 3 3 3" xfId="39750"/>
    <cellStyle name="Milliers 11 2 2 3 3 4" xfId="18245"/>
    <cellStyle name="Milliers 11 2 2 3 3 4 2" xfId="46916"/>
    <cellStyle name="Milliers 11 2 2 3 3 5" xfId="32580"/>
    <cellStyle name="Milliers 11 2 2 3 4" xfId="5513"/>
    <cellStyle name="Milliers 11 2 2 3 4 2" xfId="12717"/>
    <cellStyle name="Milliers 11 2 2 3 4 2 2" xfId="27200"/>
    <cellStyle name="Milliers 11 2 2 3 4 2 2 2" xfId="55871"/>
    <cellStyle name="Milliers 11 2 2 3 4 2 3" xfId="41535"/>
    <cellStyle name="Milliers 11 2 2 3 4 3" xfId="20030"/>
    <cellStyle name="Milliers 11 2 2 3 4 3 2" xfId="48701"/>
    <cellStyle name="Milliers 11 2 2 3 4 4" xfId="34365"/>
    <cellStyle name="Milliers 11 2 2 3 5" xfId="9154"/>
    <cellStyle name="Milliers 11 2 2 3 5 2" xfId="23637"/>
    <cellStyle name="Milliers 11 2 2 3 5 2 2" xfId="52308"/>
    <cellStyle name="Milliers 11 2 2 3 5 3" xfId="37972"/>
    <cellStyle name="Milliers 11 2 2 3 6" xfId="16467"/>
    <cellStyle name="Milliers 11 2 2 3 6 2" xfId="45138"/>
    <cellStyle name="Milliers 11 2 2 3 7" xfId="30802"/>
    <cellStyle name="Milliers 11 2 2 3 8" xfId="1972"/>
    <cellStyle name="Milliers 11 2 2 4" xfId="2424"/>
    <cellStyle name="Milliers 11 2 2 4 2" xfId="4178"/>
    <cellStyle name="Milliers 11 2 2 4 2 2" xfId="7741"/>
    <cellStyle name="Milliers 11 2 2 4 2 2 2" xfId="14945"/>
    <cellStyle name="Milliers 11 2 2 4 2 2 2 2" xfId="29428"/>
    <cellStyle name="Milliers 11 2 2 4 2 2 2 2 2" xfId="58099"/>
    <cellStyle name="Milliers 11 2 2 4 2 2 2 3" xfId="43763"/>
    <cellStyle name="Milliers 11 2 2 4 2 2 3" xfId="22258"/>
    <cellStyle name="Milliers 11 2 2 4 2 2 3 2" xfId="50929"/>
    <cellStyle name="Milliers 11 2 2 4 2 2 4" xfId="36593"/>
    <cellStyle name="Milliers 11 2 2 4 2 3" xfId="11382"/>
    <cellStyle name="Milliers 11 2 2 4 2 3 2" xfId="25865"/>
    <cellStyle name="Milliers 11 2 2 4 2 3 2 2" xfId="54536"/>
    <cellStyle name="Milliers 11 2 2 4 2 3 3" xfId="40200"/>
    <cellStyle name="Milliers 11 2 2 4 2 4" xfId="18695"/>
    <cellStyle name="Milliers 11 2 2 4 2 4 2" xfId="47366"/>
    <cellStyle name="Milliers 11 2 2 4 2 5" xfId="33030"/>
    <cellStyle name="Milliers 11 2 2 4 3" xfId="5973"/>
    <cellStyle name="Milliers 11 2 2 4 3 2" xfId="13177"/>
    <cellStyle name="Milliers 11 2 2 4 3 2 2" xfId="27660"/>
    <cellStyle name="Milliers 11 2 2 4 3 2 2 2" xfId="56331"/>
    <cellStyle name="Milliers 11 2 2 4 3 2 3" xfId="41995"/>
    <cellStyle name="Milliers 11 2 2 4 3 3" xfId="20490"/>
    <cellStyle name="Milliers 11 2 2 4 3 3 2" xfId="49161"/>
    <cellStyle name="Milliers 11 2 2 4 3 4" xfId="34825"/>
    <cellStyle name="Milliers 11 2 2 4 4" xfId="9614"/>
    <cellStyle name="Milliers 11 2 2 4 4 2" xfId="24097"/>
    <cellStyle name="Milliers 11 2 2 4 4 2 2" xfId="52768"/>
    <cellStyle name="Milliers 11 2 2 4 4 3" xfId="38432"/>
    <cellStyle name="Milliers 11 2 2 4 5" xfId="16927"/>
    <cellStyle name="Milliers 11 2 2 4 5 2" xfId="45598"/>
    <cellStyle name="Milliers 11 2 2 4 6" xfId="31262"/>
    <cellStyle name="Milliers 11 2 2 5" xfId="3296"/>
    <cellStyle name="Milliers 11 2 2 5 2" xfId="6857"/>
    <cellStyle name="Milliers 11 2 2 5 2 2" xfId="14061"/>
    <cellStyle name="Milliers 11 2 2 5 2 2 2" xfId="28544"/>
    <cellStyle name="Milliers 11 2 2 5 2 2 2 2" xfId="57215"/>
    <cellStyle name="Milliers 11 2 2 5 2 2 3" xfId="42879"/>
    <cellStyle name="Milliers 11 2 2 5 2 3" xfId="21374"/>
    <cellStyle name="Milliers 11 2 2 5 2 3 2" xfId="50045"/>
    <cellStyle name="Milliers 11 2 2 5 2 4" xfId="35709"/>
    <cellStyle name="Milliers 11 2 2 5 3" xfId="10498"/>
    <cellStyle name="Milliers 11 2 2 5 3 2" xfId="24981"/>
    <cellStyle name="Milliers 11 2 2 5 3 2 2" xfId="53652"/>
    <cellStyle name="Milliers 11 2 2 5 3 3" xfId="39316"/>
    <cellStyle name="Milliers 11 2 2 5 4" xfId="17811"/>
    <cellStyle name="Milliers 11 2 2 5 4 2" xfId="46482"/>
    <cellStyle name="Milliers 11 2 2 5 5" xfId="32146"/>
    <cellStyle name="Milliers 11 2 2 6" xfId="5079"/>
    <cellStyle name="Milliers 11 2 2 6 2" xfId="12283"/>
    <cellStyle name="Milliers 11 2 2 6 2 2" xfId="26766"/>
    <cellStyle name="Milliers 11 2 2 6 2 2 2" xfId="55437"/>
    <cellStyle name="Milliers 11 2 2 6 2 3" xfId="41101"/>
    <cellStyle name="Milliers 11 2 2 6 3" xfId="19596"/>
    <cellStyle name="Milliers 11 2 2 6 3 2" xfId="48267"/>
    <cellStyle name="Milliers 11 2 2 6 4" xfId="33931"/>
    <cellStyle name="Milliers 11 2 2 7" xfId="8706"/>
    <cellStyle name="Milliers 11 2 2 7 2" xfId="23189"/>
    <cellStyle name="Milliers 11 2 2 7 2 2" xfId="51860"/>
    <cellStyle name="Milliers 11 2 2 7 3" xfId="37524"/>
    <cellStyle name="Milliers 11 2 2 8" xfId="16033"/>
    <cellStyle name="Milliers 11 2 2 8 2" xfId="44704"/>
    <cellStyle name="Milliers 11 2 2 9" xfId="30368"/>
    <cellStyle name="Milliers 11 2 3" xfId="638"/>
    <cellStyle name="Milliers 11 2 3 2" xfId="1088"/>
    <cellStyle name="Milliers 11 2 3 2 2" xfId="3064"/>
    <cellStyle name="Milliers 11 2 3 2 2 2" xfId="4827"/>
    <cellStyle name="Milliers 11 2 3 2 2 2 2" xfId="8390"/>
    <cellStyle name="Milliers 11 2 3 2 2 2 2 2" xfId="15594"/>
    <cellStyle name="Milliers 11 2 3 2 2 2 2 2 2" xfId="30077"/>
    <cellStyle name="Milliers 11 2 3 2 2 2 2 2 2 2" xfId="58748"/>
    <cellStyle name="Milliers 11 2 3 2 2 2 2 2 3" xfId="44412"/>
    <cellStyle name="Milliers 11 2 3 2 2 2 2 3" xfId="22907"/>
    <cellStyle name="Milliers 11 2 3 2 2 2 2 3 2" xfId="51578"/>
    <cellStyle name="Milliers 11 2 3 2 2 2 2 4" xfId="37242"/>
    <cellStyle name="Milliers 11 2 3 2 2 2 3" xfId="12031"/>
    <cellStyle name="Milliers 11 2 3 2 2 2 3 2" xfId="26514"/>
    <cellStyle name="Milliers 11 2 3 2 2 2 3 2 2" xfId="55185"/>
    <cellStyle name="Milliers 11 2 3 2 2 2 3 3" xfId="40849"/>
    <cellStyle name="Milliers 11 2 3 2 2 2 4" xfId="19344"/>
    <cellStyle name="Milliers 11 2 3 2 2 2 4 2" xfId="48015"/>
    <cellStyle name="Milliers 11 2 3 2 2 2 5" xfId="33679"/>
    <cellStyle name="Milliers 11 2 3 2 2 3" xfId="6622"/>
    <cellStyle name="Milliers 11 2 3 2 2 3 2" xfId="13826"/>
    <cellStyle name="Milliers 11 2 3 2 2 3 2 2" xfId="28309"/>
    <cellStyle name="Milliers 11 2 3 2 2 3 2 2 2" xfId="56980"/>
    <cellStyle name="Milliers 11 2 3 2 2 3 2 3" xfId="42644"/>
    <cellStyle name="Milliers 11 2 3 2 2 3 3" xfId="21139"/>
    <cellStyle name="Milliers 11 2 3 2 2 3 3 2" xfId="49810"/>
    <cellStyle name="Milliers 11 2 3 2 2 3 4" xfId="35474"/>
    <cellStyle name="Milliers 11 2 3 2 2 4" xfId="10263"/>
    <cellStyle name="Milliers 11 2 3 2 2 4 2" xfId="24746"/>
    <cellStyle name="Milliers 11 2 3 2 2 4 2 2" xfId="53417"/>
    <cellStyle name="Milliers 11 2 3 2 2 4 3" xfId="39081"/>
    <cellStyle name="Milliers 11 2 3 2 2 5" xfId="17576"/>
    <cellStyle name="Milliers 11 2 3 2 2 5 2" xfId="46247"/>
    <cellStyle name="Milliers 11 2 3 2 2 6" xfId="31911"/>
    <cellStyle name="Milliers 11 2 3 2 3" xfId="3943"/>
    <cellStyle name="Milliers 11 2 3 2 3 2" xfId="7506"/>
    <cellStyle name="Milliers 11 2 3 2 3 2 2" xfId="14710"/>
    <cellStyle name="Milliers 11 2 3 2 3 2 2 2" xfId="29193"/>
    <cellStyle name="Milliers 11 2 3 2 3 2 2 2 2" xfId="57864"/>
    <cellStyle name="Milliers 11 2 3 2 3 2 2 3" xfId="43528"/>
    <cellStyle name="Milliers 11 2 3 2 3 2 3" xfId="22023"/>
    <cellStyle name="Milliers 11 2 3 2 3 2 3 2" xfId="50694"/>
    <cellStyle name="Milliers 11 2 3 2 3 2 4" xfId="36358"/>
    <cellStyle name="Milliers 11 2 3 2 3 3" xfId="11147"/>
    <cellStyle name="Milliers 11 2 3 2 3 3 2" xfId="25630"/>
    <cellStyle name="Milliers 11 2 3 2 3 3 2 2" xfId="54301"/>
    <cellStyle name="Milliers 11 2 3 2 3 3 3" xfId="39965"/>
    <cellStyle name="Milliers 11 2 3 2 3 4" xfId="18460"/>
    <cellStyle name="Milliers 11 2 3 2 3 4 2" xfId="47131"/>
    <cellStyle name="Milliers 11 2 3 2 3 5" xfId="32795"/>
    <cellStyle name="Milliers 11 2 3 2 4" xfId="5728"/>
    <cellStyle name="Milliers 11 2 3 2 4 2" xfId="12932"/>
    <cellStyle name="Milliers 11 2 3 2 4 2 2" xfId="27415"/>
    <cellStyle name="Milliers 11 2 3 2 4 2 2 2" xfId="56086"/>
    <cellStyle name="Milliers 11 2 3 2 4 2 3" xfId="41750"/>
    <cellStyle name="Milliers 11 2 3 2 4 3" xfId="20245"/>
    <cellStyle name="Milliers 11 2 3 2 4 3 2" xfId="48916"/>
    <cellStyle name="Milliers 11 2 3 2 4 4" xfId="34580"/>
    <cellStyle name="Milliers 11 2 3 2 5" xfId="9369"/>
    <cellStyle name="Milliers 11 2 3 2 5 2" xfId="23852"/>
    <cellStyle name="Milliers 11 2 3 2 5 2 2" xfId="52523"/>
    <cellStyle name="Milliers 11 2 3 2 5 3" xfId="38187"/>
    <cellStyle name="Milliers 11 2 3 2 6" xfId="16682"/>
    <cellStyle name="Milliers 11 2 3 2 6 2" xfId="45353"/>
    <cellStyle name="Milliers 11 2 3 2 7" xfId="31017"/>
    <cellStyle name="Milliers 11 2 3 2 8" xfId="2185"/>
    <cellStyle name="Milliers 11 2 3 3" xfId="2634"/>
    <cellStyle name="Milliers 11 2 3 3 2" xfId="4393"/>
    <cellStyle name="Milliers 11 2 3 3 2 2" xfId="7956"/>
    <cellStyle name="Milliers 11 2 3 3 2 2 2" xfId="15160"/>
    <cellStyle name="Milliers 11 2 3 3 2 2 2 2" xfId="29643"/>
    <cellStyle name="Milliers 11 2 3 3 2 2 2 2 2" xfId="58314"/>
    <cellStyle name="Milliers 11 2 3 3 2 2 2 3" xfId="43978"/>
    <cellStyle name="Milliers 11 2 3 3 2 2 3" xfId="22473"/>
    <cellStyle name="Milliers 11 2 3 3 2 2 3 2" xfId="51144"/>
    <cellStyle name="Milliers 11 2 3 3 2 2 4" xfId="36808"/>
    <cellStyle name="Milliers 11 2 3 3 2 3" xfId="11597"/>
    <cellStyle name="Milliers 11 2 3 3 2 3 2" xfId="26080"/>
    <cellStyle name="Milliers 11 2 3 3 2 3 2 2" xfId="54751"/>
    <cellStyle name="Milliers 11 2 3 3 2 3 3" xfId="40415"/>
    <cellStyle name="Milliers 11 2 3 3 2 4" xfId="18910"/>
    <cellStyle name="Milliers 11 2 3 3 2 4 2" xfId="47581"/>
    <cellStyle name="Milliers 11 2 3 3 2 5" xfId="33245"/>
    <cellStyle name="Milliers 11 2 3 3 3" xfId="6188"/>
    <cellStyle name="Milliers 11 2 3 3 3 2" xfId="13392"/>
    <cellStyle name="Milliers 11 2 3 3 3 2 2" xfId="27875"/>
    <cellStyle name="Milliers 11 2 3 3 3 2 2 2" xfId="56546"/>
    <cellStyle name="Milliers 11 2 3 3 3 2 3" xfId="42210"/>
    <cellStyle name="Milliers 11 2 3 3 3 3" xfId="20705"/>
    <cellStyle name="Milliers 11 2 3 3 3 3 2" xfId="49376"/>
    <cellStyle name="Milliers 11 2 3 3 3 4" xfId="35040"/>
    <cellStyle name="Milliers 11 2 3 3 4" xfId="9829"/>
    <cellStyle name="Milliers 11 2 3 3 4 2" xfId="24312"/>
    <cellStyle name="Milliers 11 2 3 3 4 2 2" xfId="52983"/>
    <cellStyle name="Milliers 11 2 3 3 4 3" xfId="38647"/>
    <cellStyle name="Milliers 11 2 3 3 5" xfId="17142"/>
    <cellStyle name="Milliers 11 2 3 3 5 2" xfId="45813"/>
    <cellStyle name="Milliers 11 2 3 3 6" xfId="31477"/>
    <cellStyle name="Milliers 11 2 3 4" xfId="3511"/>
    <cellStyle name="Milliers 11 2 3 4 2" xfId="7072"/>
    <cellStyle name="Milliers 11 2 3 4 2 2" xfId="14276"/>
    <cellStyle name="Milliers 11 2 3 4 2 2 2" xfId="28759"/>
    <cellStyle name="Milliers 11 2 3 4 2 2 2 2" xfId="57430"/>
    <cellStyle name="Milliers 11 2 3 4 2 2 3" xfId="43094"/>
    <cellStyle name="Milliers 11 2 3 4 2 3" xfId="21589"/>
    <cellStyle name="Milliers 11 2 3 4 2 3 2" xfId="50260"/>
    <cellStyle name="Milliers 11 2 3 4 2 4" xfId="35924"/>
    <cellStyle name="Milliers 11 2 3 4 3" xfId="10713"/>
    <cellStyle name="Milliers 11 2 3 4 3 2" xfId="25196"/>
    <cellStyle name="Milliers 11 2 3 4 3 2 2" xfId="53867"/>
    <cellStyle name="Milliers 11 2 3 4 3 3" xfId="39531"/>
    <cellStyle name="Milliers 11 2 3 4 4" xfId="18026"/>
    <cellStyle name="Milliers 11 2 3 4 4 2" xfId="46697"/>
    <cellStyle name="Milliers 11 2 3 4 5" xfId="32361"/>
    <cellStyle name="Milliers 11 2 3 5" xfId="5294"/>
    <cellStyle name="Milliers 11 2 3 5 2" xfId="12498"/>
    <cellStyle name="Milliers 11 2 3 5 2 2" xfId="26981"/>
    <cellStyle name="Milliers 11 2 3 5 2 2 2" xfId="55652"/>
    <cellStyle name="Milliers 11 2 3 5 2 3" xfId="41316"/>
    <cellStyle name="Milliers 11 2 3 5 3" xfId="19811"/>
    <cellStyle name="Milliers 11 2 3 5 3 2" xfId="48482"/>
    <cellStyle name="Milliers 11 2 3 5 4" xfId="34146"/>
    <cellStyle name="Milliers 11 2 3 6" xfId="8932"/>
    <cellStyle name="Milliers 11 2 3 6 2" xfId="23415"/>
    <cellStyle name="Milliers 11 2 3 6 2 2" xfId="52086"/>
    <cellStyle name="Milliers 11 2 3 6 3" xfId="37750"/>
    <cellStyle name="Milliers 11 2 3 7" xfId="16248"/>
    <cellStyle name="Milliers 11 2 3 7 2" xfId="44919"/>
    <cellStyle name="Milliers 11 2 3 8" xfId="30583"/>
    <cellStyle name="Milliers 11 2 3 9" xfId="1755"/>
    <cellStyle name="Milliers 11 2 4" xfId="872"/>
    <cellStyle name="Milliers 11 2 4 2" xfId="2850"/>
    <cellStyle name="Milliers 11 2 4 2 2" xfId="4611"/>
    <cellStyle name="Milliers 11 2 4 2 2 2" xfId="8174"/>
    <cellStyle name="Milliers 11 2 4 2 2 2 2" xfId="15378"/>
    <cellStyle name="Milliers 11 2 4 2 2 2 2 2" xfId="29861"/>
    <cellStyle name="Milliers 11 2 4 2 2 2 2 2 2" xfId="58532"/>
    <cellStyle name="Milliers 11 2 4 2 2 2 2 3" xfId="44196"/>
    <cellStyle name="Milliers 11 2 4 2 2 2 3" xfId="22691"/>
    <cellStyle name="Milliers 11 2 4 2 2 2 3 2" xfId="51362"/>
    <cellStyle name="Milliers 11 2 4 2 2 2 4" xfId="37026"/>
    <cellStyle name="Milliers 11 2 4 2 2 3" xfId="11815"/>
    <cellStyle name="Milliers 11 2 4 2 2 3 2" xfId="26298"/>
    <cellStyle name="Milliers 11 2 4 2 2 3 2 2" xfId="54969"/>
    <cellStyle name="Milliers 11 2 4 2 2 3 3" xfId="40633"/>
    <cellStyle name="Milliers 11 2 4 2 2 4" xfId="19128"/>
    <cellStyle name="Milliers 11 2 4 2 2 4 2" xfId="47799"/>
    <cellStyle name="Milliers 11 2 4 2 2 5" xfId="33463"/>
    <cellStyle name="Milliers 11 2 4 2 3" xfId="6406"/>
    <cellStyle name="Milliers 11 2 4 2 3 2" xfId="13610"/>
    <cellStyle name="Milliers 11 2 4 2 3 2 2" xfId="28093"/>
    <cellStyle name="Milliers 11 2 4 2 3 2 2 2" xfId="56764"/>
    <cellStyle name="Milliers 11 2 4 2 3 2 3" xfId="42428"/>
    <cellStyle name="Milliers 11 2 4 2 3 3" xfId="20923"/>
    <cellStyle name="Milliers 11 2 4 2 3 3 2" xfId="49594"/>
    <cellStyle name="Milliers 11 2 4 2 3 4" xfId="35258"/>
    <cellStyle name="Milliers 11 2 4 2 4" xfId="10047"/>
    <cellStyle name="Milliers 11 2 4 2 4 2" xfId="24530"/>
    <cellStyle name="Milliers 11 2 4 2 4 2 2" xfId="53201"/>
    <cellStyle name="Milliers 11 2 4 2 4 3" xfId="38865"/>
    <cellStyle name="Milliers 11 2 4 2 5" xfId="17360"/>
    <cellStyle name="Milliers 11 2 4 2 5 2" xfId="46031"/>
    <cellStyle name="Milliers 11 2 4 2 6" xfId="31695"/>
    <cellStyle name="Milliers 11 2 4 3" xfId="3727"/>
    <cellStyle name="Milliers 11 2 4 3 2" xfId="7290"/>
    <cellStyle name="Milliers 11 2 4 3 2 2" xfId="14494"/>
    <cellStyle name="Milliers 11 2 4 3 2 2 2" xfId="28977"/>
    <cellStyle name="Milliers 11 2 4 3 2 2 2 2" xfId="57648"/>
    <cellStyle name="Milliers 11 2 4 3 2 2 3" xfId="43312"/>
    <cellStyle name="Milliers 11 2 4 3 2 3" xfId="21807"/>
    <cellStyle name="Milliers 11 2 4 3 2 3 2" xfId="50478"/>
    <cellStyle name="Milliers 11 2 4 3 2 4" xfId="36142"/>
    <cellStyle name="Milliers 11 2 4 3 3" xfId="10931"/>
    <cellStyle name="Milliers 11 2 4 3 3 2" xfId="25414"/>
    <cellStyle name="Milliers 11 2 4 3 3 2 2" xfId="54085"/>
    <cellStyle name="Milliers 11 2 4 3 3 3" xfId="39749"/>
    <cellStyle name="Milliers 11 2 4 3 4" xfId="18244"/>
    <cellStyle name="Milliers 11 2 4 3 4 2" xfId="46915"/>
    <cellStyle name="Milliers 11 2 4 3 5" xfId="32579"/>
    <cellStyle name="Milliers 11 2 4 4" xfId="5512"/>
    <cellStyle name="Milliers 11 2 4 4 2" xfId="12716"/>
    <cellStyle name="Milliers 11 2 4 4 2 2" xfId="27199"/>
    <cellStyle name="Milliers 11 2 4 4 2 2 2" xfId="55870"/>
    <cellStyle name="Milliers 11 2 4 4 2 3" xfId="41534"/>
    <cellStyle name="Milliers 11 2 4 4 3" xfId="20029"/>
    <cellStyle name="Milliers 11 2 4 4 3 2" xfId="48700"/>
    <cellStyle name="Milliers 11 2 4 4 4" xfId="34364"/>
    <cellStyle name="Milliers 11 2 4 5" xfId="9153"/>
    <cellStyle name="Milliers 11 2 4 5 2" xfId="23636"/>
    <cellStyle name="Milliers 11 2 4 5 2 2" xfId="52307"/>
    <cellStyle name="Milliers 11 2 4 5 3" xfId="37971"/>
    <cellStyle name="Milliers 11 2 4 6" xfId="16466"/>
    <cellStyle name="Milliers 11 2 4 6 2" xfId="45137"/>
    <cellStyle name="Milliers 11 2 4 7" xfId="30801"/>
    <cellStyle name="Milliers 11 2 4 8" xfId="1971"/>
    <cellStyle name="Milliers 11 2 5" xfId="2423"/>
    <cellStyle name="Milliers 11 2 5 2" xfId="4177"/>
    <cellStyle name="Milliers 11 2 5 2 2" xfId="7740"/>
    <cellStyle name="Milliers 11 2 5 2 2 2" xfId="14944"/>
    <cellStyle name="Milliers 11 2 5 2 2 2 2" xfId="29427"/>
    <cellStyle name="Milliers 11 2 5 2 2 2 2 2" xfId="58098"/>
    <cellStyle name="Milliers 11 2 5 2 2 2 3" xfId="43762"/>
    <cellStyle name="Milliers 11 2 5 2 2 3" xfId="22257"/>
    <cellStyle name="Milliers 11 2 5 2 2 3 2" xfId="50928"/>
    <cellStyle name="Milliers 11 2 5 2 2 4" xfId="36592"/>
    <cellStyle name="Milliers 11 2 5 2 3" xfId="11381"/>
    <cellStyle name="Milliers 11 2 5 2 3 2" xfId="25864"/>
    <cellStyle name="Milliers 11 2 5 2 3 2 2" xfId="54535"/>
    <cellStyle name="Milliers 11 2 5 2 3 3" xfId="40199"/>
    <cellStyle name="Milliers 11 2 5 2 4" xfId="18694"/>
    <cellStyle name="Milliers 11 2 5 2 4 2" xfId="47365"/>
    <cellStyle name="Milliers 11 2 5 2 5" xfId="33029"/>
    <cellStyle name="Milliers 11 2 5 3" xfId="5972"/>
    <cellStyle name="Milliers 11 2 5 3 2" xfId="13176"/>
    <cellStyle name="Milliers 11 2 5 3 2 2" xfId="27659"/>
    <cellStyle name="Milliers 11 2 5 3 2 2 2" xfId="56330"/>
    <cellStyle name="Milliers 11 2 5 3 2 3" xfId="41994"/>
    <cellStyle name="Milliers 11 2 5 3 3" xfId="20489"/>
    <cellStyle name="Milliers 11 2 5 3 3 2" xfId="49160"/>
    <cellStyle name="Milliers 11 2 5 3 4" xfId="34824"/>
    <cellStyle name="Milliers 11 2 5 4" xfId="9613"/>
    <cellStyle name="Milliers 11 2 5 4 2" xfId="24096"/>
    <cellStyle name="Milliers 11 2 5 4 2 2" xfId="52767"/>
    <cellStyle name="Milliers 11 2 5 4 3" xfId="38431"/>
    <cellStyle name="Milliers 11 2 5 5" xfId="16926"/>
    <cellStyle name="Milliers 11 2 5 5 2" xfId="45597"/>
    <cellStyle name="Milliers 11 2 5 6" xfId="31261"/>
    <cellStyle name="Milliers 11 2 6" xfId="3295"/>
    <cellStyle name="Milliers 11 2 6 2" xfId="6856"/>
    <cellStyle name="Milliers 11 2 6 2 2" xfId="14060"/>
    <cellStyle name="Milliers 11 2 6 2 2 2" xfId="28543"/>
    <cellStyle name="Milliers 11 2 6 2 2 2 2" xfId="57214"/>
    <cellStyle name="Milliers 11 2 6 2 2 3" xfId="42878"/>
    <cellStyle name="Milliers 11 2 6 2 3" xfId="21373"/>
    <cellStyle name="Milliers 11 2 6 2 3 2" xfId="50044"/>
    <cellStyle name="Milliers 11 2 6 2 4" xfId="35708"/>
    <cellStyle name="Milliers 11 2 6 3" xfId="10497"/>
    <cellStyle name="Milliers 11 2 6 3 2" xfId="24980"/>
    <cellStyle name="Milliers 11 2 6 3 2 2" xfId="53651"/>
    <cellStyle name="Milliers 11 2 6 3 3" xfId="39315"/>
    <cellStyle name="Milliers 11 2 6 4" xfId="17810"/>
    <cellStyle name="Milliers 11 2 6 4 2" xfId="46481"/>
    <cellStyle name="Milliers 11 2 6 5" xfId="32145"/>
    <cellStyle name="Milliers 11 2 7" xfId="5078"/>
    <cellStyle name="Milliers 11 2 7 2" xfId="12282"/>
    <cellStyle name="Milliers 11 2 7 2 2" xfId="26765"/>
    <cellStyle name="Milliers 11 2 7 2 2 2" xfId="55436"/>
    <cellStyle name="Milliers 11 2 7 2 3" xfId="41100"/>
    <cellStyle name="Milliers 11 2 7 3" xfId="19595"/>
    <cellStyle name="Milliers 11 2 7 3 2" xfId="48266"/>
    <cellStyle name="Milliers 11 2 7 4" xfId="33930"/>
    <cellStyle name="Milliers 11 2 8" xfId="8705"/>
    <cellStyle name="Milliers 11 2 8 2" xfId="23188"/>
    <cellStyle name="Milliers 11 2 8 2 2" xfId="51859"/>
    <cellStyle name="Milliers 11 2 8 3" xfId="37523"/>
    <cellStyle name="Milliers 11 2 9" xfId="16032"/>
    <cellStyle name="Milliers 11 2 9 2" xfId="44703"/>
    <cellStyle name="Milliers 11 3" xfId="237"/>
    <cellStyle name="Milliers 11 3 10" xfId="1545"/>
    <cellStyle name="Milliers 11 3 2" xfId="640"/>
    <cellStyle name="Milliers 11 3 2 2" xfId="1090"/>
    <cellStyle name="Milliers 11 3 2 2 2" xfId="3066"/>
    <cellStyle name="Milliers 11 3 2 2 2 2" xfId="4829"/>
    <cellStyle name="Milliers 11 3 2 2 2 2 2" xfId="8392"/>
    <cellStyle name="Milliers 11 3 2 2 2 2 2 2" xfId="15596"/>
    <cellStyle name="Milliers 11 3 2 2 2 2 2 2 2" xfId="30079"/>
    <cellStyle name="Milliers 11 3 2 2 2 2 2 2 2 2" xfId="58750"/>
    <cellStyle name="Milliers 11 3 2 2 2 2 2 2 3" xfId="44414"/>
    <cellStyle name="Milliers 11 3 2 2 2 2 2 3" xfId="22909"/>
    <cellStyle name="Milliers 11 3 2 2 2 2 2 3 2" xfId="51580"/>
    <cellStyle name="Milliers 11 3 2 2 2 2 2 4" xfId="37244"/>
    <cellStyle name="Milliers 11 3 2 2 2 2 3" xfId="12033"/>
    <cellStyle name="Milliers 11 3 2 2 2 2 3 2" xfId="26516"/>
    <cellStyle name="Milliers 11 3 2 2 2 2 3 2 2" xfId="55187"/>
    <cellStyle name="Milliers 11 3 2 2 2 2 3 3" xfId="40851"/>
    <cellStyle name="Milliers 11 3 2 2 2 2 4" xfId="19346"/>
    <cellStyle name="Milliers 11 3 2 2 2 2 4 2" xfId="48017"/>
    <cellStyle name="Milliers 11 3 2 2 2 2 5" xfId="33681"/>
    <cellStyle name="Milliers 11 3 2 2 2 3" xfId="6624"/>
    <cellStyle name="Milliers 11 3 2 2 2 3 2" xfId="13828"/>
    <cellStyle name="Milliers 11 3 2 2 2 3 2 2" xfId="28311"/>
    <cellStyle name="Milliers 11 3 2 2 2 3 2 2 2" xfId="56982"/>
    <cellStyle name="Milliers 11 3 2 2 2 3 2 3" xfId="42646"/>
    <cellStyle name="Milliers 11 3 2 2 2 3 3" xfId="21141"/>
    <cellStyle name="Milliers 11 3 2 2 2 3 3 2" xfId="49812"/>
    <cellStyle name="Milliers 11 3 2 2 2 3 4" xfId="35476"/>
    <cellStyle name="Milliers 11 3 2 2 2 4" xfId="10265"/>
    <cellStyle name="Milliers 11 3 2 2 2 4 2" xfId="24748"/>
    <cellStyle name="Milliers 11 3 2 2 2 4 2 2" xfId="53419"/>
    <cellStyle name="Milliers 11 3 2 2 2 4 3" xfId="39083"/>
    <cellStyle name="Milliers 11 3 2 2 2 5" xfId="17578"/>
    <cellStyle name="Milliers 11 3 2 2 2 5 2" xfId="46249"/>
    <cellStyle name="Milliers 11 3 2 2 2 6" xfId="31913"/>
    <cellStyle name="Milliers 11 3 2 2 3" xfId="3945"/>
    <cellStyle name="Milliers 11 3 2 2 3 2" xfId="7508"/>
    <cellStyle name="Milliers 11 3 2 2 3 2 2" xfId="14712"/>
    <cellStyle name="Milliers 11 3 2 2 3 2 2 2" xfId="29195"/>
    <cellStyle name="Milliers 11 3 2 2 3 2 2 2 2" xfId="57866"/>
    <cellStyle name="Milliers 11 3 2 2 3 2 2 3" xfId="43530"/>
    <cellStyle name="Milliers 11 3 2 2 3 2 3" xfId="22025"/>
    <cellStyle name="Milliers 11 3 2 2 3 2 3 2" xfId="50696"/>
    <cellStyle name="Milliers 11 3 2 2 3 2 4" xfId="36360"/>
    <cellStyle name="Milliers 11 3 2 2 3 3" xfId="11149"/>
    <cellStyle name="Milliers 11 3 2 2 3 3 2" xfId="25632"/>
    <cellStyle name="Milliers 11 3 2 2 3 3 2 2" xfId="54303"/>
    <cellStyle name="Milliers 11 3 2 2 3 3 3" xfId="39967"/>
    <cellStyle name="Milliers 11 3 2 2 3 4" xfId="18462"/>
    <cellStyle name="Milliers 11 3 2 2 3 4 2" xfId="47133"/>
    <cellStyle name="Milliers 11 3 2 2 3 5" xfId="32797"/>
    <cellStyle name="Milliers 11 3 2 2 4" xfId="5730"/>
    <cellStyle name="Milliers 11 3 2 2 4 2" xfId="12934"/>
    <cellStyle name="Milliers 11 3 2 2 4 2 2" xfId="27417"/>
    <cellStyle name="Milliers 11 3 2 2 4 2 2 2" xfId="56088"/>
    <cellStyle name="Milliers 11 3 2 2 4 2 3" xfId="41752"/>
    <cellStyle name="Milliers 11 3 2 2 4 3" xfId="20247"/>
    <cellStyle name="Milliers 11 3 2 2 4 3 2" xfId="48918"/>
    <cellStyle name="Milliers 11 3 2 2 4 4" xfId="34582"/>
    <cellStyle name="Milliers 11 3 2 2 5" xfId="9371"/>
    <cellStyle name="Milliers 11 3 2 2 5 2" xfId="23854"/>
    <cellStyle name="Milliers 11 3 2 2 5 2 2" xfId="52525"/>
    <cellStyle name="Milliers 11 3 2 2 5 3" xfId="38189"/>
    <cellStyle name="Milliers 11 3 2 2 6" xfId="16684"/>
    <cellStyle name="Milliers 11 3 2 2 6 2" xfId="45355"/>
    <cellStyle name="Milliers 11 3 2 2 7" xfId="31019"/>
    <cellStyle name="Milliers 11 3 2 2 8" xfId="2187"/>
    <cellStyle name="Milliers 11 3 2 3" xfId="2636"/>
    <cellStyle name="Milliers 11 3 2 3 2" xfId="4395"/>
    <cellStyle name="Milliers 11 3 2 3 2 2" xfId="7958"/>
    <cellStyle name="Milliers 11 3 2 3 2 2 2" xfId="15162"/>
    <cellStyle name="Milliers 11 3 2 3 2 2 2 2" xfId="29645"/>
    <cellStyle name="Milliers 11 3 2 3 2 2 2 2 2" xfId="58316"/>
    <cellStyle name="Milliers 11 3 2 3 2 2 2 3" xfId="43980"/>
    <cellStyle name="Milliers 11 3 2 3 2 2 3" xfId="22475"/>
    <cellStyle name="Milliers 11 3 2 3 2 2 3 2" xfId="51146"/>
    <cellStyle name="Milliers 11 3 2 3 2 2 4" xfId="36810"/>
    <cellStyle name="Milliers 11 3 2 3 2 3" xfId="11599"/>
    <cellStyle name="Milliers 11 3 2 3 2 3 2" xfId="26082"/>
    <cellStyle name="Milliers 11 3 2 3 2 3 2 2" xfId="54753"/>
    <cellStyle name="Milliers 11 3 2 3 2 3 3" xfId="40417"/>
    <cellStyle name="Milliers 11 3 2 3 2 4" xfId="18912"/>
    <cellStyle name="Milliers 11 3 2 3 2 4 2" xfId="47583"/>
    <cellStyle name="Milliers 11 3 2 3 2 5" xfId="33247"/>
    <cellStyle name="Milliers 11 3 2 3 3" xfId="6190"/>
    <cellStyle name="Milliers 11 3 2 3 3 2" xfId="13394"/>
    <cellStyle name="Milliers 11 3 2 3 3 2 2" xfId="27877"/>
    <cellStyle name="Milliers 11 3 2 3 3 2 2 2" xfId="56548"/>
    <cellStyle name="Milliers 11 3 2 3 3 2 3" xfId="42212"/>
    <cellStyle name="Milliers 11 3 2 3 3 3" xfId="20707"/>
    <cellStyle name="Milliers 11 3 2 3 3 3 2" xfId="49378"/>
    <cellStyle name="Milliers 11 3 2 3 3 4" xfId="35042"/>
    <cellStyle name="Milliers 11 3 2 3 4" xfId="9831"/>
    <cellStyle name="Milliers 11 3 2 3 4 2" xfId="24314"/>
    <cellStyle name="Milliers 11 3 2 3 4 2 2" xfId="52985"/>
    <cellStyle name="Milliers 11 3 2 3 4 3" xfId="38649"/>
    <cellStyle name="Milliers 11 3 2 3 5" xfId="17144"/>
    <cellStyle name="Milliers 11 3 2 3 5 2" xfId="45815"/>
    <cellStyle name="Milliers 11 3 2 3 6" xfId="31479"/>
    <cellStyle name="Milliers 11 3 2 4" xfId="3513"/>
    <cellStyle name="Milliers 11 3 2 4 2" xfId="7074"/>
    <cellStyle name="Milliers 11 3 2 4 2 2" xfId="14278"/>
    <cellStyle name="Milliers 11 3 2 4 2 2 2" xfId="28761"/>
    <cellStyle name="Milliers 11 3 2 4 2 2 2 2" xfId="57432"/>
    <cellStyle name="Milliers 11 3 2 4 2 2 3" xfId="43096"/>
    <cellStyle name="Milliers 11 3 2 4 2 3" xfId="21591"/>
    <cellStyle name="Milliers 11 3 2 4 2 3 2" xfId="50262"/>
    <cellStyle name="Milliers 11 3 2 4 2 4" xfId="35926"/>
    <cellStyle name="Milliers 11 3 2 4 3" xfId="10715"/>
    <cellStyle name="Milliers 11 3 2 4 3 2" xfId="25198"/>
    <cellStyle name="Milliers 11 3 2 4 3 2 2" xfId="53869"/>
    <cellStyle name="Milliers 11 3 2 4 3 3" xfId="39533"/>
    <cellStyle name="Milliers 11 3 2 4 4" xfId="18028"/>
    <cellStyle name="Milliers 11 3 2 4 4 2" xfId="46699"/>
    <cellStyle name="Milliers 11 3 2 4 5" xfId="32363"/>
    <cellStyle name="Milliers 11 3 2 5" xfId="5296"/>
    <cellStyle name="Milliers 11 3 2 5 2" xfId="12500"/>
    <cellStyle name="Milliers 11 3 2 5 2 2" xfId="26983"/>
    <cellStyle name="Milliers 11 3 2 5 2 2 2" xfId="55654"/>
    <cellStyle name="Milliers 11 3 2 5 2 3" xfId="41318"/>
    <cellStyle name="Milliers 11 3 2 5 3" xfId="19813"/>
    <cellStyle name="Milliers 11 3 2 5 3 2" xfId="48484"/>
    <cellStyle name="Milliers 11 3 2 5 4" xfId="34148"/>
    <cellStyle name="Milliers 11 3 2 6" xfId="8934"/>
    <cellStyle name="Milliers 11 3 2 6 2" xfId="23417"/>
    <cellStyle name="Milliers 11 3 2 6 2 2" xfId="52088"/>
    <cellStyle name="Milliers 11 3 2 6 3" xfId="37752"/>
    <cellStyle name="Milliers 11 3 2 7" xfId="16250"/>
    <cellStyle name="Milliers 11 3 2 7 2" xfId="44921"/>
    <cellStyle name="Milliers 11 3 2 8" xfId="30585"/>
    <cellStyle name="Milliers 11 3 2 9" xfId="1757"/>
    <cellStyle name="Milliers 11 3 3" xfId="874"/>
    <cellStyle name="Milliers 11 3 3 2" xfId="2852"/>
    <cellStyle name="Milliers 11 3 3 2 2" xfId="4613"/>
    <cellStyle name="Milliers 11 3 3 2 2 2" xfId="8176"/>
    <cellStyle name="Milliers 11 3 3 2 2 2 2" xfId="15380"/>
    <cellStyle name="Milliers 11 3 3 2 2 2 2 2" xfId="29863"/>
    <cellStyle name="Milliers 11 3 3 2 2 2 2 2 2" xfId="58534"/>
    <cellStyle name="Milliers 11 3 3 2 2 2 2 3" xfId="44198"/>
    <cellStyle name="Milliers 11 3 3 2 2 2 3" xfId="22693"/>
    <cellStyle name="Milliers 11 3 3 2 2 2 3 2" xfId="51364"/>
    <cellStyle name="Milliers 11 3 3 2 2 2 4" xfId="37028"/>
    <cellStyle name="Milliers 11 3 3 2 2 3" xfId="11817"/>
    <cellStyle name="Milliers 11 3 3 2 2 3 2" xfId="26300"/>
    <cellStyle name="Milliers 11 3 3 2 2 3 2 2" xfId="54971"/>
    <cellStyle name="Milliers 11 3 3 2 2 3 3" xfId="40635"/>
    <cellStyle name="Milliers 11 3 3 2 2 4" xfId="19130"/>
    <cellStyle name="Milliers 11 3 3 2 2 4 2" xfId="47801"/>
    <cellStyle name="Milliers 11 3 3 2 2 5" xfId="33465"/>
    <cellStyle name="Milliers 11 3 3 2 3" xfId="6408"/>
    <cellStyle name="Milliers 11 3 3 2 3 2" xfId="13612"/>
    <cellStyle name="Milliers 11 3 3 2 3 2 2" xfId="28095"/>
    <cellStyle name="Milliers 11 3 3 2 3 2 2 2" xfId="56766"/>
    <cellStyle name="Milliers 11 3 3 2 3 2 3" xfId="42430"/>
    <cellStyle name="Milliers 11 3 3 2 3 3" xfId="20925"/>
    <cellStyle name="Milliers 11 3 3 2 3 3 2" xfId="49596"/>
    <cellStyle name="Milliers 11 3 3 2 3 4" xfId="35260"/>
    <cellStyle name="Milliers 11 3 3 2 4" xfId="10049"/>
    <cellStyle name="Milliers 11 3 3 2 4 2" xfId="24532"/>
    <cellStyle name="Milliers 11 3 3 2 4 2 2" xfId="53203"/>
    <cellStyle name="Milliers 11 3 3 2 4 3" xfId="38867"/>
    <cellStyle name="Milliers 11 3 3 2 5" xfId="17362"/>
    <cellStyle name="Milliers 11 3 3 2 5 2" xfId="46033"/>
    <cellStyle name="Milliers 11 3 3 2 6" xfId="31697"/>
    <cellStyle name="Milliers 11 3 3 3" xfId="3729"/>
    <cellStyle name="Milliers 11 3 3 3 2" xfId="7292"/>
    <cellStyle name="Milliers 11 3 3 3 2 2" xfId="14496"/>
    <cellStyle name="Milliers 11 3 3 3 2 2 2" xfId="28979"/>
    <cellStyle name="Milliers 11 3 3 3 2 2 2 2" xfId="57650"/>
    <cellStyle name="Milliers 11 3 3 3 2 2 3" xfId="43314"/>
    <cellStyle name="Milliers 11 3 3 3 2 3" xfId="21809"/>
    <cellStyle name="Milliers 11 3 3 3 2 3 2" xfId="50480"/>
    <cellStyle name="Milliers 11 3 3 3 2 4" xfId="36144"/>
    <cellStyle name="Milliers 11 3 3 3 3" xfId="10933"/>
    <cellStyle name="Milliers 11 3 3 3 3 2" xfId="25416"/>
    <cellStyle name="Milliers 11 3 3 3 3 2 2" xfId="54087"/>
    <cellStyle name="Milliers 11 3 3 3 3 3" xfId="39751"/>
    <cellStyle name="Milliers 11 3 3 3 4" xfId="18246"/>
    <cellStyle name="Milliers 11 3 3 3 4 2" xfId="46917"/>
    <cellStyle name="Milliers 11 3 3 3 5" xfId="32581"/>
    <cellStyle name="Milliers 11 3 3 4" xfId="5514"/>
    <cellStyle name="Milliers 11 3 3 4 2" xfId="12718"/>
    <cellStyle name="Milliers 11 3 3 4 2 2" xfId="27201"/>
    <cellStyle name="Milliers 11 3 3 4 2 2 2" xfId="55872"/>
    <cellStyle name="Milliers 11 3 3 4 2 3" xfId="41536"/>
    <cellStyle name="Milliers 11 3 3 4 3" xfId="20031"/>
    <cellStyle name="Milliers 11 3 3 4 3 2" xfId="48702"/>
    <cellStyle name="Milliers 11 3 3 4 4" xfId="34366"/>
    <cellStyle name="Milliers 11 3 3 5" xfId="9155"/>
    <cellStyle name="Milliers 11 3 3 5 2" xfId="23638"/>
    <cellStyle name="Milliers 11 3 3 5 2 2" xfId="52309"/>
    <cellStyle name="Milliers 11 3 3 5 3" xfId="37973"/>
    <cellStyle name="Milliers 11 3 3 6" xfId="16468"/>
    <cellStyle name="Milliers 11 3 3 6 2" xfId="45139"/>
    <cellStyle name="Milliers 11 3 3 7" xfId="30803"/>
    <cellStyle name="Milliers 11 3 3 8" xfId="1973"/>
    <cellStyle name="Milliers 11 3 4" xfId="2425"/>
    <cellStyle name="Milliers 11 3 4 2" xfId="4179"/>
    <cellStyle name="Milliers 11 3 4 2 2" xfId="7742"/>
    <cellStyle name="Milliers 11 3 4 2 2 2" xfId="14946"/>
    <cellStyle name="Milliers 11 3 4 2 2 2 2" xfId="29429"/>
    <cellStyle name="Milliers 11 3 4 2 2 2 2 2" xfId="58100"/>
    <cellStyle name="Milliers 11 3 4 2 2 2 3" xfId="43764"/>
    <cellStyle name="Milliers 11 3 4 2 2 3" xfId="22259"/>
    <cellStyle name="Milliers 11 3 4 2 2 3 2" xfId="50930"/>
    <cellStyle name="Milliers 11 3 4 2 2 4" xfId="36594"/>
    <cellStyle name="Milliers 11 3 4 2 3" xfId="11383"/>
    <cellStyle name="Milliers 11 3 4 2 3 2" xfId="25866"/>
    <cellStyle name="Milliers 11 3 4 2 3 2 2" xfId="54537"/>
    <cellStyle name="Milliers 11 3 4 2 3 3" xfId="40201"/>
    <cellStyle name="Milliers 11 3 4 2 4" xfId="18696"/>
    <cellStyle name="Milliers 11 3 4 2 4 2" xfId="47367"/>
    <cellStyle name="Milliers 11 3 4 2 5" xfId="33031"/>
    <cellStyle name="Milliers 11 3 4 3" xfId="5974"/>
    <cellStyle name="Milliers 11 3 4 3 2" xfId="13178"/>
    <cellStyle name="Milliers 11 3 4 3 2 2" xfId="27661"/>
    <cellStyle name="Milliers 11 3 4 3 2 2 2" xfId="56332"/>
    <cellStyle name="Milliers 11 3 4 3 2 3" xfId="41996"/>
    <cellStyle name="Milliers 11 3 4 3 3" xfId="20491"/>
    <cellStyle name="Milliers 11 3 4 3 3 2" xfId="49162"/>
    <cellStyle name="Milliers 11 3 4 3 4" xfId="34826"/>
    <cellStyle name="Milliers 11 3 4 4" xfId="9615"/>
    <cellStyle name="Milliers 11 3 4 4 2" xfId="24098"/>
    <cellStyle name="Milliers 11 3 4 4 2 2" xfId="52769"/>
    <cellStyle name="Milliers 11 3 4 4 3" xfId="38433"/>
    <cellStyle name="Milliers 11 3 4 5" xfId="16928"/>
    <cellStyle name="Milliers 11 3 4 5 2" xfId="45599"/>
    <cellStyle name="Milliers 11 3 4 6" xfId="31263"/>
    <cellStyle name="Milliers 11 3 5" xfId="3297"/>
    <cellStyle name="Milliers 11 3 5 2" xfId="6858"/>
    <cellStyle name="Milliers 11 3 5 2 2" xfId="14062"/>
    <cellStyle name="Milliers 11 3 5 2 2 2" xfId="28545"/>
    <cellStyle name="Milliers 11 3 5 2 2 2 2" xfId="57216"/>
    <cellStyle name="Milliers 11 3 5 2 2 3" xfId="42880"/>
    <cellStyle name="Milliers 11 3 5 2 3" xfId="21375"/>
    <cellStyle name="Milliers 11 3 5 2 3 2" xfId="50046"/>
    <cellStyle name="Milliers 11 3 5 2 4" xfId="35710"/>
    <cellStyle name="Milliers 11 3 5 3" xfId="10499"/>
    <cellStyle name="Milliers 11 3 5 3 2" xfId="24982"/>
    <cellStyle name="Milliers 11 3 5 3 2 2" xfId="53653"/>
    <cellStyle name="Milliers 11 3 5 3 3" xfId="39317"/>
    <cellStyle name="Milliers 11 3 5 4" xfId="17812"/>
    <cellStyle name="Milliers 11 3 5 4 2" xfId="46483"/>
    <cellStyle name="Milliers 11 3 5 5" xfId="32147"/>
    <cellStyle name="Milliers 11 3 6" xfId="5080"/>
    <cellStyle name="Milliers 11 3 6 2" xfId="12284"/>
    <cellStyle name="Milliers 11 3 6 2 2" xfId="26767"/>
    <cellStyle name="Milliers 11 3 6 2 2 2" xfId="55438"/>
    <cellStyle name="Milliers 11 3 6 2 3" xfId="41102"/>
    <cellStyle name="Milliers 11 3 6 3" xfId="19597"/>
    <cellStyle name="Milliers 11 3 6 3 2" xfId="48268"/>
    <cellStyle name="Milliers 11 3 6 4" xfId="33932"/>
    <cellStyle name="Milliers 11 3 7" xfId="8707"/>
    <cellStyle name="Milliers 11 3 7 2" xfId="23190"/>
    <cellStyle name="Milliers 11 3 7 2 2" xfId="51861"/>
    <cellStyle name="Milliers 11 3 7 3" xfId="37525"/>
    <cellStyle name="Milliers 11 3 8" xfId="16034"/>
    <cellStyle name="Milliers 11 3 8 2" xfId="44705"/>
    <cellStyle name="Milliers 11 3 9" xfId="30369"/>
    <cellStyle name="Milliers 11 4" xfId="637"/>
    <cellStyle name="Milliers 11 4 2" xfId="1087"/>
    <cellStyle name="Milliers 11 4 2 2" xfId="3063"/>
    <cellStyle name="Milliers 11 4 2 2 2" xfId="4826"/>
    <cellStyle name="Milliers 11 4 2 2 2 2" xfId="8389"/>
    <cellStyle name="Milliers 11 4 2 2 2 2 2" xfId="15593"/>
    <cellStyle name="Milliers 11 4 2 2 2 2 2 2" xfId="30076"/>
    <cellStyle name="Milliers 11 4 2 2 2 2 2 2 2" xfId="58747"/>
    <cellStyle name="Milliers 11 4 2 2 2 2 2 3" xfId="44411"/>
    <cellStyle name="Milliers 11 4 2 2 2 2 3" xfId="22906"/>
    <cellStyle name="Milliers 11 4 2 2 2 2 3 2" xfId="51577"/>
    <cellStyle name="Milliers 11 4 2 2 2 2 4" xfId="37241"/>
    <cellStyle name="Milliers 11 4 2 2 2 3" xfId="12030"/>
    <cellStyle name="Milliers 11 4 2 2 2 3 2" xfId="26513"/>
    <cellStyle name="Milliers 11 4 2 2 2 3 2 2" xfId="55184"/>
    <cellStyle name="Milliers 11 4 2 2 2 3 3" xfId="40848"/>
    <cellStyle name="Milliers 11 4 2 2 2 4" xfId="19343"/>
    <cellStyle name="Milliers 11 4 2 2 2 4 2" xfId="48014"/>
    <cellStyle name="Milliers 11 4 2 2 2 5" xfId="33678"/>
    <cellStyle name="Milliers 11 4 2 2 3" xfId="6621"/>
    <cellStyle name="Milliers 11 4 2 2 3 2" xfId="13825"/>
    <cellStyle name="Milliers 11 4 2 2 3 2 2" xfId="28308"/>
    <cellStyle name="Milliers 11 4 2 2 3 2 2 2" xfId="56979"/>
    <cellStyle name="Milliers 11 4 2 2 3 2 3" xfId="42643"/>
    <cellStyle name="Milliers 11 4 2 2 3 3" xfId="21138"/>
    <cellStyle name="Milliers 11 4 2 2 3 3 2" xfId="49809"/>
    <cellStyle name="Milliers 11 4 2 2 3 4" xfId="35473"/>
    <cellStyle name="Milliers 11 4 2 2 4" xfId="10262"/>
    <cellStyle name="Milliers 11 4 2 2 4 2" xfId="24745"/>
    <cellStyle name="Milliers 11 4 2 2 4 2 2" xfId="53416"/>
    <cellStyle name="Milliers 11 4 2 2 4 3" xfId="39080"/>
    <cellStyle name="Milliers 11 4 2 2 5" xfId="17575"/>
    <cellStyle name="Milliers 11 4 2 2 5 2" xfId="46246"/>
    <cellStyle name="Milliers 11 4 2 2 6" xfId="31910"/>
    <cellStyle name="Milliers 11 4 2 3" xfId="3942"/>
    <cellStyle name="Milliers 11 4 2 3 2" xfId="7505"/>
    <cellStyle name="Milliers 11 4 2 3 2 2" xfId="14709"/>
    <cellStyle name="Milliers 11 4 2 3 2 2 2" xfId="29192"/>
    <cellStyle name="Milliers 11 4 2 3 2 2 2 2" xfId="57863"/>
    <cellStyle name="Milliers 11 4 2 3 2 2 3" xfId="43527"/>
    <cellStyle name="Milliers 11 4 2 3 2 3" xfId="22022"/>
    <cellStyle name="Milliers 11 4 2 3 2 3 2" xfId="50693"/>
    <cellStyle name="Milliers 11 4 2 3 2 4" xfId="36357"/>
    <cellStyle name="Milliers 11 4 2 3 3" xfId="11146"/>
    <cellStyle name="Milliers 11 4 2 3 3 2" xfId="25629"/>
    <cellStyle name="Milliers 11 4 2 3 3 2 2" xfId="54300"/>
    <cellStyle name="Milliers 11 4 2 3 3 3" xfId="39964"/>
    <cellStyle name="Milliers 11 4 2 3 4" xfId="18459"/>
    <cellStyle name="Milliers 11 4 2 3 4 2" xfId="47130"/>
    <cellStyle name="Milliers 11 4 2 3 5" xfId="32794"/>
    <cellStyle name="Milliers 11 4 2 4" xfId="5727"/>
    <cellStyle name="Milliers 11 4 2 4 2" xfId="12931"/>
    <cellStyle name="Milliers 11 4 2 4 2 2" xfId="27414"/>
    <cellStyle name="Milliers 11 4 2 4 2 2 2" xfId="56085"/>
    <cellStyle name="Milliers 11 4 2 4 2 3" xfId="41749"/>
    <cellStyle name="Milliers 11 4 2 4 3" xfId="20244"/>
    <cellStyle name="Milliers 11 4 2 4 3 2" xfId="48915"/>
    <cellStyle name="Milliers 11 4 2 4 4" xfId="34579"/>
    <cellStyle name="Milliers 11 4 2 5" xfId="9368"/>
    <cellStyle name="Milliers 11 4 2 5 2" xfId="23851"/>
    <cellStyle name="Milliers 11 4 2 5 2 2" xfId="52522"/>
    <cellStyle name="Milliers 11 4 2 5 3" xfId="38186"/>
    <cellStyle name="Milliers 11 4 2 6" xfId="16681"/>
    <cellStyle name="Milliers 11 4 2 6 2" xfId="45352"/>
    <cellStyle name="Milliers 11 4 2 7" xfId="31016"/>
    <cellStyle name="Milliers 11 4 2 8" xfId="2184"/>
    <cellStyle name="Milliers 11 4 3" xfId="2633"/>
    <cellStyle name="Milliers 11 4 3 2" xfId="4392"/>
    <cellStyle name="Milliers 11 4 3 2 2" xfId="7955"/>
    <cellStyle name="Milliers 11 4 3 2 2 2" xfId="15159"/>
    <cellStyle name="Milliers 11 4 3 2 2 2 2" xfId="29642"/>
    <cellStyle name="Milliers 11 4 3 2 2 2 2 2" xfId="58313"/>
    <cellStyle name="Milliers 11 4 3 2 2 2 3" xfId="43977"/>
    <cellStyle name="Milliers 11 4 3 2 2 3" xfId="22472"/>
    <cellStyle name="Milliers 11 4 3 2 2 3 2" xfId="51143"/>
    <cellStyle name="Milliers 11 4 3 2 2 4" xfId="36807"/>
    <cellStyle name="Milliers 11 4 3 2 3" xfId="11596"/>
    <cellStyle name="Milliers 11 4 3 2 3 2" xfId="26079"/>
    <cellStyle name="Milliers 11 4 3 2 3 2 2" xfId="54750"/>
    <cellStyle name="Milliers 11 4 3 2 3 3" xfId="40414"/>
    <cellStyle name="Milliers 11 4 3 2 4" xfId="18909"/>
    <cellStyle name="Milliers 11 4 3 2 4 2" xfId="47580"/>
    <cellStyle name="Milliers 11 4 3 2 5" xfId="33244"/>
    <cellStyle name="Milliers 11 4 3 3" xfId="6187"/>
    <cellStyle name="Milliers 11 4 3 3 2" xfId="13391"/>
    <cellStyle name="Milliers 11 4 3 3 2 2" xfId="27874"/>
    <cellStyle name="Milliers 11 4 3 3 2 2 2" xfId="56545"/>
    <cellStyle name="Milliers 11 4 3 3 2 3" xfId="42209"/>
    <cellStyle name="Milliers 11 4 3 3 3" xfId="20704"/>
    <cellStyle name="Milliers 11 4 3 3 3 2" xfId="49375"/>
    <cellStyle name="Milliers 11 4 3 3 4" xfId="35039"/>
    <cellStyle name="Milliers 11 4 3 4" xfId="9828"/>
    <cellStyle name="Milliers 11 4 3 4 2" xfId="24311"/>
    <cellStyle name="Milliers 11 4 3 4 2 2" xfId="52982"/>
    <cellStyle name="Milliers 11 4 3 4 3" xfId="38646"/>
    <cellStyle name="Milliers 11 4 3 5" xfId="17141"/>
    <cellStyle name="Milliers 11 4 3 5 2" xfId="45812"/>
    <cellStyle name="Milliers 11 4 3 6" xfId="31476"/>
    <cellStyle name="Milliers 11 4 4" xfId="3510"/>
    <cellStyle name="Milliers 11 4 4 2" xfId="7071"/>
    <cellStyle name="Milliers 11 4 4 2 2" xfId="14275"/>
    <cellStyle name="Milliers 11 4 4 2 2 2" xfId="28758"/>
    <cellStyle name="Milliers 11 4 4 2 2 2 2" xfId="57429"/>
    <cellStyle name="Milliers 11 4 4 2 2 3" xfId="43093"/>
    <cellStyle name="Milliers 11 4 4 2 3" xfId="21588"/>
    <cellStyle name="Milliers 11 4 4 2 3 2" xfId="50259"/>
    <cellStyle name="Milliers 11 4 4 2 4" xfId="35923"/>
    <cellStyle name="Milliers 11 4 4 3" xfId="10712"/>
    <cellStyle name="Milliers 11 4 4 3 2" xfId="25195"/>
    <cellStyle name="Milliers 11 4 4 3 2 2" xfId="53866"/>
    <cellStyle name="Milliers 11 4 4 3 3" xfId="39530"/>
    <cellStyle name="Milliers 11 4 4 4" xfId="18025"/>
    <cellStyle name="Milliers 11 4 4 4 2" xfId="46696"/>
    <cellStyle name="Milliers 11 4 4 5" xfId="32360"/>
    <cellStyle name="Milliers 11 4 5" xfId="5293"/>
    <cellStyle name="Milliers 11 4 5 2" xfId="12497"/>
    <cellStyle name="Milliers 11 4 5 2 2" xfId="26980"/>
    <cellStyle name="Milliers 11 4 5 2 2 2" xfId="55651"/>
    <cellStyle name="Milliers 11 4 5 2 3" xfId="41315"/>
    <cellStyle name="Milliers 11 4 5 3" xfId="19810"/>
    <cellStyle name="Milliers 11 4 5 3 2" xfId="48481"/>
    <cellStyle name="Milliers 11 4 5 4" xfId="34145"/>
    <cellStyle name="Milliers 11 4 6" xfId="8931"/>
    <cellStyle name="Milliers 11 4 6 2" xfId="23414"/>
    <cellStyle name="Milliers 11 4 6 2 2" xfId="52085"/>
    <cellStyle name="Milliers 11 4 6 3" xfId="37749"/>
    <cellStyle name="Milliers 11 4 7" xfId="16247"/>
    <cellStyle name="Milliers 11 4 7 2" xfId="44918"/>
    <cellStyle name="Milliers 11 4 8" xfId="30582"/>
    <cellStyle name="Milliers 11 4 9" xfId="1754"/>
    <cellStyle name="Milliers 11 5" xfId="871"/>
    <cellStyle name="Milliers 11 5 2" xfId="2849"/>
    <cellStyle name="Milliers 11 5 2 2" xfId="4610"/>
    <cellStyle name="Milliers 11 5 2 2 2" xfId="8173"/>
    <cellStyle name="Milliers 11 5 2 2 2 2" xfId="15377"/>
    <cellStyle name="Milliers 11 5 2 2 2 2 2" xfId="29860"/>
    <cellStyle name="Milliers 11 5 2 2 2 2 2 2" xfId="58531"/>
    <cellStyle name="Milliers 11 5 2 2 2 2 3" xfId="44195"/>
    <cellStyle name="Milliers 11 5 2 2 2 3" xfId="22690"/>
    <cellStyle name="Milliers 11 5 2 2 2 3 2" xfId="51361"/>
    <cellStyle name="Milliers 11 5 2 2 2 4" xfId="37025"/>
    <cellStyle name="Milliers 11 5 2 2 3" xfId="11814"/>
    <cellStyle name="Milliers 11 5 2 2 3 2" xfId="26297"/>
    <cellStyle name="Milliers 11 5 2 2 3 2 2" xfId="54968"/>
    <cellStyle name="Milliers 11 5 2 2 3 3" xfId="40632"/>
    <cellStyle name="Milliers 11 5 2 2 4" xfId="19127"/>
    <cellStyle name="Milliers 11 5 2 2 4 2" xfId="47798"/>
    <cellStyle name="Milliers 11 5 2 2 5" xfId="33462"/>
    <cellStyle name="Milliers 11 5 2 3" xfId="6405"/>
    <cellStyle name="Milliers 11 5 2 3 2" xfId="13609"/>
    <cellStyle name="Milliers 11 5 2 3 2 2" xfId="28092"/>
    <cellStyle name="Milliers 11 5 2 3 2 2 2" xfId="56763"/>
    <cellStyle name="Milliers 11 5 2 3 2 3" xfId="42427"/>
    <cellStyle name="Milliers 11 5 2 3 3" xfId="20922"/>
    <cellStyle name="Milliers 11 5 2 3 3 2" xfId="49593"/>
    <cellStyle name="Milliers 11 5 2 3 4" xfId="35257"/>
    <cellStyle name="Milliers 11 5 2 4" xfId="10046"/>
    <cellStyle name="Milliers 11 5 2 4 2" xfId="24529"/>
    <cellStyle name="Milliers 11 5 2 4 2 2" xfId="53200"/>
    <cellStyle name="Milliers 11 5 2 4 3" xfId="38864"/>
    <cellStyle name="Milliers 11 5 2 5" xfId="17359"/>
    <cellStyle name="Milliers 11 5 2 5 2" xfId="46030"/>
    <cellStyle name="Milliers 11 5 2 6" xfId="31694"/>
    <cellStyle name="Milliers 11 5 3" xfId="3726"/>
    <cellStyle name="Milliers 11 5 3 2" xfId="7289"/>
    <cellStyle name="Milliers 11 5 3 2 2" xfId="14493"/>
    <cellStyle name="Milliers 11 5 3 2 2 2" xfId="28976"/>
    <cellStyle name="Milliers 11 5 3 2 2 2 2" xfId="57647"/>
    <cellStyle name="Milliers 11 5 3 2 2 3" xfId="43311"/>
    <cellStyle name="Milliers 11 5 3 2 3" xfId="21806"/>
    <cellStyle name="Milliers 11 5 3 2 3 2" xfId="50477"/>
    <cellStyle name="Milliers 11 5 3 2 4" xfId="36141"/>
    <cellStyle name="Milliers 11 5 3 3" xfId="10930"/>
    <cellStyle name="Milliers 11 5 3 3 2" xfId="25413"/>
    <cellStyle name="Milliers 11 5 3 3 2 2" xfId="54084"/>
    <cellStyle name="Milliers 11 5 3 3 3" xfId="39748"/>
    <cellStyle name="Milliers 11 5 3 4" xfId="18243"/>
    <cellStyle name="Milliers 11 5 3 4 2" xfId="46914"/>
    <cellStyle name="Milliers 11 5 3 5" xfId="32578"/>
    <cellStyle name="Milliers 11 5 4" xfId="5511"/>
    <cellStyle name="Milliers 11 5 4 2" xfId="12715"/>
    <cellStyle name="Milliers 11 5 4 2 2" xfId="27198"/>
    <cellStyle name="Milliers 11 5 4 2 2 2" xfId="55869"/>
    <cellStyle name="Milliers 11 5 4 2 3" xfId="41533"/>
    <cellStyle name="Milliers 11 5 4 3" xfId="20028"/>
    <cellStyle name="Milliers 11 5 4 3 2" xfId="48699"/>
    <cellStyle name="Milliers 11 5 4 4" xfId="34363"/>
    <cellStyle name="Milliers 11 5 5" xfId="9152"/>
    <cellStyle name="Milliers 11 5 5 2" xfId="23635"/>
    <cellStyle name="Milliers 11 5 5 2 2" xfId="52306"/>
    <cellStyle name="Milliers 11 5 5 3" xfId="37970"/>
    <cellStyle name="Milliers 11 5 6" xfId="16465"/>
    <cellStyle name="Milliers 11 5 6 2" xfId="45136"/>
    <cellStyle name="Milliers 11 5 7" xfId="30800"/>
    <cellStyle name="Milliers 11 5 8" xfId="1970"/>
    <cellStyle name="Milliers 11 6" xfId="2422"/>
    <cellStyle name="Milliers 11 6 2" xfId="4176"/>
    <cellStyle name="Milliers 11 6 2 2" xfId="7739"/>
    <cellStyle name="Milliers 11 6 2 2 2" xfId="14943"/>
    <cellStyle name="Milliers 11 6 2 2 2 2" xfId="29426"/>
    <cellStyle name="Milliers 11 6 2 2 2 2 2" xfId="58097"/>
    <cellStyle name="Milliers 11 6 2 2 2 3" xfId="43761"/>
    <cellStyle name="Milliers 11 6 2 2 3" xfId="22256"/>
    <cellStyle name="Milliers 11 6 2 2 3 2" xfId="50927"/>
    <cellStyle name="Milliers 11 6 2 2 4" xfId="36591"/>
    <cellStyle name="Milliers 11 6 2 3" xfId="11380"/>
    <cellStyle name="Milliers 11 6 2 3 2" xfId="25863"/>
    <cellStyle name="Milliers 11 6 2 3 2 2" xfId="54534"/>
    <cellStyle name="Milliers 11 6 2 3 3" xfId="40198"/>
    <cellStyle name="Milliers 11 6 2 4" xfId="18693"/>
    <cellStyle name="Milliers 11 6 2 4 2" xfId="47364"/>
    <cellStyle name="Milliers 11 6 2 5" xfId="33028"/>
    <cellStyle name="Milliers 11 6 3" xfId="5971"/>
    <cellStyle name="Milliers 11 6 3 2" xfId="13175"/>
    <cellStyle name="Milliers 11 6 3 2 2" xfId="27658"/>
    <cellStyle name="Milliers 11 6 3 2 2 2" xfId="56329"/>
    <cellStyle name="Milliers 11 6 3 2 3" xfId="41993"/>
    <cellStyle name="Milliers 11 6 3 3" xfId="20488"/>
    <cellStyle name="Milliers 11 6 3 3 2" xfId="49159"/>
    <cellStyle name="Milliers 11 6 3 4" xfId="34823"/>
    <cellStyle name="Milliers 11 6 4" xfId="9612"/>
    <cellStyle name="Milliers 11 6 4 2" xfId="24095"/>
    <cellStyle name="Milliers 11 6 4 2 2" xfId="52766"/>
    <cellStyle name="Milliers 11 6 4 3" xfId="38430"/>
    <cellStyle name="Milliers 11 6 5" xfId="16925"/>
    <cellStyle name="Milliers 11 6 5 2" xfId="45596"/>
    <cellStyle name="Milliers 11 6 6" xfId="31260"/>
    <cellStyle name="Milliers 11 7" xfId="3294"/>
    <cellStyle name="Milliers 11 7 2" xfId="6855"/>
    <cellStyle name="Milliers 11 7 2 2" xfId="14059"/>
    <cellStyle name="Milliers 11 7 2 2 2" xfId="28542"/>
    <cellStyle name="Milliers 11 7 2 2 2 2" xfId="57213"/>
    <cellStyle name="Milliers 11 7 2 2 3" xfId="42877"/>
    <cellStyle name="Milliers 11 7 2 3" xfId="21372"/>
    <cellStyle name="Milliers 11 7 2 3 2" xfId="50043"/>
    <cellStyle name="Milliers 11 7 2 4" xfId="35707"/>
    <cellStyle name="Milliers 11 7 3" xfId="10496"/>
    <cellStyle name="Milliers 11 7 3 2" xfId="24979"/>
    <cellStyle name="Milliers 11 7 3 2 2" xfId="53650"/>
    <cellStyle name="Milliers 11 7 3 3" xfId="39314"/>
    <cellStyle name="Milliers 11 7 4" xfId="17809"/>
    <cellStyle name="Milliers 11 7 4 2" xfId="46480"/>
    <cellStyle name="Milliers 11 7 5" xfId="32144"/>
    <cellStyle name="Milliers 11 8" xfId="5077"/>
    <cellStyle name="Milliers 11 8 2" xfId="12281"/>
    <cellStyle name="Milliers 11 8 2 2" xfId="26764"/>
    <cellStyle name="Milliers 11 8 2 2 2" xfId="55435"/>
    <cellStyle name="Milliers 11 8 2 3" xfId="41099"/>
    <cellStyle name="Milliers 11 8 3" xfId="19594"/>
    <cellStyle name="Milliers 11 8 3 2" xfId="48265"/>
    <cellStyle name="Milliers 11 8 4" xfId="33929"/>
    <cellStyle name="Milliers 11 9" xfId="8704"/>
    <cellStyle name="Milliers 11 9 2" xfId="23187"/>
    <cellStyle name="Milliers 11 9 2 2" xfId="51858"/>
    <cellStyle name="Milliers 11 9 3" xfId="37522"/>
    <cellStyle name="Milliers 12" xfId="238"/>
    <cellStyle name="Milliers 13" xfId="239"/>
    <cellStyle name="Milliers 14" xfId="240"/>
    <cellStyle name="Milliers 14 2" xfId="8708"/>
    <cellStyle name="Milliers 14 2 2" xfId="23191"/>
    <cellStyle name="Milliers 14 2 2 2" xfId="51862"/>
    <cellStyle name="Milliers 14 2 3" xfId="37526"/>
    <cellStyle name="Milliers 15" xfId="241"/>
    <cellStyle name="Milliers 15 10" xfId="30370"/>
    <cellStyle name="Milliers 15 11" xfId="1546"/>
    <cellStyle name="Milliers 15 2" xfId="242"/>
    <cellStyle name="Milliers 15 2 10" xfId="1547"/>
    <cellStyle name="Milliers 15 2 2" xfId="642"/>
    <cellStyle name="Milliers 15 2 2 2" xfId="1092"/>
    <cellStyle name="Milliers 15 2 2 2 2" xfId="3068"/>
    <cellStyle name="Milliers 15 2 2 2 2 2" xfId="4831"/>
    <cellStyle name="Milliers 15 2 2 2 2 2 2" xfId="8394"/>
    <cellStyle name="Milliers 15 2 2 2 2 2 2 2" xfId="15598"/>
    <cellStyle name="Milliers 15 2 2 2 2 2 2 2 2" xfId="30081"/>
    <cellStyle name="Milliers 15 2 2 2 2 2 2 2 2 2" xfId="58752"/>
    <cellStyle name="Milliers 15 2 2 2 2 2 2 2 3" xfId="44416"/>
    <cellStyle name="Milliers 15 2 2 2 2 2 2 3" xfId="22911"/>
    <cellStyle name="Milliers 15 2 2 2 2 2 2 3 2" xfId="51582"/>
    <cellStyle name="Milliers 15 2 2 2 2 2 2 4" xfId="37246"/>
    <cellStyle name="Milliers 15 2 2 2 2 2 3" xfId="12035"/>
    <cellStyle name="Milliers 15 2 2 2 2 2 3 2" xfId="26518"/>
    <cellStyle name="Milliers 15 2 2 2 2 2 3 2 2" xfId="55189"/>
    <cellStyle name="Milliers 15 2 2 2 2 2 3 3" xfId="40853"/>
    <cellStyle name="Milliers 15 2 2 2 2 2 4" xfId="19348"/>
    <cellStyle name="Milliers 15 2 2 2 2 2 4 2" xfId="48019"/>
    <cellStyle name="Milliers 15 2 2 2 2 2 5" xfId="33683"/>
    <cellStyle name="Milliers 15 2 2 2 2 3" xfId="6626"/>
    <cellStyle name="Milliers 15 2 2 2 2 3 2" xfId="13830"/>
    <cellStyle name="Milliers 15 2 2 2 2 3 2 2" xfId="28313"/>
    <cellStyle name="Milliers 15 2 2 2 2 3 2 2 2" xfId="56984"/>
    <cellStyle name="Milliers 15 2 2 2 2 3 2 3" xfId="42648"/>
    <cellStyle name="Milliers 15 2 2 2 2 3 3" xfId="21143"/>
    <cellStyle name="Milliers 15 2 2 2 2 3 3 2" xfId="49814"/>
    <cellStyle name="Milliers 15 2 2 2 2 3 4" xfId="35478"/>
    <cellStyle name="Milliers 15 2 2 2 2 4" xfId="10267"/>
    <cellStyle name="Milliers 15 2 2 2 2 4 2" xfId="24750"/>
    <cellStyle name="Milliers 15 2 2 2 2 4 2 2" xfId="53421"/>
    <cellStyle name="Milliers 15 2 2 2 2 4 3" xfId="39085"/>
    <cellStyle name="Milliers 15 2 2 2 2 5" xfId="17580"/>
    <cellStyle name="Milliers 15 2 2 2 2 5 2" xfId="46251"/>
    <cellStyle name="Milliers 15 2 2 2 2 6" xfId="31915"/>
    <cellStyle name="Milliers 15 2 2 2 3" xfId="3947"/>
    <cellStyle name="Milliers 15 2 2 2 3 2" xfId="7510"/>
    <cellStyle name="Milliers 15 2 2 2 3 2 2" xfId="14714"/>
    <cellStyle name="Milliers 15 2 2 2 3 2 2 2" xfId="29197"/>
    <cellStyle name="Milliers 15 2 2 2 3 2 2 2 2" xfId="57868"/>
    <cellStyle name="Milliers 15 2 2 2 3 2 2 3" xfId="43532"/>
    <cellStyle name="Milliers 15 2 2 2 3 2 3" xfId="22027"/>
    <cellStyle name="Milliers 15 2 2 2 3 2 3 2" xfId="50698"/>
    <cellStyle name="Milliers 15 2 2 2 3 2 4" xfId="36362"/>
    <cellStyle name="Milliers 15 2 2 2 3 3" xfId="11151"/>
    <cellStyle name="Milliers 15 2 2 2 3 3 2" xfId="25634"/>
    <cellStyle name="Milliers 15 2 2 2 3 3 2 2" xfId="54305"/>
    <cellStyle name="Milliers 15 2 2 2 3 3 3" xfId="39969"/>
    <cellStyle name="Milliers 15 2 2 2 3 4" xfId="18464"/>
    <cellStyle name="Milliers 15 2 2 2 3 4 2" xfId="47135"/>
    <cellStyle name="Milliers 15 2 2 2 3 5" xfId="32799"/>
    <cellStyle name="Milliers 15 2 2 2 4" xfId="5732"/>
    <cellStyle name="Milliers 15 2 2 2 4 2" xfId="12936"/>
    <cellStyle name="Milliers 15 2 2 2 4 2 2" xfId="27419"/>
    <cellStyle name="Milliers 15 2 2 2 4 2 2 2" xfId="56090"/>
    <cellStyle name="Milliers 15 2 2 2 4 2 3" xfId="41754"/>
    <cellStyle name="Milliers 15 2 2 2 4 3" xfId="20249"/>
    <cellStyle name="Milliers 15 2 2 2 4 3 2" xfId="48920"/>
    <cellStyle name="Milliers 15 2 2 2 4 4" xfId="34584"/>
    <cellStyle name="Milliers 15 2 2 2 5" xfId="9373"/>
    <cellStyle name="Milliers 15 2 2 2 5 2" xfId="23856"/>
    <cellStyle name="Milliers 15 2 2 2 5 2 2" xfId="52527"/>
    <cellStyle name="Milliers 15 2 2 2 5 3" xfId="38191"/>
    <cellStyle name="Milliers 15 2 2 2 6" xfId="16686"/>
    <cellStyle name="Milliers 15 2 2 2 6 2" xfId="45357"/>
    <cellStyle name="Milliers 15 2 2 2 7" xfId="31021"/>
    <cellStyle name="Milliers 15 2 2 2 8" xfId="2189"/>
    <cellStyle name="Milliers 15 2 2 3" xfId="2638"/>
    <cellStyle name="Milliers 15 2 2 3 2" xfId="4397"/>
    <cellStyle name="Milliers 15 2 2 3 2 2" xfId="7960"/>
    <cellStyle name="Milliers 15 2 2 3 2 2 2" xfId="15164"/>
    <cellStyle name="Milliers 15 2 2 3 2 2 2 2" xfId="29647"/>
    <cellStyle name="Milliers 15 2 2 3 2 2 2 2 2" xfId="58318"/>
    <cellStyle name="Milliers 15 2 2 3 2 2 2 3" xfId="43982"/>
    <cellStyle name="Milliers 15 2 2 3 2 2 3" xfId="22477"/>
    <cellStyle name="Milliers 15 2 2 3 2 2 3 2" xfId="51148"/>
    <cellStyle name="Milliers 15 2 2 3 2 2 4" xfId="36812"/>
    <cellStyle name="Milliers 15 2 2 3 2 3" xfId="11601"/>
    <cellStyle name="Milliers 15 2 2 3 2 3 2" xfId="26084"/>
    <cellStyle name="Milliers 15 2 2 3 2 3 2 2" xfId="54755"/>
    <cellStyle name="Milliers 15 2 2 3 2 3 3" xfId="40419"/>
    <cellStyle name="Milliers 15 2 2 3 2 4" xfId="18914"/>
    <cellStyle name="Milliers 15 2 2 3 2 4 2" xfId="47585"/>
    <cellStyle name="Milliers 15 2 2 3 2 5" xfId="33249"/>
    <cellStyle name="Milliers 15 2 2 3 3" xfId="6192"/>
    <cellStyle name="Milliers 15 2 2 3 3 2" xfId="13396"/>
    <cellStyle name="Milliers 15 2 2 3 3 2 2" xfId="27879"/>
    <cellStyle name="Milliers 15 2 2 3 3 2 2 2" xfId="56550"/>
    <cellStyle name="Milliers 15 2 2 3 3 2 3" xfId="42214"/>
    <cellStyle name="Milliers 15 2 2 3 3 3" xfId="20709"/>
    <cellStyle name="Milliers 15 2 2 3 3 3 2" xfId="49380"/>
    <cellStyle name="Milliers 15 2 2 3 3 4" xfId="35044"/>
    <cellStyle name="Milliers 15 2 2 3 4" xfId="9833"/>
    <cellStyle name="Milliers 15 2 2 3 4 2" xfId="24316"/>
    <cellStyle name="Milliers 15 2 2 3 4 2 2" xfId="52987"/>
    <cellStyle name="Milliers 15 2 2 3 4 3" xfId="38651"/>
    <cellStyle name="Milliers 15 2 2 3 5" xfId="17146"/>
    <cellStyle name="Milliers 15 2 2 3 5 2" xfId="45817"/>
    <cellStyle name="Milliers 15 2 2 3 6" xfId="31481"/>
    <cellStyle name="Milliers 15 2 2 4" xfId="3515"/>
    <cellStyle name="Milliers 15 2 2 4 2" xfId="7076"/>
    <cellStyle name="Milliers 15 2 2 4 2 2" xfId="14280"/>
    <cellStyle name="Milliers 15 2 2 4 2 2 2" xfId="28763"/>
    <cellStyle name="Milliers 15 2 2 4 2 2 2 2" xfId="57434"/>
    <cellStyle name="Milliers 15 2 2 4 2 2 3" xfId="43098"/>
    <cellStyle name="Milliers 15 2 2 4 2 3" xfId="21593"/>
    <cellStyle name="Milliers 15 2 2 4 2 3 2" xfId="50264"/>
    <cellStyle name="Milliers 15 2 2 4 2 4" xfId="35928"/>
    <cellStyle name="Milliers 15 2 2 4 3" xfId="10717"/>
    <cellStyle name="Milliers 15 2 2 4 3 2" xfId="25200"/>
    <cellStyle name="Milliers 15 2 2 4 3 2 2" xfId="53871"/>
    <cellStyle name="Milliers 15 2 2 4 3 3" xfId="39535"/>
    <cellStyle name="Milliers 15 2 2 4 4" xfId="18030"/>
    <cellStyle name="Milliers 15 2 2 4 4 2" xfId="46701"/>
    <cellStyle name="Milliers 15 2 2 4 5" xfId="32365"/>
    <cellStyle name="Milliers 15 2 2 5" xfId="5298"/>
    <cellStyle name="Milliers 15 2 2 5 2" xfId="12502"/>
    <cellStyle name="Milliers 15 2 2 5 2 2" xfId="26985"/>
    <cellStyle name="Milliers 15 2 2 5 2 2 2" xfId="55656"/>
    <cellStyle name="Milliers 15 2 2 5 2 3" xfId="41320"/>
    <cellStyle name="Milliers 15 2 2 5 3" xfId="19815"/>
    <cellStyle name="Milliers 15 2 2 5 3 2" xfId="48486"/>
    <cellStyle name="Milliers 15 2 2 5 4" xfId="34150"/>
    <cellStyle name="Milliers 15 2 2 6" xfId="8936"/>
    <cellStyle name="Milliers 15 2 2 6 2" xfId="23419"/>
    <cellStyle name="Milliers 15 2 2 6 2 2" xfId="52090"/>
    <cellStyle name="Milliers 15 2 2 6 3" xfId="37754"/>
    <cellStyle name="Milliers 15 2 2 7" xfId="16252"/>
    <cellStyle name="Milliers 15 2 2 7 2" xfId="44923"/>
    <cellStyle name="Milliers 15 2 2 8" xfId="30587"/>
    <cellStyle name="Milliers 15 2 2 9" xfId="1759"/>
    <cellStyle name="Milliers 15 2 3" xfId="876"/>
    <cellStyle name="Milliers 15 2 3 2" xfId="2854"/>
    <cellStyle name="Milliers 15 2 3 2 2" xfId="4615"/>
    <cellStyle name="Milliers 15 2 3 2 2 2" xfId="8178"/>
    <cellStyle name="Milliers 15 2 3 2 2 2 2" xfId="15382"/>
    <cellStyle name="Milliers 15 2 3 2 2 2 2 2" xfId="29865"/>
    <cellStyle name="Milliers 15 2 3 2 2 2 2 2 2" xfId="58536"/>
    <cellStyle name="Milliers 15 2 3 2 2 2 2 3" xfId="44200"/>
    <cellStyle name="Milliers 15 2 3 2 2 2 3" xfId="22695"/>
    <cellStyle name="Milliers 15 2 3 2 2 2 3 2" xfId="51366"/>
    <cellStyle name="Milliers 15 2 3 2 2 2 4" xfId="37030"/>
    <cellStyle name="Milliers 15 2 3 2 2 3" xfId="11819"/>
    <cellStyle name="Milliers 15 2 3 2 2 3 2" xfId="26302"/>
    <cellStyle name="Milliers 15 2 3 2 2 3 2 2" xfId="54973"/>
    <cellStyle name="Milliers 15 2 3 2 2 3 3" xfId="40637"/>
    <cellStyle name="Milliers 15 2 3 2 2 4" xfId="19132"/>
    <cellStyle name="Milliers 15 2 3 2 2 4 2" xfId="47803"/>
    <cellStyle name="Milliers 15 2 3 2 2 5" xfId="33467"/>
    <cellStyle name="Milliers 15 2 3 2 3" xfId="6410"/>
    <cellStyle name="Milliers 15 2 3 2 3 2" xfId="13614"/>
    <cellStyle name="Milliers 15 2 3 2 3 2 2" xfId="28097"/>
    <cellStyle name="Milliers 15 2 3 2 3 2 2 2" xfId="56768"/>
    <cellStyle name="Milliers 15 2 3 2 3 2 3" xfId="42432"/>
    <cellStyle name="Milliers 15 2 3 2 3 3" xfId="20927"/>
    <cellStyle name="Milliers 15 2 3 2 3 3 2" xfId="49598"/>
    <cellStyle name="Milliers 15 2 3 2 3 4" xfId="35262"/>
    <cellStyle name="Milliers 15 2 3 2 4" xfId="10051"/>
    <cellStyle name="Milliers 15 2 3 2 4 2" xfId="24534"/>
    <cellStyle name="Milliers 15 2 3 2 4 2 2" xfId="53205"/>
    <cellStyle name="Milliers 15 2 3 2 4 3" xfId="38869"/>
    <cellStyle name="Milliers 15 2 3 2 5" xfId="17364"/>
    <cellStyle name="Milliers 15 2 3 2 5 2" xfId="46035"/>
    <cellStyle name="Milliers 15 2 3 2 6" xfId="31699"/>
    <cellStyle name="Milliers 15 2 3 3" xfId="3731"/>
    <cellStyle name="Milliers 15 2 3 3 2" xfId="7294"/>
    <cellStyle name="Milliers 15 2 3 3 2 2" xfId="14498"/>
    <cellStyle name="Milliers 15 2 3 3 2 2 2" xfId="28981"/>
    <cellStyle name="Milliers 15 2 3 3 2 2 2 2" xfId="57652"/>
    <cellStyle name="Milliers 15 2 3 3 2 2 3" xfId="43316"/>
    <cellStyle name="Milliers 15 2 3 3 2 3" xfId="21811"/>
    <cellStyle name="Milliers 15 2 3 3 2 3 2" xfId="50482"/>
    <cellStyle name="Milliers 15 2 3 3 2 4" xfId="36146"/>
    <cellStyle name="Milliers 15 2 3 3 3" xfId="10935"/>
    <cellStyle name="Milliers 15 2 3 3 3 2" xfId="25418"/>
    <cellStyle name="Milliers 15 2 3 3 3 2 2" xfId="54089"/>
    <cellStyle name="Milliers 15 2 3 3 3 3" xfId="39753"/>
    <cellStyle name="Milliers 15 2 3 3 4" xfId="18248"/>
    <cellStyle name="Milliers 15 2 3 3 4 2" xfId="46919"/>
    <cellStyle name="Milliers 15 2 3 3 5" xfId="32583"/>
    <cellStyle name="Milliers 15 2 3 4" xfId="5516"/>
    <cellStyle name="Milliers 15 2 3 4 2" xfId="12720"/>
    <cellStyle name="Milliers 15 2 3 4 2 2" xfId="27203"/>
    <cellStyle name="Milliers 15 2 3 4 2 2 2" xfId="55874"/>
    <cellStyle name="Milliers 15 2 3 4 2 3" xfId="41538"/>
    <cellStyle name="Milliers 15 2 3 4 3" xfId="20033"/>
    <cellStyle name="Milliers 15 2 3 4 3 2" xfId="48704"/>
    <cellStyle name="Milliers 15 2 3 4 4" xfId="34368"/>
    <cellStyle name="Milliers 15 2 3 5" xfId="9157"/>
    <cellStyle name="Milliers 15 2 3 5 2" xfId="23640"/>
    <cellStyle name="Milliers 15 2 3 5 2 2" xfId="52311"/>
    <cellStyle name="Milliers 15 2 3 5 3" xfId="37975"/>
    <cellStyle name="Milliers 15 2 3 6" xfId="16470"/>
    <cellStyle name="Milliers 15 2 3 6 2" xfId="45141"/>
    <cellStyle name="Milliers 15 2 3 7" xfId="30805"/>
    <cellStyle name="Milliers 15 2 3 8" xfId="1975"/>
    <cellStyle name="Milliers 15 2 4" xfId="2427"/>
    <cellStyle name="Milliers 15 2 4 2" xfId="4181"/>
    <cellStyle name="Milliers 15 2 4 2 2" xfId="7744"/>
    <cellStyle name="Milliers 15 2 4 2 2 2" xfId="14948"/>
    <cellStyle name="Milliers 15 2 4 2 2 2 2" xfId="29431"/>
    <cellStyle name="Milliers 15 2 4 2 2 2 2 2" xfId="58102"/>
    <cellStyle name="Milliers 15 2 4 2 2 2 3" xfId="43766"/>
    <cellStyle name="Milliers 15 2 4 2 2 3" xfId="22261"/>
    <cellStyle name="Milliers 15 2 4 2 2 3 2" xfId="50932"/>
    <cellStyle name="Milliers 15 2 4 2 2 4" xfId="36596"/>
    <cellStyle name="Milliers 15 2 4 2 3" xfId="11385"/>
    <cellStyle name="Milliers 15 2 4 2 3 2" xfId="25868"/>
    <cellStyle name="Milliers 15 2 4 2 3 2 2" xfId="54539"/>
    <cellStyle name="Milliers 15 2 4 2 3 3" xfId="40203"/>
    <cellStyle name="Milliers 15 2 4 2 4" xfId="18698"/>
    <cellStyle name="Milliers 15 2 4 2 4 2" xfId="47369"/>
    <cellStyle name="Milliers 15 2 4 2 5" xfId="33033"/>
    <cellStyle name="Milliers 15 2 4 3" xfId="5976"/>
    <cellStyle name="Milliers 15 2 4 3 2" xfId="13180"/>
    <cellStyle name="Milliers 15 2 4 3 2 2" xfId="27663"/>
    <cellStyle name="Milliers 15 2 4 3 2 2 2" xfId="56334"/>
    <cellStyle name="Milliers 15 2 4 3 2 3" xfId="41998"/>
    <cellStyle name="Milliers 15 2 4 3 3" xfId="20493"/>
    <cellStyle name="Milliers 15 2 4 3 3 2" xfId="49164"/>
    <cellStyle name="Milliers 15 2 4 3 4" xfId="34828"/>
    <cellStyle name="Milliers 15 2 4 4" xfId="9617"/>
    <cellStyle name="Milliers 15 2 4 4 2" xfId="24100"/>
    <cellStyle name="Milliers 15 2 4 4 2 2" xfId="52771"/>
    <cellStyle name="Milliers 15 2 4 4 3" xfId="38435"/>
    <cellStyle name="Milliers 15 2 4 5" xfId="16930"/>
    <cellStyle name="Milliers 15 2 4 5 2" xfId="45601"/>
    <cellStyle name="Milliers 15 2 4 6" xfId="31265"/>
    <cellStyle name="Milliers 15 2 5" xfId="3299"/>
    <cellStyle name="Milliers 15 2 5 2" xfId="6860"/>
    <cellStyle name="Milliers 15 2 5 2 2" xfId="14064"/>
    <cellStyle name="Milliers 15 2 5 2 2 2" xfId="28547"/>
    <cellStyle name="Milliers 15 2 5 2 2 2 2" xfId="57218"/>
    <cellStyle name="Milliers 15 2 5 2 2 3" xfId="42882"/>
    <cellStyle name="Milliers 15 2 5 2 3" xfId="21377"/>
    <cellStyle name="Milliers 15 2 5 2 3 2" xfId="50048"/>
    <cellStyle name="Milliers 15 2 5 2 4" xfId="35712"/>
    <cellStyle name="Milliers 15 2 5 3" xfId="10501"/>
    <cellStyle name="Milliers 15 2 5 3 2" xfId="24984"/>
    <cellStyle name="Milliers 15 2 5 3 2 2" xfId="53655"/>
    <cellStyle name="Milliers 15 2 5 3 3" xfId="39319"/>
    <cellStyle name="Milliers 15 2 5 4" xfId="17814"/>
    <cellStyle name="Milliers 15 2 5 4 2" xfId="46485"/>
    <cellStyle name="Milliers 15 2 5 5" xfId="32149"/>
    <cellStyle name="Milliers 15 2 6" xfId="5082"/>
    <cellStyle name="Milliers 15 2 6 2" xfId="12286"/>
    <cellStyle name="Milliers 15 2 6 2 2" xfId="26769"/>
    <cellStyle name="Milliers 15 2 6 2 2 2" xfId="55440"/>
    <cellStyle name="Milliers 15 2 6 2 3" xfId="41104"/>
    <cellStyle name="Milliers 15 2 6 3" xfId="19599"/>
    <cellStyle name="Milliers 15 2 6 3 2" xfId="48270"/>
    <cellStyle name="Milliers 15 2 6 4" xfId="33934"/>
    <cellStyle name="Milliers 15 2 7" xfId="8710"/>
    <cellStyle name="Milliers 15 2 7 2" xfId="23193"/>
    <cellStyle name="Milliers 15 2 7 2 2" xfId="51864"/>
    <cellStyle name="Milliers 15 2 7 3" xfId="37528"/>
    <cellStyle name="Milliers 15 2 8" xfId="16036"/>
    <cellStyle name="Milliers 15 2 8 2" xfId="44707"/>
    <cellStyle name="Milliers 15 2 9" xfId="30371"/>
    <cellStyle name="Milliers 15 3" xfId="641"/>
    <cellStyle name="Milliers 15 3 2" xfId="1091"/>
    <cellStyle name="Milliers 15 3 2 2" xfId="3067"/>
    <cellStyle name="Milliers 15 3 2 2 2" xfId="4830"/>
    <cellStyle name="Milliers 15 3 2 2 2 2" xfId="8393"/>
    <cellStyle name="Milliers 15 3 2 2 2 2 2" xfId="15597"/>
    <cellStyle name="Milliers 15 3 2 2 2 2 2 2" xfId="30080"/>
    <cellStyle name="Milliers 15 3 2 2 2 2 2 2 2" xfId="58751"/>
    <cellStyle name="Milliers 15 3 2 2 2 2 2 3" xfId="44415"/>
    <cellStyle name="Milliers 15 3 2 2 2 2 3" xfId="22910"/>
    <cellStyle name="Milliers 15 3 2 2 2 2 3 2" xfId="51581"/>
    <cellStyle name="Milliers 15 3 2 2 2 2 4" xfId="37245"/>
    <cellStyle name="Milliers 15 3 2 2 2 3" xfId="12034"/>
    <cellStyle name="Milliers 15 3 2 2 2 3 2" xfId="26517"/>
    <cellStyle name="Milliers 15 3 2 2 2 3 2 2" xfId="55188"/>
    <cellStyle name="Milliers 15 3 2 2 2 3 3" xfId="40852"/>
    <cellStyle name="Milliers 15 3 2 2 2 4" xfId="19347"/>
    <cellStyle name="Milliers 15 3 2 2 2 4 2" xfId="48018"/>
    <cellStyle name="Milliers 15 3 2 2 2 5" xfId="33682"/>
    <cellStyle name="Milliers 15 3 2 2 3" xfId="6625"/>
    <cellStyle name="Milliers 15 3 2 2 3 2" xfId="13829"/>
    <cellStyle name="Milliers 15 3 2 2 3 2 2" xfId="28312"/>
    <cellStyle name="Milliers 15 3 2 2 3 2 2 2" xfId="56983"/>
    <cellStyle name="Milliers 15 3 2 2 3 2 3" xfId="42647"/>
    <cellStyle name="Milliers 15 3 2 2 3 3" xfId="21142"/>
    <cellStyle name="Milliers 15 3 2 2 3 3 2" xfId="49813"/>
    <cellStyle name="Milliers 15 3 2 2 3 4" xfId="35477"/>
    <cellStyle name="Milliers 15 3 2 2 4" xfId="10266"/>
    <cellStyle name="Milliers 15 3 2 2 4 2" xfId="24749"/>
    <cellStyle name="Milliers 15 3 2 2 4 2 2" xfId="53420"/>
    <cellStyle name="Milliers 15 3 2 2 4 3" xfId="39084"/>
    <cellStyle name="Milliers 15 3 2 2 5" xfId="17579"/>
    <cellStyle name="Milliers 15 3 2 2 5 2" xfId="46250"/>
    <cellStyle name="Milliers 15 3 2 2 6" xfId="31914"/>
    <cellStyle name="Milliers 15 3 2 3" xfId="3946"/>
    <cellStyle name="Milliers 15 3 2 3 2" xfId="7509"/>
    <cellStyle name="Milliers 15 3 2 3 2 2" xfId="14713"/>
    <cellStyle name="Milliers 15 3 2 3 2 2 2" xfId="29196"/>
    <cellStyle name="Milliers 15 3 2 3 2 2 2 2" xfId="57867"/>
    <cellStyle name="Milliers 15 3 2 3 2 2 3" xfId="43531"/>
    <cellStyle name="Milliers 15 3 2 3 2 3" xfId="22026"/>
    <cellStyle name="Milliers 15 3 2 3 2 3 2" xfId="50697"/>
    <cellStyle name="Milliers 15 3 2 3 2 4" xfId="36361"/>
    <cellStyle name="Milliers 15 3 2 3 3" xfId="11150"/>
    <cellStyle name="Milliers 15 3 2 3 3 2" xfId="25633"/>
    <cellStyle name="Milliers 15 3 2 3 3 2 2" xfId="54304"/>
    <cellStyle name="Milliers 15 3 2 3 3 3" xfId="39968"/>
    <cellStyle name="Milliers 15 3 2 3 4" xfId="18463"/>
    <cellStyle name="Milliers 15 3 2 3 4 2" xfId="47134"/>
    <cellStyle name="Milliers 15 3 2 3 5" xfId="32798"/>
    <cellStyle name="Milliers 15 3 2 4" xfId="5731"/>
    <cellStyle name="Milliers 15 3 2 4 2" xfId="12935"/>
    <cellStyle name="Milliers 15 3 2 4 2 2" xfId="27418"/>
    <cellStyle name="Milliers 15 3 2 4 2 2 2" xfId="56089"/>
    <cellStyle name="Milliers 15 3 2 4 2 3" xfId="41753"/>
    <cellStyle name="Milliers 15 3 2 4 3" xfId="20248"/>
    <cellStyle name="Milliers 15 3 2 4 3 2" xfId="48919"/>
    <cellStyle name="Milliers 15 3 2 4 4" xfId="34583"/>
    <cellStyle name="Milliers 15 3 2 5" xfId="9372"/>
    <cellStyle name="Milliers 15 3 2 5 2" xfId="23855"/>
    <cellStyle name="Milliers 15 3 2 5 2 2" xfId="52526"/>
    <cellStyle name="Milliers 15 3 2 5 3" xfId="38190"/>
    <cellStyle name="Milliers 15 3 2 6" xfId="16685"/>
    <cellStyle name="Milliers 15 3 2 6 2" xfId="45356"/>
    <cellStyle name="Milliers 15 3 2 7" xfId="31020"/>
    <cellStyle name="Milliers 15 3 2 8" xfId="2188"/>
    <cellStyle name="Milliers 15 3 3" xfId="2637"/>
    <cellStyle name="Milliers 15 3 3 2" xfId="4396"/>
    <cellStyle name="Milliers 15 3 3 2 2" xfId="7959"/>
    <cellStyle name="Milliers 15 3 3 2 2 2" xfId="15163"/>
    <cellStyle name="Milliers 15 3 3 2 2 2 2" xfId="29646"/>
    <cellStyle name="Milliers 15 3 3 2 2 2 2 2" xfId="58317"/>
    <cellStyle name="Milliers 15 3 3 2 2 2 3" xfId="43981"/>
    <cellStyle name="Milliers 15 3 3 2 2 3" xfId="22476"/>
    <cellStyle name="Milliers 15 3 3 2 2 3 2" xfId="51147"/>
    <cellStyle name="Milliers 15 3 3 2 2 4" xfId="36811"/>
    <cellStyle name="Milliers 15 3 3 2 3" xfId="11600"/>
    <cellStyle name="Milliers 15 3 3 2 3 2" xfId="26083"/>
    <cellStyle name="Milliers 15 3 3 2 3 2 2" xfId="54754"/>
    <cellStyle name="Milliers 15 3 3 2 3 3" xfId="40418"/>
    <cellStyle name="Milliers 15 3 3 2 4" xfId="18913"/>
    <cellStyle name="Milliers 15 3 3 2 4 2" xfId="47584"/>
    <cellStyle name="Milliers 15 3 3 2 5" xfId="33248"/>
    <cellStyle name="Milliers 15 3 3 3" xfId="6191"/>
    <cellStyle name="Milliers 15 3 3 3 2" xfId="13395"/>
    <cellStyle name="Milliers 15 3 3 3 2 2" xfId="27878"/>
    <cellStyle name="Milliers 15 3 3 3 2 2 2" xfId="56549"/>
    <cellStyle name="Milliers 15 3 3 3 2 3" xfId="42213"/>
    <cellStyle name="Milliers 15 3 3 3 3" xfId="20708"/>
    <cellStyle name="Milliers 15 3 3 3 3 2" xfId="49379"/>
    <cellStyle name="Milliers 15 3 3 3 4" xfId="35043"/>
    <cellStyle name="Milliers 15 3 3 4" xfId="9832"/>
    <cellStyle name="Milliers 15 3 3 4 2" xfId="24315"/>
    <cellStyle name="Milliers 15 3 3 4 2 2" xfId="52986"/>
    <cellStyle name="Milliers 15 3 3 4 3" xfId="38650"/>
    <cellStyle name="Milliers 15 3 3 5" xfId="17145"/>
    <cellStyle name="Milliers 15 3 3 5 2" xfId="45816"/>
    <cellStyle name="Milliers 15 3 3 6" xfId="31480"/>
    <cellStyle name="Milliers 15 3 4" xfId="3514"/>
    <cellStyle name="Milliers 15 3 4 2" xfId="7075"/>
    <cellStyle name="Milliers 15 3 4 2 2" xfId="14279"/>
    <cellStyle name="Milliers 15 3 4 2 2 2" xfId="28762"/>
    <cellStyle name="Milliers 15 3 4 2 2 2 2" xfId="57433"/>
    <cellStyle name="Milliers 15 3 4 2 2 3" xfId="43097"/>
    <cellStyle name="Milliers 15 3 4 2 3" xfId="21592"/>
    <cellStyle name="Milliers 15 3 4 2 3 2" xfId="50263"/>
    <cellStyle name="Milliers 15 3 4 2 4" xfId="35927"/>
    <cellStyle name="Milliers 15 3 4 3" xfId="10716"/>
    <cellStyle name="Milliers 15 3 4 3 2" xfId="25199"/>
    <cellStyle name="Milliers 15 3 4 3 2 2" xfId="53870"/>
    <cellStyle name="Milliers 15 3 4 3 3" xfId="39534"/>
    <cellStyle name="Milliers 15 3 4 4" xfId="18029"/>
    <cellStyle name="Milliers 15 3 4 4 2" xfId="46700"/>
    <cellStyle name="Milliers 15 3 4 5" xfId="32364"/>
    <cellStyle name="Milliers 15 3 5" xfId="5297"/>
    <cellStyle name="Milliers 15 3 5 2" xfId="12501"/>
    <cellStyle name="Milliers 15 3 5 2 2" xfId="26984"/>
    <cellStyle name="Milliers 15 3 5 2 2 2" xfId="55655"/>
    <cellStyle name="Milliers 15 3 5 2 3" xfId="41319"/>
    <cellStyle name="Milliers 15 3 5 3" xfId="19814"/>
    <cellStyle name="Milliers 15 3 5 3 2" xfId="48485"/>
    <cellStyle name="Milliers 15 3 5 4" xfId="34149"/>
    <cellStyle name="Milliers 15 3 6" xfId="8935"/>
    <cellStyle name="Milliers 15 3 6 2" xfId="23418"/>
    <cellStyle name="Milliers 15 3 6 2 2" xfId="52089"/>
    <cellStyle name="Milliers 15 3 6 3" xfId="37753"/>
    <cellStyle name="Milliers 15 3 7" xfId="16251"/>
    <cellStyle name="Milliers 15 3 7 2" xfId="44922"/>
    <cellStyle name="Milliers 15 3 8" xfId="30586"/>
    <cellStyle name="Milliers 15 3 9" xfId="1758"/>
    <cellStyle name="Milliers 15 4" xfId="875"/>
    <cellStyle name="Milliers 15 4 2" xfId="2853"/>
    <cellStyle name="Milliers 15 4 2 2" xfId="4614"/>
    <cellStyle name="Milliers 15 4 2 2 2" xfId="8177"/>
    <cellStyle name="Milliers 15 4 2 2 2 2" xfId="15381"/>
    <cellStyle name="Milliers 15 4 2 2 2 2 2" xfId="29864"/>
    <cellStyle name="Milliers 15 4 2 2 2 2 2 2" xfId="58535"/>
    <cellStyle name="Milliers 15 4 2 2 2 2 3" xfId="44199"/>
    <cellStyle name="Milliers 15 4 2 2 2 3" xfId="22694"/>
    <cellStyle name="Milliers 15 4 2 2 2 3 2" xfId="51365"/>
    <cellStyle name="Milliers 15 4 2 2 2 4" xfId="37029"/>
    <cellStyle name="Milliers 15 4 2 2 3" xfId="11818"/>
    <cellStyle name="Milliers 15 4 2 2 3 2" xfId="26301"/>
    <cellStyle name="Milliers 15 4 2 2 3 2 2" xfId="54972"/>
    <cellStyle name="Milliers 15 4 2 2 3 3" xfId="40636"/>
    <cellStyle name="Milliers 15 4 2 2 4" xfId="19131"/>
    <cellStyle name="Milliers 15 4 2 2 4 2" xfId="47802"/>
    <cellStyle name="Milliers 15 4 2 2 5" xfId="33466"/>
    <cellStyle name="Milliers 15 4 2 3" xfId="6409"/>
    <cellStyle name="Milliers 15 4 2 3 2" xfId="13613"/>
    <cellStyle name="Milliers 15 4 2 3 2 2" xfId="28096"/>
    <cellStyle name="Milliers 15 4 2 3 2 2 2" xfId="56767"/>
    <cellStyle name="Milliers 15 4 2 3 2 3" xfId="42431"/>
    <cellStyle name="Milliers 15 4 2 3 3" xfId="20926"/>
    <cellStyle name="Milliers 15 4 2 3 3 2" xfId="49597"/>
    <cellStyle name="Milliers 15 4 2 3 4" xfId="35261"/>
    <cellStyle name="Milliers 15 4 2 4" xfId="10050"/>
    <cellStyle name="Milliers 15 4 2 4 2" xfId="24533"/>
    <cellStyle name="Milliers 15 4 2 4 2 2" xfId="53204"/>
    <cellStyle name="Milliers 15 4 2 4 3" xfId="38868"/>
    <cellStyle name="Milliers 15 4 2 5" xfId="17363"/>
    <cellStyle name="Milliers 15 4 2 5 2" xfId="46034"/>
    <cellStyle name="Milliers 15 4 2 6" xfId="31698"/>
    <cellStyle name="Milliers 15 4 3" xfId="3730"/>
    <cellStyle name="Milliers 15 4 3 2" xfId="7293"/>
    <cellStyle name="Milliers 15 4 3 2 2" xfId="14497"/>
    <cellStyle name="Milliers 15 4 3 2 2 2" xfId="28980"/>
    <cellStyle name="Milliers 15 4 3 2 2 2 2" xfId="57651"/>
    <cellStyle name="Milliers 15 4 3 2 2 3" xfId="43315"/>
    <cellStyle name="Milliers 15 4 3 2 3" xfId="21810"/>
    <cellStyle name="Milliers 15 4 3 2 3 2" xfId="50481"/>
    <cellStyle name="Milliers 15 4 3 2 4" xfId="36145"/>
    <cellStyle name="Milliers 15 4 3 3" xfId="10934"/>
    <cellStyle name="Milliers 15 4 3 3 2" xfId="25417"/>
    <cellStyle name="Milliers 15 4 3 3 2 2" xfId="54088"/>
    <cellStyle name="Milliers 15 4 3 3 3" xfId="39752"/>
    <cellStyle name="Milliers 15 4 3 4" xfId="18247"/>
    <cellStyle name="Milliers 15 4 3 4 2" xfId="46918"/>
    <cellStyle name="Milliers 15 4 3 5" xfId="32582"/>
    <cellStyle name="Milliers 15 4 4" xfId="5515"/>
    <cellStyle name="Milliers 15 4 4 2" xfId="12719"/>
    <cellStyle name="Milliers 15 4 4 2 2" xfId="27202"/>
    <cellStyle name="Milliers 15 4 4 2 2 2" xfId="55873"/>
    <cellStyle name="Milliers 15 4 4 2 3" xfId="41537"/>
    <cellStyle name="Milliers 15 4 4 3" xfId="20032"/>
    <cellStyle name="Milliers 15 4 4 3 2" xfId="48703"/>
    <cellStyle name="Milliers 15 4 4 4" xfId="34367"/>
    <cellStyle name="Milliers 15 4 5" xfId="9156"/>
    <cellStyle name="Milliers 15 4 5 2" xfId="23639"/>
    <cellStyle name="Milliers 15 4 5 2 2" xfId="52310"/>
    <cellStyle name="Milliers 15 4 5 3" xfId="37974"/>
    <cellStyle name="Milliers 15 4 6" xfId="16469"/>
    <cellStyle name="Milliers 15 4 6 2" xfId="45140"/>
    <cellStyle name="Milliers 15 4 7" xfId="30804"/>
    <cellStyle name="Milliers 15 4 8" xfId="1974"/>
    <cellStyle name="Milliers 15 5" xfId="2426"/>
    <cellStyle name="Milliers 15 5 2" xfId="4180"/>
    <cellStyle name="Milliers 15 5 2 2" xfId="7743"/>
    <cellStyle name="Milliers 15 5 2 2 2" xfId="14947"/>
    <cellStyle name="Milliers 15 5 2 2 2 2" xfId="29430"/>
    <cellStyle name="Milliers 15 5 2 2 2 2 2" xfId="58101"/>
    <cellStyle name="Milliers 15 5 2 2 2 3" xfId="43765"/>
    <cellStyle name="Milliers 15 5 2 2 3" xfId="22260"/>
    <cellStyle name="Milliers 15 5 2 2 3 2" xfId="50931"/>
    <cellStyle name="Milliers 15 5 2 2 4" xfId="36595"/>
    <cellStyle name="Milliers 15 5 2 3" xfId="11384"/>
    <cellStyle name="Milliers 15 5 2 3 2" xfId="25867"/>
    <cellStyle name="Milliers 15 5 2 3 2 2" xfId="54538"/>
    <cellStyle name="Milliers 15 5 2 3 3" xfId="40202"/>
    <cellStyle name="Milliers 15 5 2 4" xfId="18697"/>
    <cellStyle name="Milliers 15 5 2 4 2" xfId="47368"/>
    <cellStyle name="Milliers 15 5 2 5" xfId="33032"/>
    <cellStyle name="Milliers 15 5 3" xfId="5975"/>
    <cellStyle name="Milliers 15 5 3 2" xfId="13179"/>
    <cellStyle name="Milliers 15 5 3 2 2" xfId="27662"/>
    <cellStyle name="Milliers 15 5 3 2 2 2" xfId="56333"/>
    <cellStyle name="Milliers 15 5 3 2 3" xfId="41997"/>
    <cellStyle name="Milliers 15 5 3 3" xfId="20492"/>
    <cellStyle name="Milliers 15 5 3 3 2" xfId="49163"/>
    <cellStyle name="Milliers 15 5 3 4" xfId="34827"/>
    <cellStyle name="Milliers 15 5 4" xfId="9616"/>
    <cellStyle name="Milliers 15 5 4 2" xfId="24099"/>
    <cellStyle name="Milliers 15 5 4 2 2" xfId="52770"/>
    <cellStyle name="Milliers 15 5 4 3" xfId="38434"/>
    <cellStyle name="Milliers 15 5 5" xfId="16929"/>
    <cellStyle name="Milliers 15 5 5 2" xfId="45600"/>
    <cellStyle name="Milliers 15 5 6" xfId="31264"/>
    <cellStyle name="Milliers 15 6" xfId="3298"/>
    <cellStyle name="Milliers 15 6 2" xfId="6859"/>
    <cellStyle name="Milliers 15 6 2 2" xfId="14063"/>
    <cellStyle name="Milliers 15 6 2 2 2" xfId="28546"/>
    <cellStyle name="Milliers 15 6 2 2 2 2" xfId="57217"/>
    <cellStyle name="Milliers 15 6 2 2 3" xfId="42881"/>
    <cellStyle name="Milliers 15 6 2 3" xfId="21376"/>
    <cellStyle name="Milliers 15 6 2 3 2" xfId="50047"/>
    <cellStyle name="Milliers 15 6 2 4" xfId="35711"/>
    <cellStyle name="Milliers 15 6 3" xfId="10500"/>
    <cellStyle name="Milliers 15 6 3 2" xfId="24983"/>
    <cellStyle name="Milliers 15 6 3 2 2" xfId="53654"/>
    <cellStyle name="Milliers 15 6 3 3" xfId="39318"/>
    <cellStyle name="Milliers 15 6 4" xfId="17813"/>
    <cellStyle name="Milliers 15 6 4 2" xfId="46484"/>
    <cellStyle name="Milliers 15 6 5" xfId="32148"/>
    <cellStyle name="Milliers 15 7" xfId="5081"/>
    <cellStyle name="Milliers 15 7 2" xfId="12285"/>
    <cellStyle name="Milliers 15 7 2 2" xfId="26768"/>
    <cellStyle name="Milliers 15 7 2 2 2" xfId="55439"/>
    <cellStyle name="Milliers 15 7 2 3" xfId="41103"/>
    <cellStyle name="Milliers 15 7 3" xfId="19598"/>
    <cellStyle name="Milliers 15 7 3 2" xfId="48269"/>
    <cellStyle name="Milliers 15 7 4" xfId="33933"/>
    <cellStyle name="Milliers 15 8" xfId="8709"/>
    <cellStyle name="Milliers 15 8 2" xfId="23192"/>
    <cellStyle name="Milliers 15 8 2 2" xfId="51863"/>
    <cellStyle name="Milliers 15 8 3" xfId="37527"/>
    <cellStyle name="Milliers 15 9" xfId="16035"/>
    <cellStyle name="Milliers 15 9 2" xfId="44706"/>
    <cellStyle name="Milliers 16" xfId="243"/>
    <cellStyle name="Milliers 16 10" xfId="30372"/>
    <cellStyle name="Milliers 16 11" xfId="1548"/>
    <cellStyle name="Milliers 16 2" xfId="244"/>
    <cellStyle name="Milliers 16 2 10" xfId="1549"/>
    <cellStyle name="Milliers 16 2 2" xfId="644"/>
    <cellStyle name="Milliers 16 2 2 2" xfId="1094"/>
    <cellStyle name="Milliers 16 2 2 2 2" xfId="3070"/>
    <cellStyle name="Milliers 16 2 2 2 2 2" xfId="4833"/>
    <cellStyle name="Milliers 16 2 2 2 2 2 2" xfId="8396"/>
    <cellStyle name="Milliers 16 2 2 2 2 2 2 2" xfId="15600"/>
    <cellStyle name="Milliers 16 2 2 2 2 2 2 2 2" xfId="30083"/>
    <cellStyle name="Milliers 16 2 2 2 2 2 2 2 2 2" xfId="58754"/>
    <cellStyle name="Milliers 16 2 2 2 2 2 2 2 3" xfId="44418"/>
    <cellStyle name="Milliers 16 2 2 2 2 2 2 3" xfId="22913"/>
    <cellStyle name="Milliers 16 2 2 2 2 2 2 3 2" xfId="51584"/>
    <cellStyle name="Milliers 16 2 2 2 2 2 2 4" xfId="37248"/>
    <cellStyle name="Milliers 16 2 2 2 2 2 3" xfId="12037"/>
    <cellStyle name="Milliers 16 2 2 2 2 2 3 2" xfId="26520"/>
    <cellStyle name="Milliers 16 2 2 2 2 2 3 2 2" xfId="55191"/>
    <cellStyle name="Milliers 16 2 2 2 2 2 3 3" xfId="40855"/>
    <cellStyle name="Milliers 16 2 2 2 2 2 4" xfId="19350"/>
    <cellStyle name="Milliers 16 2 2 2 2 2 4 2" xfId="48021"/>
    <cellStyle name="Milliers 16 2 2 2 2 2 5" xfId="33685"/>
    <cellStyle name="Milliers 16 2 2 2 2 3" xfId="6628"/>
    <cellStyle name="Milliers 16 2 2 2 2 3 2" xfId="13832"/>
    <cellStyle name="Milliers 16 2 2 2 2 3 2 2" xfId="28315"/>
    <cellStyle name="Milliers 16 2 2 2 2 3 2 2 2" xfId="56986"/>
    <cellStyle name="Milliers 16 2 2 2 2 3 2 3" xfId="42650"/>
    <cellStyle name="Milliers 16 2 2 2 2 3 3" xfId="21145"/>
    <cellStyle name="Milliers 16 2 2 2 2 3 3 2" xfId="49816"/>
    <cellStyle name="Milliers 16 2 2 2 2 3 4" xfId="35480"/>
    <cellStyle name="Milliers 16 2 2 2 2 4" xfId="10269"/>
    <cellStyle name="Milliers 16 2 2 2 2 4 2" xfId="24752"/>
    <cellStyle name="Milliers 16 2 2 2 2 4 2 2" xfId="53423"/>
    <cellStyle name="Milliers 16 2 2 2 2 4 3" xfId="39087"/>
    <cellStyle name="Milliers 16 2 2 2 2 5" xfId="17582"/>
    <cellStyle name="Milliers 16 2 2 2 2 5 2" xfId="46253"/>
    <cellStyle name="Milliers 16 2 2 2 2 6" xfId="31917"/>
    <cellStyle name="Milliers 16 2 2 2 3" xfId="3949"/>
    <cellStyle name="Milliers 16 2 2 2 3 2" xfId="7512"/>
    <cellStyle name="Milliers 16 2 2 2 3 2 2" xfId="14716"/>
    <cellStyle name="Milliers 16 2 2 2 3 2 2 2" xfId="29199"/>
    <cellStyle name="Milliers 16 2 2 2 3 2 2 2 2" xfId="57870"/>
    <cellStyle name="Milliers 16 2 2 2 3 2 2 3" xfId="43534"/>
    <cellStyle name="Milliers 16 2 2 2 3 2 3" xfId="22029"/>
    <cellStyle name="Milliers 16 2 2 2 3 2 3 2" xfId="50700"/>
    <cellStyle name="Milliers 16 2 2 2 3 2 4" xfId="36364"/>
    <cellStyle name="Milliers 16 2 2 2 3 3" xfId="11153"/>
    <cellStyle name="Milliers 16 2 2 2 3 3 2" xfId="25636"/>
    <cellStyle name="Milliers 16 2 2 2 3 3 2 2" xfId="54307"/>
    <cellStyle name="Milliers 16 2 2 2 3 3 3" xfId="39971"/>
    <cellStyle name="Milliers 16 2 2 2 3 4" xfId="18466"/>
    <cellStyle name="Milliers 16 2 2 2 3 4 2" xfId="47137"/>
    <cellStyle name="Milliers 16 2 2 2 3 5" xfId="32801"/>
    <cellStyle name="Milliers 16 2 2 2 4" xfId="5734"/>
    <cellStyle name="Milliers 16 2 2 2 4 2" xfId="12938"/>
    <cellStyle name="Milliers 16 2 2 2 4 2 2" xfId="27421"/>
    <cellStyle name="Milliers 16 2 2 2 4 2 2 2" xfId="56092"/>
    <cellStyle name="Milliers 16 2 2 2 4 2 3" xfId="41756"/>
    <cellStyle name="Milliers 16 2 2 2 4 3" xfId="20251"/>
    <cellStyle name="Milliers 16 2 2 2 4 3 2" xfId="48922"/>
    <cellStyle name="Milliers 16 2 2 2 4 4" xfId="34586"/>
    <cellStyle name="Milliers 16 2 2 2 5" xfId="9375"/>
    <cellStyle name="Milliers 16 2 2 2 5 2" xfId="23858"/>
    <cellStyle name="Milliers 16 2 2 2 5 2 2" xfId="52529"/>
    <cellStyle name="Milliers 16 2 2 2 5 3" xfId="38193"/>
    <cellStyle name="Milliers 16 2 2 2 6" xfId="16688"/>
    <cellStyle name="Milliers 16 2 2 2 6 2" xfId="45359"/>
    <cellStyle name="Milliers 16 2 2 2 7" xfId="31023"/>
    <cellStyle name="Milliers 16 2 2 2 8" xfId="2191"/>
    <cellStyle name="Milliers 16 2 2 3" xfId="2640"/>
    <cellStyle name="Milliers 16 2 2 3 2" xfId="4399"/>
    <cellStyle name="Milliers 16 2 2 3 2 2" xfId="7962"/>
    <cellStyle name="Milliers 16 2 2 3 2 2 2" xfId="15166"/>
    <cellStyle name="Milliers 16 2 2 3 2 2 2 2" xfId="29649"/>
    <cellStyle name="Milliers 16 2 2 3 2 2 2 2 2" xfId="58320"/>
    <cellStyle name="Milliers 16 2 2 3 2 2 2 3" xfId="43984"/>
    <cellStyle name="Milliers 16 2 2 3 2 2 3" xfId="22479"/>
    <cellStyle name="Milliers 16 2 2 3 2 2 3 2" xfId="51150"/>
    <cellStyle name="Milliers 16 2 2 3 2 2 4" xfId="36814"/>
    <cellStyle name="Milliers 16 2 2 3 2 3" xfId="11603"/>
    <cellStyle name="Milliers 16 2 2 3 2 3 2" xfId="26086"/>
    <cellStyle name="Milliers 16 2 2 3 2 3 2 2" xfId="54757"/>
    <cellStyle name="Milliers 16 2 2 3 2 3 3" xfId="40421"/>
    <cellStyle name="Milliers 16 2 2 3 2 4" xfId="18916"/>
    <cellStyle name="Milliers 16 2 2 3 2 4 2" xfId="47587"/>
    <cellStyle name="Milliers 16 2 2 3 2 5" xfId="33251"/>
    <cellStyle name="Milliers 16 2 2 3 3" xfId="6194"/>
    <cellStyle name="Milliers 16 2 2 3 3 2" xfId="13398"/>
    <cellStyle name="Milliers 16 2 2 3 3 2 2" xfId="27881"/>
    <cellStyle name="Milliers 16 2 2 3 3 2 2 2" xfId="56552"/>
    <cellStyle name="Milliers 16 2 2 3 3 2 3" xfId="42216"/>
    <cellStyle name="Milliers 16 2 2 3 3 3" xfId="20711"/>
    <cellStyle name="Milliers 16 2 2 3 3 3 2" xfId="49382"/>
    <cellStyle name="Milliers 16 2 2 3 3 4" xfId="35046"/>
    <cellStyle name="Milliers 16 2 2 3 4" xfId="9835"/>
    <cellStyle name="Milliers 16 2 2 3 4 2" xfId="24318"/>
    <cellStyle name="Milliers 16 2 2 3 4 2 2" xfId="52989"/>
    <cellStyle name="Milliers 16 2 2 3 4 3" xfId="38653"/>
    <cellStyle name="Milliers 16 2 2 3 5" xfId="17148"/>
    <cellStyle name="Milliers 16 2 2 3 5 2" xfId="45819"/>
    <cellStyle name="Milliers 16 2 2 3 6" xfId="31483"/>
    <cellStyle name="Milliers 16 2 2 4" xfId="3517"/>
    <cellStyle name="Milliers 16 2 2 4 2" xfId="7078"/>
    <cellStyle name="Milliers 16 2 2 4 2 2" xfId="14282"/>
    <cellStyle name="Milliers 16 2 2 4 2 2 2" xfId="28765"/>
    <cellStyle name="Milliers 16 2 2 4 2 2 2 2" xfId="57436"/>
    <cellStyle name="Milliers 16 2 2 4 2 2 3" xfId="43100"/>
    <cellStyle name="Milliers 16 2 2 4 2 3" xfId="21595"/>
    <cellStyle name="Milliers 16 2 2 4 2 3 2" xfId="50266"/>
    <cellStyle name="Milliers 16 2 2 4 2 4" xfId="35930"/>
    <cellStyle name="Milliers 16 2 2 4 3" xfId="10719"/>
    <cellStyle name="Milliers 16 2 2 4 3 2" xfId="25202"/>
    <cellStyle name="Milliers 16 2 2 4 3 2 2" xfId="53873"/>
    <cellStyle name="Milliers 16 2 2 4 3 3" xfId="39537"/>
    <cellStyle name="Milliers 16 2 2 4 4" xfId="18032"/>
    <cellStyle name="Milliers 16 2 2 4 4 2" xfId="46703"/>
    <cellStyle name="Milliers 16 2 2 4 5" xfId="32367"/>
    <cellStyle name="Milliers 16 2 2 5" xfId="5300"/>
    <cellStyle name="Milliers 16 2 2 5 2" xfId="12504"/>
    <cellStyle name="Milliers 16 2 2 5 2 2" xfId="26987"/>
    <cellStyle name="Milliers 16 2 2 5 2 2 2" xfId="55658"/>
    <cellStyle name="Milliers 16 2 2 5 2 3" xfId="41322"/>
    <cellStyle name="Milliers 16 2 2 5 3" xfId="19817"/>
    <cellStyle name="Milliers 16 2 2 5 3 2" xfId="48488"/>
    <cellStyle name="Milliers 16 2 2 5 4" xfId="34152"/>
    <cellStyle name="Milliers 16 2 2 6" xfId="8938"/>
    <cellStyle name="Milliers 16 2 2 6 2" xfId="23421"/>
    <cellStyle name="Milliers 16 2 2 6 2 2" xfId="52092"/>
    <cellStyle name="Milliers 16 2 2 6 3" xfId="37756"/>
    <cellStyle name="Milliers 16 2 2 7" xfId="16254"/>
    <cellStyle name="Milliers 16 2 2 7 2" xfId="44925"/>
    <cellStyle name="Milliers 16 2 2 8" xfId="30589"/>
    <cellStyle name="Milliers 16 2 2 9" xfId="1761"/>
    <cellStyle name="Milliers 16 2 3" xfId="878"/>
    <cellStyle name="Milliers 16 2 3 2" xfId="2856"/>
    <cellStyle name="Milliers 16 2 3 2 2" xfId="4617"/>
    <cellStyle name="Milliers 16 2 3 2 2 2" xfId="8180"/>
    <cellStyle name="Milliers 16 2 3 2 2 2 2" xfId="15384"/>
    <cellStyle name="Milliers 16 2 3 2 2 2 2 2" xfId="29867"/>
    <cellStyle name="Milliers 16 2 3 2 2 2 2 2 2" xfId="58538"/>
    <cellStyle name="Milliers 16 2 3 2 2 2 2 3" xfId="44202"/>
    <cellStyle name="Milliers 16 2 3 2 2 2 3" xfId="22697"/>
    <cellStyle name="Milliers 16 2 3 2 2 2 3 2" xfId="51368"/>
    <cellStyle name="Milliers 16 2 3 2 2 2 4" xfId="37032"/>
    <cellStyle name="Milliers 16 2 3 2 2 3" xfId="11821"/>
    <cellStyle name="Milliers 16 2 3 2 2 3 2" xfId="26304"/>
    <cellStyle name="Milliers 16 2 3 2 2 3 2 2" xfId="54975"/>
    <cellStyle name="Milliers 16 2 3 2 2 3 3" xfId="40639"/>
    <cellStyle name="Milliers 16 2 3 2 2 4" xfId="19134"/>
    <cellStyle name="Milliers 16 2 3 2 2 4 2" xfId="47805"/>
    <cellStyle name="Milliers 16 2 3 2 2 5" xfId="33469"/>
    <cellStyle name="Milliers 16 2 3 2 3" xfId="6412"/>
    <cellStyle name="Milliers 16 2 3 2 3 2" xfId="13616"/>
    <cellStyle name="Milliers 16 2 3 2 3 2 2" xfId="28099"/>
    <cellStyle name="Milliers 16 2 3 2 3 2 2 2" xfId="56770"/>
    <cellStyle name="Milliers 16 2 3 2 3 2 3" xfId="42434"/>
    <cellStyle name="Milliers 16 2 3 2 3 3" xfId="20929"/>
    <cellStyle name="Milliers 16 2 3 2 3 3 2" xfId="49600"/>
    <cellStyle name="Milliers 16 2 3 2 3 4" xfId="35264"/>
    <cellStyle name="Milliers 16 2 3 2 4" xfId="10053"/>
    <cellStyle name="Milliers 16 2 3 2 4 2" xfId="24536"/>
    <cellStyle name="Milliers 16 2 3 2 4 2 2" xfId="53207"/>
    <cellStyle name="Milliers 16 2 3 2 4 3" xfId="38871"/>
    <cellStyle name="Milliers 16 2 3 2 5" xfId="17366"/>
    <cellStyle name="Milliers 16 2 3 2 5 2" xfId="46037"/>
    <cellStyle name="Milliers 16 2 3 2 6" xfId="31701"/>
    <cellStyle name="Milliers 16 2 3 3" xfId="3733"/>
    <cellStyle name="Milliers 16 2 3 3 2" xfId="7296"/>
    <cellStyle name="Milliers 16 2 3 3 2 2" xfId="14500"/>
    <cellStyle name="Milliers 16 2 3 3 2 2 2" xfId="28983"/>
    <cellStyle name="Milliers 16 2 3 3 2 2 2 2" xfId="57654"/>
    <cellStyle name="Milliers 16 2 3 3 2 2 3" xfId="43318"/>
    <cellStyle name="Milliers 16 2 3 3 2 3" xfId="21813"/>
    <cellStyle name="Milliers 16 2 3 3 2 3 2" xfId="50484"/>
    <cellStyle name="Milliers 16 2 3 3 2 4" xfId="36148"/>
    <cellStyle name="Milliers 16 2 3 3 3" xfId="10937"/>
    <cellStyle name="Milliers 16 2 3 3 3 2" xfId="25420"/>
    <cellStyle name="Milliers 16 2 3 3 3 2 2" xfId="54091"/>
    <cellStyle name="Milliers 16 2 3 3 3 3" xfId="39755"/>
    <cellStyle name="Milliers 16 2 3 3 4" xfId="18250"/>
    <cellStyle name="Milliers 16 2 3 3 4 2" xfId="46921"/>
    <cellStyle name="Milliers 16 2 3 3 5" xfId="32585"/>
    <cellStyle name="Milliers 16 2 3 4" xfId="5518"/>
    <cellStyle name="Milliers 16 2 3 4 2" xfId="12722"/>
    <cellStyle name="Milliers 16 2 3 4 2 2" xfId="27205"/>
    <cellStyle name="Milliers 16 2 3 4 2 2 2" xfId="55876"/>
    <cellStyle name="Milliers 16 2 3 4 2 3" xfId="41540"/>
    <cellStyle name="Milliers 16 2 3 4 3" xfId="20035"/>
    <cellStyle name="Milliers 16 2 3 4 3 2" xfId="48706"/>
    <cellStyle name="Milliers 16 2 3 4 4" xfId="34370"/>
    <cellStyle name="Milliers 16 2 3 5" xfId="9159"/>
    <cellStyle name="Milliers 16 2 3 5 2" xfId="23642"/>
    <cellStyle name="Milliers 16 2 3 5 2 2" xfId="52313"/>
    <cellStyle name="Milliers 16 2 3 5 3" xfId="37977"/>
    <cellStyle name="Milliers 16 2 3 6" xfId="16472"/>
    <cellStyle name="Milliers 16 2 3 6 2" xfId="45143"/>
    <cellStyle name="Milliers 16 2 3 7" xfId="30807"/>
    <cellStyle name="Milliers 16 2 3 8" xfId="1977"/>
    <cellStyle name="Milliers 16 2 4" xfId="2429"/>
    <cellStyle name="Milliers 16 2 4 2" xfId="4183"/>
    <cellStyle name="Milliers 16 2 4 2 2" xfId="7746"/>
    <cellStyle name="Milliers 16 2 4 2 2 2" xfId="14950"/>
    <cellStyle name="Milliers 16 2 4 2 2 2 2" xfId="29433"/>
    <cellStyle name="Milliers 16 2 4 2 2 2 2 2" xfId="58104"/>
    <cellStyle name="Milliers 16 2 4 2 2 2 3" xfId="43768"/>
    <cellStyle name="Milliers 16 2 4 2 2 3" xfId="22263"/>
    <cellStyle name="Milliers 16 2 4 2 2 3 2" xfId="50934"/>
    <cellStyle name="Milliers 16 2 4 2 2 4" xfId="36598"/>
    <cellStyle name="Milliers 16 2 4 2 3" xfId="11387"/>
    <cellStyle name="Milliers 16 2 4 2 3 2" xfId="25870"/>
    <cellStyle name="Milliers 16 2 4 2 3 2 2" xfId="54541"/>
    <cellStyle name="Milliers 16 2 4 2 3 3" xfId="40205"/>
    <cellStyle name="Milliers 16 2 4 2 4" xfId="18700"/>
    <cellStyle name="Milliers 16 2 4 2 4 2" xfId="47371"/>
    <cellStyle name="Milliers 16 2 4 2 5" xfId="33035"/>
    <cellStyle name="Milliers 16 2 4 3" xfId="5978"/>
    <cellStyle name="Milliers 16 2 4 3 2" xfId="13182"/>
    <cellStyle name="Milliers 16 2 4 3 2 2" xfId="27665"/>
    <cellStyle name="Milliers 16 2 4 3 2 2 2" xfId="56336"/>
    <cellStyle name="Milliers 16 2 4 3 2 3" xfId="42000"/>
    <cellStyle name="Milliers 16 2 4 3 3" xfId="20495"/>
    <cellStyle name="Milliers 16 2 4 3 3 2" xfId="49166"/>
    <cellStyle name="Milliers 16 2 4 3 4" xfId="34830"/>
    <cellStyle name="Milliers 16 2 4 4" xfId="9619"/>
    <cellStyle name="Milliers 16 2 4 4 2" xfId="24102"/>
    <cellStyle name="Milliers 16 2 4 4 2 2" xfId="52773"/>
    <cellStyle name="Milliers 16 2 4 4 3" xfId="38437"/>
    <cellStyle name="Milliers 16 2 4 5" xfId="16932"/>
    <cellStyle name="Milliers 16 2 4 5 2" xfId="45603"/>
    <cellStyle name="Milliers 16 2 4 6" xfId="31267"/>
    <cellStyle name="Milliers 16 2 5" xfId="3301"/>
    <cellStyle name="Milliers 16 2 5 2" xfId="6862"/>
    <cellStyle name="Milliers 16 2 5 2 2" xfId="14066"/>
    <cellStyle name="Milliers 16 2 5 2 2 2" xfId="28549"/>
    <cellStyle name="Milliers 16 2 5 2 2 2 2" xfId="57220"/>
    <cellStyle name="Milliers 16 2 5 2 2 3" xfId="42884"/>
    <cellStyle name="Milliers 16 2 5 2 3" xfId="21379"/>
    <cellStyle name="Milliers 16 2 5 2 3 2" xfId="50050"/>
    <cellStyle name="Milliers 16 2 5 2 4" xfId="35714"/>
    <cellStyle name="Milliers 16 2 5 3" xfId="10503"/>
    <cellStyle name="Milliers 16 2 5 3 2" xfId="24986"/>
    <cellStyle name="Milliers 16 2 5 3 2 2" xfId="53657"/>
    <cellStyle name="Milliers 16 2 5 3 3" xfId="39321"/>
    <cellStyle name="Milliers 16 2 5 4" xfId="17816"/>
    <cellStyle name="Milliers 16 2 5 4 2" xfId="46487"/>
    <cellStyle name="Milliers 16 2 5 5" xfId="32151"/>
    <cellStyle name="Milliers 16 2 6" xfId="5084"/>
    <cellStyle name="Milliers 16 2 6 2" xfId="12288"/>
    <cellStyle name="Milliers 16 2 6 2 2" xfId="26771"/>
    <cellStyle name="Milliers 16 2 6 2 2 2" xfId="55442"/>
    <cellStyle name="Milliers 16 2 6 2 3" xfId="41106"/>
    <cellStyle name="Milliers 16 2 6 3" xfId="19601"/>
    <cellStyle name="Milliers 16 2 6 3 2" xfId="48272"/>
    <cellStyle name="Milliers 16 2 6 4" xfId="33936"/>
    <cellStyle name="Milliers 16 2 7" xfId="8712"/>
    <cellStyle name="Milliers 16 2 7 2" xfId="23195"/>
    <cellStyle name="Milliers 16 2 7 2 2" xfId="51866"/>
    <cellStyle name="Milliers 16 2 7 3" xfId="37530"/>
    <cellStyle name="Milliers 16 2 8" xfId="16038"/>
    <cellStyle name="Milliers 16 2 8 2" xfId="44709"/>
    <cellStyle name="Milliers 16 2 9" xfId="30373"/>
    <cellStyle name="Milliers 16 3" xfId="643"/>
    <cellStyle name="Milliers 16 3 2" xfId="1093"/>
    <cellStyle name="Milliers 16 3 2 2" xfId="3069"/>
    <cellStyle name="Milliers 16 3 2 2 2" xfId="4832"/>
    <cellStyle name="Milliers 16 3 2 2 2 2" xfId="8395"/>
    <cellStyle name="Milliers 16 3 2 2 2 2 2" xfId="15599"/>
    <cellStyle name="Milliers 16 3 2 2 2 2 2 2" xfId="30082"/>
    <cellStyle name="Milliers 16 3 2 2 2 2 2 2 2" xfId="58753"/>
    <cellStyle name="Milliers 16 3 2 2 2 2 2 3" xfId="44417"/>
    <cellStyle name="Milliers 16 3 2 2 2 2 3" xfId="22912"/>
    <cellStyle name="Milliers 16 3 2 2 2 2 3 2" xfId="51583"/>
    <cellStyle name="Milliers 16 3 2 2 2 2 4" xfId="37247"/>
    <cellStyle name="Milliers 16 3 2 2 2 3" xfId="12036"/>
    <cellStyle name="Milliers 16 3 2 2 2 3 2" xfId="26519"/>
    <cellStyle name="Milliers 16 3 2 2 2 3 2 2" xfId="55190"/>
    <cellStyle name="Milliers 16 3 2 2 2 3 3" xfId="40854"/>
    <cellStyle name="Milliers 16 3 2 2 2 4" xfId="19349"/>
    <cellStyle name="Milliers 16 3 2 2 2 4 2" xfId="48020"/>
    <cellStyle name="Milliers 16 3 2 2 2 5" xfId="33684"/>
    <cellStyle name="Milliers 16 3 2 2 3" xfId="6627"/>
    <cellStyle name="Milliers 16 3 2 2 3 2" xfId="13831"/>
    <cellStyle name="Milliers 16 3 2 2 3 2 2" xfId="28314"/>
    <cellStyle name="Milliers 16 3 2 2 3 2 2 2" xfId="56985"/>
    <cellStyle name="Milliers 16 3 2 2 3 2 3" xfId="42649"/>
    <cellStyle name="Milliers 16 3 2 2 3 3" xfId="21144"/>
    <cellStyle name="Milliers 16 3 2 2 3 3 2" xfId="49815"/>
    <cellStyle name="Milliers 16 3 2 2 3 4" xfId="35479"/>
    <cellStyle name="Milliers 16 3 2 2 4" xfId="10268"/>
    <cellStyle name="Milliers 16 3 2 2 4 2" xfId="24751"/>
    <cellStyle name="Milliers 16 3 2 2 4 2 2" xfId="53422"/>
    <cellStyle name="Milliers 16 3 2 2 4 3" xfId="39086"/>
    <cellStyle name="Milliers 16 3 2 2 5" xfId="17581"/>
    <cellStyle name="Milliers 16 3 2 2 5 2" xfId="46252"/>
    <cellStyle name="Milliers 16 3 2 2 6" xfId="31916"/>
    <cellStyle name="Milliers 16 3 2 3" xfId="3948"/>
    <cellStyle name="Milliers 16 3 2 3 2" xfId="7511"/>
    <cellStyle name="Milliers 16 3 2 3 2 2" xfId="14715"/>
    <cellStyle name="Milliers 16 3 2 3 2 2 2" xfId="29198"/>
    <cellStyle name="Milliers 16 3 2 3 2 2 2 2" xfId="57869"/>
    <cellStyle name="Milliers 16 3 2 3 2 2 3" xfId="43533"/>
    <cellStyle name="Milliers 16 3 2 3 2 3" xfId="22028"/>
    <cellStyle name="Milliers 16 3 2 3 2 3 2" xfId="50699"/>
    <cellStyle name="Milliers 16 3 2 3 2 4" xfId="36363"/>
    <cellStyle name="Milliers 16 3 2 3 3" xfId="11152"/>
    <cellStyle name="Milliers 16 3 2 3 3 2" xfId="25635"/>
    <cellStyle name="Milliers 16 3 2 3 3 2 2" xfId="54306"/>
    <cellStyle name="Milliers 16 3 2 3 3 3" xfId="39970"/>
    <cellStyle name="Milliers 16 3 2 3 4" xfId="18465"/>
    <cellStyle name="Milliers 16 3 2 3 4 2" xfId="47136"/>
    <cellStyle name="Milliers 16 3 2 3 5" xfId="32800"/>
    <cellStyle name="Milliers 16 3 2 4" xfId="5733"/>
    <cellStyle name="Milliers 16 3 2 4 2" xfId="12937"/>
    <cellStyle name="Milliers 16 3 2 4 2 2" xfId="27420"/>
    <cellStyle name="Milliers 16 3 2 4 2 2 2" xfId="56091"/>
    <cellStyle name="Milliers 16 3 2 4 2 3" xfId="41755"/>
    <cellStyle name="Milliers 16 3 2 4 3" xfId="20250"/>
    <cellStyle name="Milliers 16 3 2 4 3 2" xfId="48921"/>
    <cellStyle name="Milliers 16 3 2 4 4" xfId="34585"/>
    <cellStyle name="Milliers 16 3 2 5" xfId="9374"/>
    <cellStyle name="Milliers 16 3 2 5 2" xfId="23857"/>
    <cellStyle name="Milliers 16 3 2 5 2 2" xfId="52528"/>
    <cellStyle name="Milliers 16 3 2 5 3" xfId="38192"/>
    <cellStyle name="Milliers 16 3 2 6" xfId="16687"/>
    <cellStyle name="Milliers 16 3 2 6 2" xfId="45358"/>
    <cellStyle name="Milliers 16 3 2 7" xfId="31022"/>
    <cellStyle name="Milliers 16 3 2 8" xfId="2190"/>
    <cellStyle name="Milliers 16 3 3" xfId="2639"/>
    <cellStyle name="Milliers 16 3 3 2" xfId="4398"/>
    <cellStyle name="Milliers 16 3 3 2 2" xfId="7961"/>
    <cellStyle name="Milliers 16 3 3 2 2 2" xfId="15165"/>
    <cellStyle name="Milliers 16 3 3 2 2 2 2" xfId="29648"/>
    <cellStyle name="Milliers 16 3 3 2 2 2 2 2" xfId="58319"/>
    <cellStyle name="Milliers 16 3 3 2 2 2 3" xfId="43983"/>
    <cellStyle name="Milliers 16 3 3 2 2 3" xfId="22478"/>
    <cellStyle name="Milliers 16 3 3 2 2 3 2" xfId="51149"/>
    <cellStyle name="Milliers 16 3 3 2 2 4" xfId="36813"/>
    <cellStyle name="Milliers 16 3 3 2 3" xfId="11602"/>
    <cellStyle name="Milliers 16 3 3 2 3 2" xfId="26085"/>
    <cellStyle name="Milliers 16 3 3 2 3 2 2" xfId="54756"/>
    <cellStyle name="Milliers 16 3 3 2 3 3" xfId="40420"/>
    <cellStyle name="Milliers 16 3 3 2 4" xfId="18915"/>
    <cellStyle name="Milliers 16 3 3 2 4 2" xfId="47586"/>
    <cellStyle name="Milliers 16 3 3 2 5" xfId="33250"/>
    <cellStyle name="Milliers 16 3 3 3" xfId="6193"/>
    <cellStyle name="Milliers 16 3 3 3 2" xfId="13397"/>
    <cellStyle name="Milliers 16 3 3 3 2 2" xfId="27880"/>
    <cellStyle name="Milliers 16 3 3 3 2 2 2" xfId="56551"/>
    <cellStyle name="Milliers 16 3 3 3 2 3" xfId="42215"/>
    <cellStyle name="Milliers 16 3 3 3 3" xfId="20710"/>
    <cellStyle name="Milliers 16 3 3 3 3 2" xfId="49381"/>
    <cellStyle name="Milliers 16 3 3 3 4" xfId="35045"/>
    <cellStyle name="Milliers 16 3 3 4" xfId="9834"/>
    <cellStyle name="Milliers 16 3 3 4 2" xfId="24317"/>
    <cellStyle name="Milliers 16 3 3 4 2 2" xfId="52988"/>
    <cellStyle name="Milliers 16 3 3 4 3" xfId="38652"/>
    <cellStyle name="Milliers 16 3 3 5" xfId="17147"/>
    <cellStyle name="Milliers 16 3 3 5 2" xfId="45818"/>
    <cellStyle name="Milliers 16 3 3 6" xfId="31482"/>
    <cellStyle name="Milliers 16 3 4" xfId="3516"/>
    <cellStyle name="Milliers 16 3 4 2" xfId="7077"/>
    <cellStyle name="Milliers 16 3 4 2 2" xfId="14281"/>
    <cellStyle name="Milliers 16 3 4 2 2 2" xfId="28764"/>
    <cellStyle name="Milliers 16 3 4 2 2 2 2" xfId="57435"/>
    <cellStyle name="Milliers 16 3 4 2 2 3" xfId="43099"/>
    <cellStyle name="Milliers 16 3 4 2 3" xfId="21594"/>
    <cellStyle name="Milliers 16 3 4 2 3 2" xfId="50265"/>
    <cellStyle name="Milliers 16 3 4 2 4" xfId="35929"/>
    <cellStyle name="Milliers 16 3 4 3" xfId="10718"/>
    <cellStyle name="Milliers 16 3 4 3 2" xfId="25201"/>
    <cellStyle name="Milliers 16 3 4 3 2 2" xfId="53872"/>
    <cellStyle name="Milliers 16 3 4 3 3" xfId="39536"/>
    <cellStyle name="Milliers 16 3 4 4" xfId="18031"/>
    <cellStyle name="Milliers 16 3 4 4 2" xfId="46702"/>
    <cellStyle name="Milliers 16 3 4 5" xfId="32366"/>
    <cellStyle name="Milliers 16 3 5" xfId="5299"/>
    <cellStyle name="Milliers 16 3 5 2" xfId="12503"/>
    <cellStyle name="Milliers 16 3 5 2 2" xfId="26986"/>
    <cellStyle name="Milliers 16 3 5 2 2 2" xfId="55657"/>
    <cellStyle name="Milliers 16 3 5 2 3" xfId="41321"/>
    <cellStyle name="Milliers 16 3 5 3" xfId="19816"/>
    <cellStyle name="Milliers 16 3 5 3 2" xfId="48487"/>
    <cellStyle name="Milliers 16 3 5 4" xfId="34151"/>
    <cellStyle name="Milliers 16 3 6" xfId="8937"/>
    <cellStyle name="Milliers 16 3 6 2" xfId="23420"/>
    <cellStyle name="Milliers 16 3 6 2 2" xfId="52091"/>
    <cellStyle name="Milliers 16 3 6 3" xfId="37755"/>
    <cellStyle name="Milliers 16 3 7" xfId="16253"/>
    <cellStyle name="Milliers 16 3 7 2" xfId="44924"/>
    <cellStyle name="Milliers 16 3 8" xfId="30588"/>
    <cellStyle name="Milliers 16 3 9" xfId="1760"/>
    <cellStyle name="Milliers 16 4" xfId="877"/>
    <cellStyle name="Milliers 16 4 2" xfId="2855"/>
    <cellStyle name="Milliers 16 4 2 2" xfId="4616"/>
    <cellStyle name="Milliers 16 4 2 2 2" xfId="8179"/>
    <cellStyle name="Milliers 16 4 2 2 2 2" xfId="15383"/>
    <cellStyle name="Milliers 16 4 2 2 2 2 2" xfId="29866"/>
    <cellStyle name="Milliers 16 4 2 2 2 2 2 2" xfId="58537"/>
    <cellStyle name="Milliers 16 4 2 2 2 2 3" xfId="44201"/>
    <cellStyle name="Milliers 16 4 2 2 2 3" xfId="22696"/>
    <cellStyle name="Milliers 16 4 2 2 2 3 2" xfId="51367"/>
    <cellStyle name="Milliers 16 4 2 2 2 4" xfId="37031"/>
    <cellStyle name="Milliers 16 4 2 2 3" xfId="11820"/>
    <cellStyle name="Milliers 16 4 2 2 3 2" xfId="26303"/>
    <cellStyle name="Milliers 16 4 2 2 3 2 2" xfId="54974"/>
    <cellStyle name="Milliers 16 4 2 2 3 3" xfId="40638"/>
    <cellStyle name="Milliers 16 4 2 2 4" xfId="19133"/>
    <cellStyle name="Milliers 16 4 2 2 4 2" xfId="47804"/>
    <cellStyle name="Milliers 16 4 2 2 5" xfId="33468"/>
    <cellStyle name="Milliers 16 4 2 3" xfId="6411"/>
    <cellStyle name="Milliers 16 4 2 3 2" xfId="13615"/>
    <cellStyle name="Milliers 16 4 2 3 2 2" xfId="28098"/>
    <cellStyle name="Milliers 16 4 2 3 2 2 2" xfId="56769"/>
    <cellStyle name="Milliers 16 4 2 3 2 3" xfId="42433"/>
    <cellStyle name="Milliers 16 4 2 3 3" xfId="20928"/>
    <cellStyle name="Milliers 16 4 2 3 3 2" xfId="49599"/>
    <cellStyle name="Milliers 16 4 2 3 4" xfId="35263"/>
    <cellStyle name="Milliers 16 4 2 4" xfId="10052"/>
    <cellStyle name="Milliers 16 4 2 4 2" xfId="24535"/>
    <cellStyle name="Milliers 16 4 2 4 2 2" xfId="53206"/>
    <cellStyle name="Milliers 16 4 2 4 3" xfId="38870"/>
    <cellStyle name="Milliers 16 4 2 5" xfId="17365"/>
    <cellStyle name="Milliers 16 4 2 5 2" xfId="46036"/>
    <cellStyle name="Milliers 16 4 2 6" xfId="31700"/>
    <cellStyle name="Milliers 16 4 3" xfId="3732"/>
    <cellStyle name="Milliers 16 4 3 2" xfId="7295"/>
    <cellStyle name="Milliers 16 4 3 2 2" xfId="14499"/>
    <cellStyle name="Milliers 16 4 3 2 2 2" xfId="28982"/>
    <cellStyle name="Milliers 16 4 3 2 2 2 2" xfId="57653"/>
    <cellStyle name="Milliers 16 4 3 2 2 3" xfId="43317"/>
    <cellStyle name="Milliers 16 4 3 2 3" xfId="21812"/>
    <cellStyle name="Milliers 16 4 3 2 3 2" xfId="50483"/>
    <cellStyle name="Milliers 16 4 3 2 4" xfId="36147"/>
    <cellStyle name="Milliers 16 4 3 3" xfId="10936"/>
    <cellStyle name="Milliers 16 4 3 3 2" xfId="25419"/>
    <cellStyle name="Milliers 16 4 3 3 2 2" xfId="54090"/>
    <cellStyle name="Milliers 16 4 3 3 3" xfId="39754"/>
    <cellStyle name="Milliers 16 4 3 4" xfId="18249"/>
    <cellStyle name="Milliers 16 4 3 4 2" xfId="46920"/>
    <cellStyle name="Milliers 16 4 3 5" xfId="32584"/>
    <cellStyle name="Milliers 16 4 4" xfId="5517"/>
    <cellStyle name="Milliers 16 4 4 2" xfId="12721"/>
    <cellStyle name="Milliers 16 4 4 2 2" xfId="27204"/>
    <cellStyle name="Milliers 16 4 4 2 2 2" xfId="55875"/>
    <cellStyle name="Milliers 16 4 4 2 3" xfId="41539"/>
    <cellStyle name="Milliers 16 4 4 3" xfId="20034"/>
    <cellStyle name="Milliers 16 4 4 3 2" xfId="48705"/>
    <cellStyle name="Milliers 16 4 4 4" xfId="34369"/>
    <cellStyle name="Milliers 16 4 5" xfId="9158"/>
    <cellStyle name="Milliers 16 4 5 2" xfId="23641"/>
    <cellStyle name="Milliers 16 4 5 2 2" xfId="52312"/>
    <cellStyle name="Milliers 16 4 5 3" xfId="37976"/>
    <cellStyle name="Milliers 16 4 6" xfId="16471"/>
    <cellStyle name="Milliers 16 4 6 2" xfId="45142"/>
    <cellStyle name="Milliers 16 4 7" xfId="30806"/>
    <cellStyle name="Milliers 16 4 8" xfId="1976"/>
    <cellStyle name="Milliers 16 5" xfId="2428"/>
    <cellStyle name="Milliers 16 5 2" xfId="4182"/>
    <cellStyle name="Milliers 16 5 2 2" xfId="7745"/>
    <cellStyle name="Milliers 16 5 2 2 2" xfId="14949"/>
    <cellStyle name="Milliers 16 5 2 2 2 2" xfId="29432"/>
    <cellStyle name="Milliers 16 5 2 2 2 2 2" xfId="58103"/>
    <cellStyle name="Milliers 16 5 2 2 2 3" xfId="43767"/>
    <cellStyle name="Milliers 16 5 2 2 3" xfId="22262"/>
    <cellStyle name="Milliers 16 5 2 2 3 2" xfId="50933"/>
    <cellStyle name="Milliers 16 5 2 2 4" xfId="36597"/>
    <cellStyle name="Milliers 16 5 2 3" xfId="11386"/>
    <cellStyle name="Milliers 16 5 2 3 2" xfId="25869"/>
    <cellStyle name="Milliers 16 5 2 3 2 2" xfId="54540"/>
    <cellStyle name="Milliers 16 5 2 3 3" xfId="40204"/>
    <cellStyle name="Milliers 16 5 2 4" xfId="18699"/>
    <cellStyle name="Milliers 16 5 2 4 2" xfId="47370"/>
    <cellStyle name="Milliers 16 5 2 5" xfId="33034"/>
    <cellStyle name="Milliers 16 5 3" xfId="5977"/>
    <cellStyle name="Milliers 16 5 3 2" xfId="13181"/>
    <cellStyle name="Milliers 16 5 3 2 2" xfId="27664"/>
    <cellStyle name="Milliers 16 5 3 2 2 2" xfId="56335"/>
    <cellStyle name="Milliers 16 5 3 2 3" xfId="41999"/>
    <cellStyle name="Milliers 16 5 3 3" xfId="20494"/>
    <cellStyle name="Milliers 16 5 3 3 2" xfId="49165"/>
    <cellStyle name="Milliers 16 5 3 4" xfId="34829"/>
    <cellStyle name="Milliers 16 5 4" xfId="9618"/>
    <cellStyle name="Milliers 16 5 4 2" xfId="24101"/>
    <cellStyle name="Milliers 16 5 4 2 2" xfId="52772"/>
    <cellStyle name="Milliers 16 5 4 3" xfId="38436"/>
    <cellStyle name="Milliers 16 5 5" xfId="16931"/>
    <cellStyle name="Milliers 16 5 5 2" xfId="45602"/>
    <cellStyle name="Milliers 16 5 6" xfId="31266"/>
    <cellStyle name="Milliers 16 6" xfId="3300"/>
    <cellStyle name="Milliers 16 6 2" xfId="6861"/>
    <cellStyle name="Milliers 16 6 2 2" xfId="14065"/>
    <cellStyle name="Milliers 16 6 2 2 2" xfId="28548"/>
    <cellStyle name="Milliers 16 6 2 2 2 2" xfId="57219"/>
    <cellStyle name="Milliers 16 6 2 2 3" xfId="42883"/>
    <cellStyle name="Milliers 16 6 2 3" xfId="21378"/>
    <cellStyle name="Milliers 16 6 2 3 2" xfId="50049"/>
    <cellStyle name="Milliers 16 6 2 4" xfId="35713"/>
    <cellStyle name="Milliers 16 6 3" xfId="10502"/>
    <cellStyle name="Milliers 16 6 3 2" xfId="24985"/>
    <cellStyle name="Milliers 16 6 3 2 2" xfId="53656"/>
    <cellStyle name="Milliers 16 6 3 3" xfId="39320"/>
    <cellStyle name="Milliers 16 6 4" xfId="17815"/>
    <cellStyle name="Milliers 16 6 4 2" xfId="46486"/>
    <cellStyle name="Milliers 16 6 5" xfId="32150"/>
    <cellStyle name="Milliers 16 7" xfId="5083"/>
    <cellStyle name="Milliers 16 7 2" xfId="12287"/>
    <cellStyle name="Milliers 16 7 2 2" xfId="26770"/>
    <cellStyle name="Milliers 16 7 2 2 2" xfId="55441"/>
    <cellStyle name="Milliers 16 7 2 3" xfId="41105"/>
    <cellStyle name="Milliers 16 7 3" xfId="19600"/>
    <cellStyle name="Milliers 16 7 3 2" xfId="48271"/>
    <cellStyle name="Milliers 16 7 4" xfId="33935"/>
    <cellStyle name="Milliers 16 8" xfId="8711"/>
    <cellStyle name="Milliers 16 8 2" xfId="23194"/>
    <cellStyle name="Milliers 16 8 2 2" xfId="51865"/>
    <cellStyle name="Milliers 16 8 3" xfId="37529"/>
    <cellStyle name="Milliers 16 9" xfId="16037"/>
    <cellStyle name="Milliers 16 9 2" xfId="44708"/>
    <cellStyle name="Milliers 17" xfId="245"/>
    <cellStyle name="Milliers 17 10" xfId="30374"/>
    <cellStyle name="Milliers 17 11" xfId="1550"/>
    <cellStyle name="Milliers 17 2" xfId="246"/>
    <cellStyle name="Milliers 17 2 10" xfId="1551"/>
    <cellStyle name="Milliers 17 2 2" xfId="646"/>
    <cellStyle name="Milliers 17 2 2 2" xfId="1096"/>
    <cellStyle name="Milliers 17 2 2 2 2" xfId="3072"/>
    <cellStyle name="Milliers 17 2 2 2 2 2" xfId="4835"/>
    <cellStyle name="Milliers 17 2 2 2 2 2 2" xfId="8398"/>
    <cellStyle name="Milliers 17 2 2 2 2 2 2 2" xfId="15602"/>
    <cellStyle name="Milliers 17 2 2 2 2 2 2 2 2" xfId="30085"/>
    <cellStyle name="Milliers 17 2 2 2 2 2 2 2 2 2" xfId="58756"/>
    <cellStyle name="Milliers 17 2 2 2 2 2 2 2 3" xfId="44420"/>
    <cellStyle name="Milliers 17 2 2 2 2 2 2 3" xfId="22915"/>
    <cellStyle name="Milliers 17 2 2 2 2 2 2 3 2" xfId="51586"/>
    <cellStyle name="Milliers 17 2 2 2 2 2 2 4" xfId="37250"/>
    <cellStyle name="Milliers 17 2 2 2 2 2 3" xfId="12039"/>
    <cellStyle name="Milliers 17 2 2 2 2 2 3 2" xfId="26522"/>
    <cellStyle name="Milliers 17 2 2 2 2 2 3 2 2" xfId="55193"/>
    <cellStyle name="Milliers 17 2 2 2 2 2 3 3" xfId="40857"/>
    <cellStyle name="Milliers 17 2 2 2 2 2 4" xfId="19352"/>
    <cellStyle name="Milliers 17 2 2 2 2 2 4 2" xfId="48023"/>
    <cellStyle name="Milliers 17 2 2 2 2 2 5" xfId="33687"/>
    <cellStyle name="Milliers 17 2 2 2 2 3" xfId="6630"/>
    <cellStyle name="Milliers 17 2 2 2 2 3 2" xfId="13834"/>
    <cellStyle name="Milliers 17 2 2 2 2 3 2 2" xfId="28317"/>
    <cellStyle name="Milliers 17 2 2 2 2 3 2 2 2" xfId="56988"/>
    <cellStyle name="Milliers 17 2 2 2 2 3 2 3" xfId="42652"/>
    <cellStyle name="Milliers 17 2 2 2 2 3 3" xfId="21147"/>
    <cellStyle name="Milliers 17 2 2 2 2 3 3 2" xfId="49818"/>
    <cellStyle name="Milliers 17 2 2 2 2 3 4" xfId="35482"/>
    <cellStyle name="Milliers 17 2 2 2 2 4" xfId="10271"/>
    <cellStyle name="Milliers 17 2 2 2 2 4 2" xfId="24754"/>
    <cellStyle name="Milliers 17 2 2 2 2 4 2 2" xfId="53425"/>
    <cellStyle name="Milliers 17 2 2 2 2 4 3" xfId="39089"/>
    <cellStyle name="Milliers 17 2 2 2 2 5" xfId="17584"/>
    <cellStyle name="Milliers 17 2 2 2 2 5 2" xfId="46255"/>
    <cellStyle name="Milliers 17 2 2 2 2 6" xfId="31919"/>
    <cellStyle name="Milliers 17 2 2 2 3" xfId="3951"/>
    <cellStyle name="Milliers 17 2 2 2 3 2" xfId="7514"/>
    <cellStyle name="Milliers 17 2 2 2 3 2 2" xfId="14718"/>
    <cellStyle name="Milliers 17 2 2 2 3 2 2 2" xfId="29201"/>
    <cellStyle name="Milliers 17 2 2 2 3 2 2 2 2" xfId="57872"/>
    <cellStyle name="Milliers 17 2 2 2 3 2 2 3" xfId="43536"/>
    <cellStyle name="Milliers 17 2 2 2 3 2 3" xfId="22031"/>
    <cellStyle name="Milliers 17 2 2 2 3 2 3 2" xfId="50702"/>
    <cellStyle name="Milliers 17 2 2 2 3 2 4" xfId="36366"/>
    <cellStyle name="Milliers 17 2 2 2 3 3" xfId="11155"/>
    <cellStyle name="Milliers 17 2 2 2 3 3 2" xfId="25638"/>
    <cellStyle name="Milliers 17 2 2 2 3 3 2 2" xfId="54309"/>
    <cellStyle name="Milliers 17 2 2 2 3 3 3" xfId="39973"/>
    <cellStyle name="Milliers 17 2 2 2 3 4" xfId="18468"/>
    <cellStyle name="Milliers 17 2 2 2 3 4 2" xfId="47139"/>
    <cellStyle name="Milliers 17 2 2 2 3 5" xfId="32803"/>
    <cellStyle name="Milliers 17 2 2 2 4" xfId="5736"/>
    <cellStyle name="Milliers 17 2 2 2 4 2" xfId="12940"/>
    <cellStyle name="Milliers 17 2 2 2 4 2 2" xfId="27423"/>
    <cellStyle name="Milliers 17 2 2 2 4 2 2 2" xfId="56094"/>
    <cellStyle name="Milliers 17 2 2 2 4 2 3" xfId="41758"/>
    <cellStyle name="Milliers 17 2 2 2 4 3" xfId="20253"/>
    <cellStyle name="Milliers 17 2 2 2 4 3 2" xfId="48924"/>
    <cellStyle name="Milliers 17 2 2 2 4 4" xfId="34588"/>
    <cellStyle name="Milliers 17 2 2 2 5" xfId="9377"/>
    <cellStyle name="Milliers 17 2 2 2 5 2" xfId="23860"/>
    <cellStyle name="Milliers 17 2 2 2 5 2 2" xfId="52531"/>
    <cellStyle name="Milliers 17 2 2 2 5 3" xfId="38195"/>
    <cellStyle name="Milliers 17 2 2 2 6" xfId="16690"/>
    <cellStyle name="Milliers 17 2 2 2 6 2" xfId="45361"/>
    <cellStyle name="Milliers 17 2 2 2 7" xfId="31025"/>
    <cellStyle name="Milliers 17 2 2 2 8" xfId="2193"/>
    <cellStyle name="Milliers 17 2 2 3" xfId="2642"/>
    <cellStyle name="Milliers 17 2 2 3 2" xfId="4401"/>
    <cellStyle name="Milliers 17 2 2 3 2 2" xfId="7964"/>
    <cellStyle name="Milliers 17 2 2 3 2 2 2" xfId="15168"/>
    <cellStyle name="Milliers 17 2 2 3 2 2 2 2" xfId="29651"/>
    <cellStyle name="Milliers 17 2 2 3 2 2 2 2 2" xfId="58322"/>
    <cellStyle name="Milliers 17 2 2 3 2 2 2 3" xfId="43986"/>
    <cellStyle name="Milliers 17 2 2 3 2 2 3" xfId="22481"/>
    <cellStyle name="Milliers 17 2 2 3 2 2 3 2" xfId="51152"/>
    <cellStyle name="Milliers 17 2 2 3 2 2 4" xfId="36816"/>
    <cellStyle name="Milliers 17 2 2 3 2 3" xfId="11605"/>
    <cellStyle name="Milliers 17 2 2 3 2 3 2" xfId="26088"/>
    <cellStyle name="Milliers 17 2 2 3 2 3 2 2" xfId="54759"/>
    <cellStyle name="Milliers 17 2 2 3 2 3 3" xfId="40423"/>
    <cellStyle name="Milliers 17 2 2 3 2 4" xfId="18918"/>
    <cellStyle name="Milliers 17 2 2 3 2 4 2" xfId="47589"/>
    <cellStyle name="Milliers 17 2 2 3 2 5" xfId="33253"/>
    <cellStyle name="Milliers 17 2 2 3 3" xfId="6196"/>
    <cellStyle name="Milliers 17 2 2 3 3 2" xfId="13400"/>
    <cellStyle name="Milliers 17 2 2 3 3 2 2" xfId="27883"/>
    <cellStyle name="Milliers 17 2 2 3 3 2 2 2" xfId="56554"/>
    <cellStyle name="Milliers 17 2 2 3 3 2 3" xfId="42218"/>
    <cellStyle name="Milliers 17 2 2 3 3 3" xfId="20713"/>
    <cellStyle name="Milliers 17 2 2 3 3 3 2" xfId="49384"/>
    <cellStyle name="Milliers 17 2 2 3 3 4" xfId="35048"/>
    <cellStyle name="Milliers 17 2 2 3 4" xfId="9837"/>
    <cellStyle name="Milliers 17 2 2 3 4 2" xfId="24320"/>
    <cellStyle name="Milliers 17 2 2 3 4 2 2" xfId="52991"/>
    <cellStyle name="Milliers 17 2 2 3 4 3" xfId="38655"/>
    <cellStyle name="Milliers 17 2 2 3 5" xfId="17150"/>
    <cellStyle name="Milliers 17 2 2 3 5 2" xfId="45821"/>
    <cellStyle name="Milliers 17 2 2 3 6" xfId="31485"/>
    <cellStyle name="Milliers 17 2 2 4" xfId="3519"/>
    <cellStyle name="Milliers 17 2 2 4 2" xfId="7080"/>
    <cellStyle name="Milliers 17 2 2 4 2 2" xfId="14284"/>
    <cellStyle name="Milliers 17 2 2 4 2 2 2" xfId="28767"/>
    <cellStyle name="Milliers 17 2 2 4 2 2 2 2" xfId="57438"/>
    <cellStyle name="Milliers 17 2 2 4 2 2 3" xfId="43102"/>
    <cellStyle name="Milliers 17 2 2 4 2 3" xfId="21597"/>
    <cellStyle name="Milliers 17 2 2 4 2 3 2" xfId="50268"/>
    <cellStyle name="Milliers 17 2 2 4 2 4" xfId="35932"/>
    <cellStyle name="Milliers 17 2 2 4 3" xfId="10721"/>
    <cellStyle name="Milliers 17 2 2 4 3 2" xfId="25204"/>
    <cellStyle name="Milliers 17 2 2 4 3 2 2" xfId="53875"/>
    <cellStyle name="Milliers 17 2 2 4 3 3" xfId="39539"/>
    <cellStyle name="Milliers 17 2 2 4 4" xfId="18034"/>
    <cellStyle name="Milliers 17 2 2 4 4 2" xfId="46705"/>
    <cellStyle name="Milliers 17 2 2 4 5" xfId="32369"/>
    <cellStyle name="Milliers 17 2 2 5" xfId="5302"/>
    <cellStyle name="Milliers 17 2 2 5 2" xfId="12506"/>
    <cellStyle name="Milliers 17 2 2 5 2 2" xfId="26989"/>
    <cellStyle name="Milliers 17 2 2 5 2 2 2" xfId="55660"/>
    <cellStyle name="Milliers 17 2 2 5 2 3" xfId="41324"/>
    <cellStyle name="Milliers 17 2 2 5 3" xfId="19819"/>
    <cellStyle name="Milliers 17 2 2 5 3 2" xfId="48490"/>
    <cellStyle name="Milliers 17 2 2 5 4" xfId="34154"/>
    <cellStyle name="Milliers 17 2 2 6" xfId="8940"/>
    <cellStyle name="Milliers 17 2 2 6 2" xfId="23423"/>
    <cellStyle name="Milliers 17 2 2 6 2 2" xfId="52094"/>
    <cellStyle name="Milliers 17 2 2 6 3" xfId="37758"/>
    <cellStyle name="Milliers 17 2 2 7" xfId="16256"/>
    <cellStyle name="Milliers 17 2 2 7 2" xfId="44927"/>
    <cellStyle name="Milliers 17 2 2 8" xfId="30591"/>
    <cellStyle name="Milliers 17 2 2 9" xfId="1763"/>
    <cellStyle name="Milliers 17 2 3" xfId="880"/>
    <cellStyle name="Milliers 17 2 3 2" xfId="2858"/>
    <cellStyle name="Milliers 17 2 3 2 2" xfId="4619"/>
    <cellStyle name="Milliers 17 2 3 2 2 2" xfId="8182"/>
    <cellStyle name="Milliers 17 2 3 2 2 2 2" xfId="15386"/>
    <cellStyle name="Milliers 17 2 3 2 2 2 2 2" xfId="29869"/>
    <cellStyle name="Milliers 17 2 3 2 2 2 2 2 2" xfId="58540"/>
    <cellStyle name="Milliers 17 2 3 2 2 2 2 3" xfId="44204"/>
    <cellStyle name="Milliers 17 2 3 2 2 2 3" xfId="22699"/>
    <cellStyle name="Milliers 17 2 3 2 2 2 3 2" xfId="51370"/>
    <cellStyle name="Milliers 17 2 3 2 2 2 4" xfId="37034"/>
    <cellStyle name="Milliers 17 2 3 2 2 3" xfId="11823"/>
    <cellStyle name="Milliers 17 2 3 2 2 3 2" xfId="26306"/>
    <cellStyle name="Milliers 17 2 3 2 2 3 2 2" xfId="54977"/>
    <cellStyle name="Milliers 17 2 3 2 2 3 3" xfId="40641"/>
    <cellStyle name="Milliers 17 2 3 2 2 4" xfId="19136"/>
    <cellStyle name="Milliers 17 2 3 2 2 4 2" xfId="47807"/>
    <cellStyle name="Milliers 17 2 3 2 2 5" xfId="33471"/>
    <cellStyle name="Milliers 17 2 3 2 3" xfId="6414"/>
    <cellStyle name="Milliers 17 2 3 2 3 2" xfId="13618"/>
    <cellStyle name="Milliers 17 2 3 2 3 2 2" xfId="28101"/>
    <cellStyle name="Milliers 17 2 3 2 3 2 2 2" xfId="56772"/>
    <cellStyle name="Milliers 17 2 3 2 3 2 3" xfId="42436"/>
    <cellStyle name="Milliers 17 2 3 2 3 3" xfId="20931"/>
    <cellStyle name="Milliers 17 2 3 2 3 3 2" xfId="49602"/>
    <cellStyle name="Milliers 17 2 3 2 3 4" xfId="35266"/>
    <cellStyle name="Milliers 17 2 3 2 4" xfId="10055"/>
    <cellStyle name="Milliers 17 2 3 2 4 2" xfId="24538"/>
    <cellStyle name="Milliers 17 2 3 2 4 2 2" xfId="53209"/>
    <cellStyle name="Milliers 17 2 3 2 4 3" xfId="38873"/>
    <cellStyle name="Milliers 17 2 3 2 5" xfId="17368"/>
    <cellStyle name="Milliers 17 2 3 2 5 2" xfId="46039"/>
    <cellStyle name="Milliers 17 2 3 2 6" xfId="31703"/>
    <cellStyle name="Milliers 17 2 3 3" xfId="3735"/>
    <cellStyle name="Milliers 17 2 3 3 2" xfId="7298"/>
    <cellStyle name="Milliers 17 2 3 3 2 2" xfId="14502"/>
    <cellStyle name="Milliers 17 2 3 3 2 2 2" xfId="28985"/>
    <cellStyle name="Milliers 17 2 3 3 2 2 2 2" xfId="57656"/>
    <cellStyle name="Milliers 17 2 3 3 2 2 3" xfId="43320"/>
    <cellStyle name="Milliers 17 2 3 3 2 3" xfId="21815"/>
    <cellStyle name="Milliers 17 2 3 3 2 3 2" xfId="50486"/>
    <cellStyle name="Milliers 17 2 3 3 2 4" xfId="36150"/>
    <cellStyle name="Milliers 17 2 3 3 3" xfId="10939"/>
    <cellStyle name="Milliers 17 2 3 3 3 2" xfId="25422"/>
    <cellStyle name="Milliers 17 2 3 3 3 2 2" xfId="54093"/>
    <cellStyle name="Milliers 17 2 3 3 3 3" xfId="39757"/>
    <cellStyle name="Milliers 17 2 3 3 4" xfId="18252"/>
    <cellStyle name="Milliers 17 2 3 3 4 2" xfId="46923"/>
    <cellStyle name="Milliers 17 2 3 3 5" xfId="32587"/>
    <cellStyle name="Milliers 17 2 3 4" xfId="5520"/>
    <cellStyle name="Milliers 17 2 3 4 2" xfId="12724"/>
    <cellStyle name="Milliers 17 2 3 4 2 2" xfId="27207"/>
    <cellStyle name="Milliers 17 2 3 4 2 2 2" xfId="55878"/>
    <cellStyle name="Milliers 17 2 3 4 2 3" xfId="41542"/>
    <cellStyle name="Milliers 17 2 3 4 3" xfId="20037"/>
    <cellStyle name="Milliers 17 2 3 4 3 2" xfId="48708"/>
    <cellStyle name="Milliers 17 2 3 4 4" xfId="34372"/>
    <cellStyle name="Milliers 17 2 3 5" xfId="9161"/>
    <cellStyle name="Milliers 17 2 3 5 2" xfId="23644"/>
    <cellStyle name="Milliers 17 2 3 5 2 2" xfId="52315"/>
    <cellStyle name="Milliers 17 2 3 5 3" xfId="37979"/>
    <cellStyle name="Milliers 17 2 3 6" xfId="16474"/>
    <cellStyle name="Milliers 17 2 3 6 2" xfId="45145"/>
    <cellStyle name="Milliers 17 2 3 7" xfId="30809"/>
    <cellStyle name="Milliers 17 2 3 8" xfId="1979"/>
    <cellStyle name="Milliers 17 2 4" xfId="2431"/>
    <cellStyle name="Milliers 17 2 4 2" xfId="4185"/>
    <cellStyle name="Milliers 17 2 4 2 2" xfId="7748"/>
    <cellStyle name="Milliers 17 2 4 2 2 2" xfId="14952"/>
    <cellStyle name="Milliers 17 2 4 2 2 2 2" xfId="29435"/>
    <cellStyle name="Milliers 17 2 4 2 2 2 2 2" xfId="58106"/>
    <cellStyle name="Milliers 17 2 4 2 2 2 3" xfId="43770"/>
    <cellStyle name="Milliers 17 2 4 2 2 3" xfId="22265"/>
    <cellStyle name="Milliers 17 2 4 2 2 3 2" xfId="50936"/>
    <cellStyle name="Milliers 17 2 4 2 2 4" xfId="36600"/>
    <cellStyle name="Milliers 17 2 4 2 3" xfId="11389"/>
    <cellStyle name="Milliers 17 2 4 2 3 2" xfId="25872"/>
    <cellStyle name="Milliers 17 2 4 2 3 2 2" xfId="54543"/>
    <cellStyle name="Milliers 17 2 4 2 3 3" xfId="40207"/>
    <cellStyle name="Milliers 17 2 4 2 4" xfId="18702"/>
    <cellStyle name="Milliers 17 2 4 2 4 2" xfId="47373"/>
    <cellStyle name="Milliers 17 2 4 2 5" xfId="33037"/>
    <cellStyle name="Milliers 17 2 4 3" xfId="5980"/>
    <cellStyle name="Milliers 17 2 4 3 2" xfId="13184"/>
    <cellStyle name="Milliers 17 2 4 3 2 2" xfId="27667"/>
    <cellStyle name="Milliers 17 2 4 3 2 2 2" xfId="56338"/>
    <cellStyle name="Milliers 17 2 4 3 2 3" xfId="42002"/>
    <cellStyle name="Milliers 17 2 4 3 3" xfId="20497"/>
    <cellStyle name="Milliers 17 2 4 3 3 2" xfId="49168"/>
    <cellStyle name="Milliers 17 2 4 3 4" xfId="34832"/>
    <cellStyle name="Milliers 17 2 4 4" xfId="9621"/>
    <cellStyle name="Milliers 17 2 4 4 2" xfId="24104"/>
    <cellStyle name="Milliers 17 2 4 4 2 2" xfId="52775"/>
    <cellStyle name="Milliers 17 2 4 4 3" xfId="38439"/>
    <cellStyle name="Milliers 17 2 4 5" xfId="16934"/>
    <cellStyle name="Milliers 17 2 4 5 2" xfId="45605"/>
    <cellStyle name="Milliers 17 2 4 6" xfId="31269"/>
    <cellStyle name="Milliers 17 2 5" xfId="3303"/>
    <cellStyle name="Milliers 17 2 5 2" xfId="6864"/>
    <cellStyle name="Milliers 17 2 5 2 2" xfId="14068"/>
    <cellStyle name="Milliers 17 2 5 2 2 2" xfId="28551"/>
    <cellStyle name="Milliers 17 2 5 2 2 2 2" xfId="57222"/>
    <cellStyle name="Milliers 17 2 5 2 2 3" xfId="42886"/>
    <cellStyle name="Milliers 17 2 5 2 3" xfId="21381"/>
    <cellStyle name="Milliers 17 2 5 2 3 2" xfId="50052"/>
    <cellStyle name="Milliers 17 2 5 2 4" xfId="35716"/>
    <cellStyle name="Milliers 17 2 5 3" xfId="10505"/>
    <cellStyle name="Milliers 17 2 5 3 2" xfId="24988"/>
    <cellStyle name="Milliers 17 2 5 3 2 2" xfId="53659"/>
    <cellStyle name="Milliers 17 2 5 3 3" xfId="39323"/>
    <cellStyle name="Milliers 17 2 5 4" xfId="17818"/>
    <cellStyle name="Milliers 17 2 5 4 2" xfId="46489"/>
    <cellStyle name="Milliers 17 2 5 5" xfId="32153"/>
    <cellStyle name="Milliers 17 2 6" xfId="5086"/>
    <cellStyle name="Milliers 17 2 6 2" xfId="12290"/>
    <cellStyle name="Milliers 17 2 6 2 2" xfId="26773"/>
    <cellStyle name="Milliers 17 2 6 2 2 2" xfId="55444"/>
    <cellStyle name="Milliers 17 2 6 2 3" xfId="41108"/>
    <cellStyle name="Milliers 17 2 6 3" xfId="19603"/>
    <cellStyle name="Milliers 17 2 6 3 2" xfId="48274"/>
    <cellStyle name="Milliers 17 2 6 4" xfId="33938"/>
    <cellStyle name="Milliers 17 2 7" xfId="8714"/>
    <cellStyle name="Milliers 17 2 7 2" xfId="23197"/>
    <cellStyle name="Milliers 17 2 7 2 2" xfId="51868"/>
    <cellStyle name="Milliers 17 2 7 3" xfId="37532"/>
    <cellStyle name="Milliers 17 2 8" xfId="16040"/>
    <cellStyle name="Milliers 17 2 8 2" xfId="44711"/>
    <cellStyle name="Milliers 17 2 9" xfId="30375"/>
    <cellStyle name="Milliers 17 3" xfId="645"/>
    <cellStyle name="Milliers 17 3 2" xfId="1095"/>
    <cellStyle name="Milliers 17 3 2 2" xfId="3071"/>
    <cellStyle name="Milliers 17 3 2 2 2" xfId="4834"/>
    <cellStyle name="Milliers 17 3 2 2 2 2" xfId="8397"/>
    <cellStyle name="Milliers 17 3 2 2 2 2 2" xfId="15601"/>
    <cellStyle name="Milliers 17 3 2 2 2 2 2 2" xfId="30084"/>
    <cellStyle name="Milliers 17 3 2 2 2 2 2 2 2" xfId="58755"/>
    <cellStyle name="Milliers 17 3 2 2 2 2 2 3" xfId="44419"/>
    <cellStyle name="Milliers 17 3 2 2 2 2 3" xfId="22914"/>
    <cellStyle name="Milliers 17 3 2 2 2 2 3 2" xfId="51585"/>
    <cellStyle name="Milliers 17 3 2 2 2 2 4" xfId="37249"/>
    <cellStyle name="Milliers 17 3 2 2 2 3" xfId="12038"/>
    <cellStyle name="Milliers 17 3 2 2 2 3 2" xfId="26521"/>
    <cellStyle name="Milliers 17 3 2 2 2 3 2 2" xfId="55192"/>
    <cellStyle name="Milliers 17 3 2 2 2 3 3" xfId="40856"/>
    <cellStyle name="Milliers 17 3 2 2 2 4" xfId="19351"/>
    <cellStyle name="Milliers 17 3 2 2 2 4 2" xfId="48022"/>
    <cellStyle name="Milliers 17 3 2 2 2 5" xfId="33686"/>
    <cellStyle name="Milliers 17 3 2 2 3" xfId="6629"/>
    <cellStyle name="Milliers 17 3 2 2 3 2" xfId="13833"/>
    <cellStyle name="Milliers 17 3 2 2 3 2 2" xfId="28316"/>
    <cellStyle name="Milliers 17 3 2 2 3 2 2 2" xfId="56987"/>
    <cellStyle name="Milliers 17 3 2 2 3 2 3" xfId="42651"/>
    <cellStyle name="Milliers 17 3 2 2 3 3" xfId="21146"/>
    <cellStyle name="Milliers 17 3 2 2 3 3 2" xfId="49817"/>
    <cellStyle name="Milliers 17 3 2 2 3 4" xfId="35481"/>
    <cellStyle name="Milliers 17 3 2 2 4" xfId="10270"/>
    <cellStyle name="Milliers 17 3 2 2 4 2" xfId="24753"/>
    <cellStyle name="Milliers 17 3 2 2 4 2 2" xfId="53424"/>
    <cellStyle name="Milliers 17 3 2 2 4 3" xfId="39088"/>
    <cellStyle name="Milliers 17 3 2 2 5" xfId="17583"/>
    <cellStyle name="Milliers 17 3 2 2 5 2" xfId="46254"/>
    <cellStyle name="Milliers 17 3 2 2 6" xfId="31918"/>
    <cellStyle name="Milliers 17 3 2 3" xfId="3950"/>
    <cellStyle name="Milliers 17 3 2 3 2" xfId="7513"/>
    <cellStyle name="Milliers 17 3 2 3 2 2" xfId="14717"/>
    <cellStyle name="Milliers 17 3 2 3 2 2 2" xfId="29200"/>
    <cellStyle name="Milliers 17 3 2 3 2 2 2 2" xfId="57871"/>
    <cellStyle name="Milliers 17 3 2 3 2 2 3" xfId="43535"/>
    <cellStyle name="Milliers 17 3 2 3 2 3" xfId="22030"/>
    <cellStyle name="Milliers 17 3 2 3 2 3 2" xfId="50701"/>
    <cellStyle name="Milliers 17 3 2 3 2 4" xfId="36365"/>
    <cellStyle name="Milliers 17 3 2 3 3" xfId="11154"/>
    <cellStyle name="Milliers 17 3 2 3 3 2" xfId="25637"/>
    <cellStyle name="Milliers 17 3 2 3 3 2 2" xfId="54308"/>
    <cellStyle name="Milliers 17 3 2 3 3 3" xfId="39972"/>
    <cellStyle name="Milliers 17 3 2 3 4" xfId="18467"/>
    <cellStyle name="Milliers 17 3 2 3 4 2" xfId="47138"/>
    <cellStyle name="Milliers 17 3 2 3 5" xfId="32802"/>
    <cellStyle name="Milliers 17 3 2 4" xfId="5735"/>
    <cellStyle name="Milliers 17 3 2 4 2" xfId="12939"/>
    <cellStyle name="Milliers 17 3 2 4 2 2" xfId="27422"/>
    <cellStyle name="Milliers 17 3 2 4 2 2 2" xfId="56093"/>
    <cellStyle name="Milliers 17 3 2 4 2 3" xfId="41757"/>
    <cellStyle name="Milliers 17 3 2 4 3" xfId="20252"/>
    <cellStyle name="Milliers 17 3 2 4 3 2" xfId="48923"/>
    <cellStyle name="Milliers 17 3 2 4 4" xfId="34587"/>
    <cellStyle name="Milliers 17 3 2 5" xfId="9376"/>
    <cellStyle name="Milliers 17 3 2 5 2" xfId="23859"/>
    <cellStyle name="Milliers 17 3 2 5 2 2" xfId="52530"/>
    <cellStyle name="Milliers 17 3 2 5 3" xfId="38194"/>
    <cellStyle name="Milliers 17 3 2 6" xfId="16689"/>
    <cellStyle name="Milliers 17 3 2 6 2" xfId="45360"/>
    <cellStyle name="Milliers 17 3 2 7" xfId="31024"/>
    <cellStyle name="Milliers 17 3 2 8" xfId="2192"/>
    <cellStyle name="Milliers 17 3 3" xfId="2641"/>
    <cellStyle name="Milliers 17 3 3 2" xfId="4400"/>
    <cellStyle name="Milliers 17 3 3 2 2" xfId="7963"/>
    <cellStyle name="Milliers 17 3 3 2 2 2" xfId="15167"/>
    <cellStyle name="Milliers 17 3 3 2 2 2 2" xfId="29650"/>
    <cellStyle name="Milliers 17 3 3 2 2 2 2 2" xfId="58321"/>
    <cellStyle name="Milliers 17 3 3 2 2 2 3" xfId="43985"/>
    <cellStyle name="Milliers 17 3 3 2 2 3" xfId="22480"/>
    <cellStyle name="Milliers 17 3 3 2 2 3 2" xfId="51151"/>
    <cellStyle name="Milliers 17 3 3 2 2 4" xfId="36815"/>
    <cellStyle name="Milliers 17 3 3 2 3" xfId="11604"/>
    <cellStyle name="Milliers 17 3 3 2 3 2" xfId="26087"/>
    <cellStyle name="Milliers 17 3 3 2 3 2 2" xfId="54758"/>
    <cellStyle name="Milliers 17 3 3 2 3 3" xfId="40422"/>
    <cellStyle name="Milliers 17 3 3 2 4" xfId="18917"/>
    <cellStyle name="Milliers 17 3 3 2 4 2" xfId="47588"/>
    <cellStyle name="Milliers 17 3 3 2 5" xfId="33252"/>
    <cellStyle name="Milliers 17 3 3 3" xfId="6195"/>
    <cellStyle name="Milliers 17 3 3 3 2" xfId="13399"/>
    <cellStyle name="Milliers 17 3 3 3 2 2" xfId="27882"/>
    <cellStyle name="Milliers 17 3 3 3 2 2 2" xfId="56553"/>
    <cellStyle name="Milliers 17 3 3 3 2 3" xfId="42217"/>
    <cellStyle name="Milliers 17 3 3 3 3" xfId="20712"/>
    <cellStyle name="Milliers 17 3 3 3 3 2" xfId="49383"/>
    <cellStyle name="Milliers 17 3 3 3 4" xfId="35047"/>
    <cellStyle name="Milliers 17 3 3 4" xfId="9836"/>
    <cellStyle name="Milliers 17 3 3 4 2" xfId="24319"/>
    <cellStyle name="Milliers 17 3 3 4 2 2" xfId="52990"/>
    <cellStyle name="Milliers 17 3 3 4 3" xfId="38654"/>
    <cellStyle name="Milliers 17 3 3 5" xfId="17149"/>
    <cellStyle name="Milliers 17 3 3 5 2" xfId="45820"/>
    <cellStyle name="Milliers 17 3 3 6" xfId="31484"/>
    <cellStyle name="Milliers 17 3 4" xfId="3518"/>
    <cellStyle name="Milliers 17 3 4 2" xfId="7079"/>
    <cellStyle name="Milliers 17 3 4 2 2" xfId="14283"/>
    <cellStyle name="Milliers 17 3 4 2 2 2" xfId="28766"/>
    <cellStyle name="Milliers 17 3 4 2 2 2 2" xfId="57437"/>
    <cellStyle name="Milliers 17 3 4 2 2 3" xfId="43101"/>
    <cellStyle name="Milliers 17 3 4 2 3" xfId="21596"/>
    <cellStyle name="Milliers 17 3 4 2 3 2" xfId="50267"/>
    <cellStyle name="Milliers 17 3 4 2 4" xfId="35931"/>
    <cellStyle name="Milliers 17 3 4 3" xfId="10720"/>
    <cellStyle name="Milliers 17 3 4 3 2" xfId="25203"/>
    <cellStyle name="Milliers 17 3 4 3 2 2" xfId="53874"/>
    <cellStyle name="Milliers 17 3 4 3 3" xfId="39538"/>
    <cellStyle name="Milliers 17 3 4 4" xfId="18033"/>
    <cellStyle name="Milliers 17 3 4 4 2" xfId="46704"/>
    <cellStyle name="Milliers 17 3 4 5" xfId="32368"/>
    <cellStyle name="Milliers 17 3 5" xfId="5301"/>
    <cellStyle name="Milliers 17 3 5 2" xfId="12505"/>
    <cellStyle name="Milliers 17 3 5 2 2" xfId="26988"/>
    <cellStyle name="Milliers 17 3 5 2 2 2" xfId="55659"/>
    <cellStyle name="Milliers 17 3 5 2 3" xfId="41323"/>
    <cellStyle name="Milliers 17 3 5 3" xfId="19818"/>
    <cellStyle name="Milliers 17 3 5 3 2" xfId="48489"/>
    <cellStyle name="Milliers 17 3 5 4" xfId="34153"/>
    <cellStyle name="Milliers 17 3 6" xfId="8939"/>
    <cellStyle name="Milliers 17 3 6 2" xfId="23422"/>
    <cellStyle name="Milliers 17 3 6 2 2" xfId="52093"/>
    <cellStyle name="Milliers 17 3 6 3" xfId="37757"/>
    <cellStyle name="Milliers 17 3 7" xfId="16255"/>
    <cellStyle name="Milliers 17 3 7 2" xfId="44926"/>
    <cellStyle name="Milliers 17 3 8" xfId="30590"/>
    <cellStyle name="Milliers 17 3 9" xfId="1762"/>
    <cellStyle name="Milliers 17 4" xfId="879"/>
    <cellStyle name="Milliers 17 4 2" xfId="2857"/>
    <cellStyle name="Milliers 17 4 2 2" xfId="4618"/>
    <cellStyle name="Milliers 17 4 2 2 2" xfId="8181"/>
    <cellStyle name="Milliers 17 4 2 2 2 2" xfId="15385"/>
    <cellStyle name="Milliers 17 4 2 2 2 2 2" xfId="29868"/>
    <cellStyle name="Milliers 17 4 2 2 2 2 2 2" xfId="58539"/>
    <cellStyle name="Milliers 17 4 2 2 2 2 3" xfId="44203"/>
    <cellStyle name="Milliers 17 4 2 2 2 3" xfId="22698"/>
    <cellStyle name="Milliers 17 4 2 2 2 3 2" xfId="51369"/>
    <cellStyle name="Milliers 17 4 2 2 2 4" xfId="37033"/>
    <cellStyle name="Milliers 17 4 2 2 3" xfId="11822"/>
    <cellStyle name="Milliers 17 4 2 2 3 2" xfId="26305"/>
    <cellStyle name="Milliers 17 4 2 2 3 2 2" xfId="54976"/>
    <cellStyle name="Milliers 17 4 2 2 3 3" xfId="40640"/>
    <cellStyle name="Milliers 17 4 2 2 4" xfId="19135"/>
    <cellStyle name="Milliers 17 4 2 2 4 2" xfId="47806"/>
    <cellStyle name="Milliers 17 4 2 2 5" xfId="33470"/>
    <cellStyle name="Milliers 17 4 2 3" xfId="6413"/>
    <cellStyle name="Milliers 17 4 2 3 2" xfId="13617"/>
    <cellStyle name="Milliers 17 4 2 3 2 2" xfId="28100"/>
    <cellStyle name="Milliers 17 4 2 3 2 2 2" xfId="56771"/>
    <cellStyle name="Milliers 17 4 2 3 2 3" xfId="42435"/>
    <cellStyle name="Milliers 17 4 2 3 3" xfId="20930"/>
    <cellStyle name="Milliers 17 4 2 3 3 2" xfId="49601"/>
    <cellStyle name="Milliers 17 4 2 3 4" xfId="35265"/>
    <cellStyle name="Milliers 17 4 2 4" xfId="10054"/>
    <cellStyle name="Milliers 17 4 2 4 2" xfId="24537"/>
    <cellStyle name="Milliers 17 4 2 4 2 2" xfId="53208"/>
    <cellStyle name="Milliers 17 4 2 4 3" xfId="38872"/>
    <cellStyle name="Milliers 17 4 2 5" xfId="17367"/>
    <cellStyle name="Milliers 17 4 2 5 2" xfId="46038"/>
    <cellStyle name="Milliers 17 4 2 6" xfId="31702"/>
    <cellStyle name="Milliers 17 4 3" xfId="3734"/>
    <cellStyle name="Milliers 17 4 3 2" xfId="7297"/>
    <cellStyle name="Milliers 17 4 3 2 2" xfId="14501"/>
    <cellStyle name="Milliers 17 4 3 2 2 2" xfId="28984"/>
    <cellStyle name="Milliers 17 4 3 2 2 2 2" xfId="57655"/>
    <cellStyle name="Milliers 17 4 3 2 2 3" xfId="43319"/>
    <cellStyle name="Milliers 17 4 3 2 3" xfId="21814"/>
    <cellStyle name="Milliers 17 4 3 2 3 2" xfId="50485"/>
    <cellStyle name="Milliers 17 4 3 2 4" xfId="36149"/>
    <cellStyle name="Milliers 17 4 3 3" xfId="10938"/>
    <cellStyle name="Milliers 17 4 3 3 2" xfId="25421"/>
    <cellStyle name="Milliers 17 4 3 3 2 2" xfId="54092"/>
    <cellStyle name="Milliers 17 4 3 3 3" xfId="39756"/>
    <cellStyle name="Milliers 17 4 3 4" xfId="18251"/>
    <cellStyle name="Milliers 17 4 3 4 2" xfId="46922"/>
    <cellStyle name="Milliers 17 4 3 5" xfId="32586"/>
    <cellStyle name="Milliers 17 4 4" xfId="5519"/>
    <cellStyle name="Milliers 17 4 4 2" xfId="12723"/>
    <cellStyle name="Milliers 17 4 4 2 2" xfId="27206"/>
    <cellStyle name="Milliers 17 4 4 2 2 2" xfId="55877"/>
    <cellStyle name="Milliers 17 4 4 2 3" xfId="41541"/>
    <cellStyle name="Milliers 17 4 4 3" xfId="20036"/>
    <cellStyle name="Milliers 17 4 4 3 2" xfId="48707"/>
    <cellStyle name="Milliers 17 4 4 4" xfId="34371"/>
    <cellStyle name="Milliers 17 4 5" xfId="9160"/>
    <cellStyle name="Milliers 17 4 5 2" xfId="23643"/>
    <cellStyle name="Milliers 17 4 5 2 2" xfId="52314"/>
    <cellStyle name="Milliers 17 4 5 3" xfId="37978"/>
    <cellStyle name="Milliers 17 4 6" xfId="16473"/>
    <cellStyle name="Milliers 17 4 6 2" xfId="45144"/>
    <cellStyle name="Milliers 17 4 7" xfId="30808"/>
    <cellStyle name="Milliers 17 4 8" xfId="1978"/>
    <cellStyle name="Milliers 17 5" xfId="2430"/>
    <cellStyle name="Milliers 17 5 2" xfId="4184"/>
    <cellStyle name="Milliers 17 5 2 2" xfId="7747"/>
    <cellStyle name="Milliers 17 5 2 2 2" xfId="14951"/>
    <cellStyle name="Milliers 17 5 2 2 2 2" xfId="29434"/>
    <cellStyle name="Milliers 17 5 2 2 2 2 2" xfId="58105"/>
    <cellStyle name="Milliers 17 5 2 2 2 3" xfId="43769"/>
    <cellStyle name="Milliers 17 5 2 2 3" xfId="22264"/>
    <cellStyle name="Milliers 17 5 2 2 3 2" xfId="50935"/>
    <cellStyle name="Milliers 17 5 2 2 4" xfId="36599"/>
    <cellStyle name="Milliers 17 5 2 3" xfId="11388"/>
    <cellStyle name="Milliers 17 5 2 3 2" xfId="25871"/>
    <cellStyle name="Milliers 17 5 2 3 2 2" xfId="54542"/>
    <cellStyle name="Milliers 17 5 2 3 3" xfId="40206"/>
    <cellStyle name="Milliers 17 5 2 4" xfId="18701"/>
    <cellStyle name="Milliers 17 5 2 4 2" xfId="47372"/>
    <cellStyle name="Milliers 17 5 2 5" xfId="33036"/>
    <cellStyle name="Milliers 17 5 3" xfId="5979"/>
    <cellStyle name="Milliers 17 5 3 2" xfId="13183"/>
    <cellStyle name="Milliers 17 5 3 2 2" xfId="27666"/>
    <cellStyle name="Milliers 17 5 3 2 2 2" xfId="56337"/>
    <cellStyle name="Milliers 17 5 3 2 3" xfId="42001"/>
    <cellStyle name="Milliers 17 5 3 3" xfId="20496"/>
    <cellStyle name="Milliers 17 5 3 3 2" xfId="49167"/>
    <cellStyle name="Milliers 17 5 3 4" xfId="34831"/>
    <cellStyle name="Milliers 17 5 4" xfId="9620"/>
    <cellStyle name="Milliers 17 5 4 2" xfId="24103"/>
    <cellStyle name="Milliers 17 5 4 2 2" xfId="52774"/>
    <cellStyle name="Milliers 17 5 4 3" xfId="38438"/>
    <cellStyle name="Milliers 17 5 5" xfId="16933"/>
    <cellStyle name="Milliers 17 5 5 2" xfId="45604"/>
    <cellStyle name="Milliers 17 5 6" xfId="31268"/>
    <cellStyle name="Milliers 17 6" xfId="3302"/>
    <cellStyle name="Milliers 17 6 2" xfId="6863"/>
    <cellStyle name="Milliers 17 6 2 2" xfId="14067"/>
    <cellStyle name="Milliers 17 6 2 2 2" xfId="28550"/>
    <cellStyle name="Milliers 17 6 2 2 2 2" xfId="57221"/>
    <cellStyle name="Milliers 17 6 2 2 3" xfId="42885"/>
    <cellStyle name="Milliers 17 6 2 3" xfId="21380"/>
    <cellStyle name="Milliers 17 6 2 3 2" xfId="50051"/>
    <cellStyle name="Milliers 17 6 2 4" xfId="35715"/>
    <cellStyle name="Milliers 17 6 3" xfId="10504"/>
    <cellStyle name="Milliers 17 6 3 2" xfId="24987"/>
    <cellStyle name="Milliers 17 6 3 2 2" xfId="53658"/>
    <cellStyle name="Milliers 17 6 3 3" xfId="39322"/>
    <cellStyle name="Milliers 17 6 4" xfId="17817"/>
    <cellStyle name="Milliers 17 6 4 2" xfId="46488"/>
    <cellStyle name="Milliers 17 6 5" xfId="32152"/>
    <cellStyle name="Milliers 17 7" xfId="5085"/>
    <cellStyle name="Milliers 17 7 2" xfId="12289"/>
    <cellStyle name="Milliers 17 7 2 2" xfId="26772"/>
    <cellStyle name="Milliers 17 7 2 2 2" xfId="55443"/>
    <cellStyle name="Milliers 17 7 2 3" xfId="41107"/>
    <cellStyle name="Milliers 17 7 3" xfId="19602"/>
    <cellStyle name="Milliers 17 7 3 2" xfId="48273"/>
    <cellStyle name="Milliers 17 7 4" xfId="33937"/>
    <cellStyle name="Milliers 17 8" xfId="8713"/>
    <cellStyle name="Milliers 17 8 2" xfId="23196"/>
    <cellStyle name="Milliers 17 8 2 2" xfId="51867"/>
    <cellStyle name="Milliers 17 8 3" xfId="37531"/>
    <cellStyle name="Milliers 17 9" xfId="16039"/>
    <cellStyle name="Milliers 17 9 2" xfId="44710"/>
    <cellStyle name="Milliers 18" xfId="247"/>
    <cellStyle name="Milliers 18 10" xfId="30376"/>
    <cellStyle name="Milliers 18 11" xfId="1552"/>
    <cellStyle name="Milliers 18 2" xfId="248"/>
    <cellStyle name="Milliers 18 2 10" xfId="1553"/>
    <cellStyle name="Milliers 18 2 2" xfId="648"/>
    <cellStyle name="Milliers 18 2 2 2" xfId="1098"/>
    <cellStyle name="Milliers 18 2 2 2 2" xfId="3074"/>
    <cellStyle name="Milliers 18 2 2 2 2 2" xfId="4837"/>
    <cellStyle name="Milliers 18 2 2 2 2 2 2" xfId="8400"/>
    <cellStyle name="Milliers 18 2 2 2 2 2 2 2" xfId="15604"/>
    <cellStyle name="Milliers 18 2 2 2 2 2 2 2 2" xfId="30087"/>
    <cellStyle name="Milliers 18 2 2 2 2 2 2 2 2 2" xfId="58758"/>
    <cellStyle name="Milliers 18 2 2 2 2 2 2 2 3" xfId="44422"/>
    <cellStyle name="Milliers 18 2 2 2 2 2 2 3" xfId="22917"/>
    <cellStyle name="Milliers 18 2 2 2 2 2 2 3 2" xfId="51588"/>
    <cellStyle name="Milliers 18 2 2 2 2 2 2 4" xfId="37252"/>
    <cellStyle name="Milliers 18 2 2 2 2 2 3" xfId="12041"/>
    <cellStyle name="Milliers 18 2 2 2 2 2 3 2" xfId="26524"/>
    <cellStyle name="Milliers 18 2 2 2 2 2 3 2 2" xfId="55195"/>
    <cellStyle name="Milliers 18 2 2 2 2 2 3 3" xfId="40859"/>
    <cellStyle name="Milliers 18 2 2 2 2 2 4" xfId="19354"/>
    <cellStyle name="Milliers 18 2 2 2 2 2 4 2" xfId="48025"/>
    <cellStyle name="Milliers 18 2 2 2 2 2 5" xfId="33689"/>
    <cellStyle name="Milliers 18 2 2 2 2 3" xfId="6632"/>
    <cellStyle name="Milliers 18 2 2 2 2 3 2" xfId="13836"/>
    <cellStyle name="Milliers 18 2 2 2 2 3 2 2" xfId="28319"/>
    <cellStyle name="Milliers 18 2 2 2 2 3 2 2 2" xfId="56990"/>
    <cellStyle name="Milliers 18 2 2 2 2 3 2 3" xfId="42654"/>
    <cellStyle name="Milliers 18 2 2 2 2 3 3" xfId="21149"/>
    <cellStyle name="Milliers 18 2 2 2 2 3 3 2" xfId="49820"/>
    <cellStyle name="Milliers 18 2 2 2 2 3 4" xfId="35484"/>
    <cellStyle name="Milliers 18 2 2 2 2 4" xfId="10273"/>
    <cellStyle name="Milliers 18 2 2 2 2 4 2" xfId="24756"/>
    <cellStyle name="Milliers 18 2 2 2 2 4 2 2" xfId="53427"/>
    <cellStyle name="Milliers 18 2 2 2 2 4 3" xfId="39091"/>
    <cellStyle name="Milliers 18 2 2 2 2 5" xfId="17586"/>
    <cellStyle name="Milliers 18 2 2 2 2 5 2" xfId="46257"/>
    <cellStyle name="Milliers 18 2 2 2 2 6" xfId="31921"/>
    <cellStyle name="Milliers 18 2 2 2 3" xfId="3953"/>
    <cellStyle name="Milliers 18 2 2 2 3 2" xfId="7516"/>
    <cellStyle name="Milliers 18 2 2 2 3 2 2" xfId="14720"/>
    <cellStyle name="Milliers 18 2 2 2 3 2 2 2" xfId="29203"/>
    <cellStyle name="Milliers 18 2 2 2 3 2 2 2 2" xfId="57874"/>
    <cellStyle name="Milliers 18 2 2 2 3 2 2 3" xfId="43538"/>
    <cellStyle name="Milliers 18 2 2 2 3 2 3" xfId="22033"/>
    <cellStyle name="Milliers 18 2 2 2 3 2 3 2" xfId="50704"/>
    <cellStyle name="Milliers 18 2 2 2 3 2 4" xfId="36368"/>
    <cellStyle name="Milliers 18 2 2 2 3 3" xfId="11157"/>
    <cellStyle name="Milliers 18 2 2 2 3 3 2" xfId="25640"/>
    <cellStyle name="Milliers 18 2 2 2 3 3 2 2" xfId="54311"/>
    <cellStyle name="Milliers 18 2 2 2 3 3 3" xfId="39975"/>
    <cellStyle name="Milliers 18 2 2 2 3 4" xfId="18470"/>
    <cellStyle name="Milliers 18 2 2 2 3 4 2" xfId="47141"/>
    <cellStyle name="Milliers 18 2 2 2 3 5" xfId="32805"/>
    <cellStyle name="Milliers 18 2 2 2 4" xfId="5738"/>
    <cellStyle name="Milliers 18 2 2 2 4 2" xfId="12942"/>
    <cellStyle name="Milliers 18 2 2 2 4 2 2" xfId="27425"/>
    <cellStyle name="Milliers 18 2 2 2 4 2 2 2" xfId="56096"/>
    <cellStyle name="Milliers 18 2 2 2 4 2 3" xfId="41760"/>
    <cellStyle name="Milliers 18 2 2 2 4 3" xfId="20255"/>
    <cellStyle name="Milliers 18 2 2 2 4 3 2" xfId="48926"/>
    <cellStyle name="Milliers 18 2 2 2 4 4" xfId="34590"/>
    <cellStyle name="Milliers 18 2 2 2 5" xfId="9379"/>
    <cellStyle name="Milliers 18 2 2 2 5 2" xfId="23862"/>
    <cellStyle name="Milliers 18 2 2 2 5 2 2" xfId="52533"/>
    <cellStyle name="Milliers 18 2 2 2 5 3" xfId="38197"/>
    <cellStyle name="Milliers 18 2 2 2 6" xfId="16692"/>
    <cellStyle name="Milliers 18 2 2 2 6 2" xfId="45363"/>
    <cellStyle name="Milliers 18 2 2 2 7" xfId="31027"/>
    <cellStyle name="Milliers 18 2 2 2 8" xfId="2195"/>
    <cellStyle name="Milliers 18 2 2 3" xfId="2644"/>
    <cellStyle name="Milliers 18 2 2 3 2" xfId="4403"/>
    <cellStyle name="Milliers 18 2 2 3 2 2" xfId="7966"/>
    <cellStyle name="Milliers 18 2 2 3 2 2 2" xfId="15170"/>
    <cellStyle name="Milliers 18 2 2 3 2 2 2 2" xfId="29653"/>
    <cellStyle name="Milliers 18 2 2 3 2 2 2 2 2" xfId="58324"/>
    <cellStyle name="Milliers 18 2 2 3 2 2 2 3" xfId="43988"/>
    <cellStyle name="Milliers 18 2 2 3 2 2 3" xfId="22483"/>
    <cellStyle name="Milliers 18 2 2 3 2 2 3 2" xfId="51154"/>
    <cellStyle name="Milliers 18 2 2 3 2 2 4" xfId="36818"/>
    <cellStyle name="Milliers 18 2 2 3 2 3" xfId="11607"/>
    <cellStyle name="Milliers 18 2 2 3 2 3 2" xfId="26090"/>
    <cellStyle name="Milliers 18 2 2 3 2 3 2 2" xfId="54761"/>
    <cellStyle name="Milliers 18 2 2 3 2 3 3" xfId="40425"/>
    <cellStyle name="Milliers 18 2 2 3 2 4" xfId="18920"/>
    <cellStyle name="Milliers 18 2 2 3 2 4 2" xfId="47591"/>
    <cellStyle name="Milliers 18 2 2 3 2 5" xfId="33255"/>
    <cellStyle name="Milliers 18 2 2 3 3" xfId="6198"/>
    <cellStyle name="Milliers 18 2 2 3 3 2" xfId="13402"/>
    <cellStyle name="Milliers 18 2 2 3 3 2 2" xfId="27885"/>
    <cellStyle name="Milliers 18 2 2 3 3 2 2 2" xfId="56556"/>
    <cellStyle name="Milliers 18 2 2 3 3 2 3" xfId="42220"/>
    <cellStyle name="Milliers 18 2 2 3 3 3" xfId="20715"/>
    <cellStyle name="Milliers 18 2 2 3 3 3 2" xfId="49386"/>
    <cellStyle name="Milliers 18 2 2 3 3 4" xfId="35050"/>
    <cellStyle name="Milliers 18 2 2 3 4" xfId="9839"/>
    <cellStyle name="Milliers 18 2 2 3 4 2" xfId="24322"/>
    <cellStyle name="Milliers 18 2 2 3 4 2 2" xfId="52993"/>
    <cellStyle name="Milliers 18 2 2 3 4 3" xfId="38657"/>
    <cellStyle name="Milliers 18 2 2 3 5" xfId="17152"/>
    <cellStyle name="Milliers 18 2 2 3 5 2" xfId="45823"/>
    <cellStyle name="Milliers 18 2 2 3 6" xfId="31487"/>
    <cellStyle name="Milliers 18 2 2 4" xfId="3521"/>
    <cellStyle name="Milliers 18 2 2 4 2" xfId="7082"/>
    <cellStyle name="Milliers 18 2 2 4 2 2" xfId="14286"/>
    <cellStyle name="Milliers 18 2 2 4 2 2 2" xfId="28769"/>
    <cellStyle name="Milliers 18 2 2 4 2 2 2 2" xfId="57440"/>
    <cellStyle name="Milliers 18 2 2 4 2 2 3" xfId="43104"/>
    <cellStyle name="Milliers 18 2 2 4 2 3" xfId="21599"/>
    <cellStyle name="Milliers 18 2 2 4 2 3 2" xfId="50270"/>
    <cellStyle name="Milliers 18 2 2 4 2 4" xfId="35934"/>
    <cellStyle name="Milliers 18 2 2 4 3" xfId="10723"/>
    <cellStyle name="Milliers 18 2 2 4 3 2" xfId="25206"/>
    <cellStyle name="Milliers 18 2 2 4 3 2 2" xfId="53877"/>
    <cellStyle name="Milliers 18 2 2 4 3 3" xfId="39541"/>
    <cellStyle name="Milliers 18 2 2 4 4" xfId="18036"/>
    <cellStyle name="Milliers 18 2 2 4 4 2" xfId="46707"/>
    <cellStyle name="Milliers 18 2 2 4 5" xfId="32371"/>
    <cellStyle name="Milliers 18 2 2 5" xfId="5304"/>
    <cellStyle name="Milliers 18 2 2 5 2" xfId="12508"/>
    <cellStyle name="Milliers 18 2 2 5 2 2" xfId="26991"/>
    <cellStyle name="Milliers 18 2 2 5 2 2 2" xfId="55662"/>
    <cellStyle name="Milliers 18 2 2 5 2 3" xfId="41326"/>
    <cellStyle name="Milliers 18 2 2 5 3" xfId="19821"/>
    <cellStyle name="Milliers 18 2 2 5 3 2" xfId="48492"/>
    <cellStyle name="Milliers 18 2 2 5 4" xfId="34156"/>
    <cellStyle name="Milliers 18 2 2 6" xfId="8942"/>
    <cellStyle name="Milliers 18 2 2 6 2" xfId="23425"/>
    <cellStyle name="Milliers 18 2 2 6 2 2" xfId="52096"/>
    <cellStyle name="Milliers 18 2 2 6 3" xfId="37760"/>
    <cellStyle name="Milliers 18 2 2 7" xfId="16258"/>
    <cellStyle name="Milliers 18 2 2 7 2" xfId="44929"/>
    <cellStyle name="Milliers 18 2 2 8" xfId="30593"/>
    <cellStyle name="Milliers 18 2 2 9" xfId="1765"/>
    <cellStyle name="Milliers 18 2 3" xfId="882"/>
    <cellStyle name="Milliers 18 2 3 2" xfId="2860"/>
    <cellStyle name="Milliers 18 2 3 2 2" xfId="4621"/>
    <cellStyle name="Milliers 18 2 3 2 2 2" xfId="8184"/>
    <cellStyle name="Milliers 18 2 3 2 2 2 2" xfId="15388"/>
    <cellStyle name="Milliers 18 2 3 2 2 2 2 2" xfId="29871"/>
    <cellStyle name="Milliers 18 2 3 2 2 2 2 2 2" xfId="58542"/>
    <cellStyle name="Milliers 18 2 3 2 2 2 2 3" xfId="44206"/>
    <cellStyle name="Milliers 18 2 3 2 2 2 3" xfId="22701"/>
    <cellStyle name="Milliers 18 2 3 2 2 2 3 2" xfId="51372"/>
    <cellStyle name="Milliers 18 2 3 2 2 2 4" xfId="37036"/>
    <cellStyle name="Milliers 18 2 3 2 2 3" xfId="11825"/>
    <cellStyle name="Milliers 18 2 3 2 2 3 2" xfId="26308"/>
    <cellStyle name="Milliers 18 2 3 2 2 3 2 2" xfId="54979"/>
    <cellStyle name="Milliers 18 2 3 2 2 3 3" xfId="40643"/>
    <cellStyle name="Milliers 18 2 3 2 2 4" xfId="19138"/>
    <cellStyle name="Milliers 18 2 3 2 2 4 2" xfId="47809"/>
    <cellStyle name="Milliers 18 2 3 2 2 5" xfId="33473"/>
    <cellStyle name="Milliers 18 2 3 2 3" xfId="6416"/>
    <cellStyle name="Milliers 18 2 3 2 3 2" xfId="13620"/>
    <cellStyle name="Milliers 18 2 3 2 3 2 2" xfId="28103"/>
    <cellStyle name="Milliers 18 2 3 2 3 2 2 2" xfId="56774"/>
    <cellStyle name="Milliers 18 2 3 2 3 2 3" xfId="42438"/>
    <cellStyle name="Milliers 18 2 3 2 3 3" xfId="20933"/>
    <cellStyle name="Milliers 18 2 3 2 3 3 2" xfId="49604"/>
    <cellStyle name="Milliers 18 2 3 2 3 4" xfId="35268"/>
    <cellStyle name="Milliers 18 2 3 2 4" xfId="10057"/>
    <cellStyle name="Milliers 18 2 3 2 4 2" xfId="24540"/>
    <cellStyle name="Milliers 18 2 3 2 4 2 2" xfId="53211"/>
    <cellStyle name="Milliers 18 2 3 2 4 3" xfId="38875"/>
    <cellStyle name="Milliers 18 2 3 2 5" xfId="17370"/>
    <cellStyle name="Milliers 18 2 3 2 5 2" xfId="46041"/>
    <cellStyle name="Milliers 18 2 3 2 6" xfId="31705"/>
    <cellStyle name="Milliers 18 2 3 3" xfId="3737"/>
    <cellStyle name="Milliers 18 2 3 3 2" xfId="7300"/>
    <cellStyle name="Milliers 18 2 3 3 2 2" xfId="14504"/>
    <cellStyle name="Milliers 18 2 3 3 2 2 2" xfId="28987"/>
    <cellStyle name="Milliers 18 2 3 3 2 2 2 2" xfId="57658"/>
    <cellStyle name="Milliers 18 2 3 3 2 2 3" xfId="43322"/>
    <cellStyle name="Milliers 18 2 3 3 2 3" xfId="21817"/>
    <cellStyle name="Milliers 18 2 3 3 2 3 2" xfId="50488"/>
    <cellStyle name="Milliers 18 2 3 3 2 4" xfId="36152"/>
    <cellStyle name="Milliers 18 2 3 3 3" xfId="10941"/>
    <cellStyle name="Milliers 18 2 3 3 3 2" xfId="25424"/>
    <cellStyle name="Milliers 18 2 3 3 3 2 2" xfId="54095"/>
    <cellStyle name="Milliers 18 2 3 3 3 3" xfId="39759"/>
    <cellStyle name="Milliers 18 2 3 3 4" xfId="18254"/>
    <cellStyle name="Milliers 18 2 3 3 4 2" xfId="46925"/>
    <cellStyle name="Milliers 18 2 3 3 5" xfId="32589"/>
    <cellStyle name="Milliers 18 2 3 4" xfId="5522"/>
    <cellStyle name="Milliers 18 2 3 4 2" xfId="12726"/>
    <cellStyle name="Milliers 18 2 3 4 2 2" xfId="27209"/>
    <cellStyle name="Milliers 18 2 3 4 2 2 2" xfId="55880"/>
    <cellStyle name="Milliers 18 2 3 4 2 3" xfId="41544"/>
    <cellStyle name="Milliers 18 2 3 4 3" xfId="20039"/>
    <cellStyle name="Milliers 18 2 3 4 3 2" xfId="48710"/>
    <cellStyle name="Milliers 18 2 3 4 4" xfId="34374"/>
    <cellStyle name="Milliers 18 2 3 5" xfId="9163"/>
    <cellStyle name="Milliers 18 2 3 5 2" xfId="23646"/>
    <cellStyle name="Milliers 18 2 3 5 2 2" xfId="52317"/>
    <cellStyle name="Milliers 18 2 3 5 3" xfId="37981"/>
    <cellStyle name="Milliers 18 2 3 6" xfId="16476"/>
    <cellStyle name="Milliers 18 2 3 6 2" xfId="45147"/>
    <cellStyle name="Milliers 18 2 3 7" xfId="30811"/>
    <cellStyle name="Milliers 18 2 3 8" xfId="1981"/>
    <cellStyle name="Milliers 18 2 4" xfId="2433"/>
    <cellStyle name="Milliers 18 2 4 2" xfId="4187"/>
    <cellStyle name="Milliers 18 2 4 2 2" xfId="7750"/>
    <cellStyle name="Milliers 18 2 4 2 2 2" xfId="14954"/>
    <cellStyle name="Milliers 18 2 4 2 2 2 2" xfId="29437"/>
    <cellStyle name="Milliers 18 2 4 2 2 2 2 2" xfId="58108"/>
    <cellStyle name="Milliers 18 2 4 2 2 2 3" xfId="43772"/>
    <cellStyle name="Milliers 18 2 4 2 2 3" xfId="22267"/>
    <cellStyle name="Milliers 18 2 4 2 2 3 2" xfId="50938"/>
    <cellStyle name="Milliers 18 2 4 2 2 4" xfId="36602"/>
    <cellStyle name="Milliers 18 2 4 2 3" xfId="11391"/>
    <cellStyle name="Milliers 18 2 4 2 3 2" xfId="25874"/>
    <cellStyle name="Milliers 18 2 4 2 3 2 2" xfId="54545"/>
    <cellStyle name="Milliers 18 2 4 2 3 3" xfId="40209"/>
    <cellStyle name="Milliers 18 2 4 2 4" xfId="18704"/>
    <cellStyle name="Milliers 18 2 4 2 4 2" xfId="47375"/>
    <cellStyle name="Milliers 18 2 4 2 5" xfId="33039"/>
    <cellStyle name="Milliers 18 2 4 3" xfId="5982"/>
    <cellStyle name="Milliers 18 2 4 3 2" xfId="13186"/>
    <cellStyle name="Milliers 18 2 4 3 2 2" xfId="27669"/>
    <cellStyle name="Milliers 18 2 4 3 2 2 2" xfId="56340"/>
    <cellStyle name="Milliers 18 2 4 3 2 3" xfId="42004"/>
    <cellStyle name="Milliers 18 2 4 3 3" xfId="20499"/>
    <cellStyle name="Milliers 18 2 4 3 3 2" xfId="49170"/>
    <cellStyle name="Milliers 18 2 4 3 4" xfId="34834"/>
    <cellStyle name="Milliers 18 2 4 4" xfId="9623"/>
    <cellStyle name="Milliers 18 2 4 4 2" xfId="24106"/>
    <cellStyle name="Milliers 18 2 4 4 2 2" xfId="52777"/>
    <cellStyle name="Milliers 18 2 4 4 3" xfId="38441"/>
    <cellStyle name="Milliers 18 2 4 5" xfId="16936"/>
    <cellStyle name="Milliers 18 2 4 5 2" xfId="45607"/>
    <cellStyle name="Milliers 18 2 4 6" xfId="31271"/>
    <cellStyle name="Milliers 18 2 5" xfId="3305"/>
    <cellStyle name="Milliers 18 2 5 2" xfId="6866"/>
    <cellStyle name="Milliers 18 2 5 2 2" xfId="14070"/>
    <cellStyle name="Milliers 18 2 5 2 2 2" xfId="28553"/>
    <cellStyle name="Milliers 18 2 5 2 2 2 2" xfId="57224"/>
    <cellStyle name="Milliers 18 2 5 2 2 3" xfId="42888"/>
    <cellStyle name="Milliers 18 2 5 2 3" xfId="21383"/>
    <cellStyle name="Milliers 18 2 5 2 3 2" xfId="50054"/>
    <cellStyle name="Milliers 18 2 5 2 4" xfId="35718"/>
    <cellStyle name="Milliers 18 2 5 3" xfId="10507"/>
    <cellStyle name="Milliers 18 2 5 3 2" xfId="24990"/>
    <cellStyle name="Milliers 18 2 5 3 2 2" xfId="53661"/>
    <cellStyle name="Milliers 18 2 5 3 3" xfId="39325"/>
    <cellStyle name="Milliers 18 2 5 4" xfId="17820"/>
    <cellStyle name="Milliers 18 2 5 4 2" xfId="46491"/>
    <cellStyle name="Milliers 18 2 5 5" xfId="32155"/>
    <cellStyle name="Milliers 18 2 6" xfId="5088"/>
    <cellStyle name="Milliers 18 2 6 2" xfId="12292"/>
    <cellStyle name="Milliers 18 2 6 2 2" xfId="26775"/>
    <cellStyle name="Milliers 18 2 6 2 2 2" xfId="55446"/>
    <cellStyle name="Milliers 18 2 6 2 3" xfId="41110"/>
    <cellStyle name="Milliers 18 2 6 3" xfId="19605"/>
    <cellStyle name="Milliers 18 2 6 3 2" xfId="48276"/>
    <cellStyle name="Milliers 18 2 6 4" xfId="33940"/>
    <cellStyle name="Milliers 18 2 7" xfId="8716"/>
    <cellStyle name="Milliers 18 2 7 2" xfId="23199"/>
    <cellStyle name="Milliers 18 2 7 2 2" xfId="51870"/>
    <cellStyle name="Milliers 18 2 7 3" xfId="37534"/>
    <cellStyle name="Milliers 18 2 8" xfId="16042"/>
    <cellStyle name="Milliers 18 2 8 2" xfId="44713"/>
    <cellStyle name="Milliers 18 2 9" xfId="30377"/>
    <cellStyle name="Milliers 18 3" xfId="647"/>
    <cellStyle name="Milliers 18 3 2" xfId="1097"/>
    <cellStyle name="Milliers 18 3 2 2" xfId="3073"/>
    <cellStyle name="Milliers 18 3 2 2 2" xfId="4836"/>
    <cellStyle name="Milliers 18 3 2 2 2 2" xfId="8399"/>
    <cellStyle name="Milliers 18 3 2 2 2 2 2" xfId="15603"/>
    <cellStyle name="Milliers 18 3 2 2 2 2 2 2" xfId="30086"/>
    <cellStyle name="Milliers 18 3 2 2 2 2 2 2 2" xfId="58757"/>
    <cellStyle name="Milliers 18 3 2 2 2 2 2 3" xfId="44421"/>
    <cellStyle name="Milliers 18 3 2 2 2 2 3" xfId="22916"/>
    <cellStyle name="Milliers 18 3 2 2 2 2 3 2" xfId="51587"/>
    <cellStyle name="Milliers 18 3 2 2 2 2 4" xfId="37251"/>
    <cellStyle name="Milliers 18 3 2 2 2 3" xfId="12040"/>
    <cellStyle name="Milliers 18 3 2 2 2 3 2" xfId="26523"/>
    <cellStyle name="Milliers 18 3 2 2 2 3 2 2" xfId="55194"/>
    <cellStyle name="Milliers 18 3 2 2 2 3 3" xfId="40858"/>
    <cellStyle name="Milliers 18 3 2 2 2 4" xfId="19353"/>
    <cellStyle name="Milliers 18 3 2 2 2 4 2" xfId="48024"/>
    <cellStyle name="Milliers 18 3 2 2 2 5" xfId="33688"/>
    <cellStyle name="Milliers 18 3 2 2 3" xfId="6631"/>
    <cellStyle name="Milliers 18 3 2 2 3 2" xfId="13835"/>
    <cellStyle name="Milliers 18 3 2 2 3 2 2" xfId="28318"/>
    <cellStyle name="Milliers 18 3 2 2 3 2 2 2" xfId="56989"/>
    <cellStyle name="Milliers 18 3 2 2 3 2 3" xfId="42653"/>
    <cellStyle name="Milliers 18 3 2 2 3 3" xfId="21148"/>
    <cellStyle name="Milliers 18 3 2 2 3 3 2" xfId="49819"/>
    <cellStyle name="Milliers 18 3 2 2 3 4" xfId="35483"/>
    <cellStyle name="Milliers 18 3 2 2 4" xfId="10272"/>
    <cellStyle name="Milliers 18 3 2 2 4 2" xfId="24755"/>
    <cellStyle name="Milliers 18 3 2 2 4 2 2" xfId="53426"/>
    <cellStyle name="Milliers 18 3 2 2 4 3" xfId="39090"/>
    <cellStyle name="Milliers 18 3 2 2 5" xfId="17585"/>
    <cellStyle name="Milliers 18 3 2 2 5 2" xfId="46256"/>
    <cellStyle name="Milliers 18 3 2 2 6" xfId="31920"/>
    <cellStyle name="Milliers 18 3 2 3" xfId="3952"/>
    <cellStyle name="Milliers 18 3 2 3 2" xfId="7515"/>
    <cellStyle name="Milliers 18 3 2 3 2 2" xfId="14719"/>
    <cellStyle name="Milliers 18 3 2 3 2 2 2" xfId="29202"/>
    <cellStyle name="Milliers 18 3 2 3 2 2 2 2" xfId="57873"/>
    <cellStyle name="Milliers 18 3 2 3 2 2 3" xfId="43537"/>
    <cellStyle name="Milliers 18 3 2 3 2 3" xfId="22032"/>
    <cellStyle name="Milliers 18 3 2 3 2 3 2" xfId="50703"/>
    <cellStyle name="Milliers 18 3 2 3 2 4" xfId="36367"/>
    <cellStyle name="Milliers 18 3 2 3 3" xfId="11156"/>
    <cellStyle name="Milliers 18 3 2 3 3 2" xfId="25639"/>
    <cellStyle name="Milliers 18 3 2 3 3 2 2" xfId="54310"/>
    <cellStyle name="Milliers 18 3 2 3 3 3" xfId="39974"/>
    <cellStyle name="Milliers 18 3 2 3 4" xfId="18469"/>
    <cellStyle name="Milliers 18 3 2 3 4 2" xfId="47140"/>
    <cellStyle name="Milliers 18 3 2 3 5" xfId="32804"/>
    <cellStyle name="Milliers 18 3 2 4" xfId="5737"/>
    <cellStyle name="Milliers 18 3 2 4 2" xfId="12941"/>
    <cellStyle name="Milliers 18 3 2 4 2 2" xfId="27424"/>
    <cellStyle name="Milliers 18 3 2 4 2 2 2" xfId="56095"/>
    <cellStyle name="Milliers 18 3 2 4 2 3" xfId="41759"/>
    <cellStyle name="Milliers 18 3 2 4 3" xfId="20254"/>
    <cellStyle name="Milliers 18 3 2 4 3 2" xfId="48925"/>
    <cellStyle name="Milliers 18 3 2 4 4" xfId="34589"/>
    <cellStyle name="Milliers 18 3 2 5" xfId="9378"/>
    <cellStyle name="Milliers 18 3 2 5 2" xfId="23861"/>
    <cellStyle name="Milliers 18 3 2 5 2 2" xfId="52532"/>
    <cellStyle name="Milliers 18 3 2 5 3" xfId="38196"/>
    <cellStyle name="Milliers 18 3 2 6" xfId="16691"/>
    <cellStyle name="Milliers 18 3 2 6 2" xfId="45362"/>
    <cellStyle name="Milliers 18 3 2 7" xfId="31026"/>
    <cellStyle name="Milliers 18 3 2 8" xfId="2194"/>
    <cellStyle name="Milliers 18 3 3" xfId="2643"/>
    <cellStyle name="Milliers 18 3 3 2" xfId="4402"/>
    <cellStyle name="Milliers 18 3 3 2 2" xfId="7965"/>
    <cellStyle name="Milliers 18 3 3 2 2 2" xfId="15169"/>
    <cellStyle name="Milliers 18 3 3 2 2 2 2" xfId="29652"/>
    <cellStyle name="Milliers 18 3 3 2 2 2 2 2" xfId="58323"/>
    <cellStyle name="Milliers 18 3 3 2 2 2 3" xfId="43987"/>
    <cellStyle name="Milliers 18 3 3 2 2 3" xfId="22482"/>
    <cellStyle name="Milliers 18 3 3 2 2 3 2" xfId="51153"/>
    <cellStyle name="Milliers 18 3 3 2 2 4" xfId="36817"/>
    <cellStyle name="Milliers 18 3 3 2 3" xfId="11606"/>
    <cellStyle name="Milliers 18 3 3 2 3 2" xfId="26089"/>
    <cellStyle name="Milliers 18 3 3 2 3 2 2" xfId="54760"/>
    <cellStyle name="Milliers 18 3 3 2 3 3" xfId="40424"/>
    <cellStyle name="Milliers 18 3 3 2 4" xfId="18919"/>
    <cellStyle name="Milliers 18 3 3 2 4 2" xfId="47590"/>
    <cellStyle name="Milliers 18 3 3 2 5" xfId="33254"/>
    <cellStyle name="Milliers 18 3 3 3" xfId="6197"/>
    <cellStyle name="Milliers 18 3 3 3 2" xfId="13401"/>
    <cellStyle name="Milliers 18 3 3 3 2 2" xfId="27884"/>
    <cellStyle name="Milliers 18 3 3 3 2 2 2" xfId="56555"/>
    <cellStyle name="Milliers 18 3 3 3 2 3" xfId="42219"/>
    <cellStyle name="Milliers 18 3 3 3 3" xfId="20714"/>
    <cellStyle name="Milliers 18 3 3 3 3 2" xfId="49385"/>
    <cellStyle name="Milliers 18 3 3 3 4" xfId="35049"/>
    <cellStyle name="Milliers 18 3 3 4" xfId="9838"/>
    <cellStyle name="Milliers 18 3 3 4 2" xfId="24321"/>
    <cellStyle name="Milliers 18 3 3 4 2 2" xfId="52992"/>
    <cellStyle name="Milliers 18 3 3 4 3" xfId="38656"/>
    <cellStyle name="Milliers 18 3 3 5" xfId="17151"/>
    <cellStyle name="Milliers 18 3 3 5 2" xfId="45822"/>
    <cellStyle name="Milliers 18 3 3 6" xfId="31486"/>
    <cellStyle name="Milliers 18 3 4" xfId="3520"/>
    <cellStyle name="Milliers 18 3 4 2" xfId="7081"/>
    <cellStyle name="Milliers 18 3 4 2 2" xfId="14285"/>
    <cellStyle name="Milliers 18 3 4 2 2 2" xfId="28768"/>
    <cellStyle name="Milliers 18 3 4 2 2 2 2" xfId="57439"/>
    <cellStyle name="Milliers 18 3 4 2 2 3" xfId="43103"/>
    <cellStyle name="Milliers 18 3 4 2 3" xfId="21598"/>
    <cellStyle name="Milliers 18 3 4 2 3 2" xfId="50269"/>
    <cellStyle name="Milliers 18 3 4 2 4" xfId="35933"/>
    <cellStyle name="Milliers 18 3 4 3" xfId="10722"/>
    <cellStyle name="Milliers 18 3 4 3 2" xfId="25205"/>
    <cellStyle name="Milliers 18 3 4 3 2 2" xfId="53876"/>
    <cellStyle name="Milliers 18 3 4 3 3" xfId="39540"/>
    <cellStyle name="Milliers 18 3 4 4" xfId="18035"/>
    <cellStyle name="Milliers 18 3 4 4 2" xfId="46706"/>
    <cellStyle name="Milliers 18 3 4 5" xfId="32370"/>
    <cellStyle name="Milliers 18 3 5" xfId="5303"/>
    <cellStyle name="Milliers 18 3 5 2" xfId="12507"/>
    <cellStyle name="Milliers 18 3 5 2 2" xfId="26990"/>
    <cellStyle name="Milliers 18 3 5 2 2 2" xfId="55661"/>
    <cellStyle name="Milliers 18 3 5 2 3" xfId="41325"/>
    <cellStyle name="Milliers 18 3 5 3" xfId="19820"/>
    <cellStyle name="Milliers 18 3 5 3 2" xfId="48491"/>
    <cellStyle name="Milliers 18 3 5 4" xfId="34155"/>
    <cellStyle name="Milliers 18 3 6" xfId="8941"/>
    <cellStyle name="Milliers 18 3 6 2" xfId="23424"/>
    <cellStyle name="Milliers 18 3 6 2 2" xfId="52095"/>
    <cellStyle name="Milliers 18 3 6 3" xfId="37759"/>
    <cellStyle name="Milliers 18 3 7" xfId="16257"/>
    <cellStyle name="Milliers 18 3 7 2" xfId="44928"/>
    <cellStyle name="Milliers 18 3 8" xfId="30592"/>
    <cellStyle name="Milliers 18 3 9" xfId="1764"/>
    <cellStyle name="Milliers 18 4" xfId="881"/>
    <cellStyle name="Milliers 18 4 2" xfId="2859"/>
    <cellStyle name="Milliers 18 4 2 2" xfId="4620"/>
    <cellStyle name="Milliers 18 4 2 2 2" xfId="8183"/>
    <cellStyle name="Milliers 18 4 2 2 2 2" xfId="15387"/>
    <cellStyle name="Milliers 18 4 2 2 2 2 2" xfId="29870"/>
    <cellStyle name="Milliers 18 4 2 2 2 2 2 2" xfId="58541"/>
    <cellStyle name="Milliers 18 4 2 2 2 2 3" xfId="44205"/>
    <cellStyle name="Milliers 18 4 2 2 2 3" xfId="22700"/>
    <cellStyle name="Milliers 18 4 2 2 2 3 2" xfId="51371"/>
    <cellStyle name="Milliers 18 4 2 2 2 4" xfId="37035"/>
    <cellStyle name="Milliers 18 4 2 2 3" xfId="11824"/>
    <cellStyle name="Milliers 18 4 2 2 3 2" xfId="26307"/>
    <cellStyle name="Milliers 18 4 2 2 3 2 2" xfId="54978"/>
    <cellStyle name="Milliers 18 4 2 2 3 3" xfId="40642"/>
    <cellStyle name="Milliers 18 4 2 2 4" xfId="19137"/>
    <cellStyle name="Milliers 18 4 2 2 4 2" xfId="47808"/>
    <cellStyle name="Milliers 18 4 2 2 5" xfId="33472"/>
    <cellStyle name="Milliers 18 4 2 3" xfId="6415"/>
    <cellStyle name="Milliers 18 4 2 3 2" xfId="13619"/>
    <cellStyle name="Milliers 18 4 2 3 2 2" xfId="28102"/>
    <cellStyle name="Milliers 18 4 2 3 2 2 2" xfId="56773"/>
    <cellStyle name="Milliers 18 4 2 3 2 3" xfId="42437"/>
    <cellStyle name="Milliers 18 4 2 3 3" xfId="20932"/>
    <cellStyle name="Milliers 18 4 2 3 3 2" xfId="49603"/>
    <cellStyle name="Milliers 18 4 2 3 4" xfId="35267"/>
    <cellStyle name="Milliers 18 4 2 4" xfId="10056"/>
    <cellStyle name="Milliers 18 4 2 4 2" xfId="24539"/>
    <cellStyle name="Milliers 18 4 2 4 2 2" xfId="53210"/>
    <cellStyle name="Milliers 18 4 2 4 3" xfId="38874"/>
    <cellStyle name="Milliers 18 4 2 5" xfId="17369"/>
    <cellStyle name="Milliers 18 4 2 5 2" xfId="46040"/>
    <cellStyle name="Milliers 18 4 2 6" xfId="31704"/>
    <cellStyle name="Milliers 18 4 3" xfId="3736"/>
    <cellStyle name="Milliers 18 4 3 2" xfId="7299"/>
    <cellStyle name="Milliers 18 4 3 2 2" xfId="14503"/>
    <cellStyle name="Milliers 18 4 3 2 2 2" xfId="28986"/>
    <cellStyle name="Milliers 18 4 3 2 2 2 2" xfId="57657"/>
    <cellStyle name="Milliers 18 4 3 2 2 3" xfId="43321"/>
    <cellStyle name="Milliers 18 4 3 2 3" xfId="21816"/>
    <cellStyle name="Milliers 18 4 3 2 3 2" xfId="50487"/>
    <cellStyle name="Milliers 18 4 3 2 4" xfId="36151"/>
    <cellStyle name="Milliers 18 4 3 3" xfId="10940"/>
    <cellStyle name="Milliers 18 4 3 3 2" xfId="25423"/>
    <cellStyle name="Milliers 18 4 3 3 2 2" xfId="54094"/>
    <cellStyle name="Milliers 18 4 3 3 3" xfId="39758"/>
    <cellStyle name="Milliers 18 4 3 4" xfId="18253"/>
    <cellStyle name="Milliers 18 4 3 4 2" xfId="46924"/>
    <cellStyle name="Milliers 18 4 3 5" xfId="32588"/>
    <cellStyle name="Milliers 18 4 4" xfId="5521"/>
    <cellStyle name="Milliers 18 4 4 2" xfId="12725"/>
    <cellStyle name="Milliers 18 4 4 2 2" xfId="27208"/>
    <cellStyle name="Milliers 18 4 4 2 2 2" xfId="55879"/>
    <cellStyle name="Milliers 18 4 4 2 3" xfId="41543"/>
    <cellStyle name="Milliers 18 4 4 3" xfId="20038"/>
    <cellStyle name="Milliers 18 4 4 3 2" xfId="48709"/>
    <cellStyle name="Milliers 18 4 4 4" xfId="34373"/>
    <cellStyle name="Milliers 18 4 5" xfId="9162"/>
    <cellStyle name="Milliers 18 4 5 2" xfId="23645"/>
    <cellStyle name="Milliers 18 4 5 2 2" xfId="52316"/>
    <cellStyle name="Milliers 18 4 5 3" xfId="37980"/>
    <cellStyle name="Milliers 18 4 6" xfId="16475"/>
    <cellStyle name="Milliers 18 4 6 2" xfId="45146"/>
    <cellStyle name="Milliers 18 4 7" xfId="30810"/>
    <cellStyle name="Milliers 18 4 8" xfId="1980"/>
    <cellStyle name="Milliers 18 5" xfId="2432"/>
    <cellStyle name="Milliers 18 5 2" xfId="4186"/>
    <cellStyle name="Milliers 18 5 2 2" xfId="7749"/>
    <cellStyle name="Milliers 18 5 2 2 2" xfId="14953"/>
    <cellStyle name="Milliers 18 5 2 2 2 2" xfId="29436"/>
    <cellStyle name="Milliers 18 5 2 2 2 2 2" xfId="58107"/>
    <cellStyle name="Milliers 18 5 2 2 2 3" xfId="43771"/>
    <cellStyle name="Milliers 18 5 2 2 3" xfId="22266"/>
    <cellStyle name="Milliers 18 5 2 2 3 2" xfId="50937"/>
    <cellStyle name="Milliers 18 5 2 2 4" xfId="36601"/>
    <cellStyle name="Milliers 18 5 2 3" xfId="11390"/>
    <cellStyle name="Milliers 18 5 2 3 2" xfId="25873"/>
    <cellStyle name="Milliers 18 5 2 3 2 2" xfId="54544"/>
    <cellStyle name="Milliers 18 5 2 3 3" xfId="40208"/>
    <cellStyle name="Milliers 18 5 2 4" xfId="18703"/>
    <cellStyle name="Milliers 18 5 2 4 2" xfId="47374"/>
    <cellStyle name="Milliers 18 5 2 5" xfId="33038"/>
    <cellStyle name="Milliers 18 5 3" xfId="5981"/>
    <cellStyle name="Milliers 18 5 3 2" xfId="13185"/>
    <cellStyle name="Milliers 18 5 3 2 2" xfId="27668"/>
    <cellStyle name="Milliers 18 5 3 2 2 2" xfId="56339"/>
    <cellStyle name="Milliers 18 5 3 2 3" xfId="42003"/>
    <cellStyle name="Milliers 18 5 3 3" xfId="20498"/>
    <cellStyle name="Milliers 18 5 3 3 2" xfId="49169"/>
    <cellStyle name="Milliers 18 5 3 4" xfId="34833"/>
    <cellStyle name="Milliers 18 5 4" xfId="9622"/>
    <cellStyle name="Milliers 18 5 4 2" xfId="24105"/>
    <cellStyle name="Milliers 18 5 4 2 2" xfId="52776"/>
    <cellStyle name="Milliers 18 5 4 3" xfId="38440"/>
    <cellStyle name="Milliers 18 5 5" xfId="16935"/>
    <cellStyle name="Milliers 18 5 5 2" xfId="45606"/>
    <cellStyle name="Milliers 18 5 6" xfId="31270"/>
    <cellStyle name="Milliers 18 6" xfId="3304"/>
    <cellStyle name="Milliers 18 6 2" xfId="6865"/>
    <cellStyle name="Milliers 18 6 2 2" xfId="14069"/>
    <cellStyle name="Milliers 18 6 2 2 2" xfId="28552"/>
    <cellStyle name="Milliers 18 6 2 2 2 2" xfId="57223"/>
    <cellStyle name="Milliers 18 6 2 2 3" xfId="42887"/>
    <cellStyle name="Milliers 18 6 2 3" xfId="21382"/>
    <cellStyle name="Milliers 18 6 2 3 2" xfId="50053"/>
    <cellStyle name="Milliers 18 6 2 4" xfId="35717"/>
    <cellStyle name="Milliers 18 6 3" xfId="10506"/>
    <cellStyle name="Milliers 18 6 3 2" xfId="24989"/>
    <cellStyle name="Milliers 18 6 3 2 2" xfId="53660"/>
    <cellStyle name="Milliers 18 6 3 3" xfId="39324"/>
    <cellStyle name="Milliers 18 6 4" xfId="17819"/>
    <cellStyle name="Milliers 18 6 4 2" xfId="46490"/>
    <cellStyle name="Milliers 18 6 5" xfId="32154"/>
    <cellStyle name="Milliers 18 7" xfId="5087"/>
    <cellStyle name="Milliers 18 7 2" xfId="12291"/>
    <cellStyle name="Milliers 18 7 2 2" xfId="26774"/>
    <cellStyle name="Milliers 18 7 2 2 2" xfId="55445"/>
    <cellStyle name="Milliers 18 7 2 3" xfId="41109"/>
    <cellStyle name="Milliers 18 7 3" xfId="19604"/>
    <cellStyle name="Milliers 18 7 3 2" xfId="48275"/>
    <cellStyle name="Milliers 18 7 4" xfId="33939"/>
    <cellStyle name="Milliers 18 8" xfId="8715"/>
    <cellStyle name="Milliers 18 8 2" xfId="23198"/>
    <cellStyle name="Milliers 18 8 2 2" xfId="51869"/>
    <cellStyle name="Milliers 18 8 3" xfId="37533"/>
    <cellStyle name="Milliers 18 9" xfId="16041"/>
    <cellStyle name="Milliers 18 9 2" xfId="44712"/>
    <cellStyle name="Milliers 19" xfId="24"/>
    <cellStyle name="Milliers 19 2" xfId="8653"/>
    <cellStyle name="Milliers 19 2 2" xfId="23136"/>
    <cellStyle name="Milliers 19 2 2 2" xfId="51807"/>
    <cellStyle name="Milliers 19 2 3" xfId="37471"/>
    <cellStyle name="Milliers 2" xfId="5"/>
    <cellStyle name="Milliers 2 2" xfId="249"/>
    <cellStyle name="Milliers 2 2 2" xfId="250"/>
    <cellStyle name="Milliers 2 2 2 2" xfId="251"/>
    <cellStyle name="Milliers 2 2 3" xfId="252"/>
    <cellStyle name="Milliers 2 2 4" xfId="253"/>
    <cellStyle name="Milliers 2 2 5" xfId="254"/>
    <cellStyle name="Milliers 2 2 6" xfId="255"/>
    <cellStyle name="Milliers 2 3" xfId="256"/>
    <cellStyle name="Milliers 2 3 2" xfId="257"/>
    <cellStyle name="Milliers 2 3 2 2" xfId="258"/>
    <cellStyle name="Milliers 2 3 3" xfId="259"/>
    <cellStyle name="Milliers 2 3 4" xfId="260"/>
    <cellStyle name="Milliers 2 3 5" xfId="261"/>
    <cellStyle name="Milliers 2 3 6" xfId="8717"/>
    <cellStyle name="Milliers 2 3 6 2" xfId="23200"/>
    <cellStyle name="Milliers 2 3 6 2 2" xfId="51871"/>
    <cellStyle name="Milliers 2 3 6 3" xfId="37535"/>
    <cellStyle name="Milliers 2 4" xfId="262"/>
    <cellStyle name="Milliers 2 4 10" xfId="8718"/>
    <cellStyle name="Milliers 2 4 10 2" xfId="23201"/>
    <cellStyle name="Milliers 2 4 10 2 2" xfId="51872"/>
    <cellStyle name="Milliers 2 4 10 3" xfId="37536"/>
    <cellStyle name="Milliers 2 4 11" xfId="16043"/>
    <cellStyle name="Milliers 2 4 11 2" xfId="44714"/>
    <cellStyle name="Milliers 2 4 12" xfId="30378"/>
    <cellStyle name="Milliers 2 4 13" xfId="1554"/>
    <cellStyle name="Milliers 2 4 2" xfId="263"/>
    <cellStyle name="Milliers 2 4 2 10" xfId="16044"/>
    <cellStyle name="Milliers 2 4 2 10 2" xfId="44715"/>
    <cellStyle name="Milliers 2 4 2 11" xfId="30379"/>
    <cellStyle name="Milliers 2 4 2 12" xfId="1555"/>
    <cellStyle name="Milliers 2 4 2 2" xfId="264"/>
    <cellStyle name="Milliers 2 4 2 2 10" xfId="16045"/>
    <cellStyle name="Milliers 2 4 2 2 10 2" xfId="44716"/>
    <cellStyle name="Milliers 2 4 2 2 11" xfId="30380"/>
    <cellStyle name="Milliers 2 4 2 2 12" xfId="1556"/>
    <cellStyle name="Milliers 2 4 2 2 2" xfId="265"/>
    <cellStyle name="Milliers 2 4 2 2 2 10" xfId="30381"/>
    <cellStyle name="Milliers 2 4 2 2 2 11" xfId="1557"/>
    <cellStyle name="Milliers 2 4 2 2 2 2" xfId="266"/>
    <cellStyle name="Milliers 2 4 2 2 2 2 10" xfId="1558"/>
    <cellStyle name="Milliers 2 4 2 2 2 2 2" xfId="653"/>
    <cellStyle name="Milliers 2 4 2 2 2 2 2 2" xfId="1103"/>
    <cellStyle name="Milliers 2 4 2 2 2 2 2 2 2" xfId="3079"/>
    <cellStyle name="Milliers 2 4 2 2 2 2 2 2 2 2" xfId="4842"/>
    <cellStyle name="Milliers 2 4 2 2 2 2 2 2 2 2 2" xfId="8405"/>
    <cellStyle name="Milliers 2 4 2 2 2 2 2 2 2 2 2 2" xfId="15609"/>
    <cellStyle name="Milliers 2 4 2 2 2 2 2 2 2 2 2 2 2" xfId="30092"/>
    <cellStyle name="Milliers 2 4 2 2 2 2 2 2 2 2 2 2 2 2" xfId="58763"/>
    <cellStyle name="Milliers 2 4 2 2 2 2 2 2 2 2 2 2 3" xfId="44427"/>
    <cellStyle name="Milliers 2 4 2 2 2 2 2 2 2 2 2 3" xfId="22922"/>
    <cellStyle name="Milliers 2 4 2 2 2 2 2 2 2 2 2 3 2" xfId="51593"/>
    <cellStyle name="Milliers 2 4 2 2 2 2 2 2 2 2 2 4" xfId="37257"/>
    <cellStyle name="Milliers 2 4 2 2 2 2 2 2 2 2 3" xfId="12046"/>
    <cellStyle name="Milliers 2 4 2 2 2 2 2 2 2 2 3 2" xfId="26529"/>
    <cellStyle name="Milliers 2 4 2 2 2 2 2 2 2 2 3 2 2" xfId="55200"/>
    <cellStyle name="Milliers 2 4 2 2 2 2 2 2 2 2 3 3" xfId="40864"/>
    <cellStyle name="Milliers 2 4 2 2 2 2 2 2 2 2 4" xfId="19359"/>
    <cellStyle name="Milliers 2 4 2 2 2 2 2 2 2 2 4 2" xfId="48030"/>
    <cellStyle name="Milliers 2 4 2 2 2 2 2 2 2 2 5" xfId="33694"/>
    <cellStyle name="Milliers 2 4 2 2 2 2 2 2 2 3" xfId="6637"/>
    <cellStyle name="Milliers 2 4 2 2 2 2 2 2 2 3 2" xfId="13841"/>
    <cellStyle name="Milliers 2 4 2 2 2 2 2 2 2 3 2 2" xfId="28324"/>
    <cellStyle name="Milliers 2 4 2 2 2 2 2 2 2 3 2 2 2" xfId="56995"/>
    <cellStyle name="Milliers 2 4 2 2 2 2 2 2 2 3 2 3" xfId="42659"/>
    <cellStyle name="Milliers 2 4 2 2 2 2 2 2 2 3 3" xfId="21154"/>
    <cellStyle name="Milliers 2 4 2 2 2 2 2 2 2 3 3 2" xfId="49825"/>
    <cellStyle name="Milliers 2 4 2 2 2 2 2 2 2 3 4" xfId="35489"/>
    <cellStyle name="Milliers 2 4 2 2 2 2 2 2 2 4" xfId="10278"/>
    <cellStyle name="Milliers 2 4 2 2 2 2 2 2 2 4 2" xfId="24761"/>
    <cellStyle name="Milliers 2 4 2 2 2 2 2 2 2 4 2 2" xfId="53432"/>
    <cellStyle name="Milliers 2 4 2 2 2 2 2 2 2 4 3" xfId="39096"/>
    <cellStyle name="Milliers 2 4 2 2 2 2 2 2 2 5" xfId="17591"/>
    <cellStyle name="Milliers 2 4 2 2 2 2 2 2 2 5 2" xfId="46262"/>
    <cellStyle name="Milliers 2 4 2 2 2 2 2 2 2 6" xfId="31926"/>
    <cellStyle name="Milliers 2 4 2 2 2 2 2 2 3" xfId="3958"/>
    <cellStyle name="Milliers 2 4 2 2 2 2 2 2 3 2" xfId="7521"/>
    <cellStyle name="Milliers 2 4 2 2 2 2 2 2 3 2 2" xfId="14725"/>
    <cellStyle name="Milliers 2 4 2 2 2 2 2 2 3 2 2 2" xfId="29208"/>
    <cellStyle name="Milliers 2 4 2 2 2 2 2 2 3 2 2 2 2" xfId="57879"/>
    <cellStyle name="Milliers 2 4 2 2 2 2 2 2 3 2 2 3" xfId="43543"/>
    <cellStyle name="Milliers 2 4 2 2 2 2 2 2 3 2 3" xfId="22038"/>
    <cellStyle name="Milliers 2 4 2 2 2 2 2 2 3 2 3 2" xfId="50709"/>
    <cellStyle name="Milliers 2 4 2 2 2 2 2 2 3 2 4" xfId="36373"/>
    <cellStyle name="Milliers 2 4 2 2 2 2 2 2 3 3" xfId="11162"/>
    <cellStyle name="Milliers 2 4 2 2 2 2 2 2 3 3 2" xfId="25645"/>
    <cellStyle name="Milliers 2 4 2 2 2 2 2 2 3 3 2 2" xfId="54316"/>
    <cellStyle name="Milliers 2 4 2 2 2 2 2 2 3 3 3" xfId="39980"/>
    <cellStyle name="Milliers 2 4 2 2 2 2 2 2 3 4" xfId="18475"/>
    <cellStyle name="Milliers 2 4 2 2 2 2 2 2 3 4 2" xfId="47146"/>
    <cellStyle name="Milliers 2 4 2 2 2 2 2 2 3 5" xfId="32810"/>
    <cellStyle name="Milliers 2 4 2 2 2 2 2 2 4" xfId="5743"/>
    <cellStyle name="Milliers 2 4 2 2 2 2 2 2 4 2" xfId="12947"/>
    <cellStyle name="Milliers 2 4 2 2 2 2 2 2 4 2 2" xfId="27430"/>
    <cellStyle name="Milliers 2 4 2 2 2 2 2 2 4 2 2 2" xfId="56101"/>
    <cellStyle name="Milliers 2 4 2 2 2 2 2 2 4 2 3" xfId="41765"/>
    <cellStyle name="Milliers 2 4 2 2 2 2 2 2 4 3" xfId="20260"/>
    <cellStyle name="Milliers 2 4 2 2 2 2 2 2 4 3 2" xfId="48931"/>
    <cellStyle name="Milliers 2 4 2 2 2 2 2 2 4 4" xfId="34595"/>
    <cellStyle name="Milliers 2 4 2 2 2 2 2 2 5" xfId="9384"/>
    <cellStyle name="Milliers 2 4 2 2 2 2 2 2 5 2" xfId="23867"/>
    <cellStyle name="Milliers 2 4 2 2 2 2 2 2 5 2 2" xfId="52538"/>
    <cellStyle name="Milliers 2 4 2 2 2 2 2 2 5 3" xfId="38202"/>
    <cellStyle name="Milliers 2 4 2 2 2 2 2 2 6" xfId="16697"/>
    <cellStyle name="Milliers 2 4 2 2 2 2 2 2 6 2" xfId="45368"/>
    <cellStyle name="Milliers 2 4 2 2 2 2 2 2 7" xfId="31032"/>
    <cellStyle name="Milliers 2 4 2 2 2 2 2 2 8" xfId="2200"/>
    <cellStyle name="Milliers 2 4 2 2 2 2 2 3" xfId="2649"/>
    <cellStyle name="Milliers 2 4 2 2 2 2 2 3 2" xfId="4408"/>
    <cellStyle name="Milliers 2 4 2 2 2 2 2 3 2 2" xfId="7971"/>
    <cellStyle name="Milliers 2 4 2 2 2 2 2 3 2 2 2" xfId="15175"/>
    <cellStyle name="Milliers 2 4 2 2 2 2 2 3 2 2 2 2" xfId="29658"/>
    <cellStyle name="Milliers 2 4 2 2 2 2 2 3 2 2 2 2 2" xfId="58329"/>
    <cellStyle name="Milliers 2 4 2 2 2 2 2 3 2 2 2 3" xfId="43993"/>
    <cellStyle name="Milliers 2 4 2 2 2 2 2 3 2 2 3" xfId="22488"/>
    <cellStyle name="Milliers 2 4 2 2 2 2 2 3 2 2 3 2" xfId="51159"/>
    <cellStyle name="Milliers 2 4 2 2 2 2 2 3 2 2 4" xfId="36823"/>
    <cellStyle name="Milliers 2 4 2 2 2 2 2 3 2 3" xfId="11612"/>
    <cellStyle name="Milliers 2 4 2 2 2 2 2 3 2 3 2" xfId="26095"/>
    <cellStyle name="Milliers 2 4 2 2 2 2 2 3 2 3 2 2" xfId="54766"/>
    <cellStyle name="Milliers 2 4 2 2 2 2 2 3 2 3 3" xfId="40430"/>
    <cellStyle name="Milliers 2 4 2 2 2 2 2 3 2 4" xfId="18925"/>
    <cellStyle name="Milliers 2 4 2 2 2 2 2 3 2 4 2" xfId="47596"/>
    <cellStyle name="Milliers 2 4 2 2 2 2 2 3 2 5" xfId="33260"/>
    <cellStyle name="Milliers 2 4 2 2 2 2 2 3 3" xfId="6203"/>
    <cellStyle name="Milliers 2 4 2 2 2 2 2 3 3 2" xfId="13407"/>
    <cellStyle name="Milliers 2 4 2 2 2 2 2 3 3 2 2" xfId="27890"/>
    <cellStyle name="Milliers 2 4 2 2 2 2 2 3 3 2 2 2" xfId="56561"/>
    <cellStyle name="Milliers 2 4 2 2 2 2 2 3 3 2 3" xfId="42225"/>
    <cellStyle name="Milliers 2 4 2 2 2 2 2 3 3 3" xfId="20720"/>
    <cellStyle name="Milliers 2 4 2 2 2 2 2 3 3 3 2" xfId="49391"/>
    <cellStyle name="Milliers 2 4 2 2 2 2 2 3 3 4" xfId="35055"/>
    <cellStyle name="Milliers 2 4 2 2 2 2 2 3 4" xfId="9844"/>
    <cellStyle name="Milliers 2 4 2 2 2 2 2 3 4 2" xfId="24327"/>
    <cellStyle name="Milliers 2 4 2 2 2 2 2 3 4 2 2" xfId="52998"/>
    <cellStyle name="Milliers 2 4 2 2 2 2 2 3 4 3" xfId="38662"/>
    <cellStyle name="Milliers 2 4 2 2 2 2 2 3 5" xfId="17157"/>
    <cellStyle name="Milliers 2 4 2 2 2 2 2 3 5 2" xfId="45828"/>
    <cellStyle name="Milliers 2 4 2 2 2 2 2 3 6" xfId="31492"/>
    <cellStyle name="Milliers 2 4 2 2 2 2 2 4" xfId="3526"/>
    <cellStyle name="Milliers 2 4 2 2 2 2 2 4 2" xfId="7087"/>
    <cellStyle name="Milliers 2 4 2 2 2 2 2 4 2 2" xfId="14291"/>
    <cellStyle name="Milliers 2 4 2 2 2 2 2 4 2 2 2" xfId="28774"/>
    <cellStyle name="Milliers 2 4 2 2 2 2 2 4 2 2 2 2" xfId="57445"/>
    <cellStyle name="Milliers 2 4 2 2 2 2 2 4 2 2 3" xfId="43109"/>
    <cellStyle name="Milliers 2 4 2 2 2 2 2 4 2 3" xfId="21604"/>
    <cellStyle name="Milliers 2 4 2 2 2 2 2 4 2 3 2" xfId="50275"/>
    <cellStyle name="Milliers 2 4 2 2 2 2 2 4 2 4" xfId="35939"/>
    <cellStyle name="Milliers 2 4 2 2 2 2 2 4 3" xfId="10728"/>
    <cellStyle name="Milliers 2 4 2 2 2 2 2 4 3 2" xfId="25211"/>
    <cellStyle name="Milliers 2 4 2 2 2 2 2 4 3 2 2" xfId="53882"/>
    <cellStyle name="Milliers 2 4 2 2 2 2 2 4 3 3" xfId="39546"/>
    <cellStyle name="Milliers 2 4 2 2 2 2 2 4 4" xfId="18041"/>
    <cellStyle name="Milliers 2 4 2 2 2 2 2 4 4 2" xfId="46712"/>
    <cellStyle name="Milliers 2 4 2 2 2 2 2 4 5" xfId="32376"/>
    <cellStyle name="Milliers 2 4 2 2 2 2 2 5" xfId="5309"/>
    <cellStyle name="Milliers 2 4 2 2 2 2 2 5 2" xfId="12513"/>
    <cellStyle name="Milliers 2 4 2 2 2 2 2 5 2 2" xfId="26996"/>
    <cellStyle name="Milliers 2 4 2 2 2 2 2 5 2 2 2" xfId="55667"/>
    <cellStyle name="Milliers 2 4 2 2 2 2 2 5 2 3" xfId="41331"/>
    <cellStyle name="Milliers 2 4 2 2 2 2 2 5 3" xfId="19826"/>
    <cellStyle name="Milliers 2 4 2 2 2 2 2 5 3 2" xfId="48497"/>
    <cellStyle name="Milliers 2 4 2 2 2 2 2 5 4" xfId="34161"/>
    <cellStyle name="Milliers 2 4 2 2 2 2 2 6" xfId="8947"/>
    <cellStyle name="Milliers 2 4 2 2 2 2 2 6 2" xfId="23430"/>
    <cellStyle name="Milliers 2 4 2 2 2 2 2 6 2 2" xfId="52101"/>
    <cellStyle name="Milliers 2 4 2 2 2 2 2 6 3" xfId="37765"/>
    <cellStyle name="Milliers 2 4 2 2 2 2 2 7" xfId="16263"/>
    <cellStyle name="Milliers 2 4 2 2 2 2 2 7 2" xfId="44934"/>
    <cellStyle name="Milliers 2 4 2 2 2 2 2 8" xfId="30598"/>
    <cellStyle name="Milliers 2 4 2 2 2 2 2 9" xfId="1770"/>
    <cellStyle name="Milliers 2 4 2 2 2 2 3" xfId="887"/>
    <cellStyle name="Milliers 2 4 2 2 2 2 3 2" xfId="2865"/>
    <cellStyle name="Milliers 2 4 2 2 2 2 3 2 2" xfId="4626"/>
    <cellStyle name="Milliers 2 4 2 2 2 2 3 2 2 2" xfId="8189"/>
    <cellStyle name="Milliers 2 4 2 2 2 2 3 2 2 2 2" xfId="15393"/>
    <cellStyle name="Milliers 2 4 2 2 2 2 3 2 2 2 2 2" xfId="29876"/>
    <cellStyle name="Milliers 2 4 2 2 2 2 3 2 2 2 2 2 2" xfId="58547"/>
    <cellStyle name="Milliers 2 4 2 2 2 2 3 2 2 2 2 3" xfId="44211"/>
    <cellStyle name="Milliers 2 4 2 2 2 2 3 2 2 2 3" xfId="22706"/>
    <cellStyle name="Milliers 2 4 2 2 2 2 3 2 2 2 3 2" xfId="51377"/>
    <cellStyle name="Milliers 2 4 2 2 2 2 3 2 2 2 4" xfId="37041"/>
    <cellStyle name="Milliers 2 4 2 2 2 2 3 2 2 3" xfId="11830"/>
    <cellStyle name="Milliers 2 4 2 2 2 2 3 2 2 3 2" xfId="26313"/>
    <cellStyle name="Milliers 2 4 2 2 2 2 3 2 2 3 2 2" xfId="54984"/>
    <cellStyle name="Milliers 2 4 2 2 2 2 3 2 2 3 3" xfId="40648"/>
    <cellStyle name="Milliers 2 4 2 2 2 2 3 2 2 4" xfId="19143"/>
    <cellStyle name="Milliers 2 4 2 2 2 2 3 2 2 4 2" xfId="47814"/>
    <cellStyle name="Milliers 2 4 2 2 2 2 3 2 2 5" xfId="33478"/>
    <cellStyle name="Milliers 2 4 2 2 2 2 3 2 3" xfId="6421"/>
    <cellStyle name="Milliers 2 4 2 2 2 2 3 2 3 2" xfId="13625"/>
    <cellStyle name="Milliers 2 4 2 2 2 2 3 2 3 2 2" xfId="28108"/>
    <cellStyle name="Milliers 2 4 2 2 2 2 3 2 3 2 2 2" xfId="56779"/>
    <cellStyle name="Milliers 2 4 2 2 2 2 3 2 3 2 3" xfId="42443"/>
    <cellStyle name="Milliers 2 4 2 2 2 2 3 2 3 3" xfId="20938"/>
    <cellStyle name="Milliers 2 4 2 2 2 2 3 2 3 3 2" xfId="49609"/>
    <cellStyle name="Milliers 2 4 2 2 2 2 3 2 3 4" xfId="35273"/>
    <cellStyle name="Milliers 2 4 2 2 2 2 3 2 4" xfId="10062"/>
    <cellStyle name="Milliers 2 4 2 2 2 2 3 2 4 2" xfId="24545"/>
    <cellStyle name="Milliers 2 4 2 2 2 2 3 2 4 2 2" xfId="53216"/>
    <cellStyle name="Milliers 2 4 2 2 2 2 3 2 4 3" xfId="38880"/>
    <cellStyle name="Milliers 2 4 2 2 2 2 3 2 5" xfId="17375"/>
    <cellStyle name="Milliers 2 4 2 2 2 2 3 2 5 2" xfId="46046"/>
    <cellStyle name="Milliers 2 4 2 2 2 2 3 2 6" xfId="31710"/>
    <cellStyle name="Milliers 2 4 2 2 2 2 3 3" xfId="3742"/>
    <cellStyle name="Milliers 2 4 2 2 2 2 3 3 2" xfId="7305"/>
    <cellStyle name="Milliers 2 4 2 2 2 2 3 3 2 2" xfId="14509"/>
    <cellStyle name="Milliers 2 4 2 2 2 2 3 3 2 2 2" xfId="28992"/>
    <cellStyle name="Milliers 2 4 2 2 2 2 3 3 2 2 2 2" xfId="57663"/>
    <cellStyle name="Milliers 2 4 2 2 2 2 3 3 2 2 3" xfId="43327"/>
    <cellStyle name="Milliers 2 4 2 2 2 2 3 3 2 3" xfId="21822"/>
    <cellStyle name="Milliers 2 4 2 2 2 2 3 3 2 3 2" xfId="50493"/>
    <cellStyle name="Milliers 2 4 2 2 2 2 3 3 2 4" xfId="36157"/>
    <cellStyle name="Milliers 2 4 2 2 2 2 3 3 3" xfId="10946"/>
    <cellStyle name="Milliers 2 4 2 2 2 2 3 3 3 2" xfId="25429"/>
    <cellStyle name="Milliers 2 4 2 2 2 2 3 3 3 2 2" xfId="54100"/>
    <cellStyle name="Milliers 2 4 2 2 2 2 3 3 3 3" xfId="39764"/>
    <cellStyle name="Milliers 2 4 2 2 2 2 3 3 4" xfId="18259"/>
    <cellStyle name="Milliers 2 4 2 2 2 2 3 3 4 2" xfId="46930"/>
    <cellStyle name="Milliers 2 4 2 2 2 2 3 3 5" xfId="32594"/>
    <cellStyle name="Milliers 2 4 2 2 2 2 3 4" xfId="5527"/>
    <cellStyle name="Milliers 2 4 2 2 2 2 3 4 2" xfId="12731"/>
    <cellStyle name="Milliers 2 4 2 2 2 2 3 4 2 2" xfId="27214"/>
    <cellStyle name="Milliers 2 4 2 2 2 2 3 4 2 2 2" xfId="55885"/>
    <cellStyle name="Milliers 2 4 2 2 2 2 3 4 2 3" xfId="41549"/>
    <cellStyle name="Milliers 2 4 2 2 2 2 3 4 3" xfId="20044"/>
    <cellStyle name="Milliers 2 4 2 2 2 2 3 4 3 2" xfId="48715"/>
    <cellStyle name="Milliers 2 4 2 2 2 2 3 4 4" xfId="34379"/>
    <cellStyle name="Milliers 2 4 2 2 2 2 3 5" xfId="9168"/>
    <cellStyle name="Milliers 2 4 2 2 2 2 3 5 2" xfId="23651"/>
    <cellStyle name="Milliers 2 4 2 2 2 2 3 5 2 2" xfId="52322"/>
    <cellStyle name="Milliers 2 4 2 2 2 2 3 5 3" xfId="37986"/>
    <cellStyle name="Milliers 2 4 2 2 2 2 3 6" xfId="16481"/>
    <cellStyle name="Milliers 2 4 2 2 2 2 3 6 2" xfId="45152"/>
    <cellStyle name="Milliers 2 4 2 2 2 2 3 7" xfId="30816"/>
    <cellStyle name="Milliers 2 4 2 2 2 2 3 8" xfId="1986"/>
    <cellStyle name="Milliers 2 4 2 2 2 2 4" xfId="2438"/>
    <cellStyle name="Milliers 2 4 2 2 2 2 4 2" xfId="4192"/>
    <cellStyle name="Milliers 2 4 2 2 2 2 4 2 2" xfId="7755"/>
    <cellStyle name="Milliers 2 4 2 2 2 2 4 2 2 2" xfId="14959"/>
    <cellStyle name="Milliers 2 4 2 2 2 2 4 2 2 2 2" xfId="29442"/>
    <cellStyle name="Milliers 2 4 2 2 2 2 4 2 2 2 2 2" xfId="58113"/>
    <cellStyle name="Milliers 2 4 2 2 2 2 4 2 2 2 3" xfId="43777"/>
    <cellStyle name="Milliers 2 4 2 2 2 2 4 2 2 3" xfId="22272"/>
    <cellStyle name="Milliers 2 4 2 2 2 2 4 2 2 3 2" xfId="50943"/>
    <cellStyle name="Milliers 2 4 2 2 2 2 4 2 2 4" xfId="36607"/>
    <cellStyle name="Milliers 2 4 2 2 2 2 4 2 3" xfId="11396"/>
    <cellStyle name="Milliers 2 4 2 2 2 2 4 2 3 2" xfId="25879"/>
    <cellStyle name="Milliers 2 4 2 2 2 2 4 2 3 2 2" xfId="54550"/>
    <cellStyle name="Milliers 2 4 2 2 2 2 4 2 3 3" xfId="40214"/>
    <cellStyle name="Milliers 2 4 2 2 2 2 4 2 4" xfId="18709"/>
    <cellStyle name="Milliers 2 4 2 2 2 2 4 2 4 2" xfId="47380"/>
    <cellStyle name="Milliers 2 4 2 2 2 2 4 2 5" xfId="33044"/>
    <cellStyle name="Milliers 2 4 2 2 2 2 4 3" xfId="5987"/>
    <cellStyle name="Milliers 2 4 2 2 2 2 4 3 2" xfId="13191"/>
    <cellStyle name="Milliers 2 4 2 2 2 2 4 3 2 2" xfId="27674"/>
    <cellStyle name="Milliers 2 4 2 2 2 2 4 3 2 2 2" xfId="56345"/>
    <cellStyle name="Milliers 2 4 2 2 2 2 4 3 2 3" xfId="42009"/>
    <cellStyle name="Milliers 2 4 2 2 2 2 4 3 3" xfId="20504"/>
    <cellStyle name="Milliers 2 4 2 2 2 2 4 3 3 2" xfId="49175"/>
    <cellStyle name="Milliers 2 4 2 2 2 2 4 3 4" xfId="34839"/>
    <cellStyle name="Milliers 2 4 2 2 2 2 4 4" xfId="9628"/>
    <cellStyle name="Milliers 2 4 2 2 2 2 4 4 2" xfId="24111"/>
    <cellStyle name="Milliers 2 4 2 2 2 2 4 4 2 2" xfId="52782"/>
    <cellStyle name="Milliers 2 4 2 2 2 2 4 4 3" xfId="38446"/>
    <cellStyle name="Milliers 2 4 2 2 2 2 4 5" xfId="16941"/>
    <cellStyle name="Milliers 2 4 2 2 2 2 4 5 2" xfId="45612"/>
    <cellStyle name="Milliers 2 4 2 2 2 2 4 6" xfId="31276"/>
    <cellStyle name="Milliers 2 4 2 2 2 2 5" xfId="3310"/>
    <cellStyle name="Milliers 2 4 2 2 2 2 5 2" xfId="6871"/>
    <cellStyle name="Milliers 2 4 2 2 2 2 5 2 2" xfId="14075"/>
    <cellStyle name="Milliers 2 4 2 2 2 2 5 2 2 2" xfId="28558"/>
    <cellStyle name="Milliers 2 4 2 2 2 2 5 2 2 2 2" xfId="57229"/>
    <cellStyle name="Milliers 2 4 2 2 2 2 5 2 2 3" xfId="42893"/>
    <cellStyle name="Milliers 2 4 2 2 2 2 5 2 3" xfId="21388"/>
    <cellStyle name="Milliers 2 4 2 2 2 2 5 2 3 2" xfId="50059"/>
    <cellStyle name="Milliers 2 4 2 2 2 2 5 2 4" xfId="35723"/>
    <cellStyle name="Milliers 2 4 2 2 2 2 5 3" xfId="10512"/>
    <cellStyle name="Milliers 2 4 2 2 2 2 5 3 2" xfId="24995"/>
    <cellStyle name="Milliers 2 4 2 2 2 2 5 3 2 2" xfId="53666"/>
    <cellStyle name="Milliers 2 4 2 2 2 2 5 3 3" xfId="39330"/>
    <cellStyle name="Milliers 2 4 2 2 2 2 5 4" xfId="17825"/>
    <cellStyle name="Milliers 2 4 2 2 2 2 5 4 2" xfId="46496"/>
    <cellStyle name="Milliers 2 4 2 2 2 2 5 5" xfId="32160"/>
    <cellStyle name="Milliers 2 4 2 2 2 2 6" xfId="5093"/>
    <cellStyle name="Milliers 2 4 2 2 2 2 6 2" xfId="12297"/>
    <cellStyle name="Milliers 2 4 2 2 2 2 6 2 2" xfId="26780"/>
    <cellStyle name="Milliers 2 4 2 2 2 2 6 2 2 2" xfId="55451"/>
    <cellStyle name="Milliers 2 4 2 2 2 2 6 2 3" xfId="41115"/>
    <cellStyle name="Milliers 2 4 2 2 2 2 6 3" xfId="19610"/>
    <cellStyle name="Milliers 2 4 2 2 2 2 6 3 2" xfId="48281"/>
    <cellStyle name="Milliers 2 4 2 2 2 2 6 4" xfId="33945"/>
    <cellStyle name="Milliers 2 4 2 2 2 2 7" xfId="8722"/>
    <cellStyle name="Milliers 2 4 2 2 2 2 7 2" xfId="23205"/>
    <cellStyle name="Milliers 2 4 2 2 2 2 7 2 2" xfId="51876"/>
    <cellStyle name="Milliers 2 4 2 2 2 2 7 3" xfId="37540"/>
    <cellStyle name="Milliers 2 4 2 2 2 2 8" xfId="16047"/>
    <cellStyle name="Milliers 2 4 2 2 2 2 8 2" xfId="44718"/>
    <cellStyle name="Milliers 2 4 2 2 2 2 9" xfId="30382"/>
    <cellStyle name="Milliers 2 4 2 2 2 3" xfId="652"/>
    <cellStyle name="Milliers 2 4 2 2 2 3 2" xfId="1102"/>
    <cellStyle name="Milliers 2 4 2 2 2 3 2 2" xfId="3078"/>
    <cellStyle name="Milliers 2 4 2 2 2 3 2 2 2" xfId="4841"/>
    <cellStyle name="Milliers 2 4 2 2 2 3 2 2 2 2" xfId="8404"/>
    <cellStyle name="Milliers 2 4 2 2 2 3 2 2 2 2 2" xfId="15608"/>
    <cellStyle name="Milliers 2 4 2 2 2 3 2 2 2 2 2 2" xfId="30091"/>
    <cellStyle name="Milliers 2 4 2 2 2 3 2 2 2 2 2 2 2" xfId="58762"/>
    <cellStyle name="Milliers 2 4 2 2 2 3 2 2 2 2 2 3" xfId="44426"/>
    <cellStyle name="Milliers 2 4 2 2 2 3 2 2 2 2 3" xfId="22921"/>
    <cellStyle name="Milliers 2 4 2 2 2 3 2 2 2 2 3 2" xfId="51592"/>
    <cellStyle name="Milliers 2 4 2 2 2 3 2 2 2 2 4" xfId="37256"/>
    <cellStyle name="Milliers 2 4 2 2 2 3 2 2 2 3" xfId="12045"/>
    <cellStyle name="Milliers 2 4 2 2 2 3 2 2 2 3 2" xfId="26528"/>
    <cellStyle name="Milliers 2 4 2 2 2 3 2 2 2 3 2 2" xfId="55199"/>
    <cellStyle name="Milliers 2 4 2 2 2 3 2 2 2 3 3" xfId="40863"/>
    <cellStyle name="Milliers 2 4 2 2 2 3 2 2 2 4" xfId="19358"/>
    <cellStyle name="Milliers 2 4 2 2 2 3 2 2 2 4 2" xfId="48029"/>
    <cellStyle name="Milliers 2 4 2 2 2 3 2 2 2 5" xfId="33693"/>
    <cellStyle name="Milliers 2 4 2 2 2 3 2 2 3" xfId="6636"/>
    <cellStyle name="Milliers 2 4 2 2 2 3 2 2 3 2" xfId="13840"/>
    <cellStyle name="Milliers 2 4 2 2 2 3 2 2 3 2 2" xfId="28323"/>
    <cellStyle name="Milliers 2 4 2 2 2 3 2 2 3 2 2 2" xfId="56994"/>
    <cellStyle name="Milliers 2 4 2 2 2 3 2 2 3 2 3" xfId="42658"/>
    <cellStyle name="Milliers 2 4 2 2 2 3 2 2 3 3" xfId="21153"/>
    <cellStyle name="Milliers 2 4 2 2 2 3 2 2 3 3 2" xfId="49824"/>
    <cellStyle name="Milliers 2 4 2 2 2 3 2 2 3 4" xfId="35488"/>
    <cellStyle name="Milliers 2 4 2 2 2 3 2 2 4" xfId="10277"/>
    <cellStyle name="Milliers 2 4 2 2 2 3 2 2 4 2" xfId="24760"/>
    <cellStyle name="Milliers 2 4 2 2 2 3 2 2 4 2 2" xfId="53431"/>
    <cellStyle name="Milliers 2 4 2 2 2 3 2 2 4 3" xfId="39095"/>
    <cellStyle name="Milliers 2 4 2 2 2 3 2 2 5" xfId="17590"/>
    <cellStyle name="Milliers 2 4 2 2 2 3 2 2 5 2" xfId="46261"/>
    <cellStyle name="Milliers 2 4 2 2 2 3 2 2 6" xfId="31925"/>
    <cellStyle name="Milliers 2 4 2 2 2 3 2 3" xfId="3957"/>
    <cellStyle name="Milliers 2 4 2 2 2 3 2 3 2" xfId="7520"/>
    <cellStyle name="Milliers 2 4 2 2 2 3 2 3 2 2" xfId="14724"/>
    <cellStyle name="Milliers 2 4 2 2 2 3 2 3 2 2 2" xfId="29207"/>
    <cellStyle name="Milliers 2 4 2 2 2 3 2 3 2 2 2 2" xfId="57878"/>
    <cellStyle name="Milliers 2 4 2 2 2 3 2 3 2 2 3" xfId="43542"/>
    <cellStyle name="Milliers 2 4 2 2 2 3 2 3 2 3" xfId="22037"/>
    <cellStyle name="Milliers 2 4 2 2 2 3 2 3 2 3 2" xfId="50708"/>
    <cellStyle name="Milliers 2 4 2 2 2 3 2 3 2 4" xfId="36372"/>
    <cellStyle name="Milliers 2 4 2 2 2 3 2 3 3" xfId="11161"/>
    <cellStyle name="Milliers 2 4 2 2 2 3 2 3 3 2" xfId="25644"/>
    <cellStyle name="Milliers 2 4 2 2 2 3 2 3 3 2 2" xfId="54315"/>
    <cellStyle name="Milliers 2 4 2 2 2 3 2 3 3 3" xfId="39979"/>
    <cellStyle name="Milliers 2 4 2 2 2 3 2 3 4" xfId="18474"/>
    <cellStyle name="Milliers 2 4 2 2 2 3 2 3 4 2" xfId="47145"/>
    <cellStyle name="Milliers 2 4 2 2 2 3 2 3 5" xfId="32809"/>
    <cellStyle name="Milliers 2 4 2 2 2 3 2 4" xfId="5742"/>
    <cellStyle name="Milliers 2 4 2 2 2 3 2 4 2" xfId="12946"/>
    <cellStyle name="Milliers 2 4 2 2 2 3 2 4 2 2" xfId="27429"/>
    <cellStyle name="Milliers 2 4 2 2 2 3 2 4 2 2 2" xfId="56100"/>
    <cellStyle name="Milliers 2 4 2 2 2 3 2 4 2 3" xfId="41764"/>
    <cellStyle name="Milliers 2 4 2 2 2 3 2 4 3" xfId="20259"/>
    <cellStyle name="Milliers 2 4 2 2 2 3 2 4 3 2" xfId="48930"/>
    <cellStyle name="Milliers 2 4 2 2 2 3 2 4 4" xfId="34594"/>
    <cellStyle name="Milliers 2 4 2 2 2 3 2 5" xfId="9383"/>
    <cellStyle name="Milliers 2 4 2 2 2 3 2 5 2" xfId="23866"/>
    <cellStyle name="Milliers 2 4 2 2 2 3 2 5 2 2" xfId="52537"/>
    <cellStyle name="Milliers 2 4 2 2 2 3 2 5 3" xfId="38201"/>
    <cellStyle name="Milliers 2 4 2 2 2 3 2 6" xfId="16696"/>
    <cellStyle name="Milliers 2 4 2 2 2 3 2 6 2" xfId="45367"/>
    <cellStyle name="Milliers 2 4 2 2 2 3 2 7" xfId="31031"/>
    <cellStyle name="Milliers 2 4 2 2 2 3 2 8" xfId="2199"/>
    <cellStyle name="Milliers 2 4 2 2 2 3 3" xfId="2648"/>
    <cellStyle name="Milliers 2 4 2 2 2 3 3 2" xfId="4407"/>
    <cellStyle name="Milliers 2 4 2 2 2 3 3 2 2" xfId="7970"/>
    <cellStyle name="Milliers 2 4 2 2 2 3 3 2 2 2" xfId="15174"/>
    <cellStyle name="Milliers 2 4 2 2 2 3 3 2 2 2 2" xfId="29657"/>
    <cellStyle name="Milliers 2 4 2 2 2 3 3 2 2 2 2 2" xfId="58328"/>
    <cellStyle name="Milliers 2 4 2 2 2 3 3 2 2 2 3" xfId="43992"/>
    <cellStyle name="Milliers 2 4 2 2 2 3 3 2 2 3" xfId="22487"/>
    <cellStyle name="Milliers 2 4 2 2 2 3 3 2 2 3 2" xfId="51158"/>
    <cellStyle name="Milliers 2 4 2 2 2 3 3 2 2 4" xfId="36822"/>
    <cellStyle name="Milliers 2 4 2 2 2 3 3 2 3" xfId="11611"/>
    <cellStyle name="Milliers 2 4 2 2 2 3 3 2 3 2" xfId="26094"/>
    <cellStyle name="Milliers 2 4 2 2 2 3 3 2 3 2 2" xfId="54765"/>
    <cellStyle name="Milliers 2 4 2 2 2 3 3 2 3 3" xfId="40429"/>
    <cellStyle name="Milliers 2 4 2 2 2 3 3 2 4" xfId="18924"/>
    <cellStyle name="Milliers 2 4 2 2 2 3 3 2 4 2" xfId="47595"/>
    <cellStyle name="Milliers 2 4 2 2 2 3 3 2 5" xfId="33259"/>
    <cellStyle name="Milliers 2 4 2 2 2 3 3 3" xfId="6202"/>
    <cellStyle name="Milliers 2 4 2 2 2 3 3 3 2" xfId="13406"/>
    <cellStyle name="Milliers 2 4 2 2 2 3 3 3 2 2" xfId="27889"/>
    <cellStyle name="Milliers 2 4 2 2 2 3 3 3 2 2 2" xfId="56560"/>
    <cellStyle name="Milliers 2 4 2 2 2 3 3 3 2 3" xfId="42224"/>
    <cellStyle name="Milliers 2 4 2 2 2 3 3 3 3" xfId="20719"/>
    <cellStyle name="Milliers 2 4 2 2 2 3 3 3 3 2" xfId="49390"/>
    <cellStyle name="Milliers 2 4 2 2 2 3 3 3 4" xfId="35054"/>
    <cellStyle name="Milliers 2 4 2 2 2 3 3 4" xfId="9843"/>
    <cellStyle name="Milliers 2 4 2 2 2 3 3 4 2" xfId="24326"/>
    <cellStyle name="Milliers 2 4 2 2 2 3 3 4 2 2" xfId="52997"/>
    <cellStyle name="Milliers 2 4 2 2 2 3 3 4 3" xfId="38661"/>
    <cellStyle name="Milliers 2 4 2 2 2 3 3 5" xfId="17156"/>
    <cellStyle name="Milliers 2 4 2 2 2 3 3 5 2" xfId="45827"/>
    <cellStyle name="Milliers 2 4 2 2 2 3 3 6" xfId="31491"/>
    <cellStyle name="Milliers 2 4 2 2 2 3 4" xfId="3525"/>
    <cellStyle name="Milliers 2 4 2 2 2 3 4 2" xfId="7086"/>
    <cellStyle name="Milliers 2 4 2 2 2 3 4 2 2" xfId="14290"/>
    <cellStyle name="Milliers 2 4 2 2 2 3 4 2 2 2" xfId="28773"/>
    <cellStyle name="Milliers 2 4 2 2 2 3 4 2 2 2 2" xfId="57444"/>
    <cellStyle name="Milliers 2 4 2 2 2 3 4 2 2 3" xfId="43108"/>
    <cellStyle name="Milliers 2 4 2 2 2 3 4 2 3" xfId="21603"/>
    <cellStyle name="Milliers 2 4 2 2 2 3 4 2 3 2" xfId="50274"/>
    <cellStyle name="Milliers 2 4 2 2 2 3 4 2 4" xfId="35938"/>
    <cellStyle name="Milliers 2 4 2 2 2 3 4 3" xfId="10727"/>
    <cellStyle name="Milliers 2 4 2 2 2 3 4 3 2" xfId="25210"/>
    <cellStyle name="Milliers 2 4 2 2 2 3 4 3 2 2" xfId="53881"/>
    <cellStyle name="Milliers 2 4 2 2 2 3 4 3 3" xfId="39545"/>
    <cellStyle name="Milliers 2 4 2 2 2 3 4 4" xfId="18040"/>
    <cellStyle name="Milliers 2 4 2 2 2 3 4 4 2" xfId="46711"/>
    <cellStyle name="Milliers 2 4 2 2 2 3 4 5" xfId="32375"/>
    <cellStyle name="Milliers 2 4 2 2 2 3 5" xfId="5308"/>
    <cellStyle name="Milliers 2 4 2 2 2 3 5 2" xfId="12512"/>
    <cellStyle name="Milliers 2 4 2 2 2 3 5 2 2" xfId="26995"/>
    <cellStyle name="Milliers 2 4 2 2 2 3 5 2 2 2" xfId="55666"/>
    <cellStyle name="Milliers 2 4 2 2 2 3 5 2 3" xfId="41330"/>
    <cellStyle name="Milliers 2 4 2 2 2 3 5 3" xfId="19825"/>
    <cellStyle name="Milliers 2 4 2 2 2 3 5 3 2" xfId="48496"/>
    <cellStyle name="Milliers 2 4 2 2 2 3 5 4" xfId="34160"/>
    <cellStyle name="Milliers 2 4 2 2 2 3 6" xfId="8946"/>
    <cellStyle name="Milliers 2 4 2 2 2 3 6 2" xfId="23429"/>
    <cellStyle name="Milliers 2 4 2 2 2 3 6 2 2" xfId="52100"/>
    <cellStyle name="Milliers 2 4 2 2 2 3 6 3" xfId="37764"/>
    <cellStyle name="Milliers 2 4 2 2 2 3 7" xfId="16262"/>
    <cellStyle name="Milliers 2 4 2 2 2 3 7 2" xfId="44933"/>
    <cellStyle name="Milliers 2 4 2 2 2 3 8" xfId="30597"/>
    <cellStyle name="Milliers 2 4 2 2 2 3 9" xfId="1769"/>
    <cellStyle name="Milliers 2 4 2 2 2 4" xfId="886"/>
    <cellStyle name="Milliers 2 4 2 2 2 4 2" xfId="2864"/>
    <cellStyle name="Milliers 2 4 2 2 2 4 2 2" xfId="4625"/>
    <cellStyle name="Milliers 2 4 2 2 2 4 2 2 2" xfId="8188"/>
    <cellStyle name="Milliers 2 4 2 2 2 4 2 2 2 2" xfId="15392"/>
    <cellStyle name="Milliers 2 4 2 2 2 4 2 2 2 2 2" xfId="29875"/>
    <cellStyle name="Milliers 2 4 2 2 2 4 2 2 2 2 2 2" xfId="58546"/>
    <cellStyle name="Milliers 2 4 2 2 2 4 2 2 2 2 3" xfId="44210"/>
    <cellStyle name="Milliers 2 4 2 2 2 4 2 2 2 3" xfId="22705"/>
    <cellStyle name="Milliers 2 4 2 2 2 4 2 2 2 3 2" xfId="51376"/>
    <cellStyle name="Milliers 2 4 2 2 2 4 2 2 2 4" xfId="37040"/>
    <cellStyle name="Milliers 2 4 2 2 2 4 2 2 3" xfId="11829"/>
    <cellStyle name="Milliers 2 4 2 2 2 4 2 2 3 2" xfId="26312"/>
    <cellStyle name="Milliers 2 4 2 2 2 4 2 2 3 2 2" xfId="54983"/>
    <cellStyle name="Milliers 2 4 2 2 2 4 2 2 3 3" xfId="40647"/>
    <cellStyle name="Milliers 2 4 2 2 2 4 2 2 4" xfId="19142"/>
    <cellStyle name="Milliers 2 4 2 2 2 4 2 2 4 2" xfId="47813"/>
    <cellStyle name="Milliers 2 4 2 2 2 4 2 2 5" xfId="33477"/>
    <cellStyle name="Milliers 2 4 2 2 2 4 2 3" xfId="6420"/>
    <cellStyle name="Milliers 2 4 2 2 2 4 2 3 2" xfId="13624"/>
    <cellStyle name="Milliers 2 4 2 2 2 4 2 3 2 2" xfId="28107"/>
    <cellStyle name="Milliers 2 4 2 2 2 4 2 3 2 2 2" xfId="56778"/>
    <cellStyle name="Milliers 2 4 2 2 2 4 2 3 2 3" xfId="42442"/>
    <cellStyle name="Milliers 2 4 2 2 2 4 2 3 3" xfId="20937"/>
    <cellStyle name="Milliers 2 4 2 2 2 4 2 3 3 2" xfId="49608"/>
    <cellStyle name="Milliers 2 4 2 2 2 4 2 3 4" xfId="35272"/>
    <cellStyle name="Milliers 2 4 2 2 2 4 2 4" xfId="10061"/>
    <cellStyle name="Milliers 2 4 2 2 2 4 2 4 2" xfId="24544"/>
    <cellStyle name="Milliers 2 4 2 2 2 4 2 4 2 2" xfId="53215"/>
    <cellStyle name="Milliers 2 4 2 2 2 4 2 4 3" xfId="38879"/>
    <cellStyle name="Milliers 2 4 2 2 2 4 2 5" xfId="17374"/>
    <cellStyle name="Milliers 2 4 2 2 2 4 2 5 2" xfId="46045"/>
    <cellStyle name="Milliers 2 4 2 2 2 4 2 6" xfId="31709"/>
    <cellStyle name="Milliers 2 4 2 2 2 4 3" xfId="3741"/>
    <cellStyle name="Milliers 2 4 2 2 2 4 3 2" xfId="7304"/>
    <cellStyle name="Milliers 2 4 2 2 2 4 3 2 2" xfId="14508"/>
    <cellStyle name="Milliers 2 4 2 2 2 4 3 2 2 2" xfId="28991"/>
    <cellStyle name="Milliers 2 4 2 2 2 4 3 2 2 2 2" xfId="57662"/>
    <cellStyle name="Milliers 2 4 2 2 2 4 3 2 2 3" xfId="43326"/>
    <cellStyle name="Milliers 2 4 2 2 2 4 3 2 3" xfId="21821"/>
    <cellStyle name="Milliers 2 4 2 2 2 4 3 2 3 2" xfId="50492"/>
    <cellStyle name="Milliers 2 4 2 2 2 4 3 2 4" xfId="36156"/>
    <cellStyle name="Milliers 2 4 2 2 2 4 3 3" xfId="10945"/>
    <cellStyle name="Milliers 2 4 2 2 2 4 3 3 2" xfId="25428"/>
    <cellStyle name="Milliers 2 4 2 2 2 4 3 3 2 2" xfId="54099"/>
    <cellStyle name="Milliers 2 4 2 2 2 4 3 3 3" xfId="39763"/>
    <cellStyle name="Milliers 2 4 2 2 2 4 3 4" xfId="18258"/>
    <cellStyle name="Milliers 2 4 2 2 2 4 3 4 2" xfId="46929"/>
    <cellStyle name="Milliers 2 4 2 2 2 4 3 5" xfId="32593"/>
    <cellStyle name="Milliers 2 4 2 2 2 4 4" xfId="5526"/>
    <cellStyle name="Milliers 2 4 2 2 2 4 4 2" xfId="12730"/>
    <cellStyle name="Milliers 2 4 2 2 2 4 4 2 2" xfId="27213"/>
    <cellStyle name="Milliers 2 4 2 2 2 4 4 2 2 2" xfId="55884"/>
    <cellStyle name="Milliers 2 4 2 2 2 4 4 2 3" xfId="41548"/>
    <cellStyle name="Milliers 2 4 2 2 2 4 4 3" xfId="20043"/>
    <cellStyle name="Milliers 2 4 2 2 2 4 4 3 2" xfId="48714"/>
    <cellStyle name="Milliers 2 4 2 2 2 4 4 4" xfId="34378"/>
    <cellStyle name="Milliers 2 4 2 2 2 4 5" xfId="9167"/>
    <cellStyle name="Milliers 2 4 2 2 2 4 5 2" xfId="23650"/>
    <cellStyle name="Milliers 2 4 2 2 2 4 5 2 2" xfId="52321"/>
    <cellStyle name="Milliers 2 4 2 2 2 4 5 3" xfId="37985"/>
    <cellStyle name="Milliers 2 4 2 2 2 4 6" xfId="16480"/>
    <cellStyle name="Milliers 2 4 2 2 2 4 6 2" xfId="45151"/>
    <cellStyle name="Milliers 2 4 2 2 2 4 7" xfId="30815"/>
    <cellStyle name="Milliers 2 4 2 2 2 4 8" xfId="1985"/>
    <cellStyle name="Milliers 2 4 2 2 2 5" xfId="2437"/>
    <cellStyle name="Milliers 2 4 2 2 2 5 2" xfId="4191"/>
    <cellStyle name="Milliers 2 4 2 2 2 5 2 2" xfId="7754"/>
    <cellStyle name="Milliers 2 4 2 2 2 5 2 2 2" xfId="14958"/>
    <cellStyle name="Milliers 2 4 2 2 2 5 2 2 2 2" xfId="29441"/>
    <cellStyle name="Milliers 2 4 2 2 2 5 2 2 2 2 2" xfId="58112"/>
    <cellStyle name="Milliers 2 4 2 2 2 5 2 2 2 3" xfId="43776"/>
    <cellStyle name="Milliers 2 4 2 2 2 5 2 2 3" xfId="22271"/>
    <cellStyle name="Milliers 2 4 2 2 2 5 2 2 3 2" xfId="50942"/>
    <cellStyle name="Milliers 2 4 2 2 2 5 2 2 4" xfId="36606"/>
    <cellStyle name="Milliers 2 4 2 2 2 5 2 3" xfId="11395"/>
    <cellStyle name="Milliers 2 4 2 2 2 5 2 3 2" xfId="25878"/>
    <cellStyle name="Milliers 2 4 2 2 2 5 2 3 2 2" xfId="54549"/>
    <cellStyle name="Milliers 2 4 2 2 2 5 2 3 3" xfId="40213"/>
    <cellStyle name="Milliers 2 4 2 2 2 5 2 4" xfId="18708"/>
    <cellStyle name="Milliers 2 4 2 2 2 5 2 4 2" xfId="47379"/>
    <cellStyle name="Milliers 2 4 2 2 2 5 2 5" xfId="33043"/>
    <cellStyle name="Milliers 2 4 2 2 2 5 3" xfId="5986"/>
    <cellStyle name="Milliers 2 4 2 2 2 5 3 2" xfId="13190"/>
    <cellStyle name="Milliers 2 4 2 2 2 5 3 2 2" xfId="27673"/>
    <cellStyle name="Milliers 2 4 2 2 2 5 3 2 2 2" xfId="56344"/>
    <cellStyle name="Milliers 2 4 2 2 2 5 3 2 3" xfId="42008"/>
    <cellStyle name="Milliers 2 4 2 2 2 5 3 3" xfId="20503"/>
    <cellStyle name="Milliers 2 4 2 2 2 5 3 3 2" xfId="49174"/>
    <cellStyle name="Milliers 2 4 2 2 2 5 3 4" xfId="34838"/>
    <cellStyle name="Milliers 2 4 2 2 2 5 4" xfId="9627"/>
    <cellStyle name="Milliers 2 4 2 2 2 5 4 2" xfId="24110"/>
    <cellStyle name="Milliers 2 4 2 2 2 5 4 2 2" xfId="52781"/>
    <cellStyle name="Milliers 2 4 2 2 2 5 4 3" xfId="38445"/>
    <cellStyle name="Milliers 2 4 2 2 2 5 5" xfId="16940"/>
    <cellStyle name="Milliers 2 4 2 2 2 5 5 2" xfId="45611"/>
    <cellStyle name="Milliers 2 4 2 2 2 5 6" xfId="31275"/>
    <cellStyle name="Milliers 2 4 2 2 2 6" xfId="3309"/>
    <cellStyle name="Milliers 2 4 2 2 2 6 2" xfId="6870"/>
    <cellStyle name="Milliers 2 4 2 2 2 6 2 2" xfId="14074"/>
    <cellStyle name="Milliers 2 4 2 2 2 6 2 2 2" xfId="28557"/>
    <cellStyle name="Milliers 2 4 2 2 2 6 2 2 2 2" xfId="57228"/>
    <cellStyle name="Milliers 2 4 2 2 2 6 2 2 3" xfId="42892"/>
    <cellStyle name="Milliers 2 4 2 2 2 6 2 3" xfId="21387"/>
    <cellStyle name="Milliers 2 4 2 2 2 6 2 3 2" xfId="50058"/>
    <cellStyle name="Milliers 2 4 2 2 2 6 2 4" xfId="35722"/>
    <cellStyle name="Milliers 2 4 2 2 2 6 3" xfId="10511"/>
    <cellStyle name="Milliers 2 4 2 2 2 6 3 2" xfId="24994"/>
    <cellStyle name="Milliers 2 4 2 2 2 6 3 2 2" xfId="53665"/>
    <cellStyle name="Milliers 2 4 2 2 2 6 3 3" xfId="39329"/>
    <cellStyle name="Milliers 2 4 2 2 2 6 4" xfId="17824"/>
    <cellStyle name="Milliers 2 4 2 2 2 6 4 2" xfId="46495"/>
    <cellStyle name="Milliers 2 4 2 2 2 6 5" xfId="32159"/>
    <cellStyle name="Milliers 2 4 2 2 2 7" xfId="5092"/>
    <cellStyle name="Milliers 2 4 2 2 2 7 2" xfId="12296"/>
    <cellStyle name="Milliers 2 4 2 2 2 7 2 2" xfId="26779"/>
    <cellStyle name="Milliers 2 4 2 2 2 7 2 2 2" xfId="55450"/>
    <cellStyle name="Milliers 2 4 2 2 2 7 2 3" xfId="41114"/>
    <cellStyle name="Milliers 2 4 2 2 2 7 3" xfId="19609"/>
    <cellStyle name="Milliers 2 4 2 2 2 7 3 2" xfId="48280"/>
    <cellStyle name="Milliers 2 4 2 2 2 7 4" xfId="33944"/>
    <cellStyle name="Milliers 2 4 2 2 2 8" xfId="8721"/>
    <cellStyle name="Milliers 2 4 2 2 2 8 2" xfId="23204"/>
    <cellStyle name="Milliers 2 4 2 2 2 8 2 2" xfId="51875"/>
    <cellStyle name="Milliers 2 4 2 2 2 8 3" xfId="37539"/>
    <cellStyle name="Milliers 2 4 2 2 2 9" xfId="16046"/>
    <cellStyle name="Milliers 2 4 2 2 2 9 2" xfId="44717"/>
    <cellStyle name="Milliers 2 4 2 2 3" xfId="267"/>
    <cellStyle name="Milliers 2 4 2 2 3 10" xfId="1559"/>
    <cellStyle name="Milliers 2 4 2 2 3 2" xfId="654"/>
    <cellStyle name="Milliers 2 4 2 2 3 2 2" xfId="1104"/>
    <cellStyle name="Milliers 2 4 2 2 3 2 2 2" xfId="3080"/>
    <cellStyle name="Milliers 2 4 2 2 3 2 2 2 2" xfId="4843"/>
    <cellStyle name="Milliers 2 4 2 2 3 2 2 2 2 2" xfId="8406"/>
    <cellStyle name="Milliers 2 4 2 2 3 2 2 2 2 2 2" xfId="15610"/>
    <cellStyle name="Milliers 2 4 2 2 3 2 2 2 2 2 2 2" xfId="30093"/>
    <cellStyle name="Milliers 2 4 2 2 3 2 2 2 2 2 2 2 2" xfId="58764"/>
    <cellStyle name="Milliers 2 4 2 2 3 2 2 2 2 2 2 3" xfId="44428"/>
    <cellStyle name="Milliers 2 4 2 2 3 2 2 2 2 2 3" xfId="22923"/>
    <cellStyle name="Milliers 2 4 2 2 3 2 2 2 2 2 3 2" xfId="51594"/>
    <cellStyle name="Milliers 2 4 2 2 3 2 2 2 2 2 4" xfId="37258"/>
    <cellStyle name="Milliers 2 4 2 2 3 2 2 2 2 3" xfId="12047"/>
    <cellStyle name="Milliers 2 4 2 2 3 2 2 2 2 3 2" xfId="26530"/>
    <cellStyle name="Milliers 2 4 2 2 3 2 2 2 2 3 2 2" xfId="55201"/>
    <cellStyle name="Milliers 2 4 2 2 3 2 2 2 2 3 3" xfId="40865"/>
    <cellStyle name="Milliers 2 4 2 2 3 2 2 2 2 4" xfId="19360"/>
    <cellStyle name="Milliers 2 4 2 2 3 2 2 2 2 4 2" xfId="48031"/>
    <cellStyle name="Milliers 2 4 2 2 3 2 2 2 2 5" xfId="33695"/>
    <cellStyle name="Milliers 2 4 2 2 3 2 2 2 3" xfId="6638"/>
    <cellStyle name="Milliers 2 4 2 2 3 2 2 2 3 2" xfId="13842"/>
    <cellStyle name="Milliers 2 4 2 2 3 2 2 2 3 2 2" xfId="28325"/>
    <cellStyle name="Milliers 2 4 2 2 3 2 2 2 3 2 2 2" xfId="56996"/>
    <cellStyle name="Milliers 2 4 2 2 3 2 2 2 3 2 3" xfId="42660"/>
    <cellStyle name="Milliers 2 4 2 2 3 2 2 2 3 3" xfId="21155"/>
    <cellStyle name="Milliers 2 4 2 2 3 2 2 2 3 3 2" xfId="49826"/>
    <cellStyle name="Milliers 2 4 2 2 3 2 2 2 3 4" xfId="35490"/>
    <cellStyle name="Milliers 2 4 2 2 3 2 2 2 4" xfId="10279"/>
    <cellStyle name="Milliers 2 4 2 2 3 2 2 2 4 2" xfId="24762"/>
    <cellStyle name="Milliers 2 4 2 2 3 2 2 2 4 2 2" xfId="53433"/>
    <cellStyle name="Milliers 2 4 2 2 3 2 2 2 4 3" xfId="39097"/>
    <cellStyle name="Milliers 2 4 2 2 3 2 2 2 5" xfId="17592"/>
    <cellStyle name="Milliers 2 4 2 2 3 2 2 2 5 2" xfId="46263"/>
    <cellStyle name="Milliers 2 4 2 2 3 2 2 2 6" xfId="31927"/>
    <cellStyle name="Milliers 2 4 2 2 3 2 2 3" xfId="3959"/>
    <cellStyle name="Milliers 2 4 2 2 3 2 2 3 2" xfId="7522"/>
    <cellStyle name="Milliers 2 4 2 2 3 2 2 3 2 2" xfId="14726"/>
    <cellStyle name="Milliers 2 4 2 2 3 2 2 3 2 2 2" xfId="29209"/>
    <cellStyle name="Milliers 2 4 2 2 3 2 2 3 2 2 2 2" xfId="57880"/>
    <cellStyle name="Milliers 2 4 2 2 3 2 2 3 2 2 3" xfId="43544"/>
    <cellStyle name="Milliers 2 4 2 2 3 2 2 3 2 3" xfId="22039"/>
    <cellStyle name="Milliers 2 4 2 2 3 2 2 3 2 3 2" xfId="50710"/>
    <cellStyle name="Milliers 2 4 2 2 3 2 2 3 2 4" xfId="36374"/>
    <cellStyle name="Milliers 2 4 2 2 3 2 2 3 3" xfId="11163"/>
    <cellStyle name="Milliers 2 4 2 2 3 2 2 3 3 2" xfId="25646"/>
    <cellStyle name="Milliers 2 4 2 2 3 2 2 3 3 2 2" xfId="54317"/>
    <cellStyle name="Milliers 2 4 2 2 3 2 2 3 3 3" xfId="39981"/>
    <cellStyle name="Milliers 2 4 2 2 3 2 2 3 4" xfId="18476"/>
    <cellStyle name="Milliers 2 4 2 2 3 2 2 3 4 2" xfId="47147"/>
    <cellStyle name="Milliers 2 4 2 2 3 2 2 3 5" xfId="32811"/>
    <cellStyle name="Milliers 2 4 2 2 3 2 2 4" xfId="5744"/>
    <cellStyle name="Milliers 2 4 2 2 3 2 2 4 2" xfId="12948"/>
    <cellStyle name="Milliers 2 4 2 2 3 2 2 4 2 2" xfId="27431"/>
    <cellStyle name="Milliers 2 4 2 2 3 2 2 4 2 2 2" xfId="56102"/>
    <cellStyle name="Milliers 2 4 2 2 3 2 2 4 2 3" xfId="41766"/>
    <cellStyle name="Milliers 2 4 2 2 3 2 2 4 3" xfId="20261"/>
    <cellStyle name="Milliers 2 4 2 2 3 2 2 4 3 2" xfId="48932"/>
    <cellStyle name="Milliers 2 4 2 2 3 2 2 4 4" xfId="34596"/>
    <cellStyle name="Milliers 2 4 2 2 3 2 2 5" xfId="9385"/>
    <cellStyle name="Milliers 2 4 2 2 3 2 2 5 2" xfId="23868"/>
    <cellStyle name="Milliers 2 4 2 2 3 2 2 5 2 2" xfId="52539"/>
    <cellStyle name="Milliers 2 4 2 2 3 2 2 5 3" xfId="38203"/>
    <cellStyle name="Milliers 2 4 2 2 3 2 2 6" xfId="16698"/>
    <cellStyle name="Milliers 2 4 2 2 3 2 2 6 2" xfId="45369"/>
    <cellStyle name="Milliers 2 4 2 2 3 2 2 7" xfId="31033"/>
    <cellStyle name="Milliers 2 4 2 2 3 2 2 8" xfId="2201"/>
    <cellStyle name="Milliers 2 4 2 2 3 2 3" xfId="2650"/>
    <cellStyle name="Milliers 2 4 2 2 3 2 3 2" xfId="4409"/>
    <cellStyle name="Milliers 2 4 2 2 3 2 3 2 2" xfId="7972"/>
    <cellStyle name="Milliers 2 4 2 2 3 2 3 2 2 2" xfId="15176"/>
    <cellStyle name="Milliers 2 4 2 2 3 2 3 2 2 2 2" xfId="29659"/>
    <cellStyle name="Milliers 2 4 2 2 3 2 3 2 2 2 2 2" xfId="58330"/>
    <cellStyle name="Milliers 2 4 2 2 3 2 3 2 2 2 3" xfId="43994"/>
    <cellStyle name="Milliers 2 4 2 2 3 2 3 2 2 3" xfId="22489"/>
    <cellStyle name="Milliers 2 4 2 2 3 2 3 2 2 3 2" xfId="51160"/>
    <cellStyle name="Milliers 2 4 2 2 3 2 3 2 2 4" xfId="36824"/>
    <cellStyle name="Milliers 2 4 2 2 3 2 3 2 3" xfId="11613"/>
    <cellStyle name="Milliers 2 4 2 2 3 2 3 2 3 2" xfId="26096"/>
    <cellStyle name="Milliers 2 4 2 2 3 2 3 2 3 2 2" xfId="54767"/>
    <cellStyle name="Milliers 2 4 2 2 3 2 3 2 3 3" xfId="40431"/>
    <cellStyle name="Milliers 2 4 2 2 3 2 3 2 4" xfId="18926"/>
    <cellStyle name="Milliers 2 4 2 2 3 2 3 2 4 2" xfId="47597"/>
    <cellStyle name="Milliers 2 4 2 2 3 2 3 2 5" xfId="33261"/>
    <cellStyle name="Milliers 2 4 2 2 3 2 3 3" xfId="6204"/>
    <cellStyle name="Milliers 2 4 2 2 3 2 3 3 2" xfId="13408"/>
    <cellStyle name="Milliers 2 4 2 2 3 2 3 3 2 2" xfId="27891"/>
    <cellStyle name="Milliers 2 4 2 2 3 2 3 3 2 2 2" xfId="56562"/>
    <cellStyle name="Milliers 2 4 2 2 3 2 3 3 2 3" xfId="42226"/>
    <cellStyle name="Milliers 2 4 2 2 3 2 3 3 3" xfId="20721"/>
    <cellStyle name="Milliers 2 4 2 2 3 2 3 3 3 2" xfId="49392"/>
    <cellStyle name="Milliers 2 4 2 2 3 2 3 3 4" xfId="35056"/>
    <cellStyle name="Milliers 2 4 2 2 3 2 3 4" xfId="9845"/>
    <cellStyle name="Milliers 2 4 2 2 3 2 3 4 2" xfId="24328"/>
    <cellStyle name="Milliers 2 4 2 2 3 2 3 4 2 2" xfId="52999"/>
    <cellStyle name="Milliers 2 4 2 2 3 2 3 4 3" xfId="38663"/>
    <cellStyle name="Milliers 2 4 2 2 3 2 3 5" xfId="17158"/>
    <cellStyle name="Milliers 2 4 2 2 3 2 3 5 2" xfId="45829"/>
    <cellStyle name="Milliers 2 4 2 2 3 2 3 6" xfId="31493"/>
    <cellStyle name="Milliers 2 4 2 2 3 2 4" xfId="3527"/>
    <cellStyle name="Milliers 2 4 2 2 3 2 4 2" xfId="7088"/>
    <cellStyle name="Milliers 2 4 2 2 3 2 4 2 2" xfId="14292"/>
    <cellStyle name="Milliers 2 4 2 2 3 2 4 2 2 2" xfId="28775"/>
    <cellStyle name="Milliers 2 4 2 2 3 2 4 2 2 2 2" xfId="57446"/>
    <cellStyle name="Milliers 2 4 2 2 3 2 4 2 2 3" xfId="43110"/>
    <cellStyle name="Milliers 2 4 2 2 3 2 4 2 3" xfId="21605"/>
    <cellStyle name="Milliers 2 4 2 2 3 2 4 2 3 2" xfId="50276"/>
    <cellStyle name="Milliers 2 4 2 2 3 2 4 2 4" xfId="35940"/>
    <cellStyle name="Milliers 2 4 2 2 3 2 4 3" xfId="10729"/>
    <cellStyle name="Milliers 2 4 2 2 3 2 4 3 2" xfId="25212"/>
    <cellStyle name="Milliers 2 4 2 2 3 2 4 3 2 2" xfId="53883"/>
    <cellStyle name="Milliers 2 4 2 2 3 2 4 3 3" xfId="39547"/>
    <cellStyle name="Milliers 2 4 2 2 3 2 4 4" xfId="18042"/>
    <cellStyle name="Milliers 2 4 2 2 3 2 4 4 2" xfId="46713"/>
    <cellStyle name="Milliers 2 4 2 2 3 2 4 5" xfId="32377"/>
    <cellStyle name="Milliers 2 4 2 2 3 2 5" xfId="5310"/>
    <cellStyle name="Milliers 2 4 2 2 3 2 5 2" xfId="12514"/>
    <cellStyle name="Milliers 2 4 2 2 3 2 5 2 2" xfId="26997"/>
    <cellStyle name="Milliers 2 4 2 2 3 2 5 2 2 2" xfId="55668"/>
    <cellStyle name="Milliers 2 4 2 2 3 2 5 2 3" xfId="41332"/>
    <cellStyle name="Milliers 2 4 2 2 3 2 5 3" xfId="19827"/>
    <cellStyle name="Milliers 2 4 2 2 3 2 5 3 2" xfId="48498"/>
    <cellStyle name="Milliers 2 4 2 2 3 2 5 4" xfId="34162"/>
    <cellStyle name="Milliers 2 4 2 2 3 2 6" xfId="8948"/>
    <cellStyle name="Milliers 2 4 2 2 3 2 6 2" xfId="23431"/>
    <cellStyle name="Milliers 2 4 2 2 3 2 6 2 2" xfId="52102"/>
    <cellStyle name="Milliers 2 4 2 2 3 2 6 3" xfId="37766"/>
    <cellStyle name="Milliers 2 4 2 2 3 2 7" xfId="16264"/>
    <cellStyle name="Milliers 2 4 2 2 3 2 7 2" xfId="44935"/>
    <cellStyle name="Milliers 2 4 2 2 3 2 8" xfId="30599"/>
    <cellStyle name="Milliers 2 4 2 2 3 2 9" xfId="1771"/>
    <cellStyle name="Milliers 2 4 2 2 3 3" xfId="888"/>
    <cellStyle name="Milliers 2 4 2 2 3 3 2" xfId="2866"/>
    <cellStyle name="Milliers 2 4 2 2 3 3 2 2" xfId="4627"/>
    <cellStyle name="Milliers 2 4 2 2 3 3 2 2 2" xfId="8190"/>
    <cellStyle name="Milliers 2 4 2 2 3 3 2 2 2 2" xfId="15394"/>
    <cellStyle name="Milliers 2 4 2 2 3 3 2 2 2 2 2" xfId="29877"/>
    <cellStyle name="Milliers 2 4 2 2 3 3 2 2 2 2 2 2" xfId="58548"/>
    <cellStyle name="Milliers 2 4 2 2 3 3 2 2 2 2 3" xfId="44212"/>
    <cellStyle name="Milliers 2 4 2 2 3 3 2 2 2 3" xfId="22707"/>
    <cellStyle name="Milliers 2 4 2 2 3 3 2 2 2 3 2" xfId="51378"/>
    <cellStyle name="Milliers 2 4 2 2 3 3 2 2 2 4" xfId="37042"/>
    <cellStyle name="Milliers 2 4 2 2 3 3 2 2 3" xfId="11831"/>
    <cellStyle name="Milliers 2 4 2 2 3 3 2 2 3 2" xfId="26314"/>
    <cellStyle name="Milliers 2 4 2 2 3 3 2 2 3 2 2" xfId="54985"/>
    <cellStyle name="Milliers 2 4 2 2 3 3 2 2 3 3" xfId="40649"/>
    <cellStyle name="Milliers 2 4 2 2 3 3 2 2 4" xfId="19144"/>
    <cellStyle name="Milliers 2 4 2 2 3 3 2 2 4 2" xfId="47815"/>
    <cellStyle name="Milliers 2 4 2 2 3 3 2 2 5" xfId="33479"/>
    <cellStyle name="Milliers 2 4 2 2 3 3 2 3" xfId="6422"/>
    <cellStyle name="Milliers 2 4 2 2 3 3 2 3 2" xfId="13626"/>
    <cellStyle name="Milliers 2 4 2 2 3 3 2 3 2 2" xfId="28109"/>
    <cellStyle name="Milliers 2 4 2 2 3 3 2 3 2 2 2" xfId="56780"/>
    <cellStyle name="Milliers 2 4 2 2 3 3 2 3 2 3" xfId="42444"/>
    <cellStyle name="Milliers 2 4 2 2 3 3 2 3 3" xfId="20939"/>
    <cellStyle name="Milliers 2 4 2 2 3 3 2 3 3 2" xfId="49610"/>
    <cellStyle name="Milliers 2 4 2 2 3 3 2 3 4" xfId="35274"/>
    <cellStyle name="Milliers 2 4 2 2 3 3 2 4" xfId="10063"/>
    <cellStyle name="Milliers 2 4 2 2 3 3 2 4 2" xfId="24546"/>
    <cellStyle name="Milliers 2 4 2 2 3 3 2 4 2 2" xfId="53217"/>
    <cellStyle name="Milliers 2 4 2 2 3 3 2 4 3" xfId="38881"/>
    <cellStyle name="Milliers 2 4 2 2 3 3 2 5" xfId="17376"/>
    <cellStyle name="Milliers 2 4 2 2 3 3 2 5 2" xfId="46047"/>
    <cellStyle name="Milliers 2 4 2 2 3 3 2 6" xfId="31711"/>
    <cellStyle name="Milliers 2 4 2 2 3 3 3" xfId="3743"/>
    <cellStyle name="Milliers 2 4 2 2 3 3 3 2" xfId="7306"/>
    <cellStyle name="Milliers 2 4 2 2 3 3 3 2 2" xfId="14510"/>
    <cellStyle name="Milliers 2 4 2 2 3 3 3 2 2 2" xfId="28993"/>
    <cellStyle name="Milliers 2 4 2 2 3 3 3 2 2 2 2" xfId="57664"/>
    <cellStyle name="Milliers 2 4 2 2 3 3 3 2 2 3" xfId="43328"/>
    <cellStyle name="Milliers 2 4 2 2 3 3 3 2 3" xfId="21823"/>
    <cellStyle name="Milliers 2 4 2 2 3 3 3 2 3 2" xfId="50494"/>
    <cellStyle name="Milliers 2 4 2 2 3 3 3 2 4" xfId="36158"/>
    <cellStyle name="Milliers 2 4 2 2 3 3 3 3" xfId="10947"/>
    <cellStyle name="Milliers 2 4 2 2 3 3 3 3 2" xfId="25430"/>
    <cellStyle name="Milliers 2 4 2 2 3 3 3 3 2 2" xfId="54101"/>
    <cellStyle name="Milliers 2 4 2 2 3 3 3 3 3" xfId="39765"/>
    <cellStyle name="Milliers 2 4 2 2 3 3 3 4" xfId="18260"/>
    <cellStyle name="Milliers 2 4 2 2 3 3 3 4 2" xfId="46931"/>
    <cellStyle name="Milliers 2 4 2 2 3 3 3 5" xfId="32595"/>
    <cellStyle name="Milliers 2 4 2 2 3 3 4" xfId="5528"/>
    <cellStyle name="Milliers 2 4 2 2 3 3 4 2" xfId="12732"/>
    <cellStyle name="Milliers 2 4 2 2 3 3 4 2 2" xfId="27215"/>
    <cellStyle name="Milliers 2 4 2 2 3 3 4 2 2 2" xfId="55886"/>
    <cellStyle name="Milliers 2 4 2 2 3 3 4 2 3" xfId="41550"/>
    <cellStyle name="Milliers 2 4 2 2 3 3 4 3" xfId="20045"/>
    <cellStyle name="Milliers 2 4 2 2 3 3 4 3 2" xfId="48716"/>
    <cellStyle name="Milliers 2 4 2 2 3 3 4 4" xfId="34380"/>
    <cellStyle name="Milliers 2 4 2 2 3 3 5" xfId="9169"/>
    <cellStyle name="Milliers 2 4 2 2 3 3 5 2" xfId="23652"/>
    <cellStyle name="Milliers 2 4 2 2 3 3 5 2 2" xfId="52323"/>
    <cellStyle name="Milliers 2 4 2 2 3 3 5 3" xfId="37987"/>
    <cellStyle name="Milliers 2 4 2 2 3 3 6" xfId="16482"/>
    <cellStyle name="Milliers 2 4 2 2 3 3 6 2" xfId="45153"/>
    <cellStyle name="Milliers 2 4 2 2 3 3 7" xfId="30817"/>
    <cellStyle name="Milliers 2 4 2 2 3 3 8" xfId="1987"/>
    <cellStyle name="Milliers 2 4 2 2 3 4" xfId="2439"/>
    <cellStyle name="Milliers 2 4 2 2 3 4 2" xfId="4193"/>
    <cellStyle name="Milliers 2 4 2 2 3 4 2 2" xfId="7756"/>
    <cellStyle name="Milliers 2 4 2 2 3 4 2 2 2" xfId="14960"/>
    <cellStyle name="Milliers 2 4 2 2 3 4 2 2 2 2" xfId="29443"/>
    <cellStyle name="Milliers 2 4 2 2 3 4 2 2 2 2 2" xfId="58114"/>
    <cellStyle name="Milliers 2 4 2 2 3 4 2 2 2 3" xfId="43778"/>
    <cellStyle name="Milliers 2 4 2 2 3 4 2 2 3" xfId="22273"/>
    <cellStyle name="Milliers 2 4 2 2 3 4 2 2 3 2" xfId="50944"/>
    <cellStyle name="Milliers 2 4 2 2 3 4 2 2 4" xfId="36608"/>
    <cellStyle name="Milliers 2 4 2 2 3 4 2 3" xfId="11397"/>
    <cellStyle name="Milliers 2 4 2 2 3 4 2 3 2" xfId="25880"/>
    <cellStyle name="Milliers 2 4 2 2 3 4 2 3 2 2" xfId="54551"/>
    <cellStyle name="Milliers 2 4 2 2 3 4 2 3 3" xfId="40215"/>
    <cellStyle name="Milliers 2 4 2 2 3 4 2 4" xfId="18710"/>
    <cellStyle name="Milliers 2 4 2 2 3 4 2 4 2" xfId="47381"/>
    <cellStyle name="Milliers 2 4 2 2 3 4 2 5" xfId="33045"/>
    <cellStyle name="Milliers 2 4 2 2 3 4 3" xfId="5988"/>
    <cellStyle name="Milliers 2 4 2 2 3 4 3 2" xfId="13192"/>
    <cellStyle name="Milliers 2 4 2 2 3 4 3 2 2" xfId="27675"/>
    <cellStyle name="Milliers 2 4 2 2 3 4 3 2 2 2" xfId="56346"/>
    <cellStyle name="Milliers 2 4 2 2 3 4 3 2 3" xfId="42010"/>
    <cellStyle name="Milliers 2 4 2 2 3 4 3 3" xfId="20505"/>
    <cellStyle name="Milliers 2 4 2 2 3 4 3 3 2" xfId="49176"/>
    <cellStyle name="Milliers 2 4 2 2 3 4 3 4" xfId="34840"/>
    <cellStyle name="Milliers 2 4 2 2 3 4 4" xfId="9629"/>
    <cellStyle name="Milliers 2 4 2 2 3 4 4 2" xfId="24112"/>
    <cellStyle name="Milliers 2 4 2 2 3 4 4 2 2" xfId="52783"/>
    <cellStyle name="Milliers 2 4 2 2 3 4 4 3" xfId="38447"/>
    <cellStyle name="Milliers 2 4 2 2 3 4 5" xfId="16942"/>
    <cellStyle name="Milliers 2 4 2 2 3 4 5 2" xfId="45613"/>
    <cellStyle name="Milliers 2 4 2 2 3 4 6" xfId="31277"/>
    <cellStyle name="Milliers 2 4 2 2 3 5" xfId="3311"/>
    <cellStyle name="Milliers 2 4 2 2 3 5 2" xfId="6872"/>
    <cellStyle name="Milliers 2 4 2 2 3 5 2 2" xfId="14076"/>
    <cellStyle name="Milliers 2 4 2 2 3 5 2 2 2" xfId="28559"/>
    <cellStyle name="Milliers 2 4 2 2 3 5 2 2 2 2" xfId="57230"/>
    <cellStyle name="Milliers 2 4 2 2 3 5 2 2 3" xfId="42894"/>
    <cellStyle name="Milliers 2 4 2 2 3 5 2 3" xfId="21389"/>
    <cellStyle name="Milliers 2 4 2 2 3 5 2 3 2" xfId="50060"/>
    <cellStyle name="Milliers 2 4 2 2 3 5 2 4" xfId="35724"/>
    <cellStyle name="Milliers 2 4 2 2 3 5 3" xfId="10513"/>
    <cellStyle name="Milliers 2 4 2 2 3 5 3 2" xfId="24996"/>
    <cellStyle name="Milliers 2 4 2 2 3 5 3 2 2" xfId="53667"/>
    <cellStyle name="Milliers 2 4 2 2 3 5 3 3" xfId="39331"/>
    <cellStyle name="Milliers 2 4 2 2 3 5 4" xfId="17826"/>
    <cellStyle name="Milliers 2 4 2 2 3 5 4 2" xfId="46497"/>
    <cellStyle name="Milliers 2 4 2 2 3 5 5" xfId="32161"/>
    <cellStyle name="Milliers 2 4 2 2 3 6" xfId="5094"/>
    <cellStyle name="Milliers 2 4 2 2 3 6 2" xfId="12298"/>
    <cellStyle name="Milliers 2 4 2 2 3 6 2 2" xfId="26781"/>
    <cellStyle name="Milliers 2 4 2 2 3 6 2 2 2" xfId="55452"/>
    <cellStyle name="Milliers 2 4 2 2 3 6 2 3" xfId="41116"/>
    <cellStyle name="Milliers 2 4 2 2 3 6 3" xfId="19611"/>
    <cellStyle name="Milliers 2 4 2 2 3 6 3 2" xfId="48282"/>
    <cellStyle name="Milliers 2 4 2 2 3 6 4" xfId="33946"/>
    <cellStyle name="Milliers 2 4 2 2 3 7" xfId="8723"/>
    <cellStyle name="Milliers 2 4 2 2 3 7 2" xfId="23206"/>
    <cellStyle name="Milliers 2 4 2 2 3 7 2 2" xfId="51877"/>
    <cellStyle name="Milliers 2 4 2 2 3 7 3" xfId="37541"/>
    <cellStyle name="Milliers 2 4 2 2 3 8" xfId="16048"/>
    <cellStyle name="Milliers 2 4 2 2 3 8 2" xfId="44719"/>
    <cellStyle name="Milliers 2 4 2 2 3 9" xfId="30383"/>
    <cellStyle name="Milliers 2 4 2 2 4" xfId="651"/>
    <cellStyle name="Milliers 2 4 2 2 4 2" xfId="1101"/>
    <cellStyle name="Milliers 2 4 2 2 4 2 2" xfId="3077"/>
    <cellStyle name="Milliers 2 4 2 2 4 2 2 2" xfId="4840"/>
    <cellStyle name="Milliers 2 4 2 2 4 2 2 2 2" xfId="8403"/>
    <cellStyle name="Milliers 2 4 2 2 4 2 2 2 2 2" xfId="15607"/>
    <cellStyle name="Milliers 2 4 2 2 4 2 2 2 2 2 2" xfId="30090"/>
    <cellStyle name="Milliers 2 4 2 2 4 2 2 2 2 2 2 2" xfId="58761"/>
    <cellStyle name="Milliers 2 4 2 2 4 2 2 2 2 2 3" xfId="44425"/>
    <cellStyle name="Milliers 2 4 2 2 4 2 2 2 2 3" xfId="22920"/>
    <cellStyle name="Milliers 2 4 2 2 4 2 2 2 2 3 2" xfId="51591"/>
    <cellStyle name="Milliers 2 4 2 2 4 2 2 2 2 4" xfId="37255"/>
    <cellStyle name="Milliers 2 4 2 2 4 2 2 2 3" xfId="12044"/>
    <cellStyle name="Milliers 2 4 2 2 4 2 2 2 3 2" xfId="26527"/>
    <cellStyle name="Milliers 2 4 2 2 4 2 2 2 3 2 2" xfId="55198"/>
    <cellStyle name="Milliers 2 4 2 2 4 2 2 2 3 3" xfId="40862"/>
    <cellStyle name="Milliers 2 4 2 2 4 2 2 2 4" xfId="19357"/>
    <cellStyle name="Milliers 2 4 2 2 4 2 2 2 4 2" xfId="48028"/>
    <cellStyle name="Milliers 2 4 2 2 4 2 2 2 5" xfId="33692"/>
    <cellStyle name="Milliers 2 4 2 2 4 2 2 3" xfId="6635"/>
    <cellStyle name="Milliers 2 4 2 2 4 2 2 3 2" xfId="13839"/>
    <cellStyle name="Milliers 2 4 2 2 4 2 2 3 2 2" xfId="28322"/>
    <cellStyle name="Milliers 2 4 2 2 4 2 2 3 2 2 2" xfId="56993"/>
    <cellStyle name="Milliers 2 4 2 2 4 2 2 3 2 3" xfId="42657"/>
    <cellStyle name="Milliers 2 4 2 2 4 2 2 3 3" xfId="21152"/>
    <cellStyle name="Milliers 2 4 2 2 4 2 2 3 3 2" xfId="49823"/>
    <cellStyle name="Milliers 2 4 2 2 4 2 2 3 4" xfId="35487"/>
    <cellStyle name="Milliers 2 4 2 2 4 2 2 4" xfId="10276"/>
    <cellStyle name="Milliers 2 4 2 2 4 2 2 4 2" xfId="24759"/>
    <cellStyle name="Milliers 2 4 2 2 4 2 2 4 2 2" xfId="53430"/>
    <cellStyle name="Milliers 2 4 2 2 4 2 2 4 3" xfId="39094"/>
    <cellStyle name="Milliers 2 4 2 2 4 2 2 5" xfId="17589"/>
    <cellStyle name="Milliers 2 4 2 2 4 2 2 5 2" xfId="46260"/>
    <cellStyle name="Milliers 2 4 2 2 4 2 2 6" xfId="31924"/>
    <cellStyle name="Milliers 2 4 2 2 4 2 3" xfId="3956"/>
    <cellStyle name="Milliers 2 4 2 2 4 2 3 2" xfId="7519"/>
    <cellStyle name="Milliers 2 4 2 2 4 2 3 2 2" xfId="14723"/>
    <cellStyle name="Milliers 2 4 2 2 4 2 3 2 2 2" xfId="29206"/>
    <cellStyle name="Milliers 2 4 2 2 4 2 3 2 2 2 2" xfId="57877"/>
    <cellStyle name="Milliers 2 4 2 2 4 2 3 2 2 3" xfId="43541"/>
    <cellStyle name="Milliers 2 4 2 2 4 2 3 2 3" xfId="22036"/>
    <cellStyle name="Milliers 2 4 2 2 4 2 3 2 3 2" xfId="50707"/>
    <cellStyle name="Milliers 2 4 2 2 4 2 3 2 4" xfId="36371"/>
    <cellStyle name="Milliers 2 4 2 2 4 2 3 3" xfId="11160"/>
    <cellStyle name="Milliers 2 4 2 2 4 2 3 3 2" xfId="25643"/>
    <cellStyle name="Milliers 2 4 2 2 4 2 3 3 2 2" xfId="54314"/>
    <cellStyle name="Milliers 2 4 2 2 4 2 3 3 3" xfId="39978"/>
    <cellStyle name="Milliers 2 4 2 2 4 2 3 4" xfId="18473"/>
    <cellStyle name="Milliers 2 4 2 2 4 2 3 4 2" xfId="47144"/>
    <cellStyle name="Milliers 2 4 2 2 4 2 3 5" xfId="32808"/>
    <cellStyle name="Milliers 2 4 2 2 4 2 4" xfId="5741"/>
    <cellStyle name="Milliers 2 4 2 2 4 2 4 2" xfId="12945"/>
    <cellStyle name="Milliers 2 4 2 2 4 2 4 2 2" xfId="27428"/>
    <cellStyle name="Milliers 2 4 2 2 4 2 4 2 2 2" xfId="56099"/>
    <cellStyle name="Milliers 2 4 2 2 4 2 4 2 3" xfId="41763"/>
    <cellStyle name="Milliers 2 4 2 2 4 2 4 3" xfId="20258"/>
    <cellStyle name="Milliers 2 4 2 2 4 2 4 3 2" xfId="48929"/>
    <cellStyle name="Milliers 2 4 2 2 4 2 4 4" xfId="34593"/>
    <cellStyle name="Milliers 2 4 2 2 4 2 5" xfId="9382"/>
    <cellStyle name="Milliers 2 4 2 2 4 2 5 2" xfId="23865"/>
    <cellStyle name="Milliers 2 4 2 2 4 2 5 2 2" xfId="52536"/>
    <cellStyle name="Milliers 2 4 2 2 4 2 5 3" xfId="38200"/>
    <cellStyle name="Milliers 2 4 2 2 4 2 6" xfId="16695"/>
    <cellStyle name="Milliers 2 4 2 2 4 2 6 2" xfId="45366"/>
    <cellStyle name="Milliers 2 4 2 2 4 2 7" xfId="31030"/>
    <cellStyle name="Milliers 2 4 2 2 4 2 8" xfId="2198"/>
    <cellStyle name="Milliers 2 4 2 2 4 3" xfId="2647"/>
    <cellStyle name="Milliers 2 4 2 2 4 3 2" xfId="4406"/>
    <cellStyle name="Milliers 2 4 2 2 4 3 2 2" xfId="7969"/>
    <cellStyle name="Milliers 2 4 2 2 4 3 2 2 2" xfId="15173"/>
    <cellStyle name="Milliers 2 4 2 2 4 3 2 2 2 2" xfId="29656"/>
    <cellStyle name="Milliers 2 4 2 2 4 3 2 2 2 2 2" xfId="58327"/>
    <cellStyle name="Milliers 2 4 2 2 4 3 2 2 2 3" xfId="43991"/>
    <cellStyle name="Milliers 2 4 2 2 4 3 2 2 3" xfId="22486"/>
    <cellStyle name="Milliers 2 4 2 2 4 3 2 2 3 2" xfId="51157"/>
    <cellStyle name="Milliers 2 4 2 2 4 3 2 2 4" xfId="36821"/>
    <cellStyle name="Milliers 2 4 2 2 4 3 2 3" xfId="11610"/>
    <cellStyle name="Milliers 2 4 2 2 4 3 2 3 2" xfId="26093"/>
    <cellStyle name="Milliers 2 4 2 2 4 3 2 3 2 2" xfId="54764"/>
    <cellStyle name="Milliers 2 4 2 2 4 3 2 3 3" xfId="40428"/>
    <cellStyle name="Milliers 2 4 2 2 4 3 2 4" xfId="18923"/>
    <cellStyle name="Milliers 2 4 2 2 4 3 2 4 2" xfId="47594"/>
    <cellStyle name="Milliers 2 4 2 2 4 3 2 5" xfId="33258"/>
    <cellStyle name="Milliers 2 4 2 2 4 3 3" xfId="6201"/>
    <cellStyle name="Milliers 2 4 2 2 4 3 3 2" xfId="13405"/>
    <cellStyle name="Milliers 2 4 2 2 4 3 3 2 2" xfId="27888"/>
    <cellStyle name="Milliers 2 4 2 2 4 3 3 2 2 2" xfId="56559"/>
    <cellStyle name="Milliers 2 4 2 2 4 3 3 2 3" xfId="42223"/>
    <cellStyle name="Milliers 2 4 2 2 4 3 3 3" xfId="20718"/>
    <cellStyle name="Milliers 2 4 2 2 4 3 3 3 2" xfId="49389"/>
    <cellStyle name="Milliers 2 4 2 2 4 3 3 4" xfId="35053"/>
    <cellStyle name="Milliers 2 4 2 2 4 3 4" xfId="9842"/>
    <cellStyle name="Milliers 2 4 2 2 4 3 4 2" xfId="24325"/>
    <cellStyle name="Milliers 2 4 2 2 4 3 4 2 2" xfId="52996"/>
    <cellStyle name="Milliers 2 4 2 2 4 3 4 3" xfId="38660"/>
    <cellStyle name="Milliers 2 4 2 2 4 3 5" xfId="17155"/>
    <cellStyle name="Milliers 2 4 2 2 4 3 5 2" xfId="45826"/>
    <cellStyle name="Milliers 2 4 2 2 4 3 6" xfId="31490"/>
    <cellStyle name="Milliers 2 4 2 2 4 4" xfId="3524"/>
    <cellStyle name="Milliers 2 4 2 2 4 4 2" xfId="7085"/>
    <cellStyle name="Milliers 2 4 2 2 4 4 2 2" xfId="14289"/>
    <cellStyle name="Milliers 2 4 2 2 4 4 2 2 2" xfId="28772"/>
    <cellStyle name="Milliers 2 4 2 2 4 4 2 2 2 2" xfId="57443"/>
    <cellStyle name="Milliers 2 4 2 2 4 4 2 2 3" xfId="43107"/>
    <cellStyle name="Milliers 2 4 2 2 4 4 2 3" xfId="21602"/>
    <cellStyle name="Milliers 2 4 2 2 4 4 2 3 2" xfId="50273"/>
    <cellStyle name="Milliers 2 4 2 2 4 4 2 4" xfId="35937"/>
    <cellStyle name="Milliers 2 4 2 2 4 4 3" xfId="10726"/>
    <cellStyle name="Milliers 2 4 2 2 4 4 3 2" xfId="25209"/>
    <cellStyle name="Milliers 2 4 2 2 4 4 3 2 2" xfId="53880"/>
    <cellStyle name="Milliers 2 4 2 2 4 4 3 3" xfId="39544"/>
    <cellStyle name="Milliers 2 4 2 2 4 4 4" xfId="18039"/>
    <cellStyle name="Milliers 2 4 2 2 4 4 4 2" xfId="46710"/>
    <cellStyle name="Milliers 2 4 2 2 4 4 5" xfId="32374"/>
    <cellStyle name="Milliers 2 4 2 2 4 5" xfId="5307"/>
    <cellStyle name="Milliers 2 4 2 2 4 5 2" xfId="12511"/>
    <cellStyle name="Milliers 2 4 2 2 4 5 2 2" xfId="26994"/>
    <cellStyle name="Milliers 2 4 2 2 4 5 2 2 2" xfId="55665"/>
    <cellStyle name="Milliers 2 4 2 2 4 5 2 3" xfId="41329"/>
    <cellStyle name="Milliers 2 4 2 2 4 5 3" xfId="19824"/>
    <cellStyle name="Milliers 2 4 2 2 4 5 3 2" xfId="48495"/>
    <cellStyle name="Milliers 2 4 2 2 4 5 4" xfId="34159"/>
    <cellStyle name="Milliers 2 4 2 2 4 6" xfId="8945"/>
    <cellStyle name="Milliers 2 4 2 2 4 6 2" xfId="23428"/>
    <cellStyle name="Milliers 2 4 2 2 4 6 2 2" xfId="52099"/>
    <cellStyle name="Milliers 2 4 2 2 4 6 3" xfId="37763"/>
    <cellStyle name="Milliers 2 4 2 2 4 7" xfId="16261"/>
    <cellStyle name="Milliers 2 4 2 2 4 7 2" xfId="44932"/>
    <cellStyle name="Milliers 2 4 2 2 4 8" xfId="30596"/>
    <cellStyle name="Milliers 2 4 2 2 4 9" xfId="1768"/>
    <cellStyle name="Milliers 2 4 2 2 5" xfId="885"/>
    <cellStyle name="Milliers 2 4 2 2 5 2" xfId="2863"/>
    <cellStyle name="Milliers 2 4 2 2 5 2 2" xfId="4624"/>
    <cellStyle name="Milliers 2 4 2 2 5 2 2 2" xfId="8187"/>
    <cellStyle name="Milliers 2 4 2 2 5 2 2 2 2" xfId="15391"/>
    <cellStyle name="Milliers 2 4 2 2 5 2 2 2 2 2" xfId="29874"/>
    <cellStyle name="Milliers 2 4 2 2 5 2 2 2 2 2 2" xfId="58545"/>
    <cellStyle name="Milliers 2 4 2 2 5 2 2 2 2 3" xfId="44209"/>
    <cellStyle name="Milliers 2 4 2 2 5 2 2 2 3" xfId="22704"/>
    <cellStyle name="Milliers 2 4 2 2 5 2 2 2 3 2" xfId="51375"/>
    <cellStyle name="Milliers 2 4 2 2 5 2 2 2 4" xfId="37039"/>
    <cellStyle name="Milliers 2 4 2 2 5 2 2 3" xfId="11828"/>
    <cellStyle name="Milliers 2 4 2 2 5 2 2 3 2" xfId="26311"/>
    <cellStyle name="Milliers 2 4 2 2 5 2 2 3 2 2" xfId="54982"/>
    <cellStyle name="Milliers 2 4 2 2 5 2 2 3 3" xfId="40646"/>
    <cellStyle name="Milliers 2 4 2 2 5 2 2 4" xfId="19141"/>
    <cellStyle name="Milliers 2 4 2 2 5 2 2 4 2" xfId="47812"/>
    <cellStyle name="Milliers 2 4 2 2 5 2 2 5" xfId="33476"/>
    <cellStyle name="Milliers 2 4 2 2 5 2 3" xfId="6419"/>
    <cellStyle name="Milliers 2 4 2 2 5 2 3 2" xfId="13623"/>
    <cellStyle name="Milliers 2 4 2 2 5 2 3 2 2" xfId="28106"/>
    <cellStyle name="Milliers 2 4 2 2 5 2 3 2 2 2" xfId="56777"/>
    <cellStyle name="Milliers 2 4 2 2 5 2 3 2 3" xfId="42441"/>
    <cellStyle name="Milliers 2 4 2 2 5 2 3 3" xfId="20936"/>
    <cellStyle name="Milliers 2 4 2 2 5 2 3 3 2" xfId="49607"/>
    <cellStyle name="Milliers 2 4 2 2 5 2 3 4" xfId="35271"/>
    <cellStyle name="Milliers 2 4 2 2 5 2 4" xfId="10060"/>
    <cellStyle name="Milliers 2 4 2 2 5 2 4 2" xfId="24543"/>
    <cellStyle name="Milliers 2 4 2 2 5 2 4 2 2" xfId="53214"/>
    <cellStyle name="Milliers 2 4 2 2 5 2 4 3" xfId="38878"/>
    <cellStyle name="Milliers 2 4 2 2 5 2 5" xfId="17373"/>
    <cellStyle name="Milliers 2 4 2 2 5 2 5 2" xfId="46044"/>
    <cellStyle name="Milliers 2 4 2 2 5 2 6" xfId="31708"/>
    <cellStyle name="Milliers 2 4 2 2 5 3" xfId="3740"/>
    <cellStyle name="Milliers 2 4 2 2 5 3 2" xfId="7303"/>
    <cellStyle name="Milliers 2 4 2 2 5 3 2 2" xfId="14507"/>
    <cellStyle name="Milliers 2 4 2 2 5 3 2 2 2" xfId="28990"/>
    <cellStyle name="Milliers 2 4 2 2 5 3 2 2 2 2" xfId="57661"/>
    <cellStyle name="Milliers 2 4 2 2 5 3 2 2 3" xfId="43325"/>
    <cellStyle name="Milliers 2 4 2 2 5 3 2 3" xfId="21820"/>
    <cellStyle name="Milliers 2 4 2 2 5 3 2 3 2" xfId="50491"/>
    <cellStyle name="Milliers 2 4 2 2 5 3 2 4" xfId="36155"/>
    <cellStyle name="Milliers 2 4 2 2 5 3 3" xfId="10944"/>
    <cellStyle name="Milliers 2 4 2 2 5 3 3 2" xfId="25427"/>
    <cellStyle name="Milliers 2 4 2 2 5 3 3 2 2" xfId="54098"/>
    <cellStyle name="Milliers 2 4 2 2 5 3 3 3" xfId="39762"/>
    <cellStyle name="Milliers 2 4 2 2 5 3 4" xfId="18257"/>
    <cellStyle name="Milliers 2 4 2 2 5 3 4 2" xfId="46928"/>
    <cellStyle name="Milliers 2 4 2 2 5 3 5" xfId="32592"/>
    <cellStyle name="Milliers 2 4 2 2 5 4" xfId="5525"/>
    <cellStyle name="Milliers 2 4 2 2 5 4 2" xfId="12729"/>
    <cellStyle name="Milliers 2 4 2 2 5 4 2 2" xfId="27212"/>
    <cellStyle name="Milliers 2 4 2 2 5 4 2 2 2" xfId="55883"/>
    <cellStyle name="Milliers 2 4 2 2 5 4 2 3" xfId="41547"/>
    <cellStyle name="Milliers 2 4 2 2 5 4 3" xfId="20042"/>
    <cellStyle name="Milliers 2 4 2 2 5 4 3 2" xfId="48713"/>
    <cellStyle name="Milliers 2 4 2 2 5 4 4" xfId="34377"/>
    <cellStyle name="Milliers 2 4 2 2 5 5" xfId="9166"/>
    <cellStyle name="Milliers 2 4 2 2 5 5 2" xfId="23649"/>
    <cellStyle name="Milliers 2 4 2 2 5 5 2 2" xfId="52320"/>
    <cellStyle name="Milliers 2 4 2 2 5 5 3" xfId="37984"/>
    <cellStyle name="Milliers 2 4 2 2 5 6" xfId="16479"/>
    <cellStyle name="Milliers 2 4 2 2 5 6 2" xfId="45150"/>
    <cellStyle name="Milliers 2 4 2 2 5 7" xfId="30814"/>
    <cellStyle name="Milliers 2 4 2 2 5 8" xfId="1984"/>
    <cellStyle name="Milliers 2 4 2 2 6" xfId="2436"/>
    <cellStyle name="Milliers 2 4 2 2 6 2" xfId="4190"/>
    <cellStyle name="Milliers 2 4 2 2 6 2 2" xfId="7753"/>
    <cellStyle name="Milliers 2 4 2 2 6 2 2 2" xfId="14957"/>
    <cellStyle name="Milliers 2 4 2 2 6 2 2 2 2" xfId="29440"/>
    <cellStyle name="Milliers 2 4 2 2 6 2 2 2 2 2" xfId="58111"/>
    <cellStyle name="Milliers 2 4 2 2 6 2 2 2 3" xfId="43775"/>
    <cellStyle name="Milliers 2 4 2 2 6 2 2 3" xfId="22270"/>
    <cellStyle name="Milliers 2 4 2 2 6 2 2 3 2" xfId="50941"/>
    <cellStyle name="Milliers 2 4 2 2 6 2 2 4" xfId="36605"/>
    <cellStyle name="Milliers 2 4 2 2 6 2 3" xfId="11394"/>
    <cellStyle name="Milliers 2 4 2 2 6 2 3 2" xfId="25877"/>
    <cellStyle name="Milliers 2 4 2 2 6 2 3 2 2" xfId="54548"/>
    <cellStyle name="Milliers 2 4 2 2 6 2 3 3" xfId="40212"/>
    <cellStyle name="Milliers 2 4 2 2 6 2 4" xfId="18707"/>
    <cellStyle name="Milliers 2 4 2 2 6 2 4 2" xfId="47378"/>
    <cellStyle name="Milliers 2 4 2 2 6 2 5" xfId="33042"/>
    <cellStyle name="Milliers 2 4 2 2 6 3" xfId="5985"/>
    <cellStyle name="Milliers 2 4 2 2 6 3 2" xfId="13189"/>
    <cellStyle name="Milliers 2 4 2 2 6 3 2 2" xfId="27672"/>
    <cellStyle name="Milliers 2 4 2 2 6 3 2 2 2" xfId="56343"/>
    <cellStyle name="Milliers 2 4 2 2 6 3 2 3" xfId="42007"/>
    <cellStyle name="Milliers 2 4 2 2 6 3 3" xfId="20502"/>
    <cellStyle name="Milliers 2 4 2 2 6 3 3 2" xfId="49173"/>
    <cellStyle name="Milliers 2 4 2 2 6 3 4" xfId="34837"/>
    <cellStyle name="Milliers 2 4 2 2 6 4" xfId="9626"/>
    <cellStyle name="Milliers 2 4 2 2 6 4 2" xfId="24109"/>
    <cellStyle name="Milliers 2 4 2 2 6 4 2 2" xfId="52780"/>
    <cellStyle name="Milliers 2 4 2 2 6 4 3" xfId="38444"/>
    <cellStyle name="Milliers 2 4 2 2 6 5" xfId="16939"/>
    <cellStyle name="Milliers 2 4 2 2 6 5 2" xfId="45610"/>
    <cellStyle name="Milliers 2 4 2 2 6 6" xfId="31274"/>
    <cellStyle name="Milliers 2 4 2 2 7" xfId="3308"/>
    <cellStyle name="Milliers 2 4 2 2 7 2" xfId="6869"/>
    <cellStyle name="Milliers 2 4 2 2 7 2 2" xfId="14073"/>
    <cellStyle name="Milliers 2 4 2 2 7 2 2 2" xfId="28556"/>
    <cellStyle name="Milliers 2 4 2 2 7 2 2 2 2" xfId="57227"/>
    <cellStyle name="Milliers 2 4 2 2 7 2 2 3" xfId="42891"/>
    <cellStyle name="Milliers 2 4 2 2 7 2 3" xfId="21386"/>
    <cellStyle name="Milliers 2 4 2 2 7 2 3 2" xfId="50057"/>
    <cellStyle name="Milliers 2 4 2 2 7 2 4" xfId="35721"/>
    <cellStyle name="Milliers 2 4 2 2 7 3" xfId="10510"/>
    <cellStyle name="Milliers 2 4 2 2 7 3 2" xfId="24993"/>
    <cellStyle name="Milliers 2 4 2 2 7 3 2 2" xfId="53664"/>
    <cellStyle name="Milliers 2 4 2 2 7 3 3" xfId="39328"/>
    <cellStyle name="Milliers 2 4 2 2 7 4" xfId="17823"/>
    <cellStyle name="Milliers 2 4 2 2 7 4 2" xfId="46494"/>
    <cellStyle name="Milliers 2 4 2 2 7 5" xfId="32158"/>
    <cellStyle name="Milliers 2 4 2 2 8" xfId="5091"/>
    <cellStyle name="Milliers 2 4 2 2 8 2" xfId="12295"/>
    <cellStyle name="Milliers 2 4 2 2 8 2 2" xfId="26778"/>
    <cellStyle name="Milliers 2 4 2 2 8 2 2 2" xfId="55449"/>
    <cellStyle name="Milliers 2 4 2 2 8 2 3" xfId="41113"/>
    <cellStyle name="Milliers 2 4 2 2 8 3" xfId="19608"/>
    <cellStyle name="Milliers 2 4 2 2 8 3 2" xfId="48279"/>
    <cellStyle name="Milliers 2 4 2 2 8 4" xfId="33943"/>
    <cellStyle name="Milliers 2 4 2 2 9" xfId="8720"/>
    <cellStyle name="Milliers 2 4 2 2 9 2" xfId="23203"/>
    <cellStyle name="Milliers 2 4 2 2 9 2 2" xfId="51874"/>
    <cellStyle name="Milliers 2 4 2 2 9 3" xfId="37538"/>
    <cellStyle name="Milliers 2 4 2 3" xfId="268"/>
    <cellStyle name="Milliers 2 4 2 3 10" xfId="1560"/>
    <cellStyle name="Milliers 2 4 2 3 2" xfId="655"/>
    <cellStyle name="Milliers 2 4 2 3 2 2" xfId="1105"/>
    <cellStyle name="Milliers 2 4 2 3 2 2 2" xfId="3081"/>
    <cellStyle name="Milliers 2 4 2 3 2 2 2 2" xfId="4844"/>
    <cellStyle name="Milliers 2 4 2 3 2 2 2 2 2" xfId="8407"/>
    <cellStyle name="Milliers 2 4 2 3 2 2 2 2 2 2" xfId="15611"/>
    <cellStyle name="Milliers 2 4 2 3 2 2 2 2 2 2 2" xfId="30094"/>
    <cellStyle name="Milliers 2 4 2 3 2 2 2 2 2 2 2 2" xfId="58765"/>
    <cellStyle name="Milliers 2 4 2 3 2 2 2 2 2 2 3" xfId="44429"/>
    <cellStyle name="Milliers 2 4 2 3 2 2 2 2 2 3" xfId="22924"/>
    <cellStyle name="Milliers 2 4 2 3 2 2 2 2 2 3 2" xfId="51595"/>
    <cellStyle name="Milliers 2 4 2 3 2 2 2 2 2 4" xfId="37259"/>
    <cellStyle name="Milliers 2 4 2 3 2 2 2 2 3" xfId="12048"/>
    <cellStyle name="Milliers 2 4 2 3 2 2 2 2 3 2" xfId="26531"/>
    <cellStyle name="Milliers 2 4 2 3 2 2 2 2 3 2 2" xfId="55202"/>
    <cellStyle name="Milliers 2 4 2 3 2 2 2 2 3 3" xfId="40866"/>
    <cellStyle name="Milliers 2 4 2 3 2 2 2 2 4" xfId="19361"/>
    <cellStyle name="Milliers 2 4 2 3 2 2 2 2 4 2" xfId="48032"/>
    <cellStyle name="Milliers 2 4 2 3 2 2 2 2 5" xfId="33696"/>
    <cellStyle name="Milliers 2 4 2 3 2 2 2 3" xfId="6639"/>
    <cellStyle name="Milliers 2 4 2 3 2 2 2 3 2" xfId="13843"/>
    <cellStyle name="Milliers 2 4 2 3 2 2 2 3 2 2" xfId="28326"/>
    <cellStyle name="Milliers 2 4 2 3 2 2 2 3 2 2 2" xfId="56997"/>
    <cellStyle name="Milliers 2 4 2 3 2 2 2 3 2 3" xfId="42661"/>
    <cellStyle name="Milliers 2 4 2 3 2 2 2 3 3" xfId="21156"/>
    <cellStyle name="Milliers 2 4 2 3 2 2 2 3 3 2" xfId="49827"/>
    <cellStyle name="Milliers 2 4 2 3 2 2 2 3 4" xfId="35491"/>
    <cellStyle name="Milliers 2 4 2 3 2 2 2 4" xfId="10280"/>
    <cellStyle name="Milliers 2 4 2 3 2 2 2 4 2" xfId="24763"/>
    <cellStyle name="Milliers 2 4 2 3 2 2 2 4 2 2" xfId="53434"/>
    <cellStyle name="Milliers 2 4 2 3 2 2 2 4 3" xfId="39098"/>
    <cellStyle name="Milliers 2 4 2 3 2 2 2 5" xfId="17593"/>
    <cellStyle name="Milliers 2 4 2 3 2 2 2 5 2" xfId="46264"/>
    <cellStyle name="Milliers 2 4 2 3 2 2 2 6" xfId="31928"/>
    <cellStyle name="Milliers 2 4 2 3 2 2 3" xfId="3960"/>
    <cellStyle name="Milliers 2 4 2 3 2 2 3 2" xfId="7523"/>
    <cellStyle name="Milliers 2 4 2 3 2 2 3 2 2" xfId="14727"/>
    <cellStyle name="Milliers 2 4 2 3 2 2 3 2 2 2" xfId="29210"/>
    <cellStyle name="Milliers 2 4 2 3 2 2 3 2 2 2 2" xfId="57881"/>
    <cellStyle name="Milliers 2 4 2 3 2 2 3 2 2 3" xfId="43545"/>
    <cellStyle name="Milliers 2 4 2 3 2 2 3 2 3" xfId="22040"/>
    <cellStyle name="Milliers 2 4 2 3 2 2 3 2 3 2" xfId="50711"/>
    <cellStyle name="Milliers 2 4 2 3 2 2 3 2 4" xfId="36375"/>
    <cellStyle name="Milliers 2 4 2 3 2 2 3 3" xfId="11164"/>
    <cellStyle name="Milliers 2 4 2 3 2 2 3 3 2" xfId="25647"/>
    <cellStyle name="Milliers 2 4 2 3 2 2 3 3 2 2" xfId="54318"/>
    <cellStyle name="Milliers 2 4 2 3 2 2 3 3 3" xfId="39982"/>
    <cellStyle name="Milliers 2 4 2 3 2 2 3 4" xfId="18477"/>
    <cellStyle name="Milliers 2 4 2 3 2 2 3 4 2" xfId="47148"/>
    <cellStyle name="Milliers 2 4 2 3 2 2 3 5" xfId="32812"/>
    <cellStyle name="Milliers 2 4 2 3 2 2 4" xfId="5745"/>
    <cellStyle name="Milliers 2 4 2 3 2 2 4 2" xfId="12949"/>
    <cellStyle name="Milliers 2 4 2 3 2 2 4 2 2" xfId="27432"/>
    <cellStyle name="Milliers 2 4 2 3 2 2 4 2 2 2" xfId="56103"/>
    <cellStyle name="Milliers 2 4 2 3 2 2 4 2 3" xfId="41767"/>
    <cellStyle name="Milliers 2 4 2 3 2 2 4 3" xfId="20262"/>
    <cellStyle name="Milliers 2 4 2 3 2 2 4 3 2" xfId="48933"/>
    <cellStyle name="Milliers 2 4 2 3 2 2 4 4" xfId="34597"/>
    <cellStyle name="Milliers 2 4 2 3 2 2 5" xfId="9386"/>
    <cellStyle name="Milliers 2 4 2 3 2 2 5 2" xfId="23869"/>
    <cellStyle name="Milliers 2 4 2 3 2 2 5 2 2" xfId="52540"/>
    <cellStyle name="Milliers 2 4 2 3 2 2 5 3" xfId="38204"/>
    <cellStyle name="Milliers 2 4 2 3 2 2 6" xfId="16699"/>
    <cellStyle name="Milliers 2 4 2 3 2 2 6 2" xfId="45370"/>
    <cellStyle name="Milliers 2 4 2 3 2 2 7" xfId="31034"/>
    <cellStyle name="Milliers 2 4 2 3 2 2 8" xfId="2202"/>
    <cellStyle name="Milliers 2 4 2 3 2 3" xfId="2651"/>
    <cellStyle name="Milliers 2 4 2 3 2 3 2" xfId="4410"/>
    <cellStyle name="Milliers 2 4 2 3 2 3 2 2" xfId="7973"/>
    <cellStyle name="Milliers 2 4 2 3 2 3 2 2 2" xfId="15177"/>
    <cellStyle name="Milliers 2 4 2 3 2 3 2 2 2 2" xfId="29660"/>
    <cellStyle name="Milliers 2 4 2 3 2 3 2 2 2 2 2" xfId="58331"/>
    <cellStyle name="Milliers 2 4 2 3 2 3 2 2 2 3" xfId="43995"/>
    <cellStyle name="Milliers 2 4 2 3 2 3 2 2 3" xfId="22490"/>
    <cellStyle name="Milliers 2 4 2 3 2 3 2 2 3 2" xfId="51161"/>
    <cellStyle name="Milliers 2 4 2 3 2 3 2 2 4" xfId="36825"/>
    <cellStyle name="Milliers 2 4 2 3 2 3 2 3" xfId="11614"/>
    <cellStyle name="Milliers 2 4 2 3 2 3 2 3 2" xfId="26097"/>
    <cellStyle name="Milliers 2 4 2 3 2 3 2 3 2 2" xfId="54768"/>
    <cellStyle name="Milliers 2 4 2 3 2 3 2 3 3" xfId="40432"/>
    <cellStyle name="Milliers 2 4 2 3 2 3 2 4" xfId="18927"/>
    <cellStyle name="Milliers 2 4 2 3 2 3 2 4 2" xfId="47598"/>
    <cellStyle name="Milliers 2 4 2 3 2 3 2 5" xfId="33262"/>
    <cellStyle name="Milliers 2 4 2 3 2 3 3" xfId="6205"/>
    <cellStyle name="Milliers 2 4 2 3 2 3 3 2" xfId="13409"/>
    <cellStyle name="Milliers 2 4 2 3 2 3 3 2 2" xfId="27892"/>
    <cellStyle name="Milliers 2 4 2 3 2 3 3 2 2 2" xfId="56563"/>
    <cellStyle name="Milliers 2 4 2 3 2 3 3 2 3" xfId="42227"/>
    <cellStyle name="Milliers 2 4 2 3 2 3 3 3" xfId="20722"/>
    <cellStyle name="Milliers 2 4 2 3 2 3 3 3 2" xfId="49393"/>
    <cellStyle name="Milliers 2 4 2 3 2 3 3 4" xfId="35057"/>
    <cellStyle name="Milliers 2 4 2 3 2 3 4" xfId="9846"/>
    <cellStyle name="Milliers 2 4 2 3 2 3 4 2" xfId="24329"/>
    <cellStyle name="Milliers 2 4 2 3 2 3 4 2 2" xfId="53000"/>
    <cellStyle name="Milliers 2 4 2 3 2 3 4 3" xfId="38664"/>
    <cellStyle name="Milliers 2 4 2 3 2 3 5" xfId="17159"/>
    <cellStyle name="Milliers 2 4 2 3 2 3 5 2" xfId="45830"/>
    <cellStyle name="Milliers 2 4 2 3 2 3 6" xfId="31494"/>
    <cellStyle name="Milliers 2 4 2 3 2 4" xfId="3528"/>
    <cellStyle name="Milliers 2 4 2 3 2 4 2" xfId="7089"/>
    <cellStyle name="Milliers 2 4 2 3 2 4 2 2" xfId="14293"/>
    <cellStyle name="Milliers 2 4 2 3 2 4 2 2 2" xfId="28776"/>
    <cellStyle name="Milliers 2 4 2 3 2 4 2 2 2 2" xfId="57447"/>
    <cellStyle name="Milliers 2 4 2 3 2 4 2 2 3" xfId="43111"/>
    <cellStyle name="Milliers 2 4 2 3 2 4 2 3" xfId="21606"/>
    <cellStyle name="Milliers 2 4 2 3 2 4 2 3 2" xfId="50277"/>
    <cellStyle name="Milliers 2 4 2 3 2 4 2 4" xfId="35941"/>
    <cellStyle name="Milliers 2 4 2 3 2 4 3" xfId="10730"/>
    <cellStyle name="Milliers 2 4 2 3 2 4 3 2" xfId="25213"/>
    <cellStyle name="Milliers 2 4 2 3 2 4 3 2 2" xfId="53884"/>
    <cellStyle name="Milliers 2 4 2 3 2 4 3 3" xfId="39548"/>
    <cellStyle name="Milliers 2 4 2 3 2 4 4" xfId="18043"/>
    <cellStyle name="Milliers 2 4 2 3 2 4 4 2" xfId="46714"/>
    <cellStyle name="Milliers 2 4 2 3 2 4 5" xfId="32378"/>
    <cellStyle name="Milliers 2 4 2 3 2 5" xfId="5311"/>
    <cellStyle name="Milliers 2 4 2 3 2 5 2" xfId="12515"/>
    <cellStyle name="Milliers 2 4 2 3 2 5 2 2" xfId="26998"/>
    <cellStyle name="Milliers 2 4 2 3 2 5 2 2 2" xfId="55669"/>
    <cellStyle name="Milliers 2 4 2 3 2 5 2 3" xfId="41333"/>
    <cellStyle name="Milliers 2 4 2 3 2 5 3" xfId="19828"/>
    <cellStyle name="Milliers 2 4 2 3 2 5 3 2" xfId="48499"/>
    <cellStyle name="Milliers 2 4 2 3 2 5 4" xfId="34163"/>
    <cellStyle name="Milliers 2 4 2 3 2 6" xfId="8949"/>
    <cellStyle name="Milliers 2 4 2 3 2 6 2" xfId="23432"/>
    <cellStyle name="Milliers 2 4 2 3 2 6 2 2" xfId="52103"/>
    <cellStyle name="Milliers 2 4 2 3 2 6 3" xfId="37767"/>
    <cellStyle name="Milliers 2 4 2 3 2 7" xfId="16265"/>
    <cellStyle name="Milliers 2 4 2 3 2 7 2" xfId="44936"/>
    <cellStyle name="Milliers 2 4 2 3 2 8" xfId="30600"/>
    <cellStyle name="Milliers 2 4 2 3 2 9" xfId="1772"/>
    <cellStyle name="Milliers 2 4 2 3 3" xfId="889"/>
    <cellStyle name="Milliers 2 4 2 3 3 2" xfId="2867"/>
    <cellStyle name="Milliers 2 4 2 3 3 2 2" xfId="4628"/>
    <cellStyle name="Milliers 2 4 2 3 3 2 2 2" xfId="8191"/>
    <cellStyle name="Milliers 2 4 2 3 3 2 2 2 2" xfId="15395"/>
    <cellStyle name="Milliers 2 4 2 3 3 2 2 2 2 2" xfId="29878"/>
    <cellStyle name="Milliers 2 4 2 3 3 2 2 2 2 2 2" xfId="58549"/>
    <cellStyle name="Milliers 2 4 2 3 3 2 2 2 2 3" xfId="44213"/>
    <cellStyle name="Milliers 2 4 2 3 3 2 2 2 3" xfId="22708"/>
    <cellStyle name="Milliers 2 4 2 3 3 2 2 2 3 2" xfId="51379"/>
    <cellStyle name="Milliers 2 4 2 3 3 2 2 2 4" xfId="37043"/>
    <cellStyle name="Milliers 2 4 2 3 3 2 2 3" xfId="11832"/>
    <cellStyle name="Milliers 2 4 2 3 3 2 2 3 2" xfId="26315"/>
    <cellStyle name="Milliers 2 4 2 3 3 2 2 3 2 2" xfId="54986"/>
    <cellStyle name="Milliers 2 4 2 3 3 2 2 3 3" xfId="40650"/>
    <cellStyle name="Milliers 2 4 2 3 3 2 2 4" xfId="19145"/>
    <cellStyle name="Milliers 2 4 2 3 3 2 2 4 2" xfId="47816"/>
    <cellStyle name="Milliers 2 4 2 3 3 2 2 5" xfId="33480"/>
    <cellStyle name="Milliers 2 4 2 3 3 2 3" xfId="6423"/>
    <cellStyle name="Milliers 2 4 2 3 3 2 3 2" xfId="13627"/>
    <cellStyle name="Milliers 2 4 2 3 3 2 3 2 2" xfId="28110"/>
    <cellStyle name="Milliers 2 4 2 3 3 2 3 2 2 2" xfId="56781"/>
    <cellStyle name="Milliers 2 4 2 3 3 2 3 2 3" xfId="42445"/>
    <cellStyle name="Milliers 2 4 2 3 3 2 3 3" xfId="20940"/>
    <cellStyle name="Milliers 2 4 2 3 3 2 3 3 2" xfId="49611"/>
    <cellStyle name="Milliers 2 4 2 3 3 2 3 4" xfId="35275"/>
    <cellStyle name="Milliers 2 4 2 3 3 2 4" xfId="10064"/>
    <cellStyle name="Milliers 2 4 2 3 3 2 4 2" xfId="24547"/>
    <cellStyle name="Milliers 2 4 2 3 3 2 4 2 2" xfId="53218"/>
    <cellStyle name="Milliers 2 4 2 3 3 2 4 3" xfId="38882"/>
    <cellStyle name="Milliers 2 4 2 3 3 2 5" xfId="17377"/>
    <cellStyle name="Milliers 2 4 2 3 3 2 5 2" xfId="46048"/>
    <cellStyle name="Milliers 2 4 2 3 3 2 6" xfId="31712"/>
    <cellStyle name="Milliers 2 4 2 3 3 3" xfId="3744"/>
    <cellStyle name="Milliers 2 4 2 3 3 3 2" xfId="7307"/>
    <cellStyle name="Milliers 2 4 2 3 3 3 2 2" xfId="14511"/>
    <cellStyle name="Milliers 2 4 2 3 3 3 2 2 2" xfId="28994"/>
    <cellStyle name="Milliers 2 4 2 3 3 3 2 2 2 2" xfId="57665"/>
    <cellStyle name="Milliers 2 4 2 3 3 3 2 2 3" xfId="43329"/>
    <cellStyle name="Milliers 2 4 2 3 3 3 2 3" xfId="21824"/>
    <cellStyle name="Milliers 2 4 2 3 3 3 2 3 2" xfId="50495"/>
    <cellStyle name="Milliers 2 4 2 3 3 3 2 4" xfId="36159"/>
    <cellStyle name="Milliers 2 4 2 3 3 3 3" xfId="10948"/>
    <cellStyle name="Milliers 2 4 2 3 3 3 3 2" xfId="25431"/>
    <cellStyle name="Milliers 2 4 2 3 3 3 3 2 2" xfId="54102"/>
    <cellStyle name="Milliers 2 4 2 3 3 3 3 3" xfId="39766"/>
    <cellStyle name="Milliers 2 4 2 3 3 3 4" xfId="18261"/>
    <cellStyle name="Milliers 2 4 2 3 3 3 4 2" xfId="46932"/>
    <cellStyle name="Milliers 2 4 2 3 3 3 5" xfId="32596"/>
    <cellStyle name="Milliers 2 4 2 3 3 4" xfId="5529"/>
    <cellStyle name="Milliers 2 4 2 3 3 4 2" xfId="12733"/>
    <cellStyle name="Milliers 2 4 2 3 3 4 2 2" xfId="27216"/>
    <cellStyle name="Milliers 2 4 2 3 3 4 2 2 2" xfId="55887"/>
    <cellStyle name="Milliers 2 4 2 3 3 4 2 3" xfId="41551"/>
    <cellStyle name="Milliers 2 4 2 3 3 4 3" xfId="20046"/>
    <cellStyle name="Milliers 2 4 2 3 3 4 3 2" xfId="48717"/>
    <cellStyle name="Milliers 2 4 2 3 3 4 4" xfId="34381"/>
    <cellStyle name="Milliers 2 4 2 3 3 5" xfId="9170"/>
    <cellStyle name="Milliers 2 4 2 3 3 5 2" xfId="23653"/>
    <cellStyle name="Milliers 2 4 2 3 3 5 2 2" xfId="52324"/>
    <cellStyle name="Milliers 2 4 2 3 3 5 3" xfId="37988"/>
    <cellStyle name="Milliers 2 4 2 3 3 6" xfId="16483"/>
    <cellStyle name="Milliers 2 4 2 3 3 6 2" xfId="45154"/>
    <cellStyle name="Milliers 2 4 2 3 3 7" xfId="30818"/>
    <cellStyle name="Milliers 2 4 2 3 3 8" xfId="1988"/>
    <cellStyle name="Milliers 2 4 2 3 4" xfId="2440"/>
    <cellStyle name="Milliers 2 4 2 3 4 2" xfId="4194"/>
    <cellStyle name="Milliers 2 4 2 3 4 2 2" xfId="7757"/>
    <cellStyle name="Milliers 2 4 2 3 4 2 2 2" xfId="14961"/>
    <cellStyle name="Milliers 2 4 2 3 4 2 2 2 2" xfId="29444"/>
    <cellStyle name="Milliers 2 4 2 3 4 2 2 2 2 2" xfId="58115"/>
    <cellStyle name="Milliers 2 4 2 3 4 2 2 2 3" xfId="43779"/>
    <cellStyle name="Milliers 2 4 2 3 4 2 2 3" xfId="22274"/>
    <cellStyle name="Milliers 2 4 2 3 4 2 2 3 2" xfId="50945"/>
    <cellStyle name="Milliers 2 4 2 3 4 2 2 4" xfId="36609"/>
    <cellStyle name="Milliers 2 4 2 3 4 2 3" xfId="11398"/>
    <cellStyle name="Milliers 2 4 2 3 4 2 3 2" xfId="25881"/>
    <cellStyle name="Milliers 2 4 2 3 4 2 3 2 2" xfId="54552"/>
    <cellStyle name="Milliers 2 4 2 3 4 2 3 3" xfId="40216"/>
    <cellStyle name="Milliers 2 4 2 3 4 2 4" xfId="18711"/>
    <cellStyle name="Milliers 2 4 2 3 4 2 4 2" xfId="47382"/>
    <cellStyle name="Milliers 2 4 2 3 4 2 5" xfId="33046"/>
    <cellStyle name="Milliers 2 4 2 3 4 3" xfId="5989"/>
    <cellStyle name="Milliers 2 4 2 3 4 3 2" xfId="13193"/>
    <cellStyle name="Milliers 2 4 2 3 4 3 2 2" xfId="27676"/>
    <cellStyle name="Milliers 2 4 2 3 4 3 2 2 2" xfId="56347"/>
    <cellStyle name="Milliers 2 4 2 3 4 3 2 3" xfId="42011"/>
    <cellStyle name="Milliers 2 4 2 3 4 3 3" xfId="20506"/>
    <cellStyle name="Milliers 2 4 2 3 4 3 3 2" xfId="49177"/>
    <cellStyle name="Milliers 2 4 2 3 4 3 4" xfId="34841"/>
    <cellStyle name="Milliers 2 4 2 3 4 4" xfId="9630"/>
    <cellStyle name="Milliers 2 4 2 3 4 4 2" xfId="24113"/>
    <cellStyle name="Milliers 2 4 2 3 4 4 2 2" xfId="52784"/>
    <cellStyle name="Milliers 2 4 2 3 4 4 3" xfId="38448"/>
    <cellStyle name="Milliers 2 4 2 3 4 5" xfId="16943"/>
    <cellStyle name="Milliers 2 4 2 3 4 5 2" xfId="45614"/>
    <cellStyle name="Milliers 2 4 2 3 4 6" xfId="31278"/>
    <cellStyle name="Milliers 2 4 2 3 5" xfId="3312"/>
    <cellStyle name="Milliers 2 4 2 3 5 2" xfId="6873"/>
    <cellStyle name="Milliers 2 4 2 3 5 2 2" xfId="14077"/>
    <cellStyle name="Milliers 2 4 2 3 5 2 2 2" xfId="28560"/>
    <cellStyle name="Milliers 2 4 2 3 5 2 2 2 2" xfId="57231"/>
    <cellStyle name="Milliers 2 4 2 3 5 2 2 3" xfId="42895"/>
    <cellStyle name="Milliers 2 4 2 3 5 2 3" xfId="21390"/>
    <cellStyle name="Milliers 2 4 2 3 5 2 3 2" xfId="50061"/>
    <cellStyle name="Milliers 2 4 2 3 5 2 4" xfId="35725"/>
    <cellStyle name="Milliers 2 4 2 3 5 3" xfId="10514"/>
    <cellStyle name="Milliers 2 4 2 3 5 3 2" xfId="24997"/>
    <cellStyle name="Milliers 2 4 2 3 5 3 2 2" xfId="53668"/>
    <cellStyle name="Milliers 2 4 2 3 5 3 3" xfId="39332"/>
    <cellStyle name="Milliers 2 4 2 3 5 4" xfId="17827"/>
    <cellStyle name="Milliers 2 4 2 3 5 4 2" xfId="46498"/>
    <cellStyle name="Milliers 2 4 2 3 5 5" xfId="32162"/>
    <cellStyle name="Milliers 2 4 2 3 6" xfId="5095"/>
    <cellStyle name="Milliers 2 4 2 3 6 2" xfId="12299"/>
    <cellStyle name="Milliers 2 4 2 3 6 2 2" xfId="26782"/>
    <cellStyle name="Milliers 2 4 2 3 6 2 2 2" xfId="55453"/>
    <cellStyle name="Milliers 2 4 2 3 6 2 3" xfId="41117"/>
    <cellStyle name="Milliers 2 4 2 3 6 3" xfId="19612"/>
    <cellStyle name="Milliers 2 4 2 3 6 3 2" xfId="48283"/>
    <cellStyle name="Milliers 2 4 2 3 6 4" xfId="33947"/>
    <cellStyle name="Milliers 2 4 2 3 7" xfId="8724"/>
    <cellStyle name="Milliers 2 4 2 3 7 2" xfId="23207"/>
    <cellStyle name="Milliers 2 4 2 3 7 2 2" xfId="51878"/>
    <cellStyle name="Milliers 2 4 2 3 7 3" xfId="37542"/>
    <cellStyle name="Milliers 2 4 2 3 8" xfId="16049"/>
    <cellStyle name="Milliers 2 4 2 3 8 2" xfId="44720"/>
    <cellStyle name="Milliers 2 4 2 3 9" xfId="30384"/>
    <cellStyle name="Milliers 2 4 2 4" xfId="650"/>
    <cellStyle name="Milliers 2 4 2 4 2" xfId="1100"/>
    <cellStyle name="Milliers 2 4 2 4 2 2" xfId="3076"/>
    <cellStyle name="Milliers 2 4 2 4 2 2 2" xfId="4839"/>
    <cellStyle name="Milliers 2 4 2 4 2 2 2 2" xfId="8402"/>
    <cellStyle name="Milliers 2 4 2 4 2 2 2 2 2" xfId="15606"/>
    <cellStyle name="Milliers 2 4 2 4 2 2 2 2 2 2" xfId="30089"/>
    <cellStyle name="Milliers 2 4 2 4 2 2 2 2 2 2 2" xfId="58760"/>
    <cellStyle name="Milliers 2 4 2 4 2 2 2 2 2 3" xfId="44424"/>
    <cellStyle name="Milliers 2 4 2 4 2 2 2 2 3" xfId="22919"/>
    <cellStyle name="Milliers 2 4 2 4 2 2 2 2 3 2" xfId="51590"/>
    <cellStyle name="Milliers 2 4 2 4 2 2 2 2 4" xfId="37254"/>
    <cellStyle name="Milliers 2 4 2 4 2 2 2 3" xfId="12043"/>
    <cellStyle name="Milliers 2 4 2 4 2 2 2 3 2" xfId="26526"/>
    <cellStyle name="Milliers 2 4 2 4 2 2 2 3 2 2" xfId="55197"/>
    <cellStyle name="Milliers 2 4 2 4 2 2 2 3 3" xfId="40861"/>
    <cellStyle name="Milliers 2 4 2 4 2 2 2 4" xfId="19356"/>
    <cellStyle name="Milliers 2 4 2 4 2 2 2 4 2" xfId="48027"/>
    <cellStyle name="Milliers 2 4 2 4 2 2 2 5" xfId="33691"/>
    <cellStyle name="Milliers 2 4 2 4 2 2 3" xfId="6634"/>
    <cellStyle name="Milliers 2 4 2 4 2 2 3 2" xfId="13838"/>
    <cellStyle name="Milliers 2 4 2 4 2 2 3 2 2" xfId="28321"/>
    <cellStyle name="Milliers 2 4 2 4 2 2 3 2 2 2" xfId="56992"/>
    <cellStyle name="Milliers 2 4 2 4 2 2 3 2 3" xfId="42656"/>
    <cellStyle name="Milliers 2 4 2 4 2 2 3 3" xfId="21151"/>
    <cellStyle name="Milliers 2 4 2 4 2 2 3 3 2" xfId="49822"/>
    <cellStyle name="Milliers 2 4 2 4 2 2 3 4" xfId="35486"/>
    <cellStyle name="Milliers 2 4 2 4 2 2 4" xfId="10275"/>
    <cellStyle name="Milliers 2 4 2 4 2 2 4 2" xfId="24758"/>
    <cellStyle name="Milliers 2 4 2 4 2 2 4 2 2" xfId="53429"/>
    <cellStyle name="Milliers 2 4 2 4 2 2 4 3" xfId="39093"/>
    <cellStyle name="Milliers 2 4 2 4 2 2 5" xfId="17588"/>
    <cellStyle name="Milliers 2 4 2 4 2 2 5 2" xfId="46259"/>
    <cellStyle name="Milliers 2 4 2 4 2 2 6" xfId="31923"/>
    <cellStyle name="Milliers 2 4 2 4 2 3" xfId="3955"/>
    <cellStyle name="Milliers 2 4 2 4 2 3 2" xfId="7518"/>
    <cellStyle name="Milliers 2 4 2 4 2 3 2 2" xfId="14722"/>
    <cellStyle name="Milliers 2 4 2 4 2 3 2 2 2" xfId="29205"/>
    <cellStyle name="Milliers 2 4 2 4 2 3 2 2 2 2" xfId="57876"/>
    <cellStyle name="Milliers 2 4 2 4 2 3 2 2 3" xfId="43540"/>
    <cellStyle name="Milliers 2 4 2 4 2 3 2 3" xfId="22035"/>
    <cellStyle name="Milliers 2 4 2 4 2 3 2 3 2" xfId="50706"/>
    <cellStyle name="Milliers 2 4 2 4 2 3 2 4" xfId="36370"/>
    <cellStyle name="Milliers 2 4 2 4 2 3 3" xfId="11159"/>
    <cellStyle name="Milliers 2 4 2 4 2 3 3 2" xfId="25642"/>
    <cellStyle name="Milliers 2 4 2 4 2 3 3 2 2" xfId="54313"/>
    <cellStyle name="Milliers 2 4 2 4 2 3 3 3" xfId="39977"/>
    <cellStyle name="Milliers 2 4 2 4 2 3 4" xfId="18472"/>
    <cellStyle name="Milliers 2 4 2 4 2 3 4 2" xfId="47143"/>
    <cellStyle name="Milliers 2 4 2 4 2 3 5" xfId="32807"/>
    <cellStyle name="Milliers 2 4 2 4 2 4" xfId="5740"/>
    <cellStyle name="Milliers 2 4 2 4 2 4 2" xfId="12944"/>
    <cellStyle name="Milliers 2 4 2 4 2 4 2 2" xfId="27427"/>
    <cellStyle name="Milliers 2 4 2 4 2 4 2 2 2" xfId="56098"/>
    <cellStyle name="Milliers 2 4 2 4 2 4 2 3" xfId="41762"/>
    <cellStyle name="Milliers 2 4 2 4 2 4 3" xfId="20257"/>
    <cellStyle name="Milliers 2 4 2 4 2 4 3 2" xfId="48928"/>
    <cellStyle name="Milliers 2 4 2 4 2 4 4" xfId="34592"/>
    <cellStyle name="Milliers 2 4 2 4 2 5" xfId="9381"/>
    <cellStyle name="Milliers 2 4 2 4 2 5 2" xfId="23864"/>
    <cellStyle name="Milliers 2 4 2 4 2 5 2 2" xfId="52535"/>
    <cellStyle name="Milliers 2 4 2 4 2 5 3" xfId="38199"/>
    <cellStyle name="Milliers 2 4 2 4 2 6" xfId="16694"/>
    <cellStyle name="Milliers 2 4 2 4 2 6 2" xfId="45365"/>
    <cellStyle name="Milliers 2 4 2 4 2 7" xfId="31029"/>
    <cellStyle name="Milliers 2 4 2 4 2 8" xfId="2197"/>
    <cellStyle name="Milliers 2 4 2 4 3" xfId="2646"/>
    <cellStyle name="Milliers 2 4 2 4 3 2" xfId="4405"/>
    <cellStyle name="Milliers 2 4 2 4 3 2 2" xfId="7968"/>
    <cellStyle name="Milliers 2 4 2 4 3 2 2 2" xfId="15172"/>
    <cellStyle name="Milliers 2 4 2 4 3 2 2 2 2" xfId="29655"/>
    <cellStyle name="Milliers 2 4 2 4 3 2 2 2 2 2" xfId="58326"/>
    <cellStyle name="Milliers 2 4 2 4 3 2 2 2 3" xfId="43990"/>
    <cellStyle name="Milliers 2 4 2 4 3 2 2 3" xfId="22485"/>
    <cellStyle name="Milliers 2 4 2 4 3 2 2 3 2" xfId="51156"/>
    <cellStyle name="Milliers 2 4 2 4 3 2 2 4" xfId="36820"/>
    <cellStyle name="Milliers 2 4 2 4 3 2 3" xfId="11609"/>
    <cellStyle name="Milliers 2 4 2 4 3 2 3 2" xfId="26092"/>
    <cellStyle name="Milliers 2 4 2 4 3 2 3 2 2" xfId="54763"/>
    <cellStyle name="Milliers 2 4 2 4 3 2 3 3" xfId="40427"/>
    <cellStyle name="Milliers 2 4 2 4 3 2 4" xfId="18922"/>
    <cellStyle name="Milliers 2 4 2 4 3 2 4 2" xfId="47593"/>
    <cellStyle name="Milliers 2 4 2 4 3 2 5" xfId="33257"/>
    <cellStyle name="Milliers 2 4 2 4 3 3" xfId="6200"/>
    <cellStyle name="Milliers 2 4 2 4 3 3 2" xfId="13404"/>
    <cellStyle name="Milliers 2 4 2 4 3 3 2 2" xfId="27887"/>
    <cellStyle name="Milliers 2 4 2 4 3 3 2 2 2" xfId="56558"/>
    <cellStyle name="Milliers 2 4 2 4 3 3 2 3" xfId="42222"/>
    <cellStyle name="Milliers 2 4 2 4 3 3 3" xfId="20717"/>
    <cellStyle name="Milliers 2 4 2 4 3 3 3 2" xfId="49388"/>
    <cellStyle name="Milliers 2 4 2 4 3 3 4" xfId="35052"/>
    <cellStyle name="Milliers 2 4 2 4 3 4" xfId="9841"/>
    <cellStyle name="Milliers 2 4 2 4 3 4 2" xfId="24324"/>
    <cellStyle name="Milliers 2 4 2 4 3 4 2 2" xfId="52995"/>
    <cellStyle name="Milliers 2 4 2 4 3 4 3" xfId="38659"/>
    <cellStyle name="Milliers 2 4 2 4 3 5" xfId="17154"/>
    <cellStyle name="Milliers 2 4 2 4 3 5 2" xfId="45825"/>
    <cellStyle name="Milliers 2 4 2 4 3 6" xfId="31489"/>
    <cellStyle name="Milliers 2 4 2 4 4" xfId="3523"/>
    <cellStyle name="Milliers 2 4 2 4 4 2" xfId="7084"/>
    <cellStyle name="Milliers 2 4 2 4 4 2 2" xfId="14288"/>
    <cellStyle name="Milliers 2 4 2 4 4 2 2 2" xfId="28771"/>
    <cellStyle name="Milliers 2 4 2 4 4 2 2 2 2" xfId="57442"/>
    <cellStyle name="Milliers 2 4 2 4 4 2 2 3" xfId="43106"/>
    <cellStyle name="Milliers 2 4 2 4 4 2 3" xfId="21601"/>
    <cellStyle name="Milliers 2 4 2 4 4 2 3 2" xfId="50272"/>
    <cellStyle name="Milliers 2 4 2 4 4 2 4" xfId="35936"/>
    <cellStyle name="Milliers 2 4 2 4 4 3" xfId="10725"/>
    <cellStyle name="Milliers 2 4 2 4 4 3 2" xfId="25208"/>
    <cellStyle name="Milliers 2 4 2 4 4 3 2 2" xfId="53879"/>
    <cellStyle name="Milliers 2 4 2 4 4 3 3" xfId="39543"/>
    <cellStyle name="Milliers 2 4 2 4 4 4" xfId="18038"/>
    <cellStyle name="Milliers 2 4 2 4 4 4 2" xfId="46709"/>
    <cellStyle name="Milliers 2 4 2 4 4 5" xfId="32373"/>
    <cellStyle name="Milliers 2 4 2 4 5" xfId="5306"/>
    <cellStyle name="Milliers 2 4 2 4 5 2" xfId="12510"/>
    <cellStyle name="Milliers 2 4 2 4 5 2 2" xfId="26993"/>
    <cellStyle name="Milliers 2 4 2 4 5 2 2 2" xfId="55664"/>
    <cellStyle name="Milliers 2 4 2 4 5 2 3" xfId="41328"/>
    <cellStyle name="Milliers 2 4 2 4 5 3" xfId="19823"/>
    <cellStyle name="Milliers 2 4 2 4 5 3 2" xfId="48494"/>
    <cellStyle name="Milliers 2 4 2 4 5 4" xfId="34158"/>
    <cellStyle name="Milliers 2 4 2 4 6" xfId="8944"/>
    <cellStyle name="Milliers 2 4 2 4 6 2" xfId="23427"/>
    <cellStyle name="Milliers 2 4 2 4 6 2 2" xfId="52098"/>
    <cellStyle name="Milliers 2 4 2 4 6 3" xfId="37762"/>
    <cellStyle name="Milliers 2 4 2 4 7" xfId="16260"/>
    <cellStyle name="Milliers 2 4 2 4 7 2" xfId="44931"/>
    <cellStyle name="Milliers 2 4 2 4 8" xfId="30595"/>
    <cellStyle name="Milliers 2 4 2 4 9" xfId="1767"/>
    <cellStyle name="Milliers 2 4 2 5" xfId="884"/>
    <cellStyle name="Milliers 2 4 2 5 2" xfId="2862"/>
    <cellStyle name="Milliers 2 4 2 5 2 2" xfId="4623"/>
    <cellStyle name="Milliers 2 4 2 5 2 2 2" xfId="8186"/>
    <cellStyle name="Milliers 2 4 2 5 2 2 2 2" xfId="15390"/>
    <cellStyle name="Milliers 2 4 2 5 2 2 2 2 2" xfId="29873"/>
    <cellStyle name="Milliers 2 4 2 5 2 2 2 2 2 2" xfId="58544"/>
    <cellStyle name="Milliers 2 4 2 5 2 2 2 2 3" xfId="44208"/>
    <cellStyle name="Milliers 2 4 2 5 2 2 2 3" xfId="22703"/>
    <cellStyle name="Milliers 2 4 2 5 2 2 2 3 2" xfId="51374"/>
    <cellStyle name="Milliers 2 4 2 5 2 2 2 4" xfId="37038"/>
    <cellStyle name="Milliers 2 4 2 5 2 2 3" xfId="11827"/>
    <cellStyle name="Milliers 2 4 2 5 2 2 3 2" xfId="26310"/>
    <cellStyle name="Milliers 2 4 2 5 2 2 3 2 2" xfId="54981"/>
    <cellStyle name="Milliers 2 4 2 5 2 2 3 3" xfId="40645"/>
    <cellStyle name="Milliers 2 4 2 5 2 2 4" xfId="19140"/>
    <cellStyle name="Milliers 2 4 2 5 2 2 4 2" xfId="47811"/>
    <cellStyle name="Milliers 2 4 2 5 2 2 5" xfId="33475"/>
    <cellStyle name="Milliers 2 4 2 5 2 3" xfId="6418"/>
    <cellStyle name="Milliers 2 4 2 5 2 3 2" xfId="13622"/>
    <cellStyle name="Milliers 2 4 2 5 2 3 2 2" xfId="28105"/>
    <cellStyle name="Milliers 2 4 2 5 2 3 2 2 2" xfId="56776"/>
    <cellStyle name="Milliers 2 4 2 5 2 3 2 3" xfId="42440"/>
    <cellStyle name="Milliers 2 4 2 5 2 3 3" xfId="20935"/>
    <cellStyle name="Milliers 2 4 2 5 2 3 3 2" xfId="49606"/>
    <cellStyle name="Milliers 2 4 2 5 2 3 4" xfId="35270"/>
    <cellStyle name="Milliers 2 4 2 5 2 4" xfId="10059"/>
    <cellStyle name="Milliers 2 4 2 5 2 4 2" xfId="24542"/>
    <cellStyle name="Milliers 2 4 2 5 2 4 2 2" xfId="53213"/>
    <cellStyle name="Milliers 2 4 2 5 2 4 3" xfId="38877"/>
    <cellStyle name="Milliers 2 4 2 5 2 5" xfId="17372"/>
    <cellStyle name="Milliers 2 4 2 5 2 5 2" xfId="46043"/>
    <cellStyle name="Milliers 2 4 2 5 2 6" xfId="31707"/>
    <cellStyle name="Milliers 2 4 2 5 3" xfId="3739"/>
    <cellStyle name="Milliers 2 4 2 5 3 2" xfId="7302"/>
    <cellStyle name="Milliers 2 4 2 5 3 2 2" xfId="14506"/>
    <cellStyle name="Milliers 2 4 2 5 3 2 2 2" xfId="28989"/>
    <cellStyle name="Milliers 2 4 2 5 3 2 2 2 2" xfId="57660"/>
    <cellStyle name="Milliers 2 4 2 5 3 2 2 3" xfId="43324"/>
    <cellStyle name="Milliers 2 4 2 5 3 2 3" xfId="21819"/>
    <cellStyle name="Milliers 2 4 2 5 3 2 3 2" xfId="50490"/>
    <cellStyle name="Milliers 2 4 2 5 3 2 4" xfId="36154"/>
    <cellStyle name="Milliers 2 4 2 5 3 3" xfId="10943"/>
    <cellStyle name="Milliers 2 4 2 5 3 3 2" xfId="25426"/>
    <cellStyle name="Milliers 2 4 2 5 3 3 2 2" xfId="54097"/>
    <cellStyle name="Milliers 2 4 2 5 3 3 3" xfId="39761"/>
    <cellStyle name="Milliers 2 4 2 5 3 4" xfId="18256"/>
    <cellStyle name="Milliers 2 4 2 5 3 4 2" xfId="46927"/>
    <cellStyle name="Milliers 2 4 2 5 3 5" xfId="32591"/>
    <cellStyle name="Milliers 2 4 2 5 4" xfId="5524"/>
    <cellStyle name="Milliers 2 4 2 5 4 2" xfId="12728"/>
    <cellStyle name="Milliers 2 4 2 5 4 2 2" xfId="27211"/>
    <cellStyle name="Milliers 2 4 2 5 4 2 2 2" xfId="55882"/>
    <cellStyle name="Milliers 2 4 2 5 4 2 3" xfId="41546"/>
    <cellStyle name="Milliers 2 4 2 5 4 3" xfId="20041"/>
    <cellStyle name="Milliers 2 4 2 5 4 3 2" xfId="48712"/>
    <cellStyle name="Milliers 2 4 2 5 4 4" xfId="34376"/>
    <cellStyle name="Milliers 2 4 2 5 5" xfId="9165"/>
    <cellStyle name="Milliers 2 4 2 5 5 2" xfId="23648"/>
    <cellStyle name="Milliers 2 4 2 5 5 2 2" xfId="52319"/>
    <cellStyle name="Milliers 2 4 2 5 5 3" xfId="37983"/>
    <cellStyle name="Milliers 2 4 2 5 6" xfId="16478"/>
    <cellStyle name="Milliers 2 4 2 5 6 2" xfId="45149"/>
    <cellStyle name="Milliers 2 4 2 5 7" xfId="30813"/>
    <cellStyle name="Milliers 2 4 2 5 8" xfId="1983"/>
    <cellStyle name="Milliers 2 4 2 6" xfId="2435"/>
    <cellStyle name="Milliers 2 4 2 6 2" xfId="4189"/>
    <cellStyle name="Milliers 2 4 2 6 2 2" xfId="7752"/>
    <cellStyle name="Milliers 2 4 2 6 2 2 2" xfId="14956"/>
    <cellStyle name="Milliers 2 4 2 6 2 2 2 2" xfId="29439"/>
    <cellStyle name="Milliers 2 4 2 6 2 2 2 2 2" xfId="58110"/>
    <cellStyle name="Milliers 2 4 2 6 2 2 2 3" xfId="43774"/>
    <cellStyle name="Milliers 2 4 2 6 2 2 3" xfId="22269"/>
    <cellStyle name="Milliers 2 4 2 6 2 2 3 2" xfId="50940"/>
    <cellStyle name="Milliers 2 4 2 6 2 2 4" xfId="36604"/>
    <cellStyle name="Milliers 2 4 2 6 2 3" xfId="11393"/>
    <cellStyle name="Milliers 2 4 2 6 2 3 2" xfId="25876"/>
    <cellStyle name="Milliers 2 4 2 6 2 3 2 2" xfId="54547"/>
    <cellStyle name="Milliers 2 4 2 6 2 3 3" xfId="40211"/>
    <cellStyle name="Milliers 2 4 2 6 2 4" xfId="18706"/>
    <cellStyle name="Milliers 2 4 2 6 2 4 2" xfId="47377"/>
    <cellStyle name="Milliers 2 4 2 6 2 5" xfId="33041"/>
    <cellStyle name="Milliers 2 4 2 6 3" xfId="5984"/>
    <cellStyle name="Milliers 2 4 2 6 3 2" xfId="13188"/>
    <cellStyle name="Milliers 2 4 2 6 3 2 2" xfId="27671"/>
    <cellStyle name="Milliers 2 4 2 6 3 2 2 2" xfId="56342"/>
    <cellStyle name="Milliers 2 4 2 6 3 2 3" xfId="42006"/>
    <cellStyle name="Milliers 2 4 2 6 3 3" xfId="20501"/>
    <cellStyle name="Milliers 2 4 2 6 3 3 2" xfId="49172"/>
    <cellStyle name="Milliers 2 4 2 6 3 4" xfId="34836"/>
    <cellStyle name="Milliers 2 4 2 6 4" xfId="9625"/>
    <cellStyle name="Milliers 2 4 2 6 4 2" xfId="24108"/>
    <cellStyle name="Milliers 2 4 2 6 4 2 2" xfId="52779"/>
    <cellStyle name="Milliers 2 4 2 6 4 3" xfId="38443"/>
    <cellStyle name="Milliers 2 4 2 6 5" xfId="16938"/>
    <cellStyle name="Milliers 2 4 2 6 5 2" xfId="45609"/>
    <cellStyle name="Milliers 2 4 2 6 6" xfId="31273"/>
    <cellStyle name="Milliers 2 4 2 7" xfId="3307"/>
    <cellStyle name="Milliers 2 4 2 7 2" xfId="6868"/>
    <cellStyle name="Milliers 2 4 2 7 2 2" xfId="14072"/>
    <cellStyle name="Milliers 2 4 2 7 2 2 2" xfId="28555"/>
    <cellStyle name="Milliers 2 4 2 7 2 2 2 2" xfId="57226"/>
    <cellStyle name="Milliers 2 4 2 7 2 2 3" xfId="42890"/>
    <cellStyle name="Milliers 2 4 2 7 2 3" xfId="21385"/>
    <cellStyle name="Milliers 2 4 2 7 2 3 2" xfId="50056"/>
    <cellStyle name="Milliers 2 4 2 7 2 4" xfId="35720"/>
    <cellStyle name="Milliers 2 4 2 7 3" xfId="10509"/>
    <cellStyle name="Milliers 2 4 2 7 3 2" xfId="24992"/>
    <cellStyle name="Milliers 2 4 2 7 3 2 2" xfId="53663"/>
    <cellStyle name="Milliers 2 4 2 7 3 3" xfId="39327"/>
    <cellStyle name="Milliers 2 4 2 7 4" xfId="17822"/>
    <cellStyle name="Milliers 2 4 2 7 4 2" xfId="46493"/>
    <cellStyle name="Milliers 2 4 2 7 5" xfId="32157"/>
    <cellStyle name="Milliers 2 4 2 8" xfId="5090"/>
    <cellStyle name="Milliers 2 4 2 8 2" xfId="12294"/>
    <cellStyle name="Milliers 2 4 2 8 2 2" xfId="26777"/>
    <cellStyle name="Milliers 2 4 2 8 2 2 2" xfId="55448"/>
    <cellStyle name="Milliers 2 4 2 8 2 3" xfId="41112"/>
    <cellStyle name="Milliers 2 4 2 8 3" xfId="19607"/>
    <cellStyle name="Milliers 2 4 2 8 3 2" xfId="48278"/>
    <cellStyle name="Milliers 2 4 2 8 4" xfId="33942"/>
    <cellStyle name="Milliers 2 4 2 9" xfId="8719"/>
    <cellStyle name="Milliers 2 4 2 9 2" xfId="23202"/>
    <cellStyle name="Milliers 2 4 2 9 2 2" xfId="51873"/>
    <cellStyle name="Milliers 2 4 2 9 3" xfId="37537"/>
    <cellStyle name="Milliers 2 4 3" xfId="269"/>
    <cellStyle name="Milliers 2 4 3 10" xfId="30385"/>
    <cellStyle name="Milliers 2 4 3 11" xfId="1561"/>
    <cellStyle name="Milliers 2 4 3 2" xfId="270"/>
    <cellStyle name="Milliers 2 4 3 2 10" xfId="1562"/>
    <cellStyle name="Milliers 2 4 3 2 2" xfId="657"/>
    <cellStyle name="Milliers 2 4 3 2 2 2" xfId="1107"/>
    <cellStyle name="Milliers 2 4 3 2 2 2 2" xfId="3083"/>
    <cellStyle name="Milliers 2 4 3 2 2 2 2 2" xfId="4846"/>
    <cellStyle name="Milliers 2 4 3 2 2 2 2 2 2" xfId="8409"/>
    <cellStyle name="Milliers 2 4 3 2 2 2 2 2 2 2" xfId="15613"/>
    <cellStyle name="Milliers 2 4 3 2 2 2 2 2 2 2 2" xfId="30096"/>
    <cellStyle name="Milliers 2 4 3 2 2 2 2 2 2 2 2 2" xfId="58767"/>
    <cellStyle name="Milliers 2 4 3 2 2 2 2 2 2 2 3" xfId="44431"/>
    <cellStyle name="Milliers 2 4 3 2 2 2 2 2 2 3" xfId="22926"/>
    <cellStyle name="Milliers 2 4 3 2 2 2 2 2 2 3 2" xfId="51597"/>
    <cellStyle name="Milliers 2 4 3 2 2 2 2 2 2 4" xfId="37261"/>
    <cellStyle name="Milliers 2 4 3 2 2 2 2 2 3" xfId="12050"/>
    <cellStyle name="Milliers 2 4 3 2 2 2 2 2 3 2" xfId="26533"/>
    <cellStyle name="Milliers 2 4 3 2 2 2 2 2 3 2 2" xfId="55204"/>
    <cellStyle name="Milliers 2 4 3 2 2 2 2 2 3 3" xfId="40868"/>
    <cellStyle name="Milliers 2 4 3 2 2 2 2 2 4" xfId="19363"/>
    <cellStyle name="Milliers 2 4 3 2 2 2 2 2 4 2" xfId="48034"/>
    <cellStyle name="Milliers 2 4 3 2 2 2 2 2 5" xfId="33698"/>
    <cellStyle name="Milliers 2 4 3 2 2 2 2 3" xfId="6641"/>
    <cellStyle name="Milliers 2 4 3 2 2 2 2 3 2" xfId="13845"/>
    <cellStyle name="Milliers 2 4 3 2 2 2 2 3 2 2" xfId="28328"/>
    <cellStyle name="Milliers 2 4 3 2 2 2 2 3 2 2 2" xfId="56999"/>
    <cellStyle name="Milliers 2 4 3 2 2 2 2 3 2 3" xfId="42663"/>
    <cellStyle name="Milliers 2 4 3 2 2 2 2 3 3" xfId="21158"/>
    <cellStyle name="Milliers 2 4 3 2 2 2 2 3 3 2" xfId="49829"/>
    <cellStyle name="Milliers 2 4 3 2 2 2 2 3 4" xfId="35493"/>
    <cellStyle name="Milliers 2 4 3 2 2 2 2 4" xfId="10282"/>
    <cellStyle name="Milliers 2 4 3 2 2 2 2 4 2" xfId="24765"/>
    <cellStyle name="Milliers 2 4 3 2 2 2 2 4 2 2" xfId="53436"/>
    <cellStyle name="Milliers 2 4 3 2 2 2 2 4 3" xfId="39100"/>
    <cellStyle name="Milliers 2 4 3 2 2 2 2 5" xfId="17595"/>
    <cellStyle name="Milliers 2 4 3 2 2 2 2 5 2" xfId="46266"/>
    <cellStyle name="Milliers 2 4 3 2 2 2 2 6" xfId="31930"/>
    <cellStyle name="Milliers 2 4 3 2 2 2 3" xfId="3962"/>
    <cellStyle name="Milliers 2 4 3 2 2 2 3 2" xfId="7525"/>
    <cellStyle name="Milliers 2 4 3 2 2 2 3 2 2" xfId="14729"/>
    <cellStyle name="Milliers 2 4 3 2 2 2 3 2 2 2" xfId="29212"/>
    <cellStyle name="Milliers 2 4 3 2 2 2 3 2 2 2 2" xfId="57883"/>
    <cellStyle name="Milliers 2 4 3 2 2 2 3 2 2 3" xfId="43547"/>
    <cellStyle name="Milliers 2 4 3 2 2 2 3 2 3" xfId="22042"/>
    <cellStyle name="Milliers 2 4 3 2 2 2 3 2 3 2" xfId="50713"/>
    <cellStyle name="Milliers 2 4 3 2 2 2 3 2 4" xfId="36377"/>
    <cellStyle name="Milliers 2 4 3 2 2 2 3 3" xfId="11166"/>
    <cellStyle name="Milliers 2 4 3 2 2 2 3 3 2" xfId="25649"/>
    <cellStyle name="Milliers 2 4 3 2 2 2 3 3 2 2" xfId="54320"/>
    <cellStyle name="Milliers 2 4 3 2 2 2 3 3 3" xfId="39984"/>
    <cellStyle name="Milliers 2 4 3 2 2 2 3 4" xfId="18479"/>
    <cellStyle name="Milliers 2 4 3 2 2 2 3 4 2" xfId="47150"/>
    <cellStyle name="Milliers 2 4 3 2 2 2 3 5" xfId="32814"/>
    <cellStyle name="Milliers 2 4 3 2 2 2 4" xfId="5747"/>
    <cellStyle name="Milliers 2 4 3 2 2 2 4 2" xfId="12951"/>
    <cellStyle name="Milliers 2 4 3 2 2 2 4 2 2" xfId="27434"/>
    <cellStyle name="Milliers 2 4 3 2 2 2 4 2 2 2" xfId="56105"/>
    <cellStyle name="Milliers 2 4 3 2 2 2 4 2 3" xfId="41769"/>
    <cellStyle name="Milliers 2 4 3 2 2 2 4 3" xfId="20264"/>
    <cellStyle name="Milliers 2 4 3 2 2 2 4 3 2" xfId="48935"/>
    <cellStyle name="Milliers 2 4 3 2 2 2 4 4" xfId="34599"/>
    <cellStyle name="Milliers 2 4 3 2 2 2 5" xfId="9388"/>
    <cellStyle name="Milliers 2 4 3 2 2 2 5 2" xfId="23871"/>
    <cellStyle name="Milliers 2 4 3 2 2 2 5 2 2" xfId="52542"/>
    <cellStyle name="Milliers 2 4 3 2 2 2 5 3" xfId="38206"/>
    <cellStyle name="Milliers 2 4 3 2 2 2 6" xfId="16701"/>
    <cellStyle name="Milliers 2 4 3 2 2 2 6 2" xfId="45372"/>
    <cellStyle name="Milliers 2 4 3 2 2 2 7" xfId="31036"/>
    <cellStyle name="Milliers 2 4 3 2 2 2 8" xfId="2204"/>
    <cellStyle name="Milliers 2 4 3 2 2 3" xfId="2653"/>
    <cellStyle name="Milliers 2 4 3 2 2 3 2" xfId="4412"/>
    <cellStyle name="Milliers 2 4 3 2 2 3 2 2" xfId="7975"/>
    <cellStyle name="Milliers 2 4 3 2 2 3 2 2 2" xfId="15179"/>
    <cellStyle name="Milliers 2 4 3 2 2 3 2 2 2 2" xfId="29662"/>
    <cellStyle name="Milliers 2 4 3 2 2 3 2 2 2 2 2" xfId="58333"/>
    <cellStyle name="Milliers 2 4 3 2 2 3 2 2 2 3" xfId="43997"/>
    <cellStyle name="Milliers 2 4 3 2 2 3 2 2 3" xfId="22492"/>
    <cellStyle name="Milliers 2 4 3 2 2 3 2 2 3 2" xfId="51163"/>
    <cellStyle name="Milliers 2 4 3 2 2 3 2 2 4" xfId="36827"/>
    <cellStyle name="Milliers 2 4 3 2 2 3 2 3" xfId="11616"/>
    <cellStyle name="Milliers 2 4 3 2 2 3 2 3 2" xfId="26099"/>
    <cellStyle name="Milliers 2 4 3 2 2 3 2 3 2 2" xfId="54770"/>
    <cellStyle name="Milliers 2 4 3 2 2 3 2 3 3" xfId="40434"/>
    <cellStyle name="Milliers 2 4 3 2 2 3 2 4" xfId="18929"/>
    <cellStyle name="Milliers 2 4 3 2 2 3 2 4 2" xfId="47600"/>
    <cellStyle name="Milliers 2 4 3 2 2 3 2 5" xfId="33264"/>
    <cellStyle name="Milliers 2 4 3 2 2 3 3" xfId="6207"/>
    <cellStyle name="Milliers 2 4 3 2 2 3 3 2" xfId="13411"/>
    <cellStyle name="Milliers 2 4 3 2 2 3 3 2 2" xfId="27894"/>
    <cellStyle name="Milliers 2 4 3 2 2 3 3 2 2 2" xfId="56565"/>
    <cellStyle name="Milliers 2 4 3 2 2 3 3 2 3" xfId="42229"/>
    <cellStyle name="Milliers 2 4 3 2 2 3 3 3" xfId="20724"/>
    <cellStyle name="Milliers 2 4 3 2 2 3 3 3 2" xfId="49395"/>
    <cellStyle name="Milliers 2 4 3 2 2 3 3 4" xfId="35059"/>
    <cellStyle name="Milliers 2 4 3 2 2 3 4" xfId="9848"/>
    <cellStyle name="Milliers 2 4 3 2 2 3 4 2" xfId="24331"/>
    <cellStyle name="Milliers 2 4 3 2 2 3 4 2 2" xfId="53002"/>
    <cellStyle name="Milliers 2 4 3 2 2 3 4 3" xfId="38666"/>
    <cellStyle name="Milliers 2 4 3 2 2 3 5" xfId="17161"/>
    <cellStyle name="Milliers 2 4 3 2 2 3 5 2" xfId="45832"/>
    <cellStyle name="Milliers 2 4 3 2 2 3 6" xfId="31496"/>
    <cellStyle name="Milliers 2 4 3 2 2 4" xfId="3530"/>
    <cellStyle name="Milliers 2 4 3 2 2 4 2" xfId="7091"/>
    <cellStyle name="Milliers 2 4 3 2 2 4 2 2" xfId="14295"/>
    <cellStyle name="Milliers 2 4 3 2 2 4 2 2 2" xfId="28778"/>
    <cellStyle name="Milliers 2 4 3 2 2 4 2 2 2 2" xfId="57449"/>
    <cellStyle name="Milliers 2 4 3 2 2 4 2 2 3" xfId="43113"/>
    <cellStyle name="Milliers 2 4 3 2 2 4 2 3" xfId="21608"/>
    <cellStyle name="Milliers 2 4 3 2 2 4 2 3 2" xfId="50279"/>
    <cellStyle name="Milliers 2 4 3 2 2 4 2 4" xfId="35943"/>
    <cellStyle name="Milliers 2 4 3 2 2 4 3" xfId="10732"/>
    <cellStyle name="Milliers 2 4 3 2 2 4 3 2" xfId="25215"/>
    <cellStyle name="Milliers 2 4 3 2 2 4 3 2 2" xfId="53886"/>
    <cellStyle name="Milliers 2 4 3 2 2 4 3 3" xfId="39550"/>
    <cellStyle name="Milliers 2 4 3 2 2 4 4" xfId="18045"/>
    <cellStyle name="Milliers 2 4 3 2 2 4 4 2" xfId="46716"/>
    <cellStyle name="Milliers 2 4 3 2 2 4 5" xfId="32380"/>
    <cellStyle name="Milliers 2 4 3 2 2 5" xfId="5313"/>
    <cellStyle name="Milliers 2 4 3 2 2 5 2" xfId="12517"/>
    <cellStyle name="Milliers 2 4 3 2 2 5 2 2" xfId="27000"/>
    <cellStyle name="Milliers 2 4 3 2 2 5 2 2 2" xfId="55671"/>
    <cellStyle name="Milliers 2 4 3 2 2 5 2 3" xfId="41335"/>
    <cellStyle name="Milliers 2 4 3 2 2 5 3" xfId="19830"/>
    <cellStyle name="Milliers 2 4 3 2 2 5 3 2" xfId="48501"/>
    <cellStyle name="Milliers 2 4 3 2 2 5 4" xfId="34165"/>
    <cellStyle name="Milliers 2 4 3 2 2 6" xfId="8951"/>
    <cellStyle name="Milliers 2 4 3 2 2 6 2" xfId="23434"/>
    <cellStyle name="Milliers 2 4 3 2 2 6 2 2" xfId="52105"/>
    <cellStyle name="Milliers 2 4 3 2 2 6 3" xfId="37769"/>
    <cellStyle name="Milliers 2 4 3 2 2 7" xfId="16267"/>
    <cellStyle name="Milliers 2 4 3 2 2 7 2" xfId="44938"/>
    <cellStyle name="Milliers 2 4 3 2 2 8" xfId="30602"/>
    <cellStyle name="Milliers 2 4 3 2 2 9" xfId="1774"/>
    <cellStyle name="Milliers 2 4 3 2 3" xfId="891"/>
    <cellStyle name="Milliers 2 4 3 2 3 2" xfId="2869"/>
    <cellStyle name="Milliers 2 4 3 2 3 2 2" xfId="4630"/>
    <cellStyle name="Milliers 2 4 3 2 3 2 2 2" xfId="8193"/>
    <cellStyle name="Milliers 2 4 3 2 3 2 2 2 2" xfId="15397"/>
    <cellStyle name="Milliers 2 4 3 2 3 2 2 2 2 2" xfId="29880"/>
    <cellStyle name="Milliers 2 4 3 2 3 2 2 2 2 2 2" xfId="58551"/>
    <cellStyle name="Milliers 2 4 3 2 3 2 2 2 2 3" xfId="44215"/>
    <cellStyle name="Milliers 2 4 3 2 3 2 2 2 3" xfId="22710"/>
    <cellStyle name="Milliers 2 4 3 2 3 2 2 2 3 2" xfId="51381"/>
    <cellStyle name="Milliers 2 4 3 2 3 2 2 2 4" xfId="37045"/>
    <cellStyle name="Milliers 2 4 3 2 3 2 2 3" xfId="11834"/>
    <cellStyle name="Milliers 2 4 3 2 3 2 2 3 2" xfId="26317"/>
    <cellStyle name="Milliers 2 4 3 2 3 2 2 3 2 2" xfId="54988"/>
    <cellStyle name="Milliers 2 4 3 2 3 2 2 3 3" xfId="40652"/>
    <cellStyle name="Milliers 2 4 3 2 3 2 2 4" xfId="19147"/>
    <cellStyle name="Milliers 2 4 3 2 3 2 2 4 2" xfId="47818"/>
    <cellStyle name="Milliers 2 4 3 2 3 2 2 5" xfId="33482"/>
    <cellStyle name="Milliers 2 4 3 2 3 2 3" xfId="6425"/>
    <cellStyle name="Milliers 2 4 3 2 3 2 3 2" xfId="13629"/>
    <cellStyle name="Milliers 2 4 3 2 3 2 3 2 2" xfId="28112"/>
    <cellStyle name="Milliers 2 4 3 2 3 2 3 2 2 2" xfId="56783"/>
    <cellStyle name="Milliers 2 4 3 2 3 2 3 2 3" xfId="42447"/>
    <cellStyle name="Milliers 2 4 3 2 3 2 3 3" xfId="20942"/>
    <cellStyle name="Milliers 2 4 3 2 3 2 3 3 2" xfId="49613"/>
    <cellStyle name="Milliers 2 4 3 2 3 2 3 4" xfId="35277"/>
    <cellStyle name="Milliers 2 4 3 2 3 2 4" xfId="10066"/>
    <cellStyle name="Milliers 2 4 3 2 3 2 4 2" xfId="24549"/>
    <cellStyle name="Milliers 2 4 3 2 3 2 4 2 2" xfId="53220"/>
    <cellStyle name="Milliers 2 4 3 2 3 2 4 3" xfId="38884"/>
    <cellStyle name="Milliers 2 4 3 2 3 2 5" xfId="17379"/>
    <cellStyle name="Milliers 2 4 3 2 3 2 5 2" xfId="46050"/>
    <cellStyle name="Milliers 2 4 3 2 3 2 6" xfId="31714"/>
    <cellStyle name="Milliers 2 4 3 2 3 3" xfId="3746"/>
    <cellStyle name="Milliers 2 4 3 2 3 3 2" xfId="7309"/>
    <cellStyle name="Milliers 2 4 3 2 3 3 2 2" xfId="14513"/>
    <cellStyle name="Milliers 2 4 3 2 3 3 2 2 2" xfId="28996"/>
    <cellStyle name="Milliers 2 4 3 2 3 3 2 2 2 2" xfId="57667"/>
    <cellStyle name="Milliers 2 4 3 2 3 3 2 2 3" xfId="43331"/>
    <cellStyle name="Milliers 2 4 3 2 3 3 2 3" xfId="21826"/>
    <cellStyle name="Milliers 2 4 3 2 3 3 2 3 2" xfId="50497"/>
    <cellStyle name="Milliers 2 4 3 2 3 3 2 4" xfId="36161"/>
    <cellStyle name="Milliers 2 4 3 2 3 3 3" xfId="10950"/>
    <cellStyle name="Milliers 2 4 3 2 3 3 3 2" xfId="25433"/>
    <cellStyle name="Milliers 2 4 3 2 3 3 3 2 2" xfId="54104"/>
    <cellStyle name="Milliers 2 4 3 2 3 3 3 3" xfId="39768"/>
    <cellStyle name="Milliers 2 4 3 2 3 3 4" xfId="18263"/>
    <cellStyle name="Milliers 2 4 3 2 3 3 4 2" xfId="46934"/>
    <cellStyle name="Milliers 2 4 3 2 3 3 5" xfId="32598"/>
    <cellStyle name="Milliers 2 4 3 2 3 4" xfId="5531"/>
    <cellStyle name="Milliers 2 4 3 2 3 4 2" xfId="12735"/>
    <cellStyle name="Milliers 2 4 3 2 3 4 2 2" xfId="27218"/>
    <cellStyle name="Milliers 2 4 3 2 3 4 2 2 2" xfId="55889"/>
    <cellStyle name="Milliers 2 4 3 2 3 4 2 3" xfId="41553"/>
    <cellStyle name="Milliers 2 4 3 2 3 4 3" xfId="20048"/>
    <cellStyle name="Milliers 2 4 3 2 3 4 3 2" xfId="48719"/>
    <cellStyle name="Milliers 2 4 3 2 3 4 4" xfId="34383"/>
    <cellStyle name="Milliers 2 4 3 2 3 5" xfId="9172"/>
    <cellStyle name="Milliers 2 4 3 2 3 5 2" xfId="23655"/>
    <cellStyle name="Milliers 2 4 3 2 3 5 2 2" xfId="52326"/>
    <cellStyle name="Milliers 2 4 3 2 3 5 3" xfId="37990"/>
    <cellStyle name="Milliers 2 4 3 2 3 6" xfId="16485"/>
    <cellStyle name="Milliers 2 4 3 2 3 6 2" xfId="45156"/>
    <cellStyle name="Milliers 2 4 3 2 3 7" xfId="30820"/>
    <cellStyle name="Milliers 2 4 3 2 3 8" xfId="1990"/>
    <cellStyle name="Milliers 2 4 3 2 4" xfId="2442"/>
    <cellStyle name="Milliers 2 4 3 2 4 2" xfId="4196"/>
    <cellStyle name="Milliers 2 4 3 2 4 2 2" xfId="7759"/>
    <cellStyle name="Milliers 2 4 3 2 4 2 2 2" xfId="14963"/>
    <cellStyle name="Milliers 2 4 3 2 4 2 2 2 2" xfId="29446"/>
    <cellStyle name="Milliers 2 4 3 2 4 2 2 2 2 2" xfId="58117"/>
    <cellStyle name="Milliers 2 4 3 2 4 2 2 2 3" xfId="43781"/>
    <cellStyle name="Milliers 2 4 3 2 4 2 2 3" xfId="22276"/>
    <cellStyle name="Milliers 2 4 3 2 4 2 2 3 2" xfId="50947"/>
    <cellStyle name="Milliers 2 4 3 2 4 2 2 4" xfId="36611"/>
    <cellStyle name="Milliers 2 4 3 2 4 2 3" xfId="11400"/>
    <cellStyle name="Milliers 2 4 3 2 4 2 3 2" xfId="25883"/>
    <cellStyle name="Milliers 2 4 3 2 4 2 3 2 2" xfId="54554"/>
    <cellStyle name="Milliers 2 4 3 2 4 2 3 3" xfId="40218"/>
    <cellStyle name="Milliers 2 4 3 2 4 2 4" xfId="18713"/>
    <cellStyle name="Milliers 2 4 3 2 4 2 4 2" xfId="47384"/>
    <cellStyle name="Milliers 2 4 3 2 4 2 5" xfId="33048"/>
    <cellStyle name="Milliers 2 4 3 2 4 3" xfId="5991"/>
    <cellStyle name="Milliers 2 4 3 2 4 3 2" xfId="13195"/>
    <cellStyle name="Milliers 2 4 3 2 4 3 2 2" xfId="27678"/>
    <cellStyle name="Milliers 2 4 3 2 4 3 2 2 2" xfId="56349"/>
    <cellStyle name="Milliers 2 4 3 2 4 3 2 3" xfId="42013"/>
    <cellStyle name="Milliers 2 4 3 2 4 3 3" xfId="20508"/>
    <cellStyle name="Milliers 2 4 3 2 4 3 3 2" xfId="49179"/>
    <cellStyle name="Milliers 2 4 3 2 4 3 4" xfId="34843"/>
    <cellStyle name="Milliers 2 4 3 2 4 4" xfId="9632"/>
    <cellStyle name="Milliers 2 4 3 2 4 4 2" xfId="24115"/>
    <cellStyle name="Milliers 2 4 3 2 4 4 2 2" xfId="52786"/>
    <cellStyle name="Milliers 2 4 3 2 4 4 3" xfId="38450"/>
    <cellStyle name="Milliers 2 4 3 2 4 5" xfId="16945"/>
    <cellStyle name="Milliers 2 4 3 2 4 5 2" xfId="45616"/>
    <cellStyle name="Milliers 2 4 3 2 4 6" xfId="31280"/>
    <cellStyle name="Milliers 2 4 3 2 5" xfId="3314"/>
    <cellStyle name="Milliers 2 4 3 2 5 2" xfId="6875"/>
    <cellStyle name="Milliers 2 4 3 2 5 2 2" xfId="14079"/>
    <cellStyle name="Milliers 2 4 3 2 5 2 2 2" xfId="28562"/>
    <cellStyle name="Milliers 2 4 3 2 5 2 2 2 2" xfId="57233"/>
    <cellStyle name="Milliers 2 4 3 2 5 2 2 3" xfId="42897"/>
    <cellStyle name="Milliers 2 4 3 2 5 2 3" xfId="21392"/>
    <cellStyle name="Milliers 2 4 3 2 5 2 3 2" xfId="50063"/>
    <cellStyle name="Milliers 2 4 3 2 5 2 4" xfId="35727"/>
    <cellStyle name="Milliers 2 4 3 2 5 3" xfId="10516"/>
    <cellStyle name="Milliers 2 4 3 2 5 3 2" xfId="24999"/>
    <cellStyle name="Milliers 2 4 3 2 5 3 2 2" xfId="53670"/>
    <cellStyle name="Milliers 2 4 3 2 5 3 3" xfId="39334"/>
    <cellStyle name="Milliers 2 4 3 2 5 4" xfId="17829"/>
    <cellStyle name="Milliers 2 4 3 2 5 4 2" xfId="46500"/>
    <cellStyle name="Milliers 2 4 3 2 5 5" xfId="32164"/>
    <cellStyle name="Milliers 2 4 3 2 6" xfId="5097"/>
    <cellStyle name="Milliers 2 4 3 2 6 2" xfId="12301"/>
    <cellStyle name="Milliers 2 4 3 2 6 2 2" xfId="26784"/>
    <cellStyle name="Milliers 2 4 3 2 6 2 2 2" xfId="55455"/>
    <cellStyle name="Milliers 2 4 3 2 6 2 3" xfId="41119"/>
    <cellStyle name="Milliers 2 4 3 2 6 3" xfId="19614"/>
    <cellStyle name="Milliers 2 4 3 2 6 3 2" xfId="48285"/>
    <cellStyle name="Milliers 2 4 3 2 6 4" xfId="33949"/>
    <cellStyle name="Milliers 2 4 3 2 7" xfId="8726"/>
    <cellStyle name="Milliers 2 4 3 2 7 2" xfId="23209"/>
    <cellStyle name="Milliers 2 4 3 2 7 2 2" xfId="51880"/>
    <cellStyle name="Milliers 2 4 3 2 7 3" xfId="37544"/>
    <cellStyle name="Milliers 2 4 3 2 8" xfId="16051"/>
    <cellStyle name="Milliers 2 4 3 2 8 2" xfId="44722"/>
    <cellStyle name="Milliers 2 4 3 2 9" xfId="30386"/>
    <cellStyle name="Milliers 2 4 3 3" xfId="656"/>
    <cellStyle name="Milliers 2 4 3 3 2" xfId="1106"/>
    <cellStyle name="Milliers 2 4 3 3 2 2" xfId="3082"/>
    <cellStyle name="Milliers 2 4 3 3 2 2 2" xfId="4845"/>
    <cellStyle name="Milliers 2 4 3 3 2 2 2 2" xfId="8408"/>
    <cellStyle name="Milliers 2 4 3 3 2 2 2 2 2" xfId="15612"/>
    <cellStyle name="Milliers 2 4 3 3 2 2 2 2 2 2" xfId="30095"/>
    <cellStyle name="Milliers 2 4 3 3 2 2 2 2 2 2 2" xfId="58766"/>
    <cellStyle name="Milliers 2 4 3 3 2 2 2 2 2 3" xfId="44430"/>
    <cellStyle name="Milliers 2 4 3 3 2 2 2 2 3" xfId="22925"/>
    <cellStyle name="Milliers 2 4 3 3 2 2 2 2 3 2" xfId="51596"/>
    <cellStyle name="Milliers 2 4 3 3 2 2 2 2 4" xfId="37260"/>
    <cellStyle name="Milliers 2 4 3 3 2 2 2 3" xfId="12049"/>
    <cellStyle name="Milliers 2 4 3 3 2 2 2 3 2" xfId="26532"/>
    <cellStyle name="Milliers 2 4 3 3 2 2 2 3 2 2" xfId="55203"/>
    <cellStyle name="Milliers 2 4 3 3 2 2 2 3 3" xfId="40867"/>
    <cellStyle name="Milliers 2 4 3 3 2 2 2 4" xfId="19362"/>
    <cellStyle name="Milliers 2 4 3 3 2 2 2 4 2" xfId="48033"/>
    <cellStyle name="Milliers 2 4 3 3 2 2 2 5" xfId="33697"/>
    <cellStyle name="Milliers 2 4 3 3 2 2 3" xfId="6640"/>
    <cellStyle name="Milliers 2 4 3 3 2 2 3 2" xfId="13844"/>
    <cellStyle name="Milliers 2 4 3 3 2 2 3 2 2" xfId="28327"/>
    <cellStyle name="Milliers 2 4 3 3 2 2 3 2 2 2" xfId="56998"/>
    <cellStyle name="Milliers 2 4 3 3 2 2 3 2 3" xfId="42662"/>
    <cellStyle name="Milliers 2 4 3 3 2 2 3 3" xfId="21157"/>
    <cellStyle name="Milliers 2 4 3 3 2 2 3 3 2" xfId="49828"/>
    <cellStyle name="Milliers 2 4 3 3 2 2 3 4" xfId="35492"/>
    <cellStyle name="Milliers 2 4 3 3 2 2 4" xfId="10281"/>
    <cellStyle name="Milliers 2 4 3 3 2 2 4 2" xfId="24764"/>
    <cellStyle name="Milliers 2 4 3 3 2 2 4 2 2" xfId="53435"/>
    <cellStyle name="Milliers 2 4 3 3 2 2 4 3" xfId="39099"/>
    <cellStyle name="Milliers 2 4 3 3 2 2 5" xfId="17594"/>
    <cellStyle name="Milliers 2 4 3 3 2 2 5 2" xfId="46265"/>
    <cellStyle name="Milliers 2 4 3 3 2 2 6" xfId="31929"/>
    <cellStyle name="Milliers 2 4 3 3 2 3" xfId="3961"/>
    <cellStyle name="Milliers 2 4 3 3 2 3 2" xfId="7524"/>
    <cellStyle name="Milliers 2 4 3 3 2 3 2 2" xfId="14728"/>
    <cellStyle name="Milliers 2 4 3 3 2 3 2 2 2" xfId="29211"/>
    <cellStyle name="Milliers 2 4 3 3 2 3 2 2 2 2" xfId="57882"/>
    <cellStyle name="Milliers 2 4 3 3 2 3 2 2 3" xfId="43546"/>
    <cellStyle name="Milliers 2 4 3 3 2 3 2 3" xfId="22041"/>
    <cellStyle name="Milliers 2 4 3 3 2 3 2 3 2" xfId="50712"/>
    <cellStyle name="Milliers 2 4 3 3 2 3 2 4" xfId="36376"/>
    <cellStyle name="Milliers 2 4 3 3 2 3 3" xfId="11165"/>
    <cellStyle name="Milliers 2 4 3 3 2 3 3 2" xfId="25648"/>
    <cellStyle name="Milliers 2 4 3 3 2 3 3 2 2" xfId="54319"/>
    <cellStyle name="Milliers 2 4 3 3 2 3 3 3" xfId="39983"/>
    <cellStyle name="Milliers 2 4 3 3 2 3 4" xfId="18478"/>
    <cellStyle name="Milliers 2 4 3 3 2 3 4 2" xfId="47149"/>
    <cellStyle name="Milliers 2 4 3 3 2 3 5" xfId="32813"/>
    <cellStyle name="Milliers 2 4 3 3 2 4" xfId="5746"/>
    <cellStyle name="Milliers 2 4 3 3 2 4 2" xfId="12950"/>
    <cellStyle name="Milliers 2 4 3 3 2 4 2 2" xfId="27433"/>
    <cellStyle name="Milliers 2 4 3 3 2 4 2 2 2" xfId="56104"/>
    <cellStyle name="Milliers 2 4 3 3 2 4 2 3" xfId="41768"/>
    <cellStyle name="Milliers 2 4 3 3 2 4 3" xfId="20263"/>
    <cellStyle name="Milliers 2 4 3 3 2 4 3 2" xfId="48934"/>
    <cellStyle name="Milliers 2 4 3 3 2 4 4" xfId="34598"/>
    <cellStyle name="Milliers 2 4 3 3 2 5" xfId="9387"/>
    <cellStyle name="Milliers 2 4 3 3 2 5 2" xfId="23870"/>
    <cellStyle name="Milliers 2 4 3 3 2 5 2 2" xfId="52541"/>
    <cellStyle name="Milliers 2 4 3 3 2 5 3" xfId="38205"/>
    <cellStyle name="Milliers 2 4 3 3 2 6" xfId="16700"/>
    <cellStyle name="Milliers 2 4 3 3 2 6 2" xfId="45371"/>
    <cellStyle name="Milliers 2 4 3 3 2 7" xfId="31035"/>
    <cellStyle name="Milliers 2 4 3 3 2 8" xfId="2203"/>
    <cellStyle name="Milliers 2 4 3 3 3" xfId="2652"/>
    <cellStyle name="Milliers 2 4 3 3 3 2" xfId="4411"/>
    <cellStyle name="Milliers 2 4 3 3 3 2 2" xfId="7974"/>
    <cellStyle name="Milliers 2 4 3 3 3 2 2 2" xfId="15178"/>
    <cellStyle name="Milliers 2 4 3 3 3 2 2 2 2" xfId="29661"/>
    <cellStyle name="Milliers 2 4 3 3 3 2 2 2 2 2" xfId="58332"/>
    <cellStyle name="Milliers 2 4 3 3 3 2 2 2 3" xfId="43996"/>
    <cellStyle name="Milliers 2 4 3 3 3 2 2 3" xfId="22491"/>
    <cellStyle name="Milliers 2 4 3 3 3 2 2 3 2" xfId="51162"/>
    <cellStyle name="Milliers 2 4 3 3 3 2 2 4" xfId="36826"/>
    <cellStyle name="Milliers 2 4 3 3 3 2 3" xfId="11615"/>
    <cellStyle name="Milliers 2 4 3 3 3 2 3 2" xfId="26098"/>
    <cellStyle name="Milliers 2 4 3 3 3 2 3 2 2" xfId="54769"/>
    <cellStyle name="Milliers 2 4 3 3 3 2 3 3" xfId="40433"/>
    <cellStyle name="Milliers 2 4 3 3 3 2 4" xfId="18928"/>
    <cellStyle name="Milliers 2 4 3 3 3 2 4 2" xfId="47599"/>
    <cellStyle name="Milliers 2 4 3 3 3 2 5" xfId="33263"/>
    <cellStyle name="Milliers 2 4 3 3 3 3" xfId="6206"/>
    <cellStyle name="Milliers 2 4 3 3 3 3 2" xfId="13410"/>
    <cellStyle name="Milliers 2 4 3 3 3 3 2 2" xfId="27893"/>
    <cellStyle name="Milliers 2 4 3 3 3 3 2 2 2" xfId="56564"/>
    <cellStyle name="Milliers 2 4 3 3 3 3 2 3" xfId="42228"/>
    <cellStyle name="Milliers 2 4 3 3 3 3 3" xfId="20723"/>
    <cellStyle name="Milliers 2 4 3 3 3 3 3 2" xfId="49394"/>
    <cellStyle name="Milliers 2 4 3 3 3 3 4" xfId="35058"/>
    <cellStyle name="Milliers 2 4 3 3 3 4" xfId="9847"/>
    <cellStyle name="Milliers 2 4 3 3 3 4 2" xfId="24330"/>
    <cellStyle name="Milliers 2 4 3 3 3 4 2 2" xfId="53001"/>
    <cellStyle name="Milliers 2 4 3 3 3 4 3" xfId="38665"/>
    <cellStyle name="Milliers 2 4 3 3 3 5" xfId="17160"/>
    <cellStyle name="Milliers 2 4 3 3 3 5 2" xfId="45831"/>
    <cellStyle name="Milliers 2 4 3 3 3 6" xfId="31495"/>
    <cellStyle name="Milliers 2 4 3 3 4" xfId="3529"/>
    <cellStyle name="Milliers 2 4 3 3 4 2" xfId="7090"/>
    <cellStyle name="Milliers 2 4 3 3 4 2 2" xfId="14294"/>
    <cellStyle name="Milliers 2 4 3 3 4 2 2 2" xfId="28777"/>
    <cellStyle name="Milliers 2 4 3 3 4 2 2 2 2" xfId="57448"/>
    <cellStyle name="Milliers 2 4 3 3 4 2 2 3" xfId="43112"/>
    <cellStyle name="Milliers 2 4 3 3 4 2 3" xfId="21607"/>
    <cellStyle name="Milliers 2 4 3 3 4 2 3 2" xfId="50278"/>
    <cellStyle name="Milliers 2 4 3 3 4 2 4" xfId="35942"/>
    <cellStyle name="Milliers 2 4 3 3 4 3" xfId="10731"/>
    <cellStyle name="Milliers 2 4 3 3 4 3 2" xfId="25214"/>
    <cellStyle name="Milliers 2 4 3 3 4 3 2 2" xfId="53885"/>
    <cellStyle name="Milliers 2 4 3 3 4 3 3" xfId="39549"/>
    <cellStyle name="Milliers 2 4 3 3 4 4" xfId="18044"/>
    <cellStyle name="Milliers 2 4 3 3 4 4 2" xfId="46715"/>
    <cellStyle name="Milliers 2 4 3 3 4 5" xfId="32379"/>
    <cellStyle name="Milliers 2 4 3 3 5" xfId="5312"/>
    <cellStyle name="Milliers 2 4 3 3 5 2" xfId="12516"/>
    <cellStyle name="Milliers 2 4 3 3 5 2 2" xfId="26999"/>
    <cellStyle name="Milliers 2 4 3 3 5 2 2 2" xfId="55670"/>
    <cellStyle name="Milliers 2 4 3 3 5 2 3" xfId="41334"/>
    <cellStyle name="Milliers 2 4 3 3 5 3" xfId="19829"/>
    <cellStyle name="Milliers 2 4 3 3 5 3 2" xfId="48500"/>
    <cellStyle name="Milliers 2 4 3 3 5 4" xfId="34164"/>
    <cellStyle name="Milliers 2 4 3 3 6" xfId="8950"/>
    <cellStyle name="Milliers 2 4 3 3 6 2" xfId="23433"/>
    <cellStyle name="Milliers 2 4 3 3 6 2 2" xfId="52104"/>
    <cellStyle name="Milliers 2 4 3 3 6 3" xfId="37768"/>
    <cellStyle name="Milliers 2 4 3 3 7" xfId="16266"/>
    <cellStyle name="Milliers 2 4 3 3 7 2" xfId="44937"/>
    <cellStyle name="Milliers 2 4 3 3 8" xfId="30601"/>
    <cellStyle name="Milliers 2 4 3 3 9" xfId="1773"/>
    <cellStyle name="Milliers 2 4 3 4" xfId="890"/>
    <cellStyle name="Milliers 2 4 3 4 2" xfId="2868"/>
    <cellStyle name="Milliers 2 4 3 4 2 2" xfId="4629"/>
    <cellStyle name="Milliers 2 4 3 4 2 2 2" xfId="8192"/>
    <cellStyle name="Milliers 2 4 3 4 2 2 2 2" xfId="15396"/>
    <cellStyle name="Milliers 2 4 3 4 2 2 2 2 2" xfId="29879"/>
    <cellStyle name="Milliers 2 4 3 4 2 2 2 2 2 2" xfId="58550"/>
    <cellStyle name="Milliers 2 4 3 4 2 2 2 2 3" xfId="44214"/>
    <cellStyle name="Milliers 2 4 3 4 2 2 2 3" xfId="22709"/>
    <cellStyle name="Milliers 2 4 3 4 2 2 2 3 2" xfId="51380"/>
    <cellStyle name="Milliers 2 4 3 4 2 2 2 4" xfId="37044"/>
    <cellStyle name="Milliers 2 4 3 4 2 2 3" xfId="11833"/>
    <cellStyle name="Milliers 2 4 3 4 2 2 3 2" xfId="26316"/>
    <cellStyle name="Milliers 2 4 3 4 2 2 3 2 2" xfId="54987"/>
    <cellStyle name="Milliers 2 4 3 4 2 2 3 3" xfId="40651"/>
    <cellStyle name="Milliers 2 4 3 4 2 2 4" xfId="19146"/>
    <cellStyle name="Milliers 2 4 3 4 2 2 4 2" xfId="47817"/>
    <cellStyle name="Milliers 2 4 3 4 2 2 5" xfId="33481"/>
    <cellStyle name="Milliers 2 4 3 4 2 3" xfId="6424"/>
    <cellStyle name="Milliers 2 4 3 4 2 3 2" xfId="13628"/>
    <cellStyle name="Milliers 2 4 3 4 2 3 2 2" xfId="28111"/>
    <cellStyle name="Milliers 2 4 3 4 2 3 2 2 2" xfId="56782"/>
    <cellStyle name="Milliers 2 4 3 4 2 3 2 3" xfId="42446"/>
    <cellStyle name="Milliers 2 4 3 4 2 3 3" xfId="20941"/>
    <cellStyle name="Milliers 2 4 3 4 2 3 3 2" xfId="49612"/>
    <cellStyle name="Milliers 2 4 3 4 2 3 4" xfId="35276"/>
    <cellStyle name="Milliers 2 4 3 4 2 4" xfId="10065"/>
    <cellStyle name="Milliers 2 4 3 4 2 4 2" xfId="24548"/>
    <cellStyle name="Milliers 2 4 3 4 2 4 2 2" xfId="53219"/>
    <cellStyle name="Milliers 2 4 3 4 2 4 3" xfId="38883"/>
    <cellStyle name="Milliers 2 4 3 4 2 5" xfId="17378"/>
    <cellStyle name="Milliers 2 4 3 4 2 5 2" xfId="46049"/>
    <cellStyle name="Milliers 2 4 3 4 2 6" xfId="31713"/>
    <cellStyle name="Milliers 2 4 3 4 3" xfId="3745"/>
    <cellStyle name="Milliers 2 4 3 4 3 2" xfId="7308"/>
    <cellStyle name="Milliers 2 4 3 4 3 2 2" xfId="14512"/>
    <cellStyle name="Milliers 2 4 3 4 3 2 2 2" xfId="28995"/>
    <cellStyle name="Milliers 2 4 3 4 3 2 2 2 2" xfId="57666"/>
    <cellStyle name="Milliers 2 4 3 4 3 2 2 3" xfId="43330"/>
    <cellStyle name="Milliers 2 4 3 4 3 2 3" xfId="21825"/>
    <cellStyle name="Milliers 2 4 3 4 3 2 3 2" xfId="50496"/>
    <cellStyle name="Milliers 2 4 3 4 3 2 4" xfId="36160"/>
    <cellStyle name="Milliers 2 4 3 4 3 3" xfId="10949"/>
    <cellStyle name="Milliers 2 4 3 4 3 3 2" xfId="25432"/>
    <cellStyle name="Milliers 2 4 3 4 3 3 2 2" xfId="54103"/>
    <cellStyle name="Milliers 2 4 3 4 3 3 3" xfId="39767"/>
    <cellStyle name="Milliers 2 4 3 4 3 4" xfId="18262"/>
    <cellStyle name="Milliers 2 4 3 4 3 4 2" xfId="46933"/>
    <cellStyle name="Milliers 2 4 3 4 3 5" xfId="32597"/>
    <cellStyle name="Milliers 2 4 3 4 4" xfId="5530"/>
    <cellStyle name="Milliers 2 4 3 4 4 2" xfId="12734"/>
    <cellStyle name="Milliers 2 4 3 4 4 2 2" xfId="27217"/>
    <cellStyle name="Milliers 2 4 3 4 4 2 2 2" xfId="55888"/>
    <cellStyle name="Milliers 2 4 3 4 4 2 3" xfId="41552"/>
    <cellStyle name="Milliers 2 4 3 4 4 3" xfId="20047"/>
    <cellStyle name="Milliers 2 4 3 4 4 3 2" xfId="48718"/>
    <cellStyle name="Milliers 2 4 3 4 4 4" xfId="34382"/>
    <cellStyle name="Milliers 2 4 3 4 5" xfId="9171"/>
    <cellStyle name="Milliers 2 4 3 4 5 2" xfId="23654"/>
    <cellStyle name="Milliers 2 4 3 4 5 2 2" xfId="52325"/>
    <cellStyle name="Milliers 2 4 3 4 5 3" xfId="37989"/>
    <cellStyle name="Milliers 2 4 3 4 6" xfId="16484"/>
    <cellStyle name="Milliers 2 4 3 4 6 2" xfId="45155"/>
    <cellStyle name="Milliers 2 4 3 4 7" xfId="30819"/>
    <cellStyle name="Milliers 2 4 3 4 8" xfId="1989"/>
    <cellStyle name="Milliers 2 4 3 5" xfId="2441"/>
    <cellStyle name="Milliers 2 4 3 5 2" xfId="4195"/>
    <cellStyle name="Milliers 2 4 3 5 2 2" xfId="7758"/>
    <cellStyle name="Milliers 2 4 3 5 2 2 2" xfId="14962"/>
    <cellStyle name="Milliers 2 4 3 5 2 2 2 2" xfId="29445"/>
    <cellStyle name="Milliers 2 4 3 5 2 2 2 2 2" xfId="58116"/>
    <cellStyle name="Milliers 2 4 3 5 2 2 2 3" xfId="43780"/>
    <cellStyle name="Milliers 2 4 3 5 2 2 3" xfId="22275"/>
    <cellStyle name="Milliers 2 4 3 5 2 2 3 2" xfId="50946"/>
    <cellStyle name="Milliers 2 4 3 5 2 2 4" xfId="36610"/>
    <cellStyle name="Milliers 2 4 3 5 2 3" xfId="11399"/>
    <cellStyle name="Milliers 2 4 3 5 2 3 2" xfId="25882"/>
    <cellStyle name="Milliers 2 4 3 5 2 3 2 2" xfId="54553"/>
    <cellStyle name="Milliers 2 4 3 5 2 3 3" xfId="40217"/>
    <cellStyle name="Milliers 2 4 3 5 2 4" xfId="18712"/>
    <cellStyle name="Milliers 2 4 3 5 2 4 2" xfId="47383"/>
    <cellStyle name="Milliers 2 4 3 5 2 5" xfId="33047"/>
    <cellStyle name="Milliers 2 4 3 5 3" xfId="5990"/>
    <cellStyle name="Milliers 2 4 3 5 3 2" xfId="13194"/>
    <cellStyle name="Milliers 2 4 3 5 3 2 2" xfId="27677"/>
    <cellStyle name="Milliers 2 4 3 5 3 2 2 2" xfId="56348"/>
    <cellStyle name="Milliers 2 4 3 5 3 2 3" xfId="42012"/>
    <cellStyle name="Milliers 2 4 3 5 3 3" xfId="20507"/>
    <cellStyle name="Milliers 2 4 3 5 3 3 2" xfId="49178"/>
    <cellStyle name="Milliers 2 4 3 5 3 4" xfId="34842"/>
    <cellStyle name="Milliers 2 4 3 5 4" xfId="9631"/>
    <cellStyle name="Milliers 2 4 3 5 4 2" xfId="24114"/>
    <cellStyle name="Milliers 2 4 3 5 4 2 2" xfId="52785"/>
    <cellStyle name="Milliers 2 4 3 5 4 3" xfId="38449"/>
    <cellStyle name="Milliers 2 4 3 5 5" xfId="16944"/>
    <cellStyle name="Milliers 2 4 3 5 5 2" xfId="45615"/>
    <cellStyle name="Milliers 2 4 3 5 6" xfId="31279"/>
    <cellStyle name="Milliers 2 4 3 6" xfId="3313"/>
    <cellStyle name="Milliers 2 4 3 6 2" xfId="6874"/>
    <cellStyle name="Milliers 2 4 3 6 2 2" xfId="14078"/>
    <cellStyle name="Milliers 2 4 3 6 2 2 2" xfId="28561"/>
    <cellStyle name="Milliers 2 4 3 6 2 2 2 2" xfId="57232"/>
    <cellStyle name="Milliers 2 4 3 6 2 2 3" xfId="42896"/>
    <cellStyle name="Milliers 2 4 3 6 2 3" xfId="21391"/>
    <cellStyle name="Milliers 2 4 3 6 2 3 2" xfId="50062"/>
    <cellStyle name="Milliers 2 4 3 6 2 4" xfId="35726"/>
    <cellStyle name="Milliers 2 4 3 6 3" xfId="10515"/>
    <cellStyle name="Milliers 2 4 3 6 3 2" xfId="24998"/>
    <cellStyle name="Milliers 2 4 3 6 3 2 2" xfId="53669"/>
    <cellStyle name="Milliers 2 4 3 6 3 3" xfId="39333"/>
    <cellStyle name="Milliers 2 4 3 6 4" xfId="17828"/>
    <cellStyle name="Milliers 2 4 3 6 4 2" xfId="46499"/>
    <cellStyle name="Milliers 2 4 3 6 5" xfId="32163"/>
    <cellStyle name="Milliers 2 4 3 7" xfId="5096"/>
    <cellStyle name="Milliers 2 4 3 7 2" xfId="12300"/>
    <cellStyle name="Milliers 2 4 3 7 2 2" xfId="26783"/>
    <cellStyle name="Milliers 2 4 3 7 2 2 2" xfId="55454"/>
    <cellStyle name="Milliers 2 4 3 7 2 3" xfId="41118"/>
    <cellStyle name="Milliers 2 4 3 7 3" xfId="19613"/>
    <cellStyle name="Milliers 2 4 3 7 3 2" xfId="48284"/>
    <cellStyle name="Milliers 2 4 3 7 4" xfId="33948"/>
    <cellStyle name="Milliers 2 4 3 8" xfId="8725"/>
    <cellStyle name="Milliers 2 4 3 8 2" xfId="23208"/>
    <cellStyle name="Milliers 2 4 3 8 2 2" xfId="51879"/>
    <cellStyle name="Milliers 2 4 3 8 3" xfId="37543"/>
    <cellStyle name="Milliers 2 4 3 9" xfId="16050"/>
    <cellStyle name="Milliers 2 4 3 9 2" xfId="44721"/>
    <cellStyle name="Milliers 2 4 4" xfId="271"/>
    <cellStyle name="Milliers 2 4 4 10" xfId="1563"/>
    <cellStyle name="Milliers 2 4 4 2" xfId="658"/>
    <cellStyle name="Milliers 2 4 4 2 2" xfId="1108"/>
    <cellStyle name="Milliers 2 4 4 2 2 2" xfId="3084"/>
    <cellStyle name="Milliers 2 4 4 2 2 2 2" xfId="4847"/>
    <cellStyle name="Milliers 2 4 4 2 2 2 2 2" xfId="8410"/>
    <cellStyle name="Milliers 2 4 4 2 2 2 2 2 2" xfId="15614"/>
    <cellStyle name="Milliers 2 4 4 2 2 2 2 2 2 2" xfId="30097"/>
    <cellStyle name="Milliers 2 4 4 2 2 2 2 2 2 2 2" xfId="58768"/>
    <cellStyle name="Milliers 2 4 4 2 2 2 2 2 2 3" xfId="44432"/>
    <cellStyle name="Milliers 2 4 4 2 2 2 2 2 3" xfId="22927"/>
    <cellStyle name="Milliers 2 4 4 2 2 2 2 2 3 2" xfId="51598"/>
    <cellStyle name="Milliers 2 4 4 2 2 2 2 2 4" xfId="37262"/>
    <cellStyle name="Milliers 2 4 4 2 2 2 2 3" xfId="12051"/>
    <cellStyle name="Milliers 2 4 4 2 2 2 2 3 2" xfId="26534"/>
    <cellStyle name="Milliers 2 4 4 2 2 2 2 3 2 2" xfId="55205"/>
    <cellStyle name="Milliers 2 4 4 2 2 2 2 3 3" xfId="40869"/>
    <cellStyle name="Milliers 2 4 4 2 2 2 2 4" xfId="19364"/>
    <cellStyle name="Milliers 2 4 4 2 2 2 2 4 2" xfId="48035"/>
    <cellStyle name="Milliers 2 4 4 2 2 2 2 5" xfId="33699"/>
    <cellStyle name="Milliers 2 4 4 2 2 2 3" xfId="6642"/>
    <cellStyle name="Milliers 2 4 4 2 2 2 3 2" xfId="13846"/>
    <cellStyle name="Milliers 2 4 4 2 2 2 3 2 2" xfId="28329"/>
    <cellStyle name="Milliers 2 4 4 2 2 2 3 2 2 2" xfId="57000"/>
    <cellStyle name="Milliers 2 4 4 2 2 2 3 2 3" xfId="42664"/>
    <cellStyle name="Milliers 2 4 4 2 2 2 3 3" xfId="21159"/>
    <cellStyle name="Milliers 2 4 4 2 2 2 3 3 2" xfId="49830"/>
    <cellStyle name="Milliers 2 4 4 2 2 2 3 4" xfId="35494"/>
    <cellStyle name="Milliers 2 4 4 2 2 2 4" xfId="10283"/>
    <cellStyle name="Milliers 2 4 4 2 2 2 4 2" xfId="24766"/>
    <cellStyle name="Milliers 2 4 4 2 2 2 4 2 2" xfId="53437"/>
    <cellStyle name="Milliers 2 4 4 2 2 2 4 3" xfId="39101"/>
    <cellStyle name="Milliers 2 4 4 2 2 2 5" xfId="17596"/>
    <cellStyle name="Milliers 2 4 4 2 2 2 5 2" xfId="46267"/>
    <cellStyle name="Milliers 2 4 4 2 2 2 6" xfId="31931"/>
    <cellStyle name="Milliers 2 4 4 2 2 3" xfId="3963"/>
    <cellStyle name="Milliers 2 4 4 2 2 3 2" xfId="7526"/>
    <cellStyle name="Milliers 2 4 4 2 2 3 2 2" xfId="14730"/>
    <cellStyle name="Milliers 2 4 4 2 2 3 2 2 2" xfId="29213"/>
    <cellStyle name="Milliers 2 4 4 2 2 3 2 2 2 2" xfId="57884"/>
    <cellStyle name="Milliers 2 4 4 2 2 3 2 2 3" xfId="43548"/>
    <cellStyle name="Milliers 2 4 4 2 2 3 2 3" xfId="22043"/>
    <cellStyle name="Milliers 2 4 4 2 2 3 2 3 2" xfId="50714"/>
    <cellStyle name="Milliers 2 4 4 2 2 3 2 4" xfId="36378"/>
    <cellStyle name="Milliers 2 4 4 2 2 3 3" xfId="11167"/>
    <cellStyle name="Milliers 2 4 4 2 2 3 3 2" xfId="25650"/>
    <cellStyle name="Milliers 2 4 4 2 2 3 3 2 2" xfId="54321"/>
    <cellStyle name="Milliers 2 4 4 2 2 3 3 3" xfId="39985"/>
    <cellStyle name="Milliers 2 4 4 2 2 3 4" xfId="18480"/>
    <cellStyle name="Milliers 2 4 4 2 2 3 4 2" xfId="47151"/>
    <cellStyle name="Milliers 2 4 4 2 2 3 5" xfId="32815"/>
    <cellStyle name="Milliers 2 4 4 2 2 4" xfId="5748"/>
    <cellStyle name="Milliers 2 4 4 2 2 4 2" xfId="12952"/>
    <cellStyle name="Milliers 2 4 4 2 2 4 2 2" xfId="27435"/>
    <cellStyle name="Milliers 2 4 4 2 2 4 2 2 2" xfId="56106"/>
    <cellStyle name="Milliers 2 4 4 2 2 4 2 3" xfId="41770"/>
    <cellStyle name="Milliers 2 4 4 2 2 4 3" xfId="20265"/>
    <cellStyle name="Milliers 2 4 4 2 2 4 3 2" xfId="48936"/>
    <cellStyle name="Milliers 2 4 4 2 2 4 4" xfId="34600"/>
    <cellStyle name="Milliers 2 4 4 2 2 5" xfId="9389"/>
    <cellStyle name="Milliers 2 4 4 2 2 5 2" xfId="23872"/>
    <cellStyle name="Milliers 2 4 4 2 2 5 2 2" xfId="52543"/>
    <cellStyle name="Milliers 2 4 4 2 2 5 3" xfId="38207"/>
    <cellStyle name="Milliers 2 4 4 2 2 6" xfId="16702"/>
    <cellStyle name="Milliers 2 4 4 2 2 6 2" xfId="45373"/>
    <cellStyle name="Milliers 2 4 4 2 2 7" xfId="31037"/>
    <cellStyle name="Milliers 2 4 4 2 2 8" xfId="2205"/>
    <cellStyle name="Milliers 2 4 4 2 3" xfId="2654"/>
    <cellStyle name="Milliers 2 4 4 2 3 2" xfId="4413"/>
    <cellStyle name="Milliers 2 4 4 2 3 2 2" xfId="7976"/>
    <cellStyle name="Milliers 2 4 4 2 3 2 2 2" xfId="15180"/>
    <cellStyle name="Milliers 2 4 4 2 3 2 2 2 2" xfId="29663"/>
    <cellStyle name="Milliers 2 4 4 2 3 2 2 2 2 2" xfId="58334"/>
    <cellStyle name="Milliers 2 4 4 2 3 2 2 2 3" xfId="43998"/>
    <cellStyle name="Milliers 2 4 4 2 3 2 2 3" xfId="22493"/>
    <cellStyle name="Milliers 2 4 4 2 3 2 2 3 2" xfId="51164"/>
    <cellStyle name="Milliers 2 4 4 2 3 2 2 4" xfId="36828"/>
    <cellStyle name="Milliers 2 4 4 2 3 2 3" xfId="11617"/>
    <cellStyle name="Milliers 2 4 4 2 3 2 3 2" xfId="26100"/>
    <cellStyle name="Milliers 2 4 4 2 3 2 3 2 2" xfId="54771"/>
    <cellStyle name="Milliers 2 4 4 2 3 2 3 3" xfId="40435"/>
    <cellStyle name="Milliers 2 4 4 2 3 2 4" xfId="18930"/>
    <cellStyle name="Milliers 2 4 4 2 3 2 4 2" xfId="47601"/>
    <cellStyle name="Milliers 2 4 4 2 3 2 5" xfId="33265"/>
    <cellStyle name="Milliers 2 4 4 2 3 3" xfId="6208"/>
    <cellStyle name="Milliers 2 4 4 2 3 3 2" xfId="13412"/>
    <cellStyle name="Milliers 2 4 4 2 3 3 2 2" xfId="27895"/>
    <cellStyle name="Milliers 2 4 4 2 3 3 2 2 2" xfId="56566"/>
    <cellStyle name="Milliers 2 4 4 2 3 3 2 3" xfId="42230"/>
    <cellStyle name="Milliers 2 4 4 2 3 3 3" xfId="20725"/>
    <cellStyle name="Milliers 2 4 4 2 3 3 3 2" xfId="49396"/>
    <cellStyle name="Milliers 2 4 4 2 3 3 4" xfId="35060"/>
    <cellStyle name="Milliers 2 4 4 2 3 4" xfId="9849"/>
    <cellStyle name="Milliers 2 4 4 2 3 4 2" xfId="24332"/>
    <cellStyle name="Milliers 2 4 4 2 3 4 2 2" xfId="53003"/>
    <cellStyle name="Milliers 2 4 4 2 3 4 3" xfId="38667"/>
    <cellStyle name="Milliers 2 4 4 2 3 5" xfId="17162"/>
    <cellStyle name="Milliers 2 4 4 2 3 5 2" xfId="45833"/>
    <cellStyle name="Milliers 2 4 4 2 3 6" xfId="31497"/>
    <cellStyle name="Milliers 2 4 4 2 4" xfId="3531"/>
    <cellStyle name="Milliers 2 4 4 2 4 2" xfId="7092"/>
    <cellStyle name="Milliers 2 4 4 2 4 2 2" xfId="14296"/>
    <cellStyle name="Milliers 2 4 4 2 4 2 2 2" xfId="28779"/>
    <cellStyle name="Milliers 2 4 4 2 4 2 2 2 2" xfId="57450"/>
    <cellStyle name="Milliers 2 4 4 2 4 2 2 3" xfId="43114"/>
    <cellStyle name="Milliers 2 4 4 2 4 2 3" xfId="21609"/>
    <cellStyle name="Milliers 2 4 4 2 4 2 3 2" xfId="50280"/>
    <cellStyle name="Milliers 2 4 4 2 4 2 4" xfId="35944"/>
    <cellStyle name="Milliers 2 4 4 2 4 3" xfId="10733"/>
    <cellStyle name="Milliers 2 4 4 2 4 3 2" xfId="25216"/>
    <cellStyle name="Milliers 2 4 4 2 4 3 2 2" xfId="53887"/>
    <cellStyle name="Milliers 2 4 4 2 4 3 3" xfId="39551"/>
    <cellStyle name="Milliers 2 4 4 2 4 4" xfId="18046"/>
    <cellStyle name="Milliers 2 4 4 2 4 4 2" xfId="46717"/>
    <cellStyle name="Milliers 2 4 4 2 4 5" xfId="32381"/>
    <cellStyle name="Milliers 2 4 4 2 5" xfId="5314"/>
    <cellStyle name="Milliers 2 4 4 2 5 2" xfId="12518"/>
    <cellStyle name="Milliers 2 4 4 2 5 2 2" xfId="27001"/>
    <cellStyle name="Milliers 2 4 4 2 5 2 2 2" xfId="55672"/>
    <cellStyle name="Milliers 2 4 4 2 5 2 3" xfId="41336"/>
    <cellStyle name="Milliers 2 4 4 2 5 3" xfId="19831"/>
    <cellStyle name="Milliers 2 4 4 2 5 3 2" xfId="48502"/>
    <cellStyle name="Milliers 2 4 4 2 5 4" xfId="34166"/>
    <cellStyle name="Milliers 2 4 4 2 6" xfId="8952"/>
    <cellStyle name="Milliers 2 4 4 2 6 2" xfId="23435"/>
    <cellStyle name="Milliers 2 4 4 2 6 2 2" xfId="52106"/>
    <cellStyle name="Milliers 2 4 4 2 6 3" xfId="37770"/>
    <cellStyle name="Milliers 2 4 4 2 7" xfId="16268"/>
    <cellStyle name="Milliers 2 4 4 2 7 2" xfId="44939"/>
    <cellStyle name="Milliers 2 4 4 2 8" xfId="30603"/>
    <cellStyle name="Milliers 2 4 4 2 9" xfId="1775"/>
    <cellStyle name="Milliers 2 4 4 3" xfId="892"/>
    <cellStyle name="Milliers 2 4 4 3 2" xfId="2870"/>
    <cellStyle name="Milliers 2 4 4 3 2 2" xfId="4631"/>
    <cellStyle name="Milliers 2 4 4 3 2 2 2" xfId="8194"/>
    <cellStyle name="Milliers 2 4 4 3 2 2 2 2" xfId="15398"/>
    <cellStyle name="Milliers 2 4 4 3 2 2 2 2 2" xfId="29881"/>
    <cellStyle name="Milliers 2 4 4 3 2 2 2 2 2 2" xfId="58552"/>
    <cellStyle name="Milliers 2 4 4 3 2 2 2 2 3" xfId="44216"/>
    <cellStyle name="Milliers 2 4 4 3 2 2 2 3" xfId="22711"/>
    <cellStyle name="Milliers 2 4 4 3 2 2 2 3 2" xfId="51382"/>
    <cellStyle name="Milliers 2 4 4 3 2 2 2 4" xfId="37046"/>
    <cellStyle name="Milliers 2 4 4 3 2 2 3" xfId="11835"/>
    <cellStyle name="Milliers 2 4 4 3 2 2 3 2" xfId="26318"/>
    <cellStyle name="Milliers 2 4 4 3 2 2 3 2 2" xfId="54989"/>
    <cellStyle name="Milliers 2 4 4 3 2 2 3 3" xfId="40653"/>
    <cellStyle name="Milliers 2 4 4 3 2 2 4" xfId="19148"/>
    <cellStyle name="Milliers 2 4 4 3 2 2 4 2" xfId="47819"/>
    <cellStyle name="Milliers 2 4 4 3 2 2 5" xfId="33483"/>
    <cellStyle name="Milliers 2 4 4 3 2 3" xfId="6426"/>
    <cellStyle name="Milliers 2 4 4 3 2 3 2" xfId="13630"/>
    <cellStyle name="Milliers 2 4 4 3 2 3 2 2" xfId="28113"/>
    <cellStyle name="Milliers 2 4 4 3 2 3 2 2 2" xfId="56784"/>
    <cellStyle name="Milliers 2 4 4 3 2 3 2 3" xfId="42448"/>
    <cellStyle name="Milliers 2 4 4 3 2 3 3" xfId="20943"/>
    <cellStyle name="Milliers 2 4 4 3 2 3 3 2" xfId="49614"/>
    <cellStyle name="Milliers 2 4 4 3 2 3 4" xfId="35278"/>
    <cellStyle name="Milliers 2 4 4 3 2 4" xfId="10067"/>
    <cellStyle name="Milliers 2 4 4 3 2 4 2" xfId="24550"/>
    <cellStyle name="Milliers 2 4 4 3 2 4 2 2" xfId="53221"/>
    <cellStyle name="Milliers 2 4 4 3 2 4 3" xfId="38885"/>
    <cellStyle name="Milliers 2 4 4 3 2 5" xfId="17380"/>
    <cellStyle name="Milliers 2 4 4 3 2 5 2" xfId="46051"/>
    <cellStyle name="Milliers 2 4 4 3 2 6" xfId="31715"/>
    <cellStyle name="Milliers 2 4 4 3 3" xfId="3747"/>
    <cellStyle name="Milliers 2 4 4 3 3 2" xfId="7310"/>
    <cellStyle name="Milliers 2 4 4 3 3 2 2" xfId="14514"/>
    <cellStyle name="Milliers 2 4 4 3 3 2 2 2" xfId="28997"/>
    <cellStyle name="Milliers 2 4 4 3 3 2 2 2 2" xfId="57668"/>
    <cellStyle name="Milliers 2 4 4 3 3 2 2 3" xfId="43332"/>
    <cellStyle name="Milliers 2 4 4 3 3 2 3" xfId="21827"/>
    <cellStyle name="Milliers 2 4 4 3 3 2 3 2" xfId="50498"/>
    <cellStyle name="Milliers 2 4 4 3 3 2 4" xfId="36162"/>
    <cellStyle name="Milliers 2 4 4 3 3 3" xfId="10951"/>
    <cellStyle name="Milliers 2 4 4 3 3 3 2" xfId="25434"/>
    <cellStyle name="Milliers 2 4 4 3 3 3 2 2" xfId="54105"/>
    <cellStyle name="Milliers 2 4 4 3 3 3 3" xfId="39769"/>
    <cellStyle name="Milliers 2 4 4 3 3 4" xfId="18264"/>
    <cellStyle name="Milliers 2 4 4 3 3 4 2" xfId="46935"/>
    <cellStyle name="Milliers 2 4 4 3 3 5" xfId="32599"/>
    <cellStyle name="Milliers 2 4 4 3 4" xfId="5532"/>
    <cellStyle name="Milliers 2 4 4 3 4 2" xfId="12736"/>
    <cellStyle name="Milliers 2 4 4 3 4 2 2" xfId="27219"/>
    <cellStyle name="Milliers 2 4 4 3 4 2 2 2" xfId="55890"/>
    <cellStyle name="Milliers 2 4 4 3 4 2 3" xfId="41554"/>
    <cellStyle name="Milliers 2 4 4 3 4 3" xfId="20049"/>
    <cellStyle name="Milliers 2 4 4 3 4 3 2" xfId="48720"/>
    <cellStyle name="Milliers 2 4 4 3 4 4" xfId="34384"/>
    <cellStyle name="Milliers 2 4 4 3 5" xfId="9173"/>
    <cellStyle name="Milliers 2 4 4 3 5 2" xfId="23656"/>
    <cellStyle name="Milliers 2 4 4 3 5 2 2" xfId="52327"/>
    <cellStyle name="Milliers 2 4 4 3 5 3" xfId="37991"/>
    <cellStyle name="Milliers 2 4 4 3 6" xfId="16486"/>
    <cellStyle name="Milliers 2 4 4 3 6 2" xfId="45157"/>
    <cellStyle name="Milliers 2 4 4 3 7" xfId="30821"/>
    <cellStyle name="Milliers 2 4 4 3 8" xfId="1991"/>
    <cellStyle name="Milliers 2 4 4 4" xfId="2443"/>
    <cellStyle name="Milliers 2 4 4 4 2" xfId="4197"/>
    <cellStyle name="Milliers 2 4 4 4 2 2" xfId="7760"/>
    <cellStyle name="Milliers 2 4 4 4 2 2 2" xfId="14964"/>
    <cellStyle name="Milliers 2 4 4 4 2 2 2 2" xfId="29447"/>
    <cellStyle name="Milliers 2 4 4 4 2 2 2 2 2" xfId="58118"/>
    <cellStyle name="Milliers 2 4 4 4 2 2 2 3" xfId="43782"/>
    <cellStyle name="Milliers 2 4 4 4 2 2 3" xfId="22277"/>
    <cellStyle name="Milliers 2 4 4 4 2 2 3 2" xfId="50948"/>
    <cellStyle name="Milliers 2 4 4 4 2 2 4" xfId="36612"/>
    <cellStyle name="Milliers 2 4 4 4 2 3" xfId="11401"/>
    <cellStyle name="Milliers 2 4 4 4 2 3 2" xfId="25884"/>
    <cellStyle name="Milliers 2 4 4 4 2 3 2 2" xfId="54555"/>
    <cellStyle name="Milliers 2 4 4 4 2 3 3" xfId="40219"/>
    <cellStyle name="Milliers 2 4 4 4 2 4" xfId="18714"/>
    <cellStyle name="Milliers 2 4 4 4 2 4 2" xfId="47385"/>
    <cellStyle name="Milliers 2 4 4 4 2 5" xfId="33049"/>
    <cellStyle name="Milliers 2 4 4 4 3" xfId="5992"/>
    <cellStyle name="Milliers 2 4 4 4 3 2" xfId="13196"/>
    <cellStyle name="Milliers 2 4 4 4 3 2 2" xfId="27679"/>
    <cellStyle name="Milliers 2 4 4 4 3 2 2 2" xfId="56350"/>
    <cellStyle name="Milliers 2 4 4 4 3 2 3" xfId="42014"/>
    <cellStyle name="Milliers 2 4 4 4 3 3" xfId="20509"/>
    <cellStyle name="Milliers 2 4 4 4 3 3 2" xfId="49180"/>
    <cellStyle name="Milliers 2 4 4 4 3 4" xfId="34844"/>
    <cellStyle name="Milliers 2 4 4 4 4" xfId="9633"/>
    <cellStyle name="Milliers 2 4 4 4 4 2" xfId="24116"/>
    <cellStyle name="Milliers 2 4 4 4 4 2 2" xfId="52787"/>
    <cellStyle name="Milliers 2 4 4 4 4 3" xfId="38451"/>
    <cellStyle name="Milliers 2 4 4 4 5" xfId="16946"/>
    <cellStyle name="Milliers 2 4 4 4 5 2" xfId="45617"/>
    <cellStyle name="Milliers 2 4 4 4 6" xfId="31281"/>
    <cellStyle name="Milliers 2 4 4 5" xfId="3315"/>
    <cellStyle name="Milliers 2 4 4 5 2" xfId="6876"/>
    <cellStyle name="Milliers 2 4 4 5 2 2" xfId="14080"/>
    <cellStyle name="Milliers 2 4 4 5 2 2 2" xfId="28563"/>
    <cellStyle name="Milliers 2 4 4 5 2 2 2 2" xfId="57234"/>
    <cellStyle name="Milliers 2 4 4 5 2 2 3" xfId="42898"/>
    <cellStyle name="Milliers 2 4 4 5 2 3" xfId="21393"/>
    <cellStyle name="Milliers 2 4 4 5 2 3 2" xfId="50064"/>
    <cellStyle name="Milliers 2 4 4 5 2 4" xfId="35728"/>
    <cellStyle name="Milliers 2 4 4 5 3" xfId="10517"/>
    <cellStyle name="Milliers 2 4 4 5 3 2" xfId="25000"/>
    <cellStyle name="Milliers 2 4 4 5 3 2 2" xfId="53671"/>
    <cellStyle name="Milliers 2 4 4 5 3 3" xfId="39335"/>
    <cellStyle name="Milliers 2 4 4 5 4" xfId="17830"/>
    <cellStyle name="Milliers 2 4 4 5 4 2" xfId="46501"/>
    <cellStyle name="Milliers 2 4 4 5 5" xfId="32165"/>
    <cellStyle name="Milliers 2 4 4 6" xfId="5098"/>
    <cellStyle name="Milliers 2 4 4 6 2" xfId="12302"/>
    <cellStyle name="Milliers 2 4 4 6 2 2" xfId="26785"/>
    <cellStyle name="Milliers 2 4 4 6 2 2 2" xfId="55456"/>
    <cellStyle name="Milliers 2 4 4 6 2 3" xfId="41120"/>
    <cellStyle name="Milliers 2 4 4 6 3" xfId="19615"/>
    <cellStyle name="Milliers 2 4 4 6 3 2" xfId="48286"/>
    <cellStyle name="Milliers 2 4 4 6 4" xfId="33950"/>
    <cellStyle name="Milliers 2 4 4 7" xfId="8727"/>
    <cellStyle name="Milliers 2 4 4 7 2" xfId="23210"/>
    <cellStyle name="Milliers 2 4 4 7 2 2" xfId="51881"/>
    <cellStyle name="Milliers 2 4 4 7 3" xfId="37545"/>
    <cellStyle name="Milliers 2 4 4 8" xfId="16052"/>
    <cellStyle name="Milliers 2 4 4 8 2" xfId="44723"/>
    <cellStyle name="Milliers 2 4 4 9" xfId="30387"/>
    <cellStyle name="Milliers 2 4 5" xfId="649"/>
    <cellStyle name="Milliers 2 4 5 2" xfId="1099"/>
    <cellStyle name="Milliers 2 4 5 2 2" xfId="3075"/>
    <cellStyle name="Milliers 2 4 5 2 2 2" xfId="4838"/>
    <cellStyle name="Milliers 2 4 5 2 2 2 2" xfId="8401"/>
    <cellStyle name="Milliers 2 4 5 2 2 2 2 2" xfId="15605"/>
    <cellStyle name="Milliers 2 4 5 2 2 2 2 2 2" xfId="30088"/>
    <cellStyle name="Milliers 2 4 5 2 2 2 2 2 2 2" xfId="58759"/>
    <cellStyle name="Milliers 2 4 5 2 2 2 2 2 3" xfId="44423"/>
    <cellStyle name="Milliers 2 4 5 2 2 2 2 3" xfId="22918"/>
    <cellStyle name="Milliers 2 4 5 2 2 2 2 3 2" xfId="51589"/>
    <cellStyle name="Milliers 2 4 5 2 2 2 2 4" xfId="37253"/>
    <cellStyle name="Milliers 2 4 5 2 2 2 3" xfId="12042"/>
    <cellStyle name="Milliers 2 4 5 2 2 2 3 2" xfId="26525"/>
    <cellStyle name="Milliers 2 4 5 2 2 2 3 2 2" xfId="55196"/>
    <cellStyle name="Milliers 2 4 5 2 2 2 3 3" xfId="40860"/>
    <cellStyle name="Milliers 2 4 5 2 2 2 4" xfId="19355"/>
    <cellStyle name="Milliers 2 4 5 2 2 2 4 2" xfId="48026"/>
    <cellStyle name="Milliers 2 4 5 2 2 2 5" xfId="33690"/>
    <cellStyle name="Milliers 2 4 5 2 2 3" xfId="6633"/>
    <cellStyle name="Milliers 2 4 5 2 2 3 2" xfId="13837"/>
    <cellStyle name="Milliers 2 4 5 2 2 3 2 2" xfId="28320"/>
    <cellStyle name="Milliers 2 4 5 2 2 3 2 2 2" xfId="56991"/>
    <cellStyle name="Milliers 2 4 5 2 2 3 2 3" xfId="42655"/>
    <cellStyle name="Milliers 2 4 5 2 2 3 3" xfId="21150"/>
    <cellStyle name="Milliers 2 4 5 2 2 3 3 2" xfId="49821"/>
    <cellStyle name="Milliers 2 4 5 2 2 3 4" xfId="35485"/>
    <cellStyle name="Milliers 2 4 5 2 2 4" xfId="10274"/>
    <cellStyle name="Milliers 2 4 5 2 2 4 2" xfId="24757"/>
    <cellStyle name="Milliers 2 4 5 2 2 4 2 2" xfId="53428"/>
    <cellStyle name="Milliers 2 4 5 2 2 4 3" xfId="39092"/>
    <cellStyle name="Milliers 2 4 5 2 2 5" xfId="17587"/>
    <cellStyle name="Milliers 2 4 5 2 2 5 2" xfId="46258"/>
    <cellStyle name="Milliers 2 4 5 2 2 6" xfId="31922"/>
    <cellStyle name="Milliers 2 4 5 2 3" xfId="3954"/>
    <cellStyle name="Milliers 2 4 5 2 3 2" xfId="7517"/>
    <cellStyle name="Milliers 2 4 5 2 3 2 2" xfId="14721"/>
    <cellStyle name="Milliers 2 4 5 2 3 2 2 2" xfId="29204"/>
    <cellStyle name="Milliers 2 4 5 2 3 2 2 2 2" xfId="57875"/>
    <cellStyle name="Milliers 2 4 5 2 3 2 2 3" xfId="43539"/>
    <cellStyle name="Milliers 2 4 5 2 3 2 3" xfId="22034"/>
    <cellStyle name="Milliers 2 4 5 2 3 2 3 2" xfId="50705"/>
    <cellStyle name="Milliers 2 4 5 2 3 2 4" xfId="36369"/>
    <cellStyle name="Milliers 2 4 5 2 3 3" xfId="11158"/>
    <cellStyle name="Milliers 2 4 5 2 3 3 2" xfId="25641"/>
    <cellStyle name="Milliers 2 4 5 2 3 3 2 2" xfId="54312"/>
    <cellStyle name="Milliers 2 4 5 2 3 3 3" xfId="39976"/>
    <cellStyle name="Milliers 2 4 5 2 3 4" xfId="18471"/>
    <cellStyle name="Milliers 2 4 5 2 3 4 2" xfId="47142"/>
    <cellStyle name="Milliers 2 4 5 2 3 5" xfId="32806"/>
    <cellStyle name="Milliers 2 4 5 2 4" xfId="5739"/>
    <cellStyle name="Milliers 2 4 5 2 4 2" xfId="12943"/>
    <cellStyle name="Milliers 2 4 5 2 4 2 2" xfId="27426"/>
    <cellStyle name="Milliers 2 4 5 2 4 2 2 2" xfId="56097"/>
    <cellStyle name="Milliers 2 4 5 2 4 2 3" xfId="41761"/>
    <cellStyle name="Milliers 2 4 5 2 4 3" xfId="20256"/>
    <cellStyle name="Milliers 2 4 5 2 4 3 2" xfId="48927"/>
    <cellStyle name="Milliers 2 4 5 2 4 4" xfId="34591"/>
    <cellStyle name="Milliers 2 4 5 2 5" xfId="9380"/>
    <cellStyle name="Milliers 2 4 5 2 5 2" xfId="23863"/>
    <cellStyle name="Milliers 2 4 5 2 5 2 2" xfId="52534"/>
    <cellStyle name="Milliers 2 4 5 2 5 3" xfId="38198"/>
    <cellStyle name="Milliers 2 4 5 2 6" xfId="16693"/>
    <cellStyle name="Milliers 2 4 5 2 6 2" xfId="45364"/>
    <cellStyle name="Milliers 2 4 5 2 7" xfId="31028"/>
    <cellStyle name="Milliers 2 4 5 2 8" xfId="2196"/>
    <cellStyle name="Milliers 2 4 5 3" xfId="2645"/>
    <cellStyle name="Milliers 2 4 5 3 2" xfId="4404"/>
    <cellStyle name="Milliers 2 4 5 3 2 2" xfId="7967"/>
    <cellStyle name="Milliers 2 4 5 3 2 2 2" xfId="15171"/>
    <cellStyle name="Milliers 2 4 5 3 2 2 2 2" xfId="29654"/>
    <cellStyle name="Milliers 2 4 5 3 2 2 2 2 2" xfId="58325"/>
    <cellStyle name="Milliers 2 4 5 3 2 2 2 3" xfId="43989"/>
    <cellStyle name="Milliers 2 4 5 3 2 2 3" xfId="22484"/>
    <cellStyle name="Milliers 2 4 5 3 2 2 3 2" xfId="51155"/>
    <cellStyle name="Milliers 2 4 5 3 2 2 4" xfId="36819"/>
    <cellStyle name="Milliers 2 4 5 3 2 3" xfId="11608"/>
    <cellStyle name="Milliers 2 4 5 3 2 3 2" xfId="26091"/>
    <cellStyle name="Milliers 2 4 5 3 2 3 2 2" xfId="54762"/>
    <cellStyle name="Milliers 2 4 5 3 2 3 3" xfId="40426"/>
    <cellStyle name="Milliers 2 4 5 3 2 4" xfId="18921"/>
    <cellStyle name="Milliers 2 4 5 3 2 4 2" xfId="47592"/>
    <cellStyle name="Milliers 2 4 5 3 2 5" xfId="33256"/>
    <cellStyle name="Milliers 2 4 5 3 3" xfId="6199"/>
    <cellStyle name="Milliers 2 4 5 3 3 2" xfId="13403"/>
    <cellStyle name="Milliers 2 4 5 3 3 2 2" xfId="27886"/>
    <cellStyle name="Milliers 2 4 5 3 3 2 2 2" xfId="56557"/>
    <cellStyle name="Milliers 2 4 5 3 3 2 3" xfId="42221"/>
    <cellStyle name="Milliers 2 4 5 3 3 3" xfId="20716"/>
    <cellStyle name="Milliers 2 4 5 3 3 3 2" xfId="49387"/>
    <cellStyle name="Milliers 2 4 5 3 3 4" xfId="35051"/>
    <cellStyle name="Milliers 2 4 5 3 4" xfId="9840"/>
    <cellStyle name="Milliers 2 4 5 3 4 2" xfId="24323"/>
    <cellStyle name="Milliers 2 4 5 3 4 2 2" xfId="52994"/>
    <cellStyle name="Milliers 2 4 5 3 4 3" xfId="38658"/>
    <cellStyle name="Milliers 2 4 5 3 5" xfId="17153"/>
    <cellStyle name="Milliers 2 4 5 3 5 2" xfId="45824"/>
    <cellStyle name="Milliers 2 4 5 3 6" xfId="31488"/>
    <cellStyle name="Milliers 2 4 5 4" xfId="3522"/>
    <cellStyle name="Milliers 2 4 5 4 2" xfId="7083"/>
    <cellStyle name="Milliers 2 4 5 4 2 2" xfId="14287"/>
    <cellStyle name="Milliers 2 4 5 4 2 2 2" xfId="28770"/>
    <cellStyle name="Milliers 2 4 5 4 2 2 2 2" xfId="57441"/>
    <cellStyle name="Milliers 2 4 5 4 2 2 3" xfId="43105"/>
    <cellStyle name="Milliers 2 4 5 4 2 3" xfId="21600"/>
    <cellStyle name="Milliers 2 4 5 4 2 3 2" xfId="50271"/>
    <cellStyle name="Milliers 2 4 5 4 2 4" xfId="35935"/>
    <cellStyle name="Milliers 2 4 5 4 3" xfId="10724"/>
    <cellStyle name="Milliers 2 4 5 4 3 2" xfId="25207"/>
    <cellStyle name="Milliers 2 4 5 4 3 2 2" xfId="53878"/>
    <cellStyle name="Milliers 2 4 5 4 3 3" xfId="39542"/>
    <cellStyle name="Milliers 2 4 5 4 4" xfId="18037"/>
    <cellStyle name="Milliers 2 4 5 4 4 2" xfId="46708"/>
    <cellStyle name="Milliers 2 4 5 4 5" xfId="32372"/>
    <cellStyle name="Milliers 2 4 5 5" xfId="5305"/>
    <cellStyle name="Milliers 2 4 5 5 2" xfId="12509"/>
    <cellStyle name="Milliers 2 4 5 5 2 2" xfId="26992"/>
    <cellStyle name="Milliers 2 4 5 5 2 2 2" xfId="55663"/>
    <cellStyle name="Milliers 2 4 5 5 2 3" xfId="41327"/>
    <cellStyle name="Milliers 2 4 5 5 3" xfId="19822"/>
    <cellStyle name="Milliers 2 4 5 5 3 2" xfId="48493"/>
    <cellStyle name="Milliers 2 4 5 5 4" xfId="34157"/>
    <cellStyle name="Milliers 2 4 5 6" xfId="8943"/>
    <cellStyle name="Milliers 2 4 5 6 2" xfId="23426"/>
    <cellStyle name="Milliers 2 4 5 6 2 2" xfId="52097"/>
    <cellStyle name="Milliers 2 4 5 6 3" xfId="37761"/>
    <cellStyle name="Milliers 2 4 5 7" xfId="16259"/>
    <cellStyle name="Milliers 2 4 5 7 2" xfId="44930"/>
    <cellStyle name="Milliers 2 4 5 8" xfId="30594"/>
    <cellStyle name="Milliers 2 4 5 9" xfId="1766"/>
    <cellStyle name="Milliers 2 4 6" xfId="883"/>
    <cellStyle name="Milliers 2 4 6 2" xfId="2861"/>
    <cellStyle name="Milliers 2 4 6 2 2" xfId="4622"/>
    <cellStyle name="Milliers 2 4 6 2 2 2" xfId="8185"/>
    <cellStyle name="Milliers 2 4 6 2 2 2 2" xfId="15389"/>
    <cellStyle name="Milliers 2 4 6 2 2 2 2 2" xfId="29872"/>
    <cellStyle name="Milliers 2 4 6 2 2 2 2 2 2" xfId="58543"/>
    <cellStyle name="Milliers 2 4 6 2 2 2 2 3" xfId="44207"/>
    <cellStyle name="Milliers 2 4 6 2 2 2 3" xfId="22702"/>
    <cellStyle name="Milliers 2 4 6 2 2 2 3 2" xfId="51373"/>
    <cellStyle name="Milliers 2 4 6 2 2 2 4" xfId="37037"/>
    <cellStyle name="Milliers 2 4 6 2 2 3" xfId="11826"/>
    <cellStyle name="Milliers 2 4 6 2 2 3 2" xfId="26309"/>
    <cellStyle name="Milliers 2 4 6 2 2 3 2 2" xfId="54980"/>
    <cellStyle name="Milliers 2 4 6 2 2 3 3" xfId="40644"/>
    <cellStyle name="Milliers 2 4 6 2 2 4" xfId="19139"/>
    <cellStyle name="Milliers 2 4 6 2 2 4 2" xfId="47810"/>
    <cellStyle name="Milliers 2 4 6 2 2 5" xfId="33474"/>
    <cellStyle name="Milliers 2 4 6 2 3" xfId="6417"/>
    <cellStyle name="Milliers 2 4 6 2 3 2" xfId="13621"/>
    <cellStyle name="Milliers 2 4 6 2 3 2 2" xfId="28104"/>
    <cellStyle name="Milliers 2 4 6 2 3 2 2 2" xfId="56775"/>
    <cellStyle name="Milliers 2 4 6 2 3 2 3" xfId="42439"/>
    <cellStyle name="Milliers 2 4 6 2 3 3" xfId="20934"/>
    <cellStyle name="Milliers 2 4 6 2 3 3 2" xfId="49605"/>
    <cellStyle name="Milliers 2 4 6 2 3 4" xfId="35269"/>
    <cellStyle name="Milliers 2 4 6 2 4" xfId="10058"/>
    <cellStyle name="Milliers 2 4 6 2 4 2" xfId="24541"/>
    <cellStyle name="Milliers 2 4 6 2 4 2 2" xfId="53212"/>
    <cellStyle name="Milliers 2 4 6 2 4 3" xfId="38876"/>
    <cellStyle name="Milliers 2 4 6 2 5" xfId="17371"/>
    <cellStyle name="Milliers 2 4 6 2 5 2" xfId="46042"/>
    <cellStyle name="Milliers 2 4 6 2 6" xfId="31706"/>
    <cellStyle name="Milliers 2 4 6 3" xfId="3738"/>
    <cellStyle name="Milliers 2 4 6 3 2" xfId="7301"/>
    <cellStyle name="Milliers 2 4 6 3 2 2" xfId="14505"/>
    <cellStyle name="Milliers 2 4 6 3 2 2 2" xfId="28988"/>
    <cellStyle name="Milliers 2 4 6 3 2 2 2 2" xfId="57659"/>
    <cellStyle name="Milliers 2 4 6 3 2 2 3" xfId="43323"/>
    <cellStyle name="Milliers 2 4 6 3 2 3" xfId="21818"/>
    <cellStyle name="Milliers 2 4 6 3 2 3 2" xfId="50489"/>
    <cellStyle name="Milliers 2 4 6 3 2 4" xfId="36153"/>
    <cellStyle name="Milliers 2 4 6 3 3" xfId="10942"/>
    <cellStyle name="Milliers 2 4 6 3 3 2" xfId="25425"/>
    <cellStyle name="Milliers 2 4 6 3 3 2 2" xfId="54096"/>
    <cellStyle name="Milliers 2 4 6 3 3 3" xfId="39760"/>
    <cellStyle name="Milliers 2 4 6 3 4" xfId="18255"/>
    <cellStyle name="Milliers 2 4 6 3 4 2" xfId="46926"/>
    <cellStyle name="Milliers 2 4 6 3 5" xfId="32590"/>
    <cellStyle name="Milliers 2 4 6 4" xfId="5523"/>
    <cellStyle name="Milliers 2 4 6 4 2" xfId="12727"/>
    <cellStyle name="Milliers 2 4 6 4 2 2" xfId="27210"/>
    <cellStyle name="Milliers 2 4 6 4 2 2 2" xfId="55881"/>
    <cellStyle name="Milliers 2 4 6 4 2 3" xfId="41545"/>
    <cellStyle name="Milliers 2 4 6 4 3" xfId="20040"/>
    <cellStyle name="Milliers 2 4 6 4 3 2" xfId="48711"/>
    <cellStyle name="Milliers 2 4 6 4 4" xfId="34375"/>
    <cellStyle name="Milliers 2 4 6 5" xfId="9164"/>
    <cellStyle name="Milliers 2 4 6 5 2" xfId="23647"/>
    <cellStyle name="Milliers 2 4 6 5 2 2" xfId="52318"/>
    <cellStyle name="Milliers 2 4 6 5 3" xfId="37982"/>
    <cellStyle name="Milliers 2 4 6 6" xfId="16477"/>
    <cellStyle name="Milliers 2 4 6 6 2" xfId="45148"/>
    <cellStyle name="Milliers 2 4 6 7" xfId="30812"/>
    <cellStyle name="Milliers 2 4 6 8" xfId="1982"/>
    <cellStyle name="Milliers 2 4 7" xfId="2434"/>
    <cellStyle name="Milliers 2 4 7 2" xfId="4188"/>
    <cellStyle name="Milliers 2 4 7 2 2" xfId="7751"/>
    <cellStyle name="Milliers 2 4 7 2 2 2" xfId="14955"/>
    <cellStyle name="Milliers 2 4 7 2 2 2 2" xfId="29438"/>
    <cellStyle name="Milliers 2 4 7 2 2 2 2 2" xfId="58109"/>
    <cellStyle name="Milliers 2 4 7 2 2 2 3" xfId="43773"/>
    <cellStyle name="Milliers 2 4 7 2 2 3" xfId="22268"/>
    <cellStyle name="Milliers 2 4 7 2 2 3 2" xfId="50939"/>
    <cellStyle name="Milliers 2 4 7 2 2 4" xfId="36603"/>
    <cellStyle name="Milliers 2 4 7 2 3" xfId="11392"/>
    <cellStyle name="Milliers 2 4 7 2 3 2" xfId="25875"/>
    <cellStyle name="Milliers 2 4 7 2 3 2 2" xfId="54546"/>
    <cellStyle name="Milliers 2 4 7 2 3 3" xfId="40210"/>
    <cellStyle name="Milliers 2 4 7 2 4" xfId="18705"/>
    <cellStyle name="Milliers 2 4 7 2 4 2" xfId="47376"/>
    <cellStyle name="Milliers 2 4 7 2 5" xfId="33040"/>
    <cellStyle name="Milliers 2 4 7 3" xfId="5983"/>
    <cellStyle name="Milliers 2 4 7 3 2" xfId="13187"/>
    <cellStyle name="Milliers 2 4 7 3 2 2" xfId="27670"/>
    <cellStyle name="Milliers 2 4 7 3 2 2 2" xfId="56341"/>
    <cellStyle name="Milliers 2 4 7 3 2 3" xfId="42005"/>
    <cellStyle name="Milliers 2 4 7 3 3" xfId="20500"/>
    <cellStyle name="Milliers 2 4 7 3 3 2" xfId="49171"/>
    <cellStyle name="Milliers 2 4 7 3 4" xfId="34835"/>
    <cellStyle name="Milliers 2 4 7 4" xfId="9624"/>
    <cellStyle name="Milliers 2 4 7 4 2" xfId="24107"/>
    <cellStyle name="Milliers 2 4 7 4 2 2" xfId="52778"/>
    <cellStyle name="Milliers 2 4 7 4 3" xfId="38442"/>
    <cellStyle name="Milliers 2 4 7 5" xfId="16937"/>
    <cellStyle name="Milliers 2 4 7 5 2" xfId="45608"/>
    <cellStyle name="Milliers 2 4 7 6" xfId="31272"/>
    <cellStyle name="Milliers 2 4 8" xfId="3306"/>
    <cellStyle name="Milliers 2 4 8 2" xfId="6867"/>
    <cellStyle name="Milliers 2 4 8 2 2" xfId="14071"/>
    <cellStyle name="Milliers 2 4 8 2 2 2" xfId="28554"/>
    <cellStyle name="Milliers 2 4 8 2 2 2 2" xfId="57225"/>
    <cellStyle name="Milliers 2 4 8 2 2 3" xfId="42889"/>
    <cellStyle name="Milliers 2 4 8 2 3" xfId="21384"/>
    <cellStyle name="Milliers 2 4 8 2 3 2" xfId="50055"/>
    <cellStyle name="Milliers 2 4 8 2 4" xfId="35719"/>
    <cellStyle name="Milliers 2 4 8 3" xfId="10508"/>
    <cellStyle name="Milliers 2 4 8 3 2" xfId="24991"/>
    <cellStyle name="Milliers 2 4 8 3 2 2" xfId="53662"/>
    <cellStyle name="Milliers 2 4 8 3 3" xfId="39326"/>
    <cellStyle name="Milliers 2 4 8 4" xfId="17821"/>
    <cellStyle name="Milliers 2 4 8 4 2" xfId="46492"/>
    <cellStyle name="Milliers 2 4 8 5" xfId="32156"/>
    <cellStyle name="Milliers 2 4 9" xfId="5089"/>
    <cellStyle name="Milliers 2 4 9 2" xfId="12293"/>
    <cellStyle name="Milliers 2 4 9 2 2" xfId="26776"/>
    <cellStyle name="Milliers 2 4 9 2 2 2" xfId="55447"/>
    <cellStyle name="Milliers 2 4 9 2 3" xfId="41111"/>
    <cellStyle name="Milliers 2 4 9 3" xfId="19606"/>
    <cellStyle name="Milliers 2 4 9 3 2" xfId="48277"/>
    <cellStyle name="Milliers 2 4 9 4" xfId="33941"/>
    <cellStyle name="Milliers 20" xfId="272"/>
    <cellStyle name="Milliers 20 2" xfId="659"/>
    <cellStyle name="Milliers 21" xfId="273"/>
    <cellStyle name="Milliers 21 10" xfId="1564"/>
    <cellStyle name="Milliers 21 2" xfId="660"/>
    <cellStyle name="Milliers 21 2 2" xfId="1109"/>
    <cellStyle name="Milliers 21 2 2 2" xfId="3085"/>
    <cellStyle name="Milliers 21 2 2 2 2" xfId="4848"/>
    <cellStyle name="Milliers 21 2 2 2 2 2" xfId="8411"/>
    <cellStyle name="Milliers 21 2 2 2 2 2 2" xfId="15615"/>
    <cellStyle name="Milliers 21 2 2 2 2 2 2 2" xfId="30098"/>
    <cellStyle name="Milliers 21 2 2 2 2 2 2 2 2" xfId="58769"/>
    <cellStyle name="Milliers 21 2 2 2 2 2 2 3" xfId="44433"/>
    <cellStyle name="Milliers 21 2 2 2 2 2 3" xfId="22928"/>
    <cellStyle name="Milliers 21 2 2 2 2 2 3 2" xfId="51599"/>
    <cellStyle name="Milliers 21 2 2 2 2 2 4" xfId="37263"/>
    <cellStyle name="Milliers 21 2 2 2 2 3" xfId="12052"/>
    <cellStyle name="Milliers 21 2 2 2 2 3 2" xfId="26535"/>
    <cellStyle name="Milliers 21 2 2 2 2 3 2 2" xfId="55206"/>
    <cellStyle name="Milliers 21 2 2 2 2 3 3" xfId="40870"/>
    <cellStyle name="Milliers 21 2 2 2 2 4" xfId="19365"/>
    <cellStyle name="Milliers 21 2 2 2 2 4 2" xfId="48036"/>
    <cellStyle name="Milliers 21 2 2 2 2 5" xfId="33700"/>
    <cellStyle name="Milliers 21 2 2 2 3" xfId="6643"/>
    <cellStyle name="Milliers 21 2 2 2 3 2" xfId="13847"/>
    <cellStyle name="Milliers 21 2 2 2 3 2 2" xfId="28330"/>
    <cellStyle name="Milliers 21 2 2 2 3 2 2 2" xfId="57001"/>
    <cellStyle name="Milliers 21 2 2 2 3 2 3" xfId="42665"/>
    <cellStyle name="Milliers 21 2 2 2 3 3" xfId="21160"/>
    <cellStyle name="Milliers 21 2 2 2 3 3 2" xfId="49831"/>
    <cellStyle name="Milliers 21 2 2 2 3 4" xfId="35495"/>
    <cellStyle name="Milliers 21 2 2 2 4" xfId="10284"/>
    <cellStyle name="Milliers 21 2 2 2 4 2" xfId="24767"/>
    <cellStyle name="Milliers 21 2 2 2 4 2 2" xfId="53438"/>
    <cellStyle name="Milliers 21 2 2 2 4 3" xfId="39102"/>
    <cellStyle name="Milliers 21 2 2 2 5" xfId="17597"/>
    <cellStyle name="Milliers 21 2 2 2 5 2" xfId="46268"/>
    <cellStyle name="Milliers 21 2 2 2 6" xfId="31932"/>
    <cellStyle name="Milliers 21 2 2 3" xfId="3964"/>
    <cellStyle name="Milliers 21 2 2 3 2" xfId="7527"/>
    <cellStyle name="Milliers 21 2 2 3 2 2" xfId="14731"/>
    <cellStyle name="Milliers 21 2 2 3 2 2 2" xfId="29214"/>
    <cellStyle name="Milliers 21 2 2 3 2 2 2 2" xfId="57885"/>
    <cellStyle name="Milliers 21 2 2 3 2 2 3" xfId="43549"/>
    <cellStyle name="Milliers 21 2 2 3 2 3" xfId="22044"/>
    <cellStyle name="Milliers 21 2 2 3 2 3 2" xfId="50715"/>
    <cellStyle name="Milliers 21 2 2 3 2 4" xfId="36379"/>
    <cellStyle name="Milliers 21 2 2 3 3" xfId="11168"/>
    <cellStyle name="Milliers 21 2 2 3 3 2" xfId="25651"/>
    <cellStyle name="Milliers 21 2 2 3 3 2 2" xfId="54322"/>
    <cellStyle name="Milliers 21 2 2 3 3 3" xfId="39986"/>
    <cellStyle name="Milliers 21 2 2 3 4" xfId="18481"/>
    <cellStyle name="Milliers 21 2 2 3 4 2" xfId="47152"/>
    <cellStyle name="Milliers 21 2 2 3 5" xfId="32816"/>
    <cellStyle name="Milliers 21 2 2 4" xfId="5749"/>
    <cellStyle name="Milliers 21 2 2 4 2" xfId="12953"/>
    <cellStyle name="Milliers 21 2 2 4 2 2" xfId="27436"/>
    <cellStyle name="Milliers 21 2 2 4 2 2 2" xfId="56107"/>
    <cellStyle name="Milliers 21 2 2 4 2 3" xfId="41771"/>
    <cellStyle name="Milliers 21 2 2 4 3" xfId="20266"/>
    <cellStyle name="Milliers 21 2 2 4 3 2" xfId="48937"/>
    <cellStyle name="Milliers 21 2 2 4 4" xfId="34601"/>
    <cellStyle name="Milliers 21 2 2 5" xfId="9390"/>
    <cellStyle name="Milliers 21 2 2 5 2" xfId="23873"/>
    <cellStyle name="Milliers 21 2 2 5 2 2" xfId="52544"/>
    <cellStyle name="Milliers 21 2 2 5 3" xfId="38208"/>
    <cellStyle name="Milliers 21 2 2 6" xfId="16703"/>
    <cellStyle name="Milliers 21 2 2 6 2" xfId="45374"/>
    <cellStyle name="Milliers 21 2 2 7" xfId="31038"/>
    <cellStyle name="Milliers 21 2 2 8" xfId="2206"/>
    <cellStyle name="Milliers 21 2 3" xfId="2655"/>
    <cellStyle name="Milliers 21 2 3 2" xfId="4414"/>
    <cellStyle name="Milliers 21 2 3 2 2" xfId="7977"/>
    <cellStyle name="Milliers 21 2 3 2 2 2" xfId="15181"/>
    <cellStyle name="Milliers 21 2 3 2 2 2 2" xfId="29664"/>
    <cellStyle name="Milliers 21 2 3 2 2 2 2 2" xfId="58335"/>
    <cellStyle name="Milliers 21 2 3 2 2 2 3" xfId="43999"/>
    <cellStyle name="Milliers 21 2 3 2 2 3" xfId="22494"/>
    <cellStyle name="Milliers 21 2 3 2 2 3 2" xfId="51165"/>
    <cellStyle name="Milliers 21 2 3 2 2 4" xfId="36829"/>
    <cellStyle name="Milliers 21 2 3 2 3" xfId="11618"/>
    <cellStyle name="Milliers 21 2 3 2 3 2" xfId="26101"/>
    <cellStyle name="Milliers 21 2 3 2 3 2 2" xfId="54772"/>
    <cellStyle name="Milliers 21 2 3 2 3 3" xfId="40436"/>
    <cellStyle name="Milliers 21 2 3 2 4" xfId="18931"/>
    <cellStyle name="Milliers 21 2 3 2 4 2" xfId="47602"/>
    <cellStyle name="Milliers 21 2 3 2 5" xfId="33266"/>
    <cellStyle name="Milliers 21 2 3 3" xfId="6209"/>
    <cellStyle name="Milliers 21 2 3 3 2" xfId="13413"/>
    <cellStyle name="Milliers 21 2 3 3 2 2" xfId="27896"/>
    <cellStyle name="Milliers 21 2 3 3 2 2 2" xfId="56567"/>
    <cellStyle name="Milliers 21 2 3 3 2 3" xfId="42231"/>
    <cellStyle name="Milliers 21 2 3 3 3" xfId="20726"/>
    <cellStyle name="Milliers 21 2 3 3 3 2" xfId="49397"/>
    <cellStyle name="Milliers 21 2 3 3 4" xfId="35061"/>
    <cellStyle name="Milliers 21 2 3 4" xfId="9850"/>
    <cellStyle name="Milliers 21 2 3 4 2" xfId="24333"/>
    <cellStyle name="Milliers 21 2 3 4 2 2" xfId="53004"/>
    <cellStyle name="Milliers 21 2 3 4 3" xfId="38668"/>
    <cellStyle name="Milliers 21 2 3 5" xfId="17163"/>
    <cellStyle name="Milliers 21 2 3 5 2" xfId="45834"/>
    <cellStyle name="Milliers 21 2 3 6" xfId="31498"/>
    <cellStyle name="Milliers 21 2 4" xfId="3532"/>
    <cellStyle name="Milliers 21 2 4 2" xfId="7093"/>
    <cellStyle name="Milliers 21 2 4 2 2" xfId="14297"/>
    <cellStyle name="Milliers 21 2 4 2 2 2" xfId="28780"/>
    <cellStyle name="Milliers 21 2 4 2 2 2 2" xfId="57451"/>
    <cellStyle name="Milliers 21 2 4 2 2 3" xfId="43115"/>
    <cellStyle name="Milliers 21 2 4 2 3" xfId="21610"/>
    <cellStyle name="Milliers 21 2 4 2 3 2" xfId="50281"/>
    <cellStyle name="Milliers 21 2 4 2 4" xfId="35945"/>
    <cellStyle name="Milliers 21 2 4 3" xfId="10734"/>
    <cellStyle name="Milliers 21 2 4 3 2" xfId="25217"/>
    <cellStyle name="Milliers 21 2 4 3 2 2" xfId="53888"/>
    <cellStyle name="Milliers 21 2 4 3 3" xfId="39552"/>
    <cellStyle name="Milliers 21 2 4 4" xfId="18047"/>
    <cellStyle name="Milliers 21 2 4 4 2" xfId="46718"/>
    <cellStyle name="Milliers 21 2 4 5" xfId="32382"/>
    <cellStyle name="Milliers 21 2 5" xfId="5315"/>
    <cellStyle name="Milliers 21 2 5 2" xfId="12519"/>
    <cellStyle name="Milliers 21 2 5 2 2" xfId="27002"/>
    <cellStyle name="Milliers 21 2 5 2 2 2" xfId="55673"/>
    <cellStyle name="Milliers 21 2 5 2 3" xfId="41337"/>
    <cellStyle name="Milliers 21 2 5 3" xfId="19832"/>
    <cellStyle name="Milliers 21 2 5 3 2" xfId="48503"/>
    <cellStyle name="Milliers 21 2 5 4" xfId="34167"/>
    <cellStyle name="Milliers 21 2 6" xfId="8953"/>
    <cellStyle name="Milliers 21 2 6 2" xfId="23436"/>
    <cellStyle name="Milliers 21 2 6 2 2" xfId="52107"/>
    <cellStyle name="Milliers 21 2 6 3" xfId="37771"/>
    <cellStyle name="Milliers 21 2 7" xfId="16269"/>
    <cellStyle name="Milliers 21 2 7 2" xfId="44940"/>
    <cellStyle name="Milliers 21 2 8" xfId="30604"/>
    <cellStyle name="Milliers 21 2 9" xfId="1776"/>
    <cellStyle name="Milliers 21 3" xfId="893"/>
    <cellStyle name="Milliers 21 3 2" xfId="2871"/>
    <cellStyle name="Milliers 21 3 2 2" xfId="4632"/>
    <cellStyle name="Milliers 21 3 2 2 2" xfId="8195"/>
    <cellStyle name="Milliers 21 3 2 2 2 2" xfId="15399"/>
    <cellStyle name="Milliers 21 3 2 2 2 2 2" xfId="29882"/>
    <cellStyle name="Milliers 21 3 2 2 2 2 2 2" xfId="58553"/>
    <cellStyle name="Milliers 21 3 2 2 2 2 3" xfId="44217"/>
    <cellStyle name="Milliers 21 3 2 2 2 3" xfId="22712"/>
    <cellStyle name="Milliers 21 3 2 2 2 3 2" xfId="51383"/>
    <cellStyle name="Milliers 21 3 2 2 2 4" xfId="37047"/>
    <cellStyle name="Milliers 21 3 2 2 3" xfId="11836"/>
    <cellStyle name="Milliers 21 3 2 2 3 2" xfId="26319"/>
    <cellStyle name="Milliers 21 3 2 2 3 2 2" xfId="54990"/>
    <cellStyle name="Milliers 21 3 2 2 3 3" xfId="40654"/>
    <cellStyle name="Milliers 21 3 2 2 4" xfId="19149"/>
    <cellStyle name="Milliers 21 3 2 2 4 2" xfId="47820"/>
    <cellStyle name="Milliers 21 3 2 2 5" xfId="33484"/>
    <cellStyle name="Milliers 21 3 2 3" xfId="6427"/>
    <cellStyle name="Milliers 21 3 2 3 2" xfId="13631"/>
    <cellStyle name="Milliers 21 3 2 3 2 2" xfId="28114"/>
    <cellStyle name="Milliers 21 3 2 3 2 2 2" xfId="56785"/>
    <cellStyle name="Milliers 21 3 2 3 2 3" xfId="42449"/>
    <cellStyle name="Milliers 21 3 2 3 3" xfId="20944"/>
    <cellStyle name="Milliers 21 3 2 3 3 2" xfId="49615"/>
    <cellStyle name="Milliers 21 3 2 3 4" xfId="35279"/>
    <cellStyle name="Milliers 21 3 2 4" xfId="10068"/>
    <cellStyle name="Milliers 21 3 2 4 2" xfId="24551"/>
    <cellStyle name="Milliers 21 3 2 4 2 2" xfId="53222"/>
    <cellStyle name="Milliers 21 3 2 4 3" xfId="38886"/>
    <cellStyle name="Milliers 21 3 2 5" xfId="17381"/>
    <cellStyle name="Milliers 21 3 2 5 2" xfId="46052"/>
    <cellStyle name="Milliers 21 3 2 6" xfId="31716"/>
    <cellStyle name="Milliers 21 3 3" xfId="3748"/>
    <cellStyle name="Milliers 21 3 3 2" xfId="7311"/>
    <cellStyle name="Milliers 21 3 3 2 2" xfId="14515"/>
    <cellStyle name="Milliers 21 3 3 2 2 2" xfId="28998"/>
    <cellStyle name="Milliers 21 3 3 2 2 2 2" xfId="57669"/>
    <cellStyle name="Milliers 21 3 3 2 2 3" xfId="43333"/>
    <cellStyle name="Milliers 21 3 3 2 3" xfId="21828"/>
    <cellStyle name="Milliers 21 3 3 2 3 2" xfId="50499"/>
    <cellStyle name="Milliers 21 3 3 2 4" xfId="36163"/>
    <cellStyle name="Milliers 21 3 3 3" xfId="10952"/>
    <cellStyle name="Milliers 21 3 3 3 2" xfId="25435"/>
    <cellStyle name="Milliers 21 3 3 3 2 2" xfId="54106"/>
    <cellStyle name="Milliers 21 3 3 3 3" xfId="39770"/>
    <cellStyle name="Milliers 21 3 3 4" xfId="18265"/>
    <cellStyle name="Milliers 21 3 3 4 2" xfId="46936"/>
    <cellStyle name="Milliers 21 3 3 5" xfId="32600"/>
    <cellStyle name="Milliers 21 3 4" xfId="5533"/>
    <cellStyle name="Milliers 21 3 4 2" xfId="12737"/>
    <cellStyle name="Milliers 21 3 4 2 2" xfId="27220"/>
    <cellStyle name="Milliers 21 3 4 2 2 2" xfId="55891"/>
    <cellStyle name="Milliers 21 3 4 2 3" xfId="41555"/>
    <cellStyle name="Milliers 21 3 4 3" xfId="20050"/>
    <cellStyle name="Milliers 21 3 4 3 2" xfId="48721"/>
    <cellStyle name="Milliers 21 3 4 4" xfId="34385"/>
    <cellStyle name="Milliers 21 3 5" xfId="9174"/>
    <cellStyle name="Milliers 21 3 5 2" xfId="23657"/>
    <cellStyle name="Milliers 21 3 5 2 2" xfId="52328"/>
    <cellStyle name="Milliers 21 3 5 3" xfId="37992"/>
    <cellStyle name="Milliers 21 3 6" xfId="16487"/>
    <cellStyle name="Milliers 21 3 6 2" xfId="45158"/>
    <cellStyle name="Milliers 21 3 7" xfId="30822"/>
    <cellStyle name="Milliers 21 3 8" xfId="1992"/>
    <cellStyle name="Milliers 21 4" xfId="2444"/>
    <cellStyle name="Milliers 21 4 2" xfId="4198"/>
    <cellStyle name="Milliers 21 4 2 2" xfId="7761"/>
    <cellStyle name="Milliers 21 4 2 2 2" xfId="14965"/>
    <cellStyle name="Milliers 21 4 2 2 2 2" xfId="29448"/>
    <cellStyle name="Milliers 21 4 2 2 2 2 2" xfId="58119"/>
    <cellStyle name="Milliers 21 4 2 2 2 3" xfId="43783"/>
    <cellStyle name="Milliers 21 4 2 2 3" xfId="22278"/>
    <cellStyle name="Milliers 21 4 2 2 3 2" xfId="50949"/>
    <cellStyle name="Milliers 21 4 2 2 4" xfId="36613"/>
    <cellStyle name="Milliers 21 4 2 3" xfId="11402"/>
    <cellStyle name="Milliers 21 4 2 3 2" xfId="25885"/>
    <cellStyle name="Milliers 21 4 2 3 2 2" xfId="54556"/>
    <cellStyle name="Milliers 21 4 2 3 3" xfId="40220"/>
    <cellStyle name="Milliers 21 4 2 4" xfId="18715"/>
    <cellStyle name="Milliers 21 4 2 4 2" xfId="47386"/>
    <cellStyle name="Milliers 21 4 2 5" xfId="33050"/>
    <cellStyle name="Milliers 21 4 3" xfId="5993"/>
    <cellStyle name="Milliers 21 4 3 2" xfId="13197"/>
    <cellStyle name="Milliers 21 4 3 2 2" xfId="27680"/>
    <cellStyle name="Milliers 21 4 3 2 2 2" xfId="56351"/>
    <cellStyle name="Milliers 21 4 3 2 3" xfId="42015"/>
    <cellStyle name="Milliers 21 4 3 3" xfId="20510"/>
    <cellStyle name="Milliers 21 4 3 3 2" xfId="49181"/>
    <cellStyle name="Milliers 21 4 3 4" xfId="34845"/>
    <cellStyle name="Milliers 21 4 4" xfId="9634"/>
    <cellStyle name="Milliers 21 4 4 2" xfId="24117"/>
    <cellStyle name="Milliers 21 4 4 2 2" xfId="52788"/>
    <cellStyle name="Milliers 21 4 4 3" xfId="38452"/>
    <cellStyle name="Milliers 21 4 5" xfId="16947"/>
    <cellStyle name="Milliers 21 4 5 2" xfId="45618"/>
    <cellStyle name="Milliers 21 4 6" xfId="31282"/>
    <cellStyle name="Milliers 21 5" xfId="3316"/>
    <cellStyle name="Milliers 21 5 2" xfId="6877"/>
    <cellStyle name="Milliers 21 5 2 2" xfId="14081"/>
    <cellStyle name="Milliers 21 5 2 2 2" xfId="28564"/>
    <cellStyle name="Milliers 21 5 2 2 2 2" xfId="57235"/>
    <cellStyle name="Milliers 21 5 2 2 3" xfId="42899"/>
    <cellStyle name="Milliers 21 5 2 3" xfId="21394"/>
    <cellStyle name="Milliers 21 5 2 3 2" xfId="50065"/>
    <cellStyle name="Milliers 21 5 2 4" xfId="35729"/>
    <cellStyle name="Milliers 21 5 3" xfId="10518"/>
    <cellStyle name="Milliers 21 5 3 2" xfId="25001"/>
    <cellStyle name="Milliers 21 5 3 2 2" xfId="53672"/>
    <cellStyle name="Milliers 21 5 3 3" xfId="39336"/>
    <cellStyle name="Milliers 21 5 4" xfId="17831"/>
    <cellStyle name="Milliers 21 5 4 2" xfId="46502"/>
    <cellStyle name="Milliers 21 5 5" xfId="32166"/>
    <cellStyle name="Milliers 21 6" xfId="5099"/>
    <cellStyle name="Milliers 21 6 2" xfId="12303"/>
    <cellStyle name="Milliers 21 6 2 2" xfId="26786"/>
    <cellStyle name="Milliers 21 6 2 2 2" xfId="55457"/>
    <cellStyle name="Milliers 21 6 2 3" xfId="41121"/>
    <cellStyle name="Milliers 21 6 3" xfId="19616"/>
    <cellStyle name="Milliers 21 6 3 2" xfId="48287"/>
    <cellStyle name="Milliers 21 6 4" xfId="33951"/>
    <cellStyle name="Milliers 21 7" xfId="8728"/>
    <cellStyle name="Milliers 21 7 2" xfId="23211"/>
    <cellStyle name="Milliers 21 7 2 2" xfId="51882"/>
    <cellStyle name="Milliers 21 7 3" xfId="37546"/>
    <cellStyle name="Milliers 21 8" xfId="16053"/>
    <cellStyle name="Milliers 21 8 2" xfId="44724"/>
    <cellStyle name="Milliers 21 9" xfId="30388"/>
    <cellStyle name="Milliers 22" xfId="1661"/>
    <cellStyle name="Milliers 22 2" xfId="8833"/>
    <cellStyle name="Milliers 22 2 2" xfId="23316"/>
    <cellStyle name="Milliers 22 2 2 2" xfId="51987"/>
    <cellStyle name="Milliers 22 2 3" xfId="37651"/>
    <cellStyle name="Milliers 3" xfId="274"/>
    <cellStyle name="Milliers 3 10" xfId="8729"/>
    <cellStyle name="Milliers 3 10 2" xfId="23212"/>
    <cellStyle name="Milliers 3 10 2 2" xfId="51883"/>
    <cellStyle name="Milliers 3 10 3" xfId="37547"/>
    <cellStyle name="Milliers 3 11" xfId="16054"/>
    <cellStyle name="Milliers 3 11 2" xfId="44725"/>
    <cellStyle name="Milliers 3 12" xfId="30389"/>
    <cellStyle name="Milliers 3 13" xfId="1565"/>
    <cellStyle name="Milliers 3 2" xfId="275"/>
    <cellStyle name="Milliers 3 2 2" xfId="276"/>
    <cellStyle name="Milliers 3 2 2 2" xfId="8731"/>
    <cellStyle name="Milliers 3 2 2 2 2" xfId="23214"/>
    <cellStyle name="Milliers 3 2 2 2 2 2" xfId="51885"/>
    <cellStyle name="Milliers 3 2 2 2 3" xfId="37549"/>
    <cellStyle name="Milliers 3 2 3" xfId="8730"/>
    <cellStyle name="Milliers 3 2 3 2" xfId="23213"/>
    <cellStyle name="Milliers 3 2 3 2 2" xfId="51884"/>
    <cellStyle name="Milliers 3 2 3 3" xfId="37548"/>
    <cellStyle name="Milliers 3 3" xfId="277"/>
    <cellStyle name="Milliers 3 3 10" xfId="30390"/>
    <cellStyle name="Milliers 3 3 11" xfId="1566"/>
    <cellStyle name="Milliers 3 3 2" xfId="278"/>
    <cellStyle name="Milliers 3 3 2 10" xfId="1567"/>
    <cellStyle name="Milliers 3 3 2 2" xfId="663"/>
    <cellStyle name="Milliers 3 3 2 2 2" xfId="1112"/>
    <cellStyle name="Milliers 3 3 2 2 2 2" xfId="3088"/>
    <cellStyle name="Milliers 3 3 2 2 2 2 2" xfId="4851"/>
    <cellStyle name="Milliers 3 3 2 2 2 2 2 2" xfId="8414"/>
    <cellStyle name="Milliers 3 3 2 2 2 2 2 2 2" xfId="15618"/>
    <cellStyle name="Milliers 3 3 2 2 2 2 2 2 2 2" xfId="30101"/>
    <cellStyle name="Milliers 3 3 2 2 2 2 2 2 2 2 2" xfId="58772"/>
    <cellStyle name="Milliers 3 3 2 2 2 2 2 2 2 3" xfId="44436"/>
    <cellStyle name="Milliers 3 3 2 2 2 2 2 2 3" xfId="22931"/>
    <cellStyle name="Milliers 3 3 2 2 2 2 2 2 3 2" xfId="51602"/>
    <cellStyle name="Milliers 3 3 2 2 2 2 2 2 4" xfId="37266"/>
    <cellStyle name="Milliers 3 3 2 2 2 2 2 3" xfId="12055"/>
    <cellStyle name="Milliers 3 3 2 2 2 2 2 3 2" xfId="26538"/>
    <cellStyle name="Milliers 3 3 2 2 2 2 2 3 2 2" xfId="55209"/>
    <cellStyle name="Milliers 3 3 2 2 2 2 2 3 3" xfId="40873"/>
    <cellStyle name="Milliers 3 3 2 2 2 2 2 4" xfId="19368"/>
    <cellStyle name="Milliers 3 3 2 2 2 2 2 4 2" xfId="48039"/>
    <cellStyle name="Milliers 3 3 2 2 2 2 2 5" xfId="33703"/>
    <cellStyle name="Milliers 3 3 2 2 2 2 3" xfId="6646"/>
    <cellStyle name="Milliers 3 3 2 2 2 2 3 2" xfId="13850"/>
    <cellStyle name="Milliers 3 3 2 2 2 2 3 2 2" xfId="28333"/>
    <cellStyle name="Milliers 3 3 2 2 2 2 3 2 2 2" xfId="57004"/>
    <cellStyle name="Milliers 3 3 2 2 2 2 3 2 3" xfId="42668"/>
    <cellStyle name="Milliers 3 3 2 2 2 2 3 3" xfId="21163"/>
    <cellStyle name="Milliers 3 3 2 2 2 2 3 3 2" xfId="49834"/>
    <cellStyle name="Milliers 3 3 2 2 2 2 3 4" xfId="35498"/>
    <cellStyle name="Milliers 3 3 2 2 2 2 4" xfId="10287"/>
    <cellStyle name="Milliers 3 3 2 2 2 2 4 2" xfId="24770"/>
    <cellStyle name="Milliers 3 3 2 2 2 2 4 2 2" xfId="53441"/>
    <cellStyle name="Milliers 3 3 2 2 2 2 4 3" xfId="39105"/>
    <cellStyle name="Milliers 3 3 2 2 2 2 5" xfId="17600"/>
    <cellStyle name="Milliers 3 3 2 2 2 2 5 2" xfId="46271"/>
    <cellStyle name="Milliers 3 3 2 2 2 2 6" xfId="31935"/>
    <cellStyle name="Milliers 3 3 2 2 2 3" xfId="3967"/>
    <cellStyle name="Milliers 3 3 2 2 2 3 2" xfId="7530"/>
    <cellStyle name="Milliers 3 3 2 2 2 3 2 2" xfId="14734"/>
    <cellStyle name="Milliers 3 3 2 2 2 3 2 2 2" xfId="29217"/>
    <cellStyle name="Milliers 3 3 2 2 2 3 2 2 2 2" xfId="57888"/>
    <cellStyle name="Milliers 3 3 2 2 2 3 2 2 3" xfId="43552"/>
    <cellStyle name="Milliers 3 3 2 2 2 3 2 3" xfId="22047"/>
    <cellStyle name="Milliers 3 3 2 2 2 3 2 3 2" xfId="50718"/>
    <cellStyle name="Milliers 3 3 2 2 2 3 2 4" xfId="36382"/>
    <cellStyle name="Milliers 3 3 2 2 2 3 3" xfId="11171"/>
    <cellStyle name="Milliers 3 3 2 2 2 3 3 2" xfId="25654"/>
    <cellStyle name="Milliers 3 3 2 2 2 3 3 2 2" xfId="54325"/>
    <cellStyle name="Milliers 3 3 2 2 2 3 3 3" xfId="39989"/>
    <cellStyle name="Milliers 3 3 2 2 2 3 4" xfId="18484"/>
    <cellStyle name="Milliers 3 3 2 2 2 3 4 2" xfId="47155"/>
    <cellStyle name="Milliers 3 3 2 2 2 3 5" xfId="32819"/>
    <cellStyle name="Milliers 3 3 2 2 2 4" xfId="5752"/>
    <cellStyle name="Milliers 3 3 2 2 2 4 2" xfId="12956"/>
    <cellStyle name="Milliers 3 3 2 2 2 4 2 2" xfId="27439"/>
    <cellStyle name="Milliers 3 3 2 2 2 4 2 2 2" xfId="56110"/>
    <cellStyle name="Milliers 3 3 2 2 2 4 2 3" xfId="41774"/>
    <cellStyle name="Milliers 3 3 2 2 2 4 3" xfId="20269"/>
    <cellStyle name="Milliers 3 3 2 2 2 4 3 2" xfId="48940"/>
    <cellStyle name="Milliers 3 3 2 2 2 4 4" xfId="34604"/>
    <cellStyle name="Milliers 3 3 2 2 2 5" xfId="9393"/>
    <cellStyle name="Milliers 3 3 2 2 2 5 2" xfId="23876"/>
    <cellStyle name="Milliers 3 3 2 2 2 5 2 2" xfId="52547"/>
    <cellStyle name="Milliers 3 3 2 2 2 5 3" xfId="38211"/>
    <cellStyle name="Milliers 3 3 2 2 2 6" xfId="16706"/>
    <cellStyle name="Milliers 3 3 2 2 2 6 2" xfId="45377"/>
    <cellStyle name="Milliers 3 3 2 2 2 7" xfId="31041"/>
    <cellStyle name="Milliers 3 3 2 2 2 8" xfId="2209"/>
    <cellStyle name="Milliers 3 3 2 2 3" xfId="2658"/>
    <cellStyle name="Milliers 3 3 2 2 3 2" xfId="4417"/>
    <cellStyle name="Milliers 3 3 2 2 3 2 2" xfId="7980"/>
    <cellStyle name="Milliers 3 3 2 2 3 2 2 2" xfId="15184"/>
    <cellStyle name="Milliers 3 3 2 2 3 2 2 2 2" xfId="29667"/>
    <cellStyle name="Milliers 3 3 2 2 3 2 2 2 2 2" xfId="58338"/>
    <cellStyle name="Milliers 3 3 2 2 3 2 2 2 3" xfId="44002"/>
    <cellStyle name="Milliers 3 3 2 2 3 2 2 3" xfId="22497"/>
    <cellStyle name="Milliers 3 3 2 2 3 2 2 3 2" xfId="51168"/>
    <cellStyle name="Milliers 3 3 2 2 3 2 2 4" xfId="36832"/>
    <cellStyle name="Milliers 3 3 2 2 3 2 3" xfId="11621"/>
    <cellStyle name="Milliers 3 3 2 2 3 2 3 2" xfId="26104"/>
    <cellStyle name="Milliers 3 3 2 2 3 2 3 2 2" xfId="54775"/>
    <cellStyle name="Milliers 3 3 2 2 3 2 3 3" xfId="40439"/>
    <cellStyle name="Milliers 3 3 2 2 3 2 4" xfId="18934"/>
    <cellStyle name="Milliers 3 3 2 2 3 2 4 2" xfId="47605"/>
    <cellStyle name="Milliers 3 3 2 2 3 2 5" xfId="33269"/>
    <cellStyle name="Milliers 3 3 2 2 3 3" xfId="6212"/>
    <cellStyle name="Milliers 3 3 2 2 3 3 2" xfId="13416"/>
    <cellStyle name="Milliers 3 3 2 2 3 3 2 2" xfId="27899"/>
    <cellStyle name="Milliers 3 3 2 2 3 3 2 2 2" xfId="56570"/>
    <cellStyle name="Milliers 3 3 2 2 3 3 2 3" xfId="42234"/>
    <cellStyle name="Milliers 3 3 2 2 3 3 3" xfId="20729"/>
    <cellStyle name="Milliers 3 3 2 2 3 3 3 2" xfId="49400"/>
    <cellStyle name="Milliers 3 3 2 2 3 3 4" xfId="35064"/>
    <cellStyle name="Milliers 3 3 2 2 3 4" xfId="9853"/>
    <cellStyle name="Milliers 3 3 2 2 3 4 2" xfId="24336"/>
    <cellStyle name="Milliers 3 3 2 2 3 4 2 2" xfId="53007"/>
    <cellStyle name="Milliers 3 3 2 2 3 4 3" xfId="38671"/>
    <cellStyle name="Milliers 3 3 2 2 3 5" xfId="17166"/>
    <cellStyle name="Milliers 3 3 2 2 3 5 2" xfId="45837"/>
    <cellStyle name="Milliers 3 3 2 2 3 6" xfId="31501"/>
    <cellStyle name="Milliers 3 3 2 2 4" xfId="3535"/>
    <cellStyle name="Milliers 3 3 2 2 4 2" xfId="7096"/>
    <cellStyle name="Milliers 3 3 2 2 4 2 2" xfId="14300"/>
    <cellStyle name="Milliers 3 3 2 2 4 2 2 2" xfId="28783"/>
    <cellStyle name="Milliers 3 3 2 2 4 2 2 2 2" xfId="57454"/>
    <cellStyle name="Milliers 3 3 2 2 4 2 2 3" xfId="43118"/>
    <cellStyle name="Milliers 3 3 2 2 4 2 3" xfId="21613"/>
    <cellStyle name="Milliers 3 3 2 2 4 2 3 2" xfId="50284"/>
    <cellStyle name="Milliers 3 3 2 2 4 2 4" xfId="35948"/>
    <cellStyle name="Milliers 3 3 2 2 4 3" xfId="10737"/>
    <cellStyle name="Milliers 3 3 2 2 4 3 2" xfId="25220"/>
    <cellStyle name="Milliers 3 3 2 2 4 3 2 2" xfId="53891"/>
    <cellStyle name="Milliers 3 3 2 2 4 3 3" xfId="39555"/>
    <cellStyle name="Milliers 3 3 2 2 4 4" xfId="18050"/>
    <cellStyle name="Milliers 3 3 2 2 4 4 2" xfId="46721"/>
    <cellStyle name="Milliers 3 3 2 2 4 5" xfId="32385"/>
    <cellStyle name="Milliers 3 3 2 2 5" xfId="5318"/>
    <cellStyle name="Milliers 3 3 2 2 5 2" xfId="12522"/>
    <cellStyle name="Milliers 3 3 2 2 5 2 2" xfId="27005"/>
    <cellStyle name="Milliers 3 3 2 2 5 2 2 2" xfId="55676"/>
    <cellStyle name="Milliers 3 3 2 2 5 2 3" xfId="41340"/>
    <cellStyle name="Milliers 3 3 2 2 5 3" xfId="19835"/>
    <cellStyle name="Milliers 3 3 2 2 5 3 2" xfId="48506"/>
    <cellStyle name="Milliers 3 3 2 2 5 4" xfId="34170"/>
    <cellStyle name="Milliers 3 3 2 2 6" xfId="8956"/>
    <cellStyle name="Milliers 3 3 2 2 6 2" xfId="23439"/>
    <cellStyle name="Milliers 3 3 2 2 6 2 2" xfId="52110"/>
    <cellStyle name="Milliers 3 3 2 2 6 3" xfId="37774"/>
    <cellStyle name="Milliers 3 3 2 2 7" xfId="16272"/>
    <cellStyle name="Milliers 3 3 2 2 7 2" xfId="44943"/>
    <cellStyle name="Milliers 3 3 2 2 8" xfId="30607"/>
    <cellStyle name="Milliers 3 3 2 2 9" xfId="1779"/>
    <cellStyle name="Milliers 3 3 2 3" xfId="896"/>
    <cellStyle name="Milliers 3 3 2 3 2" xfId="2874"/>
    <cellStyle name="Milliers 3 3 2 3 2 2" xfId="4635"/>
    <cellStyle name="Milliers 3 3 2 3 2 2 2" xfId="8198"/>
    <cellStyle name="Milliers 3 3 2 3 2 2 2 2" xfId="15402"/>
    <cellStyle name="Milliers 3 3 2 3 2 2 2 2 2" xfId="29885"/>
    <cellStyle name="Milliers 3 3 2 3 2 2 2 2 2 2" xfId="58556"/>
    <cellStyle name="Milliers 3 3 2 3 2 2 2 2 3" xfId="44220"/>
    <cellStyle name="Milliers 3 3 2 3 2 2 2 3" xfId="22715"/>
    <cellStyle name="Milliers 3 3 2 3 2 2 2 3 2" xfId="51386"/>
    <cellStyle name="Milliers 3 3 2 3 2 2 2 4" xfId="37050"/>
    <cellStyle name="Milliers 3 3 2 3 2 2 3" xfId="11839"/>
    <cellStyle name="Milliers 3 3 2 3 2 2 3 2" xfId="26322"/>
    <cellStyle name="Milliers 3 3 2 3 2 2 3 2 2" xfId="54993"/>
    <cellStyle name="Milliers 3 3 2 3 2 2 3 3" xfId="40657"/>
    <cellStyle name="Milliers 3 3 2 3 2 2 4" xfId="19152"/>
    <cellStyle name="Milliers 3 3 2 3 2 2 4 2" xfId="47823"/>
    <cellStyle name="Milliers 3 3 2 3 2 2 5" xfId="33487"/>
    <cellStyle name="Milliers 3 3 2 3 2 3" xfId="6430"/>
    <cellStyle name="Milliers 3 3 2 3 2 3 2" xfId="13634"/>
    <cellStyle name="Milliers 3 3 2 3 2 3 2 2" xfId="28117"/>
    <cellStyle name="Milliers 3 3 2 3 2 3 2 2 2" xfId="56788"/>
    <cellStyle name="Milliers 3 3 2 3 2 3 2 3" xfId="42452"/>
    <cellStyle name="Milliers 3 3 2 3 2 3 3" xfId="20947"/>
    <cellStyle name="Milliers 3 3 2 3 2 3 3 2" xfId="49618"/>
    <cellStyle name="Milliers 3 3 2 3 2 3 4" xfId="35282"/>
    <cellStyle name="Milliers 3 3 2 3 2 4" xfId="10071"/>
    <cellStyle name="Milliers 3 3 2 3 2 4 2" xfId="24554"/>
    <cellStyle name="Milliers 3 3 2 3 2 4 2 2" xfId="53225"/>
    <cellStyle name="Milliers 3 3 2 3 2 4 3" xfId="38889"/>
    <cellStyle name="Milliers 3 3 2 3 2 5" xfId="17384"/>
    <cellStyle name="Milliers 3 3 2 3 2 5 2" xfId="46055"/>
    <cellStyle name="Milliers 3 3 2 3 2 6" xfId="31719"/>
    <cellStyle name="Milliers 3 3 2 3 3" xfId="3751"/>
    <cellStyle name="Milliers 3 3 2 3 3 2" xfId="7314"/>
    <cellStyle name="Milliers 3 3 2 3 3 2 2" xfId="14518"/>
    <cellStyle name="Milliers 3 3 2 3 3 2 2 2" xfId="29001"/>
    <cellStyle name="Milliers 3 3 2 3 3 2 2 2 2" xfId="57672"/>
    <cellStyle name="Milliers 3 3 2 3 3 2 2 3" xfId="43336"/>
    <cellStyle name="Milliers 3 3 2 3 3 2 3" xfId="21831"/>
    <cellStyle name="Milliers 3 3 2 3 3 2 3 2" xfId="50502"/>
    <cellStyle name="Milliers 3 3 2 3 3 2 4" xfId="36166"/>
    <cellStyle name="Milliers 3 3 2 3 3 3" xfId="10955"/>
    <cellStyle name="Milliers 3 3 2 3 3 3 2" xfId="25438"/>
    <cellStyle name="Milliers 3 3 2 3 3 3 2 2" xfId="54109"/>
    <cellStyle name="Milliers 3 3 2 3 3 3 3" xfId="39773"/>
    <cellStyle name="Milliers 3 3 2 3 3 4" xfId="18268"/>
    <cellStyle name="Milliers 3 3 2 3 3 4 2" xfId="46939"/>
    <cellStyle name="Milliers 3 3 2 3 3 5" xfId="32603"/>
    <cellStyle name="Milliers 3 3 2 3 4" xfId="5536"/>
    <cellStyle name="Milliers 3 3 2 3 4 2" xfId="12740"/>
    <cellStyle name="Milliers 3 3 2 3 4 2 2" xfId="27223"/>
    <cellStyle name="Milliers 3 3 2 3 4 2 2 2" xfId="55894"/>
    <cellStyle name="Milliers 3 3 2 3 4 2 3" xfId="41558"/>
    <cellStyle name="Milliers 3 3 2 3 4 3" xfId="20053"/>
    <cellStyle name="Milliers 3 3 2 3 4 3 2" xfId="48724"/>
    <cellStyle name="Milliers 3 3 2 3 4 4" xfId="34388"/>
    <cellStyle name="Milliers 3 3 2 3 5" xfId="9177"/>
    <cellStyle name="Milliers 3 3 2 3 5 2" xfId="23660"/>
    <cellStyle name="Milliers 3 3 2 3 5 2 2" xfId="52331"/>
    <cellStyle name="Milliers 3 3 2 3 5 3" xfId="37995"/>
    <cellStyle name="Milliers 3 3 2 3 6" xfId="16490"/>
    <cellStyle name="Milliers 3 3 2 3 6 2" xfId="45161"/>
    <cellStyle name="Milliers 3 3 2 3 7" xfId="30825"/>
    <cellStyle name="Milliers 3 3 2 3 8" xfId="1995"/>
    <cellStyle name="Milliers 3 3 2 4" xfId="2447"/>
    <cellStyle name="Milliers 3 3 2 4 2" xfId="4201"/>
    <cellStyle name="Milliers 3 3 2 4 2 2" xfId="7764"/>
    <cellStyle name="Milliers 3 3 2 4 2 2 2" xfId="14968"/>
    <cellStyle name="Milliers 3 3 2 4 2 2 2 2" xfId="29451"/>
    <cellStyle name="Milliers 3 3 2 4 2 2 2 2 2" xfId="58122"/>
    <cellStyle name="Milliers 3 3 2 4 2 2 2 3" xfId="43786"/>
    <cellStyle name="Milliers 3 3 2 4 2 2 3" xfId="22281"/>
    <cellStyle name="Milliers 3 3 2 4 2 2 3 2" xfId="50952"/>
    <cellStyle name="Milliers 3 3 2 4 2 2 4" xfId="36616"/>
    <cellStyle name="Milliers 3 3 2 4 2 3" xfId="11405"/>
    <cellStyle name="Milliers 3 3 2 4 2 3 2" xfId="25888"/>
    <cellStyle name="Milliers 3 3 2 4 2 3 2 2" xfId="54559"/>
    <cellStyle name="Milliers 3 3 2 4 2 3 3" xfId="40223"/>
    <cellStyle name="Milliers 3 3 2 4 2 4" xfId="18718"/>
    <cellStyle name="Milliers 3 3 2 4 2 4 2" xfId="47389"/>
    <cellStyle name="Milliers 3 3 2 4 2 5" xfId="33053"/>
    <cellStyle name="Milliers 3 3 2 4 3" xfId="5996"/>
    <cellStyle name="Milliers 3 3 2 4 3 2" xfId="13200"/>
    <cellStyle name="Milliers 3 3 2 4 3 2 2" xfId="27683"/>
    <cellStyle name="Milliers 3 3 2 4 3 2 2 2" xfId="56354"/>
    <cellStyle name="Milliers 3 3 2 4 3 2 3" xfId="42018"/>
    <cellStyle name="Milliers 3 3 2 4 3 3" xfId="20513"/>
    <cellStyle name="Milliers 3 3 2 4 3 3 2" xfId="49184"/>
    <cellStyle name="Milliers 3 3 2 4 3 4" xfId="34848"/>
    <cellStyle name="Milliers 3 3 2 4 4" xfId="9637"/>
    <cellStyle name="Milliers 3 3 2 4 4 2" xfId="24120"/>
    <cellStyle name="Milliers 3 3 2 4 4 2 2" xfId="52791"/>
    <cellStyle name="Milliers 3 3 2 4 4 3" xfId="38455"/>
    <cellStyle name="Milliers 3 3 2 4 5" xfId="16950"/>
    <cellStyle name="Milliers 3 3 2 4 5 2" xfId="45621"/>
    <cellStyle name="Milliers 3 3 2 4 6" xfId="31285"/>
    <cellStyle name="Milliers 3 3 2 5" xfId="3319"/>
    <cellStyle name="Milliers 3 3 2 5 2" xfId="6880"/>
    <cellStyle name="Milliers 3 3 2 5 2 2" xfId="14084"/>
    <cellStyle name="Milliers 3 3 2 5 2 2 2" xfId="28567"/>
    <cellStyle name="Milliers 3 3 2 5 2 2 2 2" xfId="57238"/>
    <cellStyle name="Milliers 3 3 2 5 2 2 3" xfId="42902"/>
    <cellStyle name="Milliers 3 3 2 5 2 3" xfId="21397"/>
    <cellStyle name="Milliers 3 3 2 5 2 3 2" xfId="50068"/>
    <cellStyle name="Milliers 3 3 2 5 2 4" xfId="35732"/>
    <cellStyle name="Milliers 3 3 2 5 3" xfId="10521"/>
    <cellStyle name="Milliers 3 3 2 5 3 2" xfId="25004"/>
    <cellStyle name="Milliers 3 3 2 5 3 2 2" xfId="53675"/>
    <cellStyle name="Milliers 3 3 2 5 3 3" xfId="39339"/>
    <cellStyle name="Milliers 3 3 2 5 4" xfId="17834"/>
    <cellStyle name="Milliers 3 3 2 5 4 2" xfId="46505"/>
    <cellStyle name="Milliers 3 3 2 5 5" xfId="32169"/>
    <cellStyle name="Milliers 3 3 2 6" xfId="5102"/>
    <cellStyle name="Milliers 3 3 2 6 2" xfId="12306"/>
    <cellStyle name="Milliers 3 3 2 6 2 2" xfId="26789"/>
    <cellStyle name="Milliers 3 3 2 6 2 2 2" xfId="55460"/>
    <cellStyle name="Milliers 3 3 2 6 2 3" xfId="41124"/>
    <cellStyle name="Milliers 3 3 2 6 3" xfId="19619"/>
    <cellStyle name="Milliers 3 3 2 6 3 2" xfId="48290"/>
    <cellStyle name="Milliers 3 3 2 6 4" xfId="33954"/>
    <cellStyle name="Milliers 3 3 2 7" xfId="8733"/>
    <cellStyle name="Milliers 3 3 2 7 2" xfId="23216"/>
    <cellStyle name="Milliers 3 3 2 7 2 2" xfId="51887"/>
    <cellStyle name="Milliers 3 3 2 7 3" xfId="37551"/>
    <cellStyle name="Milliers 3 3 2 8" xfId="16056"/>
    <cellStyle name="Milliers 3 3 2 8 2" xfId="44727"/>
    <cellStyle name="Milliers 3 3 2 9" xfId="30391"/>
    <cellStyle name="Milliers 3 3 3" xfId="662"/>
    <cellStyle name="Milliers 3 3 3 2" xfId="1111"/>
    <cellStyle name="Milliers 3 3 3 2 2" xfId="3087"/>
    <cellStyle name="Milliers 3 3 3 2 2 2" xfId="4850"/>
    <cellStyle name="Milliers 3 3 3 2 2 2 2" xfId="8413"/>
    <cellStyle name="Milliers 3 3 3 2 2 2 2 2" xfId="15617"/>
    <cellStyle name="Milliers 3 3 3 2 2 2 2 2 2" xfId="30100"/>
    <cellStyle name="Milliers 3 3 3 2 2 2 2 2 2 2" xfId="58771"/>
    <cellStyle name="Milliers 3 3 3 2 2 2 2 2 3" xfId="44435"/>
    <cellStyle name="Milliers 3 3 3 2 2 2 2 3" xfId="22930"/>
    <cellStyle name="Milliers 3 3 3 2 2 2 2 3 2" xfId="51601"/>
    <cellStyle name="Milliers 3 3 3 2 2 2 2 4" xfId="37265"/>
    <cellStyle name="Milliers 3 3 3 2 2 2 3" xfId="12054"/>
    <cellStyle name="Milliers 3 3 3 2 2 2 3 2" xfId="26537"/>
    <cellStyle name="Milliers 3 3 3 2 2 2 3 2 2" xfId="55208"/>
    <cellStyle name="Milliers 3 3 3 2 2 2 3 3" xfId="40872"/>
    <cellStyle name="Milliers 3 3 3 2 2 2 4" xfId="19367"/>
    <cellStyle name="Milliers 3 3 3 2 2 2 4 2" xfId="48038"/>
    <cellStyle name="Milliers 3 3 3 2 2 2 5" xfId="33702"/>
    <cellStyle name="Milliers 3 3 3 2 2 3" xfId="6645"/>
    <cellStyle name="Milliers 3 3 3 2 2 3 2" xfId="13849"/>
    <cellStyle name="Milliers 3 3 3 2 2 3 2 2" xfId="28332"/>
    <cellStyle name="Milliers 3 3 3 2 2 3 2 2 2" xfId="57003"/>
    <cellStyle name="Milliers 3 3 3 2 2 3 2 3" xfId="42667"/>
    <cellStyle name="Milliers 3 3 3 2 2 3 3" xfId="21162"/>
    <cellStyle name="Milliers 3 3 3 2 2 3 3 2" xfId="49833"/>
    <cellStyle name="Milliers 3 3 3 2 2 3 4" xfId="35497"/>
    <cellStyle name="Milliers 3 3 3 2 2 4" xfId="10286"/>
    <cellStyle name="Milliers 3 3 3 2 2 4 2" xfId="24769"/>
    <cellStyle name="Milliers 3 3 3 2 2 4 2 2" xfId="53440"/>
    <cellStyle name="Milliers 3 3 3 2 2 4 3" xfId="39104"/>
    <cellStyle name="Milliers 3 3 3 2 2 5" xfId="17599"/>
    <cellStyle name="Milliers 3 3 3 2 2 5 2" xfId="46270"/>
    <cellStyle name="Milliers 3 3 3 2 2 6" xfId="31934"/>
    <cellStyle name="Milliers 3 3 3 2 3" xfId="3966"/>
    <cellStyle name="Milliers 3 3 3 2 3 2" xfId="7529"/>
    <cellStyle name="Milliers 3 3 3 2 3 2 2" xfId="14733"/>
    <cellStyle name="Milliers 3 3 3 2 3 2 2 2" xfId="29216"/>
    <cellStyle name="Milliers 3 3 3 2 3 2 2 2 2" xfId="57887"/>
    <cellStyle name="Milliers 3 3 3 2 3 2 2 3" xfId="43551"/>
    <cellStyle name="Milliers 3 3 3 2 3 2 3" xfId="22046"/>
    <cellStyle name="Milliers 3 3 3 2 3 2 3 2" xfId="50717"/>
    <cellStyle name="Milliers 3 3 3 2 3 2 4" xfId="36381"/>
    <cellStyle name="Milliers 3 3 3 2 3 3" xfId="11170"/>
    <cellStyle name="Milliers 3 3 3 2 3 3 2" xfId="25653"/>
    <cellStyle name="Milliers 3 3 3 2 3 3 2 2" xfId="54324"/>
    <cellStyle name="Milliers 3 3 3 2 3 3 3" xfId="39988"/>
    <cellStyle name="Milliers 3 3 3 2 3 4" xfId="18483"/>
    <cellStyle name="Milliers 3 3 3 2 3 4 2" xfId="47154"/>
    <cellStyle name="Milliers 3 3 3 2 3 5" xfId="32818"/>
    <cellStyle name="Milliers 3 3 3 2 4" xfId="5751"/>
    <cellStyle name="Milliers 3 3 3 2 4 2" xfId="12955"/>
    <cellStyle name="Milliers 3 3 3 2 4 2 2" xfId="27438"/>
    <cellStyle name="Milliers 3 3 3 2 4 2 2 2" xfId="56109"/>
    <cellStyle name="Milliers 3 3 3 2 4 2 3" xfId="41773"/>
    <cellStyle name="Milliers 3 3 3 2 4 3" xfId="20268"/>
    <cellStyle name="Milliers 3 3 3 2 4 3 2" xfId="48939"/>
    <cellStyle name="Milliers 3 3 3 2 4 4" xfId="34603"/>
    <cellStyle name="Milliers 3 3 3 2 5" xfId="9392"/>
    <cellStyle name="Milliers 3 3 3 2 5 2" xfId="23875"/>
    <cellStyle name="Milliers 3 3 3 2 5 2 2" xfId="52546"/>
    <cellStyle name="Milliers 3 3 3 2 5 3" xfId="38210"/>
    <cellStyle name="Milliers 3 3 3 2 6" xfId="16705"/>
    <cellStyle name="Milliers 3 3 3 2 6 2" xfId="45376"/>
    <cellStyle name="Milliers 3 3 3 2 7" xfId="31040"/>
    <cellStyle name="Milliers 3 3 3 2 8" xfId="2208"/>
    <cellStyle name="Milliers 3 3 3 3" xfId="2657"/>
    <cellStyle name="Milliers 3 3 3 3 2" xfId="4416"/>
    <cellStyle name="Milliers 3 3 3 3 2 2" xfId="7979"/>
    <cellStyle name="Milliers 3 3 3 3 2 2 2" xfId="15183"/>
    <cellStyle name="Milliers 3 3 3 3 2 2 2 2" xfId="29666"/>
    <cellStyle name="Milliers 3 3 3 3 2 2 2 2 2" xfId="58337"/>
    <cellStyle name="Milliers 3 3 3 3 2 2 2 3" xfId="44001"/>
    <cellStyle name="Milliers 3 3 3 3 2 2 3" xfId="22496"/>
    <cellStyle name="Milliers 3 3 3 3 2 2 3 2" xfId="51167"/>
    <cellStyle name="Milliers 3 3 3 3 2 2 4" xfId="36831"/>
    <cellStyle name="Milliers 3 3 3 3 2 3" xfId="11620"/>
    <cellStyle name="Milliers 3 3 3 3 2 3 2" xfId="26103"/>
    <cellStyle name="Milliers 3 3 3 3 2 3 2 2" xfId="54774"/>
    <cellStyle name="Milliers 3 3 3 3 2 3 3" xfId="40438"/>
    <cellStyle name="Milliers 3 3 3 3 2 4" xfId="18933"/>
    <cellStyle name="Milliers 3 3 3 3 2 4 2" xfId="47604"/>
    <cellStyle name="Milliers 3 3 3 3 2 5" xfId="33268"/>
    <cellStyle name="Milliers 3 3 3 3 3" xfId="6211"/>
    <cellStyle name="Milliers 3 3 3 3 3 2" xfId="13415"/>
    <cellStyle name="Milliers 3 3 3 3 3 2 2" xfId="27898"/>
    <cellStyle name="Milliers 3 3 3 3 3 2 2 2" xfId="56569"/>
    <cellStyle name="Milliers 3 3 3 3 3 2 3" xfId="42233"/>
    <cellStyle name="Milliers 3 3 3 3 3 3" xfId="20728"/>
    <cellStyle name="Milliers 3 3 3 3 3 3 2" xfId="49399"/>
    <cellStyle name="Milliers 3 3 3 3 3 4" xfId="35063"/>
    <cellStyle name="Milliers 3 3 3 3 4" xfId="9852"/>
    <cellStyle name="Milliers 3 3 3 3 4 2" xfId="24335"/>
    <cellStyle name="Milliers 3 3 3 3 4 2 2" xfId="53006"/>
    <cellStyle name="Milliers 3 3 3 3 4 3" xfId="38670"/>
    <cellStyle name="Milliers 3 3 3 3 5" xfId="17165"/>
    <cellStyle name="Milliers 3 3 3 3 5 2" xfId="45836"/>
    <cellStyle name="Milliers 3 3 3 3 6" xfId="31500"/>
    <cellStyle name="Milliers 3 3 3 4" xfId="3534"/>
    <cellStyle name="Milliers 3 3 3 4 2" xfId="7095"/>
    <cellStyle name="Milliers 3 3 3 4 2 2" xfId="14299"/>
    <cellStyle name="Milliers 3 3 3 4 2 2 2" xfId="28782"/>
    <cellStyle name="Milliers 3 3 3 4 2 2 2 2" xfId="57453"/>
    <cellStyle name="Milliers 3 3 3 4 2 2 3" xfId="43117"/>
    <cellStyle name="Milliers 3 3 3 4 2 3" xfId="21612"/>
    <cellStyle name="Milliers 3 3 3 4 2 3 2" xfId="50283"/>
    <cellStyle name="Milliers 3 3 3 4 2 4" xfId="35947"/>
    <cellStyle name="Milliers 3 3 3 4 3" xfId="10736"/>
    <cellStyle name="Milliers 3 3 3 4 3 2" xfId="25219"/>
    <cellStyle name="Milliers 3 3 3 4 3 2 2" xfId="53890"/>
    <cellStyle name="Milliers 3 3 3 4 3 3" xfId="39554"/>
    <cellStyle name="Milliers 3 3 3 4 4" xfId="18049"/>
    <cellStyle name="Milliers 3 3 3 4 4 2" xfId="46720"/>
    <cellStyle name="Milliers 3 3 3 4 5" xfId="32384"/>
    <cellStyle name="Milliers 3 3 3 5" xfId="5317"/>
    <cellStyle name="Milliers 3 3 3 5 2" xfId="12521"/>
    <cellStyle name="Milliers 3 3 3 5 2 2" xfId="27004"/>
    <cellStyle name="Milliers 3 3 3 5 2 2 2" xfId="55675"/>
    <cellStyle name="Milliers 3 3 3 5 2 3" xfId="41339"/>
    <cellStyle name="Milliers 3 3 3 5 3" xfId="19834"/>
    <cellStyle name="Milliers 3 3 3 5 3 2" xfId="48505"/>
    <cellStyle name="Milliers 3 3 3 5 4" xfId="34169"/>
    <cellStyle name="Milliers 3 3 3 6" xfId="8955"/>
    <cellStyle name="Milliers 3 3 3 6 2" xfId="23438"/>
    <cellStyle name="Milliers 3 3 3 6 2 2" xfId="52109"/>
    <cellStyle name="Milliers 3 3 3 6 3" xfId="37773"/>
    <cellStyle name="Milliers 3 3 3 7" xfId="16271"/>
    <cellStyle name="Milliers 3 3 3 7 2" xfId="44942"/>
    <cellStyle name="Milliers 3 3 3 8" xfId="30606"/>
    <cellStyle name="Milliers 3 3 3 9" xfId="1778"/>
    <cellStyle name="Milliers 3 3 4" xfId="895"/>
    <cellStyle name="Milliers 3 3 4 2" xfId="2873"/>
    <cellStyle name="Milliers 3 3 4 2 2" xfId="4634"/>
    <cellStyle name="Milliers 3 3 4 2 2 2" xfId="8197"/>
    <cellStyle name="Milliers 3 3 4 2 2 2 2" xfId="15401"/>
    <cellStyle name="Milliers 3 3 4 2 2 2 2 2" xfId="29884"/>
    <cellStyle name="Milliers 3 3 4 2 2 2 2 2 2" xfId="58555"/>
    <cellStyle name="Milliers 3 3 4 2 2 2 2 3" xfId="44219"/>
    <cellStyle name="Milliers 3 3 4 2 2 2 3" xfId="22714"/>
    <cellStyle name="Milliers 3 3 4 2 2 2 3 2" xfId="51385"/>
    <cellStyle name="Milliers 3 3 4 2 2 2 4" xfId="37049"/>
    <cellStyle name="Milliers 3 3 4 2 2 3" xfId="11838"/>
    <cellStyle name="Milliers 3 3 4 2 2 3 2" xfId="26321"/>
    <cellStyle name="Milliers 3 3 4 2 2 3 2 2" xfId="54992"/>
    <cellStyle name="Milliers 3 3 4 2 2 3 3" xfId="40656"/>
    <cellStyle name="Milliers 3 3 4 2 2 4" xfId="19151"/>
    <cellStyle name="Milliers 3 3 4 2 2 4 2" xfId="47822"/>
    <cellStyle name="Milliers 3 3 4 2 2 5" xfId="33486"/>
    <cellStyle name="Milliers 3 3 4 2 3" xfId="6429"/>
    <cellStyle name="Milliers 3 3 4 2 3 2" xfId="13633"/>
    <cellStyle name="Milliers 3 3 4 2 3 2 2" xfId="28116"/>
    <cellStyle name="Milliers 3 3 4 2 3 2 2 2" xfId="56787"/>
    <cellStyle name="Milliers 3 3 4 2 3 2 3" xfId="42451"/>
    <cellStyle name="Milliers 3 3 4 2 3 3" xfId="20946"/>
    <cellStyle name="Milliers 3 3 4 2 3 3 2" xfId="49617"/>
    <cellStyle name="Milliers 3 3 4 2 3 4" xfId="35281"/>
    <cellStyle name="Milliers 3 3 4 2 4" xfId="10070"/>
    <cellStyle name="Milliers 3 3 4 2 4 2" xfId="24553"/>
    <cellStyle name="Milliers 3 3 4 2 4 2 2" xfId="53224"/>
    <cellStyle name="Milliers 3 3 4 2 4 3" xfId="38888"/>
    <cellStyle name="Milliers 3 3 4 2 5" xfId="17383"/>
    <cellStyle name="Milliers 3 3 4 2 5 2" xfId="46054"/>
    <cellStyle name="Milliers 3 3 4 2 6" xfId="31718"/>
    <cellStyle name="Milliers 3 3 4 3" xfId="3750"/>
    <cellStyle name="Milliers 3 3 4 3 2" xfId="7313"/>
    <cellStyle name="Milliers 3 3 4 3 2 2" xfId="14517"/>
    <cellStyle name="Milliers 3 3 4 3 2 2 2" xfId="29000"/>
    <cellStyle name="Milliers 3 3 4 3 2 2 2 2" xfId="57671"/>
    <cellStyle name="Milliers 3 3 4 3 2 2 3" xfId="43335"/>
    <cellStyle name="Milliers 3 3 4 3 2 3" xfId="21830"/>
    <cellStyle name="Milliers 3 3 4 3 2 3 2" xfId="50501"/>
    <cellStyle name="Milliers 3 3 4 3 2 4" xfId="36165"/>
    <cellStyle name="Milliers 3 3 4 3 3" xfId="10954"/>
    <cellStyle name="Milliers 3 3 4 3 3 2" xfId="25437"/>
    <cellStyle name="Milliers 3 3 4 3 3 2 2" xfId="54108"/>
    <cellStyle name="Milliers 3 3 4 3 3 3" xfId="39772"/>
    <cellStyle name="Milliers 3 3 4 3 4" xfId="18267"/>
    <cellStyle name="Milliers 3 3 4 3 4 2" xfId="46938"/>
    <cellStyle name="Milliers 3 3 4 3 5" xfId="32602"/>
    <cellStyle name="Milliers 3 3 4 4" xfId="5535"/>
    <cellStyle name="Milliers 3 3 4 4 2" xfId="12739"/>
    <cellStyle name="Milliers 3 3 4 4 2 2" xfId="27222"/>
    <cellStyle name="Milliers 3 3 4 4 2 2 2" xfId="55893"/>
    <cellStyle name="Milliers 3 3 4 4 2 3" xfId="41557"/>
    <cellStyle name="Milliers 3 3 4 4 3" xfId="20052"/>
    <cellStyle name="Milliers 3 3 4 4 3 2" xfId="48723"/>
    <cellStyle name="Milliers 3 3 4 4 4" xfId="34387"/>
    <cellStyle name="Milliers 3 3 4 5" xfId="9176"/>
    <cellStyle name="Milliers 3 3 4 5 2" xfId="23659"/>
    <cellStyle name="Milliers 3 3 4 5 2 2" xfId="52330"/>
    <cellStyle name="Milliers 3 3 4 5 3" xfId="37994"/>
    <cellStyle name="Milliers 3 3 4 6" xfId="16489"/>
    <cellStyle name="Milliers 3 3 4 6 2" xfId="45160"/>
    <cellStyle name="Milliers 3 3 4 7" xfId="30824"/>
    <cellStyle name="Milliers 3 3 4 8" xfId="1994"/>
    <cellStyle name="Milliers 3 3 5" xfId="2446"/>
    <cellStyle name="Milliers 3 3 5 2" xfId="4200"/>
    <cellStyle name="Milliers 3 3 5 2 2" xfId="7763"/>
    <cellStyle name="Milliers 3 3 5 2 2 2" xfId="14967"/>
    <cellStyle name="Milliers 3 3 5 2 2 2 2" xfId="29450"/>
    <cellStyle name="Milliers 3 3 5 2 2 2 2 2" xfId="58121"/>
    <cellStyle name="Milliers 3 3 5 2 2 2 3" xfId="43785"/>
    <cellStyle name="Milliers 3 3 5 2 2 3" xfId="22280"/>
    <cellStyle name="Milliers 3 3 5 2 2 3 2" xfId="50951"/>
    <cellStyle name="Milliers 3 3 5 2 2 4" xfId="36615"/>
    <cellStyle name="Milliers 3 3 5 2 3" xfId="11404"/>
    <cellStyle name="Milliers 3 3 5 2 3 2" xfId="25887"/>
    <cellStyle name="Milliers 3 3 5 2 3 2 2" xfId="54558"/>
    <cellStyle name="Milliers 3 3 5 2 3 3" xfId="40222"/>
    <cellStyle name="Milliers 3 3 5 2 4" xfId="18717"/>
    <cellStyle name="Milliers 3 3 5 2 4 2" xfId="47388"/>
    <cellStyle name="Milliers 3 3 5 2 5" xfId="33052"/>
    <cellStyle name="Milliers 3 3 5 3" xfId="5995"/>
    <cellStyle name="Milliers 3 3 5 3 2" xfId="13199"/>
    <cellStyle name="Milliers 3 3 5 3 2 2" xfId="27682"/>
    <cellStyle name="Milliers 3 3 5 3 2 2 2" xfId="56353"/>
    <cellStyle name="Milliers 3 3 5 3 2 3" xfId="42017"/>
    <cellStyle name="Milliers 3 3 5 3 3" xfId="20512"/>
    <cellStyle name="Milliers 3 3 5 3 3 2" xfId="49183"/>
    <cellStyle name="Milliers 3 3 5 3 4" xfId="34847"/>
    <cellStyle name="Milliers 3 3 5 4" xfId="9636"/>
    <cellStyle name="Milliers 3 3 5 4 2" xfId="24119"/>
    <cellStyle name="Milliers 3 3 5 4 2 2" xfId="52790"/>
    <cellStyle name="Milliers 3 3 5 4 3" xfId="38454"/>
    <cellStyle name="Milliers 3 3 5 5" xfId="16949"/>
    <cellStyle name="Milliers 3 3 5 5 2" xfId="45620"/>
    <cellStyle name="Milliers 3 3 5 6" xfId="31284"/>
    <cellStyle name="Milliers 3 3 6" xfId="3318"/>
    <cellStyle name="Milliers 3 3 6 2" xfId="6879"/>
    <cellStyle name="Milliers 3 3 6 2 2" xfId="14083"/>
    <cellStyle name="Milliers 3 3 6 2 2 2" xfId="28566"/>
    <cellStyle name="Milliers 3 3 6 2 2 2 2" xfId="57237"/>
    <cellStyle name="Milliers 3 3 6 2 2 3" xfId="42901"/>
    <cellStyle name="Milliers 3 3 6 2 3" xfId="21396"/>
    <cellStyle name="Milliers 3 3 6 2 3 2" xfId="50067"/>
    <cellStyle name="Milliers 3 3 6 2 4" xfId="35731"/>
    <cellStyle name="Milliers 3 3 6 3" xfId="10520"/>
    <cellStyle name="Milliers 3 3 6 3 2" xfId="25003"/>
    <cellStyle name="Milliers 3 3 6 3 2 2" xfId="53674"/>
    <cellStyle name="Milliers 3 3 6 3 3" xfId="39338"/>
    <cellStyle name="Milliers 3 3 6 4" xfId="17833"/>
    <cellStyle name="Milliers 3 3 6 4 2" xfId="46504"/>
    <cellStyle name="Milliers 3 3 6 5" xfId="32168"/>
    <cellStyle name="Milliers 3 3 7" xfId="5101"/>
    <cellStyle name="Milliers 3 3 7 2" xfId="12305"/>
    <cellStyle name="Milliers 3 3 7 2 2" xfId="26788"/>
    <cellStyle name="Milliers 3 3 7 2 2 2" xfId="55459"/>
    <cellStyle name="Milliers 3 3 7 2 3" xfId="41123"/>
    <cellStyle name="Milliers 3 3 7 3" xfId="19618"/>
    <cellStyle name="Milliers 3 3 7 3 2" xfId="48289"/>
    <cellStyle name="Milliers 3 3 7 4" xfId="33953"/>
    <cellStyle name="Milliers 3 3 8" xfId="8732"/>
    <cellStyle name="Milliers 3 3 8 2" xfId="23215"/>
    <cellStyle name="Milliers 3 3 8 2 2" xfId="51886"/>
    <cellStyle name="Milliers 3 3 8 3" xfId="37550"/>
    <cellStyle name="Milliers 3 3 9" xfId="16055"/>
    <cellStyle name="Milliers 3 3 9 2" xfId="44726"/>
    <cellStyle name="Milliers 3 4" xfId="279"/>
    <cellStyle name="Milliers 3 4 10" xfId="1568"/>
    <cellStyle name="Milliers 3 4 2" xfId="664"/>
    <cellStyle name="Milliers 3 4 2 2" xfId="1113"/>
    <cellStyle name="Milliers 3 4 2 2 2" xfId="3089"/>
    <cellStyle name="Milliers 3 4 2 2 2 2" xfId="4852"/>
    <cellStyle name="Milliers 3 4 2 2 2 2 2" xfId="8415"/>
    <cellStyle name="Milliers 3 4 2 2 2 2 2 2" xfId="15619"/>
    <cellStyle name="Milliers 3 4 2 2 2 2 2 2 2" xfId="30102"/>
    <cellStyle name="Milliers 3 4 2 2 2 2 2 2 2 2" xfId="58773"/>
    <cellStyle name="Milliers 3 4 2 2 2 2 2 2 3" xfId="44437"/>
    <cellStyle name="Milliers 3 4 2 2 2 2 2 3" xfId="22932"/>
    <cellStyle name="Milliers 3 4 2 2 2 2 2 3 2" xfId="51603"/>
    <cellStyle name="Milliers 3 4 2 2 2 2 2 4" xfId="37267"/>
    <cellStyle name="Milliers 3 4 2 2 2 2 3" xfId="12056"/>
    <cellStyle name="Milliers 3 4 2 2 2 2 3 2" xfId="26539"/>
    <cellStyle name="Milliers 3 4 2 2 2 2 3 2 2" xfId="55210"/>
    <cellStyle name="Milliers 3 4 2 2 2 2 3 3" xfId="40874"/>
    <cellStyle name="Milliers 3 4 2 2 2 2 4" xfId="19369"/>
    <cellStyle name="Milliers 3 4 2 2 2 2 4 2" xfId="48040"/>
    <cellStyle name="Milliers 3 4 2 2 2 2 5" xfId="33704"/>
    <cellStyle name="Milliers 3 4 2 2 2 3" xfId="6647"/>
    <cellStyle name="Milliers 3 4 2 2 2 3 2" xfId="13851"/>
    <cellStyle name="Milliers 3 4 2 2 2 3 2 2" xfId="28334"/>
    <cellStyle name="Milliers 3 4 2 2 2 3 2 2 2" xfId="57005"/>
    <cellStyle name="Milliers 3 4 2 2 2 3 2 3" xfId="42669"/>
    <cellStyle name="Milliers 3 4 2 2 2 3 3" xfId="21164"/>
    <cellStyle name="Milliers 3 4 2 2 2 3 3 2" xfId="49835"/>
    <cellStyle name="Milliers 3 4 2 2 2 3 4" xfId="35499"/>
    <cellStyle name="Milliers 3 4 2 2 2 4" xfId="10288"/>
    <cellStyle name="Milliers 3 4 2 2 2 4 2" xfId="24771"/>
    <cellStyle name="Milliers 3 4 2 2 2 4 2 2" xfId="53442"/>
    <cellStyle name="Milliers 3 4 2 2 2 4 3" xfId="39106"/>
    <cellStyle name="Milliers 3 4 2 2 2 5" xfId="17601"/>
    <cellStyle name="Milliers 3 4 2 2 2 5 2" xfId="46272"/>
    <cellStyle name="Milliers 3 4 2 2 2 6" xfId="31936"/>
    <cellStyle name="Milliers 3 4 2 2 3" xfId="3968"/>
    <cellStyle name="Milliers 3 4 2 2 3 2" xfId="7531"/>
    <cellStyle name="Milliers 3 4 2 2 3 2 2" xfId="14735"/>
    <cellStyle name="Milliers 3 4 2 2 3 2 2 2" xfId="29218"/>
    <cellStyle name="Milliers 3 4 2 2 3 2 2 2 2" xfId="57889"/>
    <cellStyle name="Milliers 3 4 2 2 3 2 2 3" xfId="43553"/>
    <cellStyle name="Milliers 3 4 2 2 3 2 3" xfId="22048"/>
    <cellStyle name="Milliers 3 4 2 2 3 2 3 2" xfId="50719"/>
    <cellStyle name="Milliers 3 4 2 2 3 2 4" xfId="36383"/>
    <cellStyle name="Milliers 3 4 2 2 3 3" xfId="11172"/>
    <cellStyle name="Milliers 3 4 2 2 3 3 2" xfId="25655"/>
    <cellStyle name="Milliers 3 4 2 2 3 3 2 2" xfId="54326"/>
    <cellStyle name="Milliers 3 4 2 2 3 3 3" xfId="39990"/>
    <cellStyle name="Milliers 3 4 2 2 3 4" xfId="18485"/>
    <cellStyle name="Milliers 3 4 2 2 3 4 2" xfId="47156"/>
    <cellStyle name="Milliers 3 4 2 2 3 5" xfId="32820"/>
    <cellStyle name="Milliers 3 4 2 2 4" xfId="5753"/>
    <cellStyle name="Milliers 3 4 2 2 4 2" xfId="12957"/>
    <cellStyle name="Milliers 3 4 2 2 4 2 2" xfId="27440"/>
    <cellStyle name="Milliers 3 4 2 2 4 2 2 2" xfId="56111"/>
    <cellStyle name="Milliers 3 4 2 2 4 2 3" xfId="41775"/>
    <cellStyle name="Milliers 3 4 2 2 4 3" xfId="20270"/>
    <cellStyle name="Milliers 3 4 2 2 4 3 2" xfId="48941"/>
    <cellStyle name="Milliers 3 4 2 2 4 4" xfId="34605"/>
    <cellStyle name="Milliers 3 4 2 2 5" xfId="9394"/>
    <cellStyle name="Milliers 3 4 2 2 5 2" xfId="23877"/>
    <cellStyle name="Milliers 3 4 2 2 5 2 2" xfId="52548"/>
    <cellStyle name="Milliers 3 4 2 2 5 3" xfId="38212"/>
    <cellStyle name="Milliers 3 4 2 2 6" xfId="16707"/>
    <cellStyle name="Milliers 3 4 2 2 6 2" xfId="45378"/>
    <cellStyle name="Milliers 3 4 2 2 7" xfId="31042"/>
    <cellStyle name="Milliers 3 4 2 2 8" xfId="2210"/>
    <cellStyle name="Milliers 3 4 2 3" xfId="2659"/>
    <cellStyle name="Milliers 3 4 2 3 2" xfId="4418"/>
    <cellStyle name="Milliers 3 4 2 3 2 2" xfId="7981"/>
    <cellStyle name="Milliers 3 4 2 3 2 2 2" xfId="15185"/>
    <cellStyle name="Milliers 3 4 2 3 2 2 2 2" xfId="29668"/>
    <cellStyle name="Milliers 3 4 2 3 2 2 2 2 2" xfId="58339"/>
    <cellStyle name="Milliers 3 4 2 3 2 2 2 3" xfId="44003"/>
    <cellStyle name="Milliers 3 4 2 3 2 2 3" xfId="22498"/>
    <cellStyle name="Milliers 3 4 2 3 2 2 3 2" xfId="51169"/>
    <cellStyle name="Milliers 3 4 2 3 2 2 4" xfId="36833"/>
    <cellStyle name="Milliers 3 4 2 3 2 3" xfId="11622"/>
    <cellStyle name="Milliers 3 4 2 3 2 3 2" xfId="26105"/>
    <cellStyle name="Milliers 3 4 2 3 2 3 2 2" xfId="54776"/>
    <cellStyle name="Milliers 3 4 2 3 2 3 3" xfId="40440"/>
    <cellStyle name="Milliers 3 4 2 3 2 4" xfId="18935"/>
    <cellStyle name="Milliers 3 4 2 3 2 4 2" xfId="47606"/>
    <cellStyle name="Milliers 3 4 2 3 2 5" xfId="33270"/>
    <cellStyle name="Milliers 3 4 2 3 3" xfId="6213"/>
    <cellStyle name="Milliers 3 4 2 3 3 2" xfId="13417"/>
    <cellStyle name="Milliers 3 4 2 3 3 2 2" xfId="27900"/>
    <cellStyle name="Milliers 3 4 2 3 3 2 2 2" xfId="56571"/>
    <cellStyle name="Milliers 3 4 2 3 3 2 3" xfId="42235"/>
    <cellStyle name="Milliers 3 4 2 3 3 3" xfId="20730"/>
    <cellStyle name="Milliers 3 4 2 3 3 3 2" xfId="49401"/>
    <cellStyle name="Milliers 3 4 2 3 3 4" xfId="35065"/>
    <cellStyle name="Milliers 3 4 2 3 4" xfId="9854"/>
    <cellStyle name="Milliers 3 4 2 3 4 2" xfId="24337"/>
    <cellStyle name="Milliers 3 4 2 3 4 2 2" xfId="53008"/>
    <cellStyle name="Milliers 3 4 2 3 4 3" xfId="38672"/>
    <cellStyle name="Milliers 3 4 2 3 5" xfId="17167"/>
    <cellStyle name="Milliers 3 4 2 3 5 2" xfId="45838"/>
    <cellStyle name="Milliers 3 4 2 3 6" xfId="31502"/>
    <cellStyle name="Milliers 3 4 2 4" xfId="3536"/>
    <cellStyle name="Milliers 3 4 2 4 2" xfId="7097"/>
    <cellStyle name="Milliers 3 4 2 4 2 2" xfId="14301"/>
    <cellStyle name="Milliers 3 4 2 4 2 2 2" xfId="28784"/>
    <cellStyle name="Milliers 3 4 2 4 2 2 2 2" xfId="57455"/>
    <cellStyle name="Milliers 3 4 2 4 2 2 3" xfId="43119"/>
    <cellStyle name="Milliers 3 4 2 4 2 3" xfId="21614"/>
    <cellStyle name="Milliers 3 4 2 4 2 3 2" xfId="50285"/>
    <cellStyle name="Milliers 3 4 2 4 2 4" xfId="35949"/>
    <cellStyle name="Milliers 3 4 2 4 3" xfId="10738"/>
    <cellStyle name="Milliers 3 4 2 4 3 2" xfId="25221"/>
    <cellStyle name="Milliers 3 4 2 4 3 2 2" xfId="53892"/>
    <cellStyle name="Milliers 3 4 2 4 3 3" xfId="39556"/>
    <cellStyle name="Milliers 3 4 2 4 4" xfId="18051"/>
    <cellStyle name="Milliers 3 4 2 4 4 2" xfId="46722"/>
    <cellStyle name="Milliers 3 4 2 4 5" xfId="32386"/>
    <cellStyle name="Milliers 3 4 2 5" xfId="5319"/>
    <cellStyle name="Milliers 3 4 2 5 2" xfId="12523"/>
    <cellStyle name="Milliers 3 4 2 5 2 2" xfId="27006"/>
    <cellStyle name="Milliers 3 4 2 5 2 2 2" xfId="55677"/>
    <cellStyle name="Milliers 3 4 2 5 2 3" xfId="41341"/>
    <cellStyle name="Milliers 3 4 2 5 3" xfId="19836"/>
    <cellStyle name="Milliers 3 4 2 5 3 2" xfId="48507"/>
    <cellStyle name="Milliers 3 4 2 5 4" xfId="34171"/>
    <cellStyle name="Milliers 3 4 2 6" xfId="8957"/>
    <cellStyle name="Milliers 3 4 2 6 2" xfId="23440"/>
    <cellStyle name="Milliers 3 4 2 6 2 2" xfId="52111"/>
    <cellStyle name="Milliers 3 4 2 6 3" xfId="37775"/>
    <cellStyle name="Milliers 3 4 2 7" xfId="16273"/>
    <cellStyle name="Milliers 3 4 2 7 2" xfId="44944"/>
    <cellStyle name="Milliers 3 4 2 8" xfId="30608"/>
    <cellStyle name="Milliers 3 4 2 9" xfId="1780"/>
    <cellStyle name="Milliers 3 4 3" xfId="897"/>
    <cellStyle name="Milliers 3 4 3 2" xfId="2875"/>
    <cellStyle name="Milliers 3 4 3 2 2" xfId="4636"/>
    <cellStyle name="Milliers 3 4 3 2 2 2" xfId="8199"/>
    <cellStyle name="Milliers 3 4 3 2 2 2 2" xfId="15403"/>
    <cellStyle name="Milliers 3 4 3 2 2 2 2 2" xfId="29886"/>
    <cellStyle name="Milliers 3 4 3 2 2 2 2 2 2" xfId="58557"/>
    <cellStyle name="Milliers 3 4 3 2 2 2 2 3" xfId="44221"/>
    <cellStyle name="Milliers 3 4 3 2 2 2 3" xfId="22716"/>
    <cellStyle name="Milliers 3 4 3 2 2 2 3 2" xfId="51387"/>
    <cellStyle name="Milliers 3 4 3 2 2 2 4" xfId="37051"/>
    <cellStyle name="Milliers 3 4 3 2 2 3" xfId="11840"/>
    <cellStyle name="Milliers 3 4 3 2 2 3 2" xfId="26323"/>
    <cellStyle name="Milliers 3 4 3 2 2 3 2 2" xfId="54994"/>
    <cellStyle name="Milliers 3 4 3 2 2 3 3" xfId="40658"/>
    <cellStyle name="Milliers 3 4 3 2 2 4" xfId="19153"/>
    <cellStyle name="Milliers 3 4 3 2 2 4 2" xfId="47824"/>
    <cellStyle name="Milliers 3 4 3 2 2 5" xfId="33488"/>
    <cellStyle name="Milliers 3 4 3 2 3" xfId="6431"/>
    <cellStyle name="Milliers 3 4 3 2 3 2" xfId="13635"/>
    <cellStyle name="Milliers 3 4 3 2 3 2 2" xfId="28118"/>
    <cellStyle name="Milliers 3 4 3 2 3 2 2 2" xfId="56789"/>
    <cellStyle name="Milliers 3 4 3 2 3 2 3" xfId="42453"/>
    <cellStyle name="Milliers 3 4 3 2 3 3" xfId="20948"/>
    <cellStyle name="Milliers 3 4 3 2 3 3 2" xfId="49619"/>
    <cellStyle name="Milliers 3 4 3 2 3 4" xfId="35283"/>
    <cellStyle name="Milliers 3 4 3 2 4" xfId="10072"/>
    <cellStyle name="Milliers 3 4 3 2 4 2" xfId="24555"/>
    <cellStyle name="Milliers 3 4 3 2 4 2 2" xfId="53226"/>
    <cellStyle name="Milliers 3 4 3 2 4 3" xfId="38890"/>
    <cellStyle name="Milliers 3 4 3 2 5" xfId="17385"/>
    <cellStyle name="Milliers 3 4 3 2 5 2" xfId="46056"/>
    <cellStyle name="Milliers 3 4 3 2 6" xfId="31720"/>
    <cellStyle name="Milliers 3 4 3 3" xfId="3752"/>
    <cellStyle name="Milliers 3 4 3 3 2" xfId="7315"/>
    <cellStyle name="Milliers 3 4 3 3 2 2" xfId="14519"/>
    <cellStyle name="Milliers 3 4 3 3 2 2 2" xfId="29002"/>
    <cellStyle name="Milliers 3 4 3 3 2 2 2 2" xfId="57673"/>
    <cellStyle name="Milliers 3 4 3 3 2 2 3" xfId="43337"/>
    <cellStyle name="Milliers 3 4 3 3 2 3" xfId="21832"/>
    <cellStyle name="Milliers 3 4 3 3 2 3 2" xfId="50503"/>
    <cellStyle name="Milliers 3 4 3 3 2 4" xfId="36167"/>
    <cellStyle name="Milliers 3 4 3 3 3" xfId="10956"/>
    <cellStyle name="Milliers 3 4 3 3 3 2" xfId="25439"/>
    <cellStyle name="Milliers 3 4 3 3 3 2 2" xfId="54110"/>
    <cellStyle name="Milliers 3 4 3 3 3 3" xfId="39774"/>
    <cellStyle name="Milliers 3 4 3 3 4" xfId="18269"/>
    <cellStyle name="Milliers 3 4 3 3 4 2" xfId="46940"/>
    <cellStyle name="Milliers 3 4 3 3 5" xfId="32604"/>
    <cellStyle name="Milliers 3 4 3 4" xfId="5537"/>
    <cellStyle name="Milliers 3 4 3 4 2" xfId="12741"/>
    <cellStyle name="Milliers 3 4 3 4 2 2" xfId="27224"/>
    <cellStyle name="Milliers 3 4 3 4 2 2 2" xfId="55895"/>
    <cellStyle name="Milliers 3 4 3 4 2 3" xfId="41559"/>
    <cellStyle name="Milliers 3 4 3 4 3" xfId="20054"/>
    <cellStyle name="Milliers 3 4 3 4 3 2" xfId="48725"/>
    <cellStyle name="Milliers 3 4 3 4 4" xfId="34389"/>
    <cellStyle name="Milliers 3 4 3 5" xfId="9178"/>
    <cellStyle name="Milliers 3 4 3 5 2" xfId="23661"/>
    <cellStyle name="Milliers 3 4 3 5 2 2" xfId="52332"/>
    <cellStyle name="Milliers 3 4 3 5 3" xfId="37996"/>
    <cellStyle name="Milliers 3 4 3 6" xfId="16491"/>
    <cellStyle name="Milliers 3 4 3 6 2" xfId="45162"/>
    <cellStyle name="Milliers 3 4 3 7" xfId="30826"/>
    <cellStyle name="Milliers 3 4 3 8" xfId="1996"/>
    <cellStyle name="Milliers 3 4 4" xfId="2448"/>
    <cellStyle name="Milliers 3 4 4 2" xfId="4202"/>
    <cellStyle name="Milliers 3 4 4 2 2" xfId="7765"/>
    <cellStyle name="Milliers 3 4 4 2 2 2" xfId="14969"/>
    <cellStyle name="Milliers 3 4 4 2 2 2 2" xfId="29452"/>
    <cellStyle name="Milliers 3 4 4 2 2 2 2 2" xfId="58123"/>
    <cellStyle name="Milliers 3 4 4 2 2 2 3" xfId="43787"/>
    <cellStyle name="Milliers 3 4 4 2 2 3" xfId="22282"/>
    <cellStyle name="Milliers 3 4 4 2 2 3 2" xfId="50953"/>
    <cellStyle name="Milliers 3 4 4 2 2 4" xfId="36617"/>
    <cellStyle name="Milliers 3 4 4 2 3" xfId="11406"/>
    <cellStyle name="Milliers 3 4 4 2 3 2" xfId="25889"/>
    <cellStyle name="Milliers 3 4 4 2 3 2 2" xfId="54560"/>
    <cellStyle name="Milliers 3 4 4 2 3 3" xfId="40224"/>
    <cellStyle name="Milliers 3 4 4 2 4" xfId="18719"/>
    <cellStyle name="Milliers 3 4 4 2 4 2" xfId="47390"/>
    <cellStyle name="Milliers 3 4 4 2 5" xfId="33054"/>
    <cellStyle name="Milliers 3 4 4 3" xfId="5997"/>
    <cellStyle name="Milliers 3 4 4 3 2" xfId="13201"/>
    <cellStyle name="Milliers 3 4 4 3 2 2" xfId="27684"/>
    <cellStyle name="Milliers 3 4 4 3 2 2 2" xfId="56355"/>
    <cellStyle name="Milliers 3 4 4 3 2 3" xfId="42019"/>
    <cellStyle name="Milliers 3 4 4 3 3" xfId="20514"/>
    <cellStyle name="Milliers 3 4 4 3 3 2" xfId="49185"/>
    <cellStyle name="Milliers 3 4 4 3 4" xfId="34849"/>
    <cellStyle name="Milliers 3 4 4 4" xfId="9638"/>
    <cellStyle name="Milliers 3 4 4 4 2" xfId="24121"/>
    <cellStyle name="Milliers 3 4 4 4 2 2" xfId="52792"/>
    <cellStyle name="Milliers 3 4 4 4 3" xfId="38456"/>
    <cellStyle name="Milliers 3 4 4 5" xfId="16951"/>
    <cellStyle name="Milliers 3 4 4 5 2" xfId="45622"/>
    <cellStyle name="Milliers 3 4 4 6" xfId="31286"/>
    <cellStyle name="Milliers 3 4 5" xfId="3320"/>
    <cellStyle name="Milliers 3 4 5 2" xfId="6881"/>
    <cellStyle name="Milliers 3 4 5 2 2" xfId="14085"/>
    <cellStyle name="Milliers 3 4 5 2 2 2" xfId="28568"/>
    <cellStyle name="Milliers 3 4 5 2 2 2 2" xfId="57239"/>
    <cellStyle name="Milliers 3 4 5 2 2 3" xfId="42903"/>
    <cellStyle name="Milliers 3 4 5 2 3" xfId="21398"/>
    <cellStyle name="Milliers 3 4 5 2 3 2" xfId="50069"/>
    <cellStyle name="Milliers 3 4 5 2 4" xfId="35733"/>
    <cellStyle name="Milliers 3 4 5 3" xfId="10522"/>
    <cellStyle name="Milliers 3 4 5 3 2" xfId="25005"/>
    <cellStyle name="Milliers 3 4 5 3 2 2" xfId="53676"/>
    <cellStyle name="Milliers 3 4 5 3 3" xfId="39340"/>
    <cellStyle name="Milliers 3 4 5 4" xfId="17835"/>
    <cellStyle name="Milliers 3 4 5 4 2" xfId="46506"/>
    <cellStyle name="Milliers 3 4 5 5" xfId="32170"/>
    <cellStyle name="Milliers 3 4 6" xfId="5103"/>
    <cellStyle name="Milliers 3 4 6 2" xfId="12307"/>
    <cellStyle name="Milliers 3 4 6 2 2" xfId="26790"/>
    <cellStyle name="Milliers 3 4 6 2 2 2" xfId="55461"/>
    <cellStyle name="Milliers 3 4 6 2 3" xfId="41125"/>
    <cellStyle name="Milliers 3 4 6 3" xfId="19620"/>
    <cellStyle name="Milliers 3 4 6 3 2" xfId="48291"/>
    <cellStyle name="Milliers 3 4 6 4" xfId="33955"/>
    <cellStyle name="Milliers 3 4 7" xfId="8734"/>
    <cellStyle name="Milliers 3 4 7 2" xfId="23217"/>
    <cellStyle name="Milliers 3 4 7 2 2" xfId="51888"/>
    <cellStyle name="Milliers 3 4 7 3" xfId="37552"/>
    <cellStyle name="Milliers 3 4 8" xfId="16057"/>
    <cellStyle name="Milliers 3 4 8 2" xfId="44728"/>
    <cellStyle name="Milliers 3 4 9" xfId="30392"/>
    <cellStyle name="Milliers 3 5" xfId="661"/>
    <cellStyle name="Milliers 3 5 2" xfId="1110"/>
    <cellStyle name="Milliers 3 5 2 2" xfId="3086"/>
    <cellStyle name="Milliers 3 5 2 2 2" xfId="4849"/>
    <cellStyle name="Milliers 3 5 2 2 2 2" xfId="8412"/>
    <cellStyle name="Milliers 3 5 2 2 2 2 2" xfId="15616"/>
    <cellStyle name="Milliers 3 5 2 2 2 2 2 2" xfId="30099"/>
    <cellStyle name="Milliers 3 5 2 2 2 2 2 2 2" xfId="58770"/>
    <cellStyle name="Milliers 3 5 2 2 2 2 2 3" xfId="44434"/>
    <cellStyle name="Milliers 3 5 2 2 2 2 3" xfId="22929"/>
    <cellStyle name="Milliers 3 5 2 2 2 2 3 2" xfId="51600"/>
    <cellStyle name="Milliers 3 5 2 2 2 2 4" xfId="37264"/>
    <cellStyle name="Milliers 3 5 2 2 2 3" xfId="12053"/>
    <cellStyle name="Milliers 3 5 2 2 2 3 2" xfId="26536"/>
    <cellStyle name="Milliers 3 5 2 2 2 3 2 2" xfId="55207"/>
    <cellStyle name="Milliers 3 5 2 2 2 3 3" xfId="40871"/>
    <cellStyle name="Milliers 3 5 2 2 2 4" xfId="19366"/>
    <cellStyle name="Milliers 3 5 2 2 2 4 2" xfId="48037"/>
    <cellStyle name="Milliers 3 5 2 2 2 5" xfId="33701"/>
    <cellStyle name="Milliers 3 5 2 2 3" xfId="6644"/>
    <cellStyle name="Milliers 3 5 2 2 3 2" xfId="13848"/>
    <cellStyle name="Milliers 3 5 2 2 3 2 2" xfId="28331"/>
    <cellStyle name="Milliers 3 5 2 2 3 2 2 2" xfId="57002"/>
    <cellStyle name="Milliers 3 5 2 2 3 2 3" xfId="42666"/>
    <cellStyle name="Milliers 3 5 2 2 3 3" xfId="21161"/>
    <cellStyle name="Milliers 3 5 2 2 3 3 2" xfId="49832"/>
    <cellStyle name="Milliers 3 5 2 2 3 4" xfId="35496"/>
    <cellStyle name="Milliers 3 5 2 2 4" xfId="10285"/>
    <cellStyle name="Milliers 3 5 2 2 4 2" xfId="24768"/>
    <cellStyle name="Milliers 3 5 2 2 4 2 2" xfId="53439"/>
    <cellStyle name="Milliers 3 5 2 2 4 3" xfId="39103"/>
    <cellStyle name="Milliers 3 5 2 2 5" xfId="17598"/>
    <cellStyle name="Milliers 3 5 2 2 5 2" xfId="46269"/>
    <cellStyle name="Milliers 3 5 2 2 6" xfId="31933"/>
    <cellStyle name="Milliers 3 5 2 3" xfId="3965"/>
    <cellStyle name="Milliers 3 5 2 3 2" xfId="7528"/>
    <cellStyle name="Milliers 3 5 2 3 2 2" xfId="14732"/>
    <cellStyle name="Milliers 3 5 2 3 2 2 2" xfId="29215"/>
    <cellStyle name="Milliers 3 5 2 3 2 2 2 2" xfId="57886"/>
    <cellStyle name="Milliers 3 5 2 3 2 2 3" xfId="43550"/>
    <cellStyle name="Milliers 3 5 2 3 2 3" xfId="22045"/>
    <cellStyle name="Milliers 3 5 2 3 2 3 2" xfId="50716"/>
    <cellStyle name="Milliers 3 5 2 3 2 4" xfId="36380"/>
    <cellStyle name="Milliers 3 5 2 3 3" xfId="11169"/>
    <cellStyle name="Milliers 3 5 2 3 3 2" xfId="25652"/>
    <cellStyle name="Milliers 3 5 2 3 3 2 2" xfId="54323"/>
    <cellStyle name="Milliers 3 5 2 3 3 3" xfId="39987"/>
    <cellStyle name="Milliers 3 5 2 3 4" xfId="18482"/>
    <cellStyle name="Milliers 3 5 2 3 4 2" xfId="47153"/>
    <cellStyle name="Milliers 3 5 2 3 5" xfId="32817"/>
    <cellStyle name="Milliers 3 5 2 4" xfId="5750"/>
    <cellStyle name="Milliers 3 5 2 4 2" xfId="12954"/>
    <cellStyle name="Milliers 3 5 2 4 2 2" xfId="27437"/>
    <cellStyle name="Milliers 3 5 2 4 2 2 2" xfId="56108"/>
    <cellStyle name="Milliers 3 5 2 4 2 3" xfId="41772"/>
    <cellStyle name="Milliers 3 5 2 4 3" xfId="20267"/>
    <cellStyle name="Milliers 3 5 2 4 3 2" xfId="48938"/>
    <cellStyle name="Milliers 3 5 2 4 4" xfId="34602"/>
    <cellStyle name="Milliers 3 5 2 5" xfId="9391"/>
    <cellStyle name="Milliers 3 5 2 5 2" xfId="23874"/>
    <cellStyle name="Milliers 3 5 2 5 2 2" xfId="52545"/>
    <cellStyle name="Milliers 3 5 2 5 3" xfId="38209"/>
    <cellStyle name="Milliers 3 5 2 6" xfId="16704"/>
    <cellStyle name="Milliers 3 5 2 6 2" xfId="45375"/>
    <cellStyle name="Milliers 3 5 2 7" xfId="31039"/>
    <cellStyle name="Milliers 3 5 2 8" xfId="2207"/>
    <cellStyle name="Milliers 3 5 3" xfId="2656"/>
    <cellStyle name="Milliers 3 5 3 2" xfId="4415"/>
    <cellStyle name="Milliers 3 5 3 2 2" xfId="7978"/>
    <cellStyle name="Milliers 3 5 3 2 2 2" xfId="15182"/>
    <cellStyle name="Milliers 3 5 3 2 2 2 2" xfId="29665"/>
    <cellStyle name="Milliers 3 5 3 2 2 2 2 2" xfId="58336"/>
    <cellStyle name="Milliers 3 5 3 2 2 2 3" xfId="44000"/>
    <cellStyle name="Milliers 3 5 3 2 2 3" xfId="22495"/>
    <cellStyle name="Milliers 3 5 3 2 2 3 2" xfId="51166"/>
    <cellStyle name="Milliers 3 5 3 2 2 4" xfId="36830"/>
    <cellStyle name="Milliers 3 5 3 2 3" xfId="11619"/>
    <cellStyle name="Milliers 3 5 3 2 3 2" xfId="26102"/>
    <cellStyle name="Milliers 3 5 3 2 3 2 2" xfId="54773"/>
    <cellStyle name="Milliers 3 5 3 2 3 3" xfId="40437"/>
    <cellStyle name="Milliers 3 5 3 2 4" xfId="18932"/>
    <cellStyle name="Milliers 3 5 3 2 4 2" xfId="47603"/>
    <cellStyle name="Milliers 3 5 3 2 5" xfId="33267"/>
    <cellStyle name="Milliers 3 5 3 3" xfId="6210"/>
    <cellStyle name="Milliers 3 5 3 3 2" xfId="13414"/>
    <cellStyle name="Milliers 3 5 3 3 2 2" xfId="27897"/>
    <cellStyle name="Milliers 3 5 3 3 2 2 2" xfId="56568"/>
    <cellStyle name="Milliers 3 5 3 3 2 3" xfId="42232"/>
    <cellStyle name="Milliers 3 5 3 3 3" xfId="20727"/>
    <cellStyle name="Milliers 3 5 3 3 3 2" xfId="49398"/>
    <cellStyle name="Milliers 3 5 3 3 4" xfId="35062"/>
    <cellStyle name="Milliers 3 5 3 4" xfId="9851"/>
    <cellStyle name="Milliers 3 5 3 4 2" xfId="24334"/>
    <cellStyle name="Milliers 3 5 3 4 2 2" xfId="53005"/>
    <cellStyle name="Milliers 3 5 3 4 3" xfId="38669"/>
    <cellStyle name="Milliers 3 5 3 5" xfId="17164"/>
    <cellStyle name="Milliers 3 5 3 5 2" xfId="45835"/>
    <cellStyle name="Milliers 3 5 3 6" xfId="31499"/>
    <cellStyle name="Milliers 3 5 4" xfId="3533"/>
    <cellStyle name="Milliers 3 5 4 2" xfId="7094"/>
    <cellStyle name="Milliers 3 5 4 2 2" xfId="14298"/>
    <cellStyle name="Milliers 3 5 4 2 2 2" xfId="28781"/>
    <cellStyle name="Milliers 3 5 4 2 2 2 2" xfId="57452"/>
    <cellStyle name="Milliers 3 5 4 2 2 3" xfId="43116"/>
    <cellStyle name="Milliers 3 5 4 2 3" xfId="21611"/>
    <cellStyle name="Milliers 3 5 4 2 3 2" xfId="50282"/>
    <cellStyle name="Milliers 3 5 4 2 4" xfId="35946"/>
    <cellStyle name="Milliers 3 5 4 3" xfId="10735"/>
    <cellStyle name="Milliers 3 5 4 3 2" xfId="25218"/>
    <cellStyle name="Milliers 3 5 4 3 2 2" xfId="53889"/>
    <cellStyle name="Milliers 3 5 4 3 3" xfId="39553"/>
    <cellStyle name="Milliers 3 5 4 4" xfId="18048"/>
    <cellStyle name="Milliers 3 5 4 4 2" xfId="46719"/>
    <cellStyle name="Milliers 3 5 4 5" xfId="32383"/>
    <cellStyle name="Milliers 3 5 5" xfId="5316"/>
    <cellStyle name="Milliers 3 5 5 2" xfId="12520"/>
    <cellStyle name="Milliers 3 5 5 2 2" xfId="27003"/>
    <cellStyle name="Milliers 3 5 5 2 2 2" xfId="55674"/>
    <cellStyle name="Milliers 3 5 5 2 3" xfId="41338"/>
    <cellStyle name="Milliers 3 5 5 3" xfId="19833"/>
    <cellStyle name="Milliers 3 5 5 3 2" xfId="48504"/>
    <cellStyle name="Milliers 3 5 5 4" xfId="34168"/>
    <cellStyle name="Milliers 3 5 6" xfId="8954"/>
    <cellStyle name="Milliers 3 5 6 2" xfId="23437"/>
    <cellStyle name="Milliers 3 5 6 2 2" xfId="52108"/>
    <cellStyle name="Milliers 3 5 6 3" xfId="37772"/>
    <cellStyle name="Milliers 3 5 7" xfId="16270"/>
    <cellStyle name="Milliers 3 5 7 2" xfId="44941"/>
    <cellStyle name="Milliers 3 5 8" xfId="30605"/>
    <cellStyle name="Milliers 3 5 9" xfId="1777"/>
    <cellStyle name="Milliers 3 6" xfId="894"/>
    <cellStyle name="Milliers 3 6 2" xfId="2872"/>
    <cellStyle name="Milliers 3 6 2 2" xfId="4633"/>
    <cellStyle name="Milliers 3 6 2 2 2" xfId="8196"/>
    <cellStyle name="Milliers 3 6 2 2 2 2" xfId="15400"/>
    <cellStyle name="Milliers 3 6 2 2 2 2 2" xfId="29883"/>
    <cellStyle name="Milliers 3 6 2 2 2 2 2 2" xfId="58554"/>
    <cellStyle name="Milliers 3 6 2 2 2 2 3" xfId="44218"/>
    <cellStyle name="Milliers 3 6 2 2 2 3" xfId="22713"/>
    <cellStyle name="Milliers 3 6 2 2 2 3 2" xfId="51384"/>
    <cellStyle name="Milliers 3 6 2 2 2 4" xfId="37048"/>
    <cellStyle name="Milliers 3 6 2 2 3" xfId="11837"/>
    <cellStyle name="Milliers 3 6 2 2 3 2" xfId="26320"/>
    <cellStyle name="Milliers 3 6 2 2 3 2 2" xfId="54991"/>
    <cellStyle name="Milliers 3 6 2 2 3 3" xfId="40655"/>
    <cellStyle name="Milliers 3 6 2 2 4" xfId="19150"/>
    <cellStyle name="Milliers 3 6 2 2 4 2" xfId="47821"/>
    <cellStyle name="Milliers 3 6 2 2 5" xfId="33485"/>
    <cellStyle name="Milliers 3 6 2 3" xfId="6428"/>
    <cellStyle name="Milliers 3 6 2 3 2" xfId="13632"/>
    <cellStyle name="Milliers 3 6 2 3 2 2" xfId="28115"/>
    <cellStyle name="Milliers 3 6 2 3 2 2 2" xfId="56786"/>
    <cellStyle name="Milliers 3 6 2 3 2 3" xfId="42450"/>
    <cellStyle name="Milliers 3 6 2 3 3" xfId="20945"/>
    <cellStyle name="Milliers 3 6 2 3 3 2" xfId="49616"/>
    <cellStyle name="Milliers 3 6 2 3 4" xfId="35280"/>
    <cellStyle name="Milliers 3 6 2 4" xfId="10069"/>
    <cellStyle name="Milliers 3 6 2 4 2" xfId="24552"/>
    <cellStyle name="Milliers 3 6 2 4 2 2" xfId="53223"/>
    <cellStyle name="Milliers 3 6 2 4 3" xfId="38887"/>
    <cellStyle name="Milliers 3 6 2 5" xfId="17382"/>
    <cellStyle name="Milliers 3 6 2 5 2" xfId="46053"/>
    <cellStyle name="Milliers 3 6 2 6" xfId="31717"/>
    <cellStyle name="Milliers 3 6 3" xfId="3749"/>
    <cellStyle name="Milliers 3 6 3 2" xfId="7312"/>
    <cellStyle name="Milliers 3 6 3 2 2" xfId="14516"/>
    <cellStyle name="Milliers 3 6 3 2 2 2" xfId="28999"/>
    <cellStyle name="Milliers 3 6 3 2 2 2 2" xfId="57670"/>
    <cellStyle name="Milliers 3 6 3 2 2 3" xfId="43334"/>
    <cellStyle name="Milliers 3 6 3 2 3" xfId="21829"/>
    <cellStyle name="Milliers 3 6 3 2 3 2" xfId="50500"/>
    <cellStyle name="Milliers 3 6 3 2 4" xfId="36164"/>
    <cellStyle name="Milliers 3 6 3 3" xfId="10953"/>
    <cellStyle name="Milliers 3 6 3 3 2" xfId="25436"/>
    <cellStyle name="Milliers 3 6 3 3 2 2" xfId="54107"/>
    <cellStyle name="Milliers 3 6 3 3 3" xfId="39771"/>
    <cellStyle name="Milliers 3 6 3 4" xfId="18266"/>
    <cellStyle name="Milliers 3 6 3 4 2" xfId="46937"/>
    <cellStyle name="Milliers 3 6 3 5" xfId="32601"/>
    <cellStyle name="Milliers 3 6 4" xfId="5534"/>
    <cellStyle name="Milliers 3 6 4 2" xfId="12738"/>
    <cellStyle name="Milliers 3 6 4 2 2" xfId="27221"/>
    <cellStyle name="Milliers 3 6 4 2 2 2" xfId="55892"/>
    <cellStyle name="Milliers 3 6 4 2 3" xfId="41556"/>
    <cellStyle name="Milliers 3 6 4 3" xfId="20051"/>
    <cellStyle name="Milliers 3 6 4 3 2" xfId="48722"/>
    <cellStyle name="Milliers 3 6 4 4" xfId="34386"/>
    <cellStyle name="Milliers 3 6 5" xfId="9175"/>
    <cellStyle name="Milliers 3 6 5 2" xfId="23658"/>
    <cellStyle name="Milliers 3 6 5 2 2" xfId="52329"/>
    <cellStyle name="Milliers 3 6 5 3" xfId="37993"/>
    <cellStyle name="Milliers 3 6 6" xfId="16488"/>
    <cellStyle name="Milliers 3 6 6 2" xfId="45159"/>
    <cellStyle name="Milliers 3 6 7" xfId="30823"/>
    <cellStyle name="Milliers 3 6 8" xfId="1993"/>
    <cellStyle name="Milliers 3 7" xfId="2445"/>
    <cellStyle name="Milliers 3 7 2" xfId="4199"/>
    <cellStyle name="Milliers 3 7 2 2" xfId="7762"/>
    <cellStyle name="Milliers 3 7 2 2 2" xfId="14966"/>
    <cellStyle name="Milliers 3 7 2 2 2 2" xfId="29449"/>
    <cellStyle name="Milliers 3 7 2 2 2 2 2" xfId="58120"/>
    <cellStyle name="Milliers 3 7 2 2 2 3" xfId="43784"/>
    <cellStyle name="Milliers 3 7 2 2 3" xfId="22279"/>
    <cellStyle name="Milliers 3 7 2 2 3 2" xfId="50950"/>
    <cellStyle name="Milliers 3 7 2 2 4" xfId="36614"/>
    <cellStyle name="Milliers 3 7 2 3" xfId="11403"/>
    <cellStyle name="Milliers 3 7 2 3 2" xfId="25886"/>
    <cellStyle name="Milliers 3 7 2 3 2 2" xfId="54557"/>
    <cellStyle name="Milliers 3 7 2 3 3" xfId="40221"/>
    <cellStyle name="Milliers 3 7 2 4" xfId="18716"/>
    <cellStyle name="Milliers 3 7 2 4 2" xfId="47387"/>
    <cellStyle name="Milliers 3 7 2 5" xfId="33051"/>
    <cellStyle name="Milliers 3 7 3" xfId="5994"/>
    <cellStyle name="Milliers 3 7 3 2" xfId="13198"/>
    <cellStyle name="Milliers 3 7 3 2 2" xfId="27681"/>
    <cellStyle name="Milliers 3 7 3 2 2 2" xfId="56352"/>
    <cellStyle name="Milliers 3 7 3 2 3" xfId="42016"/>
    <cellStyle name="Milliers 3 7 3 3" xfId="20511"/>
    <cellStyle name="Milliers 3 7 3 3 2" xfId="49182"/>
    <cellStyle name="Milliers 3 7 3 4" xfId="34846"/>
    <cellStyle name="Milliers 3 7 4" xfId="9635"/>
    <cellStyle name="Milliers 3 7 4 2" xfId="24118"/>
    <cellStyle name="Milliers 3 7 4 2 2" xfId="52789"/>
    <cellStyle name="Milliers 3 7 4 3" xfId="38453"/>
    <cellStyle name="Milliers 3 7 5" xfId="16948"/>
    <cellStyle name="Milliers 3 7 5 2" xfId="45619"/>
    <cellStyle name="Milliers 3 7 6" xfId="31283"/>
    <cellStyle name="Milliers 3 8" xfId="3317"/>
    <cellStyle name="Milliers 3 8 2" xfId="6878"/>
    <cellStyle name="Milliers 3 8 2 2" xfId="14082"/>
    <cellStyle name="Milliers 3 8 2 2 2" xfId="28565"/>
    <cellStyle name="Milliers 3 8 2 2 2 2" xfId="57236"/>
    <cellStyle name="Milliers 3 8 2 2 3" xfId="42900"/>
    <cellStyle name="Milliers 3 8 2 3" xfId="21395"/>
    <cellStyle name="Milliers 3 8 2 3 2" xfId="50066"/>
    <cellStyle name="Milliers 3 8 2 4" xfId="35730"/>
    <cellStyle name="Milliers 3 8 3" xfId="10519"/>
    <cellStyle name="Milliers 3 8 3 2" xfId="25002"/>
    <cellStyle name="Milliers 3 8 3 2 2" xfId="53673"/>
    <cellStyle name="Milliers 3 8 3 3" xfId="39337"/>
    <cellStyle name="Milliers 3 8 4" xfId="17832"/>
    <cellStyle name="Milliers 3 8 4 2" xfId="46503"/>
    <cellStyle name="Milliers 3 8 5" xfId="32167"/>
    <cellStyle name="Milliers 3 9" xfId="5100"/>
    <cellStyle name="Milliers 3 9 2" xfId="12304"/>
    <cellStyle name="Milliers 3 9 2 2" xfId="26787"/>
    <cellStyle name="Milliers 3 9 2 2 2" xfId="55458"/>
    <cellStyle name="Milliers 3 9 2 3" xfId="41122"/>
    <cellStyle name="Milliers 3 9 3" xfId="19617"/>
    <cellStyle name="Milliers 3 9 3 2" xfId="48288"/>
    <cellStyle name="Milliers 3 9 4" xfId="33952"/>
    <cellStyle name="Milliers 4" xfId="280"/>
    <cellStyle name="Milliers 4 2" xfId="281"/>
    <cellStyle name="Milliers 4 2 2" xfId="282"/>
    <cellStyle name="Milliers 4 2 2 2" xfId="8736"/>
    <cellStyle name="Milliers 4 2 2 2 2" xfId="23219"/>
    <cellStyle name="Milliers 4 2 2 2 2 2" xfId="51890"/>
    <cellStyle name="Milliers 4 2 2 2 3" xfId="37554"/>
    <cellStyle name="Milliers 4 2 3" xfId="8735"/>
    <cellStyle name="Milliers 4 2 3 2" xfId="23218"/>
    <cellStyle name="Milliers 4 2 3 2 2" xfId="51889"/>
    <cellStyle name="Milliers 4 2 3 3" xfId="37553"/>
    <cellStyle name="Milliers 4 3" xfId="283"/>
    <cellStyle name="Milliers 5" xfId="284"/>
    <cellStyle name="Milliers 5 2" xfId="285"/>
    <cellStyle name="Milliers 5 2 10" xfId="30393"/>
    <cellStyle name="Milliers 5 2 11" xfId="1569"/>
    <cellStyle name="Milliers 5 2 2" xfId="286"/>
    <cellStyle name="Milliers 5 2 2 10" xfId="1570"/>
    <cellStyle name="Milliers 5 2 2 2" xfId="666"/>
    <cellStyle name="Milliers 5 2 2 2 2" xfId="1115"/>
    <cellStyle name="Milliers 5 2 2 2 2 2" xfId="3091"/>
    <cellStyle name="Milliers 5 2 2 2 2 2 2" xfId="4854"/>
    <cellStyle name="Milliers 5 2 2 2 2 2 2 2" xfId="8417"/>
    <cellStyle name="Milliers 5 2 2 2 2 2 2 2 2" xfId="15621"/>
    <cellStyle name="Milliers 5 2 2 2 2 2 2 2 2 2" xfId="30104"/>
    <cellStyle name="Milliers 5 2 2 2 2 2 2 2 2 2 2" xfId="58775"/>
    <cellStyle name="Milliers 5 2 2 2 2 2 2 2 2 3" xfId="44439"/>
    <cellStyle name="Milliers 5 2 2 2 2 2 2 2 3" xfId="22934"/>
    <cellStyle name="Milliers 5 2 2 2 2 2 2 2 3 2" xfId="51605"/>
    <cellStyle name="Milliers 5 2 2 2 2 2 2 2 4" xfId="37269"/>
    <cellStyle name="Milliers 5 2 2 2 2 2 2 3" xfId="12058"/>
    <cellStyle name="Milliers 5 2 2 2 2 2 2 3 2" xfId="26541"/>
    <cellStyle name="Milliers 5 2 2 2 2 2 2 3 2 2" xfId="55212"/>
    <cellStyle name="Milliers 5 2 2 2 2 2 2 3 3" xfId="40876"/>
    <cellStyle name="Milliers 5 2 2 2 2 2 2 4" xfId="19371"/>
    <cellStyle name="Milliers 5 2 2 2 2 2 2 4 2" xfId="48042"/>
    <cellStyle name="Milliers 5 2 2 2 2 2 2 5" xfId="33706"/>
    <cellStyle name="Milliers 5 2 2 2 2 2 3" xfId="6649"/>
    <cellStyle name="Milliers 5 2 2 2 2 2 3 2" xfId="13853"/>
    <cellStyle name="Milliers 5 2 2 2 2 2 3 2 2" xfId="28336"/>
    <cellStyle name="Milliers 5 2 2 2 2 2 3 2 2 2" xfId="57007"/>
    <cellStyle name="Milliers 5 2 2 2 2 2 3 2 3" xfId="42671"/>
    <cellStyle name="Milliers 5 2 2 2 2 2 3 3" xfId="21166"/>
    <cellStyle name="Milliers 5 2 2 2 2 2 3 3 2" xfId="49837"/>
    <cellStyle name="Milliers 5 2 2 2 2 2 3 4" xfId="35501"/>
    <cellStyle name="Milliers 5 2 2 2 2 2 4" xfId="10290"/>
    <cellStyle name="Milliers 5 2 2 2 2 2 4 2" xfId="24773"/>
    <cellStyle name="Milliers 5 2 2 2 2 2 4 2 2" xfId="53444"/>
    <cellStyle name="Milliers 5 2 2 2 2 2 4 3" xfId="39108"/>
    <cellStyle name="Milliers 5 2 2 2 2 2 5" xfId="17603"/>
    <cellStyle name="Milliers 5 2 2 2 2 2 5 2" xfId="46274"/>
    <cellStyle name="Milliers 5 2 2 2 2 2 6" xfId="31938"/>
    <cellStyle name="Milliers 5 2 2 2 2 3" xfId="3970"/>
    <cellStyle name="Milliers 5 2 2 2 2 3 2" xfId="7533"/>
    <cellStyle name="Milliers 5 2 2 2 2 3 2 2" xfId="14737"/>
    <cellStyle name="Milliers 5 2 2 2 2 3 2 2 2" xfId="29220"/>
    <cellStyle name="Milliers 5 2 2 2 2 3 2 2 2 2" xfId="57891"/>
    <cellStyle name="Milliers 5 2 2 2 2 3 2 2 3" xfId="43555"/>
    <cellStyle name="Milliers 5 2 2 2 2 3 2 3" xfId="22050"/>
    <cellStyle name="Milliers 5 2 2 2 2 3 2 3 2" xfId="50721"/>
    <cellStyle name="Milliers 5 2 2 2 2 3 2 4" xfId="36385"/>
    <cellStyle name="Milliers 5 2 2 2 2 3 3" xfId="11174"/>
    <cellStyle name="Milliers 5 2 2 2 2 3 3 2" xfId="25657"/>
    <cellStyle name="Milliers 5 2 2 2 2 3 3 2 2" xfId="54328"/>
    <cellStyle name="Milliers 5 2 2 2 2 3 3 3" xfId="39992"/>
    <cellStyle name="Milliers 5 2 2 2 2 3 4" xfId="18487"/>
    <cellStyle name="Milliers 5 2 2 2 2 3 4 2" xfId="47158"/>
    <cellStyle name="Milliers 5 2 2 2 2 3 5" xfId="32822"/>
    <cellStyle name="Milliers 5 2 2 2 2 4" xfId="5755"/>
    <cellStyle name="Milliers 5 2 2 2 2 4 2" xfId="12959"/>
    <cellStyle name="Milliers 5 2 2 2 2 4 2 2" xfId="27442"/>
    <cellStyle name="Milliers 5 2 2 2 2 4 2 2 2" xfId="56113"/>
    <cellStyle name="Milliers 5 2 2 2 2 4 2 3" xfId="41777"/>
    <cellStyle name="Milliers 5 2 2 2 2 4 3" xfId="20272"/>
    <cellStyle name="Milliers 5 2 2 2 2 4 3 2" xfId="48943"/>
    <cellStyle name="Milliers 5 2 2 2 2 4 4" xfId="34607"/>
    <cellStyle name="Milliers 5 2 2 2 2 5" xfId="9396"/>
    <cellStyle name="Milliers 5 2 2 2 2 5 2" xfId="23879"/>
    <cellStyle name="Milliers 5 2 2 2 2 5 2 2" xfId="52550"/>
    <cellStyle name="Milliers 5 2 2 2 2 5 3" xfId="38214"/>
    <cellStyle name="Milliers 5 2 2 2 2 6" xfId="16709"/>
    <cellStyle name="Milliers 5 2 2 2 2 6 2" xfId="45380"/>
    <cellStyle name="Milliers 5 2 2 2 2 7" xfId="31044"/>
    <cellStyle name="Milliers 5 2 2 2 2 8" xfId="2212"/>
    <cellStyle name="Milliers 5 2 2 2 3" xfId="2661"/>
    <cellStyle name="Milliers 5 2 2 2 3 2" xfId="4420"/>
    <cellStyle name="Milliers 5 2 2 2 3 2 2" xfId="7983"/>
    <cellStyle name="Milliers 5 2 2 2 3 2 2 2" xfId="15187"/>
    <cellStyle name="Milliers 5 2 2 2 3 2 2 2 2" xfId="29670"/>
    <cellStyle name="Milliers 5 2 2 2 3 2 2 2 2 2" xfId="58341"/>
    <cellStyle name="Milliers 5 2 2 2 3 2 2 2 3" xfId="44005"/>
    <cellStyle name="Milliers 5 2 2 2 3 2 2 3" xfId="22500"/>
    <cellStyle name="Milliers 5 2 2 2 3 2 2 3 2" xfId="51171"/>
    <cellStyle name="Milliers 5 2 2 2 3 2 2 4" xfId="36835"/>
    <cellStyle name="Milliers 5 2 2 2 3 2 3" xfId="11624"/>
    <cellStyle name="Milliers 5 2 2 2 3 2 3 2" xfId="26107"/>
    <cellStyle name="Milliers 5 2 2 2 3 2 3 2 2" xfId="54778"/>
    <cellStyle name="Milliers 5 2 2 2 3 2 3 3" xfId="40442"/>
    <cellStyle name="Milliers 5 2 2 2 3 2 4" xfId="18937"/>
    <cellStyle name="Milliers 5 2 2 2 3 2 4 2" xfId="47608"/>
    <cellStyle name="Milliers 5 2 2 2 3 2 5" xfId="33272"/>
    <cellStyle name="Milliers 5 2 2 2 3 3" xfId="6215"/>
    <cellStyle name="Milliers 5 2 2 2 3 3 2" xfId="13419"/>
    <cellStyle name="Milliers 5 2 2 2 3 3 2 2" xfId="27902"/>
    <cellStyle name="Milliers 5 2 2 2 3 3 2 2 2" xfId="56573"/>
    <cellStyle name="Milliers 5 2 2 2 3 3 2 3" xfId="42237"/>
    <cellStyle name="Milliers 5 2 2 2 3 3 3" xfId="20732"/>
    <cellStyle name="Milliers 5 2 2 2 3 3 3 2" xfId="49403"/>
    <cellStyle name="Milliers 5 2 2 2 3 3 4" xfId="35067"/>
    <cellStyle name="Milliers 5 2 2 2 3 4" xfId="9856"/>
    <cellStyle name="Milliers 5 2 2 2 3 4 2" xfId="24339"/>
    <cellStyle name="Milliers 5 2 2 2 3 4 2 2" xfId="53010"/>
    <cellStyle name="Milliers 5 2 2 2 3 4 3" xfId="38674"/>
    <cellStyle name="Milliers 5 2 2 2 3 5" xfId="17169"/>
    <cellStyle name="Milliers 5 2 2 2 3 5 2" xfId="45840"/>
    <cellStyle name="Milliers 5 2 2 2 3 6" xfId="31504"/>
    <cellStyle name="Milliers 5 2 2 2 4" xfId="3538"/>
    <cellStyle name="Milliers 5 2 2 2 4 2" xfId="7099"/>
    <cellStyle name="Milliers 5 2 2 2 4 2 2" xfId="14303"/>
    <cellStyle name="Milliers 5 2 2 2 4 2 2 2" xfId="28786"/>
    <cellStyle name="Milliers 5 2 2 2 4 2 2 2 2" xfId="57457"/>
    <cellStyle name="Milliers 5 2 2 2 4 2 2 3" xfId="43121"/>
    <cellStyle name="Milliers 5 2 2 2 4 2 3" xfId="21616"/>
    <cellStyle name="Milliers 5 2 2 2 4 2 3 2" xfId="50287"/>
    <cellStyle name="Milliers 5 2 2 2 4 2 4" xfId="35951"/>
    <cellStyle name="Milliers 5 2 2 2 4 3" xfId="10740"/>
    <cellStyle name="Milliers 5 2 2 2 4 3 2" xfId="25223"/>
    <cellStyle name="Milliers 5 2 2 2 4 3 2 2" xfId="53894"/>
    <cellStyle name="Milliers 5 2 2 2 4 3 3" xfId="39558"/>
    <cellStyle name="Milliers 5 2 2 2 4 4" xfId="18053"/>
    <cellStyle name="Milliers 5 2 2 2 4 4 2" xfId="46724"/>
    <cellStyle name="Milliers 5 2 2 2 4 5" xfId="32388"/>
    <cellStyle name="Milliers 5 2 2 2 5" xfId="5321"/>
    <cellStyle name="Milliers 5 2 2 2 5 2" xfId="12525"/>
    <cellStyle name="Milliers 5 2 2 2 5 2 2" xfId="27008"/>
    <cellStyle name="Milliers 5 2 2 2 5 2 2 2" xfId="55679"/>
    <cellStyle name="Milliers 5 2 2 2 5 2 3" xfId="41343"/>
    <cellStyle name="Milliers 5 2 2 2 5 3" xfId="19838"/>
    <cellStyle name="Milliers 5 2 2 2 5 3 2" xfId="48509"/>
    <cellStyle name="Milliers 5 2 2 2 5 4" xfId="34173"/>
    <cellStyle name="Milliers 5 2 2 2 6" xfId="8959"/>
    <cellStyle name="Milliers 5 2 2 2 6 2" xfId="23442"/>
    <cellStyle name="Milliers 5 2 2 2 6 2 2" xfId="52113"/>
    <cellStyle name="Milliers 5 2 2 2 6 3" xfId="37777"/>
    <cellStyle name="Milliers 5 2 2 2 7" xfId="16275"/>
    <cellStyle name="Milliers 5 2 2 2 7 2" xfId="44946"/>
    <cellStyle name="Milliers 5 2 2 2 8" xfId="30610"/>
    <cellStyle name="Milliers 5 2 2 2 9" xfId="1782"/>
    <cellStyle name="Milliers 5 2 2 3" xfId="899"/>
    <cellStyle name="Milliers 5 2 2 3 2" xfId="2877"/>
    <cellStyle name="Milliers 5 2 2 3 2 2" xfId="4638"/>
    <cellStyle name="Milliers 5 2 2 3 2 2 2" xfId="8201"/>
    <cellStyle name="Milliers 5 2 2 3 2 2 2 2" xfId="15405"/>
    <cellStyle name="Milliers 5 2 2 3 2 2 2 2 2" xfId="29888"/>
    <cellStyle name="Milliers 5 2 2 3 2 2 2 2 2 2" xfId="58559"/>
    <cellStyle name="Milliers 5 2 2 3 2 2 2 2 3" xfId="44223"/>
    <cellStyle name="Milliers 5 2 2 3 2 2 2 3" xfId="22718"/>
    <cellStyle name="Milliers 5 2 2 3 2 2 2 3 2" xfId="51389"/>
    <cellStyle name="Milliers 5 2 2 3 2 2 2 4" xfId="37053"/>
    <cellStyle name="Milliers 5 2 2 3 2 2 3" xfId="11842"/>
    <cellStyle name="Milliers 5 2 2 3 2 2 3 2" xfId="26325"/>
    <cellStyle name="Milliers 5 2 2 3 2 2 3 2 2" xfId="54996"/>
    <cellStyle name="Milliers 5 2 2 3 2 2 3 3" xfId="40660"/>
    <cellStyle name="Milliers 5 2 2 3 2 2 4" xfId="19155"/>
    <cellStyle name="Milliers 5 2 2 3 2 2 4 2" xfId="47826"/>
    <cellStyle name="Milliers 5 2 2 3 2 2 5" xfId="33490"/>
    <cellStyle name="Milliers 5 2 2 3 2 3" xfId="6433"/>
    <cellStyle name="Milliers 5 2 2 3 2 3 2" xfId="13637"/>
    <cellStyle name="Milliers 5 2 2 3 2 3 2 2" xfId="28120"/>
    <cellStyle name="Milliers 5 2 2 3 2 3 2 2 2" xfId="56791"/>
    <cellStyle name="Milliers 5 2 2 3 2 3 2 3" xfId="42455"/>
    <cellStyle name="Milliers 5 2 2 3 2 3 3" xfId="20950"/>
    <cellStyle name="Milliers 5 2 2 3 2 3 3 2" xfId="49621"/>
    <cellStyle name="Milliers 5 2 2 3 2 3 4" xfId="35285"/>
    <cellStyle name="Milliers 5 2 2 3 2 4" xfId="10074"/>
    <cellStyle name="Milliers 5 2 2 3 2 4 2" xfId="24557"/>
    <cellStyle name="Milliers 5 2 2 3 2 4 2 2" xfId="53228"/>
    <cellStyle name="Milliers 5 2 2 3 2 4 3" xfId="38892"/>
    <cellStyle name="Milliers 5 2 2 3 2 5" xfId="17387"/>
    <cellStyle name="Milliers 5 2 2 3 2 5 2" xfId="46058"/>
    <cellStyle name="Milliers 5 2 2 3 2 6" xfId="31722"/>
    <cellStyle name="Milliers 5 2 2 3 3" xfId="3754"/>
    <cellStyle name="Milliers 5 2 2 3 3 2" xfId="7317"/>
    <cellStyle name="Milliers 5 2 2 3 3 2 2" xfId="14521"/>
    <cellStyle name="Milliers 5 2 2 3 3 2 2 2" xfId="29004"/>
    <cellStyle name="Milliers 5 2 2 3 3 2 2 2 2" xfId="57675"/>
    <cellStyle name="Milliers 5 2 2 3 3 2 2 3" xfId="43339"/>
    <cellStyle name="Milliers 5 2 2 3 3 2 3" xfId="21834"/>
    <cellStyle name="Milliers 5 2 2 3 3 2 3 2" xfId="50505"/>
    <cellStyle name="Milliers 5 2 2 3 3 2 4" xfId="36169"/>
    <cellStyle name="Milliers 5 2 2 3 3 3" xfId="10958"/>
    <cellStyle name="Milliers 5 2 2 3 3 3 2" xfId="25441"/>
    <cellStyle name="Milliers 5 2 2 3 3 3 2 2" xfId="54112"/>
    <cellStyle name="Milliers 5 2 2 3 3 3 3" xfId="39776"/>
    <cellStyle name="Milliers 5 2 2 3 3 4" xfId="18271"/>
    <cellStyle name="Milliers 5 2 2 3 3 4 2" xfId="46942"/>
    <cellStyle name="Milliers 5 2 2 3 3 5" xfId="32606"/>
    <cellStyle name="Milliers 5 2 2 3 4" xfId="5539"/>
    <cellStyle name="Milliers 5 2 2 3 4 2" xfId="12743"/>
    <cellStyle name="Milliers 5 2 2 3 4 2 2" xfId="27226"/>
    <cellStyle name="Milliers 5 2 2 3 4 2 2 2" xfId="55897"/>
    <cellStyle name="Milliers 5 2 2 3 4 2 3" xfId="41561"/>
    <cellStyle name="Milliers 5 2 2 3 4 3" xfId="20056"/>
    <cellStyle name="Milliers 5 2 2 3 4 3 2" xfId="48727"/>
    <cellStyle name="Milliers 5 2 2 3 4 4" xfId="34391"/>
    <cellStyle name="Milliers 5 2 2 3 5" xfId="9180"/>
    <cellStyle name="Milliers 5 2 2 3 5 2" xfId="23663"/>
    <cellStyle name="Milliers 5 2 2 3 5 2 2" xfId="52334"/>
    <cellStyle name="Milliers 5 2 2 3 5 3" xfId="37998"/>
    <cellStyle name="Milliers 5 2 2 3 6" xfId="16493"/>
    <cellStyle name="Milliers 5 2 2 3 6 2" xfId="45164"/>
    <cellStyle name="Milliers 5 2 2 3 7" xfId="30828"/>
    <cellStyle name="Milliers 5 2 2 3 8" xfId="1998"/>
    <cellStyle name="Milliers 5 2 2 4" xfId="2450"/>
    <cellStyle name="Milliers 5 2 2 4 2" xfId="4204"/>
    <cellStyle name="Milliers 5 2 2 4 2 2" xfId="7767"/>
    <cellStyle name="Milliers 5 2 2 4 2 2 2" xfId="14971"/>
    <cellStyle name="Milliers 5 2 2 4 2 2 2 2" xfId="29454"/>
    <cellStyle name="Milliers 5 2 2 4 2 2 2 2 2" xfId="58125"/>
    <cellStyle name="Milliers 5 2 2 4 2 2 2 3" xfId="43789"/>
    <cellStyle name="Milliers 5 2 2 4 2 2 3" xfId="22284"/>
    <cellStyle name="Milliers 5 2 2 4 2 2 3 2" xfId="50955"/>
    <cellStyle name="Milliers 5 2 2 4 2 2 4" xfId="36619"/>
    <cellStyle name="Milliers 5 2 2 4 2 3" xfId="11408"/>
    <cellStyle name="Milliers 5 2 2 4 2 3 2" xfId="25891"/>
    <cellStyle name="Milliers 5 2 2 4 2 3 2 2" xfId="54562"/>
    <cellStyle name="Milliers 5 2 2 4 2 3 3" xfId="40226"/>
    <cellStyle name="Milliers 5 2 2 4 2 4" xfId="18721"/>
    <cellStyle name="Milliers 5 2 2 4 2 4 2" xfId="47392"/>
    <cellStyle name="Milliers 5 2 2 4 2 5" xfId="33056"/>
    <cellStyle name="Milliers 5 2 2 4 3" xfId="5999"/>
    <cellStyle name="Milliers 5 2 2 4 3 2" xfId="13203"/>
    <cellStyle name="Milliers 5 2 2 4 3 2 2" xfId="27686"/>
    <cellStyle name="Milliers 5 2 2 4 3 2 2 2" xfId="56357"/>
    <cellStyle name="Milliers 5 2 2 4 3 2 3" xfId="42021"/>
    <cellStyle name="Milliers 5 2 2 4 3 3" xfId="20516"/>
    <cellStyle name="Milliers 5 2 2 4 3 3 2" xfId="49187"/>
    <cellStyle name="Milliers 5 2 2 4 3 4" xfId="34851"/>
    <cellStyle name="Milliers 5 2 2 4 4" xfId="9640"/>
    <cellStyle name="Milliers 5 2 2 4 4 2" xfId="24123"/>
    <cellStyle name="Milliers 5 2 2 4 4 2 2" xfId="52794"/>
    <cellStyle name="Milliers 5 2 2 4 4 3" xfId="38458"/>
    <cellStyle name="Milliers 5 2 2 4 5" xfId="16953"/>
    <cellStyle name="Milliers 5 2 2 4 5 2" xfId="45624"/>
    <cellStyle name="Milliers 5 2 2 4 6" xfId="31288"/>
    <cellStyle name="Milliers 5 2 2 5" xfId="3322"/>
    <cellStyle name="Milliers 5 2 2 5 2" xfId="6883"/>
    <cellStyle name="Milliers 5 2 2 5 2 2" xfId="14087"/>
    <cellStyle name="Milliers 5 2 2 5 2 2 2" xfId="28570"/>
    <cellStyle name="Milliers 5 2 2 5 2 2 2 2" xfId="57241"/>
    <cellStyle name="Milliers 5 2 2 5 2 2 3" xfId="42905"/>
    <cellStyle name="Milliers 5 2 2 5 2 3" xfId="21400"/>
    <cellStyle name="Milliers 5 2 2 5 2 3 2" xfId="50071"/>
    <cellStyle name="Milliers 5 2 2 5 2 4" xfId="35735"/>
    <cellStyle name="Milliers 5 2 2 5 3" xfId="10524"/>
    <cellStyle name="Milliers 5 2 2 5 3 2" xfId="25007"/>
    <cellStyle name="Milliers 5 2 2 5 3 2 2" xfId="53678"/>
    <cellStyle name="Milliers 5 2 2 5 3 3" xfId="39342"/>
    <cellStyle name="Milliers 5 2 2 5 4" xfId="17837"/>
    <cellStyle name="Milliers 5 2 2 5 4 2" xfId="46508"/>
    <cellStyle name="Milliers 5 2 2 5 5" xfId="32172"/>
    <cellStyle name="Milliers 5 2 2 6" xfId="5105"/>
    <cellStyle name="Milliers 5 2 2 6 2" xfId="12309"/>
    <cellStyle name="Milliers 5 2 2 6 2 2" xfId="26792"/>
    <cellStyle name="Milliers 5 2 2 6 2 2 2" xfId="55463"/>
    <cellStyle name="Milliers 5 2 2 6 2 3" xfId="41127"/>
    <cellStyle name="Milliers 5 2 2 6 3" xfId="19622"/>
    <cellStyle name="Milliers 5 2 2 6 3 2" xfId="48293"/>
    <cellStyle name="Milliers 5 2 2 6 4" xfId="33957"/>
    <cellStyle name="Milliers 5 2 2 7" xfId="8738"/>
    <cellStyle name="Milliers 5 2 2 7 2" xfId="23221"/>
    <cellStyle name="Milliers 5 2 2 7 2 2" xfId="51892"/>
    <cellStyle name="Milliers 5 2 2 7 3" xfId="37556"/>
    <cellStyle name="Milliers 5 2 2 8" xfId="16059"/>
    <cellStyle name="Milliers 5 2 2 8 2" xfId="44730"/>
    <cellStyle name="Milliers 5 2 2 9" xfId="30394"/>
    <cellStyle name="Milliers 5 2 3" xfId="665"/>
    <cellStyle name="Milliers 5 2 3 2" xfId="1114"/>
    <cellStyle name="Milliers 5 2 3 2 2" xfId="3090"/>
    <cellStyle name="Milliers 5 2 3 2 2 2" xfId="4853"/>
    <cellStyle name="Milliers 5 2 3 2 2 2 2" xfId="8416"/>
    <cellStyle name="Milliers 5 2 3 2 2 2 2 2" xfId="15620"/>
    <cellStyle name="Milliers 5 2 3 2 2 2 2 2 2" xfId="30103"/>
    <cellStyle name="Milliers 5 2 3 2 2 2 2 2 2 2" xfId="58774"/>
    <cellStyle name="Milliers 5 2 3 2 2 2 2 2 3" xfId="44438"/>
    <cellStyle name="Milliers 5 2 3 2 2 2 2 3" xfId="22933"/>
    <cellStyle name="Milliers 5 2 3 2 2 2 2 3 2" xfId="51604"/>
    <cellStyle name="Milliers 5 2 3 2 2 2 2 4" xfId="37268"/>
    <cellStyle name="Milliers 5 2 3 2 2 2 3" xfId="12057"/>
    <cellStyle name="Milliers 5 2 3 2 2 2 3 2" xfId="26540"/>
    <cellStyle name="Milliers 5 2 3 2 2 2 3 2 2" xfId="55211"/>
    <cellStyle name="Milliers 5 2 3 2 2 2 3 3" xfId="40875"/>
    <cellStyle name="Milliers 5 2 3 2 2 2 4" xfId="19370"/>
    <cellStyle name="Milliers 5 2 3 2 2 2 4 2" xfId="48041"/>
    <cellStyle name="Milliers 5 2 3 2 2 2 5" xfId="33705"/>
    <cellStyle name="Milliers 5 2 3 2 2 3" xfId="6648"/>
    <cellStyle name="Milliers 5 2 3 2 2 3 2" xfId="13852"/>
    <cellStyle name="Milliers 5 2 3 2 2 3 2 2" xfId="28335"/>
    <cellStyle name="Milliers 5 2 3 2 2 3 2 2 2" xfId="57006"/>
    <cellStyle name="Milliers 5 2 3 2 2 3 2 3" xfId="42670"/>
    <cellStyle name="Milliers 5 2 3 2 2 3 3" xfId="21165"/>
    <cellStyle name="Milliers 5 2 3 2 2 3 3 2" xfId="49836"/>
    <cellStyle name="Milliers 5 2 3 2 2 3 4" xfId="35500"/>
    <cellStyle name="Milliers 5 2 3 2 2 4" xfId="10289"/>
    <cellStyle name="Milliers 5 2 3 2 2 4 2" xfId="24772"/>
    <cellStyle name="Milliers 5 2 3 2 2 4 2 2" xfId="53443"/>
    <cellStyle name="Milliers 5 2 3 2 2 4 3" xfId="39107"/>
    <cellStyle name="Milliers 5 2 3 2 2 5" xfId="17602"/>
    <cellStyle name="Milliers 5 2 3 2 2 5 2" xfId="46273"/>
    <cellStyle name="Milliers 5 2 3 2 2 6" xfId="31937"/>
    <cellStyle name="Milliers 5 2 3 2 3" xfId="3969"/>
    <cellStyle name="Milliers 5 2 3 2 3 2" xfId="7532"/>
    <cellStyle name="Milliers 5 2 3 2 3 2 2" xfId="14736"/>
    <cellStyle name="Milliers 5 2 3 2 3 2 2 2" xfId="29219"/>
    <cellStyle name="Milliers 5 2 3 2 3 2 2 2 2" xfId="57890"/>
    <cellStyle name="Milliers 5 2 3 2 3 2 2 3" xfId="43554"/>
    <cellStyle name="Milliers 5 2 3 2 3 2 3" xfId="22049"/>
    <cellStyle name="Milliers 5 2 3 2 3 2 3 2" xfId="50720"/>
    <cellStyle name="Milliers 5 2 3 2 3 2 4" xfId="36384"/>
    <cellStyle name="Milliers 5 2 3 2 3 3" xfId="11173"/>
    <cellStyle name="Milliers 5 2 3 2 3 3 2" xfId="25656"/>
    <cellStyle name="Milliers 5 2 3 2 3 3 2 2" xfId="54327"/>
    <cellStyle name="Milliers 5 2 3 2 3 3 3" xfId="39991"/>
    <cellStyle name="Milliers 5 2 3 2 3 4" xfId="18486"/>
    <cellStyle name="Milliers 5 2 3 2 3 4 2" xfId="47157"/>
    <cellStyle name="Milliers 5 2 3 2 3 5" xfId="32821"/>
    <cellStyle name="Milliers 5 2 3 2 4" xfId="5754"/>
    <cellStyle name="Milliers 5 2 3 2 4 2" xfId="12958"/>
    <cellStyle name="Milliers 5 2 3 2 4 2 2" xfId="27441"/>
    <cellStyle name="Milliers 5 2 3 2 4 2 2 2" xfId="56112"/>
    <cellStyle name="Milliers 5 2 3 2 4 2 3" xfId="41776"/>
    <cellStyle name="Milliers 5 2 3 2 4 3" xfId="20271"/>
    <cellStyle name="Milliers 5 2 3 2 4 3 2" xfId="48942"/>
    <cellStyle name="Milliers 5 2 3 2 4 4" xfId="34606"/>
    <cellStyle name="Milliers 5 2 3 2 5" xfId="9395"/>
    <cellStyle name="Milliers 5 2 3 2 5 2" xfId="23878"/>
    <cellStyle name="Milliers 5 2 3 2 5 2 2" xfId="52549"/>
    <cellStyle name="Milliers 5 2 3 2 5 3" xfId="38213"/>
    <cellStyle name="Milliers 5 2 3 2 6" xfId="16708"/>
    <cellStyle name="Milliers 5 2 3 2 6 2" xfId="45379"/>
    <cellStyle name="Milliers 5 2 3 2 7" xfId="31043"/>
    <cellStyle name="Milliers 5 2 3 2 8" xfId="2211"/>
    <cellStyle name="Milliers 5 2 3 3" xfId="2660"/>
    <cellStyle name="Milliers 5 2 3 3 2" xfId="4419"/>
    <cellStyle name="Milliers 5 2 3 3 2 2" xfId="7982"/>
    <cellStyle name="Milliers 5 2 3 3 2 2 2" xfId="15186"/>
    <cellStyle name="Milliers 5 2 3 3 2 2 2 2" xfId="29669"/>
    <cellStyle name="Milliers 5 2 3 3 2 2 2 2 2" xfId="58340"/>
    <cellStyle name="Milliers 5 2 3 3 2 2 2 3" xfId="44004"/>
    <cellStyle name="Milliers 5 2 3 3 2 2 3" xfId="22499"/>
    <cellStyle name="Milliers 5 2 3 3 2 2 3 2" xfId="51170"/>
    <cellStyle name="Milliers 5 2 3 3 2 2 4" xfId="36834"/>
    <cellStyle name="Milliers 5 2 3 3 2 3" xfId="11623"/>
    <cellStyle name="Milliers 5 2 3 3 2 3 2" xfId="26106"/>
    <cellStyle name="Milliers 5 2 3 3 2 3 2 2" xfId="54777"/>
    <cellStyle name="Milliers 5 2 3 3 2 3 3" xfId="40441"/>
    <cellStyle name="Milliers 5 2 3 3 2 4" xfId="18936"/>
    <cellStyle name="Milliers 5 2 3 3 2 4 2" xfId="47607"/>
    <cellStyle name="Milliers 5 2 3 3 2 5" xfId="33271"/>
    <cellStyle name="Milliers 5 2 3 3 3" xfId="6214"/>
    <cellStyle name="Milliers 5 2 3 3 3 2" xfId="13418"/>
    <cellStyle name="Milliers 5 2 3 3 3 2 2" xfId="27901"/>
    <cellStyle name="Milliers 5 2 3 3 3 2 2 2" xfId="56572"/>
    <cellStyle name="Milliers 5 2 3 3 3 2 3" xfId="42236"/>
    <cellStyle name="Milliers 5 2 3 3 3 3" xfId="20731"/>
    <cellStyle name="Milliers 5 2 3 3 3 3 2" xfId="49402"/>
    <cellStyle name="Milliers 5 2 3 3 3 4" xfId="35066"/>
    <cellStyle name="Milliers 5 2 3 3 4" xfId="9855"/>
    <cellStyle name="Milliers 5 2 3 3 4 2" xfId="24338"/>
    <cellStyle name="Milliers 5 2 3 3 4 2 2" xfId="53009"/>
    <cellStyle name="Milliers 5 2 3 3 4 3" xfId="38673"/>
    <cellStyle name="Milliers 5 2 3 3 5" xfId="17168"/>
    <cellStyle name="Milliers 5 2 3 3 5 2" xfId="45839"/>
    <cellStyle name="Milliers 5 2 3 3 6" xfId="31503"/>
    <cellStyle name="Milliers 5 2 3 4" xfId="3537"/>
    <cellStyle name="Milliers 5 2 3 4 2" xfId="7098"/>
    <cellStyle name="Milliers 5 2 3 4 2 2" xfId="14302"/>
    <cellStyle name="Milliers 5 2 3 4 2 2 2" xfId="28785"/>
    <cellStyle name="Milliers 5 2 3 4 2 2 2 2" xfId="57456"/>
    <cellStyle name="Milliers 5 2 3 4 2 2 3" xfId="43120"/>
    <cellStyle name="Milliers 5 2 3 4 2 3" xfId="21615"/>
    <cellStyle name="Milliers 5 2 3 4 2 3 2" xfId="50286"/>
    <cellStyle name="Milliers 5 2 3 4 2 4" xfId="35950"/>
    <cellStyle name="Milliers 5 2 3 4 3" xfId="10739"/>
    <cellStyle name="Milliers 5 2 3 4 3 2" xfId="25222"/>
    <cellStyle name="Milliers 5 2 3 4 3 2 2" xfId="53893"/>
    <cellStyle name="Milliers 5 2 3 4 3 3" xfId="39557"/>
    <cellStyle name="Milliers 5 2 3 4 4" xfId="18052"/>
    <cellStyle name="Milliers 5 2 3 4 4 2" xfId="46723"/>
    <cellStyle name="Milliers 5 2 3 4 5" xfId="32387"/>
    <cellStyle name="Milliers 5 2 3 5" xfId="5320"/>
    <cellStyle name="Milliers 5 2 3 5 2" xfId="12524"/>
    <cellStyle name="Milliers 5 2 3 5 2 2" xfId="27007"/>
    <cellStyle name="Milliers 5 2 3 5 2 2 2" xfId="55678"/>
    <cellStyle name="Milliers 5 2 3 5 2 3" xfId="41342"/>
    <cellStyle name="Milliers 5 2 3 5 3" xfId="19837"/>
    <cellStyle name="Milliers 5 2 3 5 3 2" xfId="48508"/>
    <cellStyle name="Milliers 5 2 3 5 4" xfId="34172"/>
    <cellStyle name="Milliers 5 2 3 6" xfId="8958"/>
    <cellStyle name="Milliers 5 2 3 6 2" xfId="23441"/>
    <cellStyle name="Milliers 5 2 3 6 2 2" xfId="52112"/>
    <cellStyle name="Milliers 5 2 3 6 3" xfId="37776"/>
    <cellStyle name="Milliers 5 2 3 7" xfId="16274"/>
    <cellStyle name="Milliers 5 2 3 7 2" xfId="44945"/>
    <cellStyle name="Milliers 5 2 3 8" xfId="30609"/>
    <cellStyle name="Milliers 5 2 3 9" xfId="1781"/>
    <cellStyle name="Milliers 5 2 4" xfId="898"/>
    <cellStyle name="Milliers 5 2 4 2" xfId="2876"/>
    <cellStyle name="Milliers 5 2 4 2 2" xfId="4637"/>
    <cellStyle name="Milliers 5 2 4 2 2 2" xfId="8200"/>
    <cellStyle name="Milliers 5 2 4 2 2 2 2" xfId="15404"/>
    <cellStyle name="Milliers 5 2 4 2 2 2 2 2" xfId="29887"/>
    <cellStyle name="Milliers 5 2 4 2 2 2 2 2 2" xfId="58558"/>
    <cellStyle name="Milliers 5 2 4 2 2 2 2 3" xfId="44222"/>
    <cellStyle name="Milliers 5 2 4 2 2 2 3" xfId="22717"/>
    <cellStyle name="Milliers 5 2 4 2 2 2 3 2" xfId="51388"/>
    <cellStyle name="Milliers 5 2 4 2 2 2 4" xfId="37052"/>
    <cellStyle name="Milliers 5 2 4 2 2 3" xfId="11841"/>
    <cellStyle name="Milliers 5 2 4 2 2 3 2" xfId="26324"/>
    <cellStyle name="Milliers 5 2 4 2 2 3 2 2" xfId="54995"/>
    <cellStyle name="Milliers 5 2 4 2 2 3 3" xfId="40659"/>
    <cellStyle name="Milliers 5 2 4 2 2 4" xfId="19154"/>
    <cellStyle name="Milliers 5 2 4 2 2 4 2" xfId="47825"/>
    <cellStyle name="Milliers 5 2 4 2 2 5" xfId="33489"/>
    <cellStyle name="Milliers 5 2 4 2 3" xfId="6432"/>
    <cellStyle name="Milliers 5 2 4 2 3 2" xfId="13636"/>
    <cellStyle name="Milliers 5 2 4 2 3 2 2" xfId="28119"/>
    <cellStyle name="Milliers 5 2 4 2 3 2 2 2" xfId="56790"/>
    <cellStyle name="Milliers 5 2 4 2 3 2 3" xfId="42454"/>
    <cellStyle name="Milliers 5 2 4 2 3 3" xfId="20949"/>
    <cellStyle name="Milliers 5 2 4 2 3 3 2" xfId="49620"/>
    <cellStyle name="Milliers 5 2 4 2 3 4" xfId="35284"/>
    <cellStyle name="Milliers 5 2 4 2 4" xfId="10073"/>
    <cellStyle name="Milliers 5 2 4 2 4 2" xfId="24556"/>
    <cellStyle name="Milliers 5 2 4 2 4 2 2" xfId="53227"/>
    <cellStyle name="Milliers 5 2 4 2 4 3" xfId="38891"/>
    <cellStyle name="Milliers 5 2 4 2 5" xfId="17386"/>
    <cellStyle name="Milliers 5 2 4 2 5 2" xfId="46057"/>
    <cellStyle name="Milliers 5 2 4 2 6" xfId="31721"/>
    <cellStyle name="Milliers 5 2 4 3" xfId="3753"/>
    <cellStyle name="Milliers 5 2 4 3 2" xfId="7316"/>
    <cellStyle name="Milliers 5 2 4 3 2 2" xfId="14520"/>
    <cellStyle name="Milliers 5 2 4 3 2 2 2" xfId="29003"/>
    <cellStyle name="Milliers 5 2 4 3 2 2 2 2" xfId="57674"/>
    <cellStyle name="Milliers 5 2 4 3 2 2 3" xfId="43338"/>
    <cellStyle name="Milliers 5 2 4 3 2 3" xfId="21833"/>
    <cellStyle name="Milliers 5 2 4 3 2 3 2" xfId="50504"/>
    <cellStyle name="Milliers 5 2 4 3 2 4" xfId="36168"/>
    <cellStyle name="Milliers 5 2 4 3 3" xfId="10957"/>
    <cellStyle name="Milliers 5 2 4 3 3 2" xfId="25440"/>
    <cellStyle name="Milliers 5 2 4 3 3 2 2" xfId="54111"/>
    <cellStyle name="Milliers 5 2 4 3 3 3" xfId="39775"/>
    <cellStyle name="Milliers 5 2 4 3 4" xfId="18270"/>
    <cellStyle name="Milliers 5 2 4 3 4 2" xfId="46941"/>
    <cellStyle name="Milliers 5 2 4 3 5" xfId="32605"/>
    <cellStyle name="Milliers 5 2 4 4" xfId="5538"/>
    <cellStyle name="Milliers 5 2 4 4 2" xfId="12742"/>
    <cellStyle name="Milliers 5 2 4 4 2 2" xfId="27225"/>
    <cellStyle name="Milliers 5 2 4 4 2 2 2" xfId="55896"/>
    <cellStyle name="Milliers 5 2 4 4 2 3" xfId="41560"/>
    <cellStyle name="Milliers 5 2 4 4 3" xfId="20055"/>
    <cellStyle name="Milliers 5 2 4 4 3 2" xfId="48726"/>
    <cellStyle name="Milliers 5 2 4 4 4" xfId="34390"/>
    <cellStyle name="Milliers 5 2 4 5" xfId="9179"/>
    <cellStyle name="Milliers 5 2 4 5 2" xfId="23662"/>
    <cellStyle name="Milliers 5 2 4 5 2 2" xfId="52333"/>
    <cellStyle name="Milliers 5 2 4 5 3" xfId="37997"/>
    <cellStyle name="Milliers 5 2 4 6" xfId="16492"/>
    <cellStyle name="Milliers 5 2 4 6 2" xfId="45163"/>
    <cellStyle name="Milliers 5 2 4 7" xfId="30827"/>
    <cellStyle name="Milliers 5 2 4 8" xfId="1997"/>
    <cellStyle name="Milliers 5 2 5" xfId="2449"/>
    <cellStyle name="Milliers 5 2 5 2" xfId="4203"/>
    <cellStyle name="Milliers 5 2 5 2 2" xfId="7766"/>
    <cellStyle name="Milliers 5 2 5 2 2 2" xfId="14970"/>
    <cellStyle name="Milliers 5 2 5 2 2 2 2" xfId="29453"/>
    <cellStyle name="Milliers 5 2 5 2 2 2 2 2" xfId="58124"/>
    <cellStyle name="Milliers 5 2 5 2 2 2 3" xfId="43788"/>
    <cellStyle name="Milliers 5 2 5 2 2 3" xfId="22283"/>
    <cellStyle name="Milliers 5 2 5 2 2 3 2" xfId="50954"/>
    <cellStyle name="Milliers 5 2 5 2 2 4" xfId="36618"/>
    <cellStyle name="Milliers 5 2 5 2 3" xfId="11407"/>
    <cellStyle name="Milliers 5 2 5 2 3 2" xfId="25890"/>
    <cellStyle name="Milliers 5 2 5 2 3 2 2" xfId="54561"/>
    <cellStyle name="Milliers 5 2 5 2 3 3" xfId="40225"/>
    <cellStyle name="Milliers 5 2 5 2 4" xfId="18720"/>
    <cellStyle name="Milliers 5 2 5 2 4 2" xfId="47391"/>
    <cellStyle name="Milliers 5 2 5 2 5" xfId="33055"/>
    <cellStyle name="Milliers 5 2 5 3" xfId="5998"/>
    <cellStyle name="Milliers 5 2 5 3 2" xfId="13202"/>
    <cellStyle name="Milliers 5 2 5 3 2 2" xfId="27685"/>
    <cellStyle name="Milliers 5 2 5 3 2 2 2" xfId="56356"/>
    <cellStyle name="Milliers 5 2 5 3 2 3" xfId="42020"/>
    <cellStyle name="Milliers 5 2 5 3 3" xfId="20515"/>
    <cellStyle name="Milliers 5 2 5 3 3 2" xfId="49186"/>
    <cellStyle name="Milliers 5 2 5 3 4" xfId="34850"/>
    <cellStyle name="Milliers 5 2 5 4" xfId="9639"/>
    <cellStyle name="Milliers 5 2 5 4 2" xfId="24122"/>
    <cellStyle name="Milliers 5 2 5 4 2 2" xfId="52793"/>
    <cellStyle name="Milliers 5 2 5 4 3" xfId="38457"/>
    <cellStyle name="Milliers 5 2 5 5" xfId="16952"/>
    <cellStyle name="Milliers 5 2 5 5 2" xfId="45623"/>
    <cellStyle name="Milliers 5 2 5 6" xfId="31287"/>
    <cellStyle name="Milliers 5 2 6" xfId="3321"/>
    <cellStyle name="Milliers 5 2 6 2" xfId="6882"/>
    <cellStyle name="Milliers 5 2 6 2 2" xfId="14086"/>
    <cellStyle name="Milliers 5 2 6 2 2 2" xfId="28569"/>
    <cellStyle name="Milliers 5 2 6 2 2 2 2" xfId="57240"/>
    <cellStyle name="Milliers 5 2 6 2 2 3" xfId="42904"/>
    <cellStyle name="Milliers 5 2 6 2 3" xfId="21399"/>
    <cellStyle name="Milliers 5 2 6 2 3 2" xfId="50070"/>
    <cellStyle name="Milliers 5 2 6 2 4" xfId="35734"/>
    <cellStyle name="Milliers 5 2 6 3" xfId="10523"/>
    <cellStyle name="Milliers 5 2 6 3 2" xfId="25006"/>
    <cellStyle name="Milliers 5 2 6 3 2 2" xfId="53677"/>
    <cellStyle name="Milliers 5 2 6 3 3" xfId="39341"/>
    <cellStyle name="Milliers 5 2 6 4" xfId="17836"/>
    <cellStyle name="Milliers 5 2 6 4 2" xfId="46507"/>
    <cellStyle name="Milliers 5 2 6 5" xfId="32171"/>
    <cellStyle name="Milliers 5 2 7" xfId="5104"/>
    <cellStyle name="Milliers 5 2 7 2" xfId="12308"/>
    <cellStyle name="Milliers 5 2 7 2 2" xfId="26791"/>
    <cellStyle name="Milliers 5 2 7 2 2 2" xfId="55462"/>
    <cellStyle name="Milliers 5 2 7 2 3" xfId="41126"/>
    <cellStyle name="Milliers 5 2 7 3" xfId="19621"/>
    <cellStyle name="Milliers 5 2 7 3 2" xfId="48292"/>
    <cellStyle name="Milliers 5 2 7 4" xfId="33956"/>
    <cellStyle name="Milliers 5 2 8" xfId="8737"/>
    <cellStyle name="Milliers 5 2 8 2" xfId="23220"/>
    <cellStyle name="Milliers 5 2 8 2 2" xfId="51891"/>
    <cellStyle name="Milliers 5 2 8 3" xfId="37555"/>
    <cellStyle name="Milliers 5 2 9" xfId="16058"/>
    <cellStyle name="Milliers 5 2 9 2" xfId="44729"/>
    <cellStyle name="Milliers 6" xfId="287"/>
    <cellStyle name="Milliers 6 2" xfId="288"/>
    <cellStyle name="Milliers 6 2 10" xfId="30395"/>
    <cellStyle name="Milliers 6 2 11" xfId="1571"/>
    <cellStyle name="Milliers 6 2 2" xfId="289"/>
    <cellStyle name="Milliers 6 2 2 10" xfId="1572"/>
    <cellStyle name="Milliers 6 2 2 2" xfId="668"/>
    <cellStyle name="Milliers 6 2 2 2 2" xfId="1117"/>
    <cellStyle name="Milliers 6 2 2 2 2 2" xfId="3093"/>
    <cellStyle name="Milliers 6 2 2 2 2 2 2" xfId="4856"/>
    <cellStyle name="Milliers 6 2 2 2 2 2 2 2" xfId="8419"/>
    <cellStyle name="Milliers 6 2 2 2 2 2 2 2 2" xfId="15623"/>
    <cellStyle name="Milliers 6 2 2 2 2 2 2 2 2 2" xfId="30106"/>
    <cellStyle name="Milliers 6 2 2 2 2 2 2 2 2 2 2" xfId="58777"/>
    <cellStyle name="Milliers 6 2 2 2 2 2 2 2 2 3" xfId="44441"/>
    <cellStyle name="Milliers 6 2 2 2 2 2 2 2 3" xfId="22936"/>
    <cellStyle name="Milliers 6 2 2 2 2 2 2 2 3 2" xfId="51607"/>
    <cellStyle name="Milliers 6 2 2 2 2 2 2 2 4" xfId="37271"/>
    <cellStyle name="Milliers 6 2 2 2 2 2 2 3" xfId="12060"/>
    <cellStyle name="Milliers 6 2 2 2 2 2 2 3 2" xfId="26543"/>
    <cellStyle name="Milliers 6 2 2 2 2 2 2 3 2 2" xfId="55214"/>
    <cellStyle name="Milliers 6 2 2 2 2 2 2 3 3" xfId="40878"/>
    <cellStyle name="Milliers 6 2 2 2 2 2 2 4" xfId="19373"/>
    <cellStyle name="Milliers 6 2 2 2 2 2 2 4 2" xfId="48044"/>
    <cellStyle name="Milliers 6 2 2 2 2 2 2 5" xfId="33708"/>
    <cellStyle name="Milliers 6 2 2 2 2 2 3" xfId="6651"/>
    <cellStyle name="Milliers 6 2 2 2 2 2 3 2" xfId="13855"/>
    <cellStyle name="Milliers 6 2 2 2 2 2 3 2 2" xfId="28338"/>
    <cellStyle name="Milliers 6 2 2 2 2 2 3 2 2 2" xfId="57009"/>
    <cellStyle name="Milliers 6 2 2 2 2 2 3 2 3" xfId="42673"/>
    <cellStyle name="Milliers 6 2 2 2 2 2 3 3" xfId="21168"/>
    <cellStyle name="Milliers 6 2 2 2 2 2 3 3 2" xfId="49839"/>
    <cellStyle name="Milliers 6 2 2 2 2 2 3 4" xfId="35503"/>
    <cellStyle name="Milliers 6 2 2 2 2 2 4" xfId="10292"/>
    <cellStyle name="Milliers 6 2 2 2 2 2 4 2" xfId="24775"/>
    <cellStyle name="Milliers 6 2 2 2 2 2 4 2 2" xfId="53446"/>
    <cellStyle name="Milliers 6 2 2 2 2 2 4 3" xfId="39110"/>
    <cellStyle name="Milliers 6 2 2 2 2 2 5" xfId="17605"/>
    <cellStyle name="Milliers 6 2 2 2 2 2 5 2" xfId="46276"/>
    <cellStyle name="Milliers 6 2 2 2 2 2 6" xfId="31940"/>
    <cellStyle name="Milliers 6 2 2 2 2 3" xfId="3972"/>
    <cellStyle name="Milliers 6 2 2 2 2 3 2" xfId="7535"/>
    <cellStyle name="Milliers 6 2 2 2 2 3 2 2" xfId="14739"/>
    <cellStyle name="Milliers 6 2 2 2 2 3 2 2 2" xfId="29222"/>
    <cellStyle name="Milliers 6 2 2 2 2 3 2 2 2 2" xfId="57893"/>
    <cellStyle name="Milliers 6 2 2 2 2 3 2 2 3" xfId="43557"/>
    <cellStyle name="Milliers 6 2 2 2 2 3 2 3" xfId="22052"/>
    <cellStyle name="Milliers 6 2 2 2 2 3 2 3 2" xfId="50723"/>
    <cellStyle name="Milliers 6 2 2 2 2 3 2 4" xfId="36387"/>
    <cellStyle name="Milliers 6 2 2 2 2 3 3" xfId="11176"/>
    <cellStyle name="Milliers 6 2 2 2 2 3 3 2" xfId="25659"/>
    <cellStyle name="Milliers 6 2 2 2 2 3 3 2 2" xfId="54330"/>
    <cellStyle name="Milliers 6 2 2 2 2 3 3 3" xfId="39994"/>
    <cellStyle name="Milliers 6 2 2 2 2 3 4" xfId="18489"/>
    <cellStyle name="Milliers 6 2 2 2 2 3 4 2" xfId="47160"/>
    <cellStyle name="Milliers 6 2 2 2 2 3 5" xfId="32824"/>
    <cellStyle name="Milliers 6 2 2 2 2 4" xfId="5757"/>
    <cellStyle name="Milliers 6 2 2 2 2 4 2" xfId="12961"/>
    <cellStyle name="Milliers 6 2 2 2 2 4 2 2" xfId="27444"/>
    <cellStyle name="Milliers 6 2 2 2 2 4 2 2 2" xfId="56115"/>
    <cellStyle name="Milliers 6 2 2 2 2 4 2 3" xfId="41779"/>
    <cellStyle name="Milliers 6 2 2 2 2 4 3" xfId="20274"/>
    <cellStyle name="Milliers 6 2 2 2 2 4 3 2" xfId="48945"/>
    <cellStyle name="Milliers 6 2 2 2 2 4 4" xfId="34609"/>
    <cellStyle name="Milliers 6 2 2 2 2 5" xfId="9398"/>
    <cellStyle name="Milliers 6 2 2 2 2 5 2" xfId="23881"/>
    <cellStyle name="Milliers 6 2 2 2 2 5 2 2" xfId="52552"/>
    <cellStyle name="Milliers 6 2 2 2 2 5 3" xfId="38216"/>
    <cellStyle name="Milliers 6 2 2 2 2 6" xfId="16711"/>
    <cellStyle name="Milliers 6 2 2 2 2 6 2" xfId="45382"/>
    <cellStyle name="Milliers 6 2 2 2 2 7" xfId="31046"/>
    <cellStyle name="Milliers 6 2 2 2 2 8" xfId="2214"/>
    <cellStyle name="Milliers 6 2 2 2 3" xfId="2663"/>
    <cellStyle name="Milliers 6 2 2 2 3 2" xfId="4422"/>
    <cellStyle name="Milliers 6 2 2 2 3 2 2" xfId="7985"/>
    <cellStyle name="Milliers 6 2 2 2 3 2 2 2" xfId="15189"/>
    <cellStyle name="Milliers 6 2 2 2 3 2 2 2 2" xfId="29672"/>
    <cellStyle name="Milliers 6 2 2 2 3 2 2 2 2 2" xfId="58343"/>
    <cellStyle name="Milliers 6 2 2 2 3 2 2 2 3" xfId="44007"/>
    <cellStyle name="Milliers 6 2 2 2 3 2 2 3" xfId="22502"/>
    <cellStyle name="Milliers 6 2 2 2 3 2 2 3 2" xfId="51173"/>
    <cellStyle name="Milliers 6 2 2 2 3 2 2 4" xfId="36837"/>
    <cellStyle name="Milliers 6 2 2 2 3 2 3" xfId="11626"/>
    <cellStyle name="Milliers 6 2 2 2 3 2 3 2" xfId="26109"/>
    <cellStyle name="Milliers 6 2 2 2 3 2 3 2 2" xfId="54780"/>
    <cellStyle name="Milliers 6 2 2 2 3 2 3 3" xfId="40444"/>
    <cellStyle name="Milliers 6 2 2 2 3 2 4" xfId="18939"/>
    <cellStyle name="Milliers 6 2 2 2 3 2 4 2" xfId="47610"/>
    <cellStyle name="Milliers 6 2 2 2 3 2 5" xfId="33274"/>
    <cellStyle name="Milliers 6 2 2 2 3 3" xfId="6217"/>
    <cellStyle name="Milliers 6 2 2 2 3 3 2" xfId="13421"/>
    <cellStyle name="Milliers 6 2 2 2 3 3 2 2" xfId="27904"/>
    <cellStyle name="Milliers 6 2 2 2 3 3 2 2 2" xfId="56575"/>
    <cellStyle name="Milliers 6 2 2 2 3 3 2 3" xfId="42239"/>
    <cellStyle name="Milliers 6 2 2 2 3 3 3" xfId="20734"/>
    <cellStyle name="Milliers 6 2 2 2 3 3 3 2" xfId="49405"/>
    <cellStyle name="Milliers 6 2 2 2 3 3 4" xfId="35069"/>
    <cellStyle name="Milliers 6 2 2 2 3 4" xfId="9858"/>
    <cellStyle name="Milliers 6 2 2 2 3 4 2" xfId="24341"/>
    <cellStyle name="Milliers 6 2 2 2 3 4 2 2" xfId="53012"/>
    <cellStyle name="Milliers 6 2 2 2 3 4 3" xfId="38676"/>
    <cellStyle name="Milliers 6 2 2 2 3 5" xfId="17171"/>
    <cellStyle name="Milliers 6 2 2 2 3 5 2" xfId="45842"/>
    <cellStyle name="Milliers 6 2 2 2 3 6" xfId="31506"/>
    <cellStyle name="Milliers 6 2 2 2 4" xfId="3540"/>
    <cellStyle name="Milliers 6 2 2 2 4 2" xfId="7101"/>
    <cellStyle name="Milliers 6 2 2 2 4 2 2" xfId="14305"/>
    <cellStyle name="Milliers 6 2 2 2 4 2 2 2" xfId="28788"/>
    <cellStyle name="Milliers 6 2 2 2 4 2 2 2 2" xfId="57459"/>
    <cellStyle name="Milliers 6 2 2 2 4 2 2 3" xfId="43123"/>
    <cellStyle name="Milliers 6 2 2 2 4 2 3" xfId="21618"/>
    <cellStyle name="Milliers 6 2 2 2 4 2 3 2" xfId="50289"/>
    <cellStyle name="Milliers 6 2 2 2 4 2 4" xfId="35953"/>
    <cellStyle name="Milliers 6 2 2 2 4 3" xfId="10742"/>
    <cellStyle name="Milliers 6 2 2 2 4 3 2" xfId="25225"/>
    <cellStyle name="Milliers 6 2 2 2 4 3 2 2" xfId="53896"/>
    <cellStyle name="Milliers 6 2 2 2 4 3 3" xfId="39560"/>
    <cellStyle name="Milliers 6 2 2 2 4 4" xfId="18055"/>
    <cellStyle name="Milliers 6 2 2 2 4 4 2" xfId="46726"/>
    <cellStyle name="Milliers 6 2 2 2 4 5" xfId="32390"/>
    <cellStyle name="Milliers 6 2 2 2 5" xfId="5323"/>
    <cellStyle name="Milliers 6 2 2 2 5 2" xfId="12527"/>
    <cellStyle name="Milliers 6 2 2 2 5 2 2" xfId="27010"/>
    <cellStyle name="Milliers 6 2 2 2 5 2 2 2" xfId="55681"/>
    <cellStyle name="Milliers 6 2 2 2 5 2 3" xfId="41345"/>
    <cellStyle name="Milliers 6 2 2 2 5 3" xfId="19840"/>
    <cellStyle name="Milliers 6 2 2 2 5 3 2" xfId="48511"/>
    <cellStyle name="Milliers 6 2 2 2 5 4" xfId="34175"/>
    <cellStyle name="Milliers 6 2 2 2 6" xfId="8961"/>
    <cellStyle name="Milliers 6 2 2 2 6 2" xfId="23444"/>
    <cellStyle name="Milliers 6 2 2 2 6 2 2" xfId="52115"/>
    <cellStyle name="Milliers 6 2 2 2 6 3" xfId="37779"/>
    <cellStyle name="Milliers 6 2 2 2 7" xfId="16277"/>
    <cellStyle name="Milliers 6 2 2 2 7 2" xfId="44948"/>
    <cellStyle name="Milliers 6 2 2 2 8" xfId="30612"/>
    <cellStyle name="Milliers 6 2 2 2 9" xfId="1784"/>
    <cellStyle name="Milliers 6 2 2 3" xfId="901"/>
    <cellStyle name="Milliers 6 2 2 3 2" xfId="2879"/>
    <cellStyle name="Milliers 6 2 2 3 2 2" xfId="4640"/>
    <cellStyle name="Milliers 6 2 2 3 2 2 2" xfId="8203"/>
    <cellStyle name="Milliers 6 2 2 3 2 2 2 2" xfId="15407"/>
    <cellStyle name="Milliers 6 2 2 3 2 2 2 2 2" xfId="29890"/>
    <cellStyle name="Milliers 6 2 2 3 2 2 2 2 2 2" xfId="58561"/>
    <cellStyle name="Milliers 6 2 2 3 2 2 2 2 3" xfId="44225"/>
    <cellStyle name="Milliers 6 2 2 3 2 2 2 3" xfId="22720"/>
    <cellStyle name="Milliers 6 2 2 3 2 2 2 3 2" xfId="51391"/>
    <cellStyle name="Milliers 6 2 2 3 2 2 2 4" xfId="37055"/>
    <cellStyle name="Milliers 6 2 2 3 2 2 3" xfId="11844"/>
    <cellStyle name="Milliers 6 2 2 3 2 2 3 2" xfId="26327"/>
    <cellStyle name="Milliers 6 2 2 3 2 2 3 2 2" xfId="54998"/>
    <cellStyle name="Milliers 6 2 2 3 2 2 3 3" xfId="40662"/>
    <cellStyle name="Milliers 6 2 2 3 2 2 4" xfId="19157"/>
    <cellStyle name="Milliers 6 2 2 3 2 2 4 2" xfId="47828"/>
    <cellStyle name="Milliers 6 2 2 3 2 2 5" xfId="33492"/>
    <cellStyle name="Milliers 6 2 2 3 2 3" xfId="6435"/>
    <cellStyle name="Milliers 6 2 2 3 2 3 2" xfId="13639"/>
    <cellStyle name="Milliers 6 2 2 3 2 3 2 2" xfId="28122"/>
    <cellStyle name="Milliers 6 2 2 3 2 3 2 2 2" xfId="56793"/>
    <cellStyle name="Milliers 6 2 2 3 2 3 2 3" xfId="42457"/>
    <cellStyle name="Milliers 6 2 2 3 2 3 3" xfId="20952"/>
    <cellStyle name="Milliers 6 2 2 3 2 3 3 2" xfId="49623"/>
    <cellStyle name="Milliers 6 2 2 3 2 3 4" xfId="35287"/>
    <cellStyle name="Milliers 6 2 2 3 2 4" xfId="10076"/>
    <cellStyle name="Milliers 6 2 2 3 2 4 2" xfId="24559"/>
    <cellStyle name="Milliers 6 2 2 3 2 4 2 2" xfId="53230"/>
    <cellStyle name="Milliers 6 2 2 3 2 4 3" xfId="38894"/>
    <cellStyle name="Milliers 6 2 2 3 2 5" xfId="17389"/>
    <cellStyle name="Milliers 6 2 2 3 2 5 2" xfId="46060"/>
    <cellStyle name="Milliers 6 2 2 3 2 6" xfId="31724"/>
    <cellStyle name="Milliers 6 2 2 3 3" xfId="3756"/>
    <cellStyle name="Milliers 6 2 2 3 3 2" xfId="7319"/>
    <cellStyle name="Milliers 6 2 2 3 3 2 2" xfId="14523"/>
    <cellStyle name="Milliers 6 2 2 3 3 2 2 2" xfId="29006"/>
    <cellStyle name="Milliers 6 2 2 3 3 2 2 2 2" xfId="57677"/>
    <cellStyle name="Milliers 6 2 2 3 3 2 2 3" xfId="43341"/>
    <cellStyle name="Milliers 6 2 2 3 3 2 3" xfId="21836"/>
    <cellStyle name="Milliers 6 2 2 3 3 2 3 2" xfId="50507"/>
    <cellStyle name="Milliers 6 2 2 3 3 2 4" xfId="36171"/>
    <cellStyle name="Milliers 6 2 2 3 3 3" xfId="10960"/>
    <cellStyle name="Milliers 6 2 2 3 3 3 2" xfId="25443"/>
    <cellStyle name="Milliers 6 2 2 3 3 3 2 2" xfId="54114"/>
    <cellStyle name="Milliers 6 2 2 3 3 3 3" xfId="39778"/>
    <cellStyle name="Milliers 6 2 2 3 3 4" xfId="18273"/>
    <cellStyle name="Milliers 6 2 2 3 3 4 2" xfId="46944"/>
    <cellStyle name="Milliers 6 2 2 3 3 5" xfId="32608"/>
    <cellStyle name="Milliers 6 2 2 3 4" xfId="5541"/>
    <cellStyle name="Milliers 6 2 2 3 4 2" xfId="12745"/>
    <cellStyle name="Milliers 6 2 2 3 4 2 2" xfId="27228"/>
    <cellStyle name="Milliers 6 2 2 3 4 2 2 2" xfId="55899"/>
    <cellStyle name="Milliers 6 2 2 3 4 2 3" xfId="41563"/>
    <cellStyle name="Milliers 6 2 2 3 4 3" xfId="20058"/>
    <cellStyle name="Milliers 6 2 2 3 4 3 2" xfId="48729"/>
    <cellStyle name="Milliers 6 2 2 3 4 4" xfId="34393"/>
    <cellStyle name="Milliers 6 2 2 3 5" xfId="9182"/>
    <cellStyle name="Milliers 6 2 2 3 5 2" xfId="23665"/>
    <cellStyle name="Milliers 6 2 2 3 5 2 2" xfId="52336"/>
    <cellStyle name="Milliers 6 2 2 3 5 3" xfId="38000"/>
    <cellStyle name="Milliers 6 2 2 3 6" xfId="16495"/>
    <cellStyle name="Milliers 6 2 2 3 6 2" xfId="45166"/>
    <cellStyle name="Milliers 6 2 2 3 7" xfId="30830"/>
    <cellStyle name="Milliers 6 2 2 3 8" xfId="2000"/>
    <cellStyle name="Milliers 6 2 2 4" xfId="2452"/>
    <cellStyle name="Milliers 6 2 2 4 2" xfId="4206"/>
    <cellStyle name="Milliers 6 2 2 4 2 2" xfId="7769"/>
    <cellStyle name="Milliers 6 2 2 4 2 2 2" xfId="14973"/>
    <cellStyle name="Milliers 6 2 2 4 2 2 2 2" xfId="29456"/>
    <cellStyle name="Milliers 6 2 2 4 2 2 2 2 2" xfId="58127"/>
    <cellStyle name="Milliers 6 2 2 4 2 2 2 3" xfId="43791"/>
    <cellStyle name="Milliers 6 2 2 4 2 2 3" xfId="22286"/>
    <cellStyle name="Milliers 6 2 2 4 2 2 3 2" xfId="50957"/>
    <cellStyle name="Milliers 6 2 2 4 2 2 4" xfId="36621"/>
    <cellStyle name="Milliers 6 2 2 4 2 3" xfId="11410"/>
    <cellStyle name="Milliers 6 2 2 4 2 3 2" xfId="25893"/>
    <cellStyle name="Milliers 6 2 2 4 2 3 2 2" xfId="54564"/>
    <cellStyle name="Milliers 6 2 2 4 2 3 3" xfId="40228"/>
    <cellStyle name="Milliers 6 2 2 4 2 4" xfId="18723"/>
    <cellStyle name="Milliers 6 2 2 4 2 4 2" xfId="47394"/>
    <cellStyle name="Milliers 6 2 2 4 2 5" xfId="33058"/>
    <cellStyle name="Milliers 6 2 2 4 3" xfId="6001"/>
    <cellStyle name="Milliers 6 2 2 4 3 2" xfId="13205"/>
    <cellStyle name="Milliers 6 2 2 4 3 2 2" xfId="27688"/>
    <cellStyle name="Milliers 6 2 2 4 3 2 2 2" xfId="56359"/>
    <cellStyle name="Milliers 6 2 2 4 3 2 3" xfId="42023"/>
    <cellStyle name="Milliers 6 2 2 4 3 3" xfId="20518"/>
    <cellStyle name="Milliers 6 2 2 4 3 3 2" xfId="49189"/>
    <cellStyle name="Milliers 6 2 2 4 3 4" xfId="34853"/>
    <cellStyle name="Milliers 6 2 2 4 4" xfId="9642"/>
    <cellStyle name="Milliers 6 2 2 4 4 2" xfId="24125"/>
    <cellStyle name="Milliers 6 2 2 4 4 2 2" xfId="52796"/>
    <cellStyle name="Milliers 6 2 2 4 4 3" xfId="38460"/>
    <cellStyle name="Milliers 6 2 2 4 5" xfId="16955"/>
    <cellStyle name="Milliers 6 2 2 4 5 2" xfId="45626"/>
    <cellStyle name="Milliers 6 2 2 4 6" xfId="31290"/>
    <cellStyle name="Milliers 6 2 2 5" xfId="3324"/>
    <cellStyle name="Milliers 6 2 2 5 2" xfId="6885"/>
    <cellStyle name="Milliers 6 2 2 5 2 2" xfId="14089"/>
    <cellStyle name="Milliers 6 2 2 5 2 2 2" xfId="28572"/>
    <cellStyle name="Milliers 6 2 2 5 2 2 2 2" xfId="57243"/>
    <cellStyle name="Milliers 6 2 2 5 2 2 3" xfId="42907"/>
    <cellStyle name="Milliers 6 2 2 5 2 3" xfId="21402"/>
    <cellStyle name="Milliers 6 2 2 5 2 3 2" xfId="50073"/>
    <cellStyle name="Milliers 6 2 2 5 2 4" xfId="35737"/>
    <cellStyle name="Milliers 6 2 2 5 3" xfId="10526"/>
    <cellStyle name="Milliers 6 2 2 5 3 2" xfId="25009"/>
    <cellStyle name="Milliers 6 2 2 5 3 2 2" xfId="53680"/>
    <cellStyle name="Milliers 6 2 2 5 3 3" xfId="39344"/>
    <cellStyle name="Milliers 6 2 2 5 4" xfId="17839"/>
    <cellStyle name="Milliers 6 2 2 5 4 2" xfId="46510"/>
    <cellStyle name="Milliers 6 2 2 5 5" xfId="32174"/>
    <cellStyle name="Milliers 6 2 2 6" xfId="5107"/>
    <cellStyle name="Milliers 6 2 2 6 2" xfId="12311"/>
    <cellStyle name="Milliers 6 2 2 6 2 2" xfId="26794"/>
    <cellStyle name="Milliers 6 2 2 6 2 2 2" xfId="55465"/>
    <cellStyle name="Milliers 6 2 2 6 2 3" xfId="41129"/>
    <cellStyle name="Milliers 6 2 2 6 3" xfId="19624"/>
    <cellStyle name="Milliers 6 2 2 6 3 2" xfId="48295"/>
    <cellStyle name="Milliers 6 2 2 6 4" xfId="33959"/>
    <cellStyle name="Milliers 6 2 2 7" xfId="8741"/>
    <cellStyle name="Milliers 6 2 2 7 2" xfId="23224"/>
    <cellStyle name="Milliers 6 2 2 7 2 2" xfId="51895"/>
    <cellStyle name="Milliers 6 2 2 7 3" xfId="37559"/>
    <cellStyle name="Milliers 6 2 2 8" xfId="16061"/>
    <cellStyle name="Milliers 6 2 2 8 2" xfId="44732"/>
    <cellStyle name="Milliers 6 2 2 9" xfId="30396"/>
    <cellStyle name="Milliers 6 2 3" xfId="667"/>
    <cellStyle name="Milliers 6 2 3 2" xfId="1116"/>
    <cellStyle name="Milliers 6 2 3 2 2" xfId="3092"/>
    <cellStyle name="Milliers 6 2 3 2 2 2" xfId="4855"/>
    <cellStyle name="Milliers 6 2 3 2 2 2 2" xfId="8418"/>
    <cellStyle name="Milliers 6 2 3 2 2 2 2 2" xfId="15622"/>
    <cellStyle name="Milliers 6 2 3 2 2 2 2 2 2" xfId="30105"/>
    <cellStyle name="Milliers 6 2 3 2 2 2 2 2 2 2" xfId="58776"/>
    <cellStyle name="Milliers 6 2 3 2 2 2 2 2 3" xfId="44440"/>
    <cellStyle name="Milliers 6 2 3 2 2 2 2 3" xfId="22935"/>
    <cellStyle name="Milliers 6 2 3 2 2 2 2 3 2" xfId="51606"/>
    <cellStyle name="Milliers 6 2 3 2 2 2 2 4" xfId="37270"/>
    <cellStyle name="Milliers 6 2 3 2 2 2 3" xfId="12059"/>
    <cellStyle name="Milliers 6 2 3 2 2 2 3 2" xfId="26542"/>
    <cellStyle name="Milliers 6 2 3 2 2 2 3 2 2" xfId="55213"/>
    <cellStyle name="Milliers 6 2 3 2 2 2 3 3" xfId="40877"/>
    <cellStyle name="Milliers 6 2 3 2 2 2 4" xfId="19372"/>
    <cellStyle name="Milliers 6 2 3 2 2 2 4 2" xfId="48043"/>
    <cellStyle name="Milliers 6 2 3 2 2 2 5" xfId="33707"/>
    <cellStyle name="Milliers 6 2 3 2 2 3" xfId="6650"/>
    <cellStyle name="Milliers 6 2 3 2 2 3 2" xfId="13854"/>
    <cellStyle name="Milliers 6 2 3 2 2 3 2 2" xfId="28337"/>
    <cellStyle name="Milliers 6 2 3 2 2 3 2 2 2" xfId="57008"/>
    <cellStyle name="Milliers 6 2 3 2 2 3 2 3" xfId="42672"/>
    <cellStyle name="Milliers 6 2 3 2 2 3 3" xfId="21167"/>
    <cellStyle name="Milliers 6 2 3 2 2 3 3 2" xfId="49838"/>
    <cellStyle name="Milliers 6 2 3 2 2 3 4" xfId="35502"/>
    <cellStyle name="Milliers 6 2 3 2 2 4" xfId="10291"/>
    <cellStyle name="Milliers 6 2 3 2 2 4 2" xfId="24774"/>
    <cellStyle name="Milliers 6 2 3 2 2 4 2 2" xfId="53445"/>
    <cellStyle name="Milliers 6 2 3 2 2 4 3" xfId="39109"/>
    <cellStyle name="Milliers 6 2 3 2 2 5" xfId="17604"/>
    <cellStyle name="Milliers 6 2 3 2 2 5 2" xfId="46275"/>
    <cellStyle name="Milliers 6 2 3 2 2 6" xfId="31939"/>
    <cellStyle name="Milliers 6 2 3 2 3" xfId="3971"/>
    <cellStyle name="Milliers 6 2 3 2 3 2" xfId="7534"/>
    <cellStyle name="Milliers 6 2 3 2 3 2 2" xfId="14738"/>
    <cellStyle name="Milliers 6 2 3 2 3 2 2 2" xfId="29221"/>
    <cellStyle name="Milliers 6 2 3 2 3 2 2 2 2" xfId="57892"/>
    <cellStyle name="Milliers 6 2 3 2 3 2 2 3" xfId="43556"/>
    <cellStyle name="Milliers 6 2 3 2 3 2 3" xfId="22051"/>
    <cellStyle name="Milliers 6 2 3 2 3 2 3 2" xfId="50722"/>
    <cellStyle name="Milliers 6 2 3 2 3 2 4" xfId="36386"/>
    <cellStyle name="Milliers 6 2 3 2 3 3" xfId="11175"/>
    <cellStyle name="Milliers 6 2 3 2 3 3 2" xfId="25658"/>
    <cellStyle name="Milliers 6 2 3 2 3 3 2 2" xfId="54329"/>
    <cellStyle name="Milliers 6 2 3 2 3 3 3" xfId="39993"/>
    <cellStyle name="Milliers 6 2 3 2 3 4" xfId="18488"/>
    <cellStyle name="Milliers 6 2 3 2 3 4 2" xfId="47159"/>
    <cellStyle name="Milliers 6 2 3 2 3 5" xfId="32823"/>
    <cellStyle name="Milliers 6 2 3 2 4" xfId="5756"/>
    <cellStyle name="Milliers 6 2 3 2 4 2" xfId="12960"/>
    <cellStyle name="Milliers 6 2 3 2 4 2 2" xfId="27443"/>
    <cellStyle name="Milliers 6 2 3 2 4 2 2 2" xfId="56114"/>
    <cellStyle name="Milliers 6 2 3 2 4 2 3" xfId="41778"/>
    <cellStyle name="Milliers 6 2 3 2 4 3" xfId="20273"/>
    <cellStyle name="Milliers 6 2 3 2 4 3 2" xfId="48944"/>
    <cellStyle name="Milliers 6 2 3 2 4 4" xfId="34608"/>
    <cellStyle name="Milliers 6 2 3 2 5" xfId="9397"/>
    <cellStyle name="Milliers 6 2 3 2 5 2" xfId="23880"/>
    <cellStyle name="Milliers 6 2 3 2 5 2 2" xfId="52551"/>
    <cellStyle name="Milliers 6 2 3 2 5 3" xfId="38215"/>
    <cellStyle name="Milliers 6 2 3 2 6" xfId="16710"/>
    <cellStyle name="Milliers 6 2 3 2 6 2" xfId="45381"/>
    <cellStyle name="Milliers 6 2 3 2 7" xfId="31045"/>
    <cellStyle name="Milliers 6 2 3 2 8" xfId="2213"/>
    <cellStyle name="Milliers 6 2 3 3" xfId="2662"/>
    <cellStyle name="Milliers 6 2 3 3 2" xfId="4421"/>
    <cellStyle name="Milliers 6 2 3 3 2 2" xfId="7984"/>
    <cellStyle name="Milliers 6 2 3 3 2 2 2" xfId="15188"/>
    <cellStyle name="Milliers 6 2 3 3 2 2 2 2" xfId="29671"/>
    <cellStyle name="Milliers 6 2 3 3 2 2 2 2 2" xfId="58342"/>
    <cellStyle name="Milliers 6 2 3 3 2 2 2 3" xfId="44006"/>
    <cellStyle name="Milliers 6 2 3 3 2 2 3" xfId="22501"/>
    <cellStyle name="Milliers 6 2 3 3 2 2 3 2" xfId="51172"/>
    <cellStyle name="Milliers 6 2 3 3 2 2 4" xfId="36836"/>
    <cellStyle name="Milliers 6 2 3 3 2 3" xfId="11625"/>
    <cellStyle name="Milliers 6 2 3 3 2 3 2" xfId="26108"/>
    <cellStyle name="Milliers 6 2 3 3 2 3 2 2" xfId="54779"/>
    <cellStyle name="Milliers 6 2 3 3 2 3 3" xfId="40443"/>
    <cellStyle name="Milliers 6 2 3 3 2 4" xfId="18938"/>
    <cellStyle name="Milliers 6 2 3 3 2 4 2" xfId="47609"/>
    <cellStyle name="Milliers 6 2 3 3 2 5" xfId="33273"/>
    <cellStyle name="Milliers 6 2 3 3 3" xfId="6216"/>
    <cellStyle name="Milliers 6 2 3 3 3 2" xfId="13420"/>
    <cellStyle name="Milliers 6 2 3 3 3 2 2" xfId="27903"/>
    <cellStyle name="Milliers 6 2 3 3 3 2 2 2" xfId="56574"/>
    <cellStyle name="Milliers 6 2 3 3 3 2 3" xfId="42238"/>
    <cellStyle name="Milliers 6 2 3 3 3 3" xfId="20733"/>
    <cellStyle name="Milliers 6 2 3 3 3 3 2" xfId="49404"/>
    <cellStyle name="Milliers 6 2 3 3 3 4" xfId="35068"/>
    <cellStyle name="Milliers 6 2 3 3 4" xfId="9857"/>
    <cellStyle name="Milliers 6 2 3 3 4 2" xfId="24340"/>
    <cellStyle name="Milliers 6 2 3 3 4 2 2" xfId="53011"/>
    <cellStyle name="Milliers 6 2 3 3 4 3" xfId="38675"/>
    <cellStyle name="Milliers 6 2 3 3 5" xfId="17170"/>
    <cellStyle name="Milliers 6 2 3 3 5 2" xfId="45841"/>
    <cellStyle name="Milliers 6 2 3 3 6" xfId="31505"/>
    <cellStyle name="Milliers 6 2 3 4" xfId="3539"/>
    <cellStyle name="Milliers 6 2 3 4 2" xfId="7100"/>
    <cellStyle name="Milliers 6 2 3 4 2 2" xfId="14304"/>
    <cellStyle name="Milliers 6 2 3 4 2 2 2" xfId="28787"/>
    <cellStyle name="Milliers 6 2 3 4 2 2 2 2" xfId="57458"/>
    <cellStyle name="Milliers 6 2 3 4 2 2 3" xfId="43122"/>
    <cellStyle name="Milliers 6 2 3 4 2 3" xfId="21617"/>
    <cellStyle name="Milliers 6 2 3 4 2 3 2" xfId="50288"/>
    <cellStyle name="Milliers 6 2 3 4 2 4" xfId="35952"/>
    <cellStyle name="Milliers 6 2 3 4 3" xfId="10741"/>
    <cellStyle name="Milliers 6 2 3 4 3 2" xfId="25224"/>
    <cellStyle name="Milliers 6 2 3 4 3 2 2" xfId="53895"/>
    <cellStyle name="Milliers 6 2 3 4 3 3" xfId="39559"/>
    <cellStyle name="Milliers 6 2 3 4 4" xfId="18054"/>
    <cellStyle name="Milliers 6 2 3 4 4 2" xfId="46725"/>
    <cellStyle name="Milliers 6 2 3 4 5" xfId="32389"/>
    <cellStyle name="Milliers 6 2 3 5" xfId="5322"/>
    <cellStyle name="Milliers 6 2 3 5 2" xfId="12526"/>
    <cellStyle name="Milliers 6 2 3 5 2 2" xfId="27009"/>
    <cellStyle name="Milliers 6 2 3 5 2 2 2" xfId="55680"/>
    <cellStyle name="Milliers 6 2 3 5 2 3" xfId="41344"/>
    <cellStyle name="Milliers 6 2 3 5 3" xfId="19839"/>
    <cellStyle name="Milliers 6 2 3 5 3 2" xfId="48510"/>
    <cellStyle name="Milliers 6 2 3 5 4" xfId="34174"/>
    <cellStyle name="Milliers 6 2 3 6" xfId="8960"/>
    <cellStyle name="Milliers 6 2 3 6 2" xfId="23443"/>
    <cellStyle name="Milliers 6 2 3 6 2 2" xfId="52114"/>
    <cellStyle name="Milliers 6 2 3 6 3" xfId="37778"/>
    <cellStyle name="Milliers 6 2 3 7" xfId="16276"/>
    <cellStyle name="Milliers 6 2 3 7 2" xfId="44947"/>
    <cellStyle name="Milliers 6 2 3 8" xfId="30611"/>
    <cellStyle name="Milliers 6 2 3 9" xfId="1783"/>
    <cellStyle name="Milliers 6 2 4" xfId="900"/>
    <cellStyle name="Milliers 6 2 4 2" xfId="2878"/>
    <cellStyle name="Milliers 6 2 4 2 2" xfId="4639"/>
    <cellStyle name="Milliers 6 2 4 2 2 2" xfId="8202"/>
    <cellStyle name="Milliers 6 2 4 2 2 2 2" xfId="15406"/>
    <cellStyle name="Milliers 6 2 4 2 2 2 2 2" xfId="29889"/>
    <cellStyle name="Milliers 6 2 4 2 2 2 2 2 2" xfId="58560"/>
    <cellStyle name="Milliers 6 2 4 2 2 2 2 3" xfId="44224"/>
    <cellStyle name="Milliers 6 2 4 2 2 2 3" xfId="22719"/>
    <cellStyle name="Milliers 6 2 4 2 2 2 3 2" xfId="51390"/>
    <cellStyle name="Milliers 6 2 4 2 2 2 4" xfId="37054"/>
    <cellStyle name="Milliers 6 2 4 2 2 3" xfId="11843"/>
    <cellStyle name="Milliers 6 2 4 2 2 3 2" xfId="26326"/>
    <cellStyle name="Milliers 6 2 4 2 2 3 2 2" xfId="54997"/>
    <cellStyle name="Milliers 6 2 4 2 2 3 3" xfId="40661"/>
    <cellStyle name="Milliers 6 2 4 2 2 4" xfId="19156"/>
    <cellStyle name="Milliers 6 2 4 2 2 4 2" xfId="47827"/>
    <cellStyle name="Milliers 6 2 4 2 2 5" xfId="33491"/>
    <cellStyle name="Milliers 6 2 4 2 3" xfId="6434"/>
    <cellStyle name="Milliers 6 2 4 2 3 2" xfId="13638"/>
    <cellStyle name="Milliers 6 2 4 2 3 2 2" xfId="28121"/>
    <cellStyle name="Milliers 6 2 4 2 3 2 2 2" xfId="56792"/>
    <cellStyle name="Milliers 6 2 4 2 3 2 3" xfId="42456"/>
    <cellStyle name="Milliers 6 2 4 2 3 3" xfId="20951"/>
    <cellStyle name="Milliers 6 2 4 2 3 3 2" xfId="49622"/>
    <cellStyle name="Milliers 6 2 4 2 3 4" xfId="35286"/>
    <cellStyle name="Milliers 6 2 4 2 4" xfId="10075"/>
    <cellStyle name="Milliers 6 2 4 2 4 2" xfId="24558"/>
    <cellStyle name="Milliers 6 2 4 2 4 2 2" xfId="53229"/>
    <cellStyle name="Milliers 6 2 4 2 4 3" xfId="38893"/>
    <cellStyle name="Milliers 6 2 4 2 5" xfId="17388"/>
    <cellStyle name="Milliers 6 2 4 2 5 2" xfId="46059"/>
    <cellStyle name="Milliers 6 2 4 2 6" xfId="31723"/>
    <cellStyle name="Milliers 6 2 4 3" xfId="3755"/>
    <cellStyle name="Milliers 6 2 4 3 2" xfId="7318"/>
    <cellStyle name="Milliers 6 2 4 3 2 2" xfId="14522"/>
    <cellStyle name="Milliers 6 2 4 3 2 2 2" xfId="29005"/>
    <cellStyle name="Milliers 6 2 4 3 2 2 2 2" xfId="57676"/>
    <cellStyle name="Milliers 6 2 4 3 2 2 3" xfId="43340"/>
    <cellStyle name="Milliers 6 2 4 3 2 3" xfId="21835"/>
    <cellStyle name="Milliers 6 2 4 3 2 3 2" xfId="50506"/>
    <cellStyle name="Milliers 6 2 4 3 2 4" xfId="36170"/>
    <cellStyle name="Milliers 6 2 4 3 3" xfId="10959"/>
    <cellStyle name="Milliers 6 2 4 3 3 2" xfId="25442"/>
    <cellStyle name="Milliers 6 2 4 3 3 2 2" xfId="54113"/>
    <cellStyle name="Milliers 6 2 4 3 3 3" xfId="39777"/>
    <cellStyle name="Milliers 6 2 4 3 4" xfId="18272"/>
    <cellStyle name="Milliers 6 2 4 3 4 2" xfId="46943"/>
    <cellStyle name="Milliers 6 2 4 3 5" xfId="32607"/>
    <cellStyle name="Milliers 6 2 4 4" xfId="5540"/>
    <cellStyle name="Milliers 6 2 4 4 2" xfId="12744"/>
    <cellStyle name="Milliers 6 2 4 4 2 2" xfId="27227"/>
    <cellStyle name="Milliers 6 2 4 4 2 2 2" xfId="55898"/>
    <cellStyle name="Milliers 6 2 4 4 2 3" xfId="41562"/>
    <cellStyle name="Milliers 6 2 4 4 3" xfId="20057"/>
    <cellStyle name="Milliers 6 2 4 4 3 2" xfId="48728"/>
    <cellStyle name="Milliers 6 2 4 4 4" xfId="34392"/>
    <cellStyle name="Milliers 6 2 4 5" xfId="9181"/>
    <cellStyle name="Milliers 6 2 4 5 2" xfId="23664"/>
    <cellStyle name="Milliers 6 2 4 5 2 2" xfId="52335"/>
    <cellStyle name="Milliers 6 2 4 5 3" xfId="37999"/>
    <cellStyle name="Milliers 6 2 4 6" xfId="16494"/>
    <cellStyle name="Milliers 6 2 4 6 2" xfId="45165"/>
    <cellStyle name="Milliers 6 2 4 7" xfId="30829"/>
    <cellStyle name="Milliers 6 2 4 8" xfId="1999"/>
    <cellStyle name="Milliers 6 2 5" xfId="2451"/>
    <cellStyle name="Milliers 6 2 5 2" xfId="4205"/>
    <cellStyle name="Milliers 6 2 5 2 2" xfId="7768"/>
    <cellStyle name="Milliers 6 2 5 2 2 2" xfId="14972"/>
    <cellStyle name="Milliers 6 2 5 2 2 2 2" xfId="29455"/>
    <cellStyle name="Milliers 6 2 5 2 2 2 2 2" xfId="58126"/>
    <cellStyle name="Milliers 6 2 5 2 2 2 3" xfId="43790"/>
    <cellStyle name="Milliers 6 2 5 2 2 3" xfId="22285"/>
    <cellStyle name="Milliers 6 2 5 2 2 3 2" xfId="50956"/>
    <cellStyle name="Milliers 6 2 5 2 2 4" xfId="36620"/>
    <cellStyle name="Milliers 6 2 5 2 3" xfId="11409"/>
    <cellStyle name="Milliers 6 2 5 2 3 2" xfId="25892"/>
    <cellStyle name="Milliers 6 2 5 2 3 2 2" xfId="54563"/>
    <cellStyle name="Milliers 6 2 5 2 3 3" xfId="40227"/>
    <cellStyle name="Milliers 6 2 5 2 4" xfId="18722"/>
    <cellStyle name="Milliers 6 2 5 2 4 2" xfId="47393"/>
    <cellStyle name="Milliers 6 2 5 2 5" xfId="33057"/>
    <cellStyle name="Milliers 6 2 5 3" xfId="6000"/>
    <cellStyle name="Milliers 6 2 5 3 2" xfId="13204"/>
    <cellStyle name="Milliers 6 2 5 3 2 2" xfId="27687"/>
    <cellStyle name="Milliers 6 2 5 3 2 2 2" xfId="56358"/>
    <cellStyle name="Milliers 6 2 5 3 2 3" xfId="42022"/>
    <cellStyle name="Milliers 6 2 5 3 3" xfId="20517"/>
    <cellStyle name="Milliers 6 2 5 3 3 2" xfId="49188"/>
    <cellStyle name="Milliers 6 2 5 3 4" xfId="34852"/>
    <cellStyle name="Milliers 6 2 5 4" xfId="9641"/>
    <cellStyle name="Milliers 6 2 5 4 2" xfId="24124"/>
    <cellStyle name="Milliers 6 2 5 4 2 2" xfId="52795"/>
    <cellStyle name="Milliers 6 2 5 4 3" xfId="38459"/>
    <cellStyle name="Milliers 6 2 5 5" xfId="16954"/>
    <cellStyle name="Milliers 6 2 5 5 2" xfId="45625"/>
    <cellStyle name="Milliers 6 2 5 6" xfId="31289"/>
    <cellStyle name="Milliers 6 2 6" xfId="3323"/>
    <cellStyle name="Milliers 6 2 6 2" xfId="6884"/>
    <cellStyle name="Milliers 6 2 6 2 2" xfId="14088"/>
    <cellStyle name="Milliers 6 2 6 2 2 2" xfId="28571"/>
    <cellStyle name="Milliers 6 2 6 2 2 2 2" xfId="57242"/>
    <cellStyle name="Milliers 6 2 6 2 2 3" xfId="42906"/>
    <cellStyle name="Milliers 6 2 6 2 3" xfId="21401"/>
    <cellStyle name="Milliers 6 2 6 2 3 2" xfId="50072"/>
    <cellStyle name="Milliers 6 2 6 2 4" xfId="35736"/>
    <cellStyle name="Milliers 6 2 6 3" xfId="10525"/>
    <cellStyle name="Milliers 6 2 6 3 2" xfId="25008"/>
    <cellStyle name="Milliers 6 2 6 3 2 2" xfId="53679"/>
    <cellStyle name="Milliers 6 2 6 3 3" xfId="39343"/>
    <cellStyle name="Milliers 6 2 6 4" xfId="17838"/>
    <cellStyle name="Milliers 6 2 6 4 2" xfId="46509"/>
    <cellStyle name="Milliers 6 2 6 5" xfId="32173"/>
    <cellStyle name="Milliers 6 2 7" xfId="5106"/>
    <cellStyle name="Milliers 6 2 7 2" xfId="12310"/>
    <cellStyle name="Milliers 6 2 7 2 2" xfId="26793"/>
    <cellStyle name="Milliers 6 2 7 2 2 2" xfId="55464"/>
    <cellStyle name="Milliers 6 2 7 2 3" xfId="41128"/>
    <cellStyle name="Milliers 6 2 7 3" xfId="19623"/>
    <cellStyle name="Milliers 6 2 7 3 2" xfId="48294"/>
    <cellStyle name="Milliers 6 2 7 4" xfId="33958"/>
    <cellStyle name="Milliers 6 2 8" xfId="8740"/>
    <cellStyle name="Milliers 6 2 8 2" xfId="23223"/>
    <cellStyle name="Milliers 6 2 8 2 2" xfId="51894"/>
    <cellStyle name="Milliers 6 2 8 3" xfId="37558"/>
    <cellStyle name="Milliers 6 2 9" xfId="16060"/>
    <cellStyle name="Milliers 6 2 9 2" xfId="44731"/>
    <cellStyle name="Milliers 6 3" xfId="8739"/>
    <cellStyle name="Milliers 6 3 2" xfId="23222"/>
    <cellStyle name="Milliers 6 3 2 2" xfId="51893"/>
    <cellStyle name="Milliers 6 3 3" xfId="37557"/>
    <cellStyle name="Milliers 7" xfId="290"/>
    <cellStyle name="Milliers 8" xfId="291"/>
    <cellStyle name="Milliers 8 2" xfId="292"/>
    <cellStyle name="Milliers 8 3" xfId="293"/>
    <cellStyle name="Milliers 8 3 10" xfId="30397"/>
    <cellStyle name="Milliers 8 3 11" xfId="1573"/>
    <cellStyle name="Milliers 8 3 2" xfId="294"/>
    <cellStyle name="Milliers 8 3 2 10" xfId="1574"/>
    <cellStyle name="Milliers 8 3 2 2" xfId="670"/>
    <cellStyle name="Milliers 8 3 2 2 2" xfId="1119"/>
    <cellStyle name="Milliers 8 3 2 2 2 2" xfId="3095"/>
    <cellStyle name="Milliers 8 3 2 2 2 2 2" xfId="4858"/>
    <cellStyle name="Milliers 8 3 2 2 2 2 2 2" xfId="8421"/>
    <cellStyle name="Milliers 8 3 2 2 2 2 2 2 2" xfId="15625"/>
    <cellStyle name="Milliers 8 3 2 2 2 2 2 2 2 2" xfId="30108"/>
    <cellStyle name="Milliers 8 3 2 2 2 2 2 2 2 2 2" xfId="58779"/>
    <cellStyle name="Milliers 8 3 2 2 2 2 2 2 2 3" xfId="44443"/>
    <cellStyle name="Milliers 8 3 2 2 2 2 2 2 3" xfId="22938"/>
    <cellStyle name="Milliers 8 3 2 2 2 2 2 2 3 2" xfId="51609"/>
    <cellStyle name="Milliers 8 3 2 2 2 2 2 2 4" xfId="37273"/>
    <cellStyle name="Milliers 8 3 2 2 2 2 2 3" xfId="12062"/>
    <cellStyle name="Milliers 8 3 2 2 2 2 2 3 2" xfId="26545"/>
    <cellStyle name="Milliers 8 3 2 2 2 2 2 3 2 2" xfId="55216"/>
    <cellStyle name="Milliers 8 3 2 2 2 2 2 3 3" xfId="40880"/>
    <cellStyle name="Milliers 8 3 2 2 2 2 2 4" xfId="19375"/>
    <cellStyle name="Milliers 8 3 2 2 2 2 2 4 2" xfId="48046"/>
    <cellStyle name="Milliers 8 3 2 2 2 2 2 5" xfId="33710"/>
    <cellStyle name="Milliers 8 3 2 2 2 2 3" xfId="6653"/>
    <cellStyle name="Milliers 8 3 2 2 2 2 3 2" xfId="13857"/>
    <cellStyle name="Milliers 8 3 2 2 2 2 3 2 2" xfId="28340"/>
    <cellStyle name="Milliers 8 3 2 2 2 2 3 2 2 2" xfId="57011"/>
    <cellStyle name="Milliers 8 3 2 2 2 2 3 2 3" xfId="42675"/>
    <cellStyle name="Milliers 8 3 2 2 2 2 3 3" xfId="21170"/>
    <cellStyle name="Milliers 8 3 2 2 2 2 3 3 2" xfId="49841"/>
    <cellStyle name="Milliers 8 3 2 2 2 2 3 4" xfId="35505"/>
    <cellStyle name="Milliers 8 3 2 2 2 2 4" xfId="10294"/>
    <cellStyle name="Milliers 8 3 2 2 2 2 4 2" xfId="24777"/>
    <cellStyle name="Milliers 8 3 2 2 2 2 4 2 2" xfId="53448"/>
    <cellStyle name="Milliers 8 3 2 2 2 2 4 3" xfId="39112"/>
    <cellStyle name="Milliers 8 3 2 2 2 2 5" xfId="17607"/>
    <cellStyle name="Milliers 8 3 2 2 2 2 5 2" xfId="46278"/>
    <cellStyle name="Milliers 8 3 2 2 2 2 6" xfId="31942"/>
    <cellStyle name="Milliers 8 3 2 2 2 3" xfId="3974"/>
    <cellStyle name="Milliers 8 3 2 2 2 3 2" xfId="7537"/>
    <cellStyle name="Milliers 8 3 2 2 2 3 2 2" xfId="14741"/>
    <cellStyle name="Milliers 8 3 2 2 2 3 2 2 2" xfId="29224"/>
    <cellStyle name="Milliers 8 3 2 2 2 3 2 2 2 2" xfId="57895"/>
    <cellStyle name="Milliers 8 3 2 2 2 3 2 2 3" xfId="43559"/>
    <cellStyle name="Milliers 8 3 2 2 2 3 2 3" xfId="22054"/>
    <cellStyle name="Milliers 8 3 2 2 2 3 2 3 2" xfId="50725"/>
    <cellStyle name="Milliers 8 3 2 2 2 3 2 4" xfId="36389"/>
    <cellStyle name="Milliers 8 3 2 2 2 3 3" xfId="11178"/>
    <cellStyle name="Milliers 8 3 2 2 2 3 3 2" xfId="25661"/>
    <cellStyle name="Milliers 8 3 2 2 2 3 3 2 2" xfId="54332"/>
    <cellStyle name="Milliers 8 3 2 2 2 3 3 3" xfId="39996"/>
    <cellStyle name="Milliers 8 3 2 2 2 3 4" xfId="18491"/>
    <cellStyle name="Milliers 8 3 2 2 2 3 4 2" xfId="47162"/>
    <cellStyle name="Milliers 8 3 2 2 2 3 5" xfId="32826"/>
    <cellStyle name="Milliers 8 3 2 2 2 4" xfId="5759"/>
    <cellStyle name="Milliers 8 3 2 2 2 4 2" xfId="12963"/>
    <cellStyle name="Milliers 8 3 2 2 2 4 2 2" xfId="27446"/>
    <cellStyle name="Milliers 8 3 2 2 2 4 2 2 2" xfId="56117"/>
    <cellStyle name="Milliers 8 3 2 2 2 4 2 3" xfId="41781"/>
    <cellStyle name="Milliers 8 3 2 2 2 4 3" xfId="20276"/>
    <cellStyle name="Milliers 8 3 2 2 2 4 3 2" xfId="48947"/>
    <cellStyle name="Milliers 8 3 2 2 2 4 4" xfId="34611"/>
    <cellStyle name="Milliers 8 3 2 2 2 5" xfId="9400"/>
    <cellStyle name="Milliers 8 3 2 2 2 5 2" xfId="23883"/>
    <cellStyle name="Milliers 8 3 2 2 2 5 2 2" xfId="52554"/>
    <cellStyle name="Milliers 8 3 2 2 2 5 3" xfId="38218"/>
    <cellStyle name="Milliers 8 3 2 2 2 6" xfId="16713"/>
    <cellStyle name="Milliers 8 3 2 2 2 6 2" xfId="45384"/>
    <cellStyle name="Milliers 8 3 2 2 2 7" xfId="31048"/>
    <cellStyle name="Milliers 8 3 2 2 2 8" xfId="2216"/>
    <cellStyle name="Milliers 8 3 2 2 3" xfId="2665"/>
    <cellStyle name="Milliers 8 3 2 2 3 2" xfId="4424"/>
    <cellStyle name="Milliers 8 3 2 2 3 2 2" xfId="7987"/>
    <cellStyle name="Milliers 8 3 2 2 3 2 2 2" xfId="15191"/>
    <cellStyle name="Milliers 8 3 2 2 3 2 2 2 2" xfId="29674"/>
    <cellStyle name="Milliers 8 3 2 2 3 2 2 2 2 2" xfId="58345"/>
    <cellStyle name="Milliers 8 3 2 2 3 2 2 2 3" xfId="44009"/>
    <cellStyle name="Milliers 8 3 2 2 3 2 2 3" xfId="22504"/>
    <cellStyle name="Milliers 8 3 2 2 3 2 2 3 2" xfId="51175"/>
    <cellStyle name="Milliers 8 3 2 2 3 2 2 4" xfId="36839"/>
    <cellStyle name="Milliers 8 3 2 2 3 2 3" xfId="11628"/>
    <cellStyle name="Milliers 8 3 2 2 3 2 3 2" xfId="26111"/>
    <cellStyle name="Milliers 8 3 2 2 3 2 3 2 2" xfId="54782"/>
    <cellStyle name="Milliers 8 3 2 2 3 2 3 3" xfId="40446"/>
    <cellStyle name="Milliers 8 3 2 2 3 2 4" xfId="18941"/>
    <cellStyle name="Milliers 8 3 2 2 3 2 4 2" xfId="47612"/>
    <cellStyle name="Milliers 8 3 2 2 3 2 5" xfId="33276"/>
    <cellStyle name="Milliers 8 3 2 2 3 3" xfId="6219"/>
    <cellStyle name="Milliers 8 3 2 2 3 3 2" xfId="13423"/>
    <cellStyle name="Milliers 8 3 2 2 3 3 2 2" xfId="27906"/>
    <cellStyle name="Milliers 8 3 2 2 3 3 2 2 2" xfId="56577"/>
    <cellStyle name="Milliers 8 3 2 2 3 3 2 3" xfId="42241"/>
    <cellStyle name="Milliers 8 3 2 2 3 3 3" xfId="20736"/>
    <cellStyle name="Milliers 8 3 2 2 3 3 3 2" xfId="49407"/>
    <cellStyle name="Milliers 8 3 2 2 3 3 4" xfId="35071"/>
    <cellStyle name="Milliers 8 3 2 2 3 4" xfId="9860"/>
    <cellStyle name="Milliers 8 3 2 2 3 4 2" xfId="24343"/>
    <cellStyle name="Milliers 8 3 2 2 3 4 2 2" xfId="53014"/>
    <cellStyle name="Milliers 8 3 2 2 3 4 3" xfId="38678"/>
    <cellStyle name="Milliers 8 3 2 2 3 5" xfId="17173"/>
    <cellStyle name="Milliers 8 3 2 2 3 5 2" xfId="45844"/>
    <cellStyle name="Milliers 8 3 2 2 3 6" xfId="31508"/>
    <cellStyle name="Milliers 8 3 2 2 4" xfId="3542"/>
    <cellStyle name="Milliers 8 3 2 2 4 2" xfId="7103"/>
    <cellStyle name="Milliers 8 3 2 2 4 2 2" xfId="14307"/>
    <cellStyle name="Milliers 8 3 2 2 4 2 2 2" xfId="28790"/>
    <cellStyle name="Milliers 8 3 2 2 4 2 2 2 2" xfId="57461"/>
    <cellStyle name="Milliers 8 3 2 2 4 2 2 3" xfId="43125"/>
    <cellStyle name="Milliers 8 3 2 2 4 2 3" xfId="21620"/>
    <cellStyle name="Milliers 8 3 2 2 4 2 3 2" xfId="50291"/>
    <cellStyle name="Milliers 8 3 2 2 4 2 4" xfId="35955"/>
    <cellStyle name="Milliers 8 3 2 2 4 3" xfId="10744"/>
    <cellStyle name="Milliers 8 3 2 2 4 3 2" xfId="25227"/>
    <cellStyle name="Milliers 8 3 2 2 4 3 2 2" xfId="53898"/>
    <cellStyle name="Milliers 8 3 2 2 4 3 3" xfId="39562"/>
    <cellStyle name="Milliers 8 3 2 2 4 4" xfId="18057"/>
    <cellStyle name="Milliers 8 3 2 2 4 4 2" xfId="46728"/>
    <cellStyle name="Milliers 8 3 2 2 4 5" xfId="32392"/>
    <cellStyle name="Milliers 8 3 2 2 5" xfId="5325"/>
    <cellStyle name="Milliers 8 3 2 2 5 2" xfId="12529"/>
    <cellStyle name="Milliers 8 3 2 2 5 2 2" xfId="27012"/>
    <cellStyle name="Milliers 8 3 2 2 5 2 2 2" xfId="55683"/>
    <cellStyle name="Milliers 8 3 2 2 5 2 3" xfId="41347"/>
    <cellStyle name="Milliers 8 3 2 2 5 3" xfId="19842"/>
    <cellStyle name="Milliers 8 3 2 2 5 3 2" xfId="48513"/>
    <cellStyle name="Milliers 8 3 2 2 5 4" xfId="34177"/>
    <cellStyle name="Milliers 8 3 2 2 6" xfId="8963"/>
    <cellStyle name="Milliers 8 3 2 2 6 2" xfId="23446"/>
    <cellStyle name="Milliers 8 3 2 2 6 2 2" xfId="52117"/>
    <cellStyle name="Milliers 8 3 2 2 6 3" xfId="37781"/>
    <cellStyle name="Milliers 8 3 2 2 7" xfId="16279"/>
    <cellStyle name="Milliers 8 3 2 2 7 2" xfId="44950"/>
    <cellStyle name="Milliers 8 3 2 2 8" xfId="30614"/>
    <cellStyle name="Milliers 8 3 2 2 9" xfId="1786"/>
    <cellStyle name="Milliers 8 3 2 3" xfId="903"/>
    <cellStyle name="Milliers 8 3 2 3 2" xfId="2881"/>
    <cellStyle name="Milliers 8 3 2 3 2 2" xfId="4642"/>
    <cellStyle name="Milliers 8 3 2 3 2 2 2" xfId="8205"/>
    <cellStyle name="Milliers 8 3 2 3 2 2 2 2" xfId="15409"/>
    <cellStyle name="Milliers 8 3 2 3 2 2 2 2 2" xfId="29892"/>
    <cellStyle name="Milliers 8 3 2 3 2 2 2 2 2 2" xfId="58563"/>
    <cellStyle name="Milliers 8 3 2 3 2 2 2 2 3" xfId="44227"/>
    <cellStyle name="Milliers 8 3 2 3 2 2 2 3" xfId="22722"/>
    <cellStyle name="Milliers 8 3 2 3 2 2 2 3 2" xfId="51393"/>
    <cellStyle name="Milliers 8 3 2 3 2 2 2 4" xfId="37057"/>
    <cellStyle name="Milliers 8 3 2 3 2 2 3" xfId="11846"/>
    <cellStyle name="Milliers 8 3 2 3 2 2 3 2" xfId="26329"/>
    <cellStyle name="Milliers 8 3 2 3 2 2 3 2 2" xfId="55000"/>
    <cellStyle name="Milliers 8 3 2 3 2 2 3 3" xfId="40664"/>
    <cellStyle name="Milliers 8 3 2 3 2 2 4" xfId="19159"/>
    <cellStyle name="Milliers 8 3 2 3 2 2 4 2" xfId="47830"/>
    <cellStyle name="Milliers 8 3 2 3 2 2 5" xfId="33494"/>
    <cellStyle name="Milliers 8 3 2 3 2 3" xfId="6437"/>
    <cellStyle name="Milliers 8 3 2 3 2 3 2" xfId="13641"/>
    <cellStyle name="Milliers 8 3 2 3 2 3 2 2" xfId="28124"/>
    <cellStyle name="Milliers 8 3 2 3 2 3 2 2 2" xfId="56795"/>
    <cellStyle name="Milliers 8 3 2 3 2 3 2 3" xfId="42459"/>
    <cellStyle name="Milliers 8 3 2 3 2 3 3" xfId="20954"/>
    <cellStyle name="Milliers 8 3 2 3 2 3 3 2" xfId="49625"/>
    <cellStyle name="Milliers 8 3 2 3 2 3 4" xfId="35289"/>
    <cellStyle name="Milliers 8 3 2 3 2 4" xfId="10078"/>
    <cellStyle name="Milliers 8 3 2 3 2 4 2" xfId="24561"/>
    <cellStyle name="Milliers 8 3 2 3 2 4 2 2" xfId="53232"/>
    <cellStyle name="Milliers 8 3 2 3 2 4 3" xfId="38896"/>
    <cellStyle name="Milliers 8 3 2 3 2 5" xfId="17391"/>
    <cellStyle name="Milliers 8 3 2 3 2 5 2" xfId="46062"/>
    <cellStyle name="Milliers 8 3 2 3 2 6" xfId="31726"/>
    <cellStyle name="Milliers 8 3 2 3 3" xfId="3758"/>
    <cellStyle name="Milliers 8 3 2 3 3 2" xfId="7321"/>
    <cellStyle name="Milliers 8 3 2 3 3 2 2" xfId="14525"/>
    <cellStyle name="Milliers 8 3 2 3 3 2 2 2" xfId="29008"/>
    <cellStyle name="Milliers 8 3 2 3 3 2 2 2 2" xfId="57679"/>
    <cellStyle name="Milliers 8 3 2 3 3 2 2 3" xfId="43343"/>
    <cellStyle name="Milliers 8 3 2 3 3 2 3" xfId="21838"/>
    <cellStyle name="Milliers 8 3 2 3 3 2 3 2" xfId="50509"/>
    <cellStyle name="Milliers 8 3 2 3 3 2 4" xfId="36173"/>
    <cellStyle name="Milliers 8 3 2 3 3 3" xfId="10962"/>
    <cellStyle name="Milliers 8 3 2 3 3 3 2" xfId="25445"/>
    <cellStyle name="Milliers 8 3 2 3 3 3 2 2" xfId="54116"/>
    <cellStyle name="Milliers 8 3 2 3 3 3 3" xfId="39780"/>
    <cellStyle name="Milliers 8 3 2 3 3 4" xfId="18275"/>
    <cellStyle name="Milliers 8 3 2 3 3 4 2" xfId="46946"/>
    <cellStyle name="Milliers 8 3 2 3 3 5" xfId="32610"/>
    <cellStyle name="Milliers 8 3 2 3 4" xfId="5543"/>
    <cellStyle name="Milliers 8 3 2 3 4 2" xfId="12747"/>
    <cellStyle name="Milliers 8 3 2 3 4 2 2" xfId="27230"/>
    <cellStyle name="Milliers 8 3 2 3 4 2 2 2" xfId="55901"/>
    <cellStyle name="Milliers 8 3 2 3 4 2 3" xfId="41565"/>
    <cellStyle name="Milliers 8 3 2 3 4 3" xfId="20060"/>
    <cellStyle name="Milliers 8 3 2 3 4 3 2" xfId="48731"/>
    <cellStyle name="Milliers 8 3 2 3 4 4" xfId="34395"/>
    <cellStyle name="Milliers 8 3 2 3 5" xfId="9184"/>
    <cellStyle name="Milliers 8 3 2 3 5 2" xfId="23667"/>
    <cellStyle name="Milliers 8 3 2 3 5 2 2" xfId="52338"/>
    <cellStyle name="Milliers 8 3 2 3 5 3" xfId="38002"/>
    <cellStyle name="Milliers 8 3 2 3 6" xfId="16497"/>
    <cellStyle name="Milliers 8 3 2 3 6 2" xfId="45168"/>
    <cellStyle name="Milliers 8 3 2 3 7" xfId="30832"/>
    <cellStyle name="Milliers 8 3 2 3 8" xfId="2002"/>
    <cellStyle name="Milliers 8 3 2 4" xfId="2454"/>
    <cellStyle name="Milliers 8 3 2 4 2" xfId="4208"/>
    <cellStyle name="Milliers 8 3 2 4 2 2" xfId="7771"/>
    <cellStyle name="Milliers 8 3 2 4 2 2 2" xfId="14975"/>
    <cellStyle name="Milliers 8 3 2 4 2 2 2 2" xfId="29458"/>
    <cellStyle name="Milliers 8 3 2 4 2 2 2 2 2" xfId="58129"/>
    <cellStyle name="Milliers 8 3 2 4 2 2 2 3" xfId="43793"/>
    <cellStyle name="Milliers 8 3 2 4 2 2 3" xfId="22288"/>
    <cellStyle name="Milliers 8 3 2 4 2 2 3 2" xfId="50959"/>
    <cellStyle name="Milliers 8 3 2 4 2 2 4" xfId="36623"/>
    <cellStyle name="Milliers 8 3 2 4 2 3" xfId="11412"/>
    <cellStyle name="Milliers 8 3 2 4 2 3 2" xfId="25895"/>
    <cellStyle name="Milliers 8 3 2 4 2 3 2 2" xfId="54566"/>
    <cellStyle name="Milliers 8 3 2 4 2 3 3" xfId="40230"/>
    <cellStyle name="Milliers 8 3 2 4 2 4" xfId="18725"/>
    <cellStyle name="Milliers 8 3 2 4 2 4 2" xfId="47396"/>
    <cellStyle name="Milliers 8 3 2 4 2 5" xfId="33060"/>
    <cellStyle name="Milliers 8 3 2 4 3" xfId="6003"/>
    <cellStyle name="Milliers 8 3 2 4 3 2" xfId="13207"/>
    <cellStyle name="Milliers 8 3 2 4 3 2 2" xfId="27690"/>
    <cellStyle name="Milliers 8 3 2 4 3 2 2 2" xfId="56361"/>
    <cellStyle name="Milliers 8 3 2 4 3 2 3" xfId="42025"/>
    <cellStyle name="Milliers 8 3 2 4 3 3" xfId="20520"/>
    <cellStyle name="Milliers 8 3 2 4 3 3 2" xfId="49191"/>
    <cellStyle name="Milliers 8 3 2 4 3 4" xfId="34855"/>
    <cellStyle name="Milliers 8 3 2 4 4" xfId="9644"/>
    <cellStyle name="Milliers 8 3 2 4 4 2" xfId="24127"/>
    <cellStyle name="Milliers 8 3 2 4 4 2 2" xfId="52798"/>
    <cellStyle name="Milliers 8 3 2 4 4 3" xfId="38462"/>
    <cellStyle name="Milliers 8 3 2 4 5" xfId="16957"/>
    <cellStyle name="Milliers 8 3 2 4 5 2" xfId="45628"/>
    <cellStyle name="Milliers 8 3 2 4 6" xfId="31292"/>
    <cellStyle name="Milliers 8 3 2 5" xfId="3326"/>
    <cellStyle name="Milliers 8 3 2 5 2" xfId="6887"/>
    <cellStyle name="Milliers 8 3 2 5 2 2" xfId="14091"/>
    <cellStyle name="Milliers 8 3 2 5 2 2 2" xfId="28574"/>
    <cellStyle name="Milliers 8 3 2 5 2 2 2 2" xfId="57245"/>
    <cellStyle name="Milliers 8 3 2 5 2 2 3" xfId="42909"/>
    <cellStyle name="Milliers 8 3 2 5 2 3" xfId="21404"/>
    <cellStyle name="Milliers 8 3 2 5 2 3 2" xfId="50075"/>
    <cellStyle name="Milliers 8 3 2 5 2 4" xfId="35739"/>
    <cellStyle name="Milliers 8 3 2 5 3" xfId="10528"/>
    <cellStyle name="Milliers 8 3 2 5 3 2" xfId="25011"/>
    <cellStyle name="Milliers 8 3 2 5 3 2 2" xfId="53682"/>
    <cellStyle name="Milliers 8 3 2 5 3 3" xfId="39346"/>
    <cellStyle name="Milliers 8 3 2 5 4" xfId="17841"/>
    <cellStyle name="Milliers 8 3 2 5 4 2" xfId="46512"/>
    <cellStyle name="Milliers 8 3 2 5 5" xfId="32176"/>
    <cellStyle name="Milliers 8 3 2 6" xfId="5109"/>
    <cellStyle name="Milliers 8 3 2 6 2" xfId="12313"/>
    <cellStyle name="Milliers 8 3 2 6 2 2" xfId="26796"/>
    <cellStyle name="Milliers 8 3 2 6 2 2 2" xfId="55467"/>
    <cellStyle name="Milliers 8 3 2 6 2 3" xfId="41131"/>
    <cellStyle name="Milliers 8 3 2 6 3" xfId="19626"/>
    <cellStyle name="Milliers 8 3 2 6 3 2" xfId="48297"/>
    <cellStyle name="Milliers 8 3 2 6 4" xfId="33961"/>
    <cellStyle name="Milliers 8 3 2 7" xfId="8743"/>
    <cellStyle name="Milliers 8 3 2 7 2" xfId="23226"/>
    <cellStyle name="Milliers 8 3 2 7 2 2" xfId="51897"/>
    <cellStyle name="Milliers 8 3 2 7 3" xfId="37561"/>
    <cellStyle name="Milliers 8 3 2 8" xfId="16063"/>
    <cellStyle name="Milliers 8 3 2 8 2" xfId="44734"/>
    <cellStyle name="Milliers 8 3 2 9" xfId="30398"/>
    <cellStyle name="Milliers 8 3 3" xfId="669"/>
    <cellStyle name="Milliers 8 3 3 2" xfId="1118"/>
    <cellStyle name="Milliers 8 3 3 2 2" xfId="3094"/>
    <cellStyle name="Milliers 8 3 3 2 2 2" xfId="4857"/>
    <cellStyle name="Milliers 8 3 3 2 2 2 2" xfId="8420"/>
    <cellStyle name="Milliers 8 3 3 2 2 2 2 2" xfId="15624"/>
    <cellStyle name="Milliers 8 3 3 2 2 2 2 2 2" xfId="30107"/>
    <cellStyle name="Milliers 8 3 3 2 2 2 2 2 2 2" xfId="58778"/>
    <cellStyle name="Milliers 8 3 3 2 2 2 2 2 3" xfId="44442"/>
    <cellStyle name="Milliers 8 3 3 2 2 2 2 3" xfId="22937"/>
    <cellStyle name="Milliers 8 3 3 2 2 2 2 3 2" xfId="51608"/>
    <cellStyle name="Milliers 8 3 3 2 2 2 2 4" xfId="37272"/>
    <cellStyle name="Milliers 8 3 3 2 2 2 3" xfId="12061"/>
    <cellStyle name="Milliers 8 3 3 2 2 2 3 2" xfId="26544"/>
    <cellStyle name="Milliers 8 3 3 2 2 2 3 2 2" xfId="55215"/>
    <cellStyle name="Milliers 8 3 3 2 2 2 3 3" xfId="40879"/>
    <cellStyle name="Milliers 8 3 3 2 2 2 4" xfId="19374"/>
    <cellStyle name="Milliers 8 3 3 2 2 2 4 2" xfId="48045"/>
    <cellStyle name="Milliers 8 3 3 2 2 2 5" xfId="33709"/>
    <cellStyle name="Milliers 8 3 3 2 2 3" xfId="6652"/>
    <cellStyle name="Milliers 8 3 3 2 2 3 2" xfId="13856"/>
    <cellStyle name="Milliers 8 3 3 2 2 3 2 2" xfId="28339"/>
    <cellStyle name="Milliers 8 3 3 2 2 3 2 2 2" xfId="57010"/>
    <cellStyle name="Milliers 8 3 3 2 2 3 2 3" xfId="42674"/>
    <cellStyle name="Milliers 8 3 3 2 2 3 3" xfId="21169"/>
    <cellStyle name="Milliers 8 3 3 2 2 3 3 2" xfId="49840"/>
    <cellStyle name="Milliers 8 3 3 2 2 3 4" xfId="35504"/>
    <cellStyle name="Milliers 8 3 3 2 2 4" xfId="10293"/>
    <cellStyle name="Milliers 8 3 3 2 2 4 2" xfId="24776"/>
    <cellStyle name="Milliers 8 3 3 2 2 4 2 2" xfId="53447"/>
    <cellStyle name="Milliers 8 3 3 2 2 4 3" xfId="39111"/>
    <cellStyle name="Milliers 8 3 3 2 2 5" xfId="17606"/>
    <cellStyle name="Milliers 8 3 3 2 2 5 2" xfId="46277"/>
    <cellStyle name="Milliers 8 3 3 2 2 6" xfId="31941"/>
    <cellStyle name="Milliers 8 3 3 2 3" xfId="3973"/>
    <cellStyle name="Milliers 8 3 3 2 3 2" xfId="7536"/>
    <cellStyle name="Milliers 8 3 3 2 3 2 2" xfId="14740"/>
    <cellStyle name="Milliers 8 3 3 2 3 2 2 2" xfId="29223"/>
    <cellStyle name="Milliers 8 3 3 2 3 2 2 2 2" xfId="57894"/>
    <cellStyle name="Milliers 8 3 3 2 3 2 2 3" xfId="43558"/>
    <cellStyle name="Milliers 8 3 3 2 3 2 3" xfId="22053"/>
    <cellStyle name="Milliers 8 3 3 2 3 2 3 2" xfId="50724"/>
    <cellStyle name="Milliers 8 3 3 2 3 2 4" xfId="36388"/>
    <cellStyle name="Milliers 8 3 3 2 3 3" xfId="11177"/>
    <cellStyle name="Milliers 8 3 3 2 3 3 2" xfId="25660"/>
    <cellStyle name="Milliers 8 3 3 2 3 3 2 2" xfId="54331"/>
    <cellStyle name="Milliers 8 3 3 2 3 3 3" xfId="39995"/>
    <cellStyle name="Milliers 8 3 3 2 3 4" xfId="18490"/>
    <cellStyle name="Milliers 8 3 3 2 3 4 2" xfId="47161"/>
    <cellStyle name="Milliers 8 3 3 2 3 5" xfId="32825"/>
    <cellStyle name="Milliers 8 3 3 2 4" xfId="5758"/>
    <cellStyle name="Milliers 8 3 3 2 4 2" xfId="12962"/>
    <cellStyle name="Milliers 8 3 3 2 4 2 2" xfId="27445"/>
    <cellStyle name="Milliers 8 3 3 2 4 2 2 2" xfId="56116"/>
    <cellStyle name="Milliers 8 3 3 2 4 2 3" xfId="41780"/>
    <cellStyle name="Milliers 8 3 3 2 4 3" xfId="20275"/>
    <cellStyle name="Milliers 8 3 3 2 4 3 2" xfId="48946"/>
    <cellStyle name="Milliers 8 3 3 2 4 4" xfId="34610"/>
    <cellStyle name="Milliers 8 3 3 2 5" xfId="9399"/>
    <cellStyle name="Milliers 8 3 3 2 5 2" xfId="23882"/>
    <cellStyle name="Milliers 8 3 3 2 5 2 2" xfId="52553"/>
    <cellStyle name="Milliers 8 3 3 2 5 3" xfId="38217"/>
    <cellStyle name="Milliers 8 3 3 2 6" xfId="16712"/>
    <cellStyle name="Milliers 8 3 3 2 6 2" xfId="45383"/>
    <cellStyle name="Milliers 8 3 3 2 7" xfId="31047"/>
    <cellStyle name="Milliers 8 3 3 2 8" xfId="2215"/>
    <cellStyle name="Milliers 8 3 3 3" xfId="2664"/>
    <cellStyle name="Milliers 8 3 3 3 2" xfId="4423"/>
    <cellStyle name="Milliers 8 3 3 3 2 2" xfId="7986"/>
    <cellStyle name="Milliers 8 3 3 3 2 2 2" xfId="15190"/>
    <cellStyle name="Milliers 8 3 3 3 2 2 2 2" xfId="29673"/>
    <cellStyle name="Milliers 8 3 3 3 2 2 2 2 2" xfId="58344"/>
    <cellStyle name="Milliers 8 3 3 3 2 2 2 3" xfId="44008"/>
    <cellStyle name="Milliers 8 3 3 3 2 2 3" xfId="22503"/>
    <cellStyle name="Milliers 8 3 3 3 2 2 3 2" xfId="51174"/>
    <cellStyle name="Milliers 8 3 3 3 2 2 4" xfId="36838"/>
    <cellStyle name="Milliers 8 3 3 3 2 3" xfId="11627"/>
    <cellStyle name="Milliers 8 3 3 3 2 3 2" xfId="26110"/>
    <cellStyle name="Milliers 8 3 3 3 2 3 2 2" xfId="54781"/>
    <cellStyle name="Milliers 8 3 3 3 2 3 3" xfId="40445"/>
    <cellStyle name="Milliers 8 3 3 3 2 4" xfId="18940"/>
    <cellStyle name="Milliers 8 3 3 3 2 4 2" xfId="47611"/>
    <cellStyle name="Milliers 8 3 3 3 2 5" xfId="33275"/>
    <cellStyle name="Milliers 8 3 3 3 3" xfId="6218"/>
    <cellStyle name="Milliers 8 3 3 3 3 2" xfId="13422"/>
    <cellStyle name="Milliers 8 3 3 3 3 2 2" xfId="27905"/>
    <cellStyle name="Milliers 8 3 3 3 3 2 2 2" xfId="56576"/>
    <cellStyle name="Milliers 8 3 3 3 3 2 3" xfId="42240"/>
    <cellStyle name="Milliers 8 3 3 3 3 3" xfId="20735"/>
    <cellStyle name="Milliers 8 3 3 3 3 3 2" xfId="49406"/>
    <cellStyle name="Milliers 8 3 3 3 3 4" xfId="35070"/>
    <cellStyle name="Milliers 8 3 3 3 4" xfId="9859"/>
    <cellStyle name="Milliers 8 3 3 3 4 2" xfId="24342"/>
    <cellStyle name="Milliers 8 3 3 3 4 2 2" xfId="53013"/>
    <cellStyle name="Milliers 8 3 3 3 4 3" xfId="38677"/>
    <cellStyle name="Milliers 8 3 3 3 5" xfId="17172"/>
    <cellStyle name="Milliers 8 3 3 3 5 2" xfId="45843"/>
    <cellStyle name="Milliers 8 3 3 3 6" xfId="31507"/>
    <cellStyle name="Milliers 8 3 3 4" xfId="3541"/>
    <cellStyle name="Milliers 8 3 3 4 2" xfId="7102"/>
    <cellStyle name="Milliers 8 3 3 4 2 2" xfId="14306"/>
    <cellStyle name="Milliers 8 3 3 4 2 2 2" xfId="28789"/>
    <cellStyle name="Milliers 8 3 3 4 2 2 2 2" xfId="57460"/>
    <cellStyle name="Milliers 8 3 3 4 2 2 3" xfId="43124"/>
    <cellStyle name="Milliers 8 3 3 4 2 3" xfId="21619"/>
    <cellStyle name="Milliers 8 3 3 4 2 3 2" xfId="50290"/>
    <cellStyle name="Milliers 8 3 3 4 2 4" xfId="35954"/>
    <cellStyle name="Milliers 8 3 3 4 3" xfId="10743"/>
    <cellStyle name="Milliers 8 3 3 4 3 2" xfId="25226"/>
    <cellStyle name="Milliers 8 3 3 4 3 2 2" xfId="53897"/>
    <cellStyle name="Milliers 8 3 3 4 3 3" xfId="39561"/>
    <cellStyle name="Milliers 8 3 3 4 4" xfId="18056"/>
    <cellStyle name="Milliers 8 3 3 4 4 2" xfId="46727"/>
    <cellStyle name="Milliers 8 3 3 4 5" xfId="32391"/>
    <cellStyle name="Milliers 8 3 3 5" xfId="5324"/>
    <cellStyle name="Milliers 8 3 3 5 2" xfId="12528"/>
    <cellStyle name="Milliers 8 3 3 5 2 2" xfId="27011"/>
    <cellStyle name="Milliers 8 3 3 5 2 2 2" xfId="55682"/>
    <cellStyle name="Milliers 8 3 3 5 2 3" xfId="41346"/>
    <cellStyle name="Milliers 8 3 3 5 3" xfId="19841"/>
    <cellStyle name="Milliers 8 3 3 5 3 2" xfId="48512"/>
    <cellStyle name="Milliers 8 3 3 5 4" xfId="34176"/>
    <cellStyle name="Milliers 8 3 3 6" xfId="8962"/>
    <cellStyle name="Milliers 8 3 3 6 2" xfId="23445"/>
    <cellStyle name="Milliers 8 3 3 6 2 2" xfId="52116"/>
    <cellStyle name="Milliers 8 3 3 6 3" xfId="37780"/>
    <cellStyle name="Milliers 8 3 3 7" xfId="16278"/>
    <cellStyle name="Milliers 8 3 3 7 2" xfId="44949"/>
    <cellStyle name="Milliers 8 3 3 8" xfId="30613"/>
    <cellStyle name="Milliers 8 3 3 9" xfId="1785"/>
    <cellStyle name="Milliers 8 3 4" xfId="902"/>
    <cellStyle name="Milliers 8 3 4 2" xfId="2880"/>
    <cellStyle name="Milliers 8 3 4 2 2" xfId="4641"/>
    <cellStyle name="Milliers 8 3 4 2 2 2" xfId="8204"/>
    <cellStyle name="Milliers 8 3 4 2 2 2 2" xfId="15408"/>
    <cellStyle name="Milliers 8 3 4 2 2 2 2 2" xfId="29891"/>
    <cellStyle name="Milliers 8 3 4 2 2 2 2 2 2" xfId="58562"/>
    <cellStyle name="Milliers 8 3 4 2 2 2 2 3" xfId="44226"/>
    <cellStyle name="Milliers 8 3 4 2 2 2 3" xfId="22721"/>
    <cellStyle name="Milliers 8 3 4 2 2 2 3 2" xfId="51392"/>
    <cellStyle name="Milliers 8 3 4 2 2 2 4" xfId="37056"/>
    <cellStyle name="Milliers 8 3 4 2 2 3" xfId="11845"/>
    <cellStyle name="Milliers 8 3 4 2 2 3 2" xfId="26328"/>
    <cellStyle name="Milliers 8 3 4 2 2 3 2 2" xfId="54999"/>
    <cellStyle name="Milliers 8 3 4 2 2 3 3" xfId="40663"/>
    <cellStyle name="Milliers 8 3 4 2 2 4" xfId="19158"/>
    <cellStyle name="Milliers 8 3 4 2 2 4 2" xfId="47829"/>
    <cellStyle name="Milliers 8 3 4 2 2 5" xfId="33493"/>
    <cellStyle name="Milliers 8 3 4 2 3" xfId="6436"/>
    <cellStyle name="Milliers 8 3 4 2 3 2" xfId="13640"/>
    <cellStyle name="Milliers 8 3 4 2 3 2 2" xfId="28123"/>
    <cellStyle name="Milliers 8 3 4 2 3 2 2 2" xfId="56794"/>
    <cellStyle name="Milliers 8 3 4 2 3 2 3" xfId="42458"/>
    <cellStyle name="Milliers 8 3 4 2 3 3" xfId="20953"/>
    <cellStyle name="Milliers 8 3 4 2 3 3 2" xfId="49624"/>
    <cellStyle name="Milliers 8 3 4 2 3 4" xfId="35288"/>
    <cellStyle name="Milliers 8 3 4 2 4" xfId="10077"/>
    <cellStyle name="Milliers 8 3 4 2 4 2" xfId="24560"/>
    <cellStyle name="Milliers 8 3 4 2 4 2 2" xfId="53231"/>
    <cellStyle name="Milliers 8 3 4 2 4 3" xfId="38895"/>
    <cellStyle name="Milliers 8 3 4 2 5" xfId="17390"/>
    <cellStyle name="Milliers 8 3 4 2 5 2" xfId="46061"/>
    <cellStyle name="Milliers 8 3 4 2 6" xfId="31725"/>
    <cellStyle name="Milliers 8 3 4 3" xfId="3757"/>
    <cellStyle name="Milliers 8 3 4 3 2" xfId="7320"/>
    <cellStyle name="Milliers 8 3 4 3 2 2" xfId="14524"/>
    <cellStyle name="Milliers 8 3 4 3 2 2 2" xfId="29007"/>
    <cellStyle name="Milliers 8 3 4 3 2 2 2 2" xfId="57678"/>
    <cellStyle name="Milliers 8 3 4 3 2 2 3" xfId="43342"/>
    <cellStyle name="Milliers 8 3 4 3 2 3" xfId="21837"/>
    <cellStyle name="Milliers 8 3 4 3 2 3 2" xfId="50508"/>
    <cellStyle name="Milliers 8 3 4 3 2 4" xfId="36172"/>
    <cellStyle name="Milliers 8 3 4 3 3" xfId="10961"/>
    <cellStyle name="Milliers 8 3 4 3 3 2" xfId="25444"/>
    <cellStyle name="Milliers 8 3 4 3 3 2 2" xfId="54115"/>
    <cellStyle name="Milliers 8 3 4 3 3 3" xfId="39779"/>
    <cellStyle name="Milliers 8 3 4 3 4" xfId="18274"/>
    <cellStyle name="Milliers 8 3 4 3 4 2" xfId="46945"/>
    <cellStyle name="Milliers 8 3 4 3 5" xfId="32609"/>
    <cellStyle name="Milliers 8 3 4 4" xfId="5542"/>
    <cellStyle name="Milliers 8 3 4 4 2" xfId="12746"/>
    <cellStyle name="Milliers 8 3 4 4 2 2" xfId="27229"/>
    <cellStyle name="Milliers 8 3 4 4 2 2 2" xfId="55900"/>
    <cellStyle name="Milliers 8 3 4 4 2 3" xfId="41564"/>
    <cellStyle name="Milliers 8 3 4 4 3" xfId="20059"/>
    <cellStyle name="Milliers 8 3 4 4 3 2" xfId="48730"/>
    <cellStyle name="Milliers 8 3 4 4 4" xfId="34394"/>
    <cellStyle name="Milliers 8 3 4 5" xfId="9183"/>
    <cellStyle name="Milliers 8 3 4 5 2" xfId="23666"/>
    <cellStyle name="Milliers 8 3 4 5 2 2" xfId="52337"/>
    <cellStyle name="Milliers 8 3 4 5 3" xfId="38001"/>
    <cellStyle name="Milliers 8 3 4 6" xfId="16496"/>
    <cellStyle name="Milliers 8 3 4 6 2" xfId="45167"/>
    <cellStyle name="Milliers 8 3 4 7" xfId="30831"/>
    <cellStyle name="Milliers 8 3 4 8" xfId="2001"/>
    <cellStyle name="Milliers 8 3 5" xfId="2453"/>
    <cellStyle name="Milliers 8 3 5 2" xfId="4207"/>
    <cellStyle name="Milliers 8 3 5 2 2" xfId="7770"/>
    <cellStyle name="Milliers 8 3 5 2 2 2" xfId="14974"/>
    <cellStyle name="Milliers 8 3 5 2 2 2 2" xfId="29457"/>
    <cellStyle name="Milliers 8 3 5 2 2 2 2 2" xfId="58128"/>
    <cellStyle name="Milliers 8 3 5 2 2 2 3" xfId="43792"/>
    <cellStyle name="Milliers 8 3 5 2 2 3" xfId="22287"/>
    <cellStyle name="Milliers 8 3 5 2 2 3 2" xfId="50958"/>
    <cellStyle name="Milliers 8 3 5 2 2 4" xfId="36622"/>
    <cellStyle name="Milliers 8 3 5 2 3" xfId="11411"/>
    <cellStyle name="Milliers 8 3 5 2 3 2" xfId="25894"/>
    <cellStyle name="Milliers 8 3 5 2 3 2 2" xfId="54565"/>
    <cellStyle name="Milliers 8 3 5 2 3 3" xfId="40229"/>
    <cellStyle name="Milliers 8 3 5 2 4" xfId="18724"/>
    <cellStyle name="Milliers 8 3 5 2 4 2" xfId="47395"/>
    <cellStyle name="Milliers 8 3 5 2 5" xfId="33059"/>
    <cellStyle name="Milliers 8 3 5 3" xfId="6002"/>
    <cellStyle name="Milliers 8 3 5 3 2" xfId="13206"/>
    <cellStyle name="Milliers 8 3 5 3 2 2" xfId="27689"/>
    <cellStyle name="Milliers 8 3 5 3 2 2 2" xfId="56360"/>
    <cellStyle name="Milliers 8 3 5 3 2 3" xfId="42024"/>
    <cellStyle name="Milliers 8 3 5 3 3" xfId="20519"/>
    <cellStyle name="Milliers 8 3 5 3 3 2" xfId="49190"/>
    <cellStyle name="Milliers 8 3 5 3 4" xfId="34854"/>
    <cellStyle name="Milliers 8 3 5 4" xfId="9643"/>
    <cellStyle name="Milliers 8 3 5 4 2" xfId="24126"/>
    <cellStyle name="Milliers 8 3 5 4 2 2" xfId="52797"/>
    <cellStyle name="Milliers 8 3 5 4 3" xfId="38461"/>
    <cellStyle name="Milliers 8 3 5 5" xfId="16956"/>
    <cellStyle name="Milliers 8 3 5 5 2" xfId="45627"/>
    <cellStyle name="Milliers 8 3 5 6" xfId="31291"/>
    <cellStyle name="Milliers 8 3 6" xfId="3325"/>
    <cellStyle name="Milliers 8 3 6 2" xfId="6886"/>
    <cellStyle name="Milliers 8 3 6 2 2" xfId="14090"/>
    <cellStyle name="Milliers 8 3 6 2 2 2" xfId="28573"/>
    <cellStyle name="Milliers 8 3 6 2 2 2 2" xfId="57244"/>
    <cellStyle name="Milliers 8 3 6 2 2 3" xfId="42908"/>
    <cellStyle name="Milliers 8 3 6 2 3" xfId="21403"/>
    <cellStyle name="Milliers 8 3 6 2 3 2" xfId="50074"/>
    <cellStyle name="Milliers 8 3 6 2 4" xfId="35738"/>
    <cellStyle name="Milliers 8 3 6 3" xfId="10527"/>
    <cellStyle name="Milliers 8 3 6 3 2" xfId="25010"/>
    <cellStyle name="Milliers 8 3 6 3 2 2" xfId="53681"/>
    <cellStyle name="Milliers 8 3 6 3 3" xfId="39345"/>
    <cellStyle name="Milliers 8 3 6 4" xfId="17840"/>
    <cellStyle name="Milliers 8 3 6 4 2" xfId="46511"/>
    <cellStyle name="Milliers 8 3 6 5" xfId="32175"/>
    <cellStyle name="Milliers 8 3 7" xfId="5108"/>
    <cellStyle name="Milliers 8 3 7 2" xfId="12312"/>
    <cellStyle name="Milliers 8 3 7 2 2" xfId="26795"/>
    <cellStyle name="Milliers 8 3 7 2 2 2" xfId="55466"/>
    <cellStyle name="Milliers 8 3 7 2 3" xfId="41130"/>
    <cellStyle name="Milliers 8 3 7 3" xfId="19625"/>
    <cellStyle name="Milliers 8 3 7 3 2" xfId="48296"/>
    <cellStyle name="Milliers 8 3 7 4" xfId="33960"/>
    <cellStyle name="Milliers 8 3 8" xfId="8742"/>
    <cellStyle name="Milliers 8 3 8 2" xfId="23225"/>
    <cellStyle name="Milliers 8 3 8 2 2" xfId="51896"/>
    <cellStyle name="Milliers 8 3 8 3" xfId="37560"/>
    <cellStyle name="Milliers 8 3 9" xfId="16062"/>
    <cellStyle name="Milliers 8 3 9 2" xfId="44733"/>
    <cellStyle name="Milliers 9" xfId="295"/>
    <cellStyle name="Milliers 9 10" xfId="16064"/>
    <cellStyle name="Milliers 9 10 2" xfId="44735"/>
    <cellStyle name="Milliers 9 11" xfId="30399"/>
    <cellStyle name="Milliers 9 12" xfId="1575"/>
    <cellStyle name="Milliers 9 2" xfId="296"/>
    <cellStyle name="Milliers 9 2 10" xfId="30400"/>
    <cellStyle name="Milliers 9 2 11" xfId="1576"/>
    <cellStyle name="Milliers 9 2 2" xfId="297"/>
    <cellStyle name="Milliers 9 2 2 10" xfId="1577"/>
    <cellStyle name="Milliers 9 2 2 2" xfId="673"/>
    <cellStyle name="Milliers 9 2 2 2 2" xfId="1122"/>
    <cellStyle name="Milliers 9 2 2 2 2 2" xfId="3098"/>
    <cellStyle name="Milliers 9 2 2 2 2 2 2" xfId="4861"/>
    <cellStyle name="Milliers 9 2 2 2 2 2 2 2" xfId="8424"/>
    <cellStyle name="Milliers 9 2 2 2 2 2 2 2 2" xfId="15628"/>
    <cellStyle name="Milliers 9 2 2 2 2 2 2 2 2 2" xfId="30111"/>
    <cellStyle name="Milliers 9 2 2 2 2 2 2 2 2 2 2" xfId="58782"/>
    <cellStyle name="Milliers 9 2 2 2 2 2 2 2 2 3" xfId="44446"/>
    <cellStyle name="Milliers 9 2 2 2 2 2 2 2 3" xfId="22941"/>
    <cellStyle name="Milliers 9 2 2 2 2 2 2 2 3 2" xfId="51612"/>
    <cellStyle name="Milliers 9 2 2 2 2 2 2 2 4" xfId="37276"/>
    <cellStyle name="Milliers 9 2 2 2 2 2 2 3" xfId="12065"/>
    <cellStyle name="Milliers 9 2 2 2 2 2 2 3 2" xfId="26548"/>
    <cellStyle name="Milliers 9 2 2 2 2 2 2 3 2 2" xfId="55219"/>
    <cellStyle name="Milliers 9 2 2 2 2 2 2 3 3" xfId="40883"/>
    <cellStyle name="Milliers 9 2 2 2 2 2 2 4" xfId="19378"/>
    <cellStyle name="Milliers 9 2 2 2 2 2 2 4 2" xfId="48049"/>
    <cellStyle name="Milliers 9 2 2 2 2 2 2 5" xfId="33713"/>
    <cellStyle name="Milliers 9 2 2 2 2 2 3" xfId="6656"/>
    <cellStyle name="Milliers 9 2 2 2 2 2 3 2" xfId="13860"/>
    <cellStyle name="Milliers 9 2 2 2 2 2 3 2 2" xfId="28343"/>
    <cellStyle name="Milliers 9 2 2 2 2 2 3 2 2 2" xfId="57014"/>
    <cellStyle name="Milliers 9 2 2 2 2 2 3 2 3" xfId="42678"/>
    <cellStyle name="Milliers 9 2 2 2 2 2 3 3" xfId="21173"/>
    <cellStyle name="Milliers 9 2 2 2 2 2 3 3 2" xfId="49844"/>
    <cellStyle name="Milliers 9 2 2 2 2 2 3 4" xfId="35508"/>
    <cellStyle name="Milliers 9 2 2 2 2 2 4" xfId="10297"/>
    <cellStyle name="Milliers 9 2 2 2 2 2 4 2" xfId="24780"/>
    <cellStyle name="Milliers 9 2 2 2 2 2 4 2 2" xfId="53451"/>
    <cellStyle name="Milliers 9 2 2 2 2 2 4 3" xfId="39115"/>
    <cellStyle name="Milliers 9 2 2 2 2 2 5" xfId="17610"/>
    <cellStyle name="Milliers 9 2 2 2 2 2 5 2" xfId="46281"/>
    <cellStyle name="Milliers 9 2 2 2 2 2 6" xfId="31945"/>
    <cellStyle name="Milliers 9 2 2 2 2 3" xfId="3977"/>
    <cellStyle name="Milliers 9 2 2 2 2 3 2" xfId="7540"/>
    <cellStyle name="Milliers 9 2 2 2 2 3 2 2" xfId="14744"/>
    <cellStyle name="Milliers 9 2 2 2 2 3 2 2 2" xfId="29227"/>
    <cellStyle name="Milliers 9 2 2 2 2 3 2 2 2 2" xfId="57898"/>
    <cellStyle name="Milliers 9 2 2 2 2 3 2 2 3" xfId="43562"/>
    <cellStyle name="Milliers 9 2 2 2 2 3 2 3" xfId="22057"/>
    <cellStyle name="Milliers 9 2 2 2 2 3 2 3 2" xfId="50728"/>
    <cellStyle name="Milliers 9 2 2 2 2 3 2 4" xfId="36392"/>
    <cellStyle name="Milliers 9 2 2 2 2 3 3" xfId="11181"/>
    <cellStyle name="Milliers 9 2 2 2 2 3 3 2" xfId="25664"/>
    <cellStyle name="Milliers 9 2 2 2 2 3 3 2 2" xfId="54335"/>
    <cellStyle name="Milliers 9 2 2 2 2 3 3 3" xfId="39999"/>
    <cellStyle name="Milliers 9 2 2 2 2 3 4" xfId="18494"/>
    <cellStyle name="Milliers 9 2 2 2 2 3 4 2" xfId="47165"/>
    <cellStyle name="Milliers 9 2 2 2 2 3 5" xfId="32829"/>
    <cellStyle name="Milliers 9 2 2 2 2 4" xfId="5762"/>
    <cellStyle name="Milliers 9 2 2 2 2 4 2" xfId="12966"/>
    <cellStyle name="Milliers 9 2 2 2 2 4 2 2" xfId="27449"/>
    <cellStyle name="Milliers 9 2 2 2 2 4 2 2 2" xfId="56120"/>
    <cellStyle name="Milliers 9 2 2 2 2 4 2 3" xfId="41784"/>
    <cellStyle name="Milliers 9 2 2 2 2 4 3" xfId="20279"/>
    <cellStyle name="Milliers 9 2 2 2 2 4 3 2" xfId="48950"/>
    <cellStyle name="Milliers 9 2 2 2 2 4 4" xfId="34614"/>
    <cellStyle name="Milliers 9 2 2 2 2 5" xfId="9403"/>
    <cellStyle name="Milliers 9 2 2 2 2 5 2" xfId="23886"/>
    <cellStyle name="Milliers 9 2 2 2 2 5 2 2" xfId="52557"/>
    <cellStyle name="Milliers 9 2 2 2 2 5 3" xfId="38221"/>
    <cellStyle name="Milliers 9 2 2 2 2 6" xfId="16716"/>
    <cellStyle name="Milliers 9 2 2 2 2 6 2" xfId="45387"/>
    <cellStyle name="Milliers 9 2 2 2 2 7" xfId="31051"/>
    <cellStyle name="Milliers 9 2 2 2 2 8" xfId="2219"/>
    <cellStyle name="Milliers 9 2 2 2 3" xfId="2668"/>
    <cellStyle name="Milliers 9 2 2 2 3 2" xfId="4427"/>
    <cellStyle name="Milliers 9 2 2 2 3 2 2" xfId="7990"/>
    <cellStyle name="Milliers 9 2 2 2 3 2 2 2" xfId="15194"/>
    <cellStyle name="Milliers 9 2 2 2 3 2 2 2 2" xfId="29677"/>
    <cellStyle name="Milliers 9 2 2 2 3 2 2 2 2 2" xfId="58348"/>
    <cellStyle name="Milliers 9 2 2 2 3 2 2 2 3" xfId="44012"/>
    <cellStyle name="Milliers 9 2 2 2 3 2 2 3" xfId="22507"/>
    <cellStyle name="Milliers 9 2 2 2 3 2 2 3 2" xfId="51178"/>
    <cellStyle name="Milliers 9 2 2 2 3 2 2 4" xfId="36842"/>
    <cellStyle name="Milliers 9 2 2 2 3 2 3" xfId="11631"/>
    <cellStyle name="Milliers 9 2 2 2 3 2 3 2" xfId="26114"/>
    <cellStyle name="Milliers 9 2 2 2 3 2 3 2 2" xfId="54785"/>
    <cellStyle name="Milliers 9 2 2 2 3 2 3 3" xfId="40449"/>
    <cellStyle name="Milliers 9 2 2 2 3 2 4" xfId="18944"/>
    <cellStyle name="Milliers 9 2 2 2 3 2 4 2" xfId="47615"/>
    <cellStyle name="Milliers 9 2 2 2 3 2 5" xfId="33279"/>
    <cellStyle name="Milliers 9 2 2 2 3 3" xfId="6222"/>
    <cellStyle name="Milliers 9 2 2 2 3 3 2" xfId="13426"/>
    <cellStyle name="Milliers 9 2 2 2 3 3 2 2" xfId="27909"/>
    <cellStyle name="Milliers 9 2 2 2 3 3 2 2 2" xfId="56580"/>
    <cellStyle name="Milliers 9 2 2 2 3 3 2 3" xfId="42244"/>
    <cellStyle name="Milliers 9 2 2 2 3 3 3" xfId="20739"/>
    <cellStyle name="Milliers 9 2 2 2 3 3 3 2" xfId="49410"/>
    <cellStyle name="Milliers 9 2 2 2 3 3 4" xfId="35074"/>
    <cellStyle name="Milliers 9 2 2 2 3 4" xfId="9863"/>
    <cellStyle name="Milliers 9 2 2 2 3 4 2" xfId="24346"/>
    <cellStyle name="Milliers 9 2 2 2 3 4 2 2" xfId="53017"/>
    <cellStyle name="Milliers 9 2 2 2 3 4 3" xfId="38681"/>
    <cellStyle name="Milliers 9 2 2 2 3 5" xfId="17176"/>
    <cellStyle name="Milliers 9 2 2 2 3 5 2" xfId="45847"/>
    <cellStyle name="Milliers 9 2 2 2 3 6" xfId="31511"/>
    <cellStyle name="Milliers 9 2 2 2 4" xfId="3545"/>
    <cellStyle name="Milliers 9 2 2 2 4 2" xfId="7106"/>
    <cellStyle name="Milliers 9 2 2 2 4 2 2" xfId="14310"/>
    <cellStyle name="Milliers 9 2 2 2 4 2 2 2" xfId="28793"/>
    <cellStyle name="Milliers 9 2 2 2 4 2 2 2 2" xfId="57464"/>
    <cellStyle name="Milliers 9 2 2 2 4 2 2 3" xfId="43128"/>
    <cellStyle name="Milliers 9 2 2 2 4 2 3" xfId="21623"/>
    <cellStyle name="Milliers 9 2 2 2 4 2 3 2" xfId="50294"/>
    <cellStyle name="Milliers 9 2 2 2 4 2 4" xfId="35958"/>
    <cellStyle name="Milliers 9 2 2 2 4 3" xfId="10747"/>
    <cellStyle name="Milliers 9 2 2 2 4 3 2" xfId="25230"/>
    <cellStyle name="Milliers 9 2 2 2 4 3 2 2" xfId="53901"/>
    <cellStyle name="Milliers 9 2 2 2 4 3 3" xfId="39565"/>
    <cellStyle name="Milliers 9 2 2 2 4 4" xfId="18060"/>
    <cellStyle name="Milliers 9 2 2 2 4 4 2" xfId="46731"/>
    <cellStyle name="Milliers 9 2 2 2 4 5" xfId="32395"/>
    <cellStyle name="Milliers 9 2 2 2 5" xfId="5328"/>
    <cellStyle name="Milliers 9 2 2 2 5 2" xfId="12532"/>
    <cellStyle name="Milliers 9 2 2 2 5 2 2" xfId="27015"/>
    <cellStyle name="Milliers 9 2 2 2 5 2 2 2" xfId="55686"/>
    <cellStyle name="Milliers 9 2 2 2 5 2 3" xfId="41350"/>
    <cellStyle name="Milliers 9 2 2 2 5 3" xfId="19845"/>
    <cellStyle name="Milliers 9 2 2 2 5 3 2" xfId="48516"/>
    <cellStyle name="Milliers 9 2 2 2 5 4" xfId="34180"/>
    <cellStyle name="Milliers 9 2 2 2 6" xfId="8966"/>
    <cellStyle name="Milliers 9 2 2 2 6 2" xfId="23449"/>
    <cellStyle name="Milliers 9 2 2 2 6 2 2" xfId="52120"/>
    <cellStyle name="Milliers 9 2 2 2 6 3" xfId="37784"/>
    <cellStyle name="Milliers 9 2 2 2 7" xfId="16282"/>
    <cellStyle name="Milliers 9 2 2 2 7 2" xfId="44953"/>
    <cellStyle name="Milliers 9 2 2 2 8" xfId="30617"/>
    <cellStyle name="Milliers 9 2 2 2 9" xfId="1789"/>
    <cellStyle name="Milliers 9 2 2 3" xfId="906"/>
    <cellStyle name="Milliers 9 2 2 3 2" xfId="2884"/>
    <cellStyle name="Milliers 9 2 2 3 2 2" xfId="4645"/>
    <cellStyle name="Milliers 9 2 2 3 2 2 2" xfId="8208"/>
    <cellStyle name="Milliers 9 2 2 3 2 2 2 2" xfId="15412"/>
    <cellStyle name="Milliers 9 2 2 3 2 2 2 2 2" xfId="29895"/>
    <cellStyle name="Milliers 9 2 2 3 2 2 2 2 2 2" xfId="58566"/>
    <cellStyle name="Milliers 9 2 2 3 2 2 2 2 3" xfId="44230"/>
    <cellStyle name="Milliers 9 2 2 3 2 2 2 3" xfId="22725"/>
    <cellStyle name="Milliers 9 2 2 3 2 2 2 3 2" xfId="51396"/>
    <cellStyle name="Milliers 9 2 2 3 2 2 2 4" xfId="37060"/>
    <cellStyle name="Milliers 9 2 2 3 2 2 3" xfId="11849"/>
    <cellStyle name="Milliers 9 2 2 3 2 2 3 2" xfId="26332"/>
    <cellStyle name="Milliers 9 2 2 3 2 2 3 2 2" xfId="55003"/>
    <cellStyle name="Milliers 9 2 2 3 2 2 3 3" xfId="40667"/>
    <cellStyle name="Milliers 9 2 2 3 2 2 4" xfId="19162"/>
    <cellStyle name="Milliers 9 2 2 3 2 2 4 2" xfId="47833"/>
    <cellStyle name="Milliers 9 2 2 3 2 2 5" xfId="33497"/>
    <cellStyle name="Milliers 9 2 2 3 2 3" xfId="6440"/>
    <cellStyle name="Milliers 9 2 2 3 2 3 2" xfId="13644"/>
    <cellStyle name="Milliers 9 2 2 3 2 3 2 2" xfId="28127"/>
    <cellStyle name="Milliers 9 2 2 3 2 3 2 2 2" xfId="56798"/>
    <cellStyle name="Milliers 9 2 2 3 2 3 2 3" xfId="42462"/>
    <cellStyle name="Milliers 9 2 2 3 2 3 3" xfId="20957"/>
    <cellStyle name="Milliers 9 2 2 3 2 3 3 2" xfId="49628"/>
    <cellStyle name="Milliers 9 2 2 3 2 3 4" xfId="35292"/>
    <cellStyle name="Milliers 9 2 2 3 2 4" xfId="10081"/>
    <cellStyle name="Milliers 9 2 2 3 2 4 2" xfId="24564"/>
    <cellStyle name="Milliers 9 2 2 3 2 4 2 2" xfId="53235"/>
    <cellStyle name="Milliers 9 2 2 3 2 4 3" xfId="38899"/>
    <cellStyle name="Milliers 9 2 2 3 2 5" xfId="17394"/>
    <cellStyle name="Milliers 9 2 2 3 2 5 2" xfId="46065"/>
    <cellStyle name="Milliers 9 2 2 3 2 6" xfId="31729"/>
    <cellStyle name="Milliers 9 2 2 3 3" xfId="3761"/>
    <cellStyle name="Milliers 9 2 2 3 3 2" xfId="7324"/>
    <cellStyle name="Milliers 9 2 2 3 3 2 2" xfId="14528"/>
    <cellStyle name="Milliers 9 2 2 3 3 2 2 2" xfId="29011"/>
    <cellStyle name="Milliers 9 2 2 3 3 2 2 2 2" xfId="57682"/>
    <cellStyle name="Milliers 9 2 2 3 3 2 2 3" xfId="43346"/>
    <cellStyle name="Milliers 9 2 2 3 3 2 3" xfId="21841"/>
    <cellStyle name="Milliers 9 2 2 3 3 2 3 2" xfId="50512"/>
    <cellStyle name="Milliers 9 2 2 3 3 2 4" xfId="36176"/>
    <cellStyle name="Milliers 9 2 2 3 3 3" xfId="10965"/>
    <cellStyle name="Milliers 9 2 2 3 3 3 2" xfId="25448"/>
    <cellStyle name="Milliers 9 2 2 3 3 3 2 2" xfId="54119"/>
    <cellStyle name="Milliers 9 2 2 3 3 3 3" xfId="39783"/>
    <cellStyle name="Milliers 9 2 2 3 3 4" xfId="18278"/>
    <cellStyle name="Milliers 9 2 2 3 3 4 2" xfId="46949"/>
    <cellStyle name="Milliers 9 2 2 3 3 5" xfId="32613"/>
    <cellStyle name="Milliers 9 2 2 3 4" xfId="5546"/>
    <cellStyle name="Milliers 9 2 2 3 4 2" xfId="12750"/>
    <cellStyle name="Milliers 9 2 2 3 4 2 2" xfId="27233"/>
    <cellStyle name="Milliers 9 2 2 3 4 2 2 2" xfId="55904"/>
    <cellStyle name="Milliers 9 2 2 3 4 2 3" xfId="41568"/>
    <cellStyle name="Milliers 9 2 2 3 4 3" xfId="20063"/>
    <cellStyle name="Milliers 9 2 2 3 4 3 2" xfId="48734"/>
    <cellStyle name="Milliers 9 2 2 3 4 4" xfId="34398"/>
    <cellStyle name="Milliers 9 2 2 3 5" xfId="9187"/>
    <cellStyle name="Milliers 9 2 2 3 5 2" xfId="23670"/>
    <cellStyle name="Milliers 9 2 2 3 5 2 2" xfId="52341"/>
    <cellStyle name="Milliers 9 2 2 3 5 3" xfId="38005"/>
    <cellStyle name="Milliers 9 2 2 3 6" xfId="16500"/>
    <cellStyle name="Milliers 9 2 2 3 6 2" xfId="45171"/>
    <cellStyle name="Milliers 9 2 2 3 7" xfId="30835"/>
    <cellStyle name="Milliers 9 2 2 3 8" xfId="2005"/>
    <cellStyle name="Milliers 9 2 2 4" xfId="2457"/>
    <cellStyle name="Milliers 9 2 2 4 2" xfId="4211"/>
    <cellStyle name="Milliers 9 2 2 4 2 2" xfId="7774"/>
    <cellStyle name="Milliers 9 2 2 4 2 2 2" xfId="14978"/>
    <cellStyle name="Milliers 9 2 2 4 2 2 2 2" xfId="29461"/>
    <cellStyle name="Milliers 9 2 2 4 2 2 2 2 2" xfId="58132"/>
    <cellStyle name="Milliers 9 2 2 4 2 2 2 3" xfId="43796"/>
    <cellStyle name="Milliers 9 2 2 4 2 2 3" xfId="22291"/>
    <cellStyle name="Milliers 9 2 2 4 2 2 3 2" xfId="50962"/>
    <cellStyle name="Milliers 9 2 2 4 2 2 4" xfId="36626"/>
    <cellStyle name="Milliers 9 2 2 4 2 3" xfId="11415"/>
    <cellStyle name="Milliers 9 2 2 4 2 3 2" xfId="25898"/>
    <cellStyle name="Milliers 9 2 2 4 2 3 2 2" xfId="54569"/>
    <cellStyle name="Milliers 9 2 2 4 2 3 3" xfId="40233"/>
    <cellStyle name="Milliers 9 2 2 4 2 4" xfId="18728"/>
    <cellStyle name="Milliers 9 2 2 4 2 4 2" xfId="47399"/>
    <cellStyle name="Milliers 9 2 2 4 2 5" xfId="33063"/>
    <cellStyle name="Milliers 9 2 2 4 3" xfId="6006"/>
    <cellStyle name="Milliers 9 2 2 4 3 2" xfId="13210"/>
    <cellStyle name="Milliers 9 2 2 4 3 2 2" xfId="27693"/>
    <cellStyle name="Milliers 9 2 2 4 3 2 2 2" xfId="56364"/>
    <cellStyle name="Milliers 9 2 2 4 3 2 3" xfId="42028"/>
    <cellStyle name="Milliers 9 2 2 4 3 3" xfId="20523"/>
    <cellStyle name="Milliers 9 2 2 4 3 3 2" xfId="49194"/>
    <cellStyle name="Milliers 9 2 2 4 3 4" xfId="34858"/>
    <cellStyle name="Milliers 9 2 2 4 4" xfId="9647"/>
    <cellStyle name="Milliers 9 2 2 4 4 2" xfId="24130"/>
    <cellStyle name="Milliers 9 2 2 4 4 2 2" xfId="52801"/>
    <cellStyle name="Milliers 9 2 2 4 4 3" xfId="38465"/>
    <cellStyle name="Milliers 9 2 2 4 5" xfId="16960"/>
    <cellStyle name="Milliers 9 2 2 4 5 2" xfId="45631"/>
    <cellStyle name="Milliers 9 2 2 4 6" xfId="31295"/>
    <cellStyle name="Milliers 9 2 2 5" xfId="3329"/>
    <cellStyle name="Milliers 9 2 2 5 2" xfId="6890"/>
    <cellStyle name="Milliers 9 2 2 5 2 2" xfId="14094"/>
    <cellStyle name="Milliers 9 2 2 5 2 2 2" xfId="28577"/>
    <cellStyle name="Milliers 9 2 2 5 2 2 2 2" xfId="57248"/>
    <cellStyle name="Milliers 9 2 2 5 2 2 3" xfId="42912"/>
    <cellStyle name="Milliers 9 2 2 5 2 3" xfId="21407"/>
    <cellStyle name="Milliers 9 2 2 5 2 3 2" xfId="50078"/>
    <cellStyle name="Milliers 9 2 2 5 2 4" xfId="35742"/>
    <cellStyle name="Milliers 9 2 2 5 3" xfId="10531"/>
    <cellStyle name="Milliers 9 2 2 5 3 2" xfId="25014"/>
    <cellStyle name="Milliers 9 2 2 5 3 2 2" xfId="53685"/>
    <cellStyle name="Milliers 9 2 2 5 3 3" xfId="39349"/>
    <cellStyle name="Milliers 9 2 2 5 4" xfId="17844"/>
    <cellStyle name="Milliers 9 2 2 5 4 2" xfId="46515"/>
    <cellStyle name="Milliers 9 2 2 5 5" xfId="32179"/>
    <cellStyle name="Milliers 9 2 2 6" xfId="5112"/>
    <cellStyle name="Milliers 9 2 2 6 2" xfId="12316"/>
    <cellStyle name="Milliers 9 2 2 6 2 2" xfId="26799"/>
    <cellStyle name="Milliers 9 2 2 6 2 2 2" xfId="55470"/>
    <cellStyle name="Milliers 9 2 2 6 2 3" xfId="41134"/>
    <cellStyle name="Milliers 9 2 2 6 3" xfId="19629"/>
    <cellStyle name="Milliers 9 2 2 6 3 2" xfId="48300"/>
    <cellStyle name="Milliers 9 2 2 6 4" xfId="33964"/>
    <cellStyle name="Milliers 9 2 2 7" xfId="8746"/>
    <cellStyle name="Milliers 9 2 2 7 2" xfId="23229"/>
    <cellStyle name="Milliers 9 2 2 7 2 2" xfId="51900"/>
    <cellStyle name="Milliers 9 2 2 7 3" xfId="37564"/>
    <cellStyle name="Milliers 9 2 2 8" xfId="16066"/>
    <cellStyle name="Milliers 9 2 2 8 2" xfId="44737"/>
    <cellStyle name="Milliers 9 2 2 9" xfId="30401"/>
    <cellStyle name="Milliers 9 2 3" xfId="672"/>
    <cellStyle name="Milliers 9 2 3 2" xfId="1121"/>
    <cellStyle name="Milliers 9 2 3 2 2" xfId="3097"/>
    <cellStyle name="Milliers 9 2 3 2 2 2" xfId="4860"/>
    <cellStyle name="Milliers 9 2 3 2 2 2 2" xfId="8423"/>
    <cellStyle name="Milliers 9 2 3 2 2 2 2 2" xfId="15627"/>
    <cellStyle name="Milliers 9 2 3 2 2 2 2 2 2" xfId="30110"/>
    <cellStyle name="Milliers 9 2 3 2 2 2 2 2 2 2" xfId="58781"/>
    <cellStyle name="Milliers 9 2 3 2 2 2 2 2 3" xfId="44445"/>
    <cellStyle name="Milliers 9 2 3 2 2 2 2 3" xfId="22940"/>
    <cellStyle name="Milliers 9 2 3 2 2 2 2 3 2" xfId="51611"/>
    <cellStyle name="Milliers 9 2 3 2 2 2 2 4" xfId="37275"/>
    <cellStyle name="Milliers 9 2 3 2 2 2 3" xfId="12064"/>
    <cellStyle name="Milliers 9 2 3 2 2 2 3 2" xfId="26547"/>
    <cellStyle name="Milliers 9 2 3 2 2 2 3 2 2" xfId="55218"/>
    <cellStyle name="Milliers 9 2 3 2 2 2 3 3" xfId="40882"/>
    <cellStyle name="Milliers 9 2 3 2 2 2 4" xfId="19377"/>
    <cellStyle name="Milliers 9 2 3 2 2 2 4 2" xfId="48048"/>
    <cellStyle name="Milliers 9 2 3 2 2 2 5" xfId="33712"/>
    <cellStyle name="Milliers 9 2 3 2 2 3" xfId="6655"/>
    <cellStyle name="Milliers 9 2 3 2 2 3 2" xfId="13859"/>
    <cellStyle name="Milliers 9 2 3 2 2 3 2 2" xfId="28342"/>
    <cellStyle name="Milliers 9 2 3 2 2 3 2 2 2" xfId="57013"/>
    <cellStyle name="Milliers 9 2 3 2 2 3 2 3" xfId="42677"/>
    <cellStyle name="Milliers 9 2 3 2 2 3 3" xfId="21172"/>
    <cellStyle name="Milliers 9 2 3 2 2 3 3 2" xfId="49843"/>
    <cellStyle name="Milliers 9 2 3 2 2 3 4" xfId="35507"/>
    <cellStyle name="Milliers 9 2 3 2 2 4" xfId="10296"/>
    <cellStyle name="Milliers 9 2 3 2 2 4 2" xfId="24779"/>
    <cellStyle name="Milliers 9 2 3 2 2 4 2 2" xfId="53450"/>
    <cellStyle name="Milliers 9 2 3 2 2 4 3" xfId="39114"/>
    <cellStyle name="Milliers 9 2 3 2 2 5" xfId="17609"/>
    <cellStyle name="Milliers 9 2 3 2 2 5 2" xfId="46280"/>
    <cellStyle name="Milliers 9 2 3 2 2 6" xfId="31944"/>
    <cellStyle name="Milliers 9 2 3 2 3" xfId="3976"/>
    <cellStyle name="Milliers 9 2 3 2 3 2" xfId="7539"/>
    <cellStyle name="Milliers 9 2 3 2 3 2 2" xfId="14743"/>
    <cellStyle name="Milliers 9 2 3 2 3 2 2 2" xfId="29226"/>
    <cellStyle name="Milliers 9 2 3 2 3 2 2 2 2" xfId="57897"/>
    <cellStyle name="Milliers 9 2 3 2 3 2 2 3" xfId="43561"/>
    <cellStyle name="Milliers 9 2 3 2 3 2 3" xfId="22056"/>
    <cellStyle name="Milliers 9 2 3 2 3 2 3 2" xfId="50727"/>
    <cellStyle name="Milliers 9 2 3 2 3 2 4" xfId="36391"/>
    <cellStyle name="Milliers 9 2 3 2 3 3" xfId="11180"/>
    <cellStyle name="Milliers 9 2 3 2 3 3 2" xfId="25663"/>
    <cellStyle name="Milliers 9 2 3 2 3 3 2 2" xfId="54334"/>
    <cellStyle name="Milliers 9 2 3 2 3 3 3" xfId="39998"/>
    <cellStyle name="Milliers 9 2 3 2 3 4" xfId="18493"/>
    <cellStyle name="Milliers 9 2 3 2 3 4 2" xfId="47164"/>
    <cellStyle name="Milliers 9 2 3 2 3 5" xfId="32828"/>
    <cellStyle name="Milliers 9 2 3 2 4" xfId="5761"/>
    <cellStyle name="Milliers 9 2 3 2 4 2" xfId="12965"/>
    <cellStyle name="Milliers 9 2 3 2 4 2 2" xfId="27448"/>
    <cellStyle name="Milliers 9 2 3 2 4 2 2 2" xfId="56119"/>
    <cellStyle name="Milliers 9 2 3 2 4 2 3" xfId="41783"/>
    <cellStyle name="Milliers 9 2 3 2 4 3" xfId="20278"/>
    <cellStyle name="Milliers 9 2 3 2 4 3 2" xfId="48949"/>
    <cellStyle name="Milliers 9 2 3 2 4 4" xfId="34613"/>
    <cellStyle name="Milliers 9 2 3 2 5" xfId="9402"/>
    <cellStyle name="Milliers 9 2 3 2 5 2" xfId="23885"/>
    <cellStyle name="Milliers 9 2 3 2 5 2 2" xfId="52556"/>
    <cellStyle name="Milliers 9 2 3 2 5 3" xfId="38220"/>
    <cellStyle name="Milliers 9 2 3 2 6" xfId="16715"/>
    <cellStyle name="Milliers 9 2 3 2 6 2" xfId="45386"/>
    <cellStyle name="Milliers 9 2 3 2 7" xfId="31050"/>
    <cellStyle name="Milliers 9 2 3 2 8" xfId="2218"/>
    <cellStyle name="Milliers 9 2 3 3" xfId="2667"/>
    <cellStyle name="Milliers 9 2 3 3 2" xfId="4426"/>
    <cellStyle name="Milliers 9 2 3 3 2 2" xfId="7989"/>
    <cellStyle name="Milliers 9 2 3 3 2 2 2" xfId="15193"/>
    <cellStyle name="Milliers 9 2 3 3 2 2 2 2" xfId="29676"/>
    <cellStyle name="Milliers 9 2 3 3 2 2 2 2 2" xfId="58347"/>
    <cellStyle name="Milliers 9 2 3 3 2 2 2 3" xfId="44011"/>
    <cellStyle name="Milliers 9 2 3 3 2 2 3" xfId="22506"/>
    <cellStyle name="Milliers 9 2 3 3 2 2 3 2" xfId="51177"/>
    <cellStyle name="Milliers 9 2 3 3 2 2 4" xfId="36841"/>
    <cellStyle name="Milliers 9 2 3 3 2 3" xfId="11630"/>
    <cellStyle name="Milliers 9 2 3 3 2 3 2" xfId="26113"/>
    <cellStyle name="Milliers 9 2 3 3 2 3 2 2" xfId="54784"/>
    <cellStyle name="Milliers 9 2 3 3 2 3 3" xfId="40448"/>
    <cellStyle name="Milliers 9 2 3 3 2 4" xfId="18943"/>
    <cellStyle name="Milliers 9 2 3 3 2 4 2" xfId="47614"/>
    <cellStyle name="Milliers 9 2 3 3 2 5" xfId="33278"/>
    <cellStyle name="Milliers 9 2 3 3 3" xfId="6221"/>
    <cellStyle name="Milliers 9 2 3 3 3 2" xfId="13425"/>
    <cellStyle name="Milliers 9 2 3 3 3 2 2" xfId="27908"/>
    <cellStyle name="Milliers 9 2 3 3 3 2 2 2" xfId="56579"/>
    <cellStyle name="Milliers 9 2 3 3 3 2 3" xfId="42243"/>
    <cellStyle name="Milliers 9 2 3 3 3 3" xfId="20738"/>
    <cellStyle name="Milliers 9 2 3 3 3 3 2" xfId="49409"/>
    <cellStyle name="Milliers 9 2 3 3 3 4" xfId="35073"/>
    <cellStyle name="Milliers 9 2 3 3 4" xfId="9862"/>
    <cellStyle name="Milliers 9 2 3 3 4 2" xfId="24345"/>
    <cellStyle name="Milliers 9 2 3 3 4 2 2" xfId="53016"/>
    <cellStyle name="Milliers 9 2 3 3 4 3" xfId="38680"/>
    <cellStyle name="Milliers 9 2 3 3 5" xfId="17175"/>
    <cellStyle name="Milliers 9 2 3 3 5 2" xfId="45846"/>
    <cellStyle name="Milliers 9 2 3 3 6" xfId="31510"/>
    <cellStyle name="Milliers 9 2 3 4" xfId="3544"/>
    <cellStyle name="Milliers 9 2 3 4 2" xfId="7105"/>
    <cellStyle name="Milliers 9 2 3 4 2 2" xfId="14309"/>
    <cellStyle name="Milliers 9 2 3 4 2 2 2" xfId="28792"/>
    <cellStyle name="Milliers 9 2 3 4 2 2 2 2" xfId="57463"/>
    <cellStyle name="Milliers 9 2 3 4 2 2 3" xfId="43127"/>
    <cellStyle name="Milliers 9 2 3 4 2 3" xfId="21622"/>
    <cellStyle name="Milliers 9 2 3 4 2 3 2" xfId="50293"/>
    <cellStyle name="Milliers 9 2 3 4 2 4" xfId="35957"/>
    <cellStyle name="Milliers 9 2 3 4 3" xfId="10746"/>
    <cellStyle name="Milliers 9 2 3 4 3 2" xfId="25229"/>
    <cellStyle name="Milliers 9 2 3 4 3 2 2" xfId="53900"/>
    <cellStyle name="Milliers 9 2 3 4 3 3" xfId="39564"/>
    <cellStyle name="Milliers 9 2 3 4 4" xfId="18059"/>
    <cellStyle name="Milliers 9 2 3 4 4 2" xfId="46730"/>
    <cellStyle name="Milliers 9 2 3 4 5" xfId="32394"/>
    <cellStyle name="Milliers 9 2 3 5" xfId="5327"/>
    <cellStyle name="Milliers 9 2 3 5 2" xfId="12531"/>
    <cellStyle name="Milliers 9 2 3 5 2 2" xfId="27014"/>
    <cellStyle name="Milliers 9 2 3 5 2 2 2" xfId="55685"/>
    <cellStyle name="Milliers 9 2 3 5 2 3" xfId="41349"/>
    <cellStyle name="Milliers 9 2 3 5 3" xfId="19844"/>
    <cellStyle name="Milliers 9 2 3 5 3 2" xfId="48515"/>
    <cellStyle name="Milliers 9 2 3 5 4" xfId="34179"/>
    <cellStyle name="Milliers 9 2 3 6" xfId="8965"/>
    <cellStyle name="Milliers 9 2 3 6 2" xfId="23448"/>
    <cellStyle name="Milliers 9 2 3 6 2 2" xfId="52119"/>
    <cellStyle name="Milliers 9 2 3 6 3" xfId="37783"/>
    <cellStyle name="Milliers 9 2 3 7" xfId="16281"/>
    <cellStyle name="Milliers 9 2 3 7 2" xfId="44952"/>
    <cellStyle name="Milliers 9 2 3 8" xfId="30616"/>
    <cellStyle name="Milliers 9 2 3 9" xfId="1788"/>
    <cellStyle name="Milliers 9 2 4" xfId="905"/>
    <cellStyle name="Milliers 9 2 4 2" xfId="2883"/>
    <cellStyle name="Milliers 9 2 4 2 2" xfId="4644"/>
    <cellStyle name="Milliers 9 2 4 2 2 2" xfId="8207"/>
    <cellStyle name="Milliers 9 2 4 2 2 2 2" xfId="15411"/>
    <cellStyle name="Milliers 9 2 4 2 2 2 2 2" xfId="29894"/>
    <cellStyle name="Milliers 9 2 4 2 2 2 2 2 2" xfId="58565"/>
    <cellStyle name="Milliers 9 2 4 2 2 2 2 3" xfId="44229"/>
    <cellStyle name="Milliers 9 2 4 2 2 2 3" xfId="22724"/>
    <cellStyle name="Milliers 9 2 4 2 2 2 3 2" xfId="51395"/>
    <cellStyle name="Milliers 9 2 4 2 2 2 4" xfId="37059"/>
    <cellStyle name="Milliers 9 2 4 2 2 3" xfId="11848"/>
    <cellStyle name="Milliers 9 2 4 2 2 3 2" xfId="26331"/>
    <cellStyle name="Milliers 9 2 4 2 2 3 2 2" xfId="55002"/>
    <cellStyle name="Milliers 9 2 4 2 2 3 3" xfId="40666"/>
    <cellStyle name="Milliers 9 2 4 2 2 4" xfId="19161"/>
    <cellStyle name="Milliers 9 2 4 2 2 4 2" xfId="47832"/>
    <cellStyle name="Milliers 9 2 4 2 2 5" xfId="33496"/>
    <cellStyle name="Milliers 9 2 4 2 3" xfId="6439"/>
    <cellStyle name="Milliers 9 2 4 2 3 2" xfId="13643"/>
    <cellStyle name="Milliers 9 2 4 2 3 2 2" xfId="28126"/>
    <cellStyle name="Milliers 9 2 4 2 3 2 2 2" xfId="56797"/>
    <cellStyle name="Milliers 9 2 4 2 3 2 3" xfId="42461"/>
    <cellStyle name="Milliers 9 2 4 2 3 3" xfId="20956"/>
    <cellStyle name="Milliers 9 2 4 2 3 3 2" xfId="49627"/>
    <cellStyle name="Milliers 9 2 4 2 3 4" xfId="35291"/>
    <cellStyle name="Milliers 9 2 4 2 4" xfId="10080"/>
    <cellStyle name="Milliers 9 2 4 2 4 2" xfId="24563"/>
    <cellStyle name="Milliers 9 2 4 2 4 2 2" xfId="53234"/>
    <cellStyle name="Milliers 9 2 4 2 4 3" xfId="38898"/>
    <cellStyle name="Milliers 9 2 4 2 5" xfId="17393"/>
    <cellStyle name="Milliers 9 2 4 2 5 2" xfId="46064"/>
    <cellStyle name="Milliers 9 2 4 2 6" xfId="31728"/>
    <cellStyle name="Milliers 9 2 4 3" xfId="3760"/>
    <cellStyle name="Milliers 9 2 4 3 2" xfId="7323"/>
    <cellStyle name="Milliers 9 2 4 3 2 2" xfId="14527"/>
    <cellStyle name="Milliers 9 2 4 3 2 2 2" xfId="29010"/>
    <cellStyle name="Milliers 9 2 4 3 2 2 2 2" xfId="57681"/>
    <cellStyle name="Milliers 9 2 4 3 2 2 3" xfId="43345"/>
    <cellStyle name="Milliers 9 2 4 3 2 3" xfId="21840"/>
    <cellStyle name="Milliers 9 2 4 3 2 3 2" xfId="50511"/>
    <cellStyle name="Milliers 9 2 4 3 2 4" xfId="36175"/>
    <cellStyle name="Milliers 9 2 4 3 3" xfId="10964"/>
    <cellStyle name="Milliers 9 2 4 3 3 2" xfId="25447"/>
    <cellStyle name="Milliers 9 2 4 3 3 2 2" xfId="54118"/>
    <cellStyle name="Milliers 9 2 4 3 3 3" xfId="39782"/>
    <cellStyle name="Milliers 9 2 4 3 4" xfId="18277"/>
    <cellStyle name="Milliers 9 2 4 3 4 2" xfId="46948"/>
    <cellStyle name="Milliers 9 2 4 3 5" xfId="32612"/>
    <cellStyle name="Milliers 9 2 4 4" xfId="5545"/>
    <cellStyle name="Milliers 9 2 4 4 2" xfId="12749"/>
    <cellStyle name="Milliers 9 2 4 4 2 2" xfId="27232"/>
    <cellStyle name="Milliers 9 2 4 4 2 2 2" xfId="55903"/>
    <cellStyle name="Milliers 9 2 4 4 2 3" xfId="41567"/>
    <cellStyle name="Milliers 9 2 4 4 3" xfId="20062"/>
    <cellStyle name="Milliers 9 2 4 4 3 2" xfId="48733"/>
    <cellStyle name="Milliers 9 2 4 4 4" xfId="34397"/>
    <cellStyle name="Milliers 9 2 4 5" xfId="9186"/>
    <cellStyle name="Milliers 9 2 4 5 2" xfId="23669"/>
    <cellStyle name="Milliers 9 2 4 5 2 2" xfId="52340"/>
    <cellStyle name="Milliers 9 2 4 5 3" xfId="38004"/>
    <cellStyle name="Milliers 9 2 4 6" xfId="16499"/>
    <cellStyle name="Milliers 9 2 4 6 2" xfId="45170"/>
    <cellStyle name="Milliers 9 2 4 7" xfId="30834"/>
    <cellStyle name="Milliers 9 2 4 8" xfId="2004"/>
    <cellStyle name="Milliers 9 2 5" xfId="2456"/>
    <cellStyle name="Milliers 9 2 5 2" xfId="4210"/>
    <cellStyle name="Milliers 9 2 5 2 2" xfId="7773"/>
    <cellStyle name="Milliers 9 2 5 2 2 2" xfId="14977"/>
    <cellStyle name="Milliers 9 2 5 2 2 2 2" xfId="29460"/>
    <cellStyle name="Milliers 9 2 5 2 2 2 2 2" xfId="58131"/>
    <cellStyle name="Milliers 9 2 5 2 2 2 3" xfId="43795"/>
    <cellStyle name="Milliers 9 2 5 2 2 3" xfId="22290"/>
    <cellStyle name="Milliers 9 2 5 2 2 3 2" xfId="50961"/>
    <cellStyle name="Milliers 9 2 5 2 2 4" xfId="36625"/>
    <cellStyle name="Milliers 9 2 5 2 3" xfId="11414"/>
    <cellStyle name="Milliers 9 2 5 2 3 2" xfId="25897"/>
    <cellStyle name="Milliers 9 2 5 2 3 2 2" xfId="54568"/>
    <cellStyle name="Milliers 9 2 5 2 3 3" xfId="40232"/>
    <cellStyle name="Milliers 9 2 5 2 4" xfId="18727"/>
    <cellStyle name="Milliers 9 2 5 2 4 2" xfId="47398"/>
    <cellStyle name="Milliers 9 2 5 2 5" xfId="33062"/>
    <cellStyle name="Milliers 9 2 5 3" xfId="6005"/>
    <cellStyle name="Milliers 9 2 5 3 2" xfId="13209"/>
    <cellStyle name="Milliers 9 2 5 3 2 2" xfId="27692"/>
    <cellStyle name="Milliers 9 2 5 3 2 2 2" xfId="56363"/>
    <cellStyle name="Milliers 9 2 5 3 2 3" xfId="42027"/>
    <cellStyle name="Milliers 9 2 5 3 3" xfId="20522"/>
    <cellStyle name="Milliers 9 2 5 3 3 2" xfId="49193"/>
    <cellStyle name="Milliers 9 2 5 3 4" xfId="34857"/>
    <cellStyle name="Milliers 9 2 5 4" xfId="9646"/>
    <cellStyle name="Milliers 9 2 5 4 2" xfId="24129"/>
    <cellStyle name="Milliers 9 2 5 4 2 2" xfId="52800"/>
    <cellStyle name="Milliers 9 2 5 4 3" xfId="38464"/>
    <cellStyle name="Milliers 9 2 5 5" xfId="16959"/>
    <cellStyle name="Milliers 9 2 5 5 2" xfId="45630"/>
    <cellStyle name="Milliers 9 2 5 6" xfId="31294"/>
    <cellStyle name="Milliers 9 2 6" xfId="3328"/>
    <cellStyle name="Milliers 9 2 6 2" xfId="6889"/>
    <cellStyle name="Milliers 9 2 6 2 2" xfId="14093"/>
    <cellStyle name="Milliers 9 2 6 2 2 2" xfId="28576"/>
    <cellStyle name="Milliers 9 2 6 2 2 2 2" xfId="57247"/>
    <cellStyle name="Milliers 9 2 6 2 2 3" xfId="42911"/>
    <cellStyle name="Milliers 9 2 6 2 3" xfId="21406"/>
    <cellStyle name="Milliers 9 2 6 2 3 2" xfId="50077"/>
    <cellStyle name="Milliers 9 2 6 2 4" xfId="35741"/>
    <cellStyle name="Milliers 9 2 6 3" xfId="10530"/>
    <cellStyle name="Milliers 9 2 6 3 2" xfId="25013"/>
    <cellStyle name="Milliers 9 2 6 3 2 2" xfId="53684"/>
    <cellStyle name="Milliers 9 2 6 3 3" xfId="39348"/>
    <cellStyle name="Milliers 9 2 6 4" xfId="17843"/>
    <cellStyle name="Milliers 9 2 6 4 2" xfId="46514"/>
    <cellStyle name="Milliers 9 2 6 5" xfId="32178"/>
    <cellStyle name="Milliers 9 2 7" xfId="5111"/>
    <cellStyle name="Milliers 9 2 7 2" xfId="12315"/>
    <cellStyle name="Milliers 9 2 7 2 2" xfId="26798"/>
    <cellStyle name="Milliers 9 2 7 2 2 2" xfId="55469"/>
    <cellStyle name="Milliers 9 2 7 2 3" xfId="41133"/>
    <cellStyle name="Milliers 9 2 7 3" xfId="19628"/>
    <cellStyle name="Milliers 9 2 7 3 2" xfId="48299"/>
    <cellStyle name="Milliers 9 2 7 4" xfId="33963"/>
    <cellStyle name="Milliers 9 2 8" xfId="8745"/>
    <cellStyle name="Milliers 9 2 8 2" xfId="23228"/>
    <cellStyle name="Milliers 9 2 8 2 2" xfId="51899"/>
    <cellStyle name="Milliers 9 2 8 3" xfId="37563"/>
    <cellStyle name="Milliers 9 2 9" xfId="16065"/>
    <cellStyle name="Milliers 9 2 9 2" xfId="44736"/>
    <cellStyle name="Milliers 9 3" xfId="298"/>
    <cellStyle name="Milliers 9 3 10" xfId="1578"/>
    <cellStyle name="Milliers 9 3 2" xfId="674"/>
    <cellStyle name="Milliers 9 3 2 2" xfId="1123"/>
    <cellStyle name="Milliers 9 3 2 2 2" xfId="3099"/>
    <cellStyle name="Milliers 9 3 2 2 2 2" xfId="4862"/>
    <cellStyle name="Milliers 9 3 2 2 2 2 2" xfId="8425"/>
    <cellStyle name="Milliers 9 3 2 2 2 2 2 2" xfId="15629"/>
    <cellStyle name="Milliers 9 3 2 2 2 2 2 2 2" xfId="30112"/>
    <cellStyle name="Milliers 9 3 2 2 2 2 2 2 2 2" xfId="58783"/>
    <cellStyle name="Milliers 9 3 2 2 2 2 2 2 3" xfId="44447"/>
    <cellStyle name="Milliers 9 3 2 2 2 2 2 3" xfId="22942"/>
    <cellStyle name="Milliers 9 3 2 2 2 2 2 3 2" xfId="51613"/>
    <cellStyle name="Milliers 9 3 2 2 2 2 2 4" xfId="37277"/>
    <cellStyle name="Milliers 9 3 2 2 2 2 3" xfId="12066"/>
    <cellStyle name="Milliers 9 3 2 2 2 2 3 2" xfId="26549"/>
    <cellStyle name="Milliers 9 3 2 2 2 2 3 2 2" xfId="55220"/>
    <cellStyle name="Milliers 9 3 2 2 2 2 3 3" xfId="40884"/>
    <cellStyle name="Milliers 9 3 2 2 2 2 4" xfId="19379"/>
    <cellStyle name="Milliers 9 3 2 2 2 2 4 2" xfId="48050"/>
    <cellStyle name="Milliers 9 3 2 2 2 2 5" xfId="33714"/>
    <cellStyle name="Milliers 9 3 2 2 2 3" xfId="6657"/>
    <cellStyle name="Milliers 9 3 2 2 2 3 2" xfId="13861"/>
    <cellStyle name="Milliers 9 3 2 2 2 3 2 2" xfId="28344"/>
    <cellStyle name="Milliers 9 3 2 2 2 3 2 2 2" xfId="57015"/>
    <cellStyle name="Milliers 9 3 2 2 2 3 2 3" xfId="42679"/>
    <cellStyle name="Milliers 9 3 2 2 2 3 3" xfId="21174"/>
    <cellStyle name="Milliers 9 3 2 2 2 3 3 2" xfId="49845"/>
    <cellStyle name="Milliers 9 3 2 2 2 3 4" xfId="35509"/>
    <cellStyle name="Milliers 9 3 2 2 2 4" xfId="10298"/>
    <cellStyle name="Milliers 9 3 2 2 2 4 2" xfId="24781"/>
    <cellStyle name="Milliers 9 3 2 2 2 4 2 2" xfId="53452"/>
    <cellStyle name="Milliers 9 3 2 2 2 4 3" xfId="39116"/>
    <cellStyle name="Milliers 9 3 2 2 2 5" xfId="17611"/>
    <cellStyle name="Milliers 9 3 2 2 2 5 2" xfId="46282"/>
    <cellStyle name="Milliers 9 3 2 2 2 6" xfId="31946"/>
    <cellStyle name="Milliers 9 3 2 2 3" xfId="3978"/>
    <cellStyle name="Milliers 9 3 2 2 3 2" xfId="7541"/>
    <cellStyle name="Milliers 9 3 2 2 3 2 2" xfId="14745"/>
    <cellStyle name="Milliers 9 3 2 2 3 2 2 2" xfId="29228"/>
    <cellStyle name="Milliers 9 3 2 2 3 2 2 2 2" xfId="57899"/>
    <cellStyle name="Milliers 9 3 2 2 3 2 2 3" xfId="43563"/>
    <cellStyle name="Milliers 9 3 2 2 3 2 3" xfId="22058"/>
    <cellStyle name="Milliers 9 3 2 2 3 2 3 2" xfId="50729"/>
    <cellStyle name="Milliers 9 3 2 2 3 2 4" xfId="36393"/>
    <cellStyle name="Milliers 9 3 2 2 3 3" xfId="11182"/>
    <cellStyle name="Milliers 9 3 2 2 3 3 2" xfId="25665"/>
    <cellStyle name="Milliers 9 3 2 2 3 3 2 2" xfId="54336"/>
    <cellStyle name="Milliers 9 3 2 2 3 3 3" xfId="40000"/>
    <cellStyle name="Milliers 9 3 2 2 3 4" xfId="18495"/>
    <cellStyle name="Milliers 9 3 2 2 3 4 2" xfId="47166"/>
    <cellStyle name="Milliers 9 3 2 2 3 5" xfId="32830"/>
    <cellStyle name="Milliers 9 3 2 2 4" xfId="5763"/>
    <cellStyle name="Milliers 9 3 2 2 4 2" xfId="12967"/>
    <cellStyle name="Milliers 9 3 2 2 4 2 2" xfId="27450"/>
    <cellStyle name="Milliers 9 3 2 2 4 2 2 2" xfId="56121"/>
    <cellStyle name="Milliers 9 3 2 2 4 2 3" xfId="41785"/>
    <cellStyle name="Milliers 9 3 2 2 4 3" xfId="20280"/>
    <cellStyle name="Milliers 9 3 2 2 4 3 2" xfId="48951"/>
    <cellStyle name="Milliers 9 3 2 2 4 4" xfId="34615"/>
    <cellStyle name="Milliers 9 3 2 2 5" xfId="9404"/>
    <cellStyle name="Milliers 9 3 2 2 5 2" xfId="23887"/>
    <cellStyle name="Milliers 9 3 2 2 5 2 2" xfId="52558"/>
    <cellStyle name="Milliers 9 3 2 2 5 3" xfId="38222"/>
    <cellStyle name="Milliers 9 3 2 2 6" xfId="16717"/>
    <cellStyle name="Milliers 9 3 2 2 6 2" xfId="45388"/>
    <cellStyle name="Milliers 9 3 2 2 7" xfId="31052"/>
    <cellStyle name="Milliers 9 3 2 2 8" xfId="2220"/>
    <cellStyle name="Milliers 9 3 2 3" xfId="2669"/>
    <cellStyle name="Milliers 9 3 2 3 2" xfId="4428"/>
    <cellStyle name="Milliers 9 3 2 3 2 2" xfId="7991"/>
    <cellStyle name="Milliers 9 3 2 3 2 2 2" xfId="15195"/>
    <cellStyle name="Milliers 9 3 2 3 2 2 2 2" xfId="29678"/>
    <cellStyle name="Milliers 9 3 2 3 2 2 2 2 2" xfId="58349"/>
    <cellStyle name="Milliers 9 3 2 3 2 2 2 3" xfId="44013"/>
    <cellStyle name="Milliers 9 3 2 3 2 2 3" xfId="22508"/>
    <cellStyle name="Milliers 9 3 2 3 2 2 3 2" xfId="51179"/>
    <cellStyle name="Milliers 9 3 2 3 2 2 4" xfId="36843"/>
    <cellStyle name="Milliers 9 3 2 3 2 3" xfId="11632"/>
    <cellStyle name="Milliers 9 3 2 3 2 3 2" xfId="26115"/>
    <cellStyle name="Milliers 9 3 2 3 2 3 2 2" xfId="54786"/>
    <cellStyle name="Milliers 9 3 2 3 2 3 3" xfId="40450"/>
    <cellStyle name="Milliers 9 3 2 3 2 4" xfId="18945"/>
    <cellStyle name="Milliers 9 3 2 3 2 4 2" xfId="47616"/>
    <cellStyle name="Milliers 9 3 2 3 2 5" xfId="33280"/>
    <cellStyle name="Milliers 9 3 2 3 3" xfId="6223"/>
    <cellStyle name="Milliers 9 3 2 3 3 2" xfId="13427"/>
    <cellStyle name="Milliers 9 3 2 3 3 2 2" xfId="27910"/>
    <cellStyle name="Milliers 9 3 2 3 3 2 2 2" xfId="56581"/>
    <cellStyle name="Milliers 9 3 2 3 3 2 3" xfId="42245"/>
    <cellStyle name="Milliers 9 3 2 3 3 3" xfId="20740"/>
    <cellStyle name="Milliers 9 3 2 3 3 3 2" xfId="49411"/>
    <cellStyle name="Milliers 9 3 2 3 3 4" xfId="35075"/>
    <cellStyle name="Milliers 9 3 2 3 4" xfId="9864"/>
    <cellStyle name="Milliers 9 3 2 3 4 2" xfId="24347"/>
    <cellStyle name="Milliers 9 3 2 3 4 2 2" xfId="53018"/>
    <cellStyle name="Milliers 9 3 2 3 4 3" xfId="38682"/>
    <cellStyle name="Milliers 9 3 2 3 5" xfId="17177"/>
    <cellStyle name="Milliers 9 3 2 3 5 2" xfId="45848"/>
    <cellStyle name="Milliers 9 3 2 3 6" xfId="31512"/>
    <cellStyle name="Milliers 9 3 2 4" xfId="3546"/>
    <cellStyle name="Milliers 9 3 2 4 2" xfId="7107"/>
    <cellStyle name="Milliers 9 3 2 4 2 2" xfId="14311"/>
    <cellStyle name="Milliers 9 3 2 4 2 2 2" xfId="28794"/>
    <cellStyle name="Milliers 9 3 2 4 2 2 2 2" xfId="57465"/>
    <cellStyle name="Milliers 9 3 2 4 2 2 3" xfId="43129"/>
    <cellStyle name="Milliers 9 3 2 4 2 3" xfId="21624"/>
    <cellStyle name="Milliers 9 3 2 4 2 3 2" xfId="50295"/>
    <cellStyle name="Milliers 9 3 2 4 2 4" xfId="35959"/>
    <cellStyle name="Milliers 9 3 2 4 3" xfId="10748"/>
    <cellStyle name="Milliers 9 3 2 4 3 2" xfId="25231"/>
    <cellStyle name="Milliers 9 3 2 4 3 2 2" xfId="53902"/>
    <cellStyle name="Milliers 9 3 2 4 3 3" xfId="39566"/>
    <cellStyle name="Milliers 9 3 2 4 4" xfId="18061"/>
    <cellStyle name="Milliers 9 3 2 4 4 2" xfId="46732"/>
    <cellStyle name="Milliers 9 3 2 4 5" xfId="32396"/>
    <cellStyle name="Milliers 9 3 2 5" xfId="5329"/>
    <cellStyle name="Milliers 9 3 2 5 2" xfId="12533"/>
    <cellStyle name="Milliers 9 3 2 5 2 2" xfId="27016"/>
    <cellStyle name="Milliers 9 3 2 5 2 2 2" xfId="55687"/>
    <cellStyle name="Milliers 9 3 2 5 2 3" xfId="41351"/>
    <cellStyle name="Milliers 9 3 2 5 3" xfId="19846"/>
    <cellStyle name="Milliers 9 3 2 5 3 2" xfId="48517"/>
    <cellStyle name="Milliers 9 3 2 5 4" xfId="34181"/>
    <cellStyle name="Milliers 9 3 2 6" xfId="8967"/>
    <cellStyle name="Milliers 9 3 2 6 2" xfId="23450"/>
    <cellStyle name="Milliers 9 3 2 6 2 2" xfId="52121"/>
    <cellStyle name="Milliers 9 3 2 6 3" xfId="37785"/>
    <cellStyle name="Milliers 9 3 2 7" xfId="16283"/>
    <cellStyle name="Milliers 9 3 2 7 2" xfId="44954"/>
    <cellStyle name="Milliers 9 3 2 8" xfId="30618"/>
    <cellStyle name="Milliers 9 3 2 9" xfId="1790"/>
    <cellStyle name="Milliers 9 3 3" xfId="907"/>
    <cellStyle name="Milliers 9 3 3 2" xfId="2885"/>
    <cellStyle name="Milliers 9 3 3 2 2" xfId="4646"/>
    <cellStyle name="Milliers 9 3 3 2 2 2" xfId="8209"/>
    <cellStyle name="Milliers 9 3 3 2 2 2 2" xfId="15413"/>
    <cellStyle name="Milliers 9 3 3 2 2 2 2 2" xfId="29896"/>
    <cellStyle name="Milliers 9 3 3 2 2 2 2 2 2" xfId="58567"/>
    <cellStyle name="Milliers 9 3 3 2 2 2 2 3" xfId="44231"/>
    <cellStyle name="Milliers 9 3 3 2 2 2 3" xfId="22726"/>
    <cellStyle name="Milliers 9 3 3 2 2 2 3 2" xfId="51397"/>
    <cellStyle name="Milliers 9 3 3 2 2 2 4" xfId="37061"/>
    <cellStyle name="Milliers 9 3 3 2 2 3" xfId="11850"/>
    <cellStyle name="Milliers 9 3 3 2 2 3 2" xfId="26333"/>
    <cellStyle name="Milliers 9 3 3 2 2 3 2 2" xfId="55004"/>
    <cellStyle name="Milliers 9 3 3 2 2 3 3" xfId="40668"/>
    <cellStyle name="Milliers 9 3 3 2 2 4" xfId="19163"/>
    <cellStyle name="Milliers 9 3 3 2 2 4 2" xfId="47834"/>
    <cellStyle name="Milliers 9 3 3 2 2 5" xfId="33498"/>
    <cellStyle name="Milliers 9 3 3 2 3" xfId="6441"/>
    <cellStyle name="Milliers 9 3 3 2 3 2" xfId="13645"/>
    <cellStyle name="Milliers 9 3 3 2 3 2 2" xfId="28128"/>
    <cellStyle name="Milliers 9 3 3 2 3 2 2 2" xfId="56799"/>
    <cellStyle name="Milliers 9 3 3 2 3 2 3" xfId="42463"/>
    <cellStyle name="Milliers 9 3 3 2 3 3" xfId="20958"/>
    <cellStyle name="Milliers 9 3 3 2 3 3 2" xfId="49629"/>
    <cellStyle name="Milliers 9 3 3 2 3 4" xfId="35293"/>
    <cellStyle name="Milliers 9 3 3 2 4" xfId="10082"/>
    <cellStyle name="Milliers 9 3 3 2 4 2" xfId="24565"/>
    <cellStyle name="Milliers 9 3 3 2 4 2 2" xfId="53236"/>
    <cellStyle name="Milliers 9 3 3 2 4 3" xfId="38900"/>
    <cellStyle name="Milliers 9 3 3 2 5" xfId="17395"/>
    <cellStyle name="Milliers 9 3 3 2 5 2" xfId="46066"/>
    <cellStyle name="Milliers 9 3 3 2 6" xfId="31730"/>
    <cellStyle name="Milliers 9 3 3 3" xfId="3762"/>
    <cellStyle name="Milliers 9 3 3 3 2" xfId="7325"/>
    <cellStyle name="Milliers 9 3 3 3 2 2" xfId="14529"/>
    <cellStyle name="Milliers 9 3 3 3 2 2 2" xfId="29012"/>
    <cellStyle name="Milliers 9 3 3 3 2 2 2 2" xfId="57683"/>
    <cellStyle name="Milliers 9 3 3 3 2 2 3" xfId="43347"/>
    <cellStyle name="Milliers 9 3 3 3 2 3" xfId="21842"/>
    <cellStyle name="Milliers 9 3 3 3 2 3 2" xfId="50513"/>
    <cellStyle name="Milliers 9 3 3 3 2 4" xfId="36177"/>
    <cellStyle name="Milliers 9 3 3 3 3" xfId="10966"/>
    <cellStyle name="Milliers 9 3 3 3 3 2" xfId="25449"/>
    <cellStyle name="Milliers 9 3 3 3 3 2 2" xfId="54120"/>
    <cellStyle name="Milliers 9 3 3 3 3 3" xfId="39784"/>
    <cellStyle name="Milliers 9 3 3 3 4" xfId="18279"/>
    <cellStyle name="Milliers 9 3 3 3 4 2" xfId="46950"/>
    <cellStyle name="Milliers 9 3 3 3 5" xfId="32614"/>
    <cellStyle name="Milliers 9 3 3 4" xfId="5547"/>
    <cellStyle name="Milliers 9 3 3 4 2" xfId="12751"/>
    <cellStyle name="Milliers 9 3 3 4 2 2" xfId="27234"/>
    <cellStyle name="Milliers 9 3 3 4 2 2 2" xfId="55905"/>
    <cellStyle name="Milliers 9 3 3 4 2 3" xfId="41569"/>
    <cellStyle name="Milliers 9 3 3 4 3" xfId="20064"/>
    <cellStyle name="Milliers 9 3 3 4 3 2" xfId="48735"/>
    <cellStyle name="Milliers 9 3 3 4 4" xfId="34399"/>
    <cellStyle name="Milliers 9 3 3 5" xfId="9188"/>
    <cellStyle name="Milliers 9 3 3 5 2" xfId="23671"/>
    <cellStyle name="Milliers 9 3 3 5 2 2" xfId="52342"/>
    <cellStyle name="Milliers 9 3 3 5 3" xfId="38006"/>
    <cellStyle name="Milliers 9 3 3 6" xfId="16501"/>
    <cellStyle name="Milliers 9 3 3 6 2" xfId="45172"/>
    <cellStyle name="Milliers 9 3 3 7" xfId="30836"/>
    <cellStyle name="Milliers 9 3 3 8" xfId="2006"/>
    <cellStyle name="Milliers 9 3 4" xfId="2458"/>
    <cellStyle name="Milliers 9 3 4 2" xfId="4212"/>
    <cellStyle name="Milliers 9 3 4 2 2" xfId="7775"/>
    <cellStyle name="Milliers 9 3 4 2 2 2" xfId="14979"/>
    <cellStyle name="Milliers 9 3 4 2 2 2 2" xfId="29462"/>
    <cellStyle name="Milliers 9 3 4 2 2 2 2 2" xfId="58133"/>
    <cellStyle name="Milliers 9 3 4 2 2 2 3" xfId="43797"/>
    <cellStyle name="Milliers 9 3 4 2 2 3" xfId="22292"/>
    <cellStyle name="Milliers 9 3 4 2 2 3 2" xfId="50963"/>
    <cellStyle name="Milliers 9 3 4 2 2 4" xfId="36627"/>
    <cellStyle name="Milliers 9 3 4 2 3" xfId="11416"/>
    <cellStyle name="Milliers 9 3 4 2 3 2" xfId="25899"/>
    <cellStyle name="Milliers 9 3 4 2 3 2 2" xfId="54570"/>
    <cellStyle name="Milliers 9 3 4 2 3 3" xfId="40234"/>
    <cellStyle name="Milliers 9 3 4 2 4" xfId="18729"/>
    <cellStyle name="Milliers 9 3 4 2 4 2" xfId="47400"/>
    <cellStyle name="Milliers 9 3 4 2 5" xfId="33064"/>
    <cellStyle name="Milliers 9 3 4 3" xfId="6007"/>
    <cellStyle name="Milliers 9 3 4 3 2" xfId="13211"/>
    <cellStyle name="Milliers 9 3 4 3 2 2" xfId="27694"/>
    <cellStyle name="Milliers 9 3 4 3 2 2 2" xfId="56365"/>
    <cellStyle name="Milliers 9 3 4 3 2 3" xfId="42029"/>
    <cellStyle name="Milliers 9 3 4 3 3" xfId="20524"/>
    <cellStyle name="Milliers 9 3 4 3 3 2" xfId="49195"/>
    <cellStyle name="Milliers 9 3 4 3 4" xfId="34859"/>
    <cellStyle name="Milliers 9 3 4 4" xfId="9648"/>
    <cellStyle name="Milliers 9 3 4 4 2" xfId="24131"/>
    <cellStyle name="Milliers 9 3 4 4 2 2" xfId="52802"/>
    <cellStyle name="Milliers 9 3 4 4 3" xfId="38466"/>
    <cellStyle name="Milliers 9 3 4 5" xfId="16961"/>
    <cellStyle name="Milliers 9 3 4 5 2" xfId="45632"/>
    <cellStyle name="Milliers 9 3 4 6" xfId="31296"/>
    <cellStyle name="Milliers 9 3 5" xfId="3330"/>
    <cellStyle name="Milliers 9 3 5 2" xfId="6891"/>
    <cellStyle name="Milliers 9 3 5 2 2" xfId="14095"/>
    <cellStyle name="Milliers 9 3 5 2 2 2" xfId="28578"/>
    <cellStyle name="Milliers 9 3 5 2 2 2 2" xfId="57249"/>
    <cellStyle name="Milliers 9 3 5 2 2 3" xfId="42913"/>
    <cellStyle name="Milliers 9 3 5 2 3" xfId="21408"/>
    <cellStyle name="Milliers 9 3 5 2 3 2" xfId="50079"/>
    <cellStyle name="Milliers 9 3 5 2 4" xfId="35743"/>
    <cellStyle name="Milliers 9 3 5 3" xfId="10532"/>
    <cellStyle name="Milliers 9 3 5 3 2" xfId="25015"/>
    <cellStyle name="Milliers 9 3 5 3 2 2" xfId="53686"/>
    <cellStyle name="Milliers 9 3 5 3 3" xfId="39350"/>
    <cellStyle name="Milliers 9 3 5 4" xfId="17845"/>
    <cellStyle name="Milliers 9 3 5 4 2" xfId="46516"/>
    <cellStyle name="Milliers 9 3 5 5" xfId="32180"/>
    <cellStyle name="Milliers 9 3 6" xfId="5113"/>
    <cellStyle name="Milliers 9 3 6 2" xfId="12317"/>
    <cellStyle name="Milliers 9 3 6 2 2" xfId="26800"/>
    <cellStyle name="Milliers 9 3 6 2 2 2" xfId="55471"/>
    <cellStyle name="Milliers 9 3 6 2 3" xfId="41135"/>
    <cellStyle name="Milliers 9 3 6 3" xfId="19630"/>
    <cellStyle name="Milliers 9 3 6 3 2" xfId="48301"/>
    <cellStyle name="Milliers 9 3 6 4" xfId="33965"/>
    <cellStyle name="Milliers 9 3 7" xfId="8747"/>
    <cellStyle name="Milliers 9 3 7 2" xfId="23230"/>
    <cellStyle name="Milliers 9 3 7 2 2" xfId="51901"/>
    <cellStyle name="Milliers 9 3 7 3" xfId="37565"/>
    <cellStyle name="Milliers 9 3 8" xfId="16067"/>
    <cellStyle name="Milliers 9 3 8 2" xfId="44738"/>
    <cellStyle name="Milliers 9 3 9" xfId="30402"/>
    <cellStyle name="Milliers 9 4" xfId="671"/>
    <cellStyle name="Milliers 9 4 2" xfId="1120"/>
    <cellStyle name="Milliers 9 4 2 2" xfId="3096"/>
    <cellStyle name="Milliers 9 4 2 2 2" xfId="4859"/>
    <cellStyle name="Milliers 9 4 2 2 2 2" xfId="8422"/>
    <cellStyle name="Milliers 9 4 2 2 2 2 2" xfId="15626"/>
    <cellStyle name="Milliers 9 4 2 2 2 2 2 2" xfId="30109"/>
    <cellStyle name="Milliers 9 4 2 2 2 2 2 2 2" xfId="58780"/>
    <cellStyle name="Milliers 9 4 2 2 2 2 2 3" xfId="44444"/>
    <cellStyle name="Milliers 9 4 2 2 2 2 3" xfId="22939"/>
    <cellStyle name="Milliers 9 4 2 2 2 2 3 2" xfId="51610"/>
    <cellStyle name="Milliers 9 4 2 2 2 2 4" xfId="37274"/>
    <cellStyle name="Milliers 9 4 2 2 2 3" xfId="12063"/>
    <cellStyle name="Milliers 9 4 2 2 2 3 2" xfId="26546"/>
    <cellStyle name="Milliers 9 4 2 2 2 3 2 2" xfId="55217"/>
    <cellStyle name="Milliers 9 4 2 2 2 3 3" xfId="40881"/>
    <cellStyle name="Milliers 9 4 2 2 2 4" xfId="19376"/>
    <cellStyle name="Milliers 9 4 2 2 2 4 2" xfId="48047"/>
    <cellStyle name="Milliers 9 4 2 2 2 5" xfId="33711"/>
    <cellStyle name="Milliers 9 4 2 2 3" xfId="6654"/>
    <cellStyle name="Milliers 9 4 2 2 3 2" xfId="13858"/>
    <cellStyle name="Milliers 9 4 2 2 3 2 2" xfId="28341"/>
    <cellStyle name="Milliers 9 4 2 2 3 2 2 2" xfId="57012"/>
    <cellStyle name="Milliers 9 4 2 2 3 2 3" xfId="42676"/>
    <cellStyle name="Milliers 9 4 2 2 3 3" xfId="21171"/>
    <cellStyle name="Milliers 9 4 2 2 3 3 2" xfId="49842"/>
    <cellStyle name="Milliers 9 4 2 2 3 4" xfId="35506"/>
    <cellStyle name="Milliers 9 4 2 2 4" xfId="10295"/>
    <cellStyle name="Milliers 9 4 2 2 4 2" xfId="24778"/>
    <cellStyle name="Milliers 9 4 2 2 4 2 2" xfId="53449"/>
    <cellStyle name="Milliers 9 4 2 2 4 3" xfId="39113"/>
    <cellStyle name="Milliers 9 4 2 2 5" xfId="17608"/>
    <cellStyle name="Milliers 9 4 2 2 5 2" xfId="46279"/>
    <cellStyle name="Milliers 9 4 2 2 6" xfId="31943"/>
    <cellStyle name="Milliers 9 4 2 3" xfId="3975"/>
    <cellStyle name="Milliers 9 4 2 3 2" xfId="7538"/>
    <cellStyle name="Milliers 9 4 2 3 2 2" xfId="14742"/>
    <cellStyle name="Milliers 9 4 2 3 2 2 2" xfId="29225"/>
    <cellStyle name="Milliers 9 4 2 3 2 2 2 2" xfId="57896"/>
    <cellStyle name="Milliers 9 4 2 3 2 2 3" xfId="43560"/>
    <cellStyle name="Milliers 9 4 2 3 2 3" xfId="22055"/>
    <cellStyle name="Milliers 9 4 2 3 2 3 2" xfId="50726"/>
    <cellStyle name="Milliers 9 4 2 3 2 4" xfId="36390"/>
    <cellStyle name="Milliers 9 4 2 3 3" xfId="11179"/>
    <cellStyle name="Milliers 9 4 2 3 3 2" xfId="25662"/>
    <cellStyle name="Milliers 9 4 2 3 3 2 2" xfId="54333"/>
    <cellStyle name="Milliers 9 4 2 3 3 3" xfId="39997"/>
    <cellStyle name="Milliers 9 4 2 3 4" xfId="18492"/>
    <cellStyle name="Milliers 9 4 2 3 4 2" xfId="47163"/>
    <cellStyle name="Milliers 9 4 2 3 5" xfId="32827"/>
    <cellStyle name="Milliers 9 4 2 4" xfId="5760"/>
    <cellStyle name="Milliers 9 4 2 4 2" xfId="12964"/>
    <cellStyle name="Milliers 9 4 2 4 2 2" xfId="27447"/>
    <cellStyle name="Milliers 9 4 2 4 2 2 2" xfId="56118"/>
    <cellStyle name="Milliers 9 4 2 4 2 3" xfId="41782"/>
    <cellStyle name="Milliers 9 4 2 4 3" xfId="20277"/>
    <cellStyle name="Milliers 9 4 2 4 3 2" xfId="48948"/>
    <cellStyle name="Milliers 9 4 2 4 4" xfId="34612"/>
    <cellStyle name="Milliers 9 4 2 5" xfId="9401"/>
    <cellStyle name="Milliers 9 4 2 5 2" xfId="23884"/>
    <cellStyle name="Milliers 9 4 2 5 2 2" xfId="52555"/>
    <cellStyle name="Milliers 9 4 2 5 3" xfId="38219"/>
    <cellStyle name="Milliers 9 4 2 6" xfId="16714"/>
    <cellStyle name="Milliers 9 4 2 6 2" xfId="45385"/>
    <cellStyle name="Milliers 9 4 2 7" xfId="31049"/>
    <cellStyle name="Milliers 9 4 2 8" xfId="2217"/>
    <cellStyle name="Milliers 9 4 3" xfId="2666"/>
    <cellStyle name="Milliers 9 4 3 2" xfId="4425"/>
    <cellStyle name="Milliers 9 4 3 2 2" xfId="7988"/>
    <cellStyle name="Milliers 9 4 3 2 2 2" xfId="15192"/>
    <cellStyle name="Milliers 9 4 3 2 2 2 2" xfId="29675"/>
    <cellStyle name="Milliers 9 4 3 2 2 2 2 2" xfId="58346"/>
    <cellStyle name="Milliers 9 4 3 2 2 2 3" xfId="44010"/>
    <cellStyle name="Milliers 9 4 3 2 2 3" xfId="22505"/>
    <cellStyle name="Milliers 9 4 3 2 2 3 2" xfId="51176"/>
    <cellStyle name="Milliers 9 4 3 2 2 4" xfId="36840"/>
    <cellStyle name="Milliers 9 4 3 2 3" xfId="11629"/>
    <cellStyle name="Milliers 9 4 3 2 3 2" xfId="26112"/>
    <cellStyle name="Milliers 9 4 3 2 3 2 2" xfId="54783"/>
    <cellStyle name="Milliers 9 4 3 2 3 3" xfId="40447"/>
    <cellStyle name="Milliers 9 4 3 2 4" xfId="18942"/>
    <cellStyle name="Milliers 9 4 3 2 4 2" xfId="47613"/>
    <cellStyle name="Milliers 9 4 3 2 5" xfId="33277"/>
    <cellStyle name="Milliers 9 4 3 3" xfId="6220"/>
    <cellStyle name="Milliers 9 4 3 3 2" xfId="13424"/>
    <cellStyle name="Milliers 9 4 3 3 2 2" xfId="27907"/>
    <cellStyle name="Milliers 9 4 3 3 2 2 2" xfId="56578"/>
    <cellStyle name="Milliers 9 4 3 3 2 3" xfId="42242"/>
    <cellStyle name="Milliers 9 4 3 3 3" xfId="20737"/>
    <cellStyle name="Milliers 9 4 3 3 3 2" xfId="49408"/>
    <cellStyle name="Milliers 9 4 3 3 4" xfId="35072"/>
    <cellStyle name="Milliers 9 4 3 4" xfId="9861"/>
    <cellStyle name="Milliers 9 4 3 4 2" xfId="24344"/>
    <cellStyle name="Milliers 9 4 3 4 2 2" xfId="53015"/>
    <cellStyle name="Milliers 9 4 3 4 3" xfId="38679"/>
    <cellStyle name="Milliers 9 4 3 5" xfId="17174"/>
    <cellStyle name="Milliers 9 4 3 5 2" xfId="45845"/>
    <cellStyle name="Milliers 9 4 3 6" xfId="31509"/>
    <cellStyle name="Milliers 9 4 4" xfId="3543"/>
    <cellStyle name="Milliers 9 4 4 2" xfId="7104"/>
    <cellStyle name="Milliers 9 4 4 2 2" xfId="14308"/>
    <cellStyle name="Milliers 9 4 4 2 2 2" xfId="28791"/>
    <cellStyle name="Milliers 9 4 4 2 2 2 2" xfId="57462"/>
    <cellStyle name="Milliers 9 4 4 2 2 3" xfId="43126"/>
    <cellStyle name="Milliers 9 4 4 2 3" xfId="21621"/>
    <cellStyle name="Milliers 9 4 4 2 3 2" xfId="50292"/>
    <cellStyle name="Milliers 9 4 4 2 4" xfId="35956"/>
    <cellStyle name="Milliers 9 4 4 3" xfId="10745"/>
    <cellStyle name="Milliers 9 4 4 3 2" xfId="25228"/>
    <cellStyle name="Milliers 9 4 4 3 2 2" xfId="53899"/>
    <cellStyle name="Milliers 9 4 4 3 3" xfId="39563"/>
    <cellStyle name="Milliers 9 4 4 4" xfId="18058"/>
    <cellStyle name="Milliers 9 4 4 4 2" xfId="46729"/>
    <cellStyle name="Milliers 9 4 4 5" xfId="32393"/>
    <cellStyle name="Milliers 9 4 5" xfId="5326"/>
    <cellStyle name="Milliers 9 4 5 2" xfId="12530"/>
    <cellStyle name="Milliers 9 4 5 2 2" xfId="27013"/>
    <cellStyle name="Milliers 9 4 5 2 2 2" xfId="55684"/>
    <cellStyle name="Milliers 9 4 5 2 3" xfId="41348"/>
    <cellStyle name="Milliers 9 4 5 3" xfId="19843"/>
    <cellStyle name="Milliers 9 4 5 3 2" xfId="48514"/>
    <cellStyle name="Milliers 9 4 5 4" xfId="34178"/>
    <cellStyle name="Milliers 9 4 6" xfId="8964"/>
    <cellStyle name="Milliers 9 4 6 2" xfId="23447"/>
    <cellStyle name="Milliers 9 4 6 2 2" xfId="52118"/>
    <cellStyle name="Milliers 9 4 6 3" xfId="37782"/>
    <cellStyle name="Milliers 9 4 7" xfId="16280"/>
    <cellStyle name="Milliers 9 4 7 2" xfId="44951"/>
    <cellStyle name="Milliers 9 4 8" xfId="30615"/>
    <cellStyle name="Milliers 9 4 9" xfId="1787"/>
    <cellStyle name="Milliers 9 5" xfId="904"/>
    <cellStyle name="Milliers 9 5 2" xfId="2882"/>
    <cellStyle name="Milliers 9 5 2 2" xfId="4643"/>
    <cellStyle name="Milliers 9 5 2 2 2" xfId="8206"/>
    <cellStyle name="Milliers 9 5 2 2 2 2" xfId="15410"/>
    <cellStyle name="Milliers 9 5 2 2 2 2 2" xfId="29893"/>
    <cellStyle name="Milliers 9 5 2 2 2 2 2 2" xfId="58564"/>
    <cellStyle name="Milliers 9 5 2 2 2 2 3" xfId="44228"/>
    <cellStyle name="Milliers 9 5 2 2 2 3" xfId="22723"/>
    <cellStyle name="Milliers 9 5 2 2 2 3 2" xfId="51394"/>
    <cellStyle name="Milliers 9 5 2 2 2 4" xfId="37058"/>
    <cellStyle name="Milliers 9 5 2 2 3" xfId="11847"/>
    <cellStyle name="Milliers 9 5 2 2 3 2" xfId="26330"/>
    <cellStyle name="Milliers 9 5 2 2 3 2 2" xfId="55001"/>
    <cellStyle name="Milliers 9 5 2 2 3 3" xfId="40665"/>
    <cellStyle name="Milliers 9 5 2 2 4" xfId="19160"/>
    <cellStyle name="Milliers 9 5 2 2 4 2" xfId="47831"/>
    <cellStyle name="Milliers 9 5 2 2 5" xfId="33495"/>
    <cellStyle name="Milliers 9 5 2 3" xfId="6438"/>
    <cellStyle name="Milliers 9 5 2 3 2" xfId="13642"/>
    <cellStyle name="Milliers 9 5 2 3 2 2" xfId="28125"/>
    <cellStyle name="Milliers 9 5 2 3 2 2 2" xfId="56796"/>
    <cellStyle name="Milliers 9 5 2 3 2 3" xfId="42460"/>
    <cellStyle name="Milliers 9 5 2 3 3" xfId="20955"/>
    <cellStyle name="Milliers 9 5 2 3 3 2" xfId="49626"/>
    <cellStyle name="Milliers 9 5 2 3 4" xfId="35290"/>
    <cellStyle name="Milliers 9 5 2 4" xfId="10079"/>
    <cellStyle name="Milliers 9 5 2 4 2" xfId="24562"/>
    <cellStyle name="Milliers 9 5 2 4 2 2" xfId="53233"/>
    <cellStyle name="Milliers 9 5 2 4 3" xfId="38897"/>
    <cellStyle name="Milliers 9 5 2 5" xfId="17392"/>
    <cellStyle name="Milliers 9 5 2 5 2" xfId="46063"/>
    <cellStyle name="Milliers 9 5 2 6" xfId="31727"/>
    <cellStyle name="Milliers 9 5 3" xfId="3759"/>
    <cellStyle name="Milliers 9 5 3 2" xfId="7322"/>
    <cellStyle name="Milliers 9 5 3 2 2" xfId="14526"/>
    <cellStyle name="Milliers 9 5 3 2 2 2" xfId="29009"/>
    <cellStyle name="Milliers 9 5 3 2 2 2 2" xfId="57680"/>
    <cellStyle name="Milliers 9 5 3 2 2 3" xfId="43344"/>
    <cellStyle name="Milliers 9 5 3 2 3" xfId="21839"/>
    <cellStyle name="Milliers 9 5 3 2 3 2" xfId="50510"/>
    <cellStyle name="Milliers 9 5 3 2 4" xfId="36174"/>
    <cellStyle name="Milliers 9 5 3 3" xfId="10963"/>
    <cellStyle name="Milliers 9 5 3 3 2" xfId="25446"/>
    <cellStyle name="Milliers 9 5 3 3 2 2" xfId="54117"/>
    <cellStyle name="Milliers 9 5 3 3 3" xfId="39781"/>
    <cellStyle name="Milliers 9 5 3 4" xfId="18276"/>
    <cellStyle name="Milliers 9 5 3 4 2" xfId="46947"/>
    <cellStyle name="Milliers 9 5 3 5" xfId="32611"/>
    <cellStyle name="Milliers 9 5 4" xfId="5544"/>
    <cellStyle name="Milliers 9 5 4 2" xfId="12748"/>
    <cellStyle name="Milliers 9 5 4 2 2" xfId="27231"/>
    <cellStyle name="Milliers 9 5 4 2 2 2" xfId="55902"/>
    <cellStyle name="Milliers 9 5 4 2 3" xfId="41566"/>
    <cellStyle name="Milliers 9 5 4 3" xfId="20061"/>
    <cellStyle name="Milliers 9 5 4 3 2" xfId="48732"/>
    <cellStyle name="Milliers 9 5 4 4" xfId="34396"/>
    <cellStyle name="Milliers 9 5 5" xfId="9185"/>
    <cellStyle name="Milliers 9 5 5 2" xfId="23668"/>
    <cellStyle name="Milliers 9 5 5 2 2" xfId="52339"/>
    <cellStyle name="Milliers 9 5 5 3" xfId="38003"/>
    <cellStyle name="Milliers 9 5 6" xfId="16498"/>
    <cellStyle name="Milliers 9 5 6 2" xfId="45169"/>
    <cellStyle name="Milliers 9 5 7" xfId="30833"/>
    <cellStyle name="Milliers 9 5 8" xfId="2003"/>
    <cellStyle name="Milliers 9 6" xfId="2455"/>
    <cellStyle name="Milliers 9 6 2" xfId="4209"/>
    <cellStyle name="Milliers 9 6 2 2" xfId="7772"/>
    <cellStyle name="Milliers 9 6 2 2 2" xfId="14976"/>
    <cellStyle name="Milliers 9 6 2 2 2 2" xfId="29459"/>
    <cellStyle name="Milliers 9 6 2 2 2 2 2" xfId="58130"/>
    <cellStyle name="Milliers 9 6 2 2 2 3" xfId="43794"/>
    <cellStyle name="Milliers 9 6 2 2 3" xfId="22289"/>
    <cellStyle name="Milliers 9 6 2 2 3 2" xfId="50960"/>
    <cellStyle name="Milliers 9 6 2 2 4" xfId="36624"/>
    <cellStyle name="Milliers 9 6 2 3" xfId="11413"/>
    <cellStyle name="Milliers 9 6 2 3 2" xfId="25896"/>
    <cellStyle name="Milliers 9 6 2 3 2 2" xfId="54567"/>
    <cellStyle name="Milliers 9 6 2 3 3" xfId="40231"/>
    <cellStyle name="Milliers 9 6 2 4" xfId="18726"/>
    <cellStyle name="Milliers 9 6 2 4 2" xfId="47397"/>
    <cellStyle name="Milliers 9 6 2 5" xfId="33061"/>
    <cellStyle name="Milliers 9 6 3" xfId="6004"/>
    <cellStyle name="Milliers 9 6 3 2" xfId="13208"/>
    <cellStyle name="Milliers 9 6 3 2 2" xfId="27691"/>
    <cellStyle name="Milliers 9 6 3 2 2 2" xfId="56362"/>
    <cellStyle name="Milliers 9 6 3 2 3" xfId="42026"/>
    <cellStyle name="Milliers 9 6 3 3" xfId="20521"/>
    <cellStyle name="Milliers 9 6 3 3 2" xfId="49192"/>
    <cellStyle name="Milliers 9 6 3 4" xfId="34856"/>
    <cellStyle name="Milliers 9 6 4" xfId="9645"/>
    <cellStyle name="Milliers 9 6 4 2" xfId="24128"/>
    <cellStyle name="Milliers 9 6 4 2 2" xfId="52799"/>
    <cellStyle name="Milliers 9 6 4 3" xfId="38463"/>
    <cellStyle name="Milliers 9 6 5" xfId="16958"/>
    <cellStyle name="Milliers 9 6 5 2" xfId="45629"/>
    <cellStyle name="Milliers 9 6 6" xfId="31293"/>
    <cellStyle name="Milliers 9 7" xfId="3327"/>
    <cellStyle name="Milliers 9 7 2" xfId="6888"/>
    <cellStyle name="Milliers 9 7 2 2" xfId="14092"/>
    <cellStyle name="Milliers 9 7 2 2 2" xfId="28575"/>
    <cellStyle name="Milliers 9 7 2 2 2 2" xfId="57246"/>
    <cellStyle name="Milliers 9 7 2 2 3" xfId="42910"/>
    <cellStyle name="Milliers 9 7 2 3" xfId="21405"/>
    <cellStyle name="Milliers 9 7 2 3 2" xfId="50076"/>
    <cellStyle name="Milliers 9 7 2 4" xfId="35740"/>
    <cellStyle name="Milliers 9 7 3" xfId="10529"/>
    <cellStyle name="Milliers 9 7 3 2" xfId="25012"/>
    <cellStyle name="Milliers 9 7 3 2 2" xfId="53683"/>
    <cellStyle name="Milliers 9 7 3 3" xfId="39347"/>
    <cellStyle name="Milliers 9 7 4" xfId="17842"/>
    <cellStyle name="Milliers 9 7 4 2" xfId="46513"/>
    <cellStyle name="Milliers 9 7 5" xfId="32177"/>
    <cellStyle name="Milliers 9 8" xfId="5110"/>
    <cellStyle name="Milliers 9 8 2" xfId="12314"/>
    <cellStyle name="Milliers 9 8 2 2" xfId="26797"/>
    <cellStyle name="Milliers 9 8 2 2 2" xfId="55468"/>
    <cellStyle name="Milliers 9 8 2 3" xfId="41132"/>
    <cellStyle name="Milliers 9 8 3" xfId="19627"/>
    <cellStyle name="Milliers 9 8 3 2" xfId="48298"/>
    <cellStyle name="Milliers 9 8 4" xfId="33962"/>
    <cellStyle name="Milliers 9 9" xfId="8744"/>
    <cellStyle name="Milliers 9 9 2" xfId="23227"/>
    <cellStyle name="Milliers 9 9 2 2" xfId="51898"/>
    <cellStyle name="Milliers 9 9 3" xfId="37562"/>
    <cellStyle name="Milliers_Feuil1 (2)" xfId="549"/>
    <cellStyle name="Mon้taire [0]_Performance" xfId="299"/>
    <cellStyle name="Mon้taire_Performance" xfId="300"/>
    <cellStyle name="Neutra" xfId="15899"/>
    <cellStyle name="Neutral" xfId="1263" builtinId="28" customBuiltin="1"/>
    <cellStyle name="Neutral 2" xfId="301"/>
    <cellStyle name="Neutral 3" xfId="1339"/>
    <cellStyle name="Neutral 4" xfId="1376"/>
    <cellStyle name="Neutre 2" xfId="302"/>
    <cellStyle name="Neutre 3" xfId="303"/>
    <cellStyle name="no dec" xfId="15900"/>
    <cellStyle name="Non_definito" xfId="15901"/>
    <cellStyle name="Normal" xfId="0" builtinId="0"/>
    <cellStyle name="Normal - Style1" xfId="15902"/>
    <cellStyle name="Normal 10" xfId="304"/>
    <cellStyle name="Normal 10 10" xfId="8748"/>
    <cellStyle name="Normal 10 10 2" xfId="23231"/>
    <cellStyle name="Normal 10 10 2 2" xfId="51902"/>
    <cellStyle name="Normal 10 10 3" xfId="37566"/>
    <cellStyle name="Normal 10 11" xfId="16068"/>
    <cellStyle name="Normal 10 11 2" xfId="44739"/>
    <cellStyle name="Normal 10 12" xfId="30403"/>
    <cellStyle name="Normal 10 13" xfId="1579"/>
    <cellStyle name="Normal 10 2" xfId="305"/>
    <cellStyle name="Normal 10 3" xfId="306"/>
    <cellStyle name="Normal 10 3 10" xfId="16069"/>
    <cellStyle name="Normal 10 3 10 2" xfId="44740"/>
    <cellStyle name="Normal 10 3 11" xfId="30404"/>
    <cellStyle name="Normal 10 3 12" xfId="1580"/>
    <cellStyle name="Normal 10 3 2" xfId="307"/>
    <cellStyle name="Normal 10 3 2 10" xfId="30405"/>
    <cellStyle name="Normal 10 3 2 11" xfId="1581"/>
    <cellStyle name="Normal 10 3 2 2" xfId="308"/>
    <cellStyle name="Normal 10 3 2 2 10" xfId="1582"/>
    <cellStyle name="Normal 10 3 2 2 2" xfId="678"/>
    <cellStyle name="Normal 10 3 2 2 2 2" xfId="1127"/>
    <cellStyle name="Normal 10 3 2 2 2 2 2" xfId="3103"/>
    <cellStyle name="Normal 10 3 2 2 2 2 2 2" xfId="4866"/>
    <cellStyle name="Normal 10 3 2 2 2 2 2 2 2" xfId="8429"/>
    <cellStyle name="Normal 10 3 2 2 2 2 2 2 2 2" xfId="15633"/>
    <cellStyle name="Normal 10 3 2 2 2 2 2 2 2 2 2" xfId="30116"/>
    <cellStyle name="Normal 10 3 2 2 2 2 2 2 2 2 2 2" xfId="58787"/>
    <cellStyle name="Normal 10 3 2 2 2 2 2 2 2 2 3" xfId="44451"/>
    <cellStyle name="Normal 10 3 2 2 2 2 2 2 2 3" xfId="22946"/>
    <cellStyle name="Normal 10 3 2 2 2 2 2 2 2 3 2" xfId="51617"/>
    <cellStyle name="Normal 10 3 2 2 2 2 2 2 2 4" xfId="37281"/>
    <cellStyle name="Normal 10 3 2 2 2 2 2 2 3" xfId="12070"/>
    <cellStyle name="Normal 10 3 2 2 2 2 2 2 3 2" xfId="26553"/>
    <cellStyle name="Normal 10 3 2 2 2 2 2 2 3 2 2" xfId="55224"/>
    <cellStyle name="Normal 10 3 2 2 2 2 2 2 3 3" xfId="40888"/>
    <cellStyle name="Normal 10 3 2 2 2 2 2 2 4" xfId="19383"/>
    <cellStyle name="Normal 10 3 2 2 2 2 2 2 4 2" xfId="48054"/>
    <cellStyle name="Normal 10 3 2 2 2 2 2 2 5" xfId="33718"/>
    <cellStyle name="Normal 10 3 2 2 2 2 2 3" xfId="6661"/>
    <cellStyle name="Normal 10 3 2 2 2 2 2 3 2" xfId="13865"/>
    <cellStyle name="Normal 10 3 2 2 2 2 2 3 2 2" xfId="28348"/>
    <cellStyle name="Normal 10 3 2 2 2 2 2 3 2 2 2" xfId="57019"/>
    <cellStyle name="Normal 10 3 2 2 2 2 2 3 2 3" xfId="42683"/>
    <cellStyle name="Normal 10 3 2 2 2 2 2 3 3" xfId="21178"/>
    <cellStyle name="Normal 10 3 2 2 2 2 2 3 3 2" xfId="49849"/>
    <cellStyle name="Normal 10 3 2 2 2 2 2 3 4" xfId="35513"/>
    <cellStyle name="Normal 10 3 2 2 2 2 2 4" xfId="10302"/>
    <cellStyle name="Normal 10 3 2 2 2 2 2 4 2" xfId="24785"/>
    <cellStyle name="Normal 10 3 2 2 2 2 2 4 2 2" xfId="53456"/>
    <cellStyle name="Normal 10 3 2 2 2 2 2 4 3" xfId="39120"/>
    <cellStyle name="Normal 10 3 2 2 2 2 2 5" xfId="17615"/>
    <cellStyle name="Normal 10 3 2 2 2 2 2 5 2" xfId="46286"/>
    <cellStyle name="Normal 10 3 2 2 2 2 2 6" xfId="31950"/>
    <cellStyle name="Normal 10 3 2 2 2 2 3" xfId="3982"/>
    <cellStyle name="Normal 10 3 2 2 2 2 3 2" xfId="7545"/>
    <cellStyle name="Normal 10 3 2 2 2 2 3 2 2" xfId="14749"/>
    <cellStyle name="Normal 10 3 2 2 2 2 3 2 2 2" xfId="29232"/>
    <cellStyle name="Normal 10 3 2 2 2 2 3 2 2 2 2" xfId="57903"/>
    <cellStyle name="Normal 10 3 2 2 2 2 3 2 2 3" xfId="43567"/>
    <cellStyle name="Normal 10 3 2 2 2 2 3 2 3" xfId="22062"/>
    <cellStyle name="Normal 10 3 2 2 2 2 3 2 3 2" xfId="50733"/>
    <cellStyle name="Normal 10 3 2 2 2 2 3 2 4" xfId="36397"/>
    <cellStyle name="Normal 10 3 2 2 2 2 3 3" xfId="11186"/>
    <cellStyle name="Normal 10 3 2 2 2 2 3 3 2" xfId="25669"/>
    <cellStyle name="Normal 10 3 2 2 2 2 3 3 2 2" xfId="54340"/>
    <cellStyle name="Normal 10 3 2 2 2 2 3 3 3" xfId="40004"/>
    <cellStyle name="Normal 10 3 2 2 2 2 3 4" xfId="18499"/>
    <cellStyle name="Normal 10 3 2 2 2 2 3 4 2" xfId="47170"/>
    <cellStyle name="Normal 10 3 2 2 2 2 3 5" xfId="32834"/>
    <cellStyle name="Normal 10 3 2 2 2 2 4" xfId="5767"/>
    <cellStyle name="Normal 10 3 2 2 2 2 4 2" xfId="12971"/>
    <cellStyle name="Normal 10 3 2 2 2 2 4 2 2" xfId="27454"/>
    <cellStyle name="Normal 10 3 2 2 2 2 4 2 2 2" xfId="56125"/>
    <cellStyle name="Normal 10 3 2 2 2 2 4 2 3" xfId="41789"/>
    <cellStyle name="Normal 10 3 2 2 2 2 4 3" xfId="20284"/>
    <cellStyle name="Normal 10 3 2 2 2 2 4 3 2" xfId="48955"/>
    <cellStyle name="Normal 10 3 2 2 2 2 4 4" xfId="34619"/>
    <cellStyle name="Normal 10 3 2 2 2 2 5" xfId="9408"/>
    <cellStyle name="Normal 10 3 2 2 2 2 5 2" xfId="23891"/>
    <cellStyle name="Normal 10 3 2 2 2 2 5 2 2" xfId="52562"/>
    <cellStyle name="Normal 10 3 2 2 2 2 5 3" xfId="38226"/>
    <cellStyle name="Normal 10 3 2 2 2 2 6" xfId="16721"/>
    <cellStyle name="Normal 10 3 2 2 2 2 6 2" xfId="45392"/>
    <cellStyle name="Normal 10 3 2 2 2 2 7" xfId="31056"/>
    <cellStyle name="Normal 10 3 2 2 2 2 8" xfId="2224"/>
    <cellStyle name="Normal 10 3 2 2 2 3" xfId="2673"/>
    <cellStyle name="Normal 10 3 2 2 2 3 2" xfId="4432"/>
    <cellStyle name="Normal 10 3 2 2 2 3 2 2" xfId="7995"/>
    <cellStyle name="Normal 10 3 2 2 2 3 2 2 2" xfId="15199"/>
    <cellStyle name="Normal 10 3 2 2 2 3 2 2 2 2" xfId="29682"/>
    <cellStyle name="Normal 10 3 2 2 2 3 2 2 2 2 2" xfId="58353"/>
    <cellStyle name="Normal 10 3 2 2 2 3 2 2 2 3" xfId="44017"/>
    <cellStyle name="Normal 10 3 2 2 2 3 2 2 3" xfId="22512"/>
    <cellStyle name="Normal 10 3 2 2 2 3 2 2 3 2" xfId="51183"/>
    <cellStyle name="Normal 10 3 2 2 2 3 2 2 4" xfId="36847"/>
    <cellStyle name="Normal 10 3 2 2 2 3 2 3" xfId="11636"/>
    <cellStyle name="Normal 10 3 2 2 2 3 2 3 2" xfId="26119"/>
    <cellStyle name="Normal 10 3 2 2 2 3 2 3 2 2" xfId="54790"/>
    <cellStyle name="Normal 10 3 2 2 2 3 2 3 3" xfId="40454"/>
    <cellStyle name="Normal 10 3 2 2 2 3 2 4" xfId="18949"/>
    <cellStyle name="Normal 10 3 2 2 2 3 2 4 2" xfId="47620"/>
    <cellStyle name="Normal 10 3 2 2 2 3 2 5" xfId="33284"/>
    <cellStyle name="Normal 10 3 2 2 2 3 3" xfId="6227"/>
    <cellStyle name="Normal 10 3 2 2 2 3 3 2" xfId="13431"/>
    <cellStyle name="Normal 10 3 2 2 2 3 3 2 2" xfId="27914"/>
    <cellStyle name="Normal 10 3 2 2 2 3 3 2 2 2" xfId="56585"/>
    <cellStyle name="Normal 10 3 2 2 2 3 3 2 3" xfId="42249"/>
    <cellStyle name="Normal 10 3 2 2 2 3 3 3" xfId="20744"/>
    <cellStyle name="Normal 10 3 2 2 2 3 3 3 2" xfId="49415"/>
    <cellStyle name="Normal 10 3 2 2 2 3 3 4" xfId="35079"/>
    <cellStyle name="Normal 10 3 2 2 2 3 4" xfId="9868"/>
    <cellStyle name="Normal 10 3 2 2 2 3 4 2" xfId="24351"/>
    <cellStyle name="Normal 10 3 2 2 2 3 4 2 2" xfId="53022"/>
    <cellStyle name="Normal 10 3 2 2 2 3 4 3" xfId="38686"/>
    <cellStyle name="Normal 10 3 2 2 2 3 5" xfId="17181"/>
    <cellStyle name="Normal 10 3 2 2 2 3 5 2" xfId="45852"/>
    <cellStyle name="Normal 10 3 2 2 2 3 6" xfId="31516"/>
    <cellStyle name="Normal 10 3 2 2 2 4" xfId="3550"/>
    <cellStyle name="Normal 10 3 2 2 2 4 2" xfId="7111"/>
    <cellStyle name="Normal 10 3 2 2 2 4 2 2" xfId="14315"/>
    <cellStyle name="Normal 10 3 2 2 2 4 2 2 2" xfId="28798"/>
    <cellStyle name="Normal 10 3 2 2 2 4 2 2 2 2" xfId="57469"/>
    <cellStyle name="Normal 10 3 2 2 2 4 2 2 3" xfId="43133"/>
    <cellStyle name="Normal 10 3 2 2 2 4 2 3" xfId="21628"/>
    <cellStyle name="Normal 10 3 2 2 2 4 2 3 2" xfId="50299"/>
    <cellStyle name="Normal 10 3 2 2 2 4 2 4" xfId="35963"/>
    <cellStyle name="Normal 10 3 2 2 2 4 3" xfId="10752"/>
    <cellStyle name="Normal 10 3 2 2 2 4 3 2" xfId="25235"/>
    <cellStyle name="Normal 10 3 2 2 2 4 3 2 2" xfId="53906"/>
    <cellStyle name="Normal 10 3 2 2 2 4 3 3" xfId="39570"/>
    <cellStyle name="Normal 10 3 2 2 2 4 4" xfId="18065"/>
    <cellStyle name="Normal 10 3 2 2 2 4 4 2" xfId="46736"/>
    <cellStyle name="Normal 10 3 2 2 2 4 5" xfId="32400"/>
    <cellStyle name="Normal 10 3 2 2 2 5" xfId="5333"/>
    <cellStyle name="Normal 10 3 2 2 2 5 2" xfId="12537"/>
    <cellStyle name="Normal 10 3 2 2 2 5 2 2" xfId="27020"/>
    <cellStyle name="Normal 10 3 2 2 2 5 2 2 2" xfId="55691"/>
    <cellStyle name="Normal 10 3 2 2 2 5 2 3" xfId="41355"/>
    <cellStyle name="Normal 10 3 2 2 2 5 3" xfId="19850"/>
    <cellStyle name="Normal 10 3 2 2 2 5 3 2" xfId="48521"/>
    <cellStyle name="Normal 10 3 2 2 2 5 4" xfId="34185"/>
    <cellStyle name="Normal 10 3 2 2 2 6" xfId="8971"/>
    <cellStyle name="Normal 10 3 2 2 2 6 2" xfId="23454"/>
    <cellStyle name="Normal 10 3 2 2 2 6 2 2" xfId="52125"/>
    <cellStyle name="Normal 10 3 2 2 2 6 3" xfId="37789"/>
    <cellStyle name="Normal 10 3 2 2 2 7" xfId="16287"/>
    <cellStyle name="Normal 10 3 2 2 2 7 2" xfId="44958"/>
    <cellStyle name="Normal 10 3 2 2 2 8" xfId="30622"/>
    <cellStyle name="Normal 10 3 2 2 2 9" xfId="1794"/>
    <cellStyle name="Normal 10 3 2 2 3" xfId="911"/>
    <cellStyle name="Normal 10 3 2 2 3 2" xfId="2889"/>
    <cellStyle name="Normal 10 3 2 2 3 2 2" xfId="4650"/>
    <cellStyle name="Normal 10 3 2 2 3 2 2 2" xfId="8213"/>
    <cellStyle name="Normal 10 3 2 2 3 2 2 2 2" xfId="15417"/>
    <cellStyle name="Normal 10 3 2 2 3 2 2 2 2 2" xfId="29900"/>
    <cellStyle name="Normal 10 3 2 2 3 2 2 2 2 2 2" xfId="58571"/>
    <cellStyle name="Normal 10 3 2 2 3 2 2 2 2 3" xfId="44235"/>
    <cellStyle name="Normal 10 3 2 2 3 2 2 2 3" xfId="22730"/>
    <cellStyle name="Normal 10 3 2 2 3 2 2 2 3 2" xfId="51401"/>
    <cellStyle name="Normal 10 3 2 2 3 2 2 2 4" xfId="37065"/>
    <cellStyle name="Normal 10 3 2 2 3 2 2 3" xfId="11854"/>
    <cellStyle name="Normal 10 3 2 2 3 2 2 3 2" xfId="26337"/>
    <cellStyle name="Normal 10 3 2 2 3 2 2 3 2 2" xfId="55008"/>
    <cellStyle name="Normal 10 3 2 2 3 2 2 3 3" xfId="40672"/>
    <cellStyle name="Normal 10 3 2 2 3 2 2 4" xfId="19167"/>
    <cellStyle name="Normal 10 3 2 2 3 2 2 4 2" xfId="47838"/>
    <cellStyle name="Normal 10 3 2 2 3 2 2 5" xfId="33502"/>
    <cellStyle name="Normal 10 3 2 2 3 2 3" xfId="6445"/>
    <cellStyle name="Normal 10 3 2 2 3 2 3 2" xfId="13649"/>
    <cellStyle name="Normal 10 3 2 2 3 2 3 2 2" xfId="28132"/>
    <cellStyle name="Normal 10 3 2 2 3 2 3 2 2 2" xfId="56803"/>
    <cellStyle name="Normal 10 3 2 2 3 2 3 2 3" xfId="42467"/>
    <cellStyle name="Normal 10 3 2 2 3 2 3 3" xfId="20962"/>
    <cellStyle name="Normal 10 3 2 2 3 2 3 3 2" xfId="49633"/>
    <cellStyle name="Normal 10 3 2 2 3 2 3 4" xfId="35297"/>
    <cellStyle name="Normal 10 3 2 2 3 2 4" xfId="10086"/>
    <cellStyle name="Normal 10 3 2 2 3 2 4 2" xfId="24569"/>
    <cellStyle name="Normal 10 3 2 2 3 2 4 2 2" xfId="53240"/>
    <cellStyle name="Normal 10 3 2 2 3 2 4 3" xfId="38904"/>
    <cellStyle name="Normal 10 3 2 2 3 2 5" xfId="17399"/>
    <cellStyle name="Normal 10 3 2 2 3 2 5 2" xfId="46070"/>
    <cellStyle name="Normal 10 3 2 2 3 2 6" xfId="31734"/>
    <cellStyle name="Normal 10 3 2 2 3 3" xfId="3766"/>
    <cellStyle name="Normal 10 3 2 2 3 3 2" xfId="7329"/>
    <cellStyle name="Normal 10 3 2 2 3 3 2 2" xfId="14533"/>
    <cellStyle name="Normal 10 3 2 2 3 3 2 2 2" xfId="29016"/>
    <cellStyle name="Normal 10 3 2 2 3 3 2 2 2 2" xfId="57687"/>
    <cellStyle name="Normal 10 3 2 2 3 3 2 2 3" xfId="43351"/>
    <cellStyle name="Normal 10 3 2 2 3 3 2 3" xfId="21846"/>
    <cellStyle name="Normal 10 3 2 2 3 3 2 3 2" xfId="50517"/>
    <cellStyle name="Normal 10 3 2 2 3 3 2 4" xfId="36181"/>
    <cellStyle name="Normal 10 3 2 2 3 3 3" xfId="10970"/>
    <cellStyle name="Normal 10 3 2 2 3 3 3 2" xfId="25453"/>
    <cellStyle name="Normal 10 3 2 2 3 3 3 2 2" xfId="54124"/>
    <cellStyle name="Normal 10 3 2 2 3 3 3 3" xfId="39788"/>
    <cellStyle name="Normal 10 3 2 2 3 3 4" xfId="18283"/>
    <cellStyle name="Normal 10 3 2 2 3 3 4 2" xfId="46954"/>
    <cellStyle name="Normal 10 3 2 2 3 3 5" xfId="32618"/>
    <cellStyle name="Normal 10 3 2 2 3 4" xfId="5551"/>
    <cellStyle name="Normal 10 3 2 2 3 4 2" xfId="12755"/>
    <cellStyle name="Normal 10 3 2 2 3 4 2 2" xfId="27238"/>
    <cellStyle name="Normal 10 3 2 2 3 4 2 2 2" xfId="55909"/>
    <cellStyle name="Normal 10 3 2 2 3 4 2 3" xfId="41573"/>
    <cellStyle name="Normal 10 3 2 2 3 4 3" xfId="20068"/>
    <cellStyle name="Normal 10 3 2 2 3 4 3 2" xfId="48739"/>
    <cellStyle name="Normal 10 3 2 2 3 4 4" xfId="34403"/>
    <cellStyle name="Normal 10 3 2 2 3 5" xfId="9192"/>
    <cellStyle name="Normal 10 3 2 2 3 5 2" xfId="23675"/>
    <cellStyle name="Normal 10 3 2 2 3 5 2 2" xfId="52346"/>
    <cellStyle name="Normal 10 3 2 2 3 5 3" xfId="38010"/>
    <cellStyle name="Normal 10 3 2 2 3 6" xfId="16505"/>
    <cellStyle name="Normal 10 3 2 2 3 6 2" xfId="45176"/>
    <cellStyle name="Normal 10 3 2 2 3 7" xfId="30840"/>
    <cellStyle name="Normal 10 3 2 2 3 8" xfId="2010"/>
    <cellStyle name="Normal 10 3 2 2 4" xfId="2462"/>
    <cellStyle name="Normal 10 3 2 2 4 2" xfId="4216"/>
    <cellStyle name="Normal 10 3 2 2 4 2 2" xfId="7779"/>
    <cellStyle name="Normal 10 3 2 2 4 2 2 2" xfId="14983"/>
    <cellStyle name="Normal 10 3 2 2 4 2 2 2 2" xfId="29466"/>
    <cellStyle name="Normal 10 3 2 2 4 2 2 2 2 2" xfId="58137"/>
    <cellStyle name="Normal 10 3 2 2 4 2 2 2 3" xfId="43801"/>
    <cellStyle name="Normal 10 3 2 2 4 2 2 3" xfId="22296"/>
    <cellStyle name="Normal 10 3 2 2 4 2 2 3 2" xfId="50967"/>
    <cellStyle name="Normal 10 3 2 2 4 2 2 4" xfId="36631"/>
    <cellStyle name="Normal 10 3 2 2 4 2 3" xfId="11420"/>
    <cellStyle name="Normal 10 3 2 2 4 2 3 2" xfId="25903"/>
    <cellStyle name="Normal 10 3 2 2 4 2 3 2 2" xfId="54574"/>
    <cellStyle name="Normal 10 3 2 2 4 2 3 3" xfId="40238"/>
    <cellStyle name="Normal 10 3 2 2 4 2 4" xfId="18733"/>
    <cellStyle name="Normal 10 3 2 2 4 2 4 2" xfId="47404"/>
    <cellStyle name="Normal 10 3 2 2 4 2 5" xfId="33068"/>
    <cellStyle name="Normal 10 3 2 2 4 3" xfId="6011"/>
    <cellStyle name="Normal 10 3 2 2 4 3 2" xfId="13215"/>
    <cellStyle name="Normal 10 3 2 2 4 3 2 2" xfId="27698"/>
    <cellStyle name="Normal 10 3 2 2 4 3 2 2 2" xfId="56369"/>
    <cellStyle name="Normal 10 3 2 2 4 3 2 3" xfId="42033"/>
    <cellStyle name="Normal 10 3 2 2 4 3 3" xfId="20528"/>
    <cellStyle name="Normal 10 3 2 2 4 3 3 2" xfId="49199"/>
    <cellStyle name="Normal 10 3 2 2 4 3 4" xfId="34863"/>
    <cellStyle name="Normal 10 3 2 2 4 4" xfId="9652"/>
    <cellStyle name="Normal 10 3 2 2 4 4 2" xfId="24135"/>
    <cellStyle name="Normal 10 3 2 2 4 4 2 2" xfId="52806"/>
    <cellStyle name="Normal 10 3 2 2 4 4 3" xfId="38470"/>
    <cellStyle name="Normal 10 3 2 2 4 5" xfId="16965"/>
    <cellStyle name="Normal 10 3 2 2 4 5 2" xfId="45636"/>
    <cellStyle name="Normal 10 3 2 2 4 6" xfId="31300"/>
    <cellStyle name="Normal 10 3 2 2 5" xfId="3334"/>
    <cellStyle name="Normal 10 3 2 2 5 2" xfId="6895"/>
    <cellStyle name="Normal 10 3 2 2 5 2 2" xfId="14099"/>
    <cellStyle name="Normal 10 3 2 2 5 2 2 2" xfId="28582"/>
    <cellStyle name="Normal 10 3 2 2 5 2 2 2 2" xfId="57253"/>
    <cellStyle name="Normal 10 3 2 2 5 2 2 3" xfId="42917"/>
    <cellStyle name="Normal 10 3 2 2 5 2 3" xfId="21412"/>
    <cellStyle name="Normal 10 3 2 2 5 2 3 2" xfId="50083"/>
    <cellStyle name="Normal 10 3 2 2 5 2 4" xfId="35747"/>
    <cellStyle name="Normal 10 3 2 2 5 3" xfId="10536"/>
    <cellStyle name="Normal 10 3 2 2 5 3 2" xfId="25019"/>
    <cellStyle name="Normal 10 3 2 2 5 3 2 2" xfId="53690"/>
    <cellStyle name="Normal 10 3 2 2 5 3 3" xfId="39354"/>
    <cellStyle name="Normal 10 3 2 2 5 4" xfId="17849"/>
    <cellStyle name="Normal 10 3 2 2 5 4 2" xfId="46520"/>
    <cellStyle name="Normal 10 3 2 2 5 5" xfId="32184"/>
    <cellStyle name="Normal 10 3 2 2 6" xfId="5117"/>
    <cellStyle name="Normal 10 3 2 2 6 2" xfId="12321"/>
    <cellStyle name="Normal 10 3 2 2 6 2 2" xfId="26804"/>
    <cellStyle name="Normal 10 3 2 2 6 2 2 2" xfId="55475"/>
    <cellStyle name="Normal 10 3 2 2 6 2 3" xfId="41139"/>
    <cellStyle name="Normal 10 3 2 2 6 3" xfId="19634"/>
    <cellStyle name="Normal 10 3 2 2 6 3 2" xfId="48305"/>
    <cellStyle name="Normal 10 3 2 2 6 4" xfId="33969"/>
    <cellStyle name="Normal 10 3 2 2 7" xfId="8751"/>
    <cellStyle name="Normal 10 3 2 2 7 2" xfId="23234"/>
    <cellStyle name="Normal 10 3 2 2 7 2 2" xfId="51905"/>
    <cellStyle name="Normal 10 3 2 2 7 3" xfId="37569"/>
    <cellStyle name="Normal 10 3 2 2 8" xfId="16071"/>
    <cellStyle name="Normal 10 3 2 2 8 2" xfId="44742"/>
    <cellStyle name="Normal 10 3 2 2 9" xfId="30406"/>
    <cellStyle name="Normal 10 3 2 3" xfId="677"/>
    <cellStyle name="Normal 10 3 2 3 2" xfId="1126"/>
    <cellStyle name="Normal 10 3 2 3 2 2" xfId="3102"/>
    <cellStyle name="Normal 10 3 2 3 2 2 2" xfId="4865"/>
    <cellStyle name="Normal 10 3 2 3 2 2 2 2" xfId="8428"/>
    <cellStyle name="Normal 10 3 2 3 2 2 2 2 2" xfId="15632"/>
    <cellStyle name="Normal 10 3 2 3 2 2 2 2 2 2" xfId="30115"/>
    <cellStyle name="Normal 10 3 2 3 2 2 2 2 2 2 2" xfId="58786"/>
    <cellStyle name="Normal 10 3 2 3 2 2 2 2 2 3" xfId="44450"/>
    <cellStyle name="Normal 10 3 2 3 2 2 2 2 3" xfId="22945"/>
    <cellStyle name="Normal 10 3 2 3 2 2 2 2 3 2" xfId="51616"/>
    <cellStyle name="Normal 10 3 2 3 2 2 2 2 4" xfId="37280"/>
    <cellStyle name="Normal 10 3 2 3 2 2 2 3" xfId="12069"/>
    <cellStyle name="Normal 10 3 2 3 2 2 2 3 2" xfId="26552"/>
    <cellStyle name="Normal 10 3 2 3 2 2 2 3 2 2" xfId="55223"/>
    <cellStyle name="Normal 10 3 2 3 2 2 2 3 3" xfId="40887"/>
    <cellStyle name="Normal 10 3 2 3 2 2 2 4" xfId="19382"/>
    <cellStyle name="Normal 10 3 2 3 2 2 2 4 2" xfId="48053"/>
    <cellStyle name="Normal 10 3 2 3 2 2 2 5" xfId="33717"/>
    <cellStyle name="Normal 10 3 2 3 2 2 3" xfId="6660"/>
    <cellStyle name="Normal 10 3 2 3 2 2 3 2" xfId="13864"/>
    <cellStyle name="Normal 10 3 2 3 2 2 3 2 2" xfId="28347"/>
    <cellStyle name="Normal 10 3 2 3 2 2 3 2 2 2" xfId="57018"/>
    <cellStyle name="Normal 10 3 2 3 2 2 3 2 3" xfId="42682"/>
    <cellStyle name="Normal 10 3 2 3 2 2 3 3" xfId="21177"/>
    <cellStyle name="Normal 10 3 2 3 2 2 3 3 2" xfId="49848"/>
    <cellStyle name="Normal 10 3 2 3 2 2 3 4" xfId="35512"/>
    <cellStyle name="Normal 10 3 2 3 2 2 4" xfId="10301"/>
    <cellStyle name="Normal 10 3 2 3 2 2 4 2" xfId="24784"/>
    <cellStyle name="Normal 10 3 2 3 2 2 4 2 2" xfId="53455"/>
    <cellStyle name="Normal 10 3 2 3 2 2 4 3" xfId="39119"/>
    <cellStyle name="Normal 10 3 2 3 2 2 5" xfId="17614"/>
    <cellStyle name="Normal 10 3 2 3 2 2 5 2" xfId="46285"/>
    <cellStyle name="Normal 10 3 2 3 2 2 6" xfId="31949"/>
    <cellStyle name="Normal 10 3 2 3 2 3" xfId="3981"/>
    <cellStyle name="Normal 10 3 2 3 2 3 2" xfId="7544"/>
    <cellStyle name="Normal 10 3 2 3 2 3 2 2" xfId="14748"/>
    <cellStyle name="Normal 10 3 2 3 2 3 2 2 2" xfId="29231"/>
    <cellStyle name="Normal 10 3 2 3 2 3 2 2 2 2" xfId="57902"/>
    <cellStyle name="Normal 10 3 2 3 2 3 2 2 3" xfId="43566"/>
    <cellStyle name="Normal 10 3 2 3 2 3 2 3" xfId="22061"/>
    <cellStyle name="Normal 10 3 2 3 2 3 2 3 2" xfId="50732"/>
    <cellStyle name="Normal 10 3 2 3 2 3 2 4" xfId="36396"/>
    <cellStyle name="Normal 10 3 2 3 2 3 3" xfId="11185"/>
    <cellStyle name="Normal 10 3 2 3 2 3 3 2" xfId="25668"/>
    <cellStyle name="Normal 10 3 2 3 2 3 3 2 2" xfId="54339"/>
    <cellStyle name="Normal 10 3 2 3 2 3 3 3" xfId="40003"/>
    <cellStyle name="Normal 10 3 2 3 2 3 4" xfId="18498"/>
    <cellStyle name="Normal 10 3 2 3 2 3 4 2" xfId="47169"/>
    <cellStyle name="Normal 10 3 2 3 2 3 5" xfId="32833"/>
    <cellStyle name="Normal 10 3 2 3 2 4" xfId="5766"/>
    <cellStyle name="Normal 10 3 2 3 2 4 2" xfId="12970"/>
    <cellStyle name="Normal 10 3 2 3 2 4 2 2" xfId="27453"/>
    <cellStyle name="Normal 10 3 2 3 2 4 2 2 2" xfId="56124"/>
    <cellStyle name="Normal 10 3 2 3 2 4 2 3" xfId="41788"/>
    <cellStyle name="Normal 10 3 2 3 2 4 3" xfId="20283"/>
    <cellStyle name="Normal 10 3 2 3 2 4 3 2" xfId="48954"/>
    <cellStyle name="Normal 10 3 2 3 2 4 4" xfId="34618"/>
    <cellStyle name="Normal 10 3 2 3 2 5" xfId="9407"/>
    <cellStyle name="Normal 10 3 2 3 2 5 2" xfId="23890"/>
    <cellStyle name="Normal 10 3 2 3 2 5 2 2" xfId="52561"/>
    <cellStyle name="Normal 10 3 2 3 2 5 3" xfId="38225"/>
    <cellStyle name="Normal 10 3 2 3 2 6" xfId="16720"/>
    <cellStyle name="Normal 10 3 2 3 2 6 2" xfId="45391"/>
    <cellStyle name="Normal 10 3 2 3 2 7" xfId="31055"/>
    <cellStyle name="Normal 10 3 2 3 2 8" xfId="2223"/>
    <cellStyle name="Normal 10 3 2 3 3" xfId="2672"/>
    <cellStyle name="Normal 10 3 2 3 3 2" xfId="4431"/>
    <cellStyle name="Normal 10 3 2 3 3 2 2" xfId="7994"/>
    <cellStyle name="Normal 10 3 2 3 3 2 2 2" xfId="15198"/>
    <cellStyle name="Normal 10 3 2 3 3 2 2 2 2" xfId="29681"/>
    <cellStyle name="Normal 10 3 2 3 3 2 2 2 2 2" xfId="58352"/>
    <cellStyle name="Normal 10 3 2 3 3 2 2 2 3" xfId="44016"/>
    <cellStyle name="Normal 10 3 2 3 3 2 2 3" xfId="22511"/>
    <cellStyle name="Normal 10 3 2 3 3 2 2 3 2" xfId="51182"/>
    <cellStyle name="Normal 10 3 2 3 3 2 2 4" xfId="36846"/>
    <cellStyle name="Normal 10 3 2 3 3 2 3" xfId="11635"/>
    <cellStyle name="Normal 10 3 2 3 3 2 3 2" xfId="26118"/>
    <cellStyle name="Normal 10 3 2 3 3 2 3 2 2" xfId="54789"/>
    <cellStyle name="Normal 10 3 2 3 3 2 3 3" xfId="40453"/>
    <cellStyle name="Normal 10 3 2 3 3 2 4" xfId="18948"/>
    <cellStyle name="Normal 10 3 2 3 3 2 4 2" xfId="47619"/>
    <cellStyle name="Normal 10 3 2 3 3 2 5" xfId="33283"/>
    <cellStyle name="Normal 10 3 2 3 3 3" xfId="6226"/>
    <cellStyle name="Normal 10 3 2 3 3 3 2" xfId="13430"/>
    <cellStyle name="Normal 10 3 2 3 3 3 2 2" xfId="27913"/>
    <cellStyle name="Normal 10 3 2 3 3 3 2 2 2" xfId="56584"/>
    <cellStyle name="Normal 10 3 2 3 3 3 2 3" xfId="42248"/>
    <cellStyle name="Normal 10 3 2 3 3 3 3" xfId="20743"/>
    <cellStyle name="Normal 10 3 2 3 3 3 3 2" xfId="49414"/>
    <cellStyle name="Normal 10 3 2 3 3 3 4" xfId="35078"/>
    <cellStyle name="Normal 10 3 2 3 3 4" xfId="9867"/>
    <cellStyle name="Normal 10 3 2 3 3 4 2" xfId="24350"/>
    <cellStyle name="Normal 10 3 2 3 3 4 2 2" xfId="53021"/>
    <cellStyle name="Normal 10 3 2 3 3 4 3" xfId="38685"/>
    <cellStyle name="Normal 10 3 2 3 3 5" xfId="17180"/>
    <cellStyle name="Normal 10 3 2 3 3 5 2" xfId="45851"/>
    <cellStyle name="Normal 10 3 2 3 3 6" xfId="31515"/>
    <cellStyle name="Normal 10 3 2 3 4" xfId="3549"/>
    <cellStyle name="Normal 10 3 2 3 4 2" xfId="7110"/>
    <cellStyle name="Normal 10 3 2 3 4 2 2" xfId="14314"/>
    <cellStyle name="Normal 10 3 2 3 4 2 2 2" xfId="28797"/>
    <cellStyle name="Normal 10 3 2 3 4 2 2 2 2" xfId="57468"/>
    <cellStyle name="Normal 10 3 2 3 4 2 2 3" xfId="43132"/>
    <cellStyle name="Normal 10 3 2 3 4 2 3" xfId="21627"/>
    <cellStyle name="Normal 10 3 2 3 4 2 3 2" xfId="50298"/>
    <cellStyle name="Normal 10 3 2 3 4 2 4" xfId="35962"/>
    <cellStyle name="Normal 10 3 2 3 4 3" xfId="10751"/>
    <cellStyle name="Normal 10 3 2 3 4 3 2" xfId="25234"/>
    <cellStyle name="Normal 10 3 2 3 4 3 2 2" xfId="53905"/>
    <cellStyle name="Normal 10 3 2 3 4 3 3" xfId="39569"/>
    <cellStyle name="Normal 10 3 2 3 4 4" xfId="18064"/>
    <cellStyle name="Normal 10 3 2 3 4 4 2" xfId="46735"/>
    <cellStyle name="Normal 10 3 2 3 4 5" xfId="32399"/>
    <cellStyle name="Normal 10 3 2 3 5" xfId="5332"/>
    <cellStyle name="Normal 10 3 2 3 5 2" xfId="12536"/>
    <cellStyle name="Normal 10 3 2 3 5 2 2" xfId="27019"/>
    <cellStyle name="Normal 10 3 2 3 5 2 2 2" xfId="55690"/>
    <cellStyle name="Normal 10 3 2 3 5 2 3" xfId="41354"/>
    <cellStyle name="Normal 10 3 2 3 5 3" xfId="19849"/>
    <cellStyle name="Normal 10 3 2 3 5 3 2" xfId="48520"/>
    <cellStyle name="Normal 10 3 2 3 5 4" xfId="34184"/>
    <cellStyle name="Normal 10 3 2 3 6" xfId="8970"/>
    <cellStyle name="Normal 10 3 2 3 6 2" xfId="23453"/>
    <cellStyle name="Normal 10 3 2 3 6 2 2" xfId="52124"/>
    <cellStyle name="Normal 10 3 2 3 6 3" xfId="37788"/>
    <cellStyle name="Normal 10 3 2 3 7" xfId="16286"/>
    <cellStyle name="Normal 10 3 2 3 7 2" xfId="44957"/>
    <cellStyle name="Normal 10 3 2 3 8" xfId="30621"/>
    <cellStyle name="Normal 10 3 2 3 9" xfId="1793"/>
    <cellStyle name="Normal 10 3 2 4" xfId="910"/>
    <cellStyle name="Normal 10 3 2 4 2" xfId="2888"/>
    <cellStyle name="Normal 10 3 2 4 2 2" xfId="4649"/>
    <cellStyle name="Normal 10 3 2 4 2 2 2" xfId="8212"/>
    <cellStyle name="Normal 10 3 2 4 2 2 2 2" xfId="15416"/>
    <cellStyle name="Normal 10 3 2 4 2 2 2 2 2" xfId="29899"/>
    <cellStyle name="Normal 10 3 2 4 2 2 2 2 2 2" xfId="58570"/>
    <cellStyle name="Normal 10 3 2 4 2 2 2 2 3" xfId="44234"/>
    <cellStyle name="Normal 10 3 2 4 2 2 2 3" xfId="22729"/>
    <cellStyle name="Normal 10 3 2 4 2 2 2 3 2" xfId="51400"/>
    <cellStyle name="Normal 10 3 2 4 2 2 2 4" xfId="37064"/>
    <cellStyle name="Normal 10 3 2 4 2 2 3" xfId="11853"/>
    <cellStyle name="Normal 10 3 2 4 2 2 3 2" xfId="26336"/>
    <cellStyle name="Normal 10 3 2 4 2 2 3 2 2" xfId="55007"/>
    <cellStyle name="Normal 10 3 2 4 2 2 3 3" xfId="40671"/>
    <cellStyle name="Normal 10 3 2 4 2 2 4" xfId="19166"/>
    <cellStyle name="Normal 10 3 2 4 2 2 4 2" xfId="47837"/>
    <cellStyle name="Normal 10 3 2 4 2 2 5" xfId="33501"/>
    <cellStyle name="Normal 10 3 2 4 2 3" xfId="6444"/>
    <cellStyle name="Normal 10 3 2 4 2 3 2" xfId="13648"/>
    <cellStyle name="Normal 10 3 2 4 2 3 2 2" xfId="28131"/>
    <cellStyle name="Normal 10 3 2 4 2 3 2 2 2" xfId="56802"/>
    <cellStyle name="Normal 10 3 2 4 2 3 2 3" xfId="42466"/>
    <cellStyle name="Normal 10 3 2 4 2 3 3" xfId="20961"/>
    <cellStyle name="Normal 10 3 2 4 2 3 3 2" xfId="49632"/>
    <cellStyle name="Normal 10 3 2 4 2 3 4" xfId="35296"/>
    <cellStyle name="Normal 10 3 2 4 2 4" xfId="10085"/>
    <cellStyle name="Normal 10 3 2 4 2 4 2" xfId="24568"/>
    <cellStyle name="Normal 10 3 2 4 2 4 2 2" xfId="53239"/>
    <cellStyle name="Normal 10 3 2 4 2 4 3" xfId="38903"/>
    <cellStyle name="Normal 10 3 2 4 2 5" xfId="17398"/>
    <cellStyle name="Normal 10 3 2 4 2 5 2" xfId="46069"/>
    <cellStyle name="Normal 10 3 2 4 2 6" xfId="31733"/>
    <cellStyle name="Normal 10 3 2 4 3" xfId="3765"/>
    <cellStyle name="Normal 10 3 2 4 3 2" xfId="7328"/>
    <cellStyle name="Normal 10 3 2 4 3 2 2" xfId="14532"/>
    <cellStyle name="Normal 10 3 2 4 3 2 2 2" xfId="29015"/>
    <cellStyle name="Normal 10 3 2 4 3 2 2 2 2" xfId="57686"/>
    <cellStyle name="Normal 10 3 2 4 3 2 2 3" xfId="43350"/>
    <cellStyle name="Normal 10 3 2 4 3 2 3" xfId="21845"/>
    <cellStyle name="Normal 10 3 2 4 3 2 3 2" xfId="50516"/>
    <cellStyle name="Normal 10 3 2 4 3 2 4" xfId="36180"/>
    <cellStyle name="Normal 10 3 2 4 3 3" xfId="10969"/>
    <cellStyle name="Normal 10 3 2 4 3 3 2" xfId="25452"/>
    <cellStyle name="Normal 10 3 2 4 3 3 2 2" xfId="54123"/>
    <cellStyle name="Normal 10 3 2 4 3 3 3" xfId="39787"/>
    <cellStyle name="Normal 10 3 2 4 3 4" xfId="18282"/>
    <cellStyle name="Normal 10 3 2 4 3 4 2" xfId="46953"/>
    <cellStyle name="Normal 10 3 2 4 3 5" xfId="32617"/>
    <cellStyle name="Normal 10 3 2 4 4" xfId="5550"/>
    <cellStyle name="Normal 10 3 2 4 4 2" xfId="12754"/>
    <cellStyle name="Normal 10 3 2 4 4 2 2" xfId="27237"/>
    <cellStyle name="Normal 10 3 2 4 4 2 2 2" xfId="55908"/>
    <cellStyle name="Normal 10 3 2 4 4 2 3" xfId="41572"/>
    <cellStyle name="Normal 10 3 2 4 4 3" xfId="20067"/>
    <cellStyle name="Normal 10 3 2 4 4 3 2" xfId="48738"/>
    <cellStyle name="Normal 10 3 2 4 4 4" xfId="34402"/>
    <cellStyle name="Normal 10 3 2 4 5" xfId="9191"/>
    <cellStyle name="Normal 10 3 2 4 5 2" xfId="23674"/>
    <cellStyle name="Normal 10 3 2 4 5 2 2" xfId="52345"/>
    <cellStyle name="Normal 10 3 2 4 5 3" xfId="38009"/>
    <cellStyle name="Normal 10 3 2 4 6" xfId="16504"/>
    <cellStyle name="Normal 10 3 2 4 6 2" xfId="45175"/>
    <cellStyle name="Normal 10 3 2 4 7" xfId="30839"/>
    <cellStyle name="Normal 10 3 2 4 8" xfId="2009"/>
    <cellStyle name="Normal 10 3 2 5" xfId="2461"/>
    <cellStyle name="Normal 10 3 2 5 2" xfId="4215"/>
    <cellStyle name="Normal 10 3 2 5 2 2" xfId="7778"/>
    <cellStyle name="Normal 10 3 2 5 2 2 2" xfId="14982"/>
    <cellStyle name="Normal 10 3 2 5 2 2 2 2" xfId="29465"/>
    <cellStyle name="Normal 10 3 2 5 2 2 2 2 2" xfId="58136"/>
    <cellStyle name="Normal 10 3 2 5 2 2 2 3" xfId="43800"/>
    <cellStyle name="Normal 10 3 2 5 2 2 3" xfId="22295"/>
    <cellStyle name="Normal 10 3 2 5 2 2 3 2" xfId="50966"/>
    <cellStyle name="Normal 10 3 2 5 2 2 4" xfId="36630"/>
    <cellStyle name="Normal 10 3 2 5 2 3" xfId="11419"/>
    <cellStyle name="Normal 10 3 2 5 2 3 2" xfId="25902"/>
    <cellStyle name="Normal 10 3 2 5 2 3 2 2" xfId="54573"/>
    <cellStyle name="Normal 10 3 2 5 2 3 3" xfId="40237"/>
    <cellStyle name="Normal 10 3 2 5 2 4" xfId="18732"/>
    <cellStyle name="Normal 10 3 2 5 2 4 2" xfId="47403"/>
    <cellStyle name="Normal 10 3 2 5 2 5" xfId="33067"/>
    <cellStyle name="Normal 10 3 2 5 3" xfId="6010"/>
    <cellStyle name="Normal 10 3 2 5 3 2" xfId="13214"/>
    <cellStyle name="Normal 10 3 2 5 3 2 2" xfId="27697"/>
    <cellStyle name="Normal 10 3 2 5 3 2 2 2" xfId="56368"/>
    <cellStyle name="Normal 10 3 2 5 3 2 3" xfId="42032"/>
    <cellStyle name="Normal 10 3 2 5 3 3" xfId="20527"/>
    <cellStyle name="Normal 10 3 2 5 3 3 2" xfId="49198"/>
    <cellStyle name="Normal 10 3 2 5 3 4" xfId="34862"/>
    <cellStyle name="Normal 10 3 2 5 4" xfId="9651"/>
    <cellStyle name="Normal 10 3 2 5 4 2" xfId="24134"/>
    <cellStyle name="Normal 10 3 2 5 4 2 2" xfId="52805"/>
    <cellStyle name="Normal 10 3 2 5 4 3" xfId="38469"/>
    <cellStyle name="Normal 10 3 2 5 5" xfId="16964"/>
    <cellStyle name="Normal 10 3 2 5 5 2" xfId="45635"/>
    <cellStyle name="Normal 10 3 2 5 6" xfId="31299"/>
    <cellStyle name="Normal 10 3 2 6" xfId="3333"/>
    <cellStyle name="Normal 10 3 2 6 2" xfId="6894"/>
    <cellStyle name="Normal 10 3 2 6 2 2" xfId="14098"/>
    <cellStyle name="Normal 10 3 2 6 2 2 2" xfId="28581"/>
    <cellStyle name="Normal 10 3 2 6 2 2 2 2" xfId="57252"/>
    <cellStyle name="Normal 10 3 2 6 2 2 3" xfId="42916"/>
    <cellStyle name="Normal 10 3 2 6 2 3" xfId="21411"/>
    <cellStyle name="Normal 10 3 2 6 2 3 2" xfId="50082"/>
    <cellStyle name="Normal 10 3 2 6 2 4" xfId="35746"/>
    <cellStyle name="Normal 10 3 2 6 3" xfId="10535"/>
    <cellStyle name="Normal 10 3 2 6 3 2" xfId="25018"/>
    <cellStyle name="Normal 10 3 2 6 3 2 2" xfId="53689"/>
    <cellStyle name="Normal 10 3 2 6 3 3" xfId="39353"/>
    <cellStyle name="Normal 10 3 2 6 4" xfId="17848"/>
    <cellStyle name="Normal 10 3 2 6 4 2" xfId="46519"/>
    <cellStyle name="Normal 10 3 2 6 5" xfId="32183"/>
    <cellStyle name="Normal 10 3 2 7" xfId="5116"/>
    <cellStyle name="Normal 10 3 2 7 2" xfId="12320"/>
    <cellStyle name="Normal 10 3 2 7 2 2" xfId="26803"/>
    <cellStyle name="Normal 10 3 2 7 2 2 2" xfId="55474"/>
    <cellStyle name="Normal 10 3 2 7 2 3" xfId="41138"/>
    <cellStyle name="Normal 10 3 2 7 3" xfId="19633"/>
    <cellStyle name="Normal 10 3 2 7 3 2" xfId="48304"/>
    <cellStyle name="Normal 10 3 2 7 4" xfId="33968"/>
    <cellStyle name="Normal 10 3 2 8" xfId="8750"/>
    <cellStyle name="Normal 10 3 2 8 2" xfId="23233"/>
    <cellStyle name="Normal 10 3 2 8 2 2" xfId="51904"/>
    <cellStyle name="Normal 10 3 2 8 3" xfId="37568"/>
    <cellStyle name="Normal 10 3 2 9" xfId="16070"/>
    <cellStyle name="Normal 10 3 2 9 2" xfId="44741"/>
    <cellStyle name="Normal 10 3 3" xfId="309"/>
    <cellStyle name="Normal 10 3 3 10" xfId="1583"/>
    <cellStyle name="Normal 10 3 3 2" xfId="679"/>
    <cellStyle name="Normal 10 3 3 2 2" xfId="1128"/>
    <cellStyle name="Normal 10 3 3 2 2 2" xfId="3104"/>
    <cellStyle name="Normal 10 3 3 2 2 2 2" xfId="4867"/>
    <cellStyle name="Normal 10 3 3 2 2 2 2 2" xfId="8430"/>
    <cellStyle name="Normal 10 3 3 2 2 2 2 2 2" xfId="15634"/>
    <cellStyle name="Normal 10 3 3 2 2 2 2 2 2 2" xfId="30117"/>
    <cellStyle name="Normal 10 3 3 2 2 2 2 2 2 2 2" xfId="58788"/>
    <cellStyle name="Normal 10 3 3 2 2 2 2 2 2 3" xfId="44452"/>
    <cellStyle name="Normal 10 3 3 2 2 2 2 2 3" xfId="22947"/>
    <cellStyle name="Normal 10 3 3 2 2 2 2 2 3 2" xfId="51618"/>
    <cellStyle name="Normal 10 3 3 2 2 2 2 2 4" xfId="37282"/>
    <cellStyle name="Normal 10 3 3 2 2 2 2 3" xfId="12071"/>
    <cellStyle name="Normal 10 3 3 2 2 2 2 3 2" xfId="26554"/>
    <cellStyle name="Normal 10 3 3 2 2 2 2 3 2 2" xfId="55225"/>
    <cellStyle name="Normal 10 3 3 2 2 2 2 3 3" xfId="40889"/>
    <cellStyle name="Normal 10 3 3 2 2 2 2 4" xfId="19384"/>
    <cellStyle name="Normal 10 3 3 2 2 2 2 4 2" xfId="48055"/>
    <cellStyle name="Normal 10 3 3 2 2 2 2 5" xfId="33719"/>
    <cellStyle name="Normal 10 3 3 2 2 2 3" xfId="6662"/>
    <cellStyle name="Normal 10 3 3 2 2 2 3 2" xfId="13866"/>
    <cellStyle name="Normal 10 3 3 2 2 2 3 2 2" xfId="28349"/>
    <cellStyle name="Normal 10 3 3 2 2 2 3 2 2 2" xfId="57020"/>
    <cellStyle name="Normal 10 3 3 2 2 2 3 2 3" xfId="42684"/>
    <cellStyle name="Normal 10 3 3 2 2 2 3 3" xfId="21179"/>
    <cellStyle name="Normal 10 3 3 2 2 2 3 3 2" xfId="49850"/>
    <cellStyle name="Normal 10 3 3 2 2 2 3 4" xfId="35514"/>
    <cellStyle name="Normal 10 3 3 2 2 2 4" xfId="10303"/>
    <cellStyle name="Normal 10 3 3 2 2 2 4 2" xfId="24786"/>
    <cellStyle name="Normal 10 3 3 2 2 2 4 2 2" xfId="53457"/>
    <cellStyle name="Normal 10 3 3 2 2 2 4 3" xfId="39121"/>
    <cellStyle name="Normal 10 3 3 2 2 2 5" xfId="17616"/>
    <cellStyle name="Normal 10 3 3 2 2 2 5 2" xfId="46287"/>
    <cellStyle name="Normal 10 3 3 2 2 2 6" xfId="31951"/>
    <cellStyle name="Normal 10 3 3 2 2 3" xfId="3983"/>
    <cellStyle name="Normal 10 3 3 2 2 3 2" xfId="7546"/>
    <cellStyle name="Normal 10 3 3 2 2 3 2 2" xfId="14750"/>
    <cellStyle name="Normal 10 3 3 2 2 3 2 2 2" xfId="29233"/>
    <cellStyle name="Normal 10 3 3 2 2 3 2 2 2 2" xfId="57904"/>
    <cellStyle name="Normal 10 3 3 2 2 3 2 2 3" xfId="43568"/>
    <cellStyle name="Normal 10 3 3 2 2 3 2 3" xfId="22063"/>
    <cellStyle name="Normal 10 3 3 2 2 3 2 3 2" xfId="50734"/>
    <cellStyle name="Normal 10 3 3 2 2 3 2 4" xfId="36398"/>
    <cellStyle name="Normal 10 3 3 2 2 3 3" xfId="11187"/>
    <cellStyle name="Normal 10 3 3 2 2 3 3 2" xfId="25670"/>
    <cellStyle name="Normal 10 3 3 2 2 3 3 2 2" xfId="54341"/>
    <cellStyle name="Normal 10 3 3 2 2 3 3 3" xfId="40005"/>
    <cellStyle name="Normal 10 3 3 2 2 3 4" xfId="18500"/>
    <cellStyle name="Normal 10 3 3 2 2 3 4 2" xfId="47171"/>
    <cellStyle name="Normal 10 3 3 2 2 3 5" xfId="32835"/>
    <cellStyle name="Normal 10 3 3 2 2 4" xfId="5768"/>
    <cellStyle name="Normal 10 3 3 2 2 4 2" xfId="12972"/>
    <cellStyle name="Normal 10 3 3 2 2 4 2 2" xfId="27455"/>
    <cellStyle name="Normal 10 3 3 2 2 4 2 2 2" xfId="56126"/>
    <cellStyle name="Normal 10 3 3 2 2 4 2 3" xfId="41790"/>
    <cellStyle name="Normal 10 3 3 2 2 4 3" xfId="20285"/>
    <cellStyle name="Normal 10 3 3 2 2 4 3 2" xfId="48956"/>
    <cellStyle name="Normal 10 3 3 2 2 4 4" xfId="34620"/>
    <cellStyle name="Normal 10 3 3 2 2 5" xfId="9409"/>
    <cellStyle name="Normal 10 3 3 2 2 5 2" xfId="23892"/>
    <cellStyle name="Normal 10 3 3 2 2 5 2 2" xfId="52563"/>
    <cellStyle name="Normal 10 3 3 2 2 5 3" xfId="38227"/>
    <cellStyle name="Normal 10 3 3 2 2 6" xfId="16722"/>
    <cellStyle name="Normal 10 3 3 2 2 6 2" xfId="45393"/>
    <cellStyle name="Normal 10 3 3 2 2 7" xfId="31057"/>
    <cellStyle name="Normal 10 3 3 2 2 8" xfId="2225"/>
    <cellStyle name="Normal 10 3 3 2 3" xfId="2674"/>
    <cellStyle name="Normal 10 3 3 2 3 2" xfId="4433"/>
    <cellStyle name="Normal 10 3 3 2 3 2 2" xfId="7996"/>
    <cellStyle name="Normal 10 3 3 2 3 2 2 2" xfId="15200"/>
    <cellStyle name="Normal 10 3 3 2 3 2 2 2 2" xfId="29683"/>
    <cellStyle name="Normal 10 3 3 2 3 2 2 2 2 2" xfId="58354"/>
    <cellStyle name="Normal 10 3 3 2 3 2 2 2 3" xfId="44018"/>
    <cellStyle name="Normal 10 3 3 2 3 2 2 3" xfId="22513"/>
    <cellStyle name="Normal 10 3 3 2 3 2 2 3 2" xfId="51184"/>
    <cellStyle name="Normal 10 3 3 2 3 2 2 4" xfId="36848"/>
    <cellStyle name="Normal 10 3 3 2 3 2 3" xfId="11637"/>
    <cellStyle name="Normal 10 3 3 2 3 2 3 2" xfId="26120"/>
    <cellStyle name="Normal 10 3 3 2 3 2 3 2 2" xfId="54791"/>
    <cellStyle name="Normal 10 3 3 2 3 2 3 3" xfId="40455"/>
    <cellStyle name="Normal 10 3 3 2 3 2 4" xfId="18950"/>
    <cellStyle name="Normal 10 3 3 2 3 2 4 2" xfId="47621"/>
    <cellStyle name="Normal 10 3 3 2 3 2 5" xfId="33285"/>
    <cellStyle name="Normal 10 3 3 2 3 3" xfId="6228"/>
    <cellStyle name="Normal 10 3 3 2 3 3 2" xfId="13432"/>
    <cellStyle name="Normal 10 3 3 2 3 3 2 2" xfId="27915"/>
    <cellStyle name="Normal 10 3 3 2 3 3 2 2 2" xfId="56586"/>
    <cellStyle name="Normal 10 3 3 2 3 3 2 3" xfId="42250"/>
    <cellStyle name="Normal 10 3 3 2 3 3 3" xfId="20745"/>
    <cellStyle name="Normal 10 3 3 2 3 3 3 2" xfId="49416"/>
    <cellStyle name="Normal 10 3 3 2 3 3 4" xfId="35080"/>
    <cellStyle name="Normal 10 3 3 2 3 4" xfId="9869"/>
    <cellStyle name="Normal 10 3 3 2 3 4 2" xfId="24352"/>
    <cellStyle name="Normal 10 3 3 2 3 4 2 2" xfId="53023"/>
    <cellStyle name="Normal 10 3 3 2 3 4 3" xfId="38687"/>
    <cellStyle name="Normal 10 3 3 2 3 5" xfId="17182"/>
    <cellStyle name="Normal 10 3 3 2 3 5 2" xfId="45853"/>
    <cellStyle name="Normal 10 3 3 2 3 6" xfId="31517"/>
    <cellStyle name="Normal 10 3 3 2 4" xfId="3551"/>
    <cellStyle name="Normal 10 3 3 2 4 2" xfId="7112"/>
    <cellStyle name="Normal 10 3 3 2 4 2 2" xfId="14316"/>
    <cellStyle name="Normal 10 3 3 2 4 2 2 2" xfId="28799"/>
    <cellStyle name="Normal 10 3 3 2 4 2 2 2 2" xfId="57470"/>
    <cellStyle name="Normal 10 3 3 2 4 2 2 3" xfId="43134"/>
    <cellStyle name="Normal 10 3 3 2 4 2 3" xfId="21629"/>
    <cellStyle name="Normal 10 3 3 2 4 2 3 2" xfId="50300"/>
    <cellStyle name="Normal 10 3 3 2 4 2 4" xfId="35964"/>
    <cellStyle name="Normal 10 3 3 2 4 3" xfId="10753"/>
    <cellStyle name="Normal 10 3 3 2 4 3 2" xfId="25236"/>
    <cellStyle name="Normal 10 3 3 2 4 3 2 2" xfId="53907"/>
    <cellStyle name="Normal 10 3 3 2 4 3 3" xfId="39571"/>
    <cellStyle name="Normal 10 3 3 2 4 4" xfId="18066"/>
    <cellStyle name="Normal 10 3 3 2 4 4 2" xfId="46737"/>
    <cellStyle name="Normal 10 3 3 2 4 5" xfId="32401"/>
    <cellStyle name="Normal 10 3 3 2 5" xfId="5334"/>
    <cellStyle name="Normal 10 3 3 2 5 2" xfId="12538"/>
    <cellStyle name="Normal 10 3 3 2 5 2 2" xfId="27021"/>
    <cellStyle name="Normal 10 3 3 2 5 2 2 2" xfId="55692"/>
    <cellStyle name="Normal 10 3 3 2 5 2 3" xfId="41356"/>
    <cellStyle name="Normal 10 3 3 2 5 3" xfId="19851"/>
    <cellStyle name="Normal 10 3 3 2 5 3 2" xfId="48522"/>
    <cellStyle name="Normal 10 3 3 2 5 4" xfId="34186"/>
    <cellStyle name="Normal 10 3 3 2 6" xfId="8972"/>
    <cellStyle name="Normal 10 3 3 2 6 2" xfId="23455"/>
    <cellStyle name="Normal 10 3 3 2 6 2 2" xfId="52126"/>
    <cellStyle name="Normal 10 3 3 2 6 3" xfId="37790"/>
    <cellStyle name="Normal 10 3 3 2 7" xfId="16288"/>
    <cellStyle name="Normal 10 3 3 2 7 2" xfId="44959"/>
    <cellStyle name="Normal 10 3 3 2 8" xfId="30623"/>
    <cellStyle name="Normal 10 3 3 2 9" xfId="1795"/>
    <cellStyle name="Normal 10 3 3 3" xfId="912"/>
    <cellStyle name="Normal 10 3 3 3 2" xfId="2890"/>
    <cellStyle name="Normal 10 3 3 3 2 2" xfId="4651"/>
    <cellStyle name="Normal 10 3 3 3 2 2 2" xfId="8214"/>
    <cellStyle name="Normal 10 3 3 3 2 2 2 2" xfId="15418"/>
    <cellStyle name="Normal 10 3 3 3 2 2 2 2 2" xfId="29901"/>
    <cellStyle name="Normal 10 3 3 3 2 2 2 2 2 2" xfId="58572"/>
    <cellStyle name="Normal 10 3 3 3 2 2 2 2 3" xfId="44236"/>
    <cellStyle name="Normal 10 3 3 3 2 2 2 3" xfId="22731"/>
    <cellStyle name="Normal 10 3 3 3 2 2 2 3 2" xfId="51402"/>
    <cellStyle name="Normal 10 3 3 3 2 2 2 4" xfId="37066"/>
    <cellStyle name="Normal 10 3 3 3 2 2 3" xfId="11855"/>
    <cellStyle name="Normal 10 3 3 3 2 2 3 2" xfId="26338"/>
    <cellStyle name="Normal 10 3 3 3 2 2 3 2 2" xfId="55009"/>
    <cellStyle name="Normal 10 3 3 3 2 2 3 3" xfId="40673"/>
    <cellStyle name="Normal 10 3 3 3 2 2 4" xfId="19168"/>
    <cellStyle name="Normal 10 3 3 3 2 2 4 2" xfId="47839"/>
    <cellStyle name="Normal 10 3 3 3 2 2 5" xfId="33503"/>
    <cellStyle name="Normal 10 3 3 3 2 3" xfId="6446"/>
    <cellStyle name="Normal 10 3 3 3 2 3 2" xfId="13650"/>
    <cellStyle name="Normal 10 3 3 3 2 3 2 2" xfId="28133"/>
    <cellStyle name="Normal 10 3 3 3 2 3 2 2 2" xfId="56804"/>
    <cellStyle name="Normal 10 3 3 3 2 3 2 3" xfId="42468"/>
    <cellStyle name="Normal 10 3 3 3 2 3 3" xfId="20963"/>
    <cellStyle name="Normal 10 3 3 3 2 3 3 2" xfId="49634"/>
    <cellStyle name="Normal 10 3 3 3 2 3 4" xfId="35298"/>
    <cellStyle name="Normal 10 3 3 3 2 4" xfId="10087"/>
    <cellStyle name="Normal 10 3 3 3 2 4 2" xfId="24570"/>
    <cellStyle name="Normal 10 3 3 3 2 4 2 2" xfId="53241"/>
    <cellStyle name="Normal 10 3 3 3 2 4 3" xfId="38905"/>
    <cellStyle name="Normal 10 3 3 3 2 5" xfId="17400"/>
    <cellStyle name="Normal 10 3 3 3 2 5 2" xfId="46071"/>
    <cellStyle name="Normal 10 3 3 3 2 6" xfId="31735"/>
    <cellStyle name="Normal 10 3 3 3 3" xfId="3767"/>
    <cellStyle name="Normal 10 3 3 3 3 2" xfId="7330"/>
    <cellStyle name="Normal 10 3 3 3 3 2 2" xfId="14534"/>
    <cellStyle name="Normal 10 3 3 3 3 2 2 2" xfId="29017"/>
    <cellStyle name="Normal 10 3 3 3 3 2 2 2 2" xfId="57688"/>
    <cellStyle name="Normal 10 3 3 3 3 2 2 3" xfId="43352"/>
    <cellStyle name="Normal 10 3 3 3 3 2 3" xfId="21847"/>
    <cellStyle name="Normal 10 3 3 3 3 2 3 2" xfId="50518"/>
    <cellStyle name="Normal 10 3 3 3 3 2 4" xfId="36182"/>
    <cellStyle name="Normal 10 3 3 3 3 3" xfId="10971"/>
    <cellStyle name="Normal 10 3 3 3 3 3 2" xfId="25454"/>
    <cellStyle name="Normal 10 3 3 3 3 3 2 2" xfId="54125"/>
    <cellStyle name="Normal 10 3 3 3 3 3 3" xfId="39789"/>
    <cellStyle name="Normal 10 3 3 3 3 4" xfId="18284"/>
    <cellStyle name="Normal 10 3 3 3 3 4 2" xfId="46955"/>
    <cellStyle name="Normal 10 3 3 3 3 5" xfId="32619"/>
    <cellStyle name="Normal 10 3 3 3 4" xfId="5552"/>
    <cellStyle name="Normal 10 3 3 3 4 2" xfId="12756"/>
    <cellStyle name="Normal 10 3 3 3 4 2 2" xfId="27239"/>
    <cellStyle name="Normal 10 3 3 3 4 2 2 2" xfId="55910"/>
    <cellStyle name="Normal 10 3 3 3 4 2 3" xfId="41574"/>
    <cellStyle name="Normal 10 3 3 3 4 3" xfId="20069"/>
    <cellStyle name="Normal 10 3 3 3 4 3 2" xfId="48740"/>
    <cellStyle name="Normal 10 3 3 3 4 4" xfId="34404"/>
    <cellStyle name="Normal 10 3 3 3 5" xfId="9193"/>
    <cellStyle name="Normal 10 3 3 3 5 2" xfId="23676"/>
    <cellStyle name="Normal 10 3 3 3 5 2 2" xfId="52347"/>
    <cellStyle name="Normal 10 3 3 3 5 3" xfId="38011"/>
    <cellStyle name="Normal 10 3 3 3 6" xfId="16506"/>
    <cellStyle name="Normal 10 3 3 3 6 2" xfId="45177"/>
    <cellStyle name="Normal 10 3 3 3 7" xfId="30841"/>
    <cellStyle name="Normal 10 3 3 3 8" xfId="2011"/>
    <cellStyle name="Normal 10 3 3 4" xfId="2463"/>
    <cellStyle name="Normal 10 3 3 4 2" xfId="4217"/>
    <cellStyle name="Normal 10 3 3 4 2 2" xfId="7780"/>
    <cellStyle name="Normal 10 3 3 4 2 2 2" xfId="14984"/>
    <cellStyle name="Normal 10 3 3 4 2 2 2 2" xfId="29467"/>
    <cellStyle name="Normal 10 3 3 4 2 2 2 2 2" xfId="58138"/>
    <cellStyle name="Normal 10 3 3 4 2 2 2 3" xfId="43802"/>
    <cellStyle name="Normal 10 3 3 4 2 2 3" xfId="22297"/>
    <cellStyle name="Normal 10 3 3 4 2 2 3 2" xfId="50968"/>
    <cellStyle name="Normal 10 3 3 4 2 2 4" xfId="36632"/>
    <cellStyle name="Normal 10 3 3 4 2 3" xfId="11421"/>
    <cellStyle name="Normal 10 3 3 4 2 3 2" xfId="25904"/>
    <cellStyle name="Normal 10 3 3 4 2 3 2 2" xfId="54575"/>
    <cellStyle name="Normal 10 3 3 4 2 3 3" xfId="40239"/>
    <cellStyle name="Normal 10 3 3 4 2 4" xfId="18734"/>
    <cellStyle name="Normal 10 3 3 4 2 4 2" xfId="47405"/>
    <cellStyle name="Normal 10 3 3 4 2 5" xfId="33069"/>
    <cellStyle name="Normal 10 3 3 4 3" xfId="6012"/>
    <cellStyle name="Normal 10 3 3 4 3 2" xfId="13216"/>
    <cellStyle name="Normal 10 3 3 4 3 2 2" xfId="27699"/>
    <cellStyle name="Normal 10 3 3 4 3 2 2 2" xfId="56370"/>
    <cellStyle name="Normal 10 3 3 4 3 2 3" xfId="42034"/>
    <cellStyle name="Normal 10 3 3 4 3 3" xfId="20529"/>
    <cellStyle name="Normal 10 3 3 4 3 3 2" xfId="49200"/>
    <cellStyle name="Normal 10 3 3 4 3 4" xfId="34864"/>
    <cellStyle name="Normal 10 3 3 4 4" xfId="9653"/>
    <cellStyle name="Normal 10 3 3 4 4 2" xfId="24136"/>
    <cellStyle name="Normal 10 3 3 4 4 2 2" xfId="52807"/>
    <cellStyle name="Normal 10 3 3 4 4 3" xfId="38471"/>
    <cellStyle name="Normal 10 3 3 4 5" xfId="16966"/>
    <cellStyle name="Normal 10 3 3 4 5 2" xfId="45637"/>
    <cellStyle name="Normal 10 3 3 4 6" xfId="31301"/>
    <cellStyle name="Normal 10 3 3 5" xfId="3335"/>
    <cellStyle name="Normal 10 3 3 5 2" xfId="6896"/>
    <cellStyle name="Normal 10 3 3 5 2 2" xfId="14100"/>
    <cellStyle name="Normal 10 3 3 5 2 2 2" xfId="28583"/>
    <cellStyle name="Normal 10 3 3 5 2 2 2 2" xfId="57254"/>
    <cellStyle name="Normal 10 3 3 5 2 2 3" xfId="42918"/>
    <cellStyle name="Normal 10 3 3 5 2 3" xfId="21413"/>
    <cellStyle name="Normal 10 3 3 5 2 3 2" xfId="50084"/>
    <cellStyle name="Normal 10 3 3 5 2 4" xfId="35748"/>
    <cellStyle name="Normal 10 3 3 5 3" xfId="10537"/>
    <cellStyle name="Normal 10 3 3 5 3 2" xfId="25020"/>
    <cellStyle name="Normal 10 3 3 5 3 2 2" xfId="53691"/>
    <cellStyle name="Normal 10 3 3 5 3 3" xfId="39355"/>
    <cellStyle name="Normal 10 3 3 5 4" xfId="17850"/>
    <cellStyle name="Normal 10 3 3 5 4 2" xfId="46521"/>
    <cellStyle name="Normal 10 3 3 5 5" xfId="32185"/>
    <cellStyle name="Normal 10 3 3 6" xfId="5118"/>
    <cellStyle name="Normal 10 3 3 6 2" xfId="12322"/>
    <cellStyle name="Normal 10 3 3 6 2 2" xfId="26805"/>
    <cellStyle name="Normal 10 3 3 6 2 2 2" xfId="55476"/>
    <cellStyle name="Normal 10 3 3 6 2 3" xfId="41140"/>
    <cellStyle name="Normal 10 3 3 6 3" xfId="19635"/>
    <cellStyle name="Normal 10 3 3 6 3 2" xfId="48306"/>
    <cellStyle name="Normal 10 3 3 6 4" xfId="33970"/>
    <cellStyle name="Normal 10 3 3 7" xfId="8752"/>
    <cellStyle name="Normal 10 3 3 7 2" xfId="23235"/>
    <cellStyle name="Normal 10 3 3 7 2 2" xfId="51906"/>
    <cellStyle name="Normal 10 3 3 7 3" xfId="37570"/>
    <cellStyle name="Normal 10 3 3 8" xfId="16072"/>
    <cellStyle name="Normal 10 3 3 8 2" xfId="44743"/>
    <cellStyle name="Normal 10 3 3 9" xfId="30407"/>
    <cellStyle name="Normal 10 3 4" xfId="676"/>
    <cellStyle name="Normal 10 3 4 2" xfId="1125"/>
    <cellStyle name="Normal 10 3 4 2 2" xfId="3101"/>
    <cellStyle name="Normal 10 3 4 2 2 2" xfId="4864"/>
    <cellStyle name="Normal 10 3 4 2 2 2 2" xfId="8427"/>
    <cellStyle name="Normal 10 3 4 2 2 2 2 2" xfId="15631"/>
    <cellStyle name="Normal 10 3 4 2 2 2 2 2 2" xfId="30114"/>
    <cellStyle name="Normal 10 3 4 2 2 2 2 2 2 2" xfId="58785"/>
    <cellStyle name="Normal 10 3 4 2 2 2 2 2 3" xfId="44449"/>
    <cellStyle name="Normal 10 3 4 2 2 2 2 3" xfId="22944"/>
    <cellStyle name="Normal 10 3 4 2 2 2 2 3 2" xfId="51615"/>
    <cellStyle name="Normal 10 3 4 2 2 2 2 4" xfId="37279"/>
    <cellStyle name="Normal 10 3 4 2 2 2 3" xfId="12068"/>
    <cellStyle name="Normal 10 3 4 2 2 2 3 2" xfId="26551"/>
    <cellStyle name="Normal 10 3 4 2 2 2 3 2 2" xfId="55222"/>
    <cellStyle name="Normal 10 3 4 2 2 2 3 3" xfId="40886"/>
    <cellStyle name="Normal 10 3 4 2 2 2 4" xfId="19381"/>
    <cellStyle name="Normal 10 3 4 2 2 2 4 2" xfId="48052"/>
    <cellStyle name="Normal 10 3 4 2 2 2 5" xfId="33716"/>
    <cellStyle name="Normal 10 3 4 2 2 3" xfId="6659"/>
    <cellStyle name="Normal 10 3 4 2 2 3 2" xfId="13863"/>
    <cellStyle name="Normal 10 3 4 2 2 3 2 2" xfId="28346"/>
    <cellStyle name="Normal 10 3 4 2 2 3 2 2 2" xfId="57017"/>
    <cellStyle name="Normal 10 3 4 2 2 3 2 3" xfId="42681"/>
    <cellStyle name="Normal 10 3 4 2 2 3 3" xfId="21176"/>
    <cellStyle name="Normal 10 3 4 2 2 3 3 2" xfId="49847"/>
    <cellStyle name="Normal 10 3 4 2 2 3 4" xfId="35511"/>
    <cellStyle name="Normal 10 3 4 2 2 4" xfId="10300"/>
    <cellStyle name="Normal 10 3 4 2 2 4 2" xfId="24783"/>
    <cellStyle name="Normal 10 3 4 2 2 4 2 2" xfId="53454"/>
    <cellStyle name="Normal 10 3 4 2 2 4 3" xfId="39118"/>
    <cellStyle name="Normal 10 3 4 2 2 5" xfId="17613"/>
    <cellStyle name="Normal 10 3 4 2 2 5 2" xfId="46284"/>
    <cellStyle name="Normal 10 3 4 2 2 6" xfId="31948"/>
    <cellStyle name="Normal 10 3 4 2 3" xfId="3980"/>
    <cellStyle name="Normal 10 3 4 2 3 2" xfId="7543"/>
    <cellStyle name="Normal 10 3 4 2 3 2 2" xfId="14747"/>
    <cellStyle name="Normal 10 3 4 2 3 2 2 2" xfId="29230"/>
    <cellStyle name="Normal 10 3 4 2 3 2 2 2 2" xfId="57901"/>
    <cellStyle name="Normal 10 3 4 2 3 2 2 3" xfId="43565"/>
    <cellStyle name="Normal 10 3 4 2 3 2 3" xfId="22060"/>
    <cellStyle name="Normal 10 3 4 2 3 2 3 2" xfId="50731"/>
    <cellStyle name="Normal 10 3 4 2 3 2 4" xfId="36395"/>
    <cellStyle name="Normal 10 3 4 2 3 3" xfId="11184"/>
    <cellStyle name="Normal 10 3 4 2 3 3 2" xfId="25667"/>
    <cellStyle name="Normal 10 3 4 2 3 3 2 2" xfId="54338"/>
    <cellStyle name="Normal 10 3 4 2 3 3 3" xfId="40002"/>
    <cellStyle name="Normal 10 3 4 2 3 4" xfId="18497"/>
    <cellStyle name="Normal 10 3 4 2 3 4 2" xfId="47168"/>
    <cellStyle name="Normal 10 3 4 2 3 5" xfId="32832"/>
    <cellStyle name="Normal 10 3 4 2 4" xfId="5765"/>
    <cellStyle name="Normal 10 3 4 2 4 2" xfId="12969"/>
    <cellStyle name="Normal 10 3 4 2 4 2 2" xfId="27452"/>
    <cellStyle name="Normal 10 3 4 2 4 2 2 2" xfId="56123"/>
    <cellStyle name="Normal 10 3 4 2 4 2 3" xfId="41787"/>
    <cellStyle name="Normal 10 3 4 2 4 3" xfId="20282"/>
    <cellStyle name="Normal 10 3 4 2 4 3 2" xfId="48953"/>
    <cellStyle name="Normal 10 3 4 2 4 4" xfId="34617"/>
    <cellStyle name="Normal 10 3 4 2 5" xfId="9406"/>
    <cellStyle name="Normal 10 3 4 2 5 2" xfId="23889"/>
    <cellStyle name="Normal 10 3 4 2 5 2 2" xfId="52560"/>
    <cellStyle name="Normal 10 3 4 2 5 3" xfId="38224"/>
    <cellStyle name="Normal 10 3 4 2 6" xfId="16719"/>
    <cellStyle name="Normal 10 3 4 2 6 2" xfId="45390"/>
    <cellStyle name="Normal 10 3 4 2 7" xfId="31054"/>
    <cellStyle name="Normal 10 3 4 2 8" xfId="2222"/>
    <cellStyle name="Normal 10 3 4 3" xfId="2671"/>
    <cellStyle name="Normal 10 3 4 3 2" xfId="4430"/>
    <cellStyle name="Normal 10 3 4 3 2 2" xfId="7993"/>
    <cellStyle name="Normal 10 3 4 3 2 2 2" xfId="15197"/>
    <cellStyle name="Normal 10 3 4 3 2 2 2 2" xfId="29680"/>
    <cellStyle name="Normal 10 3 4 3 2 2 2 2 2" xfId="58351"/>
    <cellStyle name="Normal 10 3 4 3 2 2 2 3" xfId="44015"/>
    <cellStyle name="Normal 10 3 4 3 2 2 3" xfId="22510"/>
    <cellStyle name="Normal 10 3 4 3 2 2 3 2" xfId="51181"/>
    <cellStyle name="Normal 10 3 4 3 2 2 4" xfId="36845"/>
    <cellStyle name="Normal 10 3 4 3 2 3" xfId="11634"/>
    <cellStyle name="Normal 10 3 4 3 2 3 2" xfId="26117"/>
    <cellStyle name="Normal 10 3 4 3 2 3 2 2" xfId="54788"/>
    <cellStyle name="Normal 10 3 4 3 2 3 3" xfId="40452"/>
    <cellStyle name="Normal 10 3 4 3 2 4" xfId="18947"/>
    <cellStyle name="Normal 10 3 4 3 2 4 2" xfId="47618"/>
    <cellStyle name="Normal 10 3 4 3 2 5" xfId="33282"/>
    <cellStyle name="Normal 10 3 4 3 3" xfId="6225"/>
    <cellStyle name="Normal 10 3 4 3 3 2" xfId="13429"/>
    <cellStyle name="Normal 10 3 4 3 3 2 2" xfId="27912"/>
    <cellStyle name="Normal 10 3 4 3 3 2 2 2" xfId="56583"/>
    <cellStyle name="Normal 10 3 4 3 3 2 3" xfId="42247"/>
    <cellStyle name="Normal 10 3 4 3 3 3" xfId="20742"/>
    <cellStyle name="Normal 10 3 4 3 3 3 2" xfId="49413"/>
    <cellStyle name="Normal 10 3 4 3 3 4" xfId="35077"/>
    <cellStyle name="Normal 10 3 4 3 4" xfId="9866"/>
    <cellStyle name="Normal 10 3 4 3 4 2" xfId="24349"/>
    <cellStyle name="Normal 10 3 4 3 4 2 2" xfId="53020"/>
    <cellStyle name="Normal 10 3 4 3 4 3" xfId="38684"/>
    <cellStyle name="Normal 10 3 4 3 5" xfId="17179"/>
    <cellStyle name="Normal 10 3 4 3 5 2" xfId="45850"/>
    <cellStyle name="Normal 10 3 4 3 6" xfId="31514"/>
    <cellStyle name="Normal 10 3 4 4" xfId="3548"/>
    <cellStyle name="Normal 10 3 4 4 2" xfId="7109"/>
    <cellStyle name="Normal 10 3 4 4 2 2" xfId="14313"/>
    <cellStyle name="Normal 10 3 4 4 2 2 2" xfId="28796"/>
    <cellStyle name="Normal 10 3 4 4 2 2 2 2" xfId="57467"/>
    <cellStyle name="Normal 10 3 4 4 2 2 3" xfId="43131"/>
    <cellStyle name="Normal 10 3 4 4 2 3" xfId="21626"/>
    <cellStyle name="Normal 10 3 4 4 2 3 2" xfId="50297"/>
    <cellStyle name="Normal 10 3 4 4 2 4" xfId="35961"/>
    <cellStyle name="Normal 10 3 4 4 3" xfId="10750"/>
    <cellStyle name="Normal 10 3 4 4 3 2" xfId="25233"/>
    <cellStyle name="Normal 10 3 4 4 3 2 2" xfId="53904"/>
    <cellStyle name="Normal 10 3 4 4 3 3" xfId="39568"/>
    <cellStyle name="Normal 10 3 4 4 4" xfId="18063"/>
    <cellStyle name="Normal 10 3 4 4 4 2" xfId="46734"/>
    <cellStyle name="Normal 10 3 4 4 5" xfId="32398"/>
    <cellStyle name="Normal 10 3 4 5" xfId="5331"/>
    <cellStyle name="Normal 10 3 4 5 2" xfId="12535"/>
    <cellStyle name="Normal 10 3 4 5 2 2" xfId="27018"/>
    <cellStyle name="Normal 10 3 4 5 2 2 2" xfId="55689"/>
    <cellStyle name="Normal 10 3 4 5 2 3" xfId="41353"/>
    <cellStyle name="Normal 10 3 4 5 3" xfId="19848"/>
    <cellStyle name="Normal 10 3 4 5 3 2" xfId="48519"/>
    <cellStyle name="Normal 10 3 4 5 4" xfId="34183"/>
    <cellStyle name="Normal 10 3 4 6" xfId="8969"/>
    <cellStyle name="Normal 10 3 4 6 2" xfId="23452"/>
    <cellStyle name="Normal 10 3 4 6 2 2" xfId="52123"/>
    <cellStyle name="Normal 10 3 4 6 3" xfId="37787"/>
    <cellStyle name="Normal 10 3 4 7" xfId="16285"/>
    <cellStyle name="Normal 10 3 4 7 2" xfId="44956"/>
    <cellStyle name="Normal 10 3 4 8" xfId="30620"/>
    <cellStyle name="Normal 10 3 4 9" xfId="1792"/>
    <cellStyle name="Normal 10 3 5" xfId="909"/>
    <cellStyle name="Normal 10 3 5 2" xfId="2887"/>
    <cellStyle name="Normal 10 3 5 2 2" xfId="4648"/>
    <cellStyle name="Normal 10 3 5 2 2 2" xfId="8211"/>
    <cellStyle name="Normal 10 3 5 2 2 2 2" xfId="15415"/>
    <cellStyle name="Normal 10 3 5 2 2 2 2 2" xfId="29898"/>
    <cellStyle name="Normal 10 3 5 2 2 2 2 2 2" xfId="58569"/>
    <cellStyle name="Normal 10 3 5 2 2 2 2 3" xfId="44233"/>
    <cellStyle name="Normal 10 3 5 2 2 2 3" xfId="22728"/>
    <cellStyle name="Normal 10 3 5 2 2 2 3 2" xfId="51399"/>
    <cellStyle name="Normal 10 3 5 2 2 2 4" xfId="37063"/>
    <cellStyle name="Normal 10 3 5 2 2 3" xfId="11852"/>
    <cellStyle name="Normal 10 3 5 2 2 3 2" xfId="26335"/>
    <cellStyle name="Normal 10 3 5 2 2 3 2 2" xfId="55006"/>
    <cellStyle name="Normal 10 3 5 2 2 3 3" xfId="40670"/>
    <cellStyle name="Normal 10 3 5 2 2 4" xfId="19165"/>
    <cellStyle name="Normal 10 3 5 2 2 4 2" xfId="47836"/>
    <cellStyle name="Normal 10 3 5 2 2 5" xfId="33500"/>
    <cellStyle name="Normal 10 3 5 2 3" xfId="6443"/>
    <cellStyle name="Normal 10 3 5 2 3 2" xfId="13647"/>
    <cellStyle name="Normal 10 3 5 2 3 2 2" xfId="28130"/>
    <cellStyle name="Normal 10 3 5 2 3 2 2 2" xfId="56801"/>
    <cellStyle name="Normal 10 3 5 2 3 2 3" xfId="42465"/>
    <cellStyle name="Normal 10 3 5 2 3 3" xfId="20960"/>
    <cellStyle name="Normal 10 3 5 2 3 3 2" xfId="49631"/>
    <cellStyle name="Normal 10 3 5 2 3 4" xfId="35295"/>
    <cellStyle name="Normal 10 3 5 2 4" xfId="10084"/>
    <cellStyle name="Normal 10 3 5 2 4 2" xfId="24567"/>
    <cellStyle name="Normal 10 3 5 2 4 2 2" xfId="53238"/>
    <cellStyle name="Normal 10 3 5 2 4 3" xfId="38902"/>
    <cellStyle name="Normal 10 3 5 2 5" xfId="17397"/>
    <cellStyle name="Normal 10 3 5 2 5 2" xfId="46068"/>
    <cellStyle name="Normal 10 3 5 2 6" xfId="31732"/>
    <cellStyle name="Normal 10 3 5 3" xfId="3764"/>
    <cellStyle name="Normal 10 3 5 3 2" xfId="7327"/>
    <cellStyle name="Normal 10 3 5 3 2 2" xfId="14531"/>
    <cellStyle name="Normal 10 3 5 3 2 2 2" xfId="29014"/>
    <cellStyle name="Normal 10 3 5 3 2 2 2 2" xfId="57685"/>
    <cellStyle name="Normal 10 3 5 3 2 2 3" xfId="43349"/>
    <cellStyle name="Normal 10 3 5 3 2 3" xfId="21844"/>
    <cellStyle name="Normal 10 3 5 3 2 3 2" xfId="50515"/>
    <cellStyle name="Normal 10 3 5 3 2 4" xfId="36179"/>
    <cellStyle name="Normal 10 3 5 3 3" xfId="10968"/>
    <cellStyle name="Normal 10 3 5 3 3 2" xfId="25451"/>
    <cellStyle name="Normal 10 3 5 3 3 2 2" xfId="54122"/>
    <cellStyle name="Normal 10 3 5 3 3 3" xfId="39786"/>
    <cellStyle name="Normal 10 3 5 3 4" xfId="18281"/>
    <cellStyle name="Normal 10 3 5 3 4 2" xfId="46952"/>
    <cellStyle name="Normal 10 3 5 3 5" xfId="32616"/>
    <cellStyle name="Normal 10 3 5 4" xfId="5549"/>
    <cellStyle name="Normal 10 3 5 4 2" xfId="12753"/>
    <cellStyle name="Normal 10 3 5 4 2 2" xfId="27236"/>
    <cellStyle name="Normal 10 3 5 4 2 2 2" xfId="55907"/>
    <cellStyle name="Normal 10 3 5 4 2 3" xfId="41571"/>
    <cellStyle name="Normal 10 3 5 4 3" xfId="20066"/>
    <cellStyle name="Normal 10 3 5 4 3 2" xfId="48737"/>
    <cellStyle name="Normal 10 3 5 4 4" xfId="34401"/>
    <cellStyle name="Normal 10 3 5 5" xfId="9190"/>
    <cellStyle name="Normal 10 3 5 5 2" xfId="23673"/>
    <cellStyle name="Normal 10 3 5 5 2 2" xfId="52344"/>
    <cellStyle name="Normal 10 3 5 5 3" xfId="38008"/>
    <cellStyle name="Normal 10 3 5 6" xfId="16503"/>
    <cellStyle name="Normal 10 3 5 6 2" xfId="45174"/>
    <cellStyle name="Normal 10 3 5 7" xfId="30838"/>
    <cellStyle name="Normal 10 3 5 8" xfId="2008"/>
    <cellStyle name="Normal 10 3 6" xfId="2460"/>
    <cellStyle name="Normal 10 3 6 2" xfId="4214"/>
    <cellStyle name="Normal 10 3 6 2 2" xfId="7777"/>
    <cellStyle name="Normal 10 3 6 2 2 2" xfId="14981"/>
    <cellStyle name="Normal 10 3 6 2 2 2 2" xfId="29464"/>
    <cellStyle name="Normal 10 3 6 2 2 2 2 2" xfId="58135"/>
    <cellStyle name="Normal 10 3 6 2 2 2 3" xfId="43799"/>
    <cellStyle name="Normal 10 3 6 2 2 3" xfId="22294"/>
    <cellStyle name="Normal 10 3 6 2 2 3 2" xfId="50965"/>
    <cellStyle name="Normal 10 3 6 2 2 4" xfId="36629"/>
    <cellStyle name="Normal 10 3 6 2 3" xfId="11418"/>
    <cellStyle name="Normal 10 3 6 2 3 2" xfId="25901"/>
    <cellStyle name="Normal 10 3 6 2 3 2 2" xfId="54572"/>
    <cellStyle name="Normal 10 3 6 2 3 3" xfId="40236"/>
    <cellStyle name="Normal 10 3 6 2 4" xfId="18731"/>
    <cellStyle name="Normal 10 3 6 2 4 2" xfId="47402"/>
    <cellStyle name="Normal 10 3 6 2 5" xfId="33066"/>
    <cellStyle name="Normal 10 3 6 3" xfId="6009"/>
    <cellStyle name="Normal 10 3 6 3 2" xfId="13213"/>
    <cellStyle name="Normal 10 3 6 3 2 2" xfId="27696"/>
    <cellStyle name="Normal 10 3 6 3 2 2 2" xfId="56367"/>
    <cellStyle name="Normal 10 3 6 3 2 3" xfId="42031"/>
    <cellStyle name="Normal 10 3 6 3 3" xfId="20526"/>
    <cellStyle name="Normal 10 3 6 3 3 2" xfId="49197"/>
    <cellStyle name="Normal 10 3 6 3 4" xfId="34861"/>
    <cellStyle name="Normal 10 3 6 4" xfId="9650"/>
    <cellStyle name="Normal 10 3 6 4 2" xfId="24133"/>
    <cellStyle name="Normal 10 3 6 4 2 2" xfId="52804"/>
    <cellStyle name="Normal 10 3 6 4 3" xfId="38468"/>
    <cellStyle name="Normal 10 3 6 5" xfId="16963"/>
    <cellStyle name="Normal 10 3 6 5 2" xfId="45634"/>
    <cellStyle name="Normal 10 3 6 6" xfId="31298"/>
    <cellStyle name="Normal 10 3 7" xfId="3332"/>
    <cellStyle name="Normal 10 3 7 2" xfId="6893"/>
    <cellStyle name="Normal 10 3 7 2 2" xfId="14097"/>
    <cellStyle name="Normal 10 3 7 2 2 2" xfId="28580"/>
    <cellStyle name="Normal 10 3 7 2 2 2 2" xfId="57251"/>
    <cellStyle name="Normal 10 3 7 2 2 3" xfId="42915"/>
    <cellStyle name="Normal 10 3 7 2 3" xfId="21410"/>
    <cellStyle name="Normal 10 3 7 2 3 2" xfId="50081"/>
    <cellStyle name="Normal 10 3 7 2 4" xfId="35745"/>
    <cellStyle name="Normal 10 3 7 3" xfId="10534"/>
    <cellStyle name="Normal 10 3 7 3 2" xfId="25017"/>
    <cellStyle name="Normal 10 3 7 3 2 2" xfId="53688"/>
    <cellStyle name="Normal 10 3 7 3 3" xfId="39352"/>
    <cellStyle name="Normal 10 3 7 4" xfId="17847"/>
    <cellStyle name="Normal 10 3 7 4 2" xfId="46518"/>
    <cellStyle name="Normal 10 3 7 5" xfId="32182"/>
    <cellStyle name="Normal 10 3 8" xfId="5115"/>
    <cellStyle name="Normal 10 3 8 2" xfId="12319"/>
    <cellStyle name="Normal 10 3 8 2 2" xfId="26802"/>
    <cellStyle name="Normal 10 3 8 2 2 2" xfId="55473"/>
    <cellStyle name="Normal 10 3 8 2 3" xfId="41137"/>
    <cellStyle name="Normal 10 3 8 3" xfId="19632"/>
    <cellStyle name="Normal 10 3 8 3 2" xfId="48303"/>
    <cellStyle name="Normal 10 3 8 4" xfId="33967"/>
    <cellStyle name="Normal 10 3 9" xfId="8749"/>
    <cellStyle name="Normal 10 3 9 2" xfId="23232"/>
    <cellStyle name="Normal 10 3 9 2 2" xfId="51903"/>
    <cellStyle name="Normal 10 3 9 3" xfId="37567"/>
    <cellStyle name="Normal 10 4" xfId="310"/>
    <cellStyle name="Normal 10 4 10" xfId="1584"/>
    <cellStyle name="Normal 10 4 2" xfId="680"/>
    <cellStyle name="Normal 10 4 2 2" xfId="1129"/>
    <cellStyle name="Normal 10 4 2 2 2" xfId="3105"/>
    <cellStyle name="Normal 10 4 2 2 2 2" xfId="4868"/>
    <cellStyle name="Normal 10 4 2 2 2 2 2" xfId="8431"/>
    <cellStyle name="Normal 10 4 2 2 2 2 2 2" xfId="15635"/>
    <cellStyle name="Normal 10 4 2 2 2 2 2 2 2" xfId="30118"/>
    <cellStyle name="Normal 10 4 2 2 2 2 2 2 2 2" xfId="58789"/>
    <cellStyle name="Normal 10 4 2 2 2 2 2 2 3" xfId="44453"/>
    <cellStyle name="Normal 10 4 2 2 2 2 2 3" xfId="22948"/>
    <cellStyle name="Normal 10 4 2 2 2 2 2 3 2" xfId="51619"/>
    <cellStyle name="Normal 10 4 2 2 2 2 2 4" xfId="37283"/>
    <cellStyle name="Normal 10 4 2 2 2 2 3" xfId="12072"/>
    <cellStyle name="Normal 10 4 2 2 2 2 3 2" xfId="26555"/>
    <cellStyle name="Normal 10 4 2 2 2 2 3 2 2" xfId="55226"/>
    <cellStyle name="Normal 10 4 2 2 2 2 3 3" xfId="40890"/>
    <cellStyle name="Normal 10 4 2 2 2 2 4" xfId="19385"/>
    <cellStyle name="Normal 10 4 2 2 2 2 4 2" xfId="48056"/>
    <cellStyle name="Normal 10 4 2 2 2 2 5" xfId="33720"/>
    <cellStyle name="Normal 10 4 2 2 2 3" xfId="6663"/>
    <cellStyle name="Normal 10 4 2 2 2 3 2" xfId="13867"/>
    <cellStyle name="Normal 10 4 2 2 2 3 2 2" xfId="28350"/>
    <cellStyle name="Normal 10 4 2 2 2 3 2 2 2" xfId="57021"/>
    <cellStyle name="Normal 10 4 2 2 2 3 2 3" xfId="42685"/>
    <cellStyle name="Normal 10 4 2 2 2 3 3" xfId="21180"/>
    <cellStyle name="Normal 10 4 2 2 2 3 3 2" xfId="49851"/>
    <cellStyle name="Normal 10 4 2 2 2 3 4" xfId="35515"/>
    <cellStyle name="Normal 10 4 2 2 2 4" xfId="10304"/>
    <cellStyle name="Normal 10 4 2 2 2 4 2" xfId="24787"/>
    <cellStyle name="Normal 10 4 2 2 2 4 2 2" xfId="53458"/>
    <cellStyle name="Normal 10 4 2 2 2 4 3" xfId="39122"/>
    <cellStyle name="Normal 10 4 2 2 2 5" xfId="17617"/>
    <cellStyle name="Normal 10 4 2 2 2 5 2" xfId="46288"/>
    <cellStyle name="Normal 10 4 2 2 2 6" xfId="31952"/>
    <cellStyle name="Normal 10 4 2 2 3" xfId="3984"/>
    <cellStyle name="Normal 10 4 2 2 3 2" xfId="7547"/>
    <cellStyle name="Normal 10 4 2 2 3 2 2" xfId="14751"/>
    <cellStyle name="Normal 10 4 2 2 3 2 2 2" xfId="29234"/>
    <cellStyle name="Normal 10 4 2 2 3 2 2 2 2" xfId="57905"/>
    <cellStyle name="Normal 10 4 2 2 3 2 2 3" xfId="43569"/>
    <cellStyle name="Normal 10 4 2 2 3 2 3" xfId="22064"/>
    <cellStyle name="Normal 10 4 2 2 3 2 3 2" xfId="50735"/>
    <cellStyle name="Normal 10 4 2 2 3 2 4" xfId="36399"/>
    <cellStyle name="Normal 10 4 2 2 3 3" xfId="11188"/>
    <cellStyle name="Normal 10 4 2 2 3 3 2" xfId="25671"/>
    <cellStyle name="Normal 10 4 2 2 3 3 2 2" xfId="54342"/>
    <cellStyle name="Normal 10 4 2 2 3 3 3" xfId="40006"/>
    <cellStyle name="Normal 10 4 2 2 3 4" xfId="18501"/>
    <cellStyle name="Normal 10 4 2 2 3 4 2" xfId="47172"/>
    <cellStyle name="Normal 10 4 2 2 3 5" xfId="32836"/>
    <cellStyle name="Normal 10 4 2 2 4" xfId="5769"/>
    <cellStyle name="Normal 10 4 2 2 4 2" xfId="12973"/>
    <cellStyle name="Normal 10 4 2 2 4 2 2" xfId="27456"/>
    <cellStyle name="Normal 10 4 2 2 4 2 2 2" xfId="56127"/>
    <cellStyle name="Normal 10 4 2 2 4 2 3" xfId="41791"/>
    <cellStyle name="Normal 10 4 2 2 4 3" xfId="20286"/>
    <cellStyle name="Normal 10 4 2 2 4 3 2" xfId="48957"/>
    <cellStyle name="Normal 10 4 2 2 4 4" xfId="34621"/>
    <cellStyle name="Normal 10 4 2 2 5" xfId="9410"/>
    <cellStyle name="Normal 10 4 2 2 5 2" xfId="23893"/>
    <cellStyle name="Normal 10 4 2 2 5 2 2" xfId="52564"/>
    <cellStyle name="Normal 10 4 2 2 5 3" xfId="38228"/>
    <cellStyle name="Normal 10 4 2 2 6" xfId="16723"/>
    <cellStyle name="Normal 10 4 2 2 6 2" xfId="45394"/>
    <cellStyle name="Normal 10 4 2 2 7" xfId="31058"/>
    <cellStyle name="Normal 10 4 2 2 8" xfId="2226"/>
    <cellStyle name="Normal 10 4 2 3" xfId="2675"/>
    <cellStyle name="Normal 10 4 2 3 2" xfId="4434"/>
    <cellStyle name="Normal 10 4 2 3 2 2" xfId="7997"/>
    <cellStyle name="Normal 10 4 2 3 2 2 2" xfId="15201"/>
    <cellStyle name="Normal 10 4 2 3 2 2 2 2" xfId="29684"/>
    <cellStyle name="Normal 10 4 2 3 2 2 2 2 2" xfId="58355"/>
    <cellStyle name="Normal 10 4 2 3 2 2 2 3" xfId="44019"/>
    <cellStyle name="Normal 10 4 2 3 2 2 3" xfId="22514"/>
    <cellStyle name="Normal 10 4 2 3 2 2 3 2" xfId="51185"/>
    <cellStyle name="Normal 10 4 2 3 2 2 4" xfId="36849"/>
    <cellStyle name="Normal 10 4 2 3 2 3" xfId="11638"/>
    <cellStyle name="Normal 10 4 2 3 2 3 2" xfId="26121"/>
    <cellStyle name="Normal 10 4 2 3 2 3 2 2" xfId="54792"/>
    <cellStyle name="Normal 10 4 2 3 2 3 3" xfId="40456"/>
    <cellStyle name="Normal 10 4 2 3 2 4" xfId="18951"/>
    <cellStyle name="Normal 10 4 2 3 2 4 2" xfId="47622"/>
    <cellStyle name="Normal 10 4 2 3 2 5" xfId="33286"/>
    <cellStyle name="Normal 10 4 2 3 3" xfId="6229"/>
    <cellStyle name="Normal 10 4 2 3 3 2" xfId="13433"/>
    <cellStyle name="Normal 10 4 2 3 3 2 2" xfId="27916"/>
    <cellStyle name="Normal 10 4 2 3 3 2 2 2" xfId="56587"/>
    <cellStyle name="Normal 10 4 2 3 3 2 3" xfId="42251"/>
    <cellStyle name="Normal 10 4 2 3 3 3" xfId="20746"/>
    <cellStyle name="Normal 10 4 2 3 3 3 2" xfId="49417"/>
    <cellStyle name="Normal 10 4 2 3 3 4" xfId="35081"/>
    <cellStyle name="Normal 10 4 2 3 4" xfId="9870"/>
    <cellStyle name="Normal 10 4 2 3 4 2" xfId="24353"/>
    <cellStyle name="Normal 10 4 2 3 4 2 2" xfId="53024"/>
    <cellStyle name="Normal 10 4 2 3 4 3" xfId="38688"/>
    <cellStyle name="Normal 10 4 2 3 5" xfId="17183"/>
    <cellStyle name="Normal 10 4 2 3 5 2" xfId="45854"/>
    <cellStyle name="Normal 10 4 2 3 6" xfId="31518"/>
    <cellStyle name="Normal 10 4 2 4" xfId="3552"/>
    <cellStyle name="Normal 10 4 2 4 2" xfId="7113"/>
    <cellStyle name="Normal 10 4 2 4 2 2" xfId="14317"/>
    <cellStyle name="Normal 10 4 2 4 2 2 2" xfId="28800"/>
    <cellStyle name="Normal 10 4 2 4 2 2 2 2" xfId="57471"/>
    <cellStyle name="Normal 10 4 2 4 2 2 3" xfId="43135"/>
    <cellStyle name="Normal 10 4 2 4 2 3" xfId="21630"/>
    <cellStyle name="Normal 10 4 2 4 2 3 2" xfId="50301"/>
    <cellStyle name="Normal 10 4 2 4 2 4" xfId="35965"/>
    <cellStyle name="Normal 10 4 2 4 3" xfId="10754"/>
    <cellStyle name="Normal 10 4 2 4 3 2" xfId="25237"/>
    <cellStyle name="Normal 10 4 2 4 3 2 2" xfId="53908"/>
    <cellStyle name="Normal 10 4 2 4 3 3" xfId="39572"/>
    <cellStyle name="Normal 10 4 2 4 4" xfId="18067"/>
    <cellStyle name="Normal 10 4 2 4 4 2" xfId="46738"/>
    <cellStyle name="Normal 10 4 2 4 5" xfId="32402"/>
    <cellStyle name="Normal 10 4 2 5" xfId="5335"/>
    <cellStyle name="Normal 10 4 2 5 2" xfId="12539"/>
    <cellStyle name="Normal 10 4 2 5 2 2" xfId="27022"/>
    <cellStyle name="Normal 10 4 2 5 2 2 2" xfId="55693"/>
    <cellStyle name="Normal 10 4 2 5 2 3" xfId="41357"/>
    <cellStyle name="Normal 10 4 2 5 3" xfId="19852"/>
    <cellStyle name="Normal 10 4 2 5 3 2" xfId="48523"/>
    <cellStyle name="Normal 10 4 2 5 4" xfId="34187"/>
    <cellStyle name="Normal 10 4 2 6" xfId="8973"/>
    <cellStyle name="Normal 10 4 2 6 2" xfId="23456"/>
    <cellStyle name="Normal 10 4 2 6 2 2" xfId="52127"/>
    <cellStyle name="Normal 10 4 2 6 3" xfId="37791"/>
    <cellStyle name="Normal 10 4 2 7" xfId="16289"/>
    <cellStyle name="Normal 10 4 2 7 2" xfId="44960"/>
    <cellStyle name="Normal 10 4 2 8" xfId="30624"/>
    <cellStyle name="Normal 10 4 2 9" xfId="1796"/>
    <cellStyle name="Normal 10 4 3" xfId="913"/>
    <cellStyle name="Normal 10 4 3 2" xfId="2891"/>
    <cellStyle name="Normal 10 4 3 2 2" xfId="4652"/>
    <cellStyle name="Normal 10 4 3 2 2 2" xfId="8215"/>
    <cellStyle name="Normal 10 4 3 2 2 2 2" xfId="15419"/>
    <cellStyle name="Normal 10 4 3 2 2 2 2 2" xfId="29902"/>
    <cellStyle name="Normal 10 4 3 2 2 2 2 2 2" xfId="58573"/>
    <cellStyle name="Normal 10 4 3 2 2 2 2 3" xfId="44237"/>
    <cellStyle name="Normal 10 4 3 2 2 2 3" xfId="22732"/>
    <cellStyle name="Normal 10 4 3 2 2 2 3 2" xfId="51403"/>
    <cellStyle name="Normal 10 4 3 2 2 2 4" xfId="37067"/>
    <cellStyle name="Normal 10 4 3 2 2 3" xfId="11856"/>
    <cellStyle name="Normal 10 4 3 2 2 3 2" xfId="26339"/>
    <cellStyle name="Normal 10 4 3 2 2 3 2 2" xfId="55010"/>
    <cellStyle name="Normal 10 4 3 2 2 3 3" xfId="40674"/>
    <cellStyle name="Normal 10 4 3 2 2 4" xfId="19169"/>
    <cellStyle name="Normal 10 4 3 2 2 4 2" xfId="47840"/>
    <cellStyle name="Normal 10 4 3 2 2 5" xfId="33504"/>
    <cellStyle name="Normal 10 4 3 2 3" xfId="6447"/>
    <cellStyle name="Normal 10 4 3 2 3 2" xfId="13651"/>
    <cellStyle name="Normal 10 4 3 2 3 2 2" xfId="28134"/>
    <cellStyle name="Normal 10 4 3 2 3 2 2 2" xfId="56805"/>
    <cellStyle name="Normal 10 4 3 2 3 2 3" xfId="42469"/>
    <cellStyle name="Normal 10 4 3 2 3 3" xfId="20964"/>
    <cellStyle name="Normal 10 4 3 2 3 3 2" xfId="49635"/>
    <cellStyle name="Normal 10 4 3 2 3 4" xfId="35299"/>
    <cellStyle name="Normal 10 4 3 2 4" xfId="10088"/>
    <cellStyle name="Normal 10 4 3 2 4 2" xfId="24571"/>
    <cellStyle name="Normal 10 4 3 2 4 2 2" xfId="53242"/>
    <cellStyle name="Normal 10 4 3 2 4 3" xfId="38906"/>
    <cellStyle name="Normal 10 4 3 2 5" xfId="17401"/>
    <cellStyle name="Normal 10 4 3 2 5 2" xfId="46072"/>
    <cellStyle name="Normal 10 4 3 2 6" xfId="31736"/>
    <cellStyle name="Normal 10 4 3 3" xfId="3768"/>
    <cellStyle name="Normal 10 4 3 3 2" xfId="7331"/>
    <cellStyle name="Normal 10 4 3 3 2 2" xfId="14535"/>
    <cellStyle name="Normal 10 4 3 3 2 2 2" xfId="29018"/>
    <cellStyle name="Normal 10 4 3 3 2 2 2 2" xfId="57689"/>
    <cellStyle name="Normal 10 4 3 3 2 2 3" xfId="43353"/>
    <cellStyle name="Normal 10 4 3 3 2 3" xfId="21848"/>
    <cellStyle name="Normal 10 4 3 3 2 3 2" xfId="50519"/>
    <cellStyle name="Normal 10 4 3 3 2 4" xfId="36183"/>
    <cellStyle name="Normal 10 4 3 3 3" xfId="10972"/>
    <cellStyle name="Normal 10 4 3 3 3 2" xfId="25455"/>
    <cellStyle name="Normal 10 4 3 3 3 2 2" xfId="54126"/>
    <cellStyle name="Normal 10 4 3 3 3 3" xfId="39790"/>
    <cellStyle name="Normal 10 4 3 3 4" xfId="18285"/>
    <cellStyle name="Normal 10 4 3 3 4 2" xfId="46956"/>
    <cellStyle name="Normal 10 4 3 3 5" xfId="32620"/>
    <cellStyle name="Normal 10 4 3 4" xfId="5553"/>
    <cellStyle name="Normal 10 4 3 4 2" xfId="12757"/>
    <cellStyle name="Normal 10 4 3 4 2 2" xfId="27240"/>
    <cellStyle name="Normal 10 4 3 4 2 2 2" xfId="55911"/>
    <cellStyle name="Normal 10 4 3 4 2 3" xfId="41575"/>
    <cellStyle name="Normal 10 4 3 4 3" xfId="20070"/>
    <cellStyle name="Normal 10 4 3 4 3 2" xfId="48741"/>
    <cellStyle name="Normal 10 4 3 4 4" xfId="34405"/>
    <cellStyle name="Normal 10 4 3 5" xfId="9194"/>
    <cellStyle name="Normal 10 4 3 5 2" xfId="23677"/>
    <cellStyle name="Normal 10 4 3 5 2 2" xfId="52348"/>
    <cellStyle name="Normal 10 4 3 5 3" xfId="38012"/>
    <cellStyle name="Normal 10 4 3 6" xfId="16507"/>
    <cellStyle name="Normal 10 4 3 6 2" xfId="45178"/>
    <cellStyle name="Normal 10 4 3 7" xfId="30842"/>
    <cellStyle name="Normal 10 4 3 8" xfId="2012"/>
    <cellStyle name="Normal 10 4 4" xfId="2464"/>
    <cellStyle name="Normal 10 4 4 2" xfId="4218"/>
    <cellStyle name="Normal 10 4 4 2 2" xfId="7781"/>
    <cellStyle name="Normal 10 4 4 2 2 2" xfId="14985"/>
    <cellStyle name="Normal 10 4 4 2 2 2 2" xfId="29468"/>
    <cellStyle name="Normal 10 4 4 2 2 2 2 2" xfId="58139"/>
    <cellStyle name="Normal 10 4 4 2 2 2 3" xfId="43803"/>
    <cellStyle name="Normal 10 4 4 2 2 3" xfId="22298"/>
    <cellStyle name="Normal 10 4 4 2 2 3 2" xfId="50969"/>
    <cellStyle name="Normal 10 4 4 2 2 4" xfId="36633"/>
    <cellStyle name="Normal 10 4 4 2 3" xfId="11422"/>
    <cellStyle name="Normal 10 4 4 2 3 2" xfId="25905"/>
    <cellStyle name="Normal 10 4 4 2 3 2 2" xfId="54576"/>
    <cellStyle name="Normal 10 4 4 2 3 3" xfId="40240"/>
    <cellStyle name="Normal 10 4 4 2 4" xfId="18735"/>
    <cellStyle name="Normal 10 4 4 2 4 2" xfId="47406"/>
    <cellStyle name="Normal 10 4 4 2 5" xfId="33070"/>
    <cellStyle name="Normal 10 4 4 3" xfId="6013"/>
    <cellStyle name="Normal 10 4 4 3 2" xfId="13217"/>
    <cellStyle name="Normal 10 4 4 3 2 2" xfId="27700"/>
    <cellStyle name="Normal 10 4 4 3 2 2 2" xfId="56371"/>
    <cellStyle name="Normal 10 4 4 3 2 3" xfId="42035"/>
    <cellStyle name="Normal 10 4 4 3 3" xfId="20530"/>
    <cellStyle name="Normal 10 4 4 3 3 2" xfId="49201"/>
    <cellStyle name="Normal 10 4 4 3 4" xfId="34865"/>
    <cellStyle name="Normal 10 4 4 4" xfId="9654"/>
    <cellStyle name="Normal 10 4 4 4 2" xfId="24137"/>
    <cellStyle name="Normal 10 4 4 4 2 2" xfId="52808"/>
    <cellStyle name="Normal 10 4 4 4 3" xfId="38472"/>
    <cellStyle name="Normal 10 4 4 5" xfId="16967"/>
    <cellStyle name="Normal 10 4 4 5 2" xfId="45638"/>
    <cellStyle name="Normal 10 4 4 6" xfId="31302"/>
    <cellStyle name="Normal 10 4 5" xfId="3336"/>
    <cellStyle name="Normal 10 4 5 2" xfId="6897"/>
    <cellStyle name="Normal 10 4 5 2 2" xfId="14101"/>
    <cellStyle name="Normal 10 4 5 2 2 2" xfId="28584"/>
    <cellStyle name="Normal 10 4 5 2 2 2 2" xfId="57255"/>
    <cellStyle name="Normal 10 4 5 2 2 3" xfId="42919"/>
    <cellStyle name="Normal 10 4 5 2 3" xfId="21414"/>
    <cellStyle name="Normal 10 4 5 2 3 2" xfId="50085"/>
    <cellStyle name="Normal 10 4 5 2 4" xfId="35749"/>
    <cellStyle name="Normal 10 4 5 3" xfId="10538"/>
    <cellStyle name="Normal 10 4 5 3 2" xfId="25021"/>
    <cellStyle name="Normal 10 4 5 3 2 2" xfId="53692"/>
    <cellStyle name="Normal 10 4 5 3 3" xfId="39356"/>
    <cellStyle name="Normal 10 4 5 4" xfId="17851"/>
    <cellStyle name="Normal 10 4 5 4 2" xfId="46522"/>
    <cellStyle name="Normal 10 4 5 5" xfId="32186"/>
    <cellStyle name="Normal 10 4 6" xfId="5119"/>
    <cellStyle name="Normal 10 4 6 2" xfId="12323"/>
    <cellStyle name="Normal 10 4 6 2 2" xfId="26806"/>
    <cellStyle name="Normal 10 4 6 2 2 2" xfId="55477"/>
    <cellStyle name="Normal 10 4 6 2 3" xfId="41141"/>
    <cellStyle name="Normal 10 4 6 3" xfId="19636"/>
    <cellStyle name="Normal 10 4 6 3 2" xfId="48307"/>
    <cellStyle name="Normal 10 4 6 4" xfId="33971"/>
    <cellStyle name="Normal 10 4 7" xfId="8753"/>
    <cellStyle name="Normal 10 4 7 2" xfId="23236"/>
    <cellStyle name="Normal 10 4 7 2 2" xfId="51907"/>
    <cellStyle name="Normal 10 4 7 3" xfId="37571"/>
    <cellStyle name="Normal 10 4 8" xfId="16073"/>
    <cellStyle name="Normal 10 4 8 2" xfId="44744"/>
    <cellStyle name="Normal 10 4 9" xfId="30408"/>
    <cellStyle name="Normal 10 5" xfId="675"/>
    <cellStyle name="Normal 10 5 2" xfId="1124"/>
    <cellStyle name="Normal 10 5 2 2" xfId="3100"/>
    <cellStyle name="Normal 10 5 2 2 2" xfId="4863"/>
    <cellStyle name="Normal 10 5 2 2 2 2" xfId="8426"/>
    <cellStyle name="Normal 10 5 2 2 2 2 2" xfId="15630"/>
    <cellStyle name="Normal 10 5 2 2 2 2 2 2" xfId="30113"/>
    <cellStyle name="Normal 10 5 2 2 2 2 2 2 2" xfId="58784"/>
    <cellStyle name="Normal 10 5 2 2 2 2 2 3" xfId="44448"/>
    <cellStyle name="Normal 10 5 2 2 2 2 3" xfId="22943"/>
    <cellStyle name="Normal 10 5 2 2 2 2 3 2" xfId="51614"/>
    <cellStyle name="Normal 10 5 2 2 2 2 4" xfId="37278"/>
    <cellStyle name="Normal 10 5 2 2 2 3" xfId="12067"/>
    <cellStyle name="Normal 10 5 2 2 2 3 2" xfId="26550"/>
    <cellStyle name="Normal 10 5 2 2 2 3 2 2" xfId="55221"/>
    <cellStyle name="Normal 10 5 2 2 2 3 3" xfId="40885"/>
    <cellStyle name="Normal 10 5 2 2 2 4" xfId="19380"/>
    <cellStyle name="Normal 10 5 2 2 2 4 2" xfId="48051"/>
    <cellStyle name="Normal 10 5 2 2 2 5" xfId="33715"/>
    <cellStyle name="Normal 10 5 2 2 3" xfId="6658"/>
    <cellStyle name="Normal 10 5 2 2 3 2" xfId="13862"/>
    <cellStyle name="Normal 10 5 2 2 3 2 2" xfId="28345"/>
    <cellStyle name="Normal 10 5 2 2 3 2 2 2" xfId="57016"/>
    <cellStyle name="Normal 10 5 2 2 3 2 3" xfId="42680"/>
    <cellStyle name="Normal 10 5 2 2 3 3" xfId="21175"/>
    <cellStyle name="Normal 10 5 2 2 3 3 2" xfId="49846"/>
    <cellStyle name="Normal 10 5 2 2 3 4" xfId="35510"/>
    <cellStyle name="Normal 10 5 2 2 4" xfId="10299"/>
    <cellStyle name="Normal 10 5 2 2 4 2" xfId="24782"/>
    <cellStyle name="Normal 10 5 2 2 4 2 2" xfId="53453"/>
    <cellStyle name="Normal 10 5 2 2 4 3" xfId="39117"/>
    <cellStyle name="Normal 10 5 2 2 5" xfId="17612"/>
    <cellStyle name="Normal 10 5 2 2 5 2" xfId="46283"/>
    <cellStyle name="Normal 10 5 2 2 6" xfId="31947"/>
    <cellStyle name="Normal 10 5 2 3" xfId="3979"/>
    <cellStyle name="Normal 10 5 2 3 2" xfId="7542"/>
    <cellStyle name="Normal 10 5 2 3 2 2" xfId="14746"/>
    <cellStyle name="Normal 10 5 2 3 2 2 2" xfId="29229"/>
    <cellStyle name="Normal 10 5 2 3 2 2 2 2" xfId="57900"/>
    <cellStyle name="Normal 10 5 2 3 2 2 3" xfId="43564"/>
    <cellStyle name="Normal 10 5 2 3 2 3" xfId="22059"/>
    <cellStyle name="Normal 10 5 2 3 2 3 2" xfId="50730"/>
    <cellStyle name="Normal 10 5 2 3 2 4" xfId="36394"/>
    <cellStyle name="Normal 10 5 2 3 3" xfId="11183"/>
    <cellStyle name="Normal 10 5 2 3 3 2" xfId="25666"/>
    <cellStyle name="Normal 10 5 2 3 3 2 2" xfId="54337"/>
    <cellStyle name="Normal 10 5 2 3 3 3" xfId="40001"/>
    <cellStyle name="Normal 10 5 2 3 4" xfId="18496"/>
    <cellStyle name="Normal 10 5 2 3 4 2" xfId="47167"/>
    <cellStyle name="Normal 10 5 2 3 5" xfId="32831"/>
    <cellStyle name="Normal 10 5 2 4" xfId="5764"/>
    <cellStyle name="Normal 10 5 2 4 2" xfId="12968"/>
    <cellStyle name="Normal 10 5 2 4 2 2" xfId="27451"/>
    <cellStyle name="Normal 10 5 2 4 2 2 2" xfId="56122"/>
    <cellStyle name="Normal 10 5 2 4 2 3" xfId="41786"/>
    <cellStyle name="Normal 10 5 2 4 3" xfId="20281"/>
    <cellStyle name="Normal 10 5 2 4 3 2" xfId="48952"/>
    <cellStyle name="Normal 10 5 2 4 4" xfId="34616"/>
    <cellStyle name="Normal 10 5 2 5" xfId="9405"/>
    <cellStyle name="Normal 10 5 2 5 2" xfId="23888"/>
    <cellStyle name="Normal 10 5 2 5 2 2" xfId="52559"/>
    <cellStyle name="Normal 10 5 2 5 3" xfId="38223"/>
    <cellStyle name="Normal 10 5 2 6" xfId="16718"/>
    <cellStyle name="Normal 10 5 2 6 2" xfId="45389"/>
    <cellStyle name="Normal 10 5 2 7" xfId="31053"/>
    <cellStyle name="Normal 10 5 2 8" xfId="2221"/>
    <cellStyle name="Normal 10 5 3" xfId="2670"/>
    <cellStyle name="Normal 10 5 3 2" xfId="4429"/>
    <cellStyle name="Normal 10 5 3 2 2" xfId="7992"/>
    <cellStyle name="Normal 10 5 3 2 2 2" xfId="15196"/>
    <cellStyle name="Normal 10 5 3 2 2 2 2" xfId="29679"/>
    <cellStyle name="Normal 10 5 3 2 2 2 2 2" xfId="58350"/>
    <cellStyle name="Normal 10 5 3 2 2 2 3" xfId="44014"/>
    <cellStyle name="Normal 10 5 3 2 2 3" xfId="22509"/>
    <cellStyle name="Normal 10 5 3 2 2 3 2" xfId="51180"/>
    <cellStyle name="Normal 10 5 3 2 2 4" xfId="36844"/>
    <cellStyle name="Normal 10 5 3 2 3" xfId="11633"/>
    <cellStyle name="Normal 10 5 3 2 3 2" xfId="26116"/>
    <cellStyle name="Normal 10 5 3 2 3 2 2" xfId="54787"/>
    <cellStyle name="Normal 10 5 3 2 3 3" xfId="40451"/>
    <cellStyle name="Normal 10 5 3 2 4" xfId="18946"/>
    <cellStyle name="Normal 10 5 3 2 4 2" xfId="47617"/>
    <cellStyle name="Normal 10 5 3 2 5" xfId="33281"/>
    <cellStyle name="Normal 10 5 3 3" xfId="6224"/>
    <cellStyle name="Normal 10 5 3 3 2" xfId="13428"/>
    <cellStyle name="Normal 10 5 3 3 2 2" xfId="27911"/>
    <cellStyle name="Normal 10 5 3 3 2 2 2" xfId="56582"/>
    <cellStyle name="Normal 10 5 3 3 2 3" xfId="42246"/>
    <cellStyle name="Normal 10 5 3 3 3" xfId="20741"/>
    <cellStyle name="Normal 10 5 3 3 3 2" xfId="49412"/>
    <cellStyle name="Normal 10 5 3 3 4" xfId="35076"/>
    <cellStyle name="Normal 10 5 3 4" xfId="9865"/>
    <cellStyle name="Normal 10 5 3 4 2" xfId="24348"/>
    <cellStyle name="Normal 10 5 3 4 2 2" xfId="53019"/>
    <cellStyle name="Normal 10 5 3 4 3" xfId="38683"/>
    <cellStyle name="Normal 10 5 3 5" xfId="17178"/>
    <cellStyle name="Normal 10 5 3 5 2" xfId="45849"/>
    <cellStyle name="Normal 10 5 3 6" xfId="31513"/>
    <cellStyle name="Normal 10 5 4" xfId="3547"/>
    <cellStyle name="Normal 10 5 4 2" xfId="7108"/>
    <cellStyle name="Normal 10 5 4 2 2" xfId="14312"/>
    <cellStyle name="Normal 10 5 4 2 2 2" xfId="28795"/>
    <cellStyle name="Normal 10 5 4 2 2 2 2" xfId="57466"/>
    <cellStyle name="Normal 10 5 4 2 2 3" xfId="43130"/>
    <cellStyle name="Normal 10 5 4 2 3" xfId="21625"/>
    <cellStyle name="Normal 10 5 4 2 3 2" xfId="50296"/>
    <cellStyle name="Normal 10 5 4 2 4" xfId="35960"/>
    <cellStyle name="Normal 10 5 4 3" xfId="10749"/>
    <cellStyle name="Normal 10 5 4 3 2" xfId="25232"/>
    <cellStyle name="Normal 10 5 4 3 2 2" xfId="53903"/>
    <cellStyle name="Normal 10 5 4 3 3" xfId="39567"/>
    <cellStyle name="Normal 10 5 4 4" xfId="18062"/>
    <cellStyle name="Normal 10 5 4 4 2" xfId="46733"/>
    <cellStyle name="Normal 10 5 4 5" xfId="32397"/>
    <cellStyle name="Normal 10 5 5" xfId="5330"/>
    <cellStyle name="Normal 10 5 5 2" xfId="12534"/>
    <cellStyle name="Normal 10 5 5 2 2" xfId="27017"/>
    <cellStyle name="Normal 10 5 5 2 2 2" xfId="55688"/>
    <cellStyle name="Normal 10 5 5 2 3" xfId="41352"/>
    <cellStyle name="Normal 10 5 5 3" xfId="19847"/>
    <cellStyle name="Normal 10 5 5 3 2" xfId="48518"/>
    <cellStyle name="Normal 10 5 5 4" xfId="34182"/>
    <cellStyle name="Normal 10 5 6" xfId="8968"/>
    <cellStyle name="Normal 10 5 6 2" xfId="23451"/>
    <cellStyle name="Normal 10 5 6 2 2" xfId="52122"/>
    <cellStyle name="Normal 10 5 6 3" xfId="37786"/>
    <cellStyle name="Normal 10 5 7" xfId="16284"/>
    <cellStyle name="Normal 10 5 7 2" xfId="44955"/>
    <cellStyle name="Normal 10 5 8" xfId="30619"/>
    <cellStyle name="Normal 10 5 9" xfId="1791"/>
    <cellStyle name="Normal 10 6" xfId="908"/>
    <cellStyle name="Normal 10 6 2" xfId="2886"/>
    <cellStyle name="Normal 10 6 2 2" xfId="4647"/>
    <cellStyle name="Normal 10 6 2 2 2" xfId="8210"/>
    <cellStyle name="Normal 10 6 2 2 2 2" xfId="15414"/>
    <cellStyle name="Normal 10 6 2 2 2 2 2" xfId="29897"/>
    <cellStyle name="Normal 10 6 2 2 2 2 2 2" xfId="58568"/>
    <cellStyle name="Normal 10 6 2 2 2 2 3" xfId="44232"/>
    <cellStyle name="Normal 10 6 2 2 2 3" xfId="22727"/>
    <cellStyle name="Normal 10 6 2 2 2 3 2" xfId="51398"/>
    <cellStyle name="Normal 10 6 2 2 2 4" xfId="37062"/>
    <cellStyle name="Normal 10 6 2 2 3" xfId="11851"/>
    <cellStyle name="Normal 10 6 2 2 3 2" xfId="26334"/>
    <cellStyle name="Normal 10 6 2 2 3 2 2" xfId="55005"/>
    <cellStyle name="Normal 10 6 2 2 3 3" xfId="40669"/>
    <cellStyle name="Normal 10 6 2 2 4" xfId="19164"/>
    <cellStyle name="Normal 10 6 2 2 4 2" xfId="47835"/>
    <cellStyle name="Normal 10 6 2 2 5" xfId="33499"/>
    <cellStyle name="Normal 10 6 2 3" xfId="6442"/>
    <cellStyle name="Normal 10 6 2 3 2" xfId="13646"/>
    <cellStyle name="Normal 10 6 2 3 2 2" xfId="28129"/>
    <cellStyle name="Normal 10 6 2 3 2 2 2" xfId="56800"/>
    <cellStyle name="Normal 10 6 2 3 2 3" xfId="42464"/>
    <cellStyle name="Normal 10 6 2 3 3" xfId="20959"/>
    <cellStyle name="Normal 10 6 2 3 3 2" xfId="49630"/>
    <cellStyle name="Normal 10 6 2 3 4" xfId="35294"/>
    <cellStyle name="Normal 10 6 2 4" xfId="10083"/>
    <cellStyle name="Normal 10 6 2 4 2" xfId="24566"/>
    <cellStyle name="Normal 10 6 2 4 2 2" xfId="53237"/>
    <cellStyle name="Normal 10 6 2 4 3" xfId="38901"/>
    <cellStyle name="Normal 10 6 2 5" xfId="17396"/>
    <cellStyle name="Normal 10 6 2 5 2" xfId="46067"/>
    <cellStyle name="Normal 10 6 2 6" xfId="31731"/>
    <cellStyle name="Normal 10 6 3" xfId="3763"/>
    <cellStyle name="Normal 10 6 3 2" xfId="7326"/>
    <cellStyle name="Normal 10 6 3 2 2" xfId="14530"/>
    <cellStyle name="Normal 10 6 3 2 2 2" xfId="29013"/>
    <cellStyle name="Normal 10 6 3 2 2 2 2" xfId="57684"/>
    <cellStyle name="Normal 10 6 3 2 2 3" xfId="43348"/>
    <cellStyle name="Normal 10 6 3 2 3" xfId="21843"/>
    <cellStyle name="Normal 10 6 3 2 3 2" xfId="50514"/>
    <cellStyle name="Normal 10 6 3 2 4" xfId="36178"/>
    <cellStyle name="Normal 10 6 3 3" xfId="10967"/>
    <cellStyle name="Normal 10 6 3 3 2" xfId="25450"/>
    <cellStyle name="Normal 10 6 3 3 2 2" xfId="54121"/>
    <cellStyle name="Normal 10 6 3 3 3" xfId="39785"/>
    <cellStyle name="Normal 10 6 3 4" xfId="18280"/>
    <cellStyle name="Normal 10 6 3 4 2" xfId="46951"/>
    <cellStyle name="Normal 10 6 3 5" xfId="32615"/>
    <cellStyle name="Normal 10 6 4" xfId="5548"/>
    <cellStyle name="Normal 10 6 4 2" xfId="12752"/>
    <cellStyle name="Normal 10 6 4 2 2" xfId="27235"/>
    <cellStyle name="Normal 10 6 4 2 2 2" xfId="55906"/>
    <cellStyle name="Normal 10 6 4 2 3" xfId="41570"/>
    <cellStyle name="Normal 10 6 4 3" xfId="20065"/>
    <cellStyle name="Normal 10 6 4 3 2" xfId="48736"/>
    <cellStyle name="Normal 10 6 4 4" xfId="34400"/>
    <cellStyle name="Normal 10 6 5" xfId="9189"/>
    <cellStyle name="Normal 10 6 5 2" xfId="23672"/>
    <cellStyle name="Normal 10 6 5 2 2" xfId="52343"/>
    <cellStyle name="Normal 10 6 5 3" xfId="38007"/>
    <cellStyle name="Normal 10 6 6" xfId="16502"/>
    <cellStyle name="Normal 10 6 6 2" xfId="45173"/>
    <cellStyle name="Normal 10 6 7" xfId="30837"/>
    <cellStyle name="Normal 10 6 8" xfId="2007"/>
    <cellStyle name="Normal 10 7" xfId="2459"/>
    <cellStyle name="Normal 10 7 2" xfId="4213"/>
    <cellStyle name="Normal 10 7 2 2" xfId="7776"/>
    <cellStyle name="Normal 10 7 2 2 2" xfId="14980"/>
    <cellStyle name="Normal 10 7 2 2 2 2" xfId="29463"/>
    <cellStyle name="Normal 10 7 2 2 2 2 2" xfId="58134"/>
    <cellStyle name="Normal 10 7 2 2 2 3" xfId="43798"/>
    <cellStyle name="Normal 10 7 2 2 3" xfId="22293"/>
    <cellStyle name="Normal 10 7 2 2 3 2" xfId="50964"/>
    <cellStyle name="Normal 10 7 2 2 4" xfId="36628"/>
    <cellStyle name="Normal 10 7 2 3" xfId="11417"/>
    <cellStyle name="Normal 10 7 2 3 2" xfId="25900"/>
    <cellStyle name="Normal 10 7 2 3 2 2" xfId="54571"/>
    <cellStyle name="Normal 10 7 2 3 3" xfId="40235"/>
    <cellStyle name="Normal 10 7 2 4" xfId="18730"/>
    <cellStyle name="Normal 10 7 2 4 2" xfId="47401"/>
    <cellStyle name="Normal 10 7 2 5" xfId="33065"/>
    <cellStyle name="Normal 10 7 3" xfId="6008"/>
    <cellStyle name="Normal 10 7 3 2" xfId="13212"/>
    <cellStyle name="Normal 10 7 3 2 2" xfId="27695"/>
    <cellStyle name="Normal 10 7 3 2 2 2" xfId="56366"/>
    <cellStyle name="Normal 10 7 3 2 3" xfId="42030"/>
    <cellStyle name="Normal 10 7 3 3" xfId="20525"/>
    <cellStyle name="Normal 10 7 3 3 2" xfId="49196"/>
    <cellStyle name="Normal 10 7 3 4" xfId="34860"/>
    <cellStyle name="Normal 10 7 4" xfId="9649"/>
    <cellStyle name="Normal 10 7 4 2" xfId="24132"/>
    <cellStyle name="Normal 10 7 4 2 2" xfId="52803"/>
    <cellStyle name="Normal 10 7 4 3" xfId="38467"/>
    <cellStyle name="Normal 10 7 5" xfId="16962"/>
    <cellStyle name="Normal 10 7 5 2" xfId="45633"/>
    <cellStyle name="Normal 10 7 6" xfId="31297"/>
    <cellStyle name="Normal 10 8" xfId="3331"/>
    <cellStyle name="Normal 10 8 2" xfId="6892"/>
    <cellStyle name="Normal 10 8 2 2" xfId="14096"/>
    <cellStyle name="Normal 10 8 2 2 2" xfId="28579"/>
    <cellStyle name="Normal 10 8 2 2 2 2" xfId="57250"/>
    <cellStyle name="Normal 10 8 2 2 3" xfId="42914"/>
    <cellStyle name="Normal 10 8 2 3" xfId="21409"/>
    <cellStyle name="Normal 10 8 2 3 2" xfId="50080"/>
    <cellStyle name="Normal 10 8 2 4" xfId="35744"/>
    <cellStyle name="Normal 10 8 3" xfId="10533"/>
    <cellStyle name="Normal 10 8 3 2" xfId="25016"/>
    <cellStyle name="Normal 10 8 3 2 2" xfId="53687"/>
    <cellStyle name="Normal 10 8 3 3" xfId="39351"/>
    <cellStyle name="Normal 10 8 4" xfId="17846"/>
    <cellStyle name="Normal 10 8 4 2" xfId="46517"/>
    <cellStyle name="Normal 10 8 5" xfId="32181"/>
    <cellStyle name="Normal 10 9" xfId="5114"/>
    <cellStyle name="Normal 10 9 2" xfId="12318"/>
    <cellStyle name="Normal 10 9 2 2" xfId="26801"/>
    <cellStyle name="Normal 10 9 2 2 2" xfId="55472"/>
    <cellStyle name="Normal 10 9 2 3" xfId="41136"/>
    <cellStyle name="Normal 10 9 3" xfId="19631"/>
    <cellStyle name="Normal 10 9 3 2" xfId="48302"/>
    <cellStyle name="Normal 10 9 4" xfId="33966"/>
    <cellStyle name="Normal 11" xfId="311"/>
    <cellStyle name="Normal 11 2" xfId="312"/>
    <cellStyle name="Normal 12" xfId="313"/>
    <cellStyle name="Normal 13" xfId="314"/>
    <cellStyle name="Normal 13 10" xfId="30409"/>
    <cellStyle name="Normal 13 11" xfId="1585"/>
    <cellStyle name="Normal 13 2" xfId="315"/>
    <cellStyle name="Normal 13 2 10" xfId="1586"/>
    <cellStyle name="Normal 13 2 2" xfId="682"/>
    <cellStyle name="Normal 13 2 2 2" xfId="1131"/>
    <cellStyle name="Normal 13 2 2 2 2" xfId="3107"/>
    <cellStyle name="Normal 13 2 2 2 2 2" xfId="4870"/>
    <cellStyle name="Normal 13 2 2 2 2 2 2" xfId="8433"/>
    <cellStyle name="Normal 13 2 2 2 2 2 2 2" xfId="15637"/>
    <cellStyle name="Normal 13 2 2 2 2 2 2 2 2" xfId="30120"/>
    <cellStyle name="Normal 13 2 2 2 2 2 2 2 2 2" xfId="58791"/>
    <cellStyle name="Normal 13 2 2 2 2 2 2 2 3" xfId="44455"/>
    <cellStyle name="Normal 13 2 2 2 2 2 2 3" xfId="22950"/>
    <cellStyle name="Normal 13 2 2 2 2 2 2 3 2" xfId="51621"/>
    <cellStyle name="Normal 13 2 2 2 2 2 2 4" xfId="37285"/>
    <cellStyle name="Normal 13 2 2 2 2 2 3" xfId="12074"/>
    <cellStyle name="Normal 13 2 2 2 2 2 3 2" xfId="26557"/>
    <cellStyle name="Normal 13 2 2 2 2 2 3 2 2" xfId="55228"/>
    <cellStyle name="Normal 13 2 2 2 2 2 3 3" xfId="40892"/>
    <cellStyle name="Normal 13 2 2 2 2 2 4" xfId="19387"/>
    <cellStyle name="Normal 13 2 2 2 2 2 4 2" xfId="48058"/>
    <cellStyle name="Normal 13 2 2 2 2 2 5" xfId="33722"/>
    <cellStyle name="Normal 13 2 2 2 2 3" xfId="6665"/>
    <cellStyle name="Normal 13 2 2 2 2 3 2" xfId="13869"/>
    <cellStyle name="Normal 13 2 2 2 2 3 2 2" xfId="28352"/>
    <cellStyle name="Normal 13 2 2 2 2 3 2 2 2" xfId="57023"/>
    <cellStyle name="Normal 13 2 2 2 2 3 2 3" xfId="42687"/>
    <cellStyle name="Normal 13 2 2 2 2 3 3" xfId="21182"/>
    <cellStyle name="Normal 13 2 2 2 2 3 3 2" xfId="49853"/>
    <cellStyle name="Normal 13 2 2 2 2 3 4" xfId="35517"/>
    <cellStyle name="Normal 13 2 2 2 2 4" xfId="10306"/>
    <cellStyle name="Normal 13 2 2 2 2 4 2" xfId="24789"/>
    <cellStyle name="Normal 13 2 2 2 2 4 2 2" xfId="53460"/>
    <cellStyle name="Normal 13 2 2 2 2 4 3" xfId="39124"/>
    <cellStyle name="Normal 13 2 2 2 2 5" xfId="17619"/>
    <cellStyle name="Normal 13 2 2 2 2 5 2" xfId="46290"/>
    <cellStyle name="Normal 13 2 2 2 2 6" xfId="31954"/>
    <cellStyle name="Normal 13 2 2 2 3" xfId="3986"/>
    <cellStyle name="Normal 13 2 2 2 3 2" xfId="7549"/>
    <cellStyle name="Normal 13 2 2 2 3 2 2" xfId="14753"/>
    <cellStyle name="Normal 13 2 2 2 3 2 2 2" xfId="29236"/>
    <cellStyle name="Normal 13 2 2 2 3 2 2 2 2" xfId="57907"/>
    <cellStyle name="Normal 13 2 2 2 3 2 2 3" xfId="43571"/>
    <cellStyle name="Normal 13 2 2 2 3 2 3" xfId="22066"/>
    <cellStyle name="Normal 13 2 2 2 3 2 3 2" xfId="50737"/>
    <cellStyle name="Normal 13 2 2 2 3 2 4" xfId="36401"/>
    <cellStyle name="Normal 13 2 2 2 3 3" xfId="11190"/>
    <cellStyle name="Normal 13 2 2 2 3 3 2" xfId="25673"/>
    <cellStyle name="Normal 13 2 2 2 3 3 2 2" xfId="54344"/>
    <cellStyle name="Normal 13 2 2 2 3 3 3" xfId="40008"/>
    <cellStyle name="Normal 13 2 2 2 3 4" xfId="18503"/>
    <cellStyle name="Normal 13 2 2 2 3 4 2" xfId="47174"/>
    <cellStyle name="Normal 13 2 2 2 3 5" xfId="32838"/>
    <cellStyle name="Normal 13 2 2 2 4" xfId="5771"/>
    <cellStyle name="Normal 13 2 2 2 4 2" xfId="12975"/>
    <cellStyle name="Normal 13 2 2 2 4 2 2" xfId="27458"/>
    <cellStyle name="Normal 13 2 2 2 4 2 2 2" xfId="56129"/>
    <cellStyle name="Normal 13 2 2 2 4 2 3" xfId="41793"/>
    <cellStyle name="Normal 13 2 2 2 4 3" xfId="20288"/>
    <cellStyle name="Normal 13 2 2 2 4 3 2" xfId="48959"/>
    <cellStyle name="Normal 13 2 2 2 4 4" xfId="34623"/>
    <cellStyle name="Normal 13 2 2 2 5" xfId="9412"/>
    <cellStyle name="Normal 13 2 2 2 5 2" xfId="23895"/>
    <cellStyle name="Normal 13 2 2 2 5 2 2" xfId="52566"/>
    <cellStyle name="Normal 13 2 2 2 5 3" xfId="38230"/>
    <cellStyle name="Normal 13 2 2 2 6" xfId="16725"/>
    <cellStyle name="Normal 13 2 2 2 6 2" xfId="45396"/>
    <cellStyle name="Normal 13 2 2 2 7" xfId="31060"/>
    <cellStyle name="Normal 13 2 2 2 8" xfId="2228"/>
    <cellStyle name="Normal 13 2 2 3" xfId="2677"/>
    <cellStyle name="Normal 13 2 2 3 2" xfId="4436"/>
    <cellStyle name="Normal 13 2 2 3 2 2" xfId="7999"/>
    <cellStyle name="Normal 13 2 2 3 2 2 2" xfId="15203"/>
    <cellStyle name="Normal 13 2 2 3 2 2 2 2" xfId="29686"/>
    <cellStyle name="Normal 13 2 2 3 2 2 2 2 2" xfId="58357"/>
    <cellStyle name="Normal 13 2 2 3 2 2 2 3" xfId="44021"/>
    <cellStyle name="Normal 13 2 2 3 2 2 3" xfId="22516"/>
    <cellStyle name="Normal 13 2 2 3 2 2 3 2" xfId="51187"/>
    <cellStyle name="Normal 13 2 2 3 2 2 4" xfId="36851"/>
    <cellStyle name="Normal 13 2 2 3 2 3" xfId="11640"/>
    <cellStyle name="Normal 13 2 2 3 2 3 2" xfId="26123"/>
    <cellStyle name="Normal 13 2 2 3 2 3 2 2" xfId="54794"/>
    <cellStyle name="Normal 13 2 2 3 2 3 3" xfId="40458"/>
    <cellStyle name="Normal 13 2 2 3 2 4" xfId="18953"/>
    <cellStyle name="Normal 13 2 2 3 2 4 2" xfId="47624"/>
    <cellStyle name="Normal 13 2 2 3 2 5" xfId="33288"/>
    <cellStyle name="Normal 13 2 2 3 3" xfId="6231"/>
    <cellStyle name="Normal 13 2 2 3 3 2" xfId="13435"/>
    <cellStyle name="Normal 13 2 2 3 3 2 2" xfId="27918"/>
    <cellStyle name="Normal 13 2 2 3 3 2 2 2" xfId="56589"/>
    <cellStyle name="Normal 13 2 2 3 3 2 3" xfId="42253"/>
    <cellStyle name="Normal 13 2 2 3 3 3" xfId="20748"/>
    <cellStyle name="Normal 13 2 2 3 3 3 2" xfId="49419"/>
    <cellStyle name="Normal 13 2 2 3 3 4" xfId="35083"/>
    <cellStyle name="Normal 13 2 2 3 4" xfId="9872"/>
    <cellStyle name="Normal 13 2 2 3 4 2" xfId="24355"/>
    <cellStyle name="Normal 13 2 2 3 4 2 2" xfId="53026"/>
    <cellStyle name="Normal 13 2 2 3 4 3" xfId="38690"/>
    <cellStyle name="Normal 13 2 2 3 5" xfId="17185"/>
    <cellStyle name="Normal 13 2 2 3 5 2" xfId="45856"/>
    <cellStyle name="Normal 13 2 2 3 6" xfId="31520"/>
    <cellStyle name="Normal 13 2 2 4" xfId="3554"/>
    <cellStyle name="Normal 13 2 2 4 2" xfId="7115"/>
    <cellStyle name="Normal 13 2 2 4 2 2" xfId="14319"/>
    <cellStyle name="Normal 13 2 2 4 2 2 2" xfId="28802"/>
    <cellStyle name="Normal 13 2 2 4 2 2 2 2" xfId="57473"/>
    <cellStyle name="Normal 13 2 2 4 2 2 3" xfId="43137"/>
    <cellStyle name="Normal 13 2 2 4 2 3" xfId="21632"/>
    <cellStyle name="Normal 13 2 2 4 2 3 2" xfId="50303"/>
    <cellStyle name="Normal 13 2 2 4 2 4" xfId="35967"/>
    <cellStyle name="Normal 13 2 2 4 3" xfId="10756"/>
    <cellStyle name="Normal 13 2 2 4 3 2" xfId="25239"/>
    <cellStyle name="Normal 13 2 2 4 3 2 2" xfId="53910"/>
    <cellStyle name="Normal 13 2 2 4 3 3" xfId="39574"/>
    <cellStyle name="Normal 13 2 2 4 4" xfId="18069"/>
    <cellStyle name="Normal 13 2 2 4 4 2" xfId="46740"/>
    <cellStyle name="Normal 13 2 2 4 5" xfId="32404"/>
    <cellStyle name="Normal 13 2 2 5" xfId="5337"/>
    <cellStyle name="Normal 13 2 2 5 2" xfId="12541"/>
    <cellStyle name="Normal 13 2 2 5 2 2" xfId="27024"/>
    <cellStyle name="Normal 13 2 2 5 2 2 2" xfId="55695"/>
    <cellStyle name="Normal 13 2 2 5 2 3" xfId="41359"/>
    <cellStyle name="Normal 13 2 2 5 3" xfId="19854"/>
    <cellStyle name="Normal 13 2 2 5 3 2" xfId="48525"/>
    <cellStyle name="Normal 13 2 2 5 4" xfId="34189"/>
    <cellStyle name="Normal 13 2 2 6" xfId="8975"/>
    <cellStyle name="Normal 13 2 2 6 2" xfId="23458"/>
    <cellStyle name="Normal 13 2 2 6 2 2" xfId="52129"/>
    <cellStyle name="Normal 13 2 2 6 3" xfId="37793"/>
    <cellStyle name="Normal 13 2 2 7" xfId="16291"/>
    <cellStyle name="Normal 13 2 2 7 2" xfId="44962"/>
    <cellStyle name="Normal 13 2 2 8" xfId="30626"/>
    <cellStyle name="Normal 13 2 2 9" xfId="1798"/>
    <cellStyle name="Normal 13 2 3" xfId="915"/>
    <cellStyle name="Normal 13 2 3 2" xfId="2893"/>
    <cellStyle name="Normal 13 2 3 2 2" xfId="4654"/>
    <cellStyle name="Normal 13 2 3 2 2 2" xfId="8217"/>
    <cellStyle name="Normal 13 2 3 2 2 2 2" xfId="15421"/>
    <cellStyle name="Normal 13 2 3 2 2 2 2 2" xfId="29904"/>
    <cellStyle name="Normal 13 2 3 2 2 2 2 2 2" xfId="58575"/>
    <cellStyle name="Normal 13 2 3 2 2 2 2 3" xfId="44239"/>
    <cellStyle name="Normal 13 2 3 2 2 2 3" xfId="22734"/>
    <cellStyle name="Normal 13 2 3 2 2 2 3 2" xfId="51405"/>
    <cellStyle name="Normal 13 2 3 2 2 2 4" xfId="37069"/>
    <cellStyle name="Normal 13 2 3 2 2 3" xfId="11858"/>
    <cellStyle name="Normal 13 2 3 2 2 3 2" xfId="26341"/>
    <cellStyle name="Normal 13 2 3 2 2 3 2 2" xfId="55012"/>
    <cellStyle name="Normal 13 2 3 2 2 3 3" xfId="40676"/>
    <cellStyle name="Normal 13 2 3 2 2 4" xfId="19171"/>
    <cellStyle name="Normal 13 2 3 2 2 4 2" xfId="47842"/>
    <cellStyle name="Normal 13 2 3 2 2 5" xfId="33506"/>
    <cellStyle name="Normal 13 2 3 2 3" xfId="6449"/>
    <cellStyle name="Normal 13 2 3 2 3 2" xfId="13653"/>
    <cellStyle name="Normal 13 2 3 2 3 2 2" xfId="28136"/>
    <cellStyle name="Normal 13 2 3 2 3 2 2 2" xfId="56807"/>
    <cellStyle name="Normal 13 2 3 2 3 2 3" xfId="42471"/>
    <cellStyle name="Normal 13 2 3 2 3 3" xfId="20966"/>
    <cellStyle name="Normal 13 2 3 2 3 3 2" xfId="49637"/>
    <cellStyle name="Normal 13 2 3 2 3 4" xfId="35301"/>
    <cellStyle name="Normal 13 2 3 2 4" xfId="10090"/>
    <cellStyle name="Normal 13 2 3 2 4 2" xfId="24573"/>
    <cellStyle name="Normal 13 2 3 2 4 2 2" xfId="53244"/>
    <cellStyle name="Normal 13 2 3 2 4 3" xfId="38908"/>
    <cellStyle name="Normal 13 2 3 2 5" xfId="17403"/>
    <cellStyle name="Normal 13 2 3 2 5 2" xfId="46074"/>
    <cellStyle name="Normal 13 2 3 2 6" xfId="31738"/>
    <cellStyle name="Normal 13 2 3 3" xfId="3770"/>
    <cellStyle name="Normal 13 2 3 3 2" xfId="7333"/>
    <cellStyle name="Normal 13 2 3 3 2 2" xfId="14537"/>
    <cellStyle name="Normal 13 2 3 3 2 2 2" xfId="29020"/>
    <cellStyle name="Normal 13 2 3 3 2 2 2 2" xfId="57691"/>
    <cellStyle name="Normal 13 2 3 3 2 2 3" xfId="43355"/>
    <cellStyle name="Normal 13 2 3 3 2 3" xfId="21850"/>
    <cellStyle name="Normal 13 2 3 3 2 3 2" xfId="50521"/>
    <cellStyle name="Normal 13 2 3 3 2 4" xfId="36185"/>
    <cellStyle name="Normal 13 2 3 3 3" xfId="10974"/>
    <cellStyle name="Normal 13 2 3 3 3 2" xfId="25457"/>
    <cellStyle name="Normal 13 2 3 3 3 2 2" xfId="54128"/>
    <cellStyle name="Normal 13 2 3 3 3 3" xfId="39792"/>
    <cellStyle name="Normal 13 2 3 3 4" xfId="18287"/>
    <cellStyle name="Normal 13 2 3 3 4 2" xfId="46958"/>
    <cellStyle name="Normal 13 2 3 3 5" xfId="32622"/>
    <cellStyle name="Normal 13 2 3 4" xfId="5555"/>
    <cellStyle name="Normal 13 2 3 4 2" xfId="12759"/>
    <cellStyle name="Normal 13 2 3 4 2 2" xfId="27242"/>
    <cellStyle name="Normal 13 2 3 4 2 2 2" xfId="55913"/>
    <cellStyle name="Normal 13 2 3 4 2 3" xfId="41577"/>
    <cellStyle name="Normal 13 2 3 4 3" xfId="20072"/>
    <cellStyle name="Normal 13 2 3 4 3 2" xfId="48743"/>
    <cellStyle name="Normal 13 2 3 4 4" xfId="34407"/>
    <cellStyle name="Normal 13 2 3 5" xfId="9196"/>
    <cellStyle name="Normal 13 2 3 5 2" xfId="23679"/>
    <cellStyle name="Normal 13 2 3 5 2 2" xfId="52350"/>
    <cellStyle name="Normal 13 2 3 5 3" xfId="38014"/>
    <cellStyle name="Normal 13 2 3 6" xfId="16509"/>
    <cellStyle name="Normal 13 2 3 6 2" xfId="45180"/>
    <cellStyle name="Normal 13 2 3 7" xfId="30844"/>
    <cellStyle name="Normal 13 2 3 8" xfId="2014"/>
    <cellStyle name="Normal 13 2 4" xfId="2466"/>
    <cellStyle name="Normal 13 2 4 2" xfId="4220"/>
    <cellStyle name="Normal 13 2 4 2 2" xfId="7783"/>
    <cellStyle name="Normal 13 2 4 2 2 2" xfId="14987"/>
    <cellStyle name="Normal 13 2 4 2 2 2 2" xfId="29470"/>
    <cellStyle name="Normal 13 2 4 2 2 2 2 2" xfId="58141"/>
    <cellStyle name="Normal 13 2 4 2 2 2 3" xfId="43805"/>
    <cellStyle name="Normal 13 2 4 2 2 3" xfId="22300"/>
    <cellStyle name="Normal 13 2 4 2 2 3 2" xfId="50971"/>
    <cellStyle name="Normal 13 2 4 2 2 4" xfId="36635"/>
    <cellStyle name="Normal 13 2 4 2 3" xfId="11424"/>
    <cellStyle name="Normal 13 2 4 2 3 2" xfId="25907"/>
    <cellStyle name="Normal 13 2 4 2 3 2 2" xfId="54578"/>
    <cellStyle name="Normal 13 2 4 2 3 3" xfId="40242"/>
    <cellStyle name="Normal 13 2 4 2 4" xfId="18737"/>
    <cellStyle name="Normal 13 2 4 2 4 2" xfId="47408"/>
    <cellStyle name="Normal 13 2 4 2 5" xfId="33072"/>
    <cellStyle name="Normal 13 2 4 3" xfId="6015"/>
    <cellStyle name="Normal 13 2 4 3 2" xfId="13219"/>
    <cellStyle name="Normal 13 2 4 3 2 2" xfId="27702"/>
    <cellStyle name="Normal 13 2 4 3 2 2 2" xfId="56373"/>
    <cellStyle name="Normal 13 2 4 3 2 3" xfId="42037"/>
    <cellStyle name="Normal 13 2 4 3 3" xfId="20532"/>
    <cellStyle name="Normal 13 2 4 3 3 2" xfId="49203"/>
    <cellStyle name="Normal 13 2 4 3 4" xfId="34867"/>
    <cellStyle name="Normal 13 2 4 4" xfId="9656"/>
    <cellStyle name="Normal 13 2 4 4 2" xfId="24139"/>
    <cellStyle name="Normal 13 2 4 4 2 2" xfId="52810"/>
    <cellStyle name="Normal 13 2 4 4 3" xfId="38474"/>
    <cellStyle name="Normal 13 2 4 5" xfId="16969"/>
    <cellStyle name="Normal 13 2 4 5 2" xfId="45640"/>
    <cellStyle name="Normal 13 2 4 6" xfId="31304"/>
    <cellStyle name="Normal 13 2 5" xfId="3338"/>
    <cellStyle name="Normal 13 2 5 2" xfId="6899"/>
    <cellStyle name="Normal 13 2 5 2 2" xfId="14103"/>
    <cellStyle name="Normal 13 2 5 2 2 2" xfId="28586"/>
    <cellStyle name="Normal 13 2 5 2 2 2 2" xfId="57257"/>
    <cellStyle name="Normal 13 2 5 2 2 3" xfId="42921"/>
    <cellStyle name="Normal 13 2 5 2 3" xfId="21416"/>
    <cellStyle name="Normal 13 2 5 2 3 2" xfId="50087"/>
    <cellStyle name="Normal 13 2 5 2 4" xfId="35751"/>
    <cellStyle name="Normal 13 2 5 3" xfId="10540"/>
    <cellStyle name="Normal 13 2 5 3 2" xfId="25023"/>
    <cellStyle name="Normal 13 2 5 3 2 2" xfId="53694"/>
    <cellStyle name="Normal 13 2 5 3 3" xfId="39358"/>
    <cellStyle name="Normal 13 2 5 4" xfId="17853"/>
    <cellStyle name="Normal 13 2 5 4 2" xfId="46524"/>
    <cellStyle name="Normal 13 2 5 5" xfId="32188"/>
    <cellStyle name="Normal 13 2 6" xfId="5121"/>
    <cellStyle name="Normal 13 2 6 2" xfId="12325"/>
    <cellStyle name="Normal 13 2 6 2 2" xfId="26808"/>
    <cellStyle name="Normal 13 2 6 2 2 2" xfId="55479"/>
    <cellStyle name="Normal 13 2 6 2 3" xfId="41143"/>
    <cellStyle name="Normal 13 2 6 3" xfId="19638"/>
    <cellStyle name="Normal 13 2 6 3 2" xfId="48309"/>
    <cellStyle name="Normal 13 2 6 4" xfId="33973"/>
    <cellStyle name="Normal 13 2 7" xfId="8755"/>
    <cellStyle name="Normal 13 2 7 2" xfId="23238"/>
    <cellStyle name="Normal 13 2 7 2 2" xfId="51909"/>
    <cellStyle name="Normal 13 2 7 3" xfId="37573"/>
    <cellStyle name="Normal 13 2 8" xfId="16075"/>
    <cellStyle name="Normal 13 2 8 2" xfId="44746"/>
    <cellStyle name="Normal 13 2 9" xfId="30410"/>
    <cellStyle name="Normal 13 3" xfId="681"/>
    <cellStyle name="Normal 13 3 2" xfId="1130"/>
    <cellStyle name="Normal 13 3 2 2" xfId="3106"/>
    <cellStyle name="Normal 13 3 2 2 2" xfId="4869"/>
    <cellStyle name="Normal 13 3 2 2 2 2" xfId="8432"/>
    <cellStyle name="Normal 13 3 2 2 2 2 2" xfId="15636"/>
    <cellStyle name="Normal 13 3 2 2 2 2 2 2" xfId="30119"/>
    <cellStyle name="Normal 13 3 2 2 2 2 2 2 2" xfId="58790"/>
    <cellStyle name="Normal 13 3 2 2 2 2 2 3" xfId="44454"/>
    <cellStyle name="Normal 13 3 2 2 2 2 3" xfId="22949"/>
    <cellStyle name="Normal 13 3 2 2 2 2 3 2" xfId="51620"/>
    <cellStyle name="Normal 13 3 2 2 2 2 4" xfId="37284"/>
    <cellStyle name="Normal 13 3 2 2 2 3" xfId="12073"/>
    <cellStyle name="Normal 13 3 2 2 2 3 2" xfId="26556"/>
    <cellStyle name="Normal 13 3 2 2 2 3 2 2" xfId="55227"/>
    <cellStyle name="Normal 13 3 2 2 2 3 3" xfId="40891"/>
    <cellStyle name="Normal 13 3 2 2 2 4" xfId="19386"/>
    <cellStyle name="Normal 13 3 2 2 2 4 2" xfId="48057"/>
    <cellStyle name="Normal 13 3 2 2 2 5" xfId="33721"/>
    <cellStyle name="Normal 13 3 2 2 3" xfId="6664"/>
    <cellStyle name="Normal 13 3 2 2 3 2" xfId="13868"/>
    <cellStyle name="Normal 13 3 2 2 3 2 2" xfId="28351"/>
    <cellStyle name="Normal 13 3 2 2 3 2 2 2" xfId="57022"/>
    <cellStyle name="Normal 13 3 2 2 3 2 3" xfId="42686"/>
    <cellStyle name="Normal 13 3 2 2 3 3" xfId="21181"/>
    <cellStyle name="Normal 13 3 2 2 3 3 2" xfId="49852"/>
    <cellStyle name="Normal 13 3 2 2 3 4" xfId="35516"/>
    <cellStyle name="Normal 13 3 2 2 4" xfId="10305"/>
    <cellStyle name="Normal 13 3 2 2 4 2" xfId="24788"/>
    <cellStyle name="Normal 13 3 2 2 4 2 2" xfId="53459"/>
    <cellStyle name="Normal 13 3 2 2 4 3" xfId="39123"/>
    <cellStyle name="Normal 13 3 2 2 5" xfId="17618"/>
    <cellStyle name="Normal 13 3 2 2 5 2" xfId="46289"/>
    <cellStyle name="Normal 13 3 2 2 6" xfId="31953"/>
    <cellStyle name="Normal 13 3 2 3" xfId="3985"/>
    <cellStyle name="Normal 13 3 2 3 2" xfId="7548"/>
    <cellStyle name="Normal 13 3 2 3 2 2" xfId="14752"/>
    <cellStyle name="Normal 13 3 2 3 2 2 2" xfId="29235"/>
    <cellStyle name="Normal 13 3 2 3 2 2 2 2" xfId="57906"/>
    <cellStyle name="Normal 13 3 2 3 2 2 3" xfId="43570"/>
    <cellStyle name="Normal 13 3 2 3 2 3" xfId="22065"/>
    <cellStyle name="Normal 13 3 2 3 2 3 2" xfId="50736"/>
    <cellStyle name="Normal 13 3 2 3 2 4" xfId="36400"/>
    <cellStyle name="Normal 13 3 2 3 3" xfId="11189"/>
    <cellStyle name="Normal 13 3 2 3 3 2" xfId="25672"/>
    <cellStyle name="Normal 13 3 2 3 3 2 2" xfId="54343"/>
    <cellStyle name="Normal 13 3 2 3 3 3" xfId="40007"/>
    <cellStyle name="Normal 13 3 2 3 4" xfId="18502"/>
    <cellStyle name="Normal 13 3 2 3 4 2" xfId="47173"/>
    <cellStyle name="Normal 13 3 2 3 5" xfId="32837"/>
    <cellStyle name="Normal 13 3 2 4" xfId="5770"/>
    <cellStyle name="Normal 13 3 2 4 2" xfId="12974"/>
    <cellStyle name="Normal 13 3 2 4 2 2" xfId="27457"/>
    <cellStyle name="Normal 13 3 2 4 2 2 2" xfId="56128"/>
    <cellStyle name="Normal 13 3 2 4 2 3" xfId="41792"/>
    <cellStyle name="Normal 13 3 2 4 3" xfId="20287"/>
    <cellStyle name="Normal 13 3 2 4 3 2" xfId="48958"/>
    <cellStyle name="Normal 13 3 2 4 4" xfId="34622"/>
    <cellStyle name="Normal 13 3 2 5" xfId="9411"/>
    <cellStyle name="Normal 13 3 2 5 2" xfId="23894"/>
    <cellStyle name="Normal 13 3 2 5 2 2" xfId="52565"/>
    <cellStyle name="Normal 13 3 2 5 3" xfId="38229"/>
    <cellStyle name="Normal 13 3 2 6" xfId="16724"/>
    <cellStyle name="Normal 13 3 2 6 2" xfId="45395"/>
    <cellStyle name="Normal 13 3 2 7" xfId="31059"/>
    <cellStyle name="Normal 13 3 2 8" xfId="2227"/>
    <cellStyle name="Normal 13 3 3" xfId="2676"/>
    <cellStyle name="Normal 13 3 3 2" xfId="4435"/>
    <cellStyle name="Normal 13 3 3 2 2" xfId="7998"/>
    <cellStyle name="Normal 13 3 3 2 2 2" xfId="15202"/>
    <cellStyle name="Normal 13 3 3 2 2 2 2" xfId="29685"/>
    <cellStyle name="Normal 13 3 3 2 2 2 2 2" xfId="58356"/>
    <cellStyle name="Normal 13 3 3 2 2 2 3" xfId="44020"/>
    <cellStyle name="Normal 13 3 3 2 2 3" xfId="22515"/>
    <cellStyle name="Normal 13 3 3 2 2 3 2" xfId="51186"/>
    <cellStyle name="Normal 13 3 3 2 2 4" xfId="36850"/>
    <cellStyle name="Normal 13 3 3 2 3" xfId="11639"/>
    <cellStyle name="Normal 13 3 3 2 3 2" xfId="26122"/>
    <cellStyle name="Normal 13 3 3 2 3 2 2" xfId="54793"/>
    <cellStyle name="Normal 13 3 3 2 3 3" xfId="40457"/>
    <cellStyle name="Normal 13 3 3 2 4" xfId="18952"/>
    <cellStyle name="Normal 13 3 3 2 4 2" xfId="47623"/>
    <cellStyle name="Normal 13 3 3 2 5" xfId="33287"/>
    <cellStyle name="Normal 13 3 3 3" xfId="6230"/>
    <cellStyle name="Normal 13 3 3 3 2" xfId="13434"/>
    <cellStyle name="Normal 13 3 3 3 2 2" xfId="27917"/>
    <cellStyle name="Normal 13 3 3 3 2 2 2" xfId="56588"/>
    <cellStyle name="Normal 13 3 3 3 2 3" xfId="42252"/>
    <cellStyle name="Normal 13 3 3 3 3" xfId="20747"/>
    <cellStyle name="Normal 13 3 3 3 3 2" xfId="49418"/>
    <cellStyle name="Normal 13 3 3 3 4" xfId="35082"/>
    <cellStyle name="Normal 13 3 3 4" xfId="9871"/>
    <cellStyle name="Normal 13 3 3 4 2" xfId="24354"/>
    <cellStyle name="Normal 13 3 3 4 2 2" xfId="53025"/>
    <cellStyle name="Normal 13 3 3 4 3" xfId="38689"/>
    <cellStyle name="Normal 13 3 3 5" xfId="17184"/>
    <cellStyle name="Normal 13 3 3 5 2" xfId="45855"/>
    <cellStyle name="Normal 13 3 3 6" xfId="31519"/>
    <cellStyle name="Normal 13 3 4" xfId="3553"/>
    <cellStyle name="Normal 13 3 4 2" xfId="7114"/>
    <cellStyle name="Normal 13 3 4 2 2" xfId="14318"/>
    <cellStyle name="Normal 13 3 4 2 2 2" xfId="28801"/>
    <cellStyle name="Normal 13 3 4 2 2 2 2" xfId="57472"/>
    <cellStyle name="Normal 13 3 4 2 2 3" xfId="43136"/>
    <cellStyle name="Normal 13 3 4 2 3" xfId="21631"/>
    <cellStyle name="Normal 13 3 4 2 3 2" xfId="50302"/>
    <cellStyle name="Normal 13 3 4 2 4" xfId="35966"/>
    <cellStyle name="Normal 13 3 4 3" xfId="10755"/>
    <cellStyle name="Normal 13 3 4 3 2" xfId="25238"/>
    <cellStyle name="Normal 13 3 4 3 2 2" xfId="53909"/>
    <cellStyle name="Normal 13 3 4 3 3" xfId="39573"/>
    <cellStyle name="Normal 13 3 4 4" xfId="18068"/>
    <cellStyle name="Normal 13 3 4 4 2" xfId="46739"/>
    <cellStyle name="Normal 13 3 4 5" xfId="32403"/>
    <cellStyle name="Normal 13 3 5" xfId="5336"/>
    <cellStyle name="Normal 13 3 5 2" xfId="12540"/>
    <cellStyle name="Normal 13 3 5 2 2" xfId="27023"/>
    <cellStyle name="Normal 13 3 5 2 2 2" xfId="55694"/>
    <cellStyle name="Normal 13 3 5 2 3" xfId="41358"/>
    <cellStyle name="Normal 13 3 5 3" xfId="19853"/>
    <cellStyle name="Normal 13 3 5 3 2" xfId="48524"/>
    <cellStyle name="Normal 13 3 5 4" xfId="34188"/>
    <cellStyle name="Normal 13 3 6" xfId="8974"/>
    <cellStyle name="Normal 13 3 6 2" xfId="23457"/>
    <cellStyle name="Normal 13 3 6 2 2" xfId="52128"/>
    <cellStyle name="Normal 13 3 6 3" xfId="37792"/>
    <cellStyle name="Normal 13 3 7" xfId="16290"/>
    <cellStyle name="Normal 13 3 7 2" xfId="44961"/>
    <cellStyle name="Normal 13 3 8" xfId="30625"/>
    <cellStyle name="Normal 13 3 9" xfId="1797"/>
    <cellStyle name="Normal 13 4" xfId="914"/>
    <cellStyle name="Normal 13 4 2" xfId="2892"/>
    <cellStyle name="Normal 13 4 2 2" xfId="4653"/>
    <cellStyle name="Normal 13 4 2 2 2" xfId="8216"/>
    <cellStyle name="Normal 13 4 2 2 2 2" xfId="15420"/>
    <cellStyle name="Normal 13 4 2 2 2 2 2" xfId="29903"/>
    <cellStyle name="Normal 13 4 2 2 2 2 2 2" xfId="58574"/>
    <cellStyle name="Normal 13 4 2 2 2 2 3" xfId="44238"/>
    <cellStyle name="Normal 13 4 2 2 2 3" xfId="22733"/>
    <cellStyle name="Normal 13 4 2 2 2 3 2" xfId="51404"/>
    <cellStyle name="Normal 13 4 2 2 2 4" xfId="37068"/>
    <cellStyle name="Normal 13 4 2 2 3" xfId="11857"/>
    <cellStyle name="Normal 13 4 2 2 3 2" xfId="26340"/>
    <cellStyle name="Normal 13 4 2 2 3 2 2" xfId="55011"/>
    <cellStyle name="Normal 13 4 2 2 3 3" xfId="40675"/>
    <cellStyle name="Normal 13 4 2 2 4" xfId="19170"/>
    <cellStyle name="Normal 13 4 2 2 4 2" xfId="47841"/>
    <cellStyle name="Normal 13 4 2 2 5" xfId="33505"/>
    <cellStyle name="Normal 13 4 2 3" xfId="6448"/>
    <cellStyle name="Normal 13 4 2 3 2" xfId="13652"/>
    <cellStyle name="Normal 13 4 2 3 2 2" xfId="28135"/>
    <cellStyle name="Normal 13 4 2 3 2 2 2" xfId="56806"/>
    <cellStyle name="Normal 13 4 2 3 2 3" xfId="42470"/>
    <cellStyle name="Normal 13 4 2 3 3" xfId="20965"/>
    <cellStyle name="Normal 13 4 2 3 3 2" xfId="49636"/>
    <cellStyle name="Normal 13 4 2 3 4" xfId="35300"/>
    <cellStyle name="Normal 13 4 2 4" xfId="10089"/>
    <cellStyle name="Normal 13 4 2 4 2" xfId="24572"/>
    <cellStyle name="Normal 13 4 2 4 2 2" xfId="53243"/>
    <cellStyle name="Normal 13 4 2 4 3" xfId="38907"/>
    <cellStyle name="Normal 13 4 2 5" xfId="17402"/>
    <cellStyle name="Normal 13 4 2 5 2" xfId="46073"/>
    <cellStyle name="Normal 13 4 2 6" xfId="31737"/>
    <cellStyle name="Normal 13 4 3" xfId="3769"/>
    <cellStyle name="Normal 13 4 3 2" xfId="7332"/>
    <cellStyle name="Normal 13 4 3 2 2" xfId="14536"/>
    <cellStyle name="Normal 13 4 3 2 2 2" xfId="29019"/>
    <cellStyle name="Normal 13 4 3 2 2 2 2" xfId="57690"/>
    <cellStyle name="Normal 13 4 3 2 2 3" xfId="43354"/>
    <cellStyle name="Normal 13 4 3 2 3" xfId="21849"/>
    <cellStyle name="Normal 13 4 3 2 3 2" xfId="50520"/>
    <cellStyle name="Normal 13 4 3 2 4" xfId="36184"/>
    <cellStyle name="Normal 13 4 3 3" xfId="10973"/>
    <cellStyle name="Normal 13 4 3 3 2" xfId="25456"/>
    <cellStyle name="Normal 13 4 3 3 2 2" xfId="54127"/>
    <cellStyle name="Normal 13 4 3 3 3" xfId="39791"/>
    <cellStyle name="Normal 13 4 3 4" xfId="18286"/>
    <cellStyle name="Normal 13 4 3 4 2" xfId="46957"/>
    <cellStyle name="Normal 13 4 3 5" xfId="32621"/>
    <cellStyle name="Normal 13 4 4" xfId="5554"/>
    <cellStyle name="Normal 13 4 4 2" xfId="12758"/>
    <cellStyle name="Normal 13 4 4 2 2" xfId="27241"/>
    <cellStyle name="Normal 13 4 4 2 2 2" xfId="55912"/>
    <cellStyle name="Normal 13 4 4 2 3" xfId="41576"/>
    <cellStyle name="Normal 13 4 4 3" xfId="20071"/>
    <cellStyle name="Normal 13 4 4 3 2" xfId="48742"/>
    <cellStyle name="Normal 13 4 4 4" xfId="34406"/>
    <cellStyle name="Normal 13 4 5" xfId="9195"/>
    <cellStyle name="Normal 13 4 5 2" xfId="23678"/>
    <cellStyle name="Normal 13 4 5 2 2" xfId="52349"/>
    <cellStyle name="Normal 13 4 5 3" xfId="38013"/>
    <cellStyle name="Normal 13 4 6" xfId="16508"/>
    <cellStyle name="Normal 13 4 6 2" xfId="45179"/>
    <cellStyle name="Normal 13 4 7" xfId="30843"/>
    <cellStyle name="Normal 13 4 8" xfId="2013"/>
    <cellStyle name="Normal 13 5" xfId="2465"/>
    <cellStyle name="Normal 13 5 2" xfId="4219"/>
    <cellStyle name="Normal 13 5 2 2" xfId="7782"/>
    <cellStyle name="Normal 13 5 2 2 2" xfId="14986"/>
    <cellStyle name="Normal 13 5 2 2 2 2" xfId="29469"/>
    <cellStyle name="Normal 13 5 2 2 2 2 2" xfId="58140"/>
    <cellStyle name="Normal 13 5 2 2 2 3" xfId="43804"/>
    <cellStyle name="Normal 13 5 2 2 3" xfId="22299"/>
    <cellStyle name="Normal 13 5 2 2 3 2" xfId="50970"/>
    <cellStyle name="Normal 13 5 2 2 4" xfId="36634"/>
    <cellStyle name="Normal 13 5 2 3" xfId="11423"/>
    <cellStyle name="Normal 13 5 2 3 2" xfId="25906"/>
    <cellStyle name="Normal 13 5 2 3 2 2" xfId="54577"/>
    <cellStyle name="Normal 13 5 2 3 3" xfId="40241"/>
    <cellStyle name="Normal 13 5 2 4" xfId="18736"/>
    <cellStyle name="Normal 13 5 2 4 2" xfId="47407"/>
    <cellStyle name="Normal 13 5 2 5" xfId="33071"/>
    <cellStyle name="Normal 13 5 3" xfId="6014"/>
    <cellStyle name="Normal 13 5 3 2" xfId="13218"/>
    <cellStyle name="Normal 13 5 3 2 2" xfId="27701"/>
    <cellStyle name="Normal 13 5 3 2 2 2" xfId="56372"/>
    <cellStyle name="Normal 13 5 3 2 3" xfId="42036"/>
    <cellStyle name="Normal 13 5 3 3" xfId="20531"/>
    <cellStyle name="Normal 13 5 3 3 2" xfId="49202"/>
    <cellStyle name="Normal 13 5 3 4" xfId="34866"/>
    <cellStyle name="Normal 13 5 4" xfId="9655"/>
    <cellStyle name="Normal 13 5 4 2" xfId="24138"/>
    <cellStyle name="Normal 13 5 4 2 2" xfId="52809"/>
    <cellStyle name="Normal 13 5 4 3" xfId="38473"/>
    <cellStyle name="Normal 13 5 5" xfId="16968"/>
    <cellStyle name="Normal 13 5 5 2" xfId="45639"/>
    <cellStyle name="Normal 13 5 6" xfId="31303"/>
    <cellStyle name="Normal 13 6" xfId="3337"/>
    <cellStyle name="Normal 13 6 2" xfId="6898"/>
    <cellStyle name="Normal 13 6 2 2" xfId="14102"/>
    <cellStyle name="Normal 13 6 2 2 2" xfId="28585"/>
    <cellStyle name="Normal 13 6 2 2 2 2" xfId="57256"/>
    <cellStyle name="Normal 13 6 2 2 3" xfId="42920"/>
    <cellStyle name="Normal 13 6 2 3" xfId="21415"/>
    <cellStyle name="Normal 13 6 2 3 2" xfId="50086"/>
    <cellStyle name="Normal 13 6 2 4" xfId="35750"/>
    <cellStyle name="Normal 13 6 3" xfId="10539"/>
    <cellStyle name="Normal 13 6 3 2" xfId="25022"/>
    <cellStyle name="Normal 13 6 3 2 2" xfId="53693"/>
    <cellStyle name="Normal 13 6 3 3" xfId="39357"/>
    <cellStyle name="Normal 13 6 4" xfId="17852"/>
    <cellStyle name="Normal 13 6 4 2" xfId="46523"/>
    <cellStyle name="Normal 13 6 5" xfId="32187"/>
    <cellStyle name="Normal 13 7" xfId="5120"/>
    <cellStyle name="Normal 13 7 2" xfId="12324"/>
    <cellStyle name="Normal 13 7 2 2" xfId="26807"/>
    <cellStyle name="Normal 13 7 2 2 2" xfId="55478"/>
    <cellStyle name="Normal 13 7 2 3" xfId="41142"/>
    <cellStyle name="Normal 13 7 3" xfId="19637"/>
    <cellStyle name="Normal 13 7 3 2" xfId="48308"/>
    <cellStyle name="Normal 13 7 4" xfId="33972"/>
    <cellStyle name="Normal 13 8" xfId="8754"/>
    <cellStyle name="Normal 13 8 2" xfId="23237"/>
    <cellStyle name="Normal 13 8 2 2" xfId="51908"/>
    <cellStyle name="Normal 13 8 3" xfId="37572"/>
    <cellStyle name="Normal 13 9" xfId="16074"/>
    <cellStyle name="Normal 13 9 2" xfId="44745"/>
    <cellStyle name="Normal 14" xfId="316"/>
    <cellStyle name="Normal 15" xfId="317"/>
    <cellStyle name="Normal 15 2" xfId="318"/>
    <cellStyle name="Normal 16" xfId="319"/>
    <cellStyle name="Normal 17" xfId="320"/>
    <cellStyle name="Normal 17 10" xfId="30411"/>
    <cellStyle name="Normal 17 11" xfId="1587"/>
    <cellStyle name="Normal 17 2" xfId="321"/>
    <cellStyle name="Normal 17 2 10" xfId="1588"/>
    <cellStyle name="Normal 17 2 2" xfId="684"/>
    <cellStyle name="Normal 17 2 2 2" xfId="1133"/>
    <cellStyle name="Normal 17 2 2 2 2" xfId="3109"/>
    <cellStyle name="Normal 17 2 2 2 2 2" xfId="4872"/>
    <cellStyle name="Normal 17 2 2 2 2 2 2" xfId="8435"/>
    <cellStyle name="Normal 17 2 2 2 2 2 2 2" xfId="15639"/>
    <cellStyle name="Normal 17 2 2 2 2 2 2 2 2" xfId="30122"/>
    <cellStyle name="Normal 17 2 2 2 2 2 2 2 2 2" xfId="58793"/>
    <cellStyle name="Normal 17 2 2 2 2 2 2 2 3" xfId="44457"/>
    <cellStyle name="Normal 17 2 2 2 2 2 2 3" xfId="22952"/>
    <cellStyle name="Normal 17 2 2 2 2 2 2 3 2" xfId="51623"/>
    <cellStyle name="Normal 17 2 2 2 2 2 2 4" xfId="37287"/>
    <cellStyle name="Normal 17 2 2 2 2 2 3" xfId="12076"/>
    <cellStyle name="Normal 17 2 2 2 2 2 3 2" xfId="26559"/>
    <cellStyle name="Normal 17 2 2 2 2 2 3 2 2" xfId="55230"/>
    <cellStyle name="Normal 17 2 2 2 2 2 3 3" xfId="40894"/>
    <cellStyle name="Normal 17 2 2 2 2 2 4" xfId="19389"/>
    <cellStyle name="Normal 17 2 2 2 2 2 4 2" xfId="48060"/>
    <cellStyle name="Normal 17 2 2 2 2 2 5" xfId="33724"/>
    <cellStyle name="Normal 17 2 2 2 2 3" xfId="6667"/>
    <cellStyle name="Normal 17 2 2 2 2 3 2" xfId="13871"/>
    <cellStyle name="Normal 17 2 2 2 2 3 2 2" xfId="28354"/>
    <cellStyle name="Normal 17 2 2 2 2 3 2 2 2" xfId="57025"/>
    <cellStyle name="Normal 17 2 2 2 2 3 2 3" xfId="42689"/>
    <cellStyle name="Normal 17 2 2 2 2 3 3" xfId="21184"/>
    <cellStyle name="Normal 17 2 2 2 2 3 3 2" xfId="49855"/>
    <cellStyle name="Normal 17 2 2 2 2 3 4" xfId="35519"/>
    <cellStyle name="Normal 17 2 2 2 2 4" xfId="10308"/>
    <cellStyle name="Normal 17 2 2 2 2 4 2" xfId="24791"/>
    <cellStyle name="Normal 17 2 2 2 2 4 2 2" xfId="53462"/>
    <cellStyle name="Normal 17 2 2 2 2 4 3" xfId="39126"/>
    <cellStyle name="Normal 17 2 2 2 2 5" xfId="17621"/>
    <cellStyle name="Normal 17 2 2 2 2 5 2" xfId="46292"/>
    <cellStyle name="Normal 17 2 2 2 2 6" xfId="31956"/>
    <cellStyle name="Normal 17 2 2 2 3" xfId="3988"/>
    <cellStyle name="Normal 17 2 2 2 3 2" xfId="7551"/>
    <cellStyle name="Normal 17 2 2 2 3 2 2" xfId="14755"/>
    <cellStyle name="Normal 17 2 2 2 3 2 2 2" xfId="29238"/>
    <cellStyle name="Normal 17 2 2 2 3 2 2 2 2" xfId="57909"/>
    <cellStyle name="Normal 17 2 2 2 3 2 2 3" xfId="43573"/>
    <cellStyle name="Normal 17 2 2 2 3 2 3" xfId="22068"/>
    <cellStyle name="Normal 17 2 2 2 3 2 3 2" xfId="50739"/>
    <cellStyle name="Normal 17 2 2 2 3 2 4" xfId="36403"/>
    <cellStyle name="Normal 17 2 2 2 3 3" xfId="11192"/>
    <cellStyle name="Normal 17 2 2 2 3 3 2" xfId="25675"/>
    <cellStyle name="Normal 17 2 2 2 3 3 2 2" xfId="54346"/>
    <cellStyle name="Normal 17 2 2 2 3 3 3" xfId="40010"/>
    <cellStyle name="Normal 17 2 2 2 3 4" xfId="18505"/>
    <cellStyle name="Normal 17 2 2 2 3 4 2" xfId="47176"/>
    <cellStyle name="Normal 17 2 2 2 3 5" xfId="32840"/>
    <cellStyle name="Normal 17 2 2 2 4" xfId="5773"/>
    <cellStyle name="Normal 17 2 2 2 4 2" xfId="12977"/>
    <cellStyle name="Normal 17 2 2 2 4 2 2" xfId="27460"/>
    <cellStyle name="Normal 17 2 2 2 4 2 2 2" xfId="56131"/>
    <cellStyle name="Normal 17 2 2 2 4 2 3" xfId="41795"/>
    <cellStyle name="Normal 17 2 2 2 4 3" xfId="20290"/>
    <cellStyle name="Normal 17 2 2 2 4 3 2" xfId="48961"/>
    <cellStyle name="Normal 17 2 2 2 4 4" xfId="34625"/>
    <cellStyle name="Normal 17 2 2 2 5" xfId="9414"/>
    <cellStyle name="Normal 17 2 2 2 5 2" xfId="23897"/>
    <cellStyle name="Normal 17 2 2 2 5 2 2" xfId="52568"/>
    <cellStyle name="Normal 17 2 2 2 5 3" xfId="38232"/>
    <cellStyle name="Normal 17 2 2 2 6" xfId="16727"/>
    <cellStyle name="Normal 17 2 2 2 6 2" xfId="45398"/>
    <cellStyle name="Normal 17 2 2 2 7" xfId="31062"/>
    <cellStyle name="Normal 17 2 2 2 8" xfId="2230"/>
    <cellStyle name="Normal 17 2 2 3" xfId="2679"/>
    <cellStyle name="Normal 17 2 2 3 2" xfId="4438"/>
    <cellStyle name="Normal 17 2 2 3 2 2" xfId="8001"/>
    <cellStyle name="Normal 17 2 2 3 2 2 2" xfId="15205"/>
    <cellStyle name="Normal 17 2 2 3 2 2 2 2" xfId="29688"/>
    <cellStyle name="Normal 17 2 2 3 2 2 2 2 2" xfId="58359"/>
    <cellStyle name="Normal 17 2 2 3 2 2 2 3" xfId="44023"/>
    <cellStyle name="Normal 17 2 2 3 2 2 3" xfId="22518"/>
    <cellStyle name="Normal 17 2 2 3 2 2 3 2" xfId="51189"/>
    <cellStyle name="Normal 17 2 2 3 2 2 4" xfId="36853"/>
    <cellStyle name="Normal 17 2 2 3 2 3" xfId="11642"/>
    <cellStyle name="Normal 17 2 2 3 2 3 2" xfId="26125"/>
    <cellStyle name="Normal 17 2 2 3 2 3 2 2" xfId="54796"/>
    <cellStyle name="Normal 17 2 2 3 2 3 3" xfId="40460"/>
    <cellStyle name="Normal 17 2 2 3 2 4" xfId="18955"/>
    <cellStyle name="Normal 17 2 2 3 2 4 2" xfId="47626"/>
    <cellStyle name="Normal 17 2 2 3 2 5" xfId="33290"/>
    <cellStyle name="Normal 17 2 2 3 3" xfId="6233"/>
    <cellStyle name="Normal 17 2 2 3 3 2" xfId="13437"/>
    <cellStyle name="Normal 17 2 2 3 3 2 2" xfId="27920"/>
    <cellStyle name="Normal 17 2 2 3 3 2 2 2" xfId="56591"/>
    <cellStyle name="Normal 17 2 2 3 3 2 3" xfId="42255"/>
    <cellStyle name="Normal 17 2 2 3 3 3" xfId="20750"/>
    <cellStyle name="Normal 17 2 2 3 3 3 2" xfId="49421"/>
    <cellStyle name="Normal 17 2 2 3 3 4" xfId="35085"/>
    <cellStyle name="Normal 17 2 2 3 4" xfId="9874"/>
    <cellStyle name="Normal 17 2 2 3 4 2" xfId="24357"/>
    <cellStyle name="Normal 17 2 2 3 4 2 2" xfId="53028"/>
    <cellStyle name="Normal 17 2 2 3 4 3" xfId="38692"/>
    <cellStyle name="Normal 17 2 2 3 5" xfId="17187"/>
    <cellStyle name="Normal 17 2 2 3 5 2" xfId="45858"/>
    <cellStyle name="Normal 17 2 2 3 6" xfId="31522"/>
    <cellStyle name="Normal 17 2 2 4" xfId="3556"/>
    <cellStyle name="Normal 17 2 2 4 2" xfId="7117"/>
    <cellStyle name="Normal 17 2 2 4 2 2" xfId="14321"/>
    <cellStyle name="Normal 17 2 2 4 2 2 2" xfId="28804"/>
    <cellStyle name="Normal 17 2 2 4 2 2 2 2" xfId="57475"/>
    <cellStyle name="Normal 17 2 2 4 2 2 3" xfId="43139"/>
    <cellStyle name="Normal 17 2 2 4 2 3" xfId="21634"/>
    <cellStyle name="Normal 17 2 2 4 2 3 2" xfId="50305"/>
    <cellStyle name="Normal 17 2 2 4 2 4" xfId="35969"/>
    <cellStyle name="Normal 17 2 2 4 3" xfId="10758"/>
    <cellStyle name="Normal 17 2 2 4 3 2" xfId="25241"/>
    <cellStyle name="Normal 17 2 2 4 3 2 2" xfId="53912"/>
    <cellStyle name="Normal 17 2 2 4 3 3" xfId="39576"/>
    <cellStyle name="Normal 17 2 2 4 4" xfId="18071"/>
    <cellStyle name="Normal 17 2 2 4 4 2" xfId="46742"/>
    <cellStyle name="Normal 17 2 2 4 5" xfId="32406"/>
    <cellStyle name="Normal 17 2 2 5" xfId="5339"/>
    <cellStyle name="Normal 17 2 2 5 2" xfId="12543"/>
    <cellStyle name="Normal 17 2 2 5 2 2" xfId="27026"/>
    <cellStyle name="Normal 17 2 2 5 2 2 2" xfId="55697"/>
    <cellStyle name="Normal 17 2 2 5 2 3" xfId="41361"/>
    <cellStyle name="Normal 17 2 2 5 3" xfId="19856"/>
    <cellStyle name="Normal 17 2 2 5 3 2" xfId="48527"/>
    <cellStyle name="Normal 17 2 2 5 4" xfId="34191"/>
    <cellStyle name="Normal 17 2 2 6" xfId="8977"/>
    <cellStyle name="Normal 17 2 2 6 2" xfId="23460"/>
    <cellStyle name="Normal 17 2 2 6 2 2" xfId="52131"/>
    <cellStyle name="Normal 17 2 2 6 3" xfId="37795"/>
    <cellStyle name="Normal 17 2 2 7" xfId="16293"/>
    <cellStyle name="Normal 17 2 2 7 2" xfId="44964"/>
    <cellStyle name="Normal 17 2 2 8" xfId="30628"/>
    <cellStyle name="Normal 17 2 2 9" xfId="1800"/>
    <cellStyle name="Normal 17 2 3" xfId="917"/>
    <cellStyle name="Normal 17 2 3 2" xfId="2895"/>
    <cellStyle name="Normal 17 2 3 2 2" xfId="4656"/>
    <cellStyle name="Normal 17 2 3 2 2 2" xfId="8219"/>
    <cellStyle name="Normal 17 2 3 2 2 2 2" xfId="15423"/>
    <cellStyle name="Normal 17 2 3 2 2 2 2 2" xfId="29906"/>
    <cellStyle name="Normal 17 2 3 2 2 2 2 2 2" xfId="58577"/>
    <cellStyle name="Normal 17 2 3 2 2 2 2 3" xfId="44241"/>
    <cellStyle name="Normal 17 2 3 2 2 2 3" xfId="22736"/>
    <cellStyle name="Normal 17 2 3 2 2 2 3 2" xfId="51407"/>
    <cellStyle name="Normal 17 2 3 2 2 2 4" xfId="37071"/>
    <cellStyle name="Normal 17 2 3 2 2 3" xfId="11860"/>
    <cellStyle name="Normal 17 2 3 2 2 3 2" xfId="26343"/>
    <cellStyle name="Normal 17 2 3 2 2 3 2 2" xfId="55014"/>
    <cellStyle name="Normal 17 2 3 2 2 3 3" xfId="40678"/>
    <cellStyle name="Normal 17 2 3 2 2 4" xfId="19173"/>
    <cellStyle name="Normal 17 2 3 2 2 4 2" xfId="47844"/>
    <cellStyle name="Normal 17 2 3 2 2 5" xfId="33508"/>
    <cellStyle name="Normal 17 2 3 2 3" xfId="6451"/>
    <cellStyle name="Normal 17 2 3 2 3 2" xfId="13655"/>
    <cellStyle name="Normal 17 2 3 2 3 2 2" xfId="28138"/>
    <cellStyle name="Normal 17 2 3 2 3 2 2 2" xfId="56809"/>
    <cellStyle name="Normal 17 2 3 2 3 2 3" xfId="42473"/>
    <cellStyle name="Normal 17 2 3 2 3 3" xfId="20968"/>
    <cellStyle name="Normal 17 2 3 2 3 3 2" xfId="49639"/>
    <cellStyle name="Normal 17 2 3 2 3 4" xfId="35303"/>
    <cellStyle name="Normal 17 2 3 2 4" xfId="10092"/>
    <cellStyle name="Normal 17 2 3 2 4 2" xfId="24575"/>
    <cellStyle name="Normal 17 2 3 2 4 2 2" xfId="53246"/>
    <cellStyle name="Normal 17 2 3 2 4 3" xfId="38910"/>
    <cellStyle name="Normal 17 2 3 2 5" xfId="17405"/>
    <cellStyle name="Normal 17 2 3 2 5 2" xfId="46076"/>
    <cellStyle name="Normal 17 2 3 2 6" xfId="31740"/>
    <cellStyle name="Normal 17 2 3 3" xfId="3772"/>
    <cellStyle name="Normal 17 2 3 3 2" xfId="7335"/>
    <cellStyle name="Normal 17 2 3 3 2 2" xfId="14539"/>
    <cellStyle name="Normal 17 2 3 3 2 2 2" xfId="29022"/>
    <cellStyle name="Normal 17 2 3 3 2 2 2 2" xfId="57693"/>
    <cellStyle name="Normal 17 2 3 3 2 2 3" xfId="43357"/>
    <cellStyle name="Normal 17 2 3 3 2 3" xfId="21852"/>
    <cellStyle name="Normal 17 2 3 3 2 3 2" xfId="50523"/>
    <cellStyle name="Normal 17 2 3 3 2 4" xfId="36187"/>
    <cellStyle name="Normal 17 2 3 3 3" xfId="10976"/>
    <cellStyle name="Normal 17 2 3 3 3 2" xfId="25459"/>
    <cellStyle name="Normal 17 2 3 3 3 2 2" xfId="54130"/>
    <cellStyle name="Normal 17 2 3 3 3 3" xfId="39794"/>
    <cellStyle name="Normal 17 2 3 3 4" xfId="18289"/>
    <cellStyle name="Normal 17 2 3 3 4 2" xfId="46960"/>
    <cellStyle name="Normal 17 2 3 3 5" xfId="32624"/>
    <cellStyle name="Normal 17 2 3 4" xfId="5557"/>
    <cellStyle name="Normal 17 2 3 4 2" xfId="12761"/>
    <cellStyle name="Normal 17 2 3 4 2 2" xfId="27244"/>
    <cellStyle name="Normal 17 2 3 4 2 2 2" xfId="55915"/>
    <cellStyle name="Normal 17 2 3 4 2 3" xfId="41579"/>
    <cellStyle name="Normal 17 2 3 4 3" xfId="20074"/>
    <cellStyle name="Normal 17 2 3 4 3 2" xfId="48745"/>
    <cellStyle name="Normal 17 2 3 4 4" xfId="34409"/>
    <cellStyle name="Normal 17 2 3 5" xfId="9198"/>
    <cellStyle name="Normal 17 2 3 5 2" xfId="23681"/>
    <cellStyle name="Normal 17 2 3 5 2 2" xfId="52352"/>
    <cellStyle name="Normal 17 2 3 5 3" xfId="38016"/>
    <cellStyle name="Normal 17 2 3 6" xfId="16511"/>
    <cellStyle name="Normal 17 2 3 6 2" xfId="45182"/>
    <cellStyle name="Normal 17 2 3 7" xfId="30846"/>
    <cellStyle name="Normal 17 2 3 8" xfId="2016"/>
    <cellStyle name="Normal 17 2 4" xfId="2468"/>
    <cellStyle name="Normal 17 2 4 2" xfId="4222"/>
    <cellStyle name="Normal 17 2 4 2 2" xfId="7785"/>
    <cellStyle name="Normal 17 2 4 2 2 2" xfId="14989"/>
    <cellStyle name="Normal 17 2 4 2 2 2 2" xfId="29472"/>
    <cellStyle name="Normal 17 2 4 2 2 2 2 2" xfId="58143"/>
    <cellStyle name="Normal 17 2 4 2 2 2 3" xfId="43807"/>
    <cellStyle name="Normal 17 2 4 2 2 3" xfId="22302"/>
    <cellStyle name="Normal 17 2 4 2 2 3 2" xfId="50973"/>
    <cellStyle name="Normal 17 2 4 2 2 4" xfId="36637"/>
    <cellStyle name="Normal 17 2 4 2 3" xfId="11426"/>
    <cellStyle name="Normal 17 2 4 2 3 2" xfId="25909"/>
    <cellStyle name="Normal 17 2 4 2 3 2 2" xfId="54580"/>
    <cellStyle name="Normal 17 2 4 2 3 3" xfId="40244"/>
    <cellStyle name="Normal 17 2 4 2 4" xfId="18739"/>
    <cellStyle name="Normal 17 2 4 2 4 2" xfId="47410"/>
    <cellStyle name="Normal 17 2 4 2 5" xfId="33074"/>
    <cellStyle name="Normal 17 2 4 3" xfId="6017"/>
    <cellStyle name="Normal 17 2 4 3 2" xfId="13221"/>
    <cellStyle name="Normal 17 2 4 3 2 2" xfId="27704"/>
    <cellStyle name="Normal 17 2 4 3 2 2 2" xfId="56375"/>
    <cellStyle name="Normal 17 2 4 3 2 3" xfId="42039"/>
    <cellStyle name="Normal 17 2 4 3 3" xfId="20534"/>
    <cellStyle name="Normal 17 2 4 3 3 2" xfId="49205"/>
    <cellStyle name="Normal 17 2 4 3 4" xfId="34869"/>
    <cellStyle name="Normal 17 2 4 4" xfId="9658"/>
    <cellStyle name="Normal 17 2 4 4 2" xfId="24141"/>
    <cellStyle name="Normal 17 2 4 4 2 2" xfId="52812"/>
    <cellStyle name="Normal 17 2 4 4 3" xfId="38476"/>
    <cellStyle name="Normal 17 2 4 5" xfId="16971"/>
    <cellStyle name="Normal 17 2 4 5 2" xfId="45642"/>
    <cellStyle name="Normal 17 2 4 6" xfId="31306"/>
    <cellStyle name="Normal 17 2 5" xfId="3340"/>
    <cellStyle name="Normal 17 2 5 2" xfId="6901"/>
    <cellStyle name="Normal 17 2 5 2 2" xfId="14105"/>
    <cellStyle name="Normal 17 2 5 2 2 2" xfId="28588"/>
    <cellStyle name="Normal 17 2 5 2 2 2 2" xfId="57259"/>
    <cellStyle name="Normal 17 2 5 2 2 3" xfId="42923"/>
    <cellStyle name="Normal 17 2 5 2 3" xfId="21418"/>
    <cellStyle name="Normal 17 2 5 2 3 2" xfId="50089"/>
    <cellStyle name="Normal 17 2 5 2 4" xfId="35753"/>
    <cellStyle name="Normal 17 2 5 3" xfId="10542"/>
    <cellStyle name="Normal 17 2 5 3 2" xfId="25025"/>
    <cellStyle name="Normal 17 2 5 3 2 2" xfId="53696"/>
    <cellStyle name="Normal 17 2 5 3 3" xfId="39360"/>
    <cellStyle name="Normal 17 2 5 4" xfId="17855"/>
    <cellStyle name="Normal 17 2 5 4 2" xfId="46526"/>
    <cellStyle name="Normal 17 2 5 5" xfId="32190"/>
    <cellStyle name="Normal 17 2 6" xfId="5123"/>
    <cellStyle name="Normal 17 2 6 2" xfId="12327"/>
    <cellStyle name="Normal 17 2 6 2 2" xfId="26810"/>
    <cellStyle name="Normal 17 2 6 2 2 2" xfId="55481"/>
    <cellStyle name="Normal 17 2 6 2 3" xfId="41145"/>
    <cellStyle name="Normal 17 2 6 3" xfId="19640"/>
    <cellStyle name="Normal 17 2 6 3 2" xfId="48311"/>
    <cellStyle name="Normal 17 2 6 4" xfId="33975"/>
    <cellStyle name="Normal 17 2 7" xfId="8757"/>
    <cellStyle name="Normal 17 2 7 2" xfId="23240"/>
    <cellStyle name="Normal 17 2 7 2 2" xfId="51911"/>
    <cellStyle name="Normal 17 2 7 3" xfId="37575"/>
    <cellStyle name="Normal 17 2 8" xfId="16077"/>
    <cellStyle name="Normal 17 2 8 2" xfId="44748"/>
    <cellStyle name="Normal 17 2 9" xfId="30412"/>
    <cellStyle name="Normal 17 3" xfId="683"/>
    <cellStyle name="Normal 17 3 2" xfId="1132"/>
    <cellStyle name="Normal 17 3 2 2" xfId="3108"/>
    <cellStyle name="Normal 17 3 2 2 2" xfId="4871"/>
    <cellStyle name="Normal 17 3 2 2 2 2" xfId="8434"/>
    <cellStyle name="Normal 17 3 2 2 2 2 2" xfId="15638"/>
    <cellStyle name="Normal 17 3 2 2 2 2 2 2" xfId="30121"/>
    <cellStyle name="Normal 17 3 2 2 2 2 2 2 2" xfId="58792"/>
    <cellStyle name="Normal 17 3 2 2 2 2 2 3" xfId="44456"/>
    <cellStyle name="Normal 17 3 2 2 2 2 3" xfId="22951"/>
    <cellStyle name="Normal 17 3 2 2 2 2 3 2" xfId="51622"/>
    <cellStyle name="Normal 17 3 2 2 2 2 4" xfId="37286"/>
    <cellStyle name="Normal 17 3 2 2 2 3" xfId="12075"/>
    <cellStyle name="Normal 17 3 2 2 2 3 2" xfId="26558"/>
    <cellStyle name="Normal 17 3 2 2 2 3 2 2" xfId="55229"/>
    <cellStyle name="Normal 17 3 2 2 2 3 3" xfId="40893"/>
    <cellStyle name="Normal 17 3 2 2 2 4" xfId="19388"/>
    <cellStyle name="Normal 17 3 2 2 2 4 2" xfId="48059"/>
    <cellStyle name="Normal 17 3 2 2 2 5" xfId="33723"/>
    <cellStyle name="Normal 17 3 2 2 3" xfId="6666"/>
    <cellStyle name="Normal 17 3 2 2 3 2" xfId="13870"/>
    <cellStyle name="Normal 17 3 2 2 3 2 2" xfId="28353"/>
    <cellStyle name="Normal 17 3 2 2 3 2 2 2" xfId="57024"/>
    <cellStyle name="Normal 17 3 2 2 3 2 3" xfId="42688"/>
    <cellStyle name="Normal 17 3 2 2 3 3" xfId="21183"/>
    <cellStyle name="Normal 17 3 2 2 3 3 2" xfId="49854"/>
    <cellStyle name="Normal 17 3 2 2 3 4" xfId="35518"/>
    <cellStyle name="Normal 17 3 2 2 4" xfId="10307"/>
    <cellStyle name="Normal 17 3 2 2 4 2" xfId="24790"/>
    <cellStyle name="Normal 17 3 2 2 4 2 2" xfId="53461"/>
    <cellStyle name="Normal 17 3 2 2 4 3" xfId="39125"/>
    <cellStyle name="Normal 17 3 2 2 5" xfId="17620"/>
    <cellStyle name="Normal 17 3 2 2 5 2" xfId="46291"/>
    <cellStyle name="Normal 17 3 2 2 6" xfId="31955"/>
    <cellStyle name="Normal 17 3 2 3" xfId="3987"/>
    <cellStyle name="Normal 17 3 2 3 2" xfId="7550"/>
    <cellStyle name="Normal 17 3 2 3 2 2" xfId="14754"/>
    <cellStyle name="Normal 17 3 2 3 2 2 2" xfId="29237"/>
    <cellStyle name="Normal 17 3 2 3 2 2 2 2" xfId="57908"/>
    <cellStyle name="Normal 17 3 2 3 2 2 3" xfId="43572"/>
    <cellStyle name="Normal 17 3 2 3 2 3" xfId="22067"/>
    <cellStyle name="Normal 17 3 2 3 2 3 2" xfId="50738"/>
    <cellStyle name="Normal 17 3 2 3 2 4" xfId="36402"/>
    <cellStyle name="Normal 17 3 2 3 3" xfId="11191"/>
    <cellStyle name="Normal 17 3 2 3 3 2" xfId="25674"/>
    <cellStyle name="Normal 17 3 2 3 3 2 2" xfId="54345"/>
    <cellStyle name="Normal 17 3 2 3 3 3" xfId="40009"/>
    <cellStyle name="Normal 17 3 2 3 4" xfId="18504"/>
    <cellStyle name="Normal 17 3 2 3 4 2" xfId="47175"/>
    <cellStyle name="Normal 17 3 2 3 5" xfId="32839"/>
    <cellStyle name="Normal 17 3 2 4" xfId="5772"/>
    <cellStyle name="Normal 17 3 2 4 2" xfId="12976"/>
    <cellStyle name="Normal 17 3 2 4 2 2" xfId="27459"/>
    <cellStyle name="Normal 17 3 2 4 2 2 2" xfId="56130"/>
    <cellStyle name="Normal 17 3 2 4 2 3" xfId="41794"/>
    <cellStyle name="Normal 17 3 2 4 3" xfId="20289"/>
    <cellStyle name="Normal 17 3 2 4 3 2" xfId="48960"/>
    <cellStyle name="Normal 17 3 2 4 4" xfId="34624"/>
    <cellStyle name="Normal 17 3 2 5" xfId="9413"/>
    <cellStyle name="Normal 17 3 2 5 2" xfId="23896"/>
    <cellStyle name="Normal 17 3 2 5 2 2" xfId="52567"/>
    <cellStyle name="Normal 17 3 2 5 3" xfId="38231"/>
    <cellStyle name="Normal 17 3 2 6" xfId="16726"/>
    <cellStyle name="Normal 17 3 2 6 2" xfId="45397"/>
    <cellStyle name="Normal 17 3 2 7" xfId="31061"/>
    <cellStyle name="Normal 17 3 2 8" xfId="2229"/>
    <cellStyle name="Normal 17 3 3" xfId="2678"/>
    <cellStyle name="Normal 17 3 3 2" xfId="4437"/>
    <cellStyle name="Normal 17 3 3 2 2" xfId="8000"/>
    <cellStyle name="Normal 17 3 3 2 2 2" xfId="15204"/>
    <cellStyle name="Normal 17 3 3 2 2 2 2" xfId="29687"/>
    <cellStyle name="Normal 17 3 3 2 2 2 2 2" xfId="58358"/>
    <cellStyle name="Normal 17 3 3 2 2 2 3" xfId="44022"/>
    <cellStyle name="Normal 17 3 3 2 2 3" xfId="22517"/>
    <cellStyle name="Normal 17 3 3 2 2 3 2" xfId="51188"/>
    <cellStyle name="Normal 17 3 3 2 2 4" xfId="36852"/>
    <cellStyle name="Normal 17 3 3 2 3" xfId="11641"/>
    <cellStyle name="Normal 17 3 3 2 3 2" xfId="26124"/>
    <cellStyle name="Normal 17 3 3 2 3 2 2" xfId="54795"/>
    <cellStyle name="Normal 17 3 3 2 3 3" xfId="40459"/>
    <cellStyle name="Normal 17 3 3 2 4" xfId="18954"/>
    <cellStyle name="Normal 17 3 3 2 4 2" xfId="47625"/>
    <cellStyle name="Normal 17 3 3 2 5" xfId="33289"/>
    <cellStyle name="Normal 17 3 3 3" xfId="6232"/>
    <cellStyle name="Normal 17 3 3 3 2" xfId="13436"/>
    <cellStyle name="Normal 17 3 3 3 2 2" xfId="27919"/>
    <cellStyle name="Normal 17 3 3 3 2 2 2" xfId="56590"/>
    <cellStyle name="Normal 17 3 3 3 2 3" xfId="42254"/>
    <cellStyle name="Normal 17 3 3 3 3" xfId="20749"/>
    <cellStyle name="Normal 17 3 3 3 3 2" xfId="49420"/>
    <cellStyle name="Normal 17 3 3 3 4" xfId="35084"/>
    <cellStyle name="Normal 17 3 3 4" xfId="9873"/>
    <cellStyle name="Normal 17 3 3 4 2" xfId="24356"/>
    <cellStyle name="Normal 17 3 3 4 2 2" xfId="53027"/>
    <cellStyle name="Normal 17 3 3 4 3" xfId="38691"/>
    <cellStyle name="Normal 17 3 3 5" xfId="17186"/>
    <cellStyle name="Normal 17 3 3 5 2" xfId="45857"/>
    <cellStyle name="Normal 17 3 3 6" xfId="31521"/>
    <cellStyle name="Normal 17 3 4" xfId="3555"/>
    <cellStyle name="Normal 17 3 4 2" xfId="7116"/>
    <cellStyle name="Normal 17 3 4 2 2" xfId="14320"/>
    <cellStyle name="Normal 17 3 4 2 2 2" xfId="28803"/>
    <cellStyle name="Normal 17 3 4 2 2 2 2" xfId="57474"/>
    <cellStyle name="Normal 17 3 4 2 2 3" xfId="43138"/>
    <cellStyle name="Normal 17 3 4 2 3" xfId="21633"/>
    <cellStyle name="Normal 17 3 4 2 3 2" xfId="50304"/>
    <cellStyle name="Normal 17 3 4 2 4" xfId="35968"/>
    <cellStyle name="Normal 17 3 4 3" xfId="10757"/>
    <cellStyle name="Normal 17 3 4 3 2" xfId="25240"/>
    <cellStyle name="Normal 17 3 4 3 2 2" xfId="53911"/>
    <cellStyle name="Normal 17 3 4 3 3" xfId="39575"/>
    <cellStyle name="Normal 17 3 4 4" xfId="18070"/>
    <cellStyle name="Normal 17 3 4 4 2" xfId="46741"/>
    <cellStyle name="Normal 17 3 4 5" xfId="32405"/>
    <cellStyle name="Normal 17 3 5" xfId="5338"/>
    <cellStyle name="Normal 17 3 5 2" xfId="12542"/>
    <cellStyle name="Normal 17 3 5 2 2" xfId="27025"/>
    <cellStyle name="Normal 17 3 5 2 2 2" xfId="55696"/>
    <cellStyle name="Normal 17 3 5 2 3" xfId="41360"/>
    <cellStyle name="Normal 17 3 5 3" xfId="19855"/>
    <cellStyle name="Normal 17 3 5 3 2" xfId="48526"/>
    <cellStyle name="Normal 17 3 5 4" xfId="34190"/>
    <cellStyle name="Normal 17 3 6" xfId="8976"/>
    <cellStyle name="Normal 17 3 6 2" xfId="23459"/>
    <cellStyle name="Normal 17 3 6 2 2" xfId="52130"/>
    <cellStyle name="Normal 17 3 6 3" xfId="37794"/>
    <cellStyle name="Normal 17 3 7" xfId="16292"/>
    <cellStyle name="Normal 17 3 7 2" xfId="44963"/>
    <cellStyle name="Normal 17 3 8" xfId="30627"/>
    <cellStyle name="Normal 17 3 9" xfId="1799"/>
    <cellStyle name="Normal 17 4" xfId="916"/>
    <cellStyle name="Normal 17 4 2" xfId="2894"/>
    <cellStyle name="Normal 17 4 2 2" xfId="4655"/>
    <cellStyle name="Normal 17 4 2 2 2" xfId="8218"/>
    <cellStyle name="Normal 17 4 2 2 2 2" xfId="15422"/>
    <cellStyle name="Normal 17 4 2 2 2 2 2" xfId="29905"/>
    <cellStyle name="Normal 17 4 2 2 2 2 2 2" xfId="58576"/>
    <cellStyle name="Normal 17 4 2 2 2 2 3" xfId="44240"/>
    <cellStyle name="Normal 17 4 2 2 2 3" xfId="22735"/>
    <cellStyle name="Normal 17 4 2 2 2 3 2" xfId="51406"/>
    <cellStyle name="Normal 17 4 2 2 2 4" xfId="37070"/>
    <cellStyle name="Normal 17 4 2 2 3" xfId="11859"/>
    <cellStyle name="Normal 17 4 2 2 3 2" xfId="26342"/>
    <cellStyle name="Normal 17 4 2 2 3 2 2" xfId="55013"/>
    <cellStyle name="Normal 17 4 2 2 3 3" xfId="40677"/>
    <cellStyle name="Normal 17 4 2 2 4" xfId="19172"/>
    <cellStyle name="Normal 17 4 2 2 4 2" xfId="47843"/>
    <cellStyle name="Normal 17 4 2 2 5" xfId="33507"/>
    <cellStyle name="Normal 17 4 2 3" xfId="6450"/>
    <cellStyle name="Normal 17 4 2 3 2" xfId="13654"/>
    <cellStyle name="Normal 17 4 2 3 2 2" xfId="28137"/>
    <cellStyle name="Normal 17 4 2 3 2 2 2" xfId="56808"/>
    <cellStyle name="Normal 17 4 2 3 2 3" xfId="42472"/>
    <cellStyle name="Normal 17 4 2 3 3" xfId="20967"/>
    <cellStyle name="Normal 17 4 2 3 3 2" xfId="49638"/>
    <cellStyle name="Normal 17 4 2 3 4" xfId="35302"/>
    <cellStyle name="Normal 17 4 2 4" xfId="10091"/>
    <cellStyle name="Normal 17 4 2 4 2" xfId="24574"/>
    <cellStyle name="Normal 17 4 2 4 2 2" xfId="53245"/>
    <cellStyle name="Normal 17 4 2 4 3" xfId="38909"/>
    <cellStyle name="Normal 17 4 2 5" xfId="17404"/>
    <cellStyle name="Normal 17 4 2 5 2" xfId="46075"/>
    <cellStyle name="Normal 17 4 2 6" xfId="31739"/>
    <cellStyle name="Normal 17 4 3" xfId="3771"/>
    <cellStyle name="Normal 17 4 3 2" xfId="7334"/>
    <cellStyle name="Normal 17 4 3 2 2" xfId="14538"/>
    <cellStyle name="Normal 17 4 3 2 2 2" xfId="29021"/>
    <cellStyle name="Normal 17 4 3 2 2 2 2" xfId="57692"/>
    <cellStyle name="Normal 17 4 3 2 2 3" xfId="43356"/>
    <cellStyle name="Normal 17 4 3 2 3" xfId="21851"/>
    <cellStyle name="Normal 17 4 3 2 3 2" xfId="50522"/>
    <cellStyle name="Normal 17 4 3 2 4" xfId="36186"/>
    <cellStyle name="Normal 17 4 3 3" xfId="10975"/>
    <cellStyle name="Normal 17 4 3 3 2" xfId="25458"/>
    <cellStyle name="Normal 17 4 3 3 2 2" xfId="54129"/>
    <cellStyle name="Normal 17 4 3 3 3" xfId="39793"/>
    <cellStyle name="Normal 17 4 3 4" xfId="18288"/>
    <cellStyle name="Normal 17 4 3 4 2" xfId="46959"/>
    <cellStyle name="Normal 17 4 3 5" xfId="32623"/>
    <cellStyle name="Normal 17 4 4" xfId="5556"/>
    <cellStyle name="Normal 17 4 4 2" xfId="12760"/>
    <cellStyle name="Normal 17 4 4 2 2" xfId="27243"/>
    <cellStyle name="Normal 17 4 4 2 2 2" xfId="55914"/>
    <cellStyle name="Normal 17 4 4 2 3" xfId="41578"/>
    <cellStyle name="Normal 17 4 4 3" xfId="20073"/>
    <cellStyle name="Normal 17 4 4 3 2" xfId="48744"/>
    <cellStyle name="Normal 17 4 4 4" xfId="34408"/>
    <cellStyle name="Normal 17 4 5" xfId="9197"/>
    <cellStyle name="Normal 17 4 5 2" xfId="23680"/>
    <cellStyle name="Normal 17 4 5 2 2" xfId="52351"/>
    <cellStyle name="Normal 17 4 5 3" xfId="38015"/>
    <cellStyle name="Normal 17 4 6" xfId="16510"/>
    <cellStyle name="Normal 17 4 6 2" xfId="45181"/>
    <cellStyle name="Normal 17 4 7" xfId="30845"/>
    <cellStyle name="Normal 17 4 8" xfId="2015"/>
    <cellStyle name="Normal 17 5" xfId="2467"/>
    <cellStyle name="Normal 17 5 2" xfId="4221"/>
    <cellStyle name="Normal 17 5 2 2" xfId="7784"/>
    <cellStyle name="Normal 17 5 2 2 2" xfId="14988"/>
    <cellStyle name="Normal 17 5 2 2 2 2" xfId="29471"/>
    <cellStyle name="Normal 17 5 2 2 2 2 2" xfId="58142"/>
    <cellStyle name="Normal 17 5 2 2 2 3" xfId="43806"/>
    <cellStyle name="Normal 17 5 2 2 3" xfId="22301"/>
    <cellStyle name="Normal 17 5 2 2 3 2" xfId="50972"/>
    <cellStyle name="Normal 17 5 2 2 4" xfId="36636"/>
    <cellStyle name="Normal 17 5 2 3" xfId="11425"/>
    <cellStyle name="Normal 17 5 2 3 2" xfId="25908"/>
    <cellStyle name="Normal 17 5 2 3 2 2" xfId="54579"/>
    <cellStyle name="Normal 17 5 2 3 3" xfId="40243"/>
    <cellStyle name="Normal 17 5 2 4" xfId="18738"/>
    <cellStyle name="Normal 17 5 2 4 2" xfId="47409"/>
    <cellStyle name="Normal 17 5 2 5" xfId="33073"/>
    <cellStyle name="Normal 17 5 3" xfId="6016"/>
    <cellStyle name="Normal 17 5 3 2" xfId="13220"/>
    <cellStyle name="Normal 17 5 3 2 2" xfId="27703"/>
    <cellStyle name="Normal 17 5 3 2 2 2" xfId="56374"/>
    <cellStyle name="Normal 17 5 3 2 3" xfId="42038"/>
    <cellStyle name="Normal 17 5 3 3" xfId="20533"/>
    <cellStyle name="Normal 17 5 3 3 2" xfId="49204"/>
    <cellStyle name="Normal 17 5 3 4" xfId="34868"/>
    <cellStyle name="Normal 17 5 4" xfId="9657"/>
    <cellStyle name="Normal 17 5 4 2" xfId="24140"/>
    <cellStyle name="Normal 17 5 4 2 2" xfId="52811"/>
    <cellStyle name="Normal 17 5 4 3" xfId="38475"/>
    <cellStyle name="Normal 17 5 5" xfId="16970"/>
    <cellStyle name="Normal 17 5 5 2" xfId="45641"/>
    <cellStyle name="Normal 17 5 6" xfId="31305"/>
    <cellStyle name="Normal 17 6" xfId="3339"/>
    <cellStyle name="Normal 17 6 2" xfId="6900"/>
    <cellStyle name="Normal 17 6 2 2" xfId="14104"/>
    <cellStyle name="Normal 17 6 2 2 2" xfId="28587"/>
    <cellStyle name="Normal 17 6 2 2 2 2" xfId="57258"/>
    <cellStyle name="Normal 17 6 2 2 3" xfId="42922"/>
    <cellStyle name="Normal 17 6 2 3" xfId="21417"/>
    <cellStyle name="Normal 17 6 2 3 2" xfId="50088"/>
    <cellStyle name="Normal 17 6 2 4" xfId="35752"/>
    <cellStyle name="Normal 17 6 3" xfId="10541"/>
    <cellStyle name="Normal 17 6 3 2" xfId="25024"/>
    <cellStyle name="Normal 17 6 3 2 2" xfId="53695"/>
    <cellStyle name="Normal 17 6 3 3" xfId="39359"/>
    <cellStyle name="Normal 17 6 4" xfId="17854"/>
    <cellStyle name="Normal 17 6 4 2" xfId="46525"/>
    <cellStyle name="Normal 17 6 5" xfId="32189"/>
    <cellStyle name="Normal 17 7" xfId="5122"/>
    <cellStyle name="Normal 17 7 2" xfId="12326"/>
    <cellStyle name="Normal 17 7 2 2" xfId="26809"/>
    <cellStyle name="Normal 17 7 2 2 2" xfId="55480"/>
    <cellStyle name="Normal 17 7 2 3" xfId="41144"/>
    <cellStyle name="Normal 17 7 3" xfId="19639"/>
    <cellStyle name="Normal 17 7 3 2" xfId="48310"/>
    <cellStyle name="Normal 17 7 4" xfId="33974"/>
    <cellStyle name="Normal 17 8" xfId="8756"/>
    <cellStyle name="Normal 17 8 2" xfId="23239"/>
    <cellStyle name="Normal 17 8 2 2" xfId="51910"/>
    <cellStyle name="Normal 17 8 3" xfId="37574"/>
    <cellStyle name="Normal 17 9" xfId="16076"/>
    <cellStyle name="Normal 17 9 2" xfId="44747"/>
    <cellStyle name="Normal 18" xfId="322"/>
    <cellStyle name="Normal 19" xfId="323"/>
    <cellStyle name="Normal 19 10" xfId="30413"/>
    <cellStyle name="Normal 19 11" xfId="1589"/>
    <cellStyle name="Normal 19 2" xfId="324"/>
    <cellStyle name="Normal 19 2 10" xfId="1590"/>
    <cellStyle name="Normal 19 2 2" xfId="686"/>
    <cellStyle name="Normal 19 2 2 2" xfId="1135"/>
    <cellStyle name="Normal 19 2 2 2 2" xfId="3111"/>
    <cellStyle name="Normal 19 2 2 2 2 2" xfId="4874"/>
    <cellStyle name="Normal 19 2 2 2 2 2 2" xfId="8437"/>
    <cellStyle name="Normal 19 2 2 2 2 2 2 2" xfId="15641"/>
    <cellStyle name="Normal 19 2 2 2 2 2 2 2 2" xfId="30124"/>
    <cellStyle name="Normal 19 2 2 2 2 2 2 2 2 2" xfId="58795"/>
    <cellStyle name="Normal 19 2 2 2 2 2 2 2 3" xfId="44459"/>
    <cellStyle name="Normal 19 2 2 2 2 2 2 3" xfId="22954"/>
    <cellStyle name="Normal 19 2 2 2 2 2 2 3 2" xfId="51625"/>
    <cellStyle name="Normal 19 2 2 2 2 2 2 4" xfId="37289"/>
    <cellStyle name="Normal 19 2 2 2 2 2 3" xfId="12078"/>
    <cellStyle name="Normal 19 2 2 2 2 2 3 2" xfId="26561"/>
    <cellStyle name="Normal 19 2 2 2 2 2 3 2 2" xfId="55232"/>
    <cellStyle name="Normal 19 2 2 2 2 2 3 3" xfId="40896"/>
    <cellStyle name="Normal 19 2 2 2 2 2 4" xfId="19391"/>
    <cellStyle name="Normal 19 2 2 2 2 2 4 2" xfId="48062"/>
    <cellStyle name="Normal 19 2 2 2 2 2 5" xfId="33726"/>
    <cellStyle name="Normal 19 2 2 2 2 3" xfId="6669"/>
    <cellStyle name="Normal 19 2 2 2 2 3 2" xfId="13873"/>
    <cellStyle name="Normal 19 2 2 2 2 3 2 2" xfId="28356"/>
    <cellStyle name="Normal 19 2 2 2 2 3 2 2 2" xfId="57027"/>
    <cellStyle name="Normal 19 2 2 2 2 3 2 3" xfId="42691"/>
    <cellStyle name="Normal 19 2 2 2 2 3 3" xfId="21186"/>
    <cellStyle name="Normal 19 2 2 2 2 3 3 2" xfId="49857"/>
    <cellStyle name="Normal 19 2 2 2 2 3 4" xfId="35521"/>
    <cellStyle name="Normal 19 2 2 2 2 4" xfId="10310"/>
    <cellStyle name="Normal 19 2 2 2 2 4 2" xfId="24793"/>
    <cellStyle name="Normal 19 2 2 2 2 4 2 2" xfId="53464"/>
    <cellStyle name="Normal 19 2 2 2 2 4 3" xfId="39128"/>
    <cellStyle name="Normal 19 2 2 2 2 5" xfId="17623"/>
    <cellStyle name="Normal 19 2 2 2 2 5 2" xfId="46294"/>
    <cellStyle name="Normal 19 2 2 2 2 6" xfId="31958"/>
    <cellStyle name="Normal 19 2 2 2 3" xfId="3990"/>
    <cellStyle name="Normal 19 2 2 2 3 2" xfId="7553"/>
    <cellStyle name="Normal 19 2 2 2 3 2 2" xfId="14757"/>
    <cellStyle name="Normal 19 2 2 2 3 2 2 2" xfId="29240"/>
    <cellStyle name="Normal 19 2 2 2 3 2 2 2 2" xfId="57911"/>
    <cellStyle name="Normal 19 2 2 2 3 2 2 3" xfId="43575"/>
    <cellStyle name="Normal 19 2 2 2 3 2 3" xfId="22070"/>
    <cellStyle name="Normal 19 2 2 2 3 2 3 2" xfId="50741"/>
    <cellStyle name="Normal 19 2 2 2 3 2 4" xfId="36405"/>
    <cellStyle name="Normal 19 2 2 2 3 3" xfId="11194"/>
    <cellStyle name="Normal 19 2 2 2 3 3 2" xfId="25677"/>
    <cellStyle name="Normal 19 2 2 2 3 3 2 2" xfId="54348"/>
    <cellStyle name="Normal 19 2 2 2 3 3 3" xfId="40012"/>
    <cellStyle name="Normal 19 2 2 2 3 4" xfId="18507"/>
    <cellStyle name="Normal 19 2 2 2 3 4 2" xfId="47178"/>
    <cellStyle name="Normal 19 2 2 2 3 5" xfId="32842"/>
    <cellStyle name="Normal 19 2 2 2 4" xfId="5775"/>
    <cellStyle name="Normal 19 2 2 2 4 2" xfId="12979"/>
    <cellStyle name="Normal 19 2 2 2 4 2 2" xfId="27462"/>
    <cellStyle name="Normal 19 2 2 2 4 2 2 2" xfId="56133"/>
    <cellStyle name="Normal 19 2 2 2 4 2 3" xfId="41797"/>
    <cellStyle name="Normal 19 2 2 2 4 3" xfId="20292"/>
    <cellStyle name="Normal 19 2 2 2 4 3 2" xfId="48963"/>
    <cellStyle name="Normal 19 2 2 2 4 4" xfId="34627"/>
    <cellStyle name="Normal 19 2 2 2 5" xfId="9416"/>
    <cellStyle name="Normal 19 2 2 2 5 2" xfId="23899"/>
    <cellStyle name="Normal 19 2 2 2 5 2 2" xfId="52570"/>
    <cellStyle name="Normal 19 2 2 2 5 3" xfId="38234"/>
    <cellStyle name="Normal 19 2 2 2 6" xfId="16729"/>
    <cellStyle name="Normal 19 2 2 2 6 2" xfId="45400"/>
    <cellStyle name="Normal 19 2 2 2 7" xfId="31064"/>
    <cellStyle name="Normal 19 2 2 2 8" xfId="2232"/>
    <cellStyle name="Normal 19 2 2 3" xfId="2681"/>
    <cellStyle name="Normal 19 2 2 3 2" xfId="4440"/>
    <cellStyle name="Normal 19 2 2 3 2 2" xfId="8003"/>
    <cellStyle name="Normal 19 2 2 3 2 2 2" xfId="15207"/>
    <cellStyle name="Normal 19 2 2 3 2 2 2 2" xfId="29690"/>
    <cellStyle name="Normal 19 2 2 3 2 2 2 2 2" xfId="58361"/>
    <cellStyle name="Normal 19 2 2 3 2 2 2 3" xfId="44025"/>
    <cellStyle name="Normal 19 2 2 3 2 2 3" xfId="22520"/>
    <cellStyle name="Normal 19 2 2 3 2 2 3 2" xfId="51191"/>
    <cellStyle name="Normal 19 2 2 3 2 2 4" xfId="36855"/>
    <cellStyle name="Normal 19 2 2 3 2 3" xfId="11644"/>
    <cellStyle name="Normal 19 2 2 3 2 3 2" xfId="26127"/>
    <cellStyle name="Normal 19 2 2 3 2 3 2 2" xfId="54798"/>
    <cellStyle name="Normal 19 2 2 3 2 3 3" xfId="40462"/>
    <cellStyle name="Normal 19 2 2 3 2 4" xfId="18957"/>
    <cellStyle name="Normal 19 2 2 3 2 4 2" xfId="47628"/>
    <cellStyle name="Normal 19 2 2 3 2 5" xfId="33292"/>
    <cellStyle name="Normal 19 2 2 3 3" xfId="6235"/>
    <cellStyle name="Normal 19 2 2 3 3 2" xfId="13439"/>
    <cellStyle name="Normal 19 2 2 3 3 2 2" xfId="27922"/>
    <cellStyle name="Normal 19 2 2 3 3 2 2 2" xfId="56593"/>
    <cellStyle name="Normal 19 2 2 3 3 2 3" xfId="42257"/>
    <cellStyle name="Normal 19 2 2 3 3 3" xfId="20752"/>
    <cellStyle name="Normal 19 2 2 3 3 3 2" xfId="49423"/>
    <cellStyle name="Normal 19 2 2 3 3 4" xfId="35087"/>
    <cellStyle name="Normal 19 2 2 3 4" xfId="9876"/>
    <cellStyle name="Normal 19 2 2 3 4 2" xfId="24359"/>
    <cellStyle name="Normal 19 2 2 3 4 2 2" xfId="53030"/>
    <cellStyle name="Normal 19 2 2 3 4 3" xfId="38694"/>
    <cellStyle name="Normal 19 2 2 3 5" xfId="17189"/>
    <cellStyle name="Normal 19 2 2 3 5 2" xfId="45860"/>
    <cellStyle name="Normal 19 2 2 3 6" xfId="31524"/>
    <cellStyle name="Normal 19 2 2 4" xfId="3558"/>
    <cellStyle name="Normal 19 2 2 4 2" xfId="7119"/>
    <cellStyle name="Normal 19 2 2 4 2 2" xfId="14323"/>
    <cellStyle name="Normal 19 2 2 4 2 2 2" xfId="28806"/>
    <cellStyle name="Normal 19 2 2 4 2 2 2 2" xfId="57477"/>
    <cellStyle name="Normal 19 2 2 4 2 2 3" xfId="43141"/>
    <cellStyle name="Normal 19 2 2 4 2 3" xfId="21636"/>
    <cellStyle name="Normal 19 2 2 4 2 3 2" xfId="50307"/>
    <cellStyle name="Normal 19 2 2 4 2 4" xfId="35971"/>
    <cellStyle name="Normal 19 2 2 4 3" xfId="10760"/>
    <cellStyle name="Normal 19 2 2 4 3 2" xfId="25243"/>
    <cellStyle name="Normal 19 2 2 4 3 2 2" xfId="53914"/>
    <cellStyle name="Normal 19 2 2 4 3 3" xfId="39578"/>
    <cellStyle name="Normal 19 2 2 4 4" xfId="18073"/>
    <cellStyle name="Normal 19 2 2 4 4 2" xfId="46744"/>
    <cellStyle name="Normal 19 2 2 4 5" xfId="32408"/>
    <cellStyle name="Normal 19 2 2 5" xfId="5341"/>
    <cellStyle name="Normal 19 2 2 5 2" xfId="12545"/>
    <cellStyle name="Normal 19 2 2 5 2 2" xfId="27028"/>
    <cellStyle name="Normal 19 2 2 5 2 2 2" xfId="55699"/>
    <cellStyle name="Normal 19 2 2 5 2 3" xfId="41363"/>
    <cellStyle name="Normal 19 2 2 5 3" xfId="19858"/>
    <cellStyle name="Normal 19 2 2 5 3 2" xfId="48529"/>
    <cellStyle name="Normal 19 2 2 5 4" xfId="34193"/>
    <cellStyle name="Normal 19 2 2 6" xfId="8979"/>
    <cellStyle name="Normal 19 2 2 6 2" xfId="23462"/>
    <cellStyle name="Normal 19 2 2 6 2 2" xfId="52133"/>
    <cellStyle name="Normal 19 2 2 6 3" xfId="37797"/>
    <cellStyle name="Normal 19 2 2 7" xfId="16295"/>
    <cellStyle name="Normal 19 2 2 7 2" xfId="44966"/>
    <cellStyle name="Normal 19 2 2 8" xfId="30630"/>
    <cellStyle name="Normal 19 2 2 9" xfId="1802"/>
    <cellStyle name="Normal 19 2 3" xfId="919"/>
    <cellStyle name="Normal 19 2 3 2" xfId="2897"/>
    <cellStyle name="Normal 19 2 3 2 2" xfId="4658"/>
    <cellStyle name="Normal 19 2 3 2 2 2" xfId="8221"/>
    <cellStyle name="Normal 19 2 3 2 2 2 2" xfId="15425"/>
    <cellStyle name="Normal 19 2 3 2 2 2 2 2" xfId="29908"/>
    <cellStyle name="Normal 19 2 3 2 2 2 2 2 2" xfId="58579"/>
    <cellStyle name="Normal 19 2 3 2 2 2 2 3" xfId="44243"/>
    <cellStyle name="Normal 19 2 3 2 2 2 3" xfId="22738"/>
    <cellStyle name="Normal 19 2 3 2 2 2 3 2" xfId="51409"/>
    <cellStyle name="Normal 19 2 3 2 2 2 4" xfId="37073"/>
    <cellStyle name="Normal 19 2 3 2 2 3" xfId="11862"/>
    <cellStyle name="Normal 19 2 3 2 2 3 2" xfId="26345"/>
    <cellStyle name="Normal 19 2 3 2 2 3 2 2" xfId="55016"/>
    <cellStyle name="Normal 19 2 3 2 2 3 3" xfId="40680"/>
    <cellStyle name="Normal 19 2 3 2 2 4" xfId="19175"/>
    <cellStyle name="Normal 19 2 3 2 2 4 2" xfId="47846"/>
    <cellStyle name="Normal 19 2 3 2 2 5" xfId="33510"/>
    <cellStyle name="Normal 19 2 3 2 3" xfId="6453"/>
    <cellStyle name="Normal 19 2 3 2 3 2" xfId="13657"/>
    <cellStyle name="Normal 19 2 3 2 3 2 2" xfId="28140"/>
    <cellStyle name="Normal 19 2 3 2 3 2 2 2" xfId="56811"/>
    <cellStyle name="Normal 19 2 3 2 3 2 3" xfId="42475"/>
    <cellStyle name="Normal 19 2 3 2 3 3" xfId="20970"/>
    <cellStyle name="Normal 19 2 3 2 3 3 2" xfId="49641"/>
    <cellStyle name="Normal 19 2 3 2 3 4" xfId="35305"/>
    <cellStyle name="Normal 19 2 3 2 4" xfId="10094"/>
    <cellStyle name="Normal 19 2 3 2 4 2" xfId="24577"/>
    <cellStyle name="Normal 19 2 3 2 4 2 2" xfId="53248"/>
    <cellStyle name="Normal 19 2 3 2 4 3" xfId="38912"/>
    <cellStyle name="Normal 19 2 3 2 5" xfId="17407"/>
    <cellStyle name="Normal 19 2 3 2 5 2" xfId="46078"/>
    <cellStyle name="Normal 19 2 3 2 6" xfId="31742"/>
    <cellStyle name="Normal 19 2 3 3" xfId="3774"/>
    <cellStyle name="Normal 19 2 3 3 2" xfId="7337"/>
    <cellStyle name="Normal 19 2 3 3 2 2" xfId="14541"/>
    <cellStyle name="Normal 19 2 3 3 2 2 2" xfId="29024"/>
    <cellStyle name="Normal 19 2 3 3 2 2 2 2" xfId="57695"/>
    <cellStyle name="Normal 19 2 3 3 2 2 3" xfId="43359"/>
    <cellStyle name="Normal 19 2 3 3 2 3" xfId="21854"/>
    <cellStyle name="Normal 19 2 3 3 2 3 2" xfId="50525"/>
    <cellStyle name="Normal 19 2 3 3 2 4" xfId="36189"/>
    <cellStyle name="Normal 19 2 3 3 3" xfId="10978"/>
    <cellStyle name="Normal 19 2 3 3 3 2" xfId="25461"/>
    <cellStyle name="Normal 19 2 3 3 3 2 2" xfId="54132"/>
    <cellStyle name="Normal 19 2 3 3 3 3" xfId="39796"/>
    <cellStyle name="Normal 19 2 3 3 4" xfId="18291"/>
    <cellStyle name="Normal 19 2 3 3 4 2" xfId="46962"/>
    <cellStyle name="Normal 19 2 3 3 5" xfId="32626"/>
    <cellStyle name="Normal 19 2 3 4" xfId="5559"/>
    <cellStyle name="Normal 19 2 3 4 2" xfId="12763"/>
    <cellStyle name="Normal 19 2 3 4 2 2" xfId="27246"/>
    <cellStyle name="Normal 19 2 3 4 2 2 2" xfId="55917"/>
    <cellStyle name="Normal 19 2 3 4 2 3" xfId="41581"/>
    <cellStyle name="Normal 19 2 3 4 3" xfId="20076"/>
    <cellStyle name="Normal 19 2 3 4 3 2" xfId="48747"/>
    <cellStyle name="Normal 19 2 3 4 4" xfId="34411"/>
    <cellStyle name="Normal 19 2 3 5" xfId="9200"/>
    <cellStyle name="Normal 19 2 3 5 2" xfId="23683"/>
    <cellStyle name="Normal 19 2 3 5 2 2" xfId="52354"/>
    <cellStyle name="Normal 19 2 3 5 3" xfId="38018"/>
    <cellStyle name="Normal 19 2 3 6" xfId="16513"/>
    <cellStyle name="Normal 19 2 3 6 2" xfId="45184"/>
    <cellStyle name="Normal 19 2 3 7" xfId="30848"/>
    <cellStyle name="Normal 19 2 3 8" xfId="2018"/>
    <cellStyle name="Normal 19 2 4" xfId="2470"/>
    <cellStyle name="Normal 19 2 4 2" xfId="4224"/>
    <cellStyle name="Normal 19 2 4 2 2" xfId="7787"/>
    <cellStyle name="Normal 19 2 4 2 2 2" xfId="14991"/>
    <cellStyle name="Normal 19 2 4 2 2 2 2" xfId="29474"/>
    <cellStyle name="Normal 19 2 4 2 2 2 2 2" xfId="58145"/>
    <cellStyle name="Normal 19 2 4 2 2 2 3" xfId="43809"/>
    <cellStyle name="Normal 19 2 4 2 2 3" xfId="22304"/>
    <cellStyle name="Normal 19 2 4 2 2 3 2" xfId="50975"/>
    <cellStyle name="Normal 19 2 4 2 2 4" xfId="36639"/>
    <cellStyle name="Normal 19 2 4 2 3" xfId="11428"/>
    <cellStyle name="Normal 19 2 4 2 3 2" xfId="25911"/>
    <cellStyle name="Normal 19 2 4 2 3 2 2" xfId="54582"/>
    <cellStyle name="Normal 19 2 4 2 3 3" xfId="40246"/>
    <cellStyle name="Normal 19 2 4 2 4" xfId="18741"/>
    <cellStyle name="Normal 19 2 4 2 4 2" xfId="47412"/>
    <cellStyle name="Normal 19 2 4 2 5" xfId="33076"/>
    <cellStyle name="Normal 19 2 4 3" xfId="6019"/>
    <cellStyle name="Normal 19 2 4 3 2" xfId="13223"/>
    <cellStyle name="Normal 19 2 4 3 2 2" xfId="27706"/>
    <cellStyle name="Normal 19 2 4 3 2 2 2" xfId="56377"/>
    <cellStyle name="Normal 19 2 4 3 2 3" xfId="42041"/>
    <cellStyle name="Normal 19 2 4 3 3" xfId="20536"/>
    <cellStyle name="Normal 19 2 4 3 3 2" xfId="49207"/>
    <cellStyle name="Normal 19 2 4 3 4" xfId="34871"/>
    <cellStyle name="Normal 19 2 4 4" xfId="9660"/>
    <cellStyle name="Normal 19 2 4 4 2" xfId="24143"/>
    <cellStyle name="Normal 19 2 4 4 2 2" xfId="52814"/>
    <cellStyle name="Normal 19 2 4 4 3" xfId="38478"/>
    <cellStyle name="Normal 19 2 4 5" xfId="16973"/>
    <cellStyle name="Normal 19 2 4 5 2" xfId="45644"/>
    <cellStyle name="Normal 19 2 4 6" xfId="31308"/>
    <cellStyle name="Normal 19 2 5" xfId="3342"/>
    <cellStyle name="Normal 19 2 5 2" xfId="6903"/>
    <cellStyle name="Normal 19 2 5 2 2" xfId="14107"/>
    <cellStyle name="Normal 19 2 5 2 2 2" xfId="28590"/>
    <cellStyle name="Normal 19 2 5 2 2 2 2" xfId="57261"/>
    <cellStyle name="Normal 19 2 5 2 2 3" xfId="42925"/>
    <cellStyle name="Normal 19 2 5 2 3" xfId="21420"/>
    <cellStyle name="Normal 19 2 5 2 3 2" xfId="50091"/>
    <cellStyle name="Normal 19 2 5 2 4" xfId="35755"/>
    <cellStyle name="Normal 19 2 5 3" xfId="10544"/>
    <cellStyle name="Normal 19 2 5 3 2" xfId="25027"/>
    <cellStyle name="Normal 19 2 5 3 2 2" xfId="53698"/>
    <cellStyle name="Normal 19 2 5 3 3" xfId="39362"/>
    <cellStyle name="Normal 19 2 5 4" xfId="17857"/>
    <cellStyle name="Normal 19 2 5 4 2" xfId="46528"/>
    <cellStyle name="Normal 19 2 5 5" xfId="32192"/>
    <cellStyle name="Normal 19 2 6" xfId="5125"/>
    <cellStyle name="Normal 19 2 6 2" xfId="12329"/>
    <cellStyle name="Normal 19 2 6 2 2" xfId="26812"/>
    <cellStyle name="Normal 19 2 6 2 2 2" xfId="55483"/>
    <cellStyle name="Normal 19 2 6 2 3" xfId="41147"/>
    <cellStyle name="Normal 19 2 6 3" xfId="19642"/>
    <cellStyle name="Normal 19 2 6 3 2" xfId="48313"/>
    <cellStyle name="Normal 19 2 6 4" xfId="33977"/>
    <cellStyle name="Normal 19 2 7" xfId="8759"/>
    <cellStyle name="Normal 19 2 7 2" xfId="23242"/>
    <cellStyle name="Normal 19 2 7 2 2" xfId="51913"/>
    <cellStyle name="Normal 19 2 7 3" xfId="37577"/>
    <cellStyle name="Normal 19 2 8" xfId="16079"/>
    <cellStyle name="Normal 19 2 8 2" xfId="44750"/>
    <cellStyle name="Normal 19 2 9" xfId="30414"/>
    <cellStyle name="Normal 19 3" xfId="685"/>
    <cellStyle name="Normal 19 3 2" xfId="1134"/>
    <cellStyle name="Normal 19 3 2 2" xfId="3110"/>
    <cellStyle name="Normal 19 3 2 2 2" xfId="4873"/>
    <cellStyle name="Normal 19 3 2 2 2 2" xfId="8436"/>
    <cellStyle name="Normal 19 3 2 2 2 2 2" xfId="15640"/>
    <cellStyle name="Normal 19 3 2 2 2 2 2 2" xfId="30123"/>
    <cellStyle name="Normal 19 3 2 2 2 2 2 2 2" xfId="58794"/>
    <cellStyle name="Normal 19 3 2 2 2 2 2 3" xfId="44458"/>
    <cellStyle name="Normal 19 3 2 2 2 2 3" xfId="22953"/>
    <cellStyle name="Normal 19 3 2 2 2 2 3 2" xfId="51624"/>
    <cellStyle name="Normal 19 3 2 2 2 2 4" xfId="37288"/>
    <cellStyle name="Normal 19 3 2 2 2 3" xfId="12077"/>
    <cellStyle name="Normal 19 3 2 2 2 3 2" xfId="26560"/>
    <cellStyle name="Normal 19 3 2 2 2 3 2 2" xfId="55231"/>
    <cellStyle name="Normal 19 3 2 2 2 3 3" xfId="40895"/>
    <cellStyle name="Normal 19 3 2 2 2 4" xfId="19390"/>
    <cellStyle name="Normal 19 3 2 2 2 4 2" xfId="48061"/>
    <cellStyle name="Normal 19 3 2 2 2 5" xfId="33725"/>
    <cellStyle name="Normal 19 3 2 2 3" xfId="6668"/>
    <cellStyle name="Normal 19 3 2 2 3 2" xfId="13872"/>
    <cellStyle name="Normal 19 3 2 2 3 2 2" xfId="28355"/>
    <cellStyle name="Normal 19 3 2 2 3 2 2 2" xfId="57026"/>
    <cellStyle name="Normal 19 3 2 2 3 2 3" xfId="42690"/>
    <cellStyle name="Normal 19 3 2 2 3 3" xfId="21185"/>
    <cellStyle name="Normal 19 3 2 2 3 3 2" xfId="49856"/>
    <cellStyle name="Normal 19 3 2 2 3 4" xfId="35520"/>
    <cellStyle name="Normal 19 3 2 2 4" xfId="10309"/>
    <cellStyle name="Normal 19 3 2 2 4 2" xfId="24792"/>
    <cellStyle name="Normal 19 3 2 2 4 2 2" xfId="53463"/>
    <cellStyle name="Normal 19 3 2 2 4 3" xfId="39127"/>
    <cellStyle name="Normal 19 3 2 2 5" xfId="17622"/>
    <cellStyle name="Normal 19 3 2 2 5 2" xfId="46293"/>
    <cellStyle name="Normal 19 3 2 2 6" xfId="31957"/>
    <cellStyle name="Normal 19 3 2 3" xfId="3989"/>
    <cellStyle name="Normal 19 3 2 3 2" xfId="7552"/>
    <cellStyle name="Normal 19 3 2 3 2 2" xfId="14756"/>
    <cellStyle name="Normal 19 3 2 3 2 2 2" xfId="29239"/>
    <cellStyle name="Normal 19 3 2 3 2 2 2 2" xfId="57910"/>
    <cellStyle name="Normal 19 3 2 3 2 2 3" xfId="43574"/>
    <cellStyle name="Normal 19 3 2 3 2 3" xfId="22069"/>
    <cellStyle name="Normal 19 3 2 3 2 3 2" xfId="50740"/>
    <cellStyle name="Normal 19 3 2 3 2 4" xfId="36404"/>
    <cellStyle name="Normal 19 3 2 3 3" xfId="11193"/>
    <cellStyle name="Normal 19 3 2 3 3 2" xfId="25676"/>
    <cellStyle name="Normal 19 3 2 3 3 2 2" xfId="54347"/>
    <cellStyle name="Normal 19 3 2 3 3 3" xfId="40011"/>
    <cellStyle name="Normal 19 3 2 3 4" xfId="18506"/>
    <cellStyle name="Normal 19 3 2 3 4 2" xfId="47177"/>
    <cellStyle name="Normal 19 3 2 3 5" xfId="32841"/>
    <cellStyle name="Normal 19 3 2 4" xfId="5774"/>
    <cellStyle name="Normal 19 3 2 4 2" xfId="12978"/>
    <cellStyle name="Normal 19 3 2 4 2 2" xfId="27461"/>
    <cellStyle name="Normal 19 3 2 4 2 2 2" xfId="56132"/>
    <cellStyle name="Normal 19 3 2 4 2 3" xfId="41796"/>
    <cellStyle name="Normal 19 3 2 4 3" xfId="20291"/>
    <cellStyle name="Normal 19 3 2 4 3 2" xfId="48962"/>
    <cellStyle name="Normal 19 3 2 4 4" xfId="34626"/>
    <cellStyle name="Normal 19 3 2 5" xfId="9415"/>
    <cellStyle name="Normal 19 3 2 5 2" xfId="23898"/>
    <cellStyle name="Normal 19 3 2 5 2 2" xfId="52569"/>
    <cellStyle name="Normal 19 3 2 5 3" xfId="38233"/>
    <cellStyle name="Normal 19 3 2 6" xfId="16728"/>
    <cellStyle name="Normal 19 3 2 6 2" xfId="45399"/>
    <cellStyle name="Normal 19 3 2 7" xfId="31063"/>
    <cellStyle name="Normal 19 3 2 8" xfId="2231"/>
    <cellStyle name="Normal 19 3 3" xfId="2680"/>
    <cellStyle name="Normal 19 3 3 2" xfId="4439"/>
    <cellStyle name="Normal 19 3 3 2 2" xfId="8002"/>
    <cellStyle name="Normal 19 3 3 2 2 2" xfId="15206"/>
    <cellStyle name="Normal 19 3 3 2 2 2 2" xfId="29689"/>
    <cellStyle name="Normal 19 3 3 2 2 2 2 2" xfId="58360"/>
    <cellStyle name="Normal 19 3 3 2 2 2 3" xfId="44024"/>
    <cellStyle name="Normal 19 3 3 2 2 3" xfId="22519"/>
    <cellStyle name="Normal 19 3 3 2 2 3 2" xfId="51190"/>
    <cellStyle name="Normal 19 3 3 2 2 4" xfId="36854"/>
    <cellStyle name="Normal 19 3 3 2 3" xfId="11643"/>
    <cellStyle name="Normal 19 3 3 2 3 2" xfId="26126"/>
    <cellStyle name="Normal 19 3 3 2 3 2 2" xfId="54797"/>
    <cellStyle name="Normal 19 3 3 2 3 3" xfId="40461"/>
    <cellStyle name="Normal 19 3 3 2 4" xfId="18956"/>
    <cellStyle name="Normal 19 3 3 2 4 2" xfId="47627"/>
    <cellStyle name="Normal 19 3 3 2 5" xfId="33291"/>
    <cellStyle name="Normal 19 3 3 3" xfId="6234"/>
    <cellStyle name="Normal 19 3 3 3 2" xfId="13438"/>
    <cellStyle name="Normal 19 3 3 3 2 2" xfId="27921"/>
    <cellStyle name="Normal 19 3 3 3 2 2 2" xfId="56592"/>
    <cellStyle name="Normal 19 3 3 3 2 3" xfId="42256"/>
    <cellStyle name="Normal 19 3 3 3 3" xfId="20751"/>
    <cellStyle name="Normal 19 3 3 3 3 2" xfId="49422"/>
    <cellStyle name="Normal 19 3 3 3 4" xfId="35086"/>
    <cellStyle name="Normal 19 3 3 4" xfId="9875"/>
    <cellStyle name="Normal 19 3 3 4 2" xfId="24358"/>
    <cellStyle name="Normal 19 3 3 4 2 2" xfId="53029"/>
    <cellStyle name="Normal 19 3 3 4 3" xfId="38693"/>
    <cellStyle name="Normal 19 3 3 5" xfId="17188"/>
    <cellStyle name="Normal 19 3 3 5 2" xfId="45859"/>
    <cellStyle name="Normal 19 3 3 6" xfId="31523"/>
    <cellStyle name="Normal 19 3 4" xfId="3557"/>
    <cellStyle name="Normal 19 3 4 2" xfId="7118"/>
    <cellStyle name="Normal 19 3 4 2 2" xfId="14322"/>
    <cellStyle name="Normal 19 3 4 2 2 2" xfId="28805"/>
    <cellStyle name="Normal 19 3 4 2 2 2 2" xfId="57476"/>
    <cellStyle name="Normal 19 3 4 2 2 3" xfId="43140"/>
    <cellStyle name="Normal 19 3 4 2 3" xfId="21635"/>
    <cellStyle name="Normal 19 3 4 2 3 2" xfId="50306"/>
    <cellStyle name="Normal 19 3 4 2 4" xfId="35970"/>
    <cellStyle name="Normal 19 3 4 3" xfId="10759"/>
    <cellStyle name="Normal 19 3 4 3 2" xfId="25242"/>
    <cellStyle name="Normal 19 3 4 3 2 2" xfId="53913"/>
    <cellStyle name="Normal 19 3 4 3 3" xfId="39577"/>
    <cellStyle name="Normal 19 3 4 4" xfId="18072"/>
    <cellStyle name="Normal 19 3 4 4 2" xfId="46743"/>
    <cellStyle name="Normal 19 3 4 5" xfId="32407"/>
    <cellStyle name="Normal 19 3 5" xfId="5340"/>
    <cellStyle name="Normal 19 3 5 2" xfId="12544"/>
    <cellStyle name="Normal 19 3 5 2 2" xfId="27027"/>
    <cellStyle name="Normal 19 3 5 2 2 2" xfId="55698"/>
    <cellStyle name="Normal 19 3 5 2 3" xfId="41362"/>
    <cellStyle name="Normal 19 3 5 3" xfId="19857"/>
    <cellStyle name="Normal 19 3 5 3 2" xfId="48528"/>
    <cellStyle name="Normal 19 3 5 4" xfId="34192"/>
    <cellStyle name="Normal 19 3 6" xfId="8978"/>
    <cellStyle name="Normal 19 3 6 2" xfId="23461"/>
    <cellStyle name="Normal 19 3 6 2 2" xfId="52132"/>
    <cellStyle name="Normal 19 3 6 3" xfId="37796"/>
    <cellStyle name="Normal 19 3 7" xfId="16294"/>
    <cellStyle name="Normal 19 3 7 2" xfId="44965"/>
    <cellStyle name="Normal 19 3 8" xfId="30629"/>
    <cellStyle name="Normal 19 3 9" xfId="1801"/>
    <cellStyle name="Normal 19 4" xfId="918"/>
    <cellStyle name="Normal 19 4 2" xfId="2896"/>
    <cellStyle name="Normal 19 4 2 2" xfId="4657"/>
    <cellStyle name="Normal 19 4 2 2 2" xfId="8220"/>
    <cellStyle name="Normal 19 4 2 2 2 2" xfId="15424"/>
    <cellStyle name="Normal 19 4 2 2 2 2 2" xfId="29907"/>
    <cellStyle name="Normal 19 4 2 2 2 2 2 2" xfId="58578"/>
    <cellStyle name="Normal 19 4 2 2 2 2 3" xfId="44242"/>
    <cellStyle name="Normal 19 4 2 2 2 3" xfId="22737"/>
    <cellStyle name="Normal 19 4 2 2 2 3 2" xfId="51408"/>
    <cellStyle name="Normal 19 4 2 2 2 4" xfId="37072"/>
    <cellStyle name="Normal 19 4 2 2 3" xfId="11861"/>
    <cellStyle name="Normal 19 4 2 2 3 2" xfId="26344"/>
    <cellStyle name="Normal 19 4 2 2 3 2 2" xfId="55015"/>
    <cellStyle name="Normal 19 4 2 2 3 3" xfId="40679"/>
    <cellStyle name="Normal 19 4 2 2 4" xfId="19174"/>
    <cellStyle name="Normal 19 4 2 2 4 2" xfId="47845"/>
    <cellStyle name="Normal 19 4 2 2 5" xfId="33509"/>
    <cellStyle name="Normal 19 4 2 3" xfId="6452"/>
    <cellStyle name="Normal 19 4 2 3 2" xfId="13656"/>
    <cellStyle name="Normal 19 4 2 3 2 2" xfId="28139"/>
    <cellStyle name="Normal 19 4 2 3 2 2 2" xfId="56810"/>
    <cellStyle name="Normal 19 4 2 3 2 3" xfId="42474"/>
    <cellStyle name="Normal 19 4 2 3 3" xfId="20969"/>
    <cellStyle name="Normal 19 4 2 3 3 2" xfId="49640"/>
    <cellStyle name="Normal 19 4 2 3 4" xfId="35304"/>
    <cellStyle name="Normal 19 4 2 4" xfId="10093"/>
    <cellStyle name="Normal 19 4 2 4 2" xfId="24576"/>
    <cellStyle name="Normal 19 4 2 4 2 2" xfId="53247"/>
    <cellStyle name="Normal 19 4 2 4 3" xfId="38911"/>
    <cellStyle name="Normal 19 4 2 5" xfId="17406"/>
    <cellStyle name="Normal 19 4 2 5 2" xfId="46077"/>
    <cellStyle name="Normal 19 4 2 6" xfId="31741"/>
    <cellStyle name="Normal 19 4 3" xfId="3773"/>
    <cellStyle name="Normal 19 4 3 2" xfId="7336"/>
    <cellStyle name="Normal 19 4 3 2 2" xfId="14540"/>
    <cellStyle name="Normal 19 4 3 2 2 2" xfId="29023"/>
    <cellStyle name="Normal 19 4 3 2 2 2 2" xfId="57694"/>
    <cellStyle name="Normal 19 4 3 2 2 3" xfId="43358"/>
    <cellStyle name="Normal 19 4 3 2 3" xfId="21853"/>
    <cellStyle name="Normal 19 4 3 2 3 2" xfId="50524"/>
    <cellStyle name="Normal 19 4 3 2 4" xfId="36188"/>
    <cellStyle name="Normal 19 4 3 3" xfId="10977"/>
    <cellStyle name="Normal 19 4 3 3 2" xfId="25460"/>
    <cellStyle name="Normal 19 4 3 3 2 2" xfId="54131"/>
    <cellStyle name="Normal 19 4 3 3 3" xfId="39795"/>
    <cellStyle name="Normal 19 4 3 4" xfId="18290"/>
    <cellStyle name="Normal 19 4 3 4 2" xfId="46961"/>
    <cellStyle name="Normal 19 4 3 5" xfId="32625"/>
    <cellStyle name="Normal 19 4 4" xfId="5558"/>
    <cellStyle name="Normal 19 4 4 2" xfId="12762"/>
    <cellStyle name="Normal 19 4 4 2 2" xfId="27245"/>
    <cellStyle name="Normal 19 4 4 2 2 2" xfId="55916"/>
    <cellStyle name="Normal 19 4 4 2 3" xfId="41580"/>
    <cellStyle name="Normal 19 4 4 3" xfId="20075"/>
    <cellStyle name="Normal 19 4 4 3 2" xfId="48746"/>
    <cellStyle name="Normal 19 4 4 4" xfId="34410"/>
    <cellStyle name="Normal 19 4 5" xfId="9199"/>
    <cellStyle name="Normal 19 4 5 2" xfId="23682"/>
    <cellStyle name="Normal 19 4 5 2 2" xfId="52353"/>
    <cellStyle name="Normal 19 4 5 3" xfId="38017"/>
    <cellStyle name="Normal 19 4 6" xfId="16512"/>
    <cellStyle name="Normal 19 4 6 2" xfId="45183"/>
    <cellStyle name="Normal 19 4 7" xfId="30847"/>
    <cellStyle name="Normal 19 4 8" xfId="2017"/>
    <cellStyle name="Normal 19 5" xfId="2469"/>
    <cellStyle name="Normal 19 5 2" xfId="4223"/>
    <cellStyle name="Normal 19 5 2 2" xfId="7786"/>
    <cellStyle name="Normal 19 5 2 2 2" xfId="14990"/>
    <cellStyle name="Normal 19 5 2 2 2 2" xfId="29473"/>
    <cellStyle name="Normal 19 5 2 2 2 2 2" xfId="58144"/>
    <cellStyle name="Normal 19 5 2 2 2 3" xfId="43808"/>
    <cellStyle name="Normal 19 5 2 2 3" xfId="22303"/>
    <cellStyle name="Normal 19 5 2 2 3 2" xfId="50974"/>
    <cellStyle name="Normal 19 5 2 2 4" xfId="36638"/>
    <cellStyle name="Normal 19 5 2 3" xfId="11427"/>
    <cellStyle name="Normal 19 5 2 3 2" xfId="25910"/>
    <cellStyle name="Normal 19 5 2 3 2 2" xfId="54581"/>
    <cellStyle name="Normal 19 5 2 3 3" xfId="40245"/>
    <cellStyle name="Normal 19 5 2 4" xfId="18740"/>
    <cellStyle name="Normal 19 5 2 4 2" xfId="47411"/>
    <cellStyle name="Normal 19 5 2 5" xfId="33075"/>
    <cellStyle name="Normal 19 5 3" xfId="6018"/>
    <cellStyle name="Normal 19 5 3 2" xfId="13222"/>
    <cellStyle name="Normal 19 5 3 2 2" xfId="27705"/>
    <cellStyle name="Normal 19 5 3 2 2 2" xfId="56376"/>
    <cellStyle name="Normal 19 5 3 2 3" xfId="42040"/>
    <cellStyle name="Normal 19 5 3 3" xfId="20535"/>
    <cellStyle name="Normal 19 5 3 3 2" xfId="49206"/>
    <cellStyle name="Normal 19 5 3 4" xfId="34870"/>
    <cellStyle name="Normal 19 5 4" xfId="9659"/>
    <cellStyle name="Normal 19 5 4 2" xfId="24142"/>
    <cellStyle name="Normal 19 5 4 2 2" xfId="52813"/>
    <cellStyle name="Normal 19 5 4 3" xfId="38477"/>
    <cellStyle name="Normal 19 5 5" xfId="16972"/>
    <cellStyle name="Normal 19 5 5 2" xfId="45643"/>
    <cellStyle name="Normal 19 5 6" xfId="31307"/>
    <cellStyle name="Normal 19 6" xfId="3341"/>
    <cellStyle name="Normal 19 6 2" xfId="6902"/>
    <cellStyle name="Normal 19 6 2 2" xfId="14106"/>
    <cellStyle name="Normal 19 6 2 2 2" xfId="28589"/>
    <cellStyle name="Normal 19 6 2 2 2 2" xfId="57260"/>
    <cellStyle name="Normal 19 6 2 2 3" xfId="42924"/>
    <cellStyle name="Normal 19 6 2 3" xfId="21419"/>
    <cellStyle name="Normal 19 6 2 3 2" xfId="50090"/>
    <cellStyle name="Normal 19 6 2 4" xfId="35754"/>
    <cellStyle name="Normal 19 6 3" xfId="10543"/>
    <cellStyle name="Normal 19 6 3 2" xfId="25026"/>
    <cellStyle name="Normal 19 6 3 2 2" xfId="53697"/>
    <cellStyle name="Normal 19 6 3 3" xfId="39361"/>
    <cellStyle name="Normal 19 6 4" xfId="17856"/>
    <cellStyle name="Normal 19 6 4 2" xfId="46527"/>
    <cellStyle name="Normal 19 6 5" xfId="32191"/>
    <cellStyle name="Normal 19 7" xfId="5124"/>
    <cellStyle name="Normal 19 7 2" xfId="12328"/>
    <cellStyle name="Normal 19 7 2 2" xfId="26811"/>
    <cellStyle name="Normal 19 7 2 2 2" xfId="55482"/>
    <cellStyle name="Normal 19 7 2 3" xfId="41146"/>
    <cellStyle name="Normal 19 7 3" xfId="19641"/>
    <cellStyle name="Normal 19 7 3 2" xfId="48312"/>
    <cellStyle name="Normal 19 7 4" xfId="33976"/>
    <cellStyle name="Normal 19 8" xfId="8758"/>
    <cellStyle name="Normal 19 8 2" xfId="23241"/>
    <cellStyle name="Normal 19 8 2 2" xfId="51912"/>
    <cellStyle name="Normal 19 8 3" xfId="37576"/>
    <cellStyle name="Normal 19 9" xfId="16078"/>
    <cellStyle name="Normal 19 9 2" xfId="44749"/>
    <cellStyle name="Normal 2" xfId="6"/>
    <cellStyle name="Normal 2 2" xfId="325"/>
    <cellStyle name="Normal 2 2 2" xfId="326"/>
    <cellStyle name="Normal 2 2 2 2" xfId="19"/>
    <cellStyle name="Normal 2 2 2 3" xfId="327"/>
    <cellStyle name="Normal 2 2 2 4" xfId="328"/>
    <cellStyle name="Normal 2 2 2 5" xfId="329"/>
    <cellStyle name="Normal 2 2 3" xfId="526"/>
    <cellStyle name="Normal 2 3" xfId="330"/>
    <cellStyle name="Normal 2 3 2" xfId="331"/>
    <cellStyle name="Normal 2 4" xfId="332"/>
    <cellStyle name="Normal 2 5" xfId="333"/>
    <cellStyle name="Normal 2 6" xfId="334"/>
    <cellStyle name="Normal 2 6 2" xfId="687"/>
    <cellStyle name="Normal 2 7" xfId="335"/>
    <cellStyle name="Normal 2 8" xfId="336"/>
    <cellStyle name="Normal 2 8 2" xfId="688"/>
    <cellStyle name="Normal 2 9" xfId="505"/>
    <cellStyle name="Normal 20" xfId="337"/>
    <cellStyle name="Normal 20 10" xfId="30415"/>
    <cellStyle name="Normal 20 11" xfId="1591"/>
    <cellStyle name="Normal 20 2" xfId="338"/>
    <cellStyle name="Normal 20 2 10" xfId="1592"/>
    <cellStyle name="Normal 20 2 2" xfId="690"/>
    <cellStyle name="Normal 20 2 2 2" xfId="1137"/>
    <cellStyle name="Normal 20 2 2 2 2" xfId="3113"/>
    <cellStyle name="Normal 20 2 2 2 2 2" xfId="4876"/>
    <cellStyle name="Normal 20 2 2 2 2 2 2" xfId="8439"/>
    <cellStyle name="Normal 20 2 2 2 2 2 2 2" xfId="15643"/>
    <cellStyle name="Normal 20 2 2 2 2 2 2 2 2" xfId="30126"/>
    <cellStyle name="Normal 20 2 2 2 2 2 2 2 2 2" xfId="58797"/>
    <cellStyle name="Normal 20 2 2 2 2 2 2 2 3" xfId="44461"/>
    <cellStyle name="Normal 20 2 2 2 2 2 2 3" xfId="22956"/>
    <cellStyle name="Normal 20 2 2 2 2 2 2 3 2" xfId="51627"/>
    <cellStyle name="Normal 20 2 2 2 2 2 2 4" xfId="37291"/>
    <cellStyle name="Normal 20 2 2 2 2 2 3" xfId="12080"/>
    <cellStyle name="Normal 20 2 2 2 2 2 3 2" xfId="26563"/>
    <cellStyle name="Normal 20 2 2 2 2 2 3 2 2" xfId="55234"/>
    <cellStyle name="Normal 20 2 2 2 2 2 3 3" xfId="40898"/>
    <cellStyle name="Normal 20 2 2 2 2 2 4" xfId="19393"/>
    <cellStyle name="Normal 20 2 2 2 2 2 4 2" xfId="48064"/>
    <cellStyle name="Normal 20 2 2 2 2 2 5" xfId="33728"/>
    <cellStyle name="Normal 20 2 2 2 2 3" xfId="6671"/>
    <cellStyle name="Normal 20 2 2 2 2 3 2" xfId="13875"/>
    <cellStyle name="Normal 20 2 2 2 2 3 2 2" xfId="28358"/>
    <cellStyle name="Normal 20 2 2 2 2 3 2 2 2" xfId="57029"/>
    <cellStyle name="Normal 20 2 2 2 2 3 2 3" xfId="42693"/>
    <cellStyle name="Normal 20 2 2 2 2 3 3" xfId="21188"/>
    <cellStyle name="Normal 20 2 2 2 2 3 3 2" xfId="49859"/>
    <cellStyle name="Normal 20 2 2 2 2 3 4" xfId="35523"/>
    <cellStyle name="Normal 20 2 2 2 2 4" xfId="10312"/>
    <cellStyle name="Normal 20 2 2 2 2 4 2" xfId="24795"/>
    <cellStyle name="Normal 20 2 2 2 2 4 2 2" xfId="53466"/>
    <cellStyle name="Normal 20 2 2 2 2 4 3" xfId="39130"/>
    <cellStyle name="Normal 20 2 2 2 2 5" xfId="17625"/>
    <cellStyle name="Normal 20 2 2 2 2 5 2" xfId="46296"/>
    <cellStyle name="Normal 20 2 2 2 2 6" xfId="31960"/>
    <cellStyle name="Normal 20 2 2 2 3" xfId="3992"/>
    <cellStyle name="Normal 20 2 2 2 3 2" xfId="7555"/>
    <cellStyle name="Normal 20 2 2 2 3 2 2" xfId="14759"/>
    <cellStyle name="Normal 20 2 2 2 3 2 2 2" xfId="29242"/>
    <cellStyle name="Normal 20 2 2 2 3 2 2 2 2" xfId="57913"/>
    <cellStyle name="Normal 20 2 2 2 3 2 2 3" xfId="43577"/>
    <cellStyle name="Normal 20 2 2 2 3 2 3" xfId="22072"/>
    <cellStyle name="Normal 20 2 2 2 3 2 3 2" xfId="50743"/>
    <cellStyle name="Normal 20 2 2 2 3 2 4" xfId="36407"/>
    <cellStyle name="Normal 20 2 2 2 3 3" xfId="11196"/>
    <cellStyle name="Normal 20 2 2 2 3 3 2" xfId="25679"/>
    <cellStyle name="Normal 20 2 2 2 3 3 2 2" xfId="54350"/>
    <cellStyle name="Normal 20 2 2 2 3 3 3" xfId="40014"/>
    <cellStyle name="Normal 20 2 2 2 3 4" xfId="18509"/>
    <cellStyle name="Normal 20 2 2 2 3 4 2" xfId="47180"/>
    <cellStyle name="Normal 20 2 2 2 3 5" xfId="32844"/>
    <cellStyle name="Normal 20 2 2 2 4" xfId="5777"/>
    <cellStyle name="Normal 20 2 2 2 4 2" xfId="12981"/>
    <cellStyle name="Normal 20 2 2 2 4 2 2" xfId="27464"/>
    <cellStyle name="Normal 20 2 2 2 4 2 2 2" xfId="56135"/>
    <cellStyle name="Normal 20 2 2 2 4 2 3" xfId="41799"/>
    <cellStyle name="Normal 20 2 2 2 4 3" xfId="20294"/>
    <cellStyle name="Normal 20 2 2 2 4 3 2" xfId="48965"/>
    <cellStyle name="Normal 20 2 2 2 4 4" xfId="34629"/>
    <cellStyle name="Normal 20 2 2 2 5" xfId="9418"/>
    <cellStyle name="Normal 20 2 2 2 5 2" xfId="23901"/>
    <cellStyle name="Normal 20 2 2 2 5 2 2" xfId="52572"/>
    <cellStyle name="Normal 20 2 2 2 5 3" xfId="38236"/>
    <cellStyle name="Normal 20 2 2 2 6" xfId="16731"/>
    <cellStyle name="Normal 20 2 2 2 6 2" xfId="45402"/>
    <cellStyle name="Normal 20 2 2 2 7" xfId="31066"/>
    <cellStyle name="Normal 20 2 2 2 8" xfId="2234"/>
    <cellStyle name="Normal 20 2 2 3" xfId="2683"/>
    <cellStyle name="Normal 20 2 2 3 2" xfId="4442"/>
    <cellStyle name="Normal 20 2 2 3 2 2" xfId="8005"/>
    <cellStyle name="Normal 20 2 2 3 2 2 2" xfId="15209"/>
    <cellStyle name="Normal 20 2 2 3 2 2 2 2" xfId="29692"/>
    <cellStyle name="Normal 20 2 2 3 2 2 2 2 2" xfId="58363"/>
    <cellStyle name="Normal 20 2 2 3 2 2 2 3" xfId="44027"/>
    <cellStyle name="Normal 20 2 2 3 2 2 3" xfId="22522"/>
    <cellStyle name="Normal 20 2 2 3 2 2 3 2" xfId="51193"/>
    <cellStyle name="Normal 20 2 2 3 2 2 4" xfId="36857"/>
    <cellStyle name="Normal 20 2 2 3 2 3" xfId="11646"/>
    <cellStyle name="Normal 20 2 2 3 2 3 2" xfId="26129"/>
    <cellStyle name="Normal 20 2 2 3 2 3 2 2" xfId="54800"/>
    <cellStyle name="Normal 20 2 2 3 2 3 3" xfId="40464"/>
    <cellStyle name="Normal 20 2 2 3 2 4" xfId="18959"/>
    <cellStyle name="Normal 20 2 2 3 2 4 2" xfId="47630"/>
    <cellStyle name="Normal 20 2 2 3 2 5" xfId="33294"/>
    <cellStyle name="Normal 20 2 2 3 3" xfId="6237"/>
    <cellStyle name="Normal 20 2 2 3 3 2" xfId="13441"/>
    <cellStyle name="Normal 20 2 2 3 3 2 2" xfId="27924"/>
    <cellStyle name="Normal 20 2 2 3 3 2 2 2" xfId="56595"/>
    <cellStyle name="Normal 20 2 2 3 3 2 3" xfId="42259"/>
    <cellStyle name="Normal 20 2 2 3 3 3" xfId="20754"/>
    <cellStyle name="Normal 20 2 2 3 3 3 2" xfId="49425"/>
    <cellStyle name="Normal 20 2 2 3 3 4" xfId="35089"/>
    <cellStyle name="Normal 20 2 2 3 4" xfId="9878"/>
    <cellStyle name="Normal 20 2 2 3 4 2" xfId="24361"/>
    <cellStyle name="Normal 20 2 2 3 4 2 2" xfId="53032"/>
    <cellStyle name="Normal 20 2 2 3 4 3" xfId="38696"/>
    <cellStyle name="Normal 20 2 2 3 5" xfId="17191"/>
    <cellStyle name="Normal 20 2 2 3 5 2" xfId="45862"/>
    <cellStyle name="Normal 20 2 2 3 6" xfId="31526"/>
    <cellStyle name="Normal 20 2 2 4" xfId="3560"/>
    <cellStyle name="Normal 20 2 2 4 2" xfId="7121"/>
    <cellStyle name="Normal 20 2 2 4 2 2" xfId="14325"/>
    <cellStyle name="Normal 20 2 2 4 2 2 2" xfId="28808"/>
    <cellStyle name="Normal 20 2 2 4 2 2 2 2" xfId="57479"/>
    <cellStyle name="Normal 20 2 2 4 2 2 3" xfId="43143"/>
    <cellStyle name="Normal 20 2 2 4 2 3" xfId="21638"/>
    <cellStyle name="Normal 20 2 2 4 2 3 2" xfId="50309"/>
    <cellStyle name="Normal 20 2 2 4 2 4" xfId="35973"/>
    <cellStyle name="Normal 20 2 2 4 3" xfId="10762"/>
    <cellStyle name="Normal 20 2 2 4 3 2" xfId="25245"/>
    <cellStyle name="Normal 20 2 2 4 3 2 2" xfId="53916"/>
    <cellStyle name="Normal 20 2 2 4 3 3" xfId="39580"/>
    <cellStyle name="Normal 20 2 2 4 4" xfId="18075"/>
    <cellStyle name="Normal 20 2 2 4 4 2" xfId="46746"/>
    <cellStyle name="Normal 20 2 2 4 5" xfId="32410"/>
    <cellStyle name="Normal 20 2 2 5" xfId="5343"/>
    <cellStyle name="Normal 20 2 2 5 2" xfId="12547"/>
    <cellStyle name="Normal 20 2 2 5 2 2" xfId="27030"/>
    <cellStyle name="Normal 20 2 2 5 2 2 2" xfId="55701"/>
    <cellStyle name="Normal 20 2 2 5 2 3" xfId="41365"/>
    <cellStyle name="Normal 20 2 2 5 3" xfId="19860"/>
    <cellStyle name="Normal 20 2 2 5 3 2" xfId="48531"/>
    <cellStyle name="Normal 20 2 2 5 4" xfId="34195"/>
    <cellStyle name="Normal 20 2 2 6" xfId="8981"/>
    <cellStyle name="Normal 20 2 2 6 2" xfId="23464"/>
    <cellStyle name="Normal 20 2 2 6 2 2" xfId="52135"/>
    <cellStyle name="Normal 20 2 2 6 3" xfId="37799"/>
    <cellStyle name="Normal 20 2 2 7" xfId="16297"/>
    <cellStyle name="Normal 20 2 2 7 2" xfId="44968"/>
    <cellStyle name="Normal 20 2 2 8" xfId="30632"/>
    <cellStyle name="Normal 20 2 2 9" xfId="1804"/>
    <cellStyle name="Normal 20 2 3" xfId="921"/>
    <cellStyle name="Normal 20 2 3 2" xfId="2899"/>
    <cellStyle name="Normal 20 2 3 2 2" xfId="4660"/>
    <cellStyle name="Normal 20 2 3 2 2 2" xfId="8223"/>
    <cellStyle name="Normal 20 2 3 2 2 2 2" xfId="15427"/>
    <cellStyle name="Normal 20 2 3 2 2 2 2 2" xfId="29910"/>
    <cellStyle name="Normal 20 2 3 2 2 2 2 2 2" xfId="58581"/>
    <cellStyle name="Normal 20 2 3 2 2 2 2 3" xfId="44245"/>
    <cellStyle name="Normal 20 2 3 2 2 2 3" xfId="22740"/>
    <cellStyle name="Normal 20 2 3 2 2 2 3 2" xfId="51411"/>
    <cellStyle name="Normal 20 2 3 2 2 2 4" xfId="37075"/>
    <cellStyle name="Normal 20 2 3 2 2 3" xfId="11864"/>
    <cellStyle name="Normal 20 2 3 2 2 3 2" xfId="26347"/>
    <cellStyle name="Normal 20 2 3 2 2 3 2 2" xfId="55018"/>
    <cellStyle name="Normal 20 2 3 2 2 3 3" xfId="40682"/>
    <cellStyle name="Normal 20 2 3 2 2 4" xfId="19177"/>
    <cellStyle name="Normal 20 2 3 2 2 4 2" xfId="47848"/>
    <cellStyle name="Normal 20 2 3 2 2 5" xfId="33512"/>
    <cellStyle name="Normal 20 2 3 2 3" xfId="6455"/>
    <cellStyle name="Normal 20 2 3 2 3 2" xfId="13659"/>
    <cellStyle name="Normal 20 2 3 2 3 2 2" xfId="28142"/>
    <cellStyle name="Normal 20 2 3 2 3 2 2 2" xfId="56813"/>
    <cellStyle name="Normal 20 2 3 2 3 2 3" xfId="42477"/>
    <cellStyle name="Normal 20 2 3 2 3 3" xfId="20972"/>
    <cellStyle name="Normal 20 2 3 2 3 3 2" xfId="49643"/>
    <cellStyle name="Normal 20 2 3 2 3 4" xfId="35307"/>
    <cellStyle name="Normal 20 2 3 2 4" xfId="10096"/>
    <cellStyle name="Normal 20 2 3 2 4 2" xfId="24579"/>
    <cellStyle name="Normal 20 2 3 2 4 2 2" xfId="53250"/>
    <cellStyle name="Normal 20 2 3 2 4 3" xfId="38914"/>
    <cellStyle name="Normal 20 2 3 2 5" xfId="17409"/>
    <cellStyle name="Normal 20 2 3 2 5 2" xfId="46080"/>
    <cellStyle name="Normal 20 2 3 2 6" xfId="31744"/>
    <cellStyle name="Normal 20 2 3 3" xfId="3776"/>
    <cellStyle name="Normal 20 2 3 3 2" xfId="7339"/>
    <cellStyle name="Normal 20 2 3 3 2 2" xfId="14543"/>
    <cellStyle name="Normal 20 2 3 3 2 2 2" xfId="29026"/>
    <cellStyle name="Normal 20 2 3 3 2 2 2 2" xfId="57697"/>
    <cellStyle name="Normal 20 2 3 3 2 2 3" xfId="43361"/>
    <cellStyle name="Normal 20 2 3 3 2 3" xfId="21856"/>
    <cellStyle name="Normal 20 2 3 3 2 3 2" xfId="50527"/>
    <cellStyle name="Normal 20 2 3 3 2 4" xfId="36191"/>
    <cellStyle name="Normal 20 2 3 3 3" xfId="10980"/>
    <cellStyle name="Normal 20 2 3 3 3 2" xfId="25463"/>
    <cellStyle name="Normal 20 2 3 3 3 2 2" xfId="54134"/>
    <cellStyle name="Normal 20 2 3 3 3 3" xfId="39798"/>
    <cellStyle name="Normal 20 2 3 3 4" xfId="18293"/>
    <cellStyle name="Normal 20 2 3 3 4 2" xfId="46964"/>
    <cellStyle name="Normal 20 2 3 3 5" xfId="32628"/>
    <cellStyle name="Normal 20 2 3 4" xfId="5561"/>
    <cellStyle name="Normal 20 2 3 4 2" xfId="12765"/>
    <cellStyle name="Normal 20 2 3 4 2 2" xfId="27248"/>
    <cellStyle name="Normal 20 2 3 4 2 2 2" xfId="55919"/>
    <cellStyle name="Normal 20 2 3 4 2 3" xfId="41583"/>
    <cellStyle name="Normal 20 2 3 4 3" xfId="20078"/>
    <cellStyle name="Normal 20 2 3 4 3 2" xfId="48749"/>
    <cellStyle name="Normal 20 2 3 4 4" xfId="34413"/>
    <cellStyle name="Normal 20 2 3 5" xfId="9202"/>
    <cellStyle name="Normal 20 2 3 5 2" xfId="23685"/>
    <cellStyle name="Normal 20 2 3 5 2 2" xfId="52356"/>
    <cellStyle name="Normal 20 2 3 5 3" xfId="38020"/>
    <cellStyle name="Normal 20 2 3 6" xfId="16515"/>
    <cellStyle name="Normal 20 2 3 6 2" xfId="45186"/>
    <cellStyle name="Normal 20 2 3 7" xfId="30850"/>
    <cellStyle name="Normal 20 2 3 8" xfId="2020"/>
    <cellStyle name="Normal 20 2 4" xfId="2472"/>
    <cellStyle name="Normal 20 2 4 2" xfId="4226"/>
    <cellStyle name="Normal 20 2 4 2 2" xfId="7789"/>
    <cellStyle name="Normal 20 2 4 2 2 2" xfId="14993"/>
    <cellStyle name="Normal 20 2 4 2 2 2 2" xfId="29476"/>
    <cellStyle name="Normal 20 2 4 2 2 2 2 2" xfId="58147"/>
    <cellStyle name="Normal 20 2 4 2 2 2 3" xfId="43811"/>
    <cellStyle name="Normal 20 2 4 2 2 3" xfId="22306"/>
    <cellStyle name="Normal 20 2 4 2 2 3 2" xfId="50977"/>
    <cellStyle name="Normal 20 2 4 2 2 4" xfId="36641"/>
    <cellStyle name="Normal 20 2 4 2 3" xfId="11430"/>
    <cellStyle name="Normal 20 2 4 2 3 2" xfId="25913"/>
    <cellStyle name="Normal 20 2 4 2 3 2 2" xfId="54584"/>
    <cellStyle name="Normal 20 2 4 2 3 3" xfId="40248"/>
    <cellStyle name="Normal 20 2 4 2 4" xfId="18743"/>
    <cellStyle name="Normal 20 2 4 2 4 2" xfId="47414"/>
    <cellStyle name="Normal 20 2 4 2 5" xfId="33078"/>
    <cellStyle name="Normal 20 2 4 3" xfId="6021"/>
    <cellStyle name="Normal 20 2 4 3 2" xfId="13225"/>
    <cellStyle name="Normal 20 2 4 3 2 2" xfId="27708"/>
    <cellStyle name="Normal 20 2 4 3 2 2 2" xfId="56379"/>
    <cellStyle name="Normal 20 2 4 3 2 3" xfId="42043"/>
    <cellStyle name="Normal 20 2 4 3 3" xfId="20538"/>
    <cellStyle name="Normal 20 2 4 3 3 2" xfId="49209"/>
    <cellStyle name="Normal 20 2 4 3 4" xfId="34873"/>
    <cellStyle name="Normal 20 2 4 4" xfId="9662"/>
    <cellStyle name="Normal 20 2 4 4 2" xfId="24145"/>
    <cellStyle name="Normal 20 2 4 4 2 2" xfId="52816"/>
    <cellStyle name="Normal 20 2 4 4 3" xfId="38480"/>
    <cellStyle name="Normal 20 2 4 5" xfId="16975"/>
    <cellStyle name="Normal 20 2 4 5 2" xfId="45646"/>
    <cellStyle name="Normal 20 2 4 6" xfId="31310"/>
    <cellStyle name="Normal 20 2 5" xfId="3344"/>
    <cellStyle name="Normal 20 2 5 2" xfId="6905"/>
    <cellStyle name="Normal 20 2 5 2 2" xfId="14109"/>
    <cellStyle name="Normal 20 2 5 2 2 2" xfId="28592"/>
    <cellStyle name="Normal 20 2 5 2 2 2 2" xfId="57263"/>
    <cellStyle name="Normal 20 2 5 2 2 3" xfId="42927"/>
    <cellStyle name="Normal 20 2 5 2 3" xfId="21422"/>
    <cellStyle name="Normal 20 2 5 2 3 2" xfId="50093"/>
    <cellStyle name="Normal 20 2 5 2 4" xfId="35757"/>
    <cellStyle name="Normal 20 2 5 3" xfId="10546"/>
    <cellStyle name="Normal 20 2 5 3 2" xfId="25029"/>
    <cellStyle name="Normal 20 2 5 3 2 2" xfId="53700"/>
    <cellStyle name="Normal 20 2 5 3 3" xfId="39364"/>
    <cellStyle name="Normal 20 2 5 4" xfId="17859"/>
    <cellStyle name="Normal 20 2 5 4 2" xfId="46530"/>
    <cellStyle name="Normal 20 2 5 5" xfId="32194"/>
    <cellStyle name="Normal 20 2 6" xfId="5127"/>
    <cellStyle name="Normal 20 2 6 2" xfId="12331"/>
    <cellStyle name="Normal 20 2 6 2 2" xfId="26814"/>
    <cellStyle name="Normal 20 2 6 2 2 2" xfId="55485"/>
    <cellStyle name="Normal 20 2 6 2 3" xfId="41149"/>
    <cellStyle name="Normal 20 2 6 3" xfId="19644"/>
    <cellStyle name="Normal 20 2 6 3 2" xfId="48315"/>
    <cellStyle name="Normal 20 2 6 4" xfId="33979"/>
    <cellStyle name="Normal 20 2 7" xfId="8761"/>
    <cellStyle name="Normal 20 2 7 2" xfId="23244"/>
    <cellStyle name="Normal 20 2 7 2 2" xfId="51915"/>
    <cellStyle name="Normal 20 2 7 3" xfId="37579"/>
    <cellStyle name="Normal 20 2 8" xfId="16081"/>
    <cellStyle name="Normal 20 2 8 2" xfId="44752"/>
    <cellStyle name="Normal 20 2 9" xfId="30416"/>
    <cellStyle name="Normal 20 3" xfId="689"/>
    <cellStyle name="Normal 20 3 2" xfId="1136"/>
    <cellStyle name="Normal 20 3 2 2" xfId="3112"/>
    <cellStyle name="Normal 20 3 2 2 2" xfId="4875"/>
    <cellStyle name="Normal 20 3 2 2 2 2" xfId="8438"/>
    <cellStyle name="Normal 20 3 2 2 2 2 2" xfId="15642"/>
    <cellStyle name="Normal 20 3 2 2 2 2 2 2" xfId="30125"/>
    <cellStyle name="Normal 20 3 2 2 2 2 2 2 2" xfId="58796"/>
    <cellStyle name="Normal 20 3 2 2 2 2 2 3" xfId="44460"/>
    <cellStyle name="Normal 20 3 2 2 2 2 3" xfId="22955"/>
    <cellStyle name="Normal 20 3 2 2 2 2 3 2" xfId="51626"/>
    <cellStyle name="Normal 20 3 2 2 2 2 4" xfId="37290"/>
    <cellStyle name="Normal 20 3 2 2 2 3" xfId="12079"/>
    <cellStyle name="Normal 20 3 2 2 2 3 2" xfId="26562"/>
    <cellStyle name="Normal 20 3 2 2 2 3 2 2" xfId="55233"/>
    <cellStyle name="Normal 20 3 2 2 2 3 3" xfId="40897"/>
    <cellStyle name="Normal 20 3 2 2 2 4" xfId="19392"/>
    <cellStyle name="Normal 20 3 2 2 2 4 2" xfId="48063"/>
    <cellStyle name="Normal 20 3 2 2 2 5" xfId="33727"/>
    <cellStyle name="Normal 20 3 2 2 3" xfId="6670"/>
    <cellStyle name="Normal 20 3 2 2 3 2" xfId="13874"/>
    <cellStyle name="Normal 20 3 2 2 3 2 2" xfId="28357"/>
    <cellStyle name="Normal 20 3 2 2 3 2 2 2" xfId="57028"/>
    <cellStyle name="Normal 20 3 2 2 3 2 3" xfId="42692"/>
    <cellStyle name="Normal 20 3 2 2 3 3" xfId="21187"/>
    <cellStyle name="Normal 20 3 2 2 3 3 2" xfId="49858"/>
    <cellStyle name="Normal 20 3 2 2 3 4" xfId="35522"/>
    <cellStyle name="Normal 20 3 2 2 4" xfId="10311"/>
    <cellStyle name="Normal 20 3 2 2 4 2" xfId="24794"/>
    <cellStyle name="Normal 20 3 2 2 4 2 2" xfId="53465"/>
    <cellStyle name="Normal 20 3 2 2 4 3" xfId="39129"/>
    <cellStyle name="Normal 20 3 2 2 5" xfId="17624"/>
    <cellStyle name="Normal 20 3 2 2 5 2" xfId="46295"/>
    <cellStyle name="Normal 20 3 2 2 6" xfId="31959"/>
    <cellStyle name="Normal 20 3 2 3" xfId="3991"/>
    <cellStyle name="Normal 20 3 2 3 2" xfId="7554"/>
    <cellStyle name="Normal 20 3 2 3 2 2" xfId="14758"/>
    <cellStyle name="Normal 20 3 2 3 2 2 2" xfId="29241"/>
    <cellStyle name="Normal 20 3 2 3 2 2 2 2" xfId="57912"/>
    <cellStyle name="Normal 20 3 2 3 2 2 3" xfId="43576"/>
    <cellStyle name="Normal 20 3 2 3 2 3" xfId="22071"/>
    <cellStyle name="Normal 20 3 2 3 2 3 2" xfId="50742"/>
    <cellStyle name="Normal 20 3 2 3 2 4" xfId="36406"/>
    <cellStyle name="Normal 20 3 2 3 3" xfId="11195"/>
    <cellStyle name="Normal 20 3 2 3 3 2" xfId="25678"/>
    <cellStyle name="Normal 20 3 2 3 3 2 2" xfId="54349"/>
    <cellStyle name="Normal 20 3 2 3 3 3" xfId="40013"/>
    <cellStyle name="Normal 20 3 2 3 4" xfId="18508"/>
    <cellStyle name="Normal 20 3 2 3 4 2" xfId="47179"/>
    <cellStyle name="Normal 20 3 2 3 5" xfId="32843"/>
    <cellStyle name="Normal 20 3 2 4" xfId="5776"/>
    <cellStyle name="Normal 20 3 2 4 2" xfId="12980"/>
    <cellStyle name="Normal 20 3 2 4 2 2" xfId="27463"/>
    <cellStyle name="Normal 20 3 2 4 2 2 2" xfId="56134"/>
    <cellStyle name="Normal 20 3 2 4 2 3" xfId="41798"/>
    <cellStyle name="Normal 20 3 2 4 3" xfId="20293"/>
    <cellStyle name="Normal 20 3 2 4 3 2" xfId="48964"/>
    <cellStyle name="Normal 20 3 2 4 4" xfId="34628"/>
    <cellStyle name="Normal 20 3 2 5" xfId="9417"/>
    <cellStyle name="Normal 20 3 2 5 2" xfId="23900"/>
    <cellStyle name="Normal 20 3 2 5 2 2" xfId="52571"/>
    <cellStyle name="Normal 20 3 2 5 3" xfId="38235"/>
    <cellStyle name="Normal 20 3 2 6" xfId="16730"/>
    <cellStyle name="Normal 20 3 2 6 2" xfId="45401"/>
    <cellStyle name="Normal 20 3 2 7" xfId="31065"/>
    <cellStyle name="Normal 20 3 2 8" xfId="2233"/>
    <cellStyle name="Normal 20 3 3" xfId="2682"/>
    <cellStyle name="Normal 20 3 3 2" xfId="4441"/>
    <cellStyle name="Normal 20 3 3 2 2" xfId="8004"/>
    <cellStyle name="Normal 20 3 3 2 2 2" xfId="15208"/>
    <cellStyle name="Normal 20 3 3 2 2 2 2" xfId="29691"/>
    <cellStyle name="Normal 20 3 3 2 2 2 2 2" xfId="58362"/>
    <cellStyle name="Normal 20 3 3 2 2 2 3" xfId="44026"/>
    <cellStyle name="Normal 20 3 3 2 2 3" xfId="22521"/>
    <cellStyle name="Normal 20 3 3 2 2 3 2" xfId="51192"/>
    <cellStyle name="Normal 20 3 3 2 2 4" xfId="36856"/>
    <cellStyle name="Normal 20 3 3 2 3" xfId="11645"/>
    <cellStyle name="Normal 20 3 3 2 3 2" xfId="26128"/>
    <cellStyle name="Normal 20 3 3 2 3 2 2" xfId="54799"/>
    <cellStyle name="Normal 20 3 3 2 3 3" xfId="40463"/>
    <cellStyle name="Normal 20 3 3 2 4" xfId="18958"/>
    <cellStyle name="Normal 20 3 3 2 4 2" xfId="47629"/>
    <cellStyle name="Normal 20 3 3 2 5" xfId="33293"/>
    <cellStyle name="Normal 20 3 3 3" xfId="6236"/>
    <cellStyle name="Normal 20 3 3 3 2" xfId="13440"/>
    <cellStyle name="Normal 20 3 3 3 2 2" xfId="27923"/>
    <cellStyle name="Normal 20 3 3 3 2 2 2" xfId="56594"/>
    <cellStyle name="Normal 20 3 3 3 2 3" xfId="42258"/>
    <cellStyle name="Normal 20 3 3 3 3" xfId="20753"/>
    <cellStyle name="Normal 20 3 3 3 3 2" xfId="49424"/>
    <cellStyle name="Normal 20 3 3 3 4" xfId="35088"/>
    <cellStyle name="Normal 20 3 3 4" xfId="9877"/>
    <cellStyle name="Normal 20 3 3 4 2" xfId="24360"/>
    <cellStyle name="Normal 20 3 3 4 2 2" xfId="53031"/>
    <cellStyle name="Normal 20 3 3 4 3" xfId="38695"/>
    <cellStyle name="Normal 20 3 3 5" xfId="17190"/>
    <cellStyle name="Normal 20 3 3 5 2" xfId="45861"/>
    <cellStyle name="Normal 20 3 3 6" xfId="31525"/>
    <cellStyle name="Normal 20 3 4" xfId="3559"/>
    <cellStyle name="Normal 20 3 4 2" xfId="7120"/>
    <cellStyle name="Normal 20 3 4 2 2" xfId="14324"/>
    <cellStyle name="Normal 20 3 4 2 2 2" xfId="28807"/>
    <cellStyle name="Normal 20 3 4 2 2 2 2" xfId="57478"/>
    <cellStyle name="Normal 20 3 4 2 2 3" xfId="43142"/>
    <cellStyle name="Normal 20 3 4 2 3" xfId="21637"/>
    <cellStyle name="Normal 20 3 4 2 3 2" xfId="50308"/>
    <cellStyle name="Normal 20 3 4 2 4" xfId="35972"/>
    <cellStyle name="Normal 20 3 4 3" xfId="10761"/>
    <cellStyle name="Normal 20 3 4 3 2" xfId="25244"/>
    <cellStyle name="Normal 20 3 4 3 2 2" xfId="53915"/>
    <cellStyle name="Normal 20 3 4 3 3" xfId="39579"/>
    <cellStyle name="Normal 20 3 4 4" xfId="18074"/>
    <cellStyle name="Normal 20 3 4 4 2" xfId="46745"/>
    <cellStyle name="Normal 20 3 4 5" xfId="32409"/>
    <cellStyle name="Normal 20 3 5" xfId="5342"/>
    <cellStyle name="Normal 20 3 5 2" xfId="12546"/>
    <cellStyle name="Normal 20 3 5 2 2" xfId="27029"/>
    <cellStyle name="Normal 20 3 5 2 2 2" xfId="55700"/>
    <cellStyle name="Normal 20 3 5 2 3" xfId="41364"/>
    <cellStyle name="Normal 20 3 5 3" xfId="19859"/>
    <cellStyle name="Normal 20 3 5 3 2" xfId="48530"/>
    <cellStyle name="Normal 20 3 5 4" xfId="34194"/>
    <cellStyle name="Normal 20 3 6" xfId="8980"/>
    <cellStyle name="Normal 20 3 6 2" xfId="23463"/>
    <cellStyle name="Normal 20 3 6 2 2" xfId="52134"/>
    <cellStyle name="Normal 20 3 6 3" xfId="37798"/>
    <cellStyle name="Normal 20 3 7" xfId="16296"/>
    <cellStyle name="Normal 20 3 7 2" xfId="44967"/>
    <cellStyle name="Normal 20 3 8" xfId="30631"/>
    <cellStyle name="Normal 20 3 9" xfId="1803"/>
    <cellStyle name="Normal 20 4" xfId="920"/>
    <cellStyle name="Normal 20 4 2" xfId="2898"/>
    <cellStyle name="Normal 20 4 2 2" xfId="4659"/>
    <cellStyle name="Normal 20 4 2 2 2" xfId="8222"/>
    <cellStyle name="Normal 20 4 2 2 2 2" xfId="15426"/>
    <cellStyle name="Normal 20 4 2 2 2 2 2" xfId="29909"/>
    <cellStyle name="Normal 20 4 2 2 2 2 2 2" xfId="58580"/>
    <cellStyle name="Normal 20 4 2 2 2 2 3" xfId="44244"/>
    <cellStyle name="Normal 20 4 2 2 2 3" xfId="22739"/>
    <cellStyle name="Normal 20 4 2 2 2 3 2" xfId="51410"/>
    <cellStyle name="Normal 20 4 2 2 2 4" xfId="37074"/>
    <cellStyle name="Normal 20 4 2 2 3" xfId="11863"/>
    <cellStyle name="Normal 20 4 2 2 3 2" xfId="26346"/>
    <cellStyle name="Normal 20 4 2 2 3 2 2" xfId="55017"/>
    <cellStyle name="Normal 20 4 2 2 3 3" xfId="40681"/>
    <cellStyle name="Normal 20 4 2 2 4" xfId="19176"/>
    <cellStyle name="Normal 20 4 2 2 4 2" xfId="47847"/>
    <cellStyle name="Normal 20 4 2 2 5" xfId="33511"/>
    <cellStyle name="Normal 20 4 2 3" xfId="6454"/>
    <cellStyle name="Normal 20 4 2 3 2" xfId="13658"/>
    <cellStyle name="Normal 20 4 2 3 2 2" xfId="28141"/>
    <cellStyle name="Normal 20 4 2 3 2 2 2" xfId="56812"/>
    <cellStyle name="Normal 20 4 2 3 2 3" xfId="42476"/>
    <cellStyle name="Normal 20 4 2 3 3" xfId="20971"/>
    <cellStyle name="Normal 20 4 2 3 3 2" xfId="49642"/>
    <cellStyle name="Normal 20 4 2 3 4" xfId="35306"/>
    <cellStyle name="Normal 20 4 2 4" xfId="10095"/>
    <cellStyle name="Normal 20 4 2 4 2" xfId="24578"/>
    <cellStyle name="Normal 20 4 2 4 2 2" xfId="53249"/>
    <cellStyle name="Normal 20 4 2 4 3" xfId="38913"/>
    <cellStyle name="Normal 20 4 2 5" xfId="17408"/>
    <cellStyle name="Normal 20 4 2 5 2" xfId="46079"/>
    <cellStyle name="Normal 20 4 2 6" xfId="31743"/>
    <cellStyle name="Normal 20 4 3" xfId="3775"/>
    <cellStyle name="Normal 20 4 3 2" xfId="7338"/>
    <cellStyle name="Normal 20 4 3 2 2" xfId="14542"/>
    <cellStyle name="Normal 20 4 3 2 2 2" xfId="29025"/>
    <cellStyle name="Normal 20 4 3 2 2 2 2" xfId="57696"/>
    <cellStyle name="Normal 20 4 3 2 2 3" xfId="43360"/>
    <cellStyle name="Normal 20 4 3 2 3" xfId="21855"/>
    <cellStyle name="Normal 20 4 3 2 3 2" xfId="50526"/>
    <cellStyle name="Normal 20 4 3 2 4" xfId="36190"/>
    <cellStyle name="Normal 20 4 3 3" xfId="10979"/>
    <cellStyle name="Normal 20 4 3 3 2" xfId="25462"/>
    <cellStyle name="Normal 20 4 3 3 2 2" xfId="54133"/>
    <cellStyle name="Normal 20 4 3 3 3" xfId="39797"/>
    <cellStyle name="Normal 20 4 3 4" xfId="18292"/>
    <cellStyle name="Normal 20 4 3 4 2" xfId="46963"/>
    <cellStyle name="Normal 20 4 3 5" xfId="32627"/>
    <cellStyle name="Normal 20 4 4" xfId="5560"/>
    <cellStyle name="Normal 20 4 4 2" xfId="12764"/>
    <cellStyle name="Normal 20 4 4 2 2" xfId="27247"/>
    <cellStyle name="Normal 20 4 4 2 2 2" xfId="55918"/>
    <cellStyle name="Normal 20 4 4 2 3" xfId="41582"/>
    <cellStyle name="Normal 20 4 4 3" xfId="20077"/>
    <cellStyle name="Normal 20 4 4 3 2" xfId="48748"/>
    <cellStyle name="Normal 20 4 4 4" xfId="34412"/>
    <cellStyle name="Normal 20 4 5" xfId="9201"/>
    <cellStyle name="Normal 20 4 5 2" xfId="23684"/>
    <cellStyle name="Normal 20 4 5 2 2" xfId="52355"/>
    <cellStyle name="Normal 20 4 5 3" xfId="38019"/>
    <cellStyle name="Normal 20 4 6" xfId="16514"/>
    <cellStyle name="Normal 20 4 6 2" xfId="45185"/>
    <cellStyle name="Normal 20 4 7" xfId="30849"/>
    <cellStyle name="Normal 20 4 8" xfId="2019"/>
    <cellStyle name="Normal 20 5" xfId="2471"/>
    <cellStyle name="Normal 20 5 2" xfId="4225"/>
    <cellStyle name="Normal 20 5 2 2" xfId="7788"/>
    <cellStyle name="Normal 20 5 2 2 2" xfId="14992"/>
    <cellStyle name="Normal 20 5 2 2 2 2" xfId="29475"/>
    <cellStyle name="Normal 20 5 2 2 2 2 2" xfId="58146"/>
    <cellStyle name="Normal 20 5 2 2 2 3" xfId="43810"/>
    <cellStyle name="Normal 20 5 2 2 3" xfId="22305"/>
    <cellStyle name="Normal 20 5 2 2 3 2" xfId="50976"/>
    <cellStyle name="Normal 20 5 2 2 4" xfId="36640"/>
    <cellStyle name="Normal 20 5 2 3" xfId="11429"/>
    <cellStyle name="Normal 20 5 2 3 2" xfId="25912"/>
    <cellStyle name="Normal 20 5 2 3 2 2" xfId="54583"/>
    <cellStyle name="Normal 20 5 2 3 3" xfId="40247"/>
    <cellStyle name="Normal 20 5 2 4" xfId="18742"/>
    <cellStyle name="Normal 20 5 2 4 2" xfId="47413"/>
    <cellStyle name="Normal 20 5 2 5" xfId="33077"/>
    <cellStyle name="Normal 20 5 3" xfId="6020"/>
    <cellStyle name="Normal 20 5 3 2" xfId="13224"/>
    <cellStyle name="Normal 20 5 3 2 2" xfId="27707"/>
    <cellStyle name="Normal 20 5 3 2 2 2" xfId="56378"/>
    <cellStyle name="Normal 20 5 3 2 3" xfId="42042"/>
    <cellStyle name="Normal 20 5 3 3" xfId="20537"/>
    <cellStyle name="Normal 20 5 3 3 2" xfId="49208"/>
    <cellStyle name="Normal 20 5 3 4" xfId="34872"/>
    <cellStyle name="Normal 20 5 4" xfId="9661"/>
    <cellStyle name="Normal 20 5 4 2" xfId="24144"/>
    <cellStyle name="Normal 20 5 4 2 2" xfId="52815"/>
    <cellStyle name="Normal 20 5 4 3" xfId="38479"/>
    <cellStyle name="Normal 20 5 5" xfId="16974"/>
    <cellStyle name="Normal 20 5 5 2" xfId="45645"/>
    <cellStyle name="Normal 20 5 6" xfId="31309"/>
    <cellStyle name="Normal 20 6" xfId="3343"/>
    <cellStyle name="Normal 20 6 2" xfId="6904"/>
    <cellStyle name="Normal 20 6 2 2" xfId="14108"/>
    <cellStyle name="Normal 20 6 2 2 2" xfId="28591"/>
    <cellStyle name="Normal 20 6 2 2 2 2" xfId="57262"/>
    <cellStyle name="Normal 20 6 2 2 3" xfId="42926"/>
    <cellStyle name="Normal 20 6 2 3" xfId="21421"/>
    <cellStyle name="Normal 20 6 2 3 2" xfId="50092"/>
    <cellStyle name="Normal 20 6 2 4" xfId="35756"/>
    <cellStyle name="Normal 20 6 3" xfId="10545"/>
    <cellStyle name="Normal 20 6 3 2" xfId="25028"/>
    <cellStyle name="Normal 20 6 3 2 2" xfId="53699"/>
    <cellStyle name="Normal 20 6 3 3" xfId="39363"/>
    <cellStyle name="Normal 20 6 4" xfId="17858"/>
    <cellStyle name="Normal 20 6 4 2" xfId="46529"/>
    <cellStyle name="Normal 20 6 5" xfId="32193"/>
    <cellStyle name="Normal 20 7" xfId="5126"/>
    <cellStyle name="Normal 20 7 2" xfId="12330"/>
    <cellStyle name="Normal 20 7 2 2" xfId="26813"/>
    <cellStyle name="Normal 20 7 2 2 2" xfId="55484"/>
    <cellStyle name="Normal 20 7 2 3" xfId="41148"/>
    <cellStyle name="Normal 20 7 3" xfId="19643"/>
    <cellStyle name="Normal 20 7 3 2" xfId="48314"/>
    <cellStyle name="Normal 20 7 4" xfId="33978"/>
    <cellStyle name="Normal 20 8" xfId="8760"/>
    <cellStyle name="Normal 20 8 2" xfId="23243"/>
    <cellStyle name="Normal 20 8 2 2" xfId="51914"/>
    <cellStyle name="Normal 20 8 3" xfId="37578"/>
    <cellStyle name="Normal 20 9" xfId="16080"/>
    <cellStyle name="Normal 20 9 2" xfId="44751"/>
    <cellStyle name="Normal 21" xfId="339"/>
    <cellStyle name="Normal 21 10" xfId="30417"/>
    <cellStyle name="Normal 21 11" xfId="1593"/>
    <cellStyle name="Normal 21 2" xfId="340"/>
    <cellStyle name="Normal 21 2 10" xfId="1594"/>
    <cellStyle name="Normal 21 2 2" xfId="692"/>
    <cellStyle name="Normal 21 2 2 2" xfId="1139"/>
    <cellStyle name="Normal 21 2 2 2 2" xfId="3115"/>
    <cellStyle name="Normal 21 2 2 2 2 2" xfId="4878"/>
    <cellStyle name="Normal 21 2 2 2 2 2 2" xfId="8441"/>
    <cellStyle name="Normal 21 2 2 2 2 2 2 2" xfId="15645"/>
    <cellStyle name="Normal 21 2 2 2 2 2 2 2 2" xfId="30128"/>
    <cellStyle name="Normal 21 2 2 2 2 2 2 2 2 2" xfId="58799"/>
    <cellStyle name="Normal 21 2 2 2 2 2 2 2 3" xfId="44463"/>
    <cellStyle name="Normal 21 2 2 2 2 2 2 3" xfId="22958"/>
    <cellStyle name="Normal 21 2 2 2 2 2 2 3 2" xfId="51629"/>
    <cellStyle name="Normal 21 2 2 2 2 2 2 4" xfId="37293"/>
    <cellStyle name="Normal 21 2 2 2 2 2 3" xfId="12082"/>
    <cellStyle name="Normal 21 2 2 2 2 2 3 2" xfId="26565"/>
    <cellStyle name="Normal 21 2 2 2 2 2 3 2 2" xfId="55236"/>
    <cellStyle name="Normal 21 2 2 2 2 2 3 3" xfId="40900"/>
    <cellStyle name="Normal 21 2 2 2 2 2 4" xfId="19395"/>
    <cellStyle name="Normal 21 2 2 2 2 2 4 2" xfId="48066"/>
    <cellStyle name="Normal 21 2 2 2 2 2 5" xfId="33730"/>
    <cellStyle name="Normal 21 2 2 2 2 3" xfId="6673"/>
    <cellStyle name="Normal 21 2 2 2 2 3 2" xfId="13877"/>
    <cellStyle name="Normal 21 2 2 2 2 3 2 2" xfId="28360"/>
    <cellStyle name="Normal 21 2 2 2 2 3 2 2 2" xfId="57031"/>
    <cellStyle name="Normal 21 2 2 2 2 3 2 3" xfId="42695"/>
    <cellStyle name="Normal 21 2 2 2 2 3 3" xfId="21190"/>
    <cellStyle name="Normal 21 2 2 2 2 3 3 2" xfId="49861"/>
    <cellStyle name="Normal 21 2 2 2 2 3 4" xfId="35525"/>
    <cellStyle name="Normal 21 2 2 2 2 4" xfId="10314"/>
    <cellStyle name="Normal 21 2 2 2 2 4 2" xfId="24797"/>
    <cellStyle name="Normal 21 2 2 2 2 4 2 2" xfId="53468"/>
    <cellStyle name="Normal 21 2 2 2 2 4 3" xfId="39132"/>
    <cellStyle name="Normal 21 2 2 2 2 5" xfId="17627"/>
    <cellStyle name="Normal 21 2 2 2 2 5 2" xfId="46298"/>
    <cellStyle name="Normal 21 2 2 2 2 6" xfId="31962"/>
    <cellStyle name="Normal 21 2 2 2 3" xfId="3994"/>
    <cellStyle name="Normal 21 2 2 2 3 2" xfId="7557"/>
    <cellStyle name="Normal 21 2 2 2 3 2 2" xfId="14761"/>
    <cellStyle name="Normal 21 2 2 2 3 2 2 2" xfId="29244"/>
    <cellStyle name="Normal 21 2 2 2 3 2 2 2 2" xfId="57915"/>
    <cellStyle name="Normal 21 2 2 2 3 2 2 3" xfId="43579"/>
    <cellStyle name="Normal 21 2 2 2 3 2 3" xfId="22074"/>
    <cellStyle name="Normal 21 2 2 2 3 2 3 2" xfId="50745"/>
    <cellStyle name="Normal 21 2 2 2 3 2 4" xfId="36409"/>
    <cellStyle name="Normal 21 2 2 2 3 3" xfId="11198"/>
    <cellStyle name="Normal 21 2 2 2 3 3 2" xfId="25681"/>
    <cellStyle name="Normal 21 2 2 2 3 3 2 2" xfId="54352"/>
    <cellStyle name="Normal 21 2 2 2 3 3 3" xfId="40016"/>
    <cellStyle name="Normal 21 2 2 2 3 4" xfId="18511"/>
    <cellStyle name="Normal 21 2 2 2 3 4 2" xfId="47182"/>
    <cellStyle name="Normal 21 2 2 2 3 5" xfId="32846"/>
    <cellStyle name="Normal 21 2 2 2 4" xfId="5779"/>
    <cellStyle name="Normal 21 2 2 2 4 2" xfId="12983"/>
    <cellStyle name="Normal 21 2 2 2 4 2 2" xfId="27466"/>
    <cellStyle name="Normal 21 2 2 2 4 2 2 2" xfId="56137"/>
    <cellStyle name="Normal 21 2 2 2 4 2 3" xfId="41801"/>
    <cellStyle name="Normal 21 2 2 2 4 3" xfId="20296"/>
    <cellStyle name="Normal 21 2 2 2 4 3 2" xfId="48967"/>
    <cellStyle name="Normal 21 2 2 2 4 4" xfId="34631"/>
    <cellStyle name="Normal 21 2 2 2 5" xfId="9420"/>
    <cellStyle name="Normal 21 2 2 2 5 2" xfId="23903"/>
    <cellStyle name="Normal 21 2 2 2 5 2 2" xfId="52574"/>
    <cellStyle name="Normal 21 2 2 2 5 3" xfId="38238"/>
    <cellStyle name="Normal 21 2 2 2 6" xfId="16733"/>
    <cellStyle name="Normal 21 2 2 2 6 2" xfId="45404"/>
    <cellStyle name="Normal 21 2 2 2 7" xfId="31068"/>
    <cellStyle name="Normal 21 2 2 2 8" xfId="2236"/>
    <cellStyle name="Normal 21 2 2 3" xfId="2685"/>
    <cellStyle name="Normal 21 2 2 3 2" xfId="4444"/>
    <cellStyle name="Normal 21 2 2 3 2 2" xfId="8007"/>
    <cellStyle name="Normal 21 2 2 3 2 2 2" xfId="15211"/>
    <cellStyle name="Normal 21 2 2 3 2 2 2 2" xfId="29694"/>
    <cellStyle name="Normal 21 2 2 3 2 2 2 2 2" xfId="58365"/>
    <cellStyle name="Normal 21 2 2 3 2 2 2 3" xfId="44029"/>
    <cellStyle name="Normal 21 2 2 3 2 2 3" xfId="22524"/>
    <cellStyle name="Normal 21 2 2 3 2 2 3 2" xfId="51195"/>
    <cellStyle name="Normal 21 2 2 3 2 2 4" xfId="36859"/>
    <cellStyle name="Normal 21 2 2 3 2 3" xfId="11648"/>
    <cellStyle name="Normal 21 2 2 3 2 3 2" xfId="26131"/>
    <cellStyle name="Normal 21 2 2 3 2 3 2 2" xfId="54802"/>
    <cellStyle name="Normal 21 2 2 3 2 3 3" xfId="40466"/>
    <cellStyle name="Normal 21 2 2 3 2 4" xfId="18961"/>
    <cellStyle name="Normal 21 2 2 3 2 4 2" xfId="47632"/>
    <cellStyle name="Normal 21 2 2 3 2 5" xfId="33296"/>
    <cellStyle name="Normal 21 2 2 3 3" xfId="6239"/>
    <cellStyle name="Normal 21 2 2 3 3 2" xfId="13443"/>
    <cellStyle name="Normal 21 2 2 3 3 2 2" xfId="27926"/>
    <cellStyle name="Normal 21 2 2 3 3 2 2 2" xfId="56597"/>
    <cellStyle name="Normal 21 2 2 3 3 2 3" xfId="42261"/>
    <cellStyle name="Normal 21 2 2 3 3 3" xfId="20756"/>
    <cellStyle name="Normal 21 2 2 3 3 3 2" xfId="49427"/>
    <cellStyle name="Normal 21 2 2 3 3 4" xfId="35091"/>
    <cellStyle name="Normal 21 2 2 3 4" xfId="9880"/>
    <cellStyle name="Normal 21 2 2 3 4 2" xfId="24363"/>
    <cellStyle name="Normal 21 2 2 3 4 2 2" xfId="53034"/>
    <cellStyle name="Normal 21 2 2 3 4 3" xfId="38698"/>
    <cellStyle name="Normal 21 2 2 3 5" xfId="17193"/>
    <cellStyle name="Normal 21 2 2 3 5 2" xfId="45864"/>
    <cellStyle name="Normal 21 2 2 3 6" xfId="31528"/>
    <cellStyle name="Normal 21 2 2 4" xfId="3562"/>
    <cellStyle name="Normal 21 2 2 4 2" xfId="7123"/>
    <cellStyle name="Normal 21 2 2 4 2 2" xfId="14327"/>
    <cellStyle name="Normal 21 2 2 4 2 2 2" xfId="28810"/>
    <cellStyle name="Normal 21 2 2 4 2 2 2 2" xfId="57481"/>
    <cellStyle name="Normal 21 2 2 4 2 2 3" xfId="43145"/>
    <cellStyle name="Normal 21 2 2 4 2 3" xfId="21640"/>
    <cellStyle name="Normal 21 2 2 4 2 3 2" xfId="50311"/>
    <cellStyle name="Normal 21 2 2 4 2 4" xfId="35975"/>
    <cellStyle name="Normal 21 2 2 4 3" xfId="10764"/>
    <cellStyle name="Normal 21 2 2 4 3 2" xfId="25247"/>
    <cellStyle name="Normal 21 2 2 4 3 2 2" xfId="53918"/>
    <cellStyle name="Normal 21 2 2 4 3 3" xfId="39582"/>
    <cellStyle name="Normal 21 2 2 4 4" xfId="18077"/>
    <cellStyle name="Normal 21 2 2 4 4 2" xfId="46748"/>
    <cellStyle name="Normal 21 2 2 4 5" xfId="32412"/>
    <cellStyle name="Normal 21 2 2 5" xfId="5345"/>
    <cellStyle name="Normal 21 2 2 5 2" xfId="12549"/>
    <cellStyle name="Normal 21 2 2 5 2 2" xfId="27032"/>
    <cellStyle name="Normal 21 2 2 5 2 2 2" xfId="55703"/>
    <cellStyle name="Normal 21 2 2 5 2 3" xfId="41367"/>
    <cellStyle name="Normal 21 2 2 5 3" xfId="19862"/>
    <cellStyle name="Normal 21 2 2 5 3 2" xfId="48533"/>
    <cellStyle name="Normal 21 2 2 5 4" xfId="34197"/>
    <cellStyle name="Normal 21 2 2 6" xfId="8983"/>
    <cellStyle name="Normal 21 2 2 6 2" xfId="23466"/>
    <cellStyle name="Normal 21 2 2 6 2 2" xfId="52137"/>
    <cellStyle name="Normal 21 2 2 6 3" xfId="37801"/>
    <cellStyle name="Normal 21 2 2 7" xfId="16299"/>
    <cellStyle name="Normal 21 2 2 7 2" xfId="44970"/>
    <cellStyle name="Normal 21 2 2 8" xfId="30634"/>
    <cellStyle name="Normal 21 2 2 9" xfId="1806"/>
    <cellStyle name="Normal 21 2 3" xfId="923"/>
    <cellStyle name="Normal 21 2 3 2" xfId="2901"/>
    <cellStyle name="Normal 21 2 3 2 2" xfId="4662"/>
    <cellStyle name="Normal 21 2 3 2 2 2" xfId="8225"/>
    <cellStyle name="Normal 21 2 3 2 2 2 2" xfId="15429"/>
    <cellStyle name="Normal 21 2 3 2 2 2 2 2" xfId="29912"/>
    <cellStyle name="Normal 21 2 3 2 2 2 2 2 2" xfId="58583"/>
    <cellStyle name="Normal 21 2 3 2 2 2 2 3" xfId="44247"/>
    <cellStyle name="Normal 21 2 3 2 2 2 3" xfId="22742"/>
    <cellStyle name="Normal 21 2 3 2 2 2 3 2" xfId="51413"/>
    <cellStyle name="Normal 21 2 3 2 2 2 4" xfId="37077"/>
    <cellStyle name="Normal 21 2 3 2 2 3" xfId="11866"/>
    <cellStyle name="Normal 21 2 3 2 2 3 2" xfId="26349"/>
    <cellStyle name="Normal 21 2 3 2 2 3 2 2" xfId="55020"/>
    <cellStyle name="Normal 21 2 3 2 2 3 3" xfId="40684"/>
    <cellStyle name="Normal 21 2 3 2 2 4" xfId="19179"/>
    <cellStyle name="Normal 21 2 3 2 2 4 2" xfId="47850"/>
    <cellStyle name="Normal 21 2 3 2 2 5" xfId="33514"/>
    <cellStyle name="Normal 21 2 3 2 3" xfId="6457"/>
    <cellStyle name="Normal 21 2 3 2 3 2" xfId="13661"/>
    <cellStyle name="Normal 21 2 3 2 3 2 2" xfId="28144"/>
    <cellStyle name="Normal 21 2 3 2 3 2 2 2" xfId="56815"/>
    <cellStyle name="Normal 21 2 3 2 3 2 3" xfId="42479"/>
    <cellStyle name="Normal 21 2 3 2 3 3" xfId="20974"/>
    <cellStyle name="Normal 21 2 3 2 3 3 2" xfId="49645"/>
    <cellStyle name="Normal 21 2 3 2 3 4" xfId="35309"/>
    <cellStyle name="Normal 21 2 3 2 4" xfId="10098"/>
    <cellStyle name="Normal 21 2 3 2 4 2" xfId="24581"/>
    <cellStyle name="Normal 21 2 3 2 4 2 2" xfId="53252"/>
    <cellStyle name="Normal 21 2 3 2 4 3" xfId="38916"/>
    <cellStyle name="Normal 21 2 3 2 5" xfId="17411"/>
    <cellStyle name="Normal 21 2 3 2 5 2" xfId="46082"/>
    <cellStyle name="Normal 21 2 3 2 6" xfId="31746"/>
    <cellStyle name="Normal 21 2 3 3" xfId="3778"/>
    <cellStyle name="Normal 21 2 3 3 2" xfId="7341"/>
    <cellStyle name="Normal 21 2 3 3 2 2" xfId="14545"/>
    <cellStyle name="Normal 21 2 3 3 2 2 2" xfId="29028"/>
    <cellStyle name="Normal 21 2 3 3 2 2 2 2" xfId="57699"/>
    <cellStyle name="Normal 21 2 3 3 2 2 3" xfId="43363"/>
    <cellStyle name="Normal 21 2 3 3 2 3" xfId="21858"/>
    <cellStyle name="Normal 21 2 3 3 2 3 2" xfId="50529"/>
    <cellStyle name="Normal 21 2 3 3 2 4" xfId="36193"/>
    <cellStyle name="Normal 21 2 3 3 3" xfId="10982"/>
    <cellStyle name="Normal 21 2 3 3 3 2" xfId="25465"/>
    <cellStyle name="Normal 21 2 3 3 3 2 2" xfId="54136"/>
    <cellStyle name="Normal 21 2 3 3 3 3" xfId="39800"/>
    <cellStyle name="Normal 21 2 3 3 4" xfId="18295"/>
    <cellStyle name="Normal 21 2 3 3 4 2" xfId="46966"/>
    <cellStyle name="Normal 21 2 3 3 5" xfId="32630"/>
    <cellStyle name="Normal 21 2 3 4" xfId="5563"/>
    <cellStyle name="Normal 21 2 3 4 2" xfId="12767"/>
    <cellStyle name="Normal 21 2 3 4 2 2" xfId="27250"/>
    <cellStyle name="Normal 21 2 3 4 2 2 2" xfId="55921"/>
    <cellStyle name="Normal 21 2 3 4 2 3" xfId="41585"/>
    <cellStyle name="Normal 21 2 3 4 3" xfId="20080"/>
    <cellStyle name="Normal 21 2 3 4 3 2" xfId="48751"/>
    <cellStyle name="Normal 21 2 3 4 4" xfId="34415"/>
    <cellStyle name="Normal 21 2 3 5" xfId="9204"/>
    <cellStyle name="Normal 21 2 3 5 2" xfId="23687"/>
    <cellStyle name="Normal 21 2 3 5 2 2" xfId="52358"/>
    <cellStyle name="Normal 21 2 3 5 3" xfId="38022"/>
    <cellStyle name="Normal 21 2 3 6" xfId="16517"/>
    <cellStyle name="Normal 21 2 3 6 2" xfId="45188"/>
    <cellStyle name="Normal 21 2 3 7" xfId="30852"/>
    <cellStyle name="Normal 21 2 3 8" xfId="2022"/>
    <cellStyle name="Normal 21 2 4" xfId="2474"/>
    <cellStyle name="Normal 21 2 4 2" xfId="4228"/>
    <cellStyle name="Normal 21 2 4 2 2" xfId="7791"/>
    <cellStyle name="Normal 21 2 4 2 2 2" xfId="14995"/>
    <cellStyle name="Normal 21 2 4 2 2 2 2" xfId="29478"/>
    <cellStyle name="Normal 21 2 4 2 2 2 2 2" xfId="58149"/>
    <cellStyle name="Normal 21 2 4 2 2 2 3" xfId="43813"/>
    <cellStyle name="Normal 21 2 4 2 2 3" xfId="22308"/>
    <cellStyle name="Normal 21 2 4 2 2 3 2" xfId="50979"/>
    <cellStyle name="Normal 21 2 4 2 2 4" xfId="36643"/>
    <cellStyle name="Normal 21 2 4 2 3" xfId="11432"/>
    <cellStyle name="Normal 21 2 4 2 3 2" xfId="25915"/>
    <cellStyle name="Normal 21 2 4 2 3 2 2" xfId="54586"/>
    <cellStyle name="Normal 21 2 4 2 3 3" xfId="40250"/>
    <cellStyle name="Normal 21 2 4 2 4" xfId="18745"/>
    <cellStyle name="Normal 21 2 4 2 4 2" xfId="47416"/>
    <cellStyle name="Normal 21 2 4 2 5" xfId="33080"/>
    <cellStyle name="Normal 21 2 4 3" xfId="6023"/>
    <cellStyle name="Normal 21 2 4 3 2" xfId="13227"/>
    <cellStyle name="Normal 21 2 4 3 2 2" xfId="27710"/>
    <cellStyle name="Normal 21 2 4 3 2 2 2" xfId="56381"/>
    <cellStyle name="Normal 21 2 4 3 2 3" xfId="42045"/>
    <cellStyle name="Normal 21 2 4 3 3" xfId="20540"/>
    <cellStyle name="Normal 21 2 4 3 3 2" xfId="49211"/>
    <cellStyle name="Normal 21 2 4 3 4" xfId="34875"/>
    <cellStyle name="Normal 21 2 4 4" xfId="9664"/>
    <cellStyle name="Normal 21 2 4 4 2" xfId="24147"/>
    <cellStyle name="Normal 21 2 4 4 2 2" xfId="52818"/>
    <cellStyle name="Normal 21 2 4 4 3" xfId="38482"/>
    <cellStyle name="Normal 21 2 4 5" xfId="16977"/>
    <cellStyle name="Normal 21 2 4 5 2" xfId="45648"/>
    <cellStyle name="Normal 21 2 4 6" xfId="31312"/>
    <cellStyle name="Normal 21 2 5" xfId="3346"/>
    <cellStyle name="Normal 21 2 5 2" xfId="6907"/>
    <cellStyle name="Normal 21 2 5 2 2" xfId="14111"/>
    <cellStyle name="Normal 21 2 5 2 2 2" xfId="28594"/>
    <cellStyle name="Normal 21 2 5 2 2 2 2" xfId="57265"/>
    <cellStyle name="Normal 21 2 5 2 2 3" xfId="42929"/>
    <cellStyle name="Normal 21 2 5 2 3" xfId="21424"/>
    <cellStyle name="Normal 21 2 5 2 3 2" xfId="50095"/>
    <cellStyle name="Normal 21 2 5 2 4" xfId="35759"/>
    <cellStyle name="Normal 21 2 5 3" xfId="10548"/>
    <cellStyle name="Normal 21 2 5 3 2" xfId="25031"/>
    <cellStyle name="Normal 21 2 5 3 2 2" xfId="53702"/>
    <cellStyle name="Normal 21 2 5 3 3" xfId="39366"/>
    <cellStyle name="Normal 21 2 5 4" xfId="17861"/>
    <cellStyle name="Normal 21 2 5 4 2" xfId="46532"/>
    <cellStyle name="Normal 21 2 5 5" xfId="32196"/>
    <cellStyle name="Normal 21 2 6" xfId="5129"/>
    <cellStyle name="Normal 21 2 6 2" xfId="12333"/>
    <cellStyle name="Normal 21 2 6 2 2" xfId="26816"/>
    <cellStyle name="Normal 21 2 6 2 2 2" xfId="55487"/>
    <cellStyle name="Normal 21 2 6 2 3" xfId="41151"/>
    <cellStyle name="Normal 21 2 6 3" xfId="19646"/>
    <cellStyle name="Normal 21 2 6 3 2" xfId="48317"/>
    <cellStyle name="Normal 21 2 6 4" xfId="33981"/>
    <cellStyle name="Normal 21 2 7" xfId="8763"/>
    <cellStyle name="Normal 21 2 7 2" xfId="23246"/>
    <cellStyle name="Normal 21 2 7 2 2" xfId="51917"/>
    <cellStyle name="Normal 21 2 7 3" xfId="37581"/>
    <cellStyle name="Normal 21 2 8" xfId="16083"/>
    <cellStyle name="Normal 21 2 8 2" xfId="44754"/>
    <cellStyle name="Normal 21 2 9" xfId="30418"/>
    <cellStyle name="Normal 21 3" xfId="691"/>
    <cellStyle name="Normal 21 3 2" xfId="1138"/>
    <cellStyle name="Normal 21 3 2 2" xfId="3114"/>
    <cellStyle name="Normal 21 3 2 2 2" xfId="4877"/>
    <cellStyle name="Normal 21 3 2 2 2 2" xfId="8440"/>
    <cellStyle name="Normal 21 3 2 2 2 2 2" xfId="15644"/>
    <cellStyle name="Normal 21 3 2 2 2 2 2 2" xfId="30127"/>
    <cellStyle name="Normal 21 3 2 2 2 2 2 2 2" xfId="58798"/>
    <cellStyle name="Normal 21 3 2 2 2 2 2 3" xfId="44462"/>
    <cellStyle name="Normal 21 3 2 2 2 2 3" xfId="22957"/>
    <cellStyle name="Normal 21 3 2 2 2 2 3 2" xfId="51628"/>
    <cellStyle name="Normal 21 3 2 2 2 2 4" xfId="37292"/>
    <cellStyle name="Normal 21 3 2 2 2 3" xfId="12081"/>
    <cellStyle name="Normal 21 3 2 2 2 3 2" xfId="26564"/>
    <cellStyle name="Normal 21 3 2 2 2 3 2 2" xfId="55235"/>
    <cellStyle name="Normal 21 3 2 2 2 3 3" xfId="40899"/>
    <cellStyle name="Normal 21 3 2 2 2 4" xfId="19394"/>
    <cellStyle name="Normal 21 3 2 2 2 4 2" xfId="48065"/>
    <cellStyle name="Normal 21 3 2 2 2 5" xfId="33729"/>
    <cellStyle name="Normal 21 3 2 2 3" xfId="6672"/>
    <cellStyle name="Normal 21 3 2 2 3 2" xfId="13876"/>
    <cellStyle name="Normal 21 3 2 2 3 2 2" xfId="28359"/>
    <cellStyle name="Normal 21 3 2 2 3 2 2 2" xfId="57030"/>
    <cellStyle name="Normal 21 3 2 2 3 2 3" xfId="42694"/>
    <cellStyle name="Normal 21 3 2 2 3 3" xfId="21189"/>
    <cellStyle name="Normal 21 3 2 2 3 3 2" xfId="49860"/>
    <cellStyle name="Normal 21 3 2 2 3 4" xfId="35524"/>
    <cellStyle name="Normal 21 3 2 2 4" xfId="10313"/>
    <cellStyle name="Normal 21 3 2 2 4 2" xfId="24796"/>
    <cellStyle name="Normal 21 3 2 2 4 2 2" xfId="53467"/>
    <cellStyle name="Normal 21 3 2 2 4 3" xfId="39131"/>
    <cellStyle name="Normal 21 3 2 2 5" xfId="17626"/>
    <cellStyle name="Normal 21 3 2 2 5 2" xfId="46297"/>
    <cellStyle name="Normal 21 3 2 2 6" xfId="31961"/>
    <cellStyle name="Normal 21 3 2 3" xfId="3993"/>
    <cellStyle name="Normal 21 3 2 3 2" xfId="7556"/>
    <cellStyle name="Normal 21 3 2 3 2 2" xfId="14760"/>
    <cellStyle name="Normal 21 3 2 3 2 2 2" xfId="29243"/>
    <cellStyle name="Normal 21 3 2 3 2 2 2 2" xfId="57914"/>
    <cellStyle name="Normal 21 3 2 3 2 2 3" xfId="43578"/>
    <cellStyle name="Normal 21 3 2 3 2 3" xfId="22073"/>
    <cellStyle name="Normal 21 3 2 3 2 3 2" xfId="50744"/>
    <cellStyle name="Normal 21 3 2 3 2 4" xfId="36408"/>
    <cellStyle name="Normal 21 3 2 3 3" xfId="11197"/>
    <cellStyle name="Normal 21 3 2 3 3 2" xfId="25680"/>
    <cellStyle name="Normal 21 3 2 3 3 2 2" xfId="54351"/>
    <cellStyle name="Normal 21 3 2 3 3 3" xfId="40015"/>
    <cellStyle name="Normal 21 3 2 3 4" xfId="18510"/>
    <cellStyle name="Normal 21 3 2 3 4 2" xfId="47181"/>
    <cellStyle name="Normal 21 3 2 3 5" xfId="32845"/>
    <cellStyle name="Normal 21 3 2 4" xfId="5778"/>
    <cellStyle name="Normal 21 3 2 4 2" xfId="12982"/>
    <cellStyle name="Normal 21 3 2 4 2 2" xfId="27465"/>
    <cellStyle name="Normal 21 3 2 4 2 2 2" xfId="56136"/>
    <cellStyle name="Normal 21 3 2 4 2 3" xfId="41800"/>
    <cellStyle name="Normal 21 3 2 4 3" xfId="20295"/>
    <cellStyle name="Normal 21 3 2 4 3 2" xfId="48966"/>
    <cellStyle name="Normal 21 3 2 4 4" xfId="34630"/>
    <cellStyle name="Normal 21 3 2 5" xfId="9419"/>
    <cellStyle name="Normal 21 3 2 5 2" xfId="23902"/>
    <cellStyle name="Normal 21 3 2 5 2 2" xfId="52573"/>
    <cellStyle name="Normal 21 3 2 5 3" xfId="38237"/>
    <cellStyle name="Normal 21 3 2 6" xfId="16732"/>
    <cellStyle name="Normal 21 3 2 6 2" xfId="45403"/>
    <cellStyle name="Normal 21 3 2 7" xfId="31067"/>
    <cellStyle name="Normal 21 3 2 8" xfId="2235"/>
    <cellStyle name="Normal 21 3 3" xfId="2684"/>
    <cellStyle name="Normal 21 3 3 2" xfId="4443"/>
    <cellStyle name="Normal 21 3 3 2 2" xfId="8006"/>
    <cellStyle name="Normal 21 3 3 2 2 2" xfId="15210"/>
    <cellStyle name="Normal 21 3 3 2 2 2 2" xfId="29693"/>
    <cellStyle name="Normal 21 3 3 2 2 2 2 2" xfId="58364"/>
    <cellStyle name="Normal 21 3 3 2 2 2 3" xfId="44028"/>
    <cellStyle name="Normal 21 3 3 2 2 3" xfId="22523"/>
    <cellStyle name="Normal 21 3 3 2 2 3 2" xfId="51194"/>
    <cellStyle name="Normal 21 3 3 2 2 4" xfId="36858"/>
    <cellStyle name="Normal 21 3 3 2 3" xfId="11647"/>
    <cellStyle name="Normal 21 3 3 2 3 2" xfId="26130"/>
    <cellStyle name="Normal 21 3 3 2 3 2 2" xfId="54801"/>
    <cellStyle name="Normal 21 3 3 2 3 3" xfId="40465"/>
    <cellStyle name="Normal 21 3 3 2 4" xfId="18960"/>
    <cellStyle name="Normal 21 3 3 2 4 2" xfId="47631"/>
    <cellStyle name="Normal 21 3 3 2 5" xfId="33295"/>
    <cellStyle name="Normal 21 3 3 3" xfId="6238"/>
    <cellStyle name="Normal 21 3 3 3 2" xfId="13442"/>
    <cellStyle name="Normal 21 3 3 3 2 2" xfId="27925"/>
    <cellStyle name="Normal 21 3 3 3 2 2 2" xfId="56596"/>
    <cellStyle name="Normal 21 3 3 3 2 3" xfId="42260"/>
    <cellStyle name="Normal 21 3 3 3 3" xfId="20755"/>
    <cellStyle name="Normal 21 3 3 3 3 2" xfId="49426"/>
    <cellStyle name="Normal 21 3 3 3 4" xfId="35090"/>
    <cellStyle name="Normal 21 3 3 4" xfId="9879"/>
    <cellStyle name="Normal 21 3 3 4 2" xfId="24362"/>
    <cellStyle name="Normal 21 3 3 4 2 2" xfId="53033"/>
    <cellStyle name="Normal 21 3 3 4 3" xfId="38697"/>
    <cellStyle name="Normal 21 3 3 5" xfId="17192"/>
    <cellStyle name="Normal 21 3 3 5 2" xfId="45863"/>
    <cellStyle name="Normal 21 3 3 6" xfId="31527"/>
    <cellStyle name="Normal 21 3 4" xfId="3561"/>
    <cellStyle name="Normal 21 3 4 2" xfId="7122"/>
    <cellStyle name="Normal 21 3 4 2 2" xfId="14326"/>
    <cellStyle name="Normal 21 3 4 2 2 2" xfId="28809"/>
    <cellStyle name="Normal 21 3 4 2 2 2 2" xfId="57480"/>
    <cellStyle name="Normal 21 3 4 2 2 3" xfId="43144"/>
    <cellStyle name="Normal 21 3 4 2 3" xfId="21639"/>
    <cellStyle name="Normal 21 3 4 2 3 2" xfId="50310"/>
    <cellStyle name="Normal 21 3 4 2 4" xfId="35974"/>
    <cellStyle name="Normal 21 3 4 3" xfId="10763"/>
    <cellStyle name="Normal 21 3 4 3 2" xfId="25246"/>
    <cellStyle name="Normal 21 3 4 3 2 2" xfId="53917"/>
    <cellStyle name="Normal 21 3 4 3 3" xfId="39581"/>
    <cellStyle name="Normal 21 3 4 4" xfId="18076"/>
    <cellStyle name="Normal 21 3 4 4 2" xfId="46747"/>
    <cellStyle name="Normal 21 3 4 5" xfId="32411"/>
    <cellStyle name="Normal 21 3 5" xfId="5344"/>
    <cellStyle name="Normal 21 3 5 2" xfId="12548"/>
    <cellStyle name="Normal 21 3 5 2 2" xfId="27031"/>
    <cellStyle name="Normal 21 3 5 2 2 2" xfId="55702"/>
    <cellStyle name="Normal 21 3 5 2 3" xfId="41366"/>
    <cellStyle name="Normal 21 3 5 3" xfId="19861"/>
    <cellStyle name="Normal 21 3 5 3 2" xfId="48532"/>
    <cellStyle name="Normal 21 3 5 4" xfId="34196"/>
    <cellStyle name="Normal 21 3 6" xfId="8982"/>
    <cellStyle name="Normal 21 3 6 2" xfId="23465"/>
    <cellStyle name="Normal 21 3 6 2 2" xfId="52136"/>
    <cellStyle name="Normal 21 3 6 3" xfId="37800"/>
    <cellStyle name="Normal 21 3 7" xfId="16298"/>
    <cellStyle name="Normal 21 3 7 2" xfId="44969"/>
    <cellStyle name="Normal 21 3 8" xfId="30633"/>
    <cellStyle name="Normal 21 3 9" xfId="1805"/>
    <cellStyle name="Normal 21 4" xfId="922"/>
    <cellStyle name="Normal 21 4 2" xfId="2900"/>
    <cellStyle name="Normal 21 4 2 2" xfId="4661"/>
    <cellStyle name="Normal 21 4 2 2 2" xfId="8224"/>
    <cellStyle name="Normal 21 4 2 2 2 2" xfId="15428"/>
    <cellStyle name="Normal 21 4 2 2 2 2 2" xfId="29911"/>
    <cellStyle name="Normal 21 4 2 2 2 2 2 2" xfId="58582"/>
    <cellStyle name="Normal 21 4 2 2 2 2 3" xfId="44246"/>
    <cellStyle name="Normal 21 4 2 2 2 3" xfId="22741"/>
    <cellStyle name="Normal 21 4 2 2 2 3 2" xfId="51412"/>
    <cellStyle name="Normal 21 4 2 2 2 4" xfId="37076"/>
    <cellStyle name="Normal 21 4 2 2 3" xfId="11865"/>
    <cellStyle name="Normal 21 4 2 2 3 2" xfId="26348"/>
    <cellStyle name="Normal 21 4 2 2 3 2 2" xfId="55019"/>
    <cellStyle name="Normal 21 4 2 2 3 3" xfId="40683"/>
    <cellStyle name="Normal 21 4 2 2 4" xfId="19178"/>
    <cellStyle name="Normal 21 4 2 2 4 2" xfId="47849"/>
    <cellStyle name="Normal 21 4 2 2 5" xfId="33513"/>
    <cellStyle name="Normal 21 4 2 3" xfId="6456"/>
    <cellStyle name="Normal 21 4 2 3 2" xfId="13660"/>
    <cellStyle name="Normal 21 4 2 3 2 2" xfId="28143"/>
    <cellStyle name="Normal 21 4 2 3 2 2 2" xfId="56814"/>
    <cellStyle name="Normal 21 4 2 3 2 3" xfId="42478"/>
    <cellStyle name="Normal 21 4 2 3 3" xfId="20973"/>
    <cellStyle name="Normal 21 4 2 3 3 2" xfId="49644"/>
    <cellStyle name="Normal 21 4 2 3 4" xfId="35308"/>
    <cellStyle name="Normal 21 4 2 4" xfId="10097"/>
    <cellStyle name="Normal 21 4 2 4 2" xfId="24580"/>
    <cellStyle name="Normal 21 4 2 4 2 2" xfId="53251"/>
    <cellStyle name="Normal 21 4 2 4 3" xfId="38915"/>
    <cellStyle name="Normal 21 4 2 5" xfId="17410"/>
    <cellStyle name="Normal 21 4 2 5 2" xfId="46081"/>
    <cellStyle name="Normal 21 4 2 6" xfId="31745"/>
    <cellStyle name="Normal 21 4 3" xfId="3777"/>
    <cellStyle name="Normal 21 4 3 2" xfId="7340"/>
    <cellStyle name="Normal 21 4 3 2 2" xfId="14544"/>
    <cellStyle name="Normal 21 4 3 2 2 2" xfId="29027"/>
    <cellStyle name="Normal 21 4 3 2 2 2 2" xfId="57698"/>
    <cellStyle name="Normal 21 4 3 2 2 3" xfId="43362"/>
    <cellStyle name="Normal 21 4 3 2 3" xfId="21857"/>
    <cellStyle name="Normal 21 4 3 2 3 2" xfId="50528"/>
    <cellStyle name="Normal 21 4 3 2 4" xfId="36192"/>
    <cellStyle name="Normal 21 4 3 3" xfId="10981"/>
    <cellStyle name="Normal 21 4 3 3 2" xfId="25464"/>
    <cellStyle name="Normal 21 4 3 3 2 2" xfId="54135"/>
    <cellStyle name="Normal 21 4 3 3 3" xfId="39799"/>
    <cellStyle name="Normal 21 4 3 4" xfId="18294"/>
    <cellStyle name="Normal 21 4 3 4 2" xfId="46965"/>
    <cellStyle name="Normal 21 4 3 5" xfId="32629"/>
    <cellStyle name="Normal 21 4 4" xfId="5562"/>
    <cellStyle name="Normal 21 4 4 2" xfId="12766"/>
    <cellStyle name="Normal 21 4 4 2 2" xfId="27249"/>
    <cellStyle name="Normal 21 4 4 2 2 2" xfId="55920"/>
    <cellStyle name="Normal 21 4 4 2 3" xfId="41584"/>
    <cellStyle name="Normal 21 4 4 3" xfId="20079"/>
    <cellStyle name="Normal 21 4 4 3 2" xfId="48750"/>
    <cellStyle name="Normal 21 4 4 4" xfId="34414"/>
    <cellStyle name="Normal 21 4 5" xfId="9203"/>
    <cellStyle name="Normal 21 4 5 2" xfId="23686"/>
    <cellStyle name="Normal 21 4 5 2 2" xfId="52357"/>
    <cellStyle name="Normal 21 4 5 3" xfId="38021"/>
    <cellStyle name="Normal 21 4 6" xfId="16516"/>
    <cellStyle name="Normal 21 4 6 2" xfId="45187"/>
    <cellStyle name="Normal 21 4 7" xfId="30851"/>
    <cellStyle name="Normal 21 4 8" xfId="2021"/>
    <cellStyle name="Normal 21 5" xfId="2473"/>
    <cellStyle name="Normal 21 5 2" xfId="4227"/>
    <cellStyle name="Normal 21 5 2 2" xfId="7790"/>
    <cellStyle name="Normal 21 5 2 2 2" xfId="14994"/>
    <cellStyle name="Normal 21 5 2 2 2 2" xfId="29477"/>
    <cellStyle name="Normal 21 5 2 2 2 2 2" xfId="58148"/>
    <cellStyle name="Normal 21 5 2 2 2 3" xfId="43812"/>
    <cellStyle name="Normal 21 5 2 2 3" xfId="22307"/>
    <cellStyle name="Normal 21 5 2 2 3 2" xfId="50978"/>
    <cellStyle name="Normal 21 5 2 2 4" xfId="36642"/>
    <cellStyle name="Normal 21 5 2 3" xfId="11431"/>
    <cellStyle name="Normal 21 5 2 3 2" xfId="25914"/>
    <cellStyle name="Normal 21 5 2 3 2 2" xfId="54585"/>
    <cellStyle name="Normal 21 5 2 3 3" xfId="40249"/>
    <cellStyle name="Normal 21 5 2 4" xfId="18744"/>
    <cellStyle name="Normal 21 5 2 4 2" xfId="47415"/>
    <cellStyle name="Normal 21 5 2 5" xfId="33079"/>
    <cellStyle name="Normal 21 5 3" xfId="6022"/>
    <cellStyle name="Normal 21 5 3 2" xfId="13226"/>
    <cellStyle name="Normal 21 5 3 2 2" xfId="27709"/>
    <cellStyle name="Normal 21 5 3 2 2 2" xfId="56380"/>
    <cellStyle name="Normal 21 5 3 2 3" xfId="42044"/>
    <cellStyle name="Normal 21 5 3 3" xfId="20539"/>
    <cellStyle name="Normal 21 5 3 3 2" xfId="49210"/>
    <cellStyle name="Normal 21 5 3 4" xfId="34874"/>
    <cellStyle name="Normal 21 5 4" xfId="9663"/>
    <cellStyle name="Normal 21 5 4 2" xfId="24146"/>
    <cellStyle name="Normal 21 5 4 2 2" xfId="52817"/>
    <cellStyle name="Normal 21 5 4 3" xfId="38481"/>
    <cellStyle name="Normal 21 5 5" xfId="16976"/>
    <cellStyle name="Normal 21 5 5 2" xfId="45647"/>
    <cellStyle name="Normal 21 5 6" xfId="31311"/>
    <cellStyle name="Normal 21 6" xfId="3345"/>
    <cellStyle name="Normal 21 6 2" xfId="6906"/>
    <cellStyle name="Normal 21 6 2 2" xfId="14110"/>
    <cellStyle name="Normal 21 6 2 2 2" xfId="28593"/>
    <cellStyle name="Normal 21 6 2 2 2 2" xfId="57264"/>
    <cellStyle name="Normal 21 6 2 2 3" xfId="42928"/>
    <cellStyle name="Normal 21 6 2 3" xfId="21423"/>
    <cellStyle name="Normal 21 6 2 3 2" xfId="50094"/>
    <cellStyle name="Normal 21 6 2 4" xfId="35758"/>
    <cellStyle name="Normal 21 6 3" xfId="10547"/>
    <cellStyle name="Normal 21 6 3 2" xfId="25030"/>
    <cellStyle name="Normal 21 6 3 2 2" xfId="53701"/>
    <cellStyle name="Normal 21 6 3 3" xfId="39365"/>
    <cellStyle name="Normal 21 6 4" xfId="17860"/>
    <cellStyle name="Normal 21 6 4 2" xfId="46531"/>
    <cellStyle name="Normal 21 6 5" xfId="32195"/>
    <cellStyle name="Normal 21 7" xfId="5128"/>
    <cellStyle name="Normal 21 7 2" xfId="12332"/>
    <cellStyle name="Normal 21 7 2 2" xfId="26815"/>
    <cellStyle name="Normal 21 7 2 2 2" xfId="55486"/>
    <cellStyle name="Normal 21 7 2 3" xfId="41150"/>
    <cellStyle name="Normal 21 7 3" xfId="19645"/>
    <cellStyle name="Normal 21 7 3 2" xfId="48316"/>
    <cellStyle name="Normal 21 7 4" xfId="33980"/>
    <cellStyle name="Normal 21 8" xfId="8762"/>
    <cellStyle name="Normal 21 8 2" xfId="23245"/>
    <cellStyle name="Normal 21 8 2 2" xfId="51916"/>
    <cellStyle name="Normal 21 8 3" xfId="37580"/>
    <cellStyle name="Normal 21 9" xfId="16082"/>
    <cellStyle name="Normal 21 9 2" xfId="44753"/>
    <cellStyle name="Normal 22" xfId="341"/>
    <cellStyle name="Normal 22 10" xfId="30419"/>
    <cellStyle name="Normal 22 11" xfId="1595"/>
    <cellStyle name="Normal 22 2" xfId="342"/>
    <cellStyle name="Normal 22 2 10" xfId="1596"/>
    <cellStyle name="Normal 22 2 2" xfId="694"/>
    <cellStyle name="Normal 22 2 2 2" xfId="1141"/>
    <cellStyle name="Normal 22 2 2 2 2" xfId="3117"/>
    <cellStyle name="Normal 22 2 2 2 2 2" xfId="4880"/>
    <cellStyle name="Normal 22 2 2 2 2 2 2" xfId="8443"/>
    <cellStyle name="Normal 22 2 2 2 2 2 2 2" xfId="15647"/>
    <cellStyle name="Normal 22 2 2 2 2 2 2 2 2" xfId="30130"/>
    <cellStyle name="Normal 22 2 2 2 2 2 2 2 2 2" xfId="58801"/>
    <cellStyle name="Normal 22 2 2 2 2 2 2 2 3" xfId="44465"/>
    <cellStyle name="Normal 22 2 2 2 2 2 2 3" xfId="22960"/>
    <cellStyle name="Normal 22 2 2 2 2 2 2 3 2" xfId="51631"/>
    <cellStyle name="Normal 22 2 2 2 2 2 2 4" xfId="37295"/>
    <cellStyle name="Normal 22 2 2 2 2 2 3" xfId="12084"/>
    <cellStyle name="Normal 22 2 2 2 2 2 3 2" xfId="26567"/>
    <cellStyle name="Normal 22 2 2 2 2 2 3 2 2" xfId="55238"/>
    <cellStyle name="Normal 22 2 2 2 2 2 3 3" xfId="40902"/>
    <cellStyle name="Normal 22 2 2 2 2 2 4" xfId="19397"/>
    <cellStyle name="Normal 22 2 2 2 2 2 4 2" xfId="48068"/>
    <cellStyle name="Normal 22 2 2 2 2 2 5" xfId="33732"/>
    <cellStyle name="Normal 22 2 2 2 2 3" xfId="6675"/>
    <cellStyle name="Normal 22 2 2 2 2 3 2" xfId="13879"/>
    <cellStyle name="Normal 22 2 2 2 2 3 2 2" xfId="28362"/>
    <cellStyle name="Normal 22 2 2 2 2 3 2 2 2" xfId="57033"/>
    <cellStyle name="Normal 22 2 2 2 2 3 2 3" xfId="42697"/>
    <cellStyle name="Normal 22 2 2 2 2 3 3" xfId="21192"/>
    <cellStyle name="Normal 22 2 2 2 2 3 3 2" xfId="49863"/>
    <cellStyle name="Normal 22 2 2 2 2 3 4" xfId="35527"/>
    <cellStyle name="Normal 22 2 2 2 2 4" xfId="10316"/>
    <cellStyle name="Normal 22 2 2 2 2 4 2" xfId="24799"/>
    <cellStyle name="Normal 22 2 2 2 2 4 2 2" xfId="53470"/>
    <cellStyle name="Normal 22 2 2 2 2 4 3" xfId="39134"/>
    <cellStyle name="Normal 22 2 2 2 2 5" xfId="17629"/>
    <cellStyle name="Normal 22 2 2 2 2 5 2" xfId="46300"/>
    <cellStyle name="Normal 22 2 2 2 2 6" xfId="31964"/>
    <cellStyle name="Normal 22 2 2 2 3" xfId="3996"/>
    <cellStyle name="Normal 22 2 2 2 3 2" xfId="7559"/>
    <cellStyle name="Normal 22 2 2 2 3 2 2" xfId="14763"/>
    <cellStyle name="Normal 22 2 2 2 3 2 2 2" xfId="29246"/>
    <cellStyle name="Normal 22 2 2 2 3 2 2 2 2" xfId="57917"/>
    <cellStyle name="Normal 22 2 2 2 3 2 2 3" xfId="43581"/>
    <cellStyle name="Normal 22 2 2 2 3 2 3" xfId="22076"/>
    <cellStyle name="Normal 22 2 2 2 3 2 3 2" xfId="50747"/>
    <cellStyle name="Normal 22 2 2 2 3 2 4" xfId="36411"/>
    <cellStyle name="Normal 22 2 2 2 3 3" xfId="11200"/>
    <cellStyle name="Normal 22 2 2 2 3 3 2" xfId="25683"/>
    <cellStyle name="Normal 22 2 2 2 3 3 2 2" xfId="54354"/>
    <cellStyle name="Normal 22 2 2 2 3 3 3" xfId="40018"/>
    <cellStyle name="Normal 22 2 2 2 3 4" xfId="18513"/>
    <cellStyle name="Normal 22 2 2 2 3 4 2" xfId="47184"/>
    <cellStyle name="Normal 22 2 2 2 3 5" xfId="32848"/>
    <cellStyle name="Normal 22 2 2 2 4" xfId="5781"/>
    <cellStyle name="Normal 22 2 2 2 4 2" xfId="12985"/>
    <cellStyle name="Normal 22 2 2 2 4 2 2" xfId="27468"/>
    <cellStyle name="Normal 22 2 2 2 4 2 2 2" xfId="56139"/>
    <cellStyle name="Normal 22 2 2 2 4 2 3" xfId="41803"/>
    <cellStyle name="Normal 22 2 2 2 4 3" xfId="20298"/>
    <cellStyle name="Normal 22 2 2 2 4 3 2" xfId="48969"/>
    <cellStyle name="Normal 22 2 2 2 4 4" xfId="34633"/>
    <cellStyle name="Normal 22 2 2 2 5" xfId="9422"/>
    <cellStyle name="Normal 22 2 2 2 5 2" xfId="23905"/>
    <cellStyle name="Normal 22 2 2 2 5 2 2" xfId="52576"/>
    <cellStyle name="Normal 22 2 2 2 5 3" xfId="38240"/>
    <cellStyle name="Normal 22 2 2 2 6" xfId="16735"/>
    <cellStyle name="Normal 22 2 2 2 6 2" xfId="45406"/>
    <cellStyle name="Normal 22 2 2 2 7" xfId="31070"/>
    <cellStyle name="Normal 22 2 2 2 8" xfId="2238"/>
    <cellStyle name="Normal 22 2 2 3" xfId="2687"/>
    <cellStyle name="Normal 22 2 2 3 2" xfId="4446"/>
    <cellStyle name="Normal 22 2 2 3 2 2" xfId="8009"/>
    <cellStyle name="Normal 22 2 2 3 2 2 2" xfId="15213"/>
    <cellStyle name="Normal 22 2 2 3 2 2 2 2" xfId="29696"/>
    <cellStyle name="Normal 22 2 2 3 2 2 2 2 2" xfId="58367"/>
    <cellStyle name="Normal 22 2 2 3 2 2 2 3" xfId="44031"/>
    <cellStyle name="Normal 22 2 2 3 2 2 3" xfId="22526"/>
    <cellStyle name="Normal 22 2 2 3 2 2 3 2" xfId="51197"/>
    <cellStyle name="Normal 22 2 2 3 2 2 4" xfId="36861"/>
    <cellStyle name="Normal 22 2 2 3 2 3" xfId="11650"/>
    <cellStyle name="Normal 22 2 2 3 2 3 2" xfId="26133"/>
    <cellStyle name="Normal 22 2 2 3 2 3 2 2" xfId="54804"/>
    <cellStyle name="Normal 22 2 2 3 2 3 3" xfId="40468"/>
    <cellStyle name="Normal 22 2 2 3 2 4" xfId="18963"/>
    <cellStyle name="Normal 22 2 2 3 2 4 2" xfId="47634"/>
    <cellStyle name="Normal 22 2 2 3 2 5" xfId="33298"/>
    <cellStyle name="Normal 22 2 2 3 3" xfId="6241"/>
    <cellStyle name="Normal 22 2 2 3 3 2" xfId="13445"/>
    <cellStyle name="Normal 22 2 2 3 3 2 2" xfId="27928"/>
    <cellStyle name="Normal 22 2 2 3 3 2 2 2" xfId="56599"/>
    <cellStyle name="Normal 22 2 2 3 3 2 3" xfId="42263"/>
    <cellStyle name="Normal 22 2 2 3 3 3" xfId="20758"/>
    <cellStyle name="Normal 22 2 2 3 3 3 2" xfId="49429"/>
    <cellStyle name="Normal 22 2 2 3 3 4" xfId="35093"/>
    <cellStyle name="Normal 22 2 2 3 4" xfId="9882"/>
    <cellStyle name="Normal 22 2 2 3 4 2" xfId="24365"/>
    <cellStyle name="Normal 22 2 2 3 4 2 2" xfId="53036"/>
    <cellStyle name="Normal 22 2 2 3 4 3" xfId="38700"/>
    <cellStyle name="Normal 22 2 2 3 5" xfId="17195"/>
    <cellStyle name="Normal 22 2 2 3 5 2" xfId="45866"/>
    <cellStyle name="Normal 22 2 2 3 6" xfId="31530"/>
    <cellStyle name="Normal 22 2 2 4" xfId="3564"/>
    <cellStyle name="Normal 22 2 2 4 2" xfId="7125"/>
    <cellStyle name="Normal 22 2 2 4 2 2" xfId="14329"/>
    <cellStyle name="Normal 22 2 2 4 2 2 2" xfId="28812"/>
    <cellStyle name="Normal 22 2 2 4 2 2 2 2" xfId="57483"/>
    <cellStyle name="Normal 22 2 2 4 2 2 3" xfId="43147"/>
    <cellStyle name="Normal 22 2 2 4 2 3" xfId="21642"/>
    <cellStyle name="Normal 22 2 2 4 2 3 2" xfId="50313"/>
    <cellStyle name="Normal 22 2 2 4 2 4" xfId="35977"/>
    <cellStyle name="Normal 22 2 2 4 3" xfId="10766"/>
    <cellStyle name="Normal 22 2 2 4 3 2" xfId="25249"/>
    <cellStyle name="Normal 22 2 2 4 3 2 2" xfId="53920"/>
    <cellStyle name="Normal 22 2 2 4 3 3" xfId="39584"/>
    <cellStyle name="Normal 22 2 2 4 4" xfId="18079"/>
    <cellStyle name="Normal 22 2 2 4 4 2" xfId="46750"/>
    <cellStyle name="Normal 22 2 2 4 5" xfId="32414"/>
    <cellStyle name="Normal 22 2 2 5" xfId="5347"/>
    <cellStyle name="Normal 22 2 2 5 2" xfId="12551"/>
    <cellStyle name="Normal 22 2 2 5 2 2" xfId="27034"/>
    <cellStyle name="Normal 22 2 2 5 2 2 2" xfId="55705"/>
    <cellStyle name="Normal 22 2 2 5 2 3" xfId="41369"/>
    <cellStyle name="Normal 22 2 2 5 3" xfId="19864"/>
    <cellStyle name="Normal 22 2 2 5 3 2" xfId="48535"/>
    <cellStyle name="Normal 22 2 2 5 4" xfId="34199"/>
    <cellStyle name="Normal 22 2 2 6" xfId="8985"/>
    <cellStyle name="Normal 22 2 2 6 2" xfId="23468"/>
    <cellStyle name="Normal 22 2 2 6 2 2" xfId="52139"/>
    <cellStyle name="Normal 22 2 2 6 3" xfId="37803"/>
    <cellStyle name="Normal 22 2 2 7" xfId="16301"/>
    <cellStyle name="Normal 22 2 2 7 2" xfId="44972"/>
    <cellStyle name="Normal 22 2 2 8" xfId="30636"/>
    <cellStyle name="Normal 22 2 2 9" xfId="1808"/>
    <cellStyle name="Normal 22 2 3" xfId="925"/>
    <cellStyle name="Normal 22 2 3 2" xfId="2903"/>
    <cellStyle name="Normal 22 2 3 2 2" xfId="4664"/>
    <cellStyle name="Normal 22 2 3 2 2 2" xfId="8227"/>
    <cellStyle name="Normal 22 2 3 2 2 2 2" xfId="15431"/>
    <cellStyle name="Normal 22 2 3 2 2 2 2 2" xfId="29914"/>
    <cellStyle name="Normal 22 2 3 2 2 2 2 2 2" xfId="58585"/>
    <cellStyle name="Normal 22 2 3 2 2 2 2 3" xfId="44249"/>
    <cellStyle name="Normal 22 2 3 2 2 2 3" xfId="22744"/>
    <cellStyle name="Normal 22 2 3 2 2 2 3 2" xfId="51415"/>
    <cellStyle name="Normal 22 2 3 2 2 2 4" xfId="37079"/>
    <cellStyle name="Normal 22 2 3 2 2 3" xfId="11868"/>
    <cellStyle name="Normal 22 2 3 2 2 3 2" xfId="26351"/>
    <cellStyle name="Normal 22 2 3 2 2 3 2 2" xfId="55022"/>
    <cellStyle name="Normal 22 2 3 2 2 3 3" xfId="40686"/>
    <cellStyle name="Normal 22 2 3 2 2 4" xfId="19181"/>
    <cellStyle name="Normal 22 2 3 2 2 4 2" xfId="47852"/>
    <cellStyle name="Normal 22 2 3 2 2 5" xfId="33516"/>
    <cellStyle name="Normal 22 2 3 2 3" xfId="6459"/>
    <cellStyle name="Normal 22 2 3 2 3 2" xfId="13663"/>
    <cellStyle name="Normal 22 2 3 2 3 2 2" xfId="28146"/>
    <cellStyle name="Normal 22 2 3 2 3 2 2 2" xfId="56817"/>
    <cellStyle name="Normal 22 2 3 2 3 2 3" xfId="42481"/>
    <cellStyle name="Normal 22 2 3 2 3 3" xfId="20976"/>
    <cellStyle name="Normal 22 2 3 2 3 3 2" xfId="49647"/>
    <cellStyle name="Normal 22 2 3 2 3 4" xfId="35311"/>
    <cellStyle name="Normal 22 2 3 2 4" xfId="10100"/>
    <cellStyle name="Normal 22 2 3 2 4 2" xfId="24583"/>
    <cellStyle name="Normal 22 2 3 2 4 2 2" xfId="53254"/>
    <cellStyle name="Normal 22 2 3 2 4 3" xfId="38918"/>
    <cellStyle name="Normal 22 2 3 2 5" xfId="17413"/>
    <cellStyle name="Normal 22 2 3 2 5 2" xfId="46084"/>
    <cellStyle name="Normal 22 2 3 2 6" xfId="31748"/>
    <cellStyle name="Normal 22 2 3 3" xfId="3780"/>
    <cellStyle name="Normal 22 2 3 3 2" xfId="7343"/>
    <cellStyle name="Normal 22 2 3 3 2 2" xfId="14547"/>
    <cellStyle name="Normal 22 2 3 3 2 2 2" xfId="29030"/>
    <cellStyle name="Normal 22 2 3 3 2 2 2 2" xfId="57701"/>
    <cellStyle name="Normal 22 2 3 3 2 2 3" xfId="43365"/>
    <cellStyle name="Normal 22 2 3 3 2 3" xfId="21860"/>
    <cellStyle name="Normal 22 2 3 3 2 3 2" xfId="50531"/>
    <cellStyle name="Normal 22 2 3 3 2 4" xfId="36195"/>
    <cellStyle name="Normal 22 2 3 3 3" xfId="10984"/>
    <cellStyle name="Normal 22 2 3 3 3 2" xfId="25467"/>
    <cellStyle name="Normal 22 2 3 3 3 2 2" xfId="54138"/>
    <cellStyle name="Normal 22 2 3 3 3 3" xfId="39802"/>
    <cellStyle name="Normal 22 2 3 3 4" xfId="18297"/>
    <cellStyle name="Normal 22 2 3 3 4 2" xfId="46968"/>
    <cellStyle name="Normal 22 2 3 3 5" xfId="32632"/>
    <cellStyle name="Normal 22 2 3 4" xfId="5565"/>
    <cellStyle name="Normal 22 2 3 4 2" xfId="12769"/>
    <cellStyle name="Normal 22 2 3 4 2 2" xfId="27252"/>
    <cellStyle name="Normal 22 2 3 4 2 2 2" xfId="55923"/>
    <cellStyle name="Normal 22 2 3 4 2 3" xfId="41587"/>
    <cellStyle name="Normal 22 2 3 4 3" xfId="20082"/>
    <cellStyle name="Normal 22 2 3 4 3 2" xfId="48753"/>
    <cellStyle name="Normal 22 2 3 4 4" xfId="34417"/>
    <cellStyle name="Normal 22 2 3 5" xfId="9206"/>
    <cellStyle name="Normal 22 2 3 5 2" xfId="23689"/>
    <cellStyle name="Normal 22 2 3 5 2 2" xfId="52360"/>
    <cellStyle name="Normal 22 2 3 5 3" xfId="38024"/>
    <cellStyle name="Normal 22 2 3 6" xfId="16519"/>
    <cellStyle name="Normal 22 2 3 6 2" xfId="45190"/>
    <cellStyle name="Normal 22 2 3 7" xfId="30854"/>
    <cellStyle name="Normal 22 2 3 8" xfId="2024"/>
    <cellStyle name="Normal 22 2 4" xfId="2476"/>
    <cellStyle name="Normal 22 2 4 2" xfId="4230"/>
    <cellStyle name="Normal 22 2 4 2 2" xfId="7793"/>
    <cellStyle name="Normal 22 2 4 2 2 2" xfId="14997"/>
    <cellStyle name="Normal 22 2 4 2 2 2 2" xfId="29480"/>
    <cellStyle name="Normal 22 2 4 2 2 2 2 2" xfId="58151"/>
    <cellStyle name="Normal 22 2 4 2 2 2 3" xfId="43815"/>
    <cellStyle name="Normal 22 2 4 2 2 3" xfId="22310"/>
    <cellStyle name="Normal 22 2 4 2 2 3 2" xfId="50981"/>
    <cellStyle name="Normal 22 2 4 2 2 4" xfId="36645"/>
    <cellStyle name="Normal 22 2 4 2 3" xfId="11434"/>
    <cellStyle name="Normal 22 2 4 2 3 2" xfId="25917"/>
    <cellStyle name="Normal 22 2 4 2 3 2 2" xfId="54588"/>
    <cellStyle name="Normal 22 2 4 2 3 3" xfId="40252"/>
    <cellStyle name="Normal 22 2 4 2 4" xfId="18747"/>
    <cellStyle name="Normal 22 2 4 2 4 2" xfId="47418"/>
    <cellStyle name="Normal 22 2 4 2 5" xfId="33082"/>
    <cellStyle name="Normal 22 2 4 3" xfId="6025"/>
    <cellStyle name="Normal 22 2 4 3 2" xfId="13229"/>
    <cellStyle name="Normal 22 2 4 3 2 2" xfId="27712"/>
    <cellStyle name="Normal 22 2 4 3 2 2 2" xfId="56383"/>
    <cellStyle name="Normal 22 2 4 3 2 3" xfId="42047"/>
    <cellStyle name="Normal 22 2 4 3 3" xfId="20542"/>
    <cellStyle name="Normal 22 2 4 3 3 2" xfId="49213"/>
    <cellStyle name="Normal 22 2 4 3 4" xfId="34877"/>
    <cellStyle name="Normal 22 2 4 4" xfId="9666"/>
    <cellStyle name="Normal 22 2 4 4 2" xfId="24149"/>
    <cellStyle name="Normal 22 2 4 4 2 2" xfId="52820"/>
    <cellStyle name="Normal 22 2 4 4 3" xfId="38484"/>
    <cellStyle name="Normal 22 2 4 5" xfId="16979"/>
    <cellStyle name="Normal 22 2 4 5 2" xfId="45650"/>
    <cellStyle name="Normal 22 2 4 6" xfId="31314"/>
    <cellStyle name="Normal 22 2 5" xfId="3348"/>
    <cellStyle name="Normal 22 2 5 2" xfId="6909"/>
    <cellStyle name="Normal 22 2 5 2 2" xfId="14113"/>
    <cellStyle name="Normal 22 2 5 2 2 2" xfId="28596"/>
    <cellStyle name="Normal 22 2 5 2 2 2 2" xfId="57267"/>
    <cellStyle name="Normal 22 2 5 2 2 3" xfId="42931"/>
    <cellStyle name="Normal 22 2 5 2 3" xfId="21426"/>
    <cellStyle name="Normal 22 2 5 2 3 2" xfId="50097"/>
    <cellStyle name="Normal 22 2 5 2 4" xfId="35761"/>
    <cellStyle name="Normal 22 2 5 3" xfId="10550"/>
    <cellStyle name="Normal 22 2 5 3 2" xfId="25033"/>
    <cellStyle name="Normal 22 2 5 3 2 2" xfId="53704"/>
    <cellStyle name="Normal 22 2 5 3 3" xfId="39368"/>
    <cellStyle name="Normal 22 2 5 4" xfId="17863"/>
    <cellStyle name="Normal 22 2 5 4 2" xfId="46534"/>
    <cellStyle name="Normal 22 2 5 5" xfId="32198"/>
    <cellStyle name="Normal 22 2 6" xfId="5131"/>
    <cellStyle name="Normal 22 2 6 2" xfId="12335"/>
    <cellStyle name="Normal 22 2 6 2 2" xfId="26818"/>
    <cellStyle name="Normal 22 2 6 2 2 2" xfId="55489"/>
    <cellStyle name="Normal 22 2 6 2 3" xfId="41153"/>
    <cellStyle name="Normal 22 2 6 3" xfId="19648"/>
    <cellStyle name="Normal 22 2 6 3 2" xfId="48319"/>
    <cellStyle name="Normal 22 2 6 4" xfId="33983"/>
    <cellStyle name="Normal 22 2 7" xfId="8765"/>
    <cellStyle name="Normal 22 2 7 2" xfId="23248"/>
    <cellStyle name="Normal 22 2 7 2 2" xfId="51919"/>
    <cellStyle name="Normal 22 2 7 3" xfId="37583"/>
    <cellStyle name="Normal 22 2 8" xfId="16085"/>
    <cellStyle name="Normal 22 2 8 2" xfId="44756"/>
    <cellStyle name="Normal 22 2 9" xfId="30420"/>
    <cellStyle name="Normal 22 3" xfId="693"/>
    <cellStyle name="Normal 22 3 2" xfId="1140"/>
    <cellStyle name="Normal 22 3 2 2" xfId="3116"/>
    <cellStyle name="Normal 22 3 2 2 2" xfId="4879"/>
    <cellStyle name="Normal 22 3 2 2 2 2" xfId="8442"/>
    <cellStyle name="Normal 22 3 2 2 2 2 2" xfId="15646"/>
    <cellStyle name="Normal 22 3 2 2 2 2 2 2" xfId="30129"/>
    <cellStyle name="Normal 22 3 2 2 2 2 2 2 2" xfId="58800"/>
    <cellStyle name="Normal 22 3 2 2 2 2 2 3" xfId="44464"/>
    <cellStyle name="Normal 22 3 2 2 2 2 3" xfId="22959"/>
    <cellStyle name="Normal 22 3 2 2 2 2 3 2" xfId="51630"/>
    <cellStyle name="Normal 22 3 2 2 2 2 4" xfId="37294"/>
    <cellStyle name="Normal 22 3 2 2 2 3" xfId="12083"/>
    <cellStyle name="Normal 22 3 2 2 2 3 2" xfId="26566"/>
    <cellStyle name="Normal 22 3 2 2 2 3 2 2" xfId="55237"/>
    <cellStyle name="Normal 22 3 2 2 2 3 3" xfId="40901"/>
    <cellStyle name="Normal 22 3 2 2 2 4" xfId="19396"/>
    <cellStyle name="Normal 22 3 2 2 2 4 2" xfId="48067"/>
    <cellStyle name="Normal 22 3 2 2 2 5" xfId="33731"/>
    <cellStyle name="Normal 22 3 2 2 3" xfId="6674"/>
    <cellStyle name="Normal 22 3 2 2 3 2" xfId="13878"/>
    <cellStyle name="Normal 22 3 2 2 3 2 2" xfId="28361"/>
    <cellStyle name="Normal 22 3 2 2 3 2 2 2" xfId="57032"/>
    <cellStyle name="Normal 22 3 2 2 3 2 3" xfId="42696"/>
    <cellStyle name="Normal 22 3 2 2 3 3" xfId="21191"/>
    <cellStyle name="Normal 22 3 2 2 3 3 2" xfId="49862"/>
    <cellStyle name="Normal 22 3 2 2 3 4" xfId="35526"/>
    <cellStyle name="Normal 22 3 2 2 4" xfId="10315"/>
    <cellStyle name="Normal 22 3 2 2 4 2" xfId="24798"/>
    <cellStyle name="Normal 22 3 2 2 4 2 2" xfId="53469"/>
    <cellStyle name="Normal 22 3 2 2 4 3" xfId="39133"/>
    <cellStyle name="Normal 22 3 2 2 5" xfId="17628"/>
    <cellStyle name="Normal 22 3 2 2 5 2" xfId="46299"/>
    <cellStyle name="Normal 22 3 2 2 6" xfId="31963"/>
    <cellStyle name="Normal 22 3 2 3" xfId="3995"/>
    <cellStyle name="Normal 22 3 2 3 2" xfId="7558"/>
    <cellStyle name="Normal 22 3 2 3 2 2" xfId="14762"/>
    <cellStyle name="Normal 22 3 2 3 2 2 2" xfId="29245"/>
    <cellStyle name="Normal 22 3 2 3 2 2 2 2" xfId="57916"/>
    <cellStyle name="Normal 22 3 2 3 2 2 3" xfId="43580"/>
    <cellStyle name="Normal 22 3 2 3 2 3" xfId="22075"/>
    <cellStyle name="Normal 22 3 2 3 2 3 2" xfId="50746"/>
    <cellStyle name="Normal 22 3 2 3 2 4" xfId="36410"/>
    <cellStyle name="Normal 22 3 2 3 3" xfId="11199"/>
    <cellStyle name="Normal 22 3 2 3 3 2" xfId="25682"/>
    <cellStyle name="Normal 22 3 2 3 3 2 2" xfId="54353"/>
    <cellStyle name="Normal 22 3 2 3 3 3" xfId="40017"/>
    <cellStyle name="Normal 22 3 2 3 4" xfId="18512"/>
    <cellStyle name="Normal 22 3 2 3 4 2" xfId="47183"/>
    <cellStyle name="Normal 22 3 2 3 5" xfId="32847"/>
    <cellStyle name="Normal 22 3 2 4" xfId="5780"/>
    <cellStyle name="Normal 22 3 2 4 2" xfId="12984"/>
    <cellStyle name="Normal 22 3 2 4 2 2" xfId="27467"/>
    <cellStyle name="Normal 22 3 2 4 2 2 2" xfId="56138"/>
    <cellStyle name="Normal 22 3 2 4 2 3" xfId="41802"/>
    <cellStyle name="Normal 22 3 2 4 3" xfId="20297"/>
    <cellStyle name="Normal 22 3 2 4 3 2" xfId="48968"/>
    <cellStyle name="Normal 22 3 2 4 4" xfId="34632"/>
    <cellStyle name="Normal 22 3 2 5" xfId="9421"/>
    <cellStyle name="Normal 22 3 2 5 2" xfId="23904"/>
    <cellStyle name="Normal 22 3 2 5 2 2" xfId="52575"/>
    <cellStyle name="Normal 22 3 2 5 3" xfId="38239"/>
    <cellStyle name="Normal 22 3 2 6" xfId="16734"/>
    <cellStyle name="Normal 22 3 2 6 2" xfId="45405"/>
    <cellStyle name="Normal 22 3 2 7" xfId="31069"/>
    <cellStyle name="Normal 22 3 2 8" xfId="2237"/>
    <cellStyle name="Normal 22 3 3" xfId="2686"/>
    <cellStyle name="Normal 22 3 3 2" xfId="4445"/>
    <cellStyle name="Normal 22 3 3 2 2" xfId="8008"/>
    <cellStyle name="Normal 22 3 3 2 2 2" xfId="15212"/>
    <cellStyle name="Normal 22 3 3 2 2 2 2" xfId="29695"/>
    <cellStyle name="Normal 22 3 3 2 2 2 2 2" xfId="58366"/>
    <cellStyle name="Normal 22 3 3 2 2 2 3" xfId="44030"/>
    <cellStyle name="Normal 22 3 3 2 2 3" xfId="22525"/>
    <cellStyle name="Normal 22 3 3 2 2 3 2" xfId="51196"/>
    <cellStyle name="Normal 22 3 3 2 2 4" xfId="36860"/>
    <cellStyle name="Normal 22 3 3 2 3" xfId="11649"/>
    <cellStyle name="Normal 22 3 3 2 3 2" xfId="26132"/>
    <cellStyle name="Normal 22 3 3 2 3 2 2" xfId="54803"/>
    <cellStyle name="Normal 22 3 3 2 3 3" xfId="40467"/>
    <cellStyle name="Normal 22 3 3 2 4" xfId="18962"/>
    <cellStyle name="Normal 22 3 3 2 4 2" xfId="47633"/>
    <cellStyle name="Normal 22 3 3 2 5" xfId="33297"/>
    <cellStyle name="Normal 22 3 3 3" xfId="6240"/>
    <cellStyle name="Normal 22 3 3 3 2" xfId="13444"/>
    <cellStyle name="Normal 22 3 3 3 2 2" xfId="27927"/>
    <cellStyle name="Normal 22 3 3 3 2 2 2" xfId="56598"/>
    <cellStyle name="Normal 22 3 3 3 2 3" xfId="42262"/>
    <cellStyle name="Normal 22 3 3 3 3" xfId="20757"/>
    <cellStyle name="Normal 22 3 3 3 3 2" xfId="49428"/>
    <cellStyle name="Normal 22 3 3 3 4" xfId="35092"/>
    <cellStyle name="Normal 22 3 3 4" xfId="9881"/>
    <cellStyle name="Normal 22 3 3 4 2" xfId="24364"/>
    <cellStyle name="Normal 22 3 3 4 2 2" xfId="53035"/>
    <cellStyle name="Normal 22 3 3 4 3" xfId="38699"/>
    <cellStyle name="Normal 22 3 3 5" xfId="17194"/>
    <cellStyle name="Normal 22 3 3 5 2" xfId="45865"/>
    <cellStyle name="Normal 22 3 3 6" xfId="31529"/>
    <cellStyle name="Normal 22 3 4" xfId="3563"/>
    <cellStyle name="Normal 22 3 4 2" xfId="7124"/>
    <cellStyle name="Normal 22 3 4 2 2" xfId="14328"/>
    <cellStyle name="Normal 22 3 4 2 2 2" xfId="28811"/>
    <cellStyle name="Normal 22 3 4 2 2 2 2" xfId="57482"/>
    <cellStyle name="Normal 22 3 4 2 2 3" xfId="43146"/>
    <cellStyle name="Normal 22 3 4 2 3" xfId="21641"/>
    <cellStyle name="Normal 22 3 4 2 3 2" xfId="50312"/>
    <cellStyle name="Normal 22 3 4 2 4" xfId="35976"/>
    <cellStyle name="Normal 22 3 4 3" xfId="10765"/>
    <cellStyle name="Normal 22 3 4 3 2" xfId="25248"/>
    <cellStyle name="Normal 22 3 4 3 2 2" xfId="53919"/>
    <cellStyle name="Normal 22 3 4 3 3" xfId="39583"/>
    <cellStyle name="Normal 22 3 4 4" xfId="18078"/>
    <cellStyle name="Normal 22 3 4 4 2" xfId="46749"/>
    <cellStyle name="Normal 22 3 4 5" xfId="32413"/>
    <cellStyle name="Normal 22 3 5" xfId="5346"/>
    <cellStyle name="Normal 22 3 5 2" xfId="12550"/>
    <cellStyle name="Normal 22 3 5 2 2" xfId="27033"/>
    <cellStyle name="Normal 22 3 5 2 2 2" xfId="55704"/>
    <cellStyle name="Normal 22 3 5 2 3" xfId="41368"/>
    <cellStyle name="Normal 22 3 5 3" xfId="19863"/>
    <cellStyle name="Normal 22 3 5 3 2" xfId="48534"/>
    <cellStyle name="Normal 22 3 5 4" xfId="34198"/>
    <cellStyle name="Normal 22 3 6" xfId="8984"/>
    <cellStyle name="Normal 22 3 6 2" xfId="23467"/>
    <cellStyle name="Normal 22 3 6 2 2" xfId="52138"/>
    <cellStyle name="Normal 22 3 6 3" xfId="37802"/>
    <cellStyle name="Normal 22 3 7" xfId="16300"/>
    <cellStyle name="Normal 22 3 7 2" xfId="44971"/>
    <cellStyle name="Normal 22 3 8" xfId="30635"/>
    <cellStyle name="Normal 22 3 9" xfId="1807"/>
    <cellStyle name="Normal 22 4" xfId="924"/>
    <cellStyle name="Normal 22 4 2" xfId="2902"/>
    <cellStyle name="Normal 22 4 2 2" xfId="4663"/>
    <cellStyle name="Normal 22 4 2 2 2" xfId="8226"/>
    <cellStyle name="Normal 22 4 2 2 2 2" xfId="15430"/>
    <cellStyle name="Normal 22 4 2 2 2 2 2" xfId="29913"/>
    <cellStyle name="Normal 22 4 2 2 2 2 2 2" xfId="58584"/>
    <cellStyle name="Normal 22 4 2 2 2 2 3" xfId="44248"/>
    <cellStyle name="Normal 22 4 2 2 2 3" xfId="22743"/>
    <cellStyle name="Normal 22 4 2 2 2 3 2" xfId="51414"/>
    <cellStyle name="Normal 22 4 2 2 2 4" xfId="37078"/>
    <cellStyle name="Normal 22 4 2 2 3" xfId="11867"/>
    <cellStyle name="Normal 22 4 2 2 3 2" xfId="26350"/>
    <cellStyle name="Normal 22 4 2 2 3 2 2" xfId="55021"/>
    <cellStyle name="Normal 22 4 2 2 3 3" xfId="40685"/>
    <cellStyle name="Normal 22 4 2 2 4" xfId="19180"/>
    <cellStyle name="Normal 22 4 2 2 4 2" xfId="47851"/>
    <cellStyle name="Normal 22 4 2 2 5" xfId="33515"/>
    <cellStyle name="Normal 22 4 2 3" xfId="6458"/>
    <cellStyle name="Normal 22 4 2 3 2" xfId="13662"/>
    <cellStyle name="Normal 22 4 2 3 2 2" xfId="28145"/>
    <cellStyle name="Normal 22 4 2 3 2 2 2" xfId="56816"/>
    <cellStyle name="Normal 22 4 2 3 2 3" xfId="42480"/>
    <cellStyle name="Normal 22 4 2 3 3" xfId="20975"/>
    <cellStyle name="Normal 22 4 2 3 3 2" xfId="49646"/>
    <cellStyle name="Normal 22 4 2 3 4" xfId="35310"/>
    <cellStyle name="Normal 22 4 2 4" xfId="10099"/>
    <cellStyle name="Normal 22 4 2 4 2" xfId="24582"/>
    <cellStyle name="Normal 22 4 2 4 2 2" xfId="53253"/>
    <cellStyle name="Normal 22 4 2 4 3" xfId="38917"/>
    <cellStyle name="Normal 22 4 2 5" xfId="17412"/>
    <cellStyle name="Normal 22 4 2 5 2" xfId="46083"/>
    <cellStyle name="Normal 22 4 2 6" xfId="31747"/>
    <cellStyle name="Normal 22 4 3" xfId="3779"/>
    <cellStyle name="Normal 22 4 3 2" xfId="7342"/>
    <cellStyle name="Normal 22 4 3 2 2" xfId="14546"/>
    <cellStyle name="Normal 22 4 3 2 2 2" xfId="29029"/>
    <cellStyle name="Normal 22 4 3 2 2 2 2" xfId="57700"/>
    <cellStyle name="Normal 22 4 3 2 2 3" xfId="43364"/>
    <cellStyle name="Normal 22 4 3 2 3" xfId="21859"/>
    <cellStyle name="Normal 22 4 3 2 3 2" xfId="50530"/>
    <cellStyle name="Normal 22 4 3 2 4" xfId="36194"/>
    <cellStyle name="Normal 22 4 3 3" xfId="10983"/>
    <cellStyle name="Normal 22 4 3 3 2" xfId="25466"/>
    <cellStyle name="Normal 22 4 3 3 2 2" xfId="54137"/>
    <cellStyle name="Normal 22 4 3 3 3" xfId="39801"/>
    <cellStyle name="Normal 22 4 3 4" xfId="18296"/>
    <cellStyle name="Normal 22 4 3 4 2" xfId="46967"/>
    <cellStyle name="Normal 22 4 3 5" xfId="32631"/>
    <cellStyle name="Normal 22 4 4" xfId="5564"/>
    <cellStyle name="Normal 22 4 4 2" xfId="12768"/>
    <cellStyle name="Normal 22 4 4 2 2" xfId="27251"/>
    <cellStyle name="Normal 22 4 4 2 2 2" xfId="55922"/>
    <cellStyle name="Normal 22 4 4 2 3" xfId="41586"/>
    <cellStyle name="Normal 22 4 4 3" xfId="20081"/>
    <cellStyle name="Normal 22 4 4 3 2" xfId="48752"/>
    <cellStyle name="Normal 22 4 4 4" xfId="34416"/>
    <cellStyle name="Normal 22 4 5" xfId="9205"/>
    <cellStyle name="Normal 22 4 5 2" xfId="23688"/>
    <cellStyle name="Normal 22 4 5 2 2" xfId="52359"/>
    <cellStyle name="Normal 22 4 5 3" xfId="38023"/>
    <cellStyle name="Normal 22 4 6" xfId="16518"/>
    <cellStyle name="Normal 22 4 6 2" xfId="45189"/>
    <cellStyle name="Normal 22 4 7" xfId="30853"/>
    <cellStyle name="Normal 22 4 8" xfId="2023"/>
    <cellStyle name="Normal 22 5" xfId="2475"/>
    <cellStyle name="Normal 22 5 2" xfId="4229"/>
    <cellStyle name="Normal 22 5 2 2" xfId="7792"/>
    <cellStyle name="Normal 22 5 2 2 2" xfId="14996"/>
    <cellStyle name="Normal 22 5 2 2 2 2" xfId="29479"/>
    <cellStyle name="Normal 22 5 2 2 2 2 2" xfId="58150"/>
    <cellStyle name="Normal 22 5 2 2 2 3" xfId="43814"/>
    <cellStyle name="Normal 22 5 2 2 3" xfId="22309"/>
    <cellStyle name="Normal 22 5 2 2 3 2" xfId="50980"/>
    <cellStyle name="Normal 22 5 2 2 4" xfId="36644"/>
    <cellStyle name="Normal 22 5 2 3" xfId="11433"/>
    <cellStyle name="Normal 22 5 2 3 2" xfId="25916"/>
    <cellStyle name="Normal 22 5 2 3 2 2" xfId="54587"/>
    <cellStyle name="Normal 22 5 2 3 3" xfId="40251"/>
    <cellStyle name="Normal 22 5 2 4" xfId="18746"/>
    <cellStyle name="Normal 22 5 2 4 2" xfId="47417"/>
    <cellStyle name="Normal 22 5 2 5" xfId="33081"/>
    <cellStyle name="Normal 22 5 3" xfId="6024"/>
    <cellStyle name="Normal 22 5 3 2" xfId="13228"/>
    <cellStyle name="Normal 22 5 3 2 2" xfId="27711"/>
    <cellStyle name="Normal 22 5 3 2 2 2" xfId="56382"/>
    <cellStyle name="Normal 22 5 3 2 3" xfId="42046"/>
    <cellStyle name="Normal 22 5 3 3" xfId="20541"/>
    <cellStyle name="Normal 22 5 3 3 2" xfId="49212"/>
    <cellStyle name="Normal 22 5 3 4" xfId="34876"/>
    <cellStyle name="Normal 22 5 4" xfId="9665"/>
    <cellStyle name="Normal 22 5 4 2" xfId="24148"/>
    <cellStyle name="Normal 22 5 4 2 2" xfId="52819"/>
    <cellStyle name="Normal 22 5 4 3" xfId="38483"/>
    <cellStyle name="Normal 22 5 5" xfId="16978"/>
    <cellStyle name="Normal 22 5 5 2" xfId="45649"/>
    <cellStyle name="Normal 22 5 6" xfId="31313"/>
    <cellStyle name="Normal 22 6" xfId="3347"/>
    <cellStyle name="Normal 22 6 2" xfId="6908"/>
    <cellStyle name="Normal 22 6 2 2" xfId="14112"/>
    <cellStyle name="Normal 22 6 2 2 2" xfId="28595"/>
    <cellStyle name="Normal 22 6 2 2 2 2" xfId="57266"/>
    <cellStyle name="Normal 22 6 2 2 3" xfId="42930"/>
    <cellStyle name="Normal 22 6 2 3" xfId="21425"/>
    <cellStyle name="Normal 22 6 2 3 2" xfId="50096"/>
    <cellStyle name="Normal 22 6 2 4" xfId="35760"/>
    <cellStyle name="Normal 22 6 3" xfId="10549"/>
    <cellStyle name="Normal 22 6 3 2" xfId="25032"/>
    <cellStyle name="Normal 22 6 3 2 2" xfId="53703"/>
    <cellStyle name="Normal 22 6 3 3" xfId="39367"/>
    <cellStyle name="Normal 22 6 4" xfId="17862"/>
    <cellStyle name="Normal 22 6 4 2" xfId="46533"/>
    <cellStyle name="Normal 22 6 5" xfId="32197"/>
    <cellStyle name="Normal 22 7" xfId="5130"/>
    <cellStyle name="Normal 22 7 2" xfId="12334"/>
    <cellStyle name="Normal 22 7 2 2" xfId="26817"/>
    <cellStyle name="Normal 22 7 2 2 2" xfId="55488"/>
    <cellStyle name="Normal 22 7 2 3" xfId="41152"/>
    <cellStyle name="Normal 22 7 3" xfId="19647"/>
    <cellStyle name="Normal 22 7 3 2" xfId="48318"/>
    <cellStyle name="Normal 22 7 4" xfId="33982"/>
    <cellStyle name="Normal 22 8" xfId="8764"/>
    <cellStyle name="Normal 22 8 2" xfId="23247"/>
    <cellStyle name="Normal 22 8 2 2" xfId="51918"/>
    <cellStyle name="Normal 22 8 3" xfId="37582"/>
    <cellStyle name="Normal 22 9" xfId="16084"/>
    <cellStyle name="Normal 22 9 2" xfId="44755"/>
    <cellStyle name="Normal 23" xfId="343"/>
    <cellStyle name="Normal 24" xfId="344"/>
    <cellStyle name="Normal 24 2" xfId="695"/>
    <cellStyle name="Normal 25" xfId="20"/>
    <cellStyle name="Normal 25 10" xfId="15983"/>
    <cellStyle name="Normal 25 10 2" xfId="44654"/>
    <cellStyle name="Normal 25 11" xfId="30318"/>
    <cellStyle name="Normal 25 12" xfId="1495"/>
    <cellStyle name="Normal 25 2" xfId="507"/>
    <cellStyle name="Normal 25 2 10" xfId="1653"/>
    <cellStyle name="Normal 25 2 2" xfId="755"/>
    <cellStyle name="Normal 25 2 2 2" xfId="1199"/>
    <cellStyle name="Normal 25 2 2 2 2" xfId="3175"/>
    <cellStyle name="Normal 25 2 2 2 2 2" xfId="4938"/>
    <cellStyle name="Normal 25 2 2 2 2 2 2" xfId="8501"/>
    <cellStyle name="Normal 25 2 2 2 2 2 2 2" xfId="15705"/>
    <cellStyle name="Normal 25 2 2 2 2 2 2 2 2" xfId="30188"/>
    <cellStyle name="Normal 25 2 2 2 2 2 2 2 2 2" xfId="58859"/>
    <cellStyle name="Normal 25 2 2 2 2 2 2 2 3" xfId="44523"/>
    <cellStyle name="Normal 25 2 2 2 2 2 2 3" xfId="23018"/>
    <cellStyle name="Normal 25 2 2 2 2 2 2 3 2" xfId="51689"/>
    <cellStyle name="Normal 25 2 2 2 2 2 2 4" xfId="37353"/>
    <cellStyle name="Normal 25 2 2 2 2 2 3" xfId="12142"/>
    <cellStyle name="Normal 25 2 2 2 2 2 3 2" xfId="26625"/>
    <cellStyle name="Normal 25 2 2 2 2 2 3 2 2" xfId="55296"/>
    <cellStyle name="Normal 25 2 2 2 2 2 3 3" xfId="40960"/>
    <cellStyle name="Normal 25 2 2 2 2 2 4" xfId="19455"/>
    <cellStyle name="Normal 25 2 2 2 2 2 4 2" xfId="48126"/>
    <cellStyle name="Normal 25 2 2 2 2 2 5" xfId="33790"/>
    <cellStyle name="Normal 25 2 2 2 2 3" xfId="6733"/>
    <cellStyle name="Normal 25 2 2 2 2 3 2" xfId="13937"/>
    <cellStyle name="Normal 25 2 2 2 2 3 2 2" xfId="28420"/>
    <cellStyle name="Normal 25 2 2 2 2 3 2 2 2" xfId="57091"/>
    <cellStyle name="Normal 25 2 2 2 2 3 2 3" xfId="42755"/>
    <cellStyle name="Normal 25 2 2 2 2 3 3" xfId="21250"/>
    <cellStyle name="Normal 25 2 2 2 2 3 3 2" xfId="49921"/>
    <cellStyle name="Normal 25 2 2 2 2 3 4" xfId="35585"/>
    <cellStyle name="Normal 25 2 2 2 2 4" xfId="10374"/>
    <cellStyle name="Normal 25 2 2 2 2 4 2" xfId="24857"/>
    <cellStyle name="Normal 25 2 2 2 2 4 2 2" xfId="53528"/>
    <cellStyle name="Normal 25 2 2 2 2 4 3" xfId="39192"/>
    <cellStyle name="Normal 25 2 2 2 2 5" xfId="17687"/>
    <cellStyle name="Normal 25 2 2 2 2 5 2" xfId="46358"/>
    <cellStyle name="Normal 25 2 2 2 2 6" xfId="32022"/>
    <cellStyle name="Normal 25 2 2 2 3" xfId="4054"/>
    <cellStyle name="Normal 25 2 2 2 3 2" xfId="7617"/>
    <cellStyle name="Normal 25 2 2 2 3 2 2" xfId="14821"/>
    <cellStyle name="Normal 25 2 2 2 3 2 2 2" xfId="29304"/>
    <cellStyle name="Normal 25 2 2 2 3 2 2 2 2" xfId="57975"/>
    <cellStyle name="Normal 25 2 2 2 3 2 2 3" xfId="43639"/>
    <cellStyle name="Normal 25 2 2 2 3 2 3" xfId="22134"/>
    <cellStyle name="Normal 25 2 2 2 3 2 3 2" xfId="50805"/>
    <cellStyle name="Normal 25 2 2 2 3 2 4" xfId="36469"/>
    <cellStyle name="Normal 25 2 2 2 3 3" xfId="11258"/>
    <cellStyle name="Normal 25 2 2 2 3 3 2" xfId="25741"/>
    <cellStyle name="Normal 25 2 2 2 3 3 2 2" xfId="54412"/>
    <cellStyle name="Normal 25 2 2 2 3 3 3" xfId="40076"/>
    <cellStyle name="Normal 25 2 2 2 3 4" xfId="18571"/>
    <cellStyle name="Normal 25 2 2 2 3 4 2" xfId="47242"/>
    <cellStyle name="Normal 25 2 2 2 3 5" xfId="32906"/>
    <cellStyle name="Normal 25 2 2 2 4" xfId="5839"/>
    <cellStyle name="Normal 25 2 2 2 4 2" xfId="13043"/>
    <cellStyle name="Normal 25 2 2 2 4 2 2" xfId="27526"/>
    <cellStyle name="Normal 25 2 2 2 4 2 2 2" xfId="56197"/>
    <cellStyle name="Normal 25 2 2 2 4 2 3" xfId="41861"/>
    <cellStyle name="Normal 25 2 2 2 4 3" xfId="20356"/>
    <cellStyle name="Normal 25 2 2 2 4 3 2" xfId="49027"/>
    <cellStyle name="Normal 25 2 2 2 4 4" xfId="34691"/>
    <cellStyle name="Normal 25 2 2 2 5" xfId="9480"/>
    <cellStyle name="Normal 25 2 2 2 5 2" xfId="23963"/>
    <cellStyle name="Normal 25 2 2 2 5 2 2" xfId="52634"/>
    <cellStyle name="Normal 25 2 2 2 5 3" xfId="38298"/>
    <cellStyle name="Normal 25 2 2 2 6" xfId="16793"/>
    <cellStyle name="Normal 25 2 2 2 6 2" xfId="45464"/>
    <cellStyle name="Normal 25 2 2 2 7" xfId="31128"/>
    <cellStyle name="Normal 25 2 2 2 8" xfId="2296"/>
    <cellStyle name="Normal 25 2 2 3" xfId="2745"/>
    <cellStyle name="Normal 25 2 2 3 2" xfId="4504"/>
    <cellStyle name="Normal 25 2 2 3 2 2" xfId="8067"/>
    <cellStyle name="Normal 25 2 2 3 2 2 2" xfId="15271"/>
    <cellStyle name="Normal 25 2 2 3 2 2 2 2" xfId="29754"/>
    <cellStyle name="Normal 25 2 2 3 2 2 2 2 2" xfId="58425"/>
    <cellStyle name="Normal 25 2 2 3 2 2 2 3" xfId="44089"/>
    <cellStyle name="Normal 25 2 2 3 2 2 3" xfId="22584"/>
    <cellStyle name="Normal 25 2 2 3 2 2 3 2" xfId="51255"/>
    <cellStyle name="Normal 25 2 2 3 2 2 4" xfId="36919"/>
    <cellStyle name="Normal 25 2 2 3 2 3" xfId="11708"/>
    <cellStyle name="Normal 25 2 2 3 2 3 2" xfId="26191"/>
    <cellStyle name="Normal 25 2 2 3 2 3 2 2" xfId="54862"/>
    <cellStyle name="Normal 25 2 2 3 2 3 3" xfId="40526"/>
    <cellStyle name="Normal 25 2 2 3 2 4" xfId="19021"/>
    <cellStyle name="Normal 25 2 2 3 2 4 2" xfId="47692"/>
    <cellStyle name="Normal 25 2 2 3 2 5" xfId="33356"/>
    <cellStyle name="Normal 25 2 2 3 3" xfId="6299"/>
    <cellStyle name="Normal 25 2 2 3 3 2" xfId="13503"/>
    <cellStyle name="Normal 25 2 2 3 3 2 2" xfId="27986"/>
    <cellStyle name="Normal 25 2 2 3 3 2 2 2" xfId="56657"/>
    <cellStyle name="Normal 25 2 2 3 3 2 3" xfId="42321"/>
    <cellStyle name="Normal 25 2 2 3 3 3" xfId="20816"/>
    <cellStyle name="Normal 25 2 2 3 3 3 2" xfId="49487"/>
    <cellStyle name="Normal 25 2 2 3 3 4" xfId="35151"/>
    <cellStyle name="Normal 25 2 2 3 4" xfId="9940"/>
    <cellStyle name="Normal 25 2 2 3 4 2" xfId="24423"/>
    <cellStyle name="Normal 25 2 2 3 4 2 2" xfId="53094"/>
    <cellStyle name="Normal 25 2 2 3 4 3" xfId="38758"/>
    <cellStyle name="Normal 25 2 2 3 5" xfId="17253"/>
    <cellStyle name="Normal 25 2 2 3 5 2" xfId="45924"/>
    <cellStyle name="Normal 25 2 2 3 6" xfId="31588"/>
    <cellStyle name="Normal 25 2 2 4" xfId="3622"/>
    <cellStyle name="Normal 25 2 2 4 2" xfId="7183"/>
    <cellStyle name="Normal 25 2 2 4 2 2" xfId="14387"/>
    <cellStyle name="Normal 25 2 2 4 2 2 2" xfId="28870"/>
    <cellStyle name="Normal 25 2 2 4 2 2 2 2" xfId="57541"/>
    <cellStyle name="Normal 25 2 2 4 2 2 3" xfId="43205"/>
    <cellStyle name="Normal 25 2 2 4 2 3" xfId="21700"/>
    <cellStyle name="Normal 25 2 2 4 2 3 2" xfId="50371"/>
    <cellStyle name="Normal 25 2 2 4 2 4" xfId="36035"/>
    <cellStyle name="Normal 25 2 2 4 3" xfId="10824"/>
    <cellStyle name="Normal 25 2 2 4 3 2" xfId="25307"/>
    <cellStyle name="Normal 25 2 2 4 3 2 2" xfId="53978"/>
    <cellStyle name="Normal 25 2 2 4 3 3" xfId="39642"/>
    <cellStyle name="Normal 25 2 2 4 4" xfId="18137"/>
    <cellStyle name="Normal 25 2 2 4 4 2" xfId="46808"/>
    <cellStyle name="Normal 25 2 2 4 5" xfId="32472"/>
    <cellStyle name="Normal 25 2 2 5" xfId="5405"/>
    <cellStyle name="Normal 25 2 2 5 2" xfId="12609"/>
    <cellStyle name="Normal 25 2 2 5 2 2" xfId="27092"/>
    <cellStyle name="Normal 25 2 2 5 2 2 2" xfId="55763"/>
    <cellStyle name="Normal 25 2 2 5 2 3" xfId="41427"/>
    <cellStyle name="Normal 25 2 2 5 3" xfId="19922"/>
    <cellStyle name="Normal 25 2 2 5 3 2" xfId="48593"/>
    <cellStyle name="Normal 25 2 2 5 4" xfId="34257"/>
    <cellStyle name="Normal 25 2 2 6" xfId="9043"/>
    <cellStyle name="Normal 25 2 2 6 2" xfId="23526"/>
    <cellStyle name="Normal 25 2 2 6 2 2" xfId="52197"/>
    <cellStyle name="Normal 25 2 2 6 3" xfId="37861"/>
    <cellStyle name="Normal 25 2 2 7" xfId="16359"/>
    <cellStyle name="Normal 25 2 2 7 2" xfId="45030"/>
    <cellStyle name="Normal 25 2 2 8" xfId="30694"/>
    <cellStyle name="Normal 25 2 2 9" xfId="1866"/>
    <cellStyle name="Normal 25 2 3" xfId="983"/>
    <cellStyle name="Normal 25 2 3 2" xfId="2961"/>
    <cellStyle name="Normal 25 2 3 2 2" xfId="4722"/>
    <cellStyle name="Normal 25 2 3 2 2 2" xfId="8285"/>
    <cellStyle name="Normal 25 2 3 2 2 2 2" xfId="15489"/>
    <cellStyle name="Normal 25 2 3 2 2 2 2 2" xfId="29972"/>
    <cellStyle name="Normal 25 2 3 2 2 2 2 2 2" xfId="58643"/>
    <cellStyle name="Normal 25 2 3 2 2 2 2 3" xfId="44307"/>
    <cellStyle name="Normal 25 2 3 2 2 2 3" xfId="22802"/>
    <cellStyle name="Normal 25 2 3 2 2 2 3 2" xfId="51473"/>
    <cellStyle name="Normal 25 2 3 2 2 2 4" xfId="37137"/>
    <cellStyle name="Normal 25 2 3 2 2 3" xfId="11926"/>
    <cellStyle name="Normal 25 2 3 2 2 3 2" xfId="26409"/>
    <cellStyle name="Normal 25 2 3 2 2 3 2 2" xfId="55080"/>
    <cellStyle name="Normal 25 2 3 2 2 3 3" xfId="40744"/>
    <cellStyle name="Normal 25 2 3 2 2 4" xfId="19239"/>
    <cellStyle name="Normal 25 2 3 2 2 4 2" xfId="47910"/>
    <cellStyle name="Normal 25 2 3 2 2 5" xfId="33574"/>
    <cellStyle name="Normal 25 2 3 2 3" xfId="6517"/>
    <cellStyle name="Normal 25 2 3 2 3 2" xfId="13721"/>
    <cellStyle name="Normal 25 2 3 2 3 2 2" xfId="28204"/>
    <cellStyle name="Normal 25 2 3 2 3 2 2 2" xfId="56875"/>
    <cellStyle name="Normal 25 2 3 2 3 2 3" xfId="42539"/>
    <cellStyle name="Normal 25 2 3 2 3 3" xfId="21034"/>
    <cellStyle name="Normal 25 2 3 2 3 3 2" xfId="49705"/>
    <cellStyle name="Normal 25 2 3 2 3 4" xfId="35369"/>
    <cellStyle name="Normal 25 2 3 2 4" xfId="10158"/>
    <cellStyle name="Normal 25 2 3 2 4 2" xfId="24641"/>
    <cellStyle name="Normal 25 2 3 2 4 2 2" xfId="53312"/>
    <cellStyle name="Normal 25 2 3 2 4 3" xfId="38976"/>
    <cellStyle name="Normal 25 2 3 2 5" xfId="17471"/>
    <cellStyle name="Normal 25 2 3 2 5 2" xfId="46142"/>
    <cellStyle name="Normal 25 2 3 2 6" xfId="31806"/>
    <cellStyle name="Normal 25 2 3 3" xfId="3838"/>
    <cellStyle name="Normal 25 2 3 3 2" xfId="7401"/>
    <cellStyle name="Normal 25 2 3 3 2 2" xfId="14605"/>
    <cellStyle name="Normal 25 2 3 3 2 2 2" xfId="29088"/>
    <cellStyle name="Normal 25 2 3 3 2 2 2 2" xfId="57759"/>
    <cellStyle name="Normal 25 2 3 3 2 2 3" xfId="43423"/>
    <cellStyle name="Normal 25 2 3 3 2 3" xfId="21918"/>
    <cellStyle name="Normal 25 2 3 3 2 3 2" xfId="50589"/>
    <cellStyle name="Normal 25 2 3 3 2 4" xfId="36253"/>
    <cellStyle name="Normal 25 2 3 3 3" xfId="11042"/>
    <cellStyle name="Normal 25 2 3 3 3 2" xfId="25525"/>
    <cellStyle name="Normal 25 2 3 3 3 2 2" xfId="54196"/>
    <cellStyle name="Normal 25 2 3 3 3 3" xfId="39860"/>
    <cellStyle name="Normal 25 2 3 3 4" xfId="18355"/>
    <cellStyle name="Normal 25 2 3 3 4 2" xfId="47026"/>
    <cellStyle name="Normal 25 2 3 3 5" xfId="32690"/>
    <cellStyle name="Normal 25 2 3 4" xfId="5623"/>
    <cellStyle name="Normal 25 2 3 4 2" xfId="12827"/>
    <cellStyle name="Normal 25 2 3 4 2 2" xfId="27310"/>
    <cellStyle name="Normal 25 2 3 4 2 2 2" xfId="55981"/>
    <cellStyle name="Normal 25 2 3 4 2 3" xfId="41645"/>
    <cellStyle name="Normal 25 2 3 4 3" xfId="20140"/>
    <cellStyle name="Normal 25 2 3 4 3 2" xfId="48811"/>
    <cellStyle name="Normal 25 2 3 4 4" xfId="34475"/>
    <cellStyle name="Normal 25 2 3 5" xfId="9264"/>
    <cellStyle name="Normal 25 2 3 5 2" xfId="23747"/>
    <cellStyle name="Normal 25 2 3 5 2 2" xfId="52418"/>
    <cellStyle name="Normal 25 2 3 5 3" xfId="38082"/>
    <cellStyle name="Normal 25 2 3 6" xfId="16577"/>
    <cellStyle name="Normal 25 2 3 6 2" xfId="45248"/>
    <cellStyle name="Normal 25 2 3 7" xfId="30912"/>
    <cellStyle name="Normal 25 2 3 8" xfId="2082"/>
    <cellStyle name="Normal 25 2 4" xfId="2533"/>
    <cellStyle name="Normal 25 2 4 2" xfId="4288"/>
    <cellStyle name="Normal 25 2 4 2 2" xfId="7851"/>
    <cellStyle name="Normal 25 2 4 2 2 2" xfId="15055"/>
    <cellStyle name="Normal 25 2 4 2 2 2 2" xfId="29538"/>
    <cellStyle name="Normal 25 2 4 2 2 2 2 2" xfId="58209"/>
    <cellStyle name="Normal 25 2 4 2 2 2 3" xfId="43873"/>
    <cellStyle name="Normal 25 2 4 2 2 3" xfId="22368"/>
    <cellStyle name="Normal 25 2 4 2 2 3 2" xfId="51039"/>
    <cellStyle name="Normal 25 2 4 2 2 4" xfId="36703"/>
    <cellStyle name="Normal 25 2 4 2 3" xfId="11492"/>
    <cellStyle name="Normal 25 2 4 2 3 2" xfId="25975"/>
    <cellStyle name="Normal 25 2 4 2 3 2 2" xfId="54646"/>
    <cellStyle name="Normal 25 2 4 2 3 3" xfId="40310"/>
    <cellStyle name="Normal 25 2 4 2 4" xfId="18805"/>
    <cellStyle name="Normal 25 2 4 2 4 2" xfId="47476"/>
    <cellStyle name="Normal 25 2 4 2 5" xfId="33140"/>
    <cellStyle name="Normal 25 2 4 3" xfId="6083"/>
    <cellStyle name="Normal 25 2 4 3 2" xfId="13287"/>
    <cellStyle name="Normal 25 2 4 3 2 2" xfId="27770"/>
    <cellStyle name="Normal 25 2 4 3 2 2 2" xfId="56441"/>
    <cellStyle name="Normal 25 2 4 3 2 3" xfId="42105"/>
    <cellStyle name="Normal 25 2 4 3 3" xfId="20600"/>
    <cellStyle name="Normal 25 2 4 3 3 2" xfId="49271"/>
    <cellStyle name="Normal 25 2 4 3 4" xfId="34935"/>
    <cellStyle name="Normal 25 2 4 4" xfId="9724"/>
    <cellStyle name="Normal 25 2 4 4 2" xfId="24207"/>
    <cellStyle name="Normal 25 2 4 4 2 2" xfId="52878"/>
    <cellStyle name="Normal 25 2 4 4 3" xfId="38542"/>
    <cellStyle name="Normal 25 2 4 5" xfId="17037"/>
    <cellStyle name="Normal 25 2 4 5 2" xfId="45708"/>
    <cellStyle name="Normal 25 2 4 6" xfId="31372"/>
    <cellStyle name="Normal 25 2 5" xfId="3406"/>
    <cellStyle name="Normal 25 2 5 2" xfId="6967"/>
    <cellStyle name="Normal 25 2 5 2 2" xfId="14171"/>
    <cellStyle name="Normal 25 2 5 2 2 2" xfId="28654"/>
    <cellStyle name="Normal 25 2 5 2 2 2 2" xfId="57325"/>
    <cellStyle name="Normal 25 2 5 2 2 3" xfId="42989"/>
    <cellStyle name="Normal 25 2 5 2 3" xfId="21484"/>
    <cellStyle name="Normal 25 2 5 2 3 2" xfId="50155"/>
    <cellStyle name="Normal 25 2 5 2 4" xfId="35819"/>
    <cellStyle name="Normal 25 2 5 3" xfId="10608"/>
    <cellStyle name="Normal 25 2 5 3 2" xfId="25091"/>
    <cellStyle name="Normal 25 2 5 3 2 2" xfId="53762"/>
    <cellStyle name="Normal 25 2 5 3 3" xfId="39426"/>
    <cellStyle name="Normal 25 2 5 4" xfId="17921"/>
    <cellStyle name="Normal 25 2 5 4 2" xfId="46592"/>
    <cellStyle name="Normal 25 2 5 5" xfId="32256"/>
    <cellStyle name="Normal 25 2 6" xfId="5189"/>
    <cellStyle name="Normal 25 2 6 2" xfId="12393"/>
    <cellStyle name="Normal 25 2 6 2 2" xfId="26876"/>
    <cellStyle name="Normal 25 2 6 2 2 2" xfId="55547"/>
    <cellStyle name="Normal 25 2 6 2 3" xfId="41211"/>
    <cellStyle name="Normal 25 2 6 3" xfId="19706"/>
    <cellStyle name="Normal 25 2 6 3 2" xfId="48377"/>
    <cellStyle name="Normal 25 2 6 4" xfId="34041"/>
    <cellStyle name="Normal 25 2 7" xfId="8823"/>
    <cellStyle name="Normal 25 2 7 2" xfId="23306"/>
    <cellStyle name="Normal 25 2 7 2 2" xfId="51977"/>
    <cellStyle name="Normal 25 2 7 3" xfId="37641"/>
    <cellStyle name="Normal 25 2 8" xfId="16143"/>
    <cellStyle name="Normal 25 2 8 2" xfId="44814"/>
    <cellStyle name="Normal 25 2 9" xfId="30478"/>
    <cellStyle name="Normal 25 3" xfId="518"/>
    <cellStyle name="Normal 25 3 10" xfId="1659"/>
    <cellStyle name="Normal 25 3 2" xfId="764"/>
    <cellStyle name="Normal 25 3 2 2" xfId="1207"/>
    <cellStyle name="Normal 25 3 2 2 2" xfId="3182"/>
    <cellStyle name="Normal 25 3 2 2 2 2" xfId="4946"/>
    <cellStyle name="Normal 25 3 2 2 2 2 2" xfId="8509"/>
    <cellStyle name="Normal 25 3 2 2 2 2 2 2" xfId="15713"/>
    <cellStyle name="Normal 25 3 2 2 2 2 2 2 2" xfId="30196"/>
    <cellStyle name="Normal 25 3 2 2 2 2 2 2 2 2" xfId="58867"/>
    <cellStyle name="Normal 25 3 2 2 2 2 2 2 3" xfId="44531"/>
    <cellStyle name="Normal 25 3 2 2 2 2 2 3" xfId="23026"/>
    <cellStyle name="Normal 25 3 2 2 2 2 2 3 2" xfId="51697"/>
    <cellStyle name="Normal 25 3 2 2 2 2 2 4" xfId="37361"/>
    <cellStyle name="Normal 25 3 2 2 2 2 3" xfId="12150"/>
    <cellStyle name="Normal 25 3 2 2 2 2 3 2" xfId="26633"/>
    <cellStyle name="Normal 25 3 2 2 2 2 3 2 2" xfId="55304"/>
    <cellStyle name="Normal 25 3 2 2 2 2 3 3" xfId="40968"/>
    <cellStyle name="Normal 25 3 2 2 2 2 4" xfId="19463"/>
    <cellStyle name="Normal 25 3 2 2 2 2 4 2" xfId="48134"/>
    <cellStyle name="Normal 25 3 2 2 2 2 5" xfId="33798"/>
    <cellStyle name="Normal 25 3 2 2 2 3" xfId="6741"/>
    <cellStyle name="Normal 25 3 2 2 2 3 2" xfId="13945"/>
    <cellStyle name="Normal 25 3 2 2 2 3 2 2" xfId="28428"/>
    <cellStyle name="Normal 25 3 2 2 2 3 2 2 2" xfId="57099"/>
    <cellStyle name="Normal 25 3 2 2 2 3 2 3" xfId="42763"/>
    <cellStyle name="Normal 25 3 2 2 2 3 3" xfId="21258"/>
    <cellStyle name="Normal 25 3 2 2 2 3 3 2" xfId="49929"/>
    <cellStyle name="Normal 25 3 2 2 2 3 4" xfId="35593"/>
    <cellStyle name="Normal 25 3 2 2 2 4" xfId="10382"/>
    <cellStyle name="Normal 25 3 2 2 2 4 2" xfId="24865"/>
    <cellStyle name="Normal 25 3 2 2 2 4 2 2" xfId="53536"/>
    <cellStyle name="Normal 25 3 2 2 2 4 3" xfId="39200"/>
    <cellStyle name="Normal 25 3 2 2 2 5" xfId="17695"/>
    <cellStyle name="Normal 25 3 2 2 2 5 2" xfId="46366"/>
    <cellStyle name="Normal 25 3 2 2 2 6" xfId="32030"/>
    <cellStyle name="Normal 25 3 2 2 3" xfId="4062"/>
    <cellStyle name="Normal 25 3 2 2 3 2" xfId="7625"/>
    <cellStyle name="Normal 25 3 2 2 3 2 2" xfId="14829"/>
    <cellStyle name="Normal 25 3 2 2 3 2 2 2" xfId="29312"/>
    <cellStyle name="Normal 25 3 2 2 3 2 2 2 2" xfId="57983"/>
    <cellStyle name="Normal 25 3 2 2 3 2 2 3" xfId="43647"/>
    <cellStyle name="Normal 25 3 2 2 3 2 3" xfId="22142"/>
    <cellStyle name="Normal 25 3 2 2 3 2 3 2" xfId="50813"/>
    <cellStyle name="Normal 25 3 2 2 3 2 4" xfId="36477"/>
    <cellStyle name="Normal 25 3 2 2 3 3" xfId="11266"/>
    <cellStyle name="Normal 25 3 2 2 3 3 2" xfId="25749"/>
    <cellStyle name="Normal 25 3 2 2 3 3 2 2" xfId="54420"/>
    <cellStyle name="Normal 25 3 2 2 3 3 3" xfId="40084"/>
    <cellStyle name="Normal 25 3 2 2 3 4" xfId="18579"/>
    <cellStyle name="Normal 25 3 2 2 3 4 2" xfId="47250"/>
    <cellStyle name="Normal 25 3 2 2 3 5" xfId="32914"/>
    <cellStyle name="Normal 25 3 2 2 4" xfId="5847"/>
    <cellStyle name="Normal 25 3 2 2 4 2" xfId="13051"/>
    <cellStyle name="Normal 25 3 2 2 4 2 2" xfId="27534"/>
    <cellStyle name="Normal 25 3 2 2 4 2 2 2" xfId="56205"/>
    <cellStyle name="Normal 25 3 2 2 4 2 3" xfId="41869"/>
    <cellStyle name="Normal 25 3 2 2 4 3" xfId="20364"/>
    <cellStyle name="Normal 25 3 2 2 4 3 2" xfId="49035"/>
    <cellStyle name="Normal 25 3 2 2 4 4" xfId="34699"/>
    <cellStyle name="Normal 25 3 2 2 5" xfId="9488"/>
    <cellStyle name="Normal 25 3 2 2 5 2" xfId="23971"/>
    <cellStyle name="Normal 25 3 2 2 5 2 2" xfId="52642"/>
    <cellStyle name="Normal 25 3 2 2 5 3" xfId="38306"/>
    <cellStyle name="Normal 25 3 2 2 6" xfId="16801"/>
    <cellStyle name="Normal 25 3 2 2 6 2" xfId="45472"/>
    <cellStyle name="Normal 25 3 2 2 7" xfId="31136"/>
    <cellStyle name="Normal 25 3 2 2 8" xfId="2303"/>
    <cellStyle name="Normal 25 3 2 3" xfId="2752"/>
    <cellStyle name="Normal 25 3 2 3 2" xfId="4512"/>
    <cellStyle name="Normal 25 3 2 3 2 2" xfId="8075"/>
    <cellStyle name="Normal 25 3 2 3 2 2 2" xfId="15279"/>
    <cellStyle name="Normal 25 3 2 3 2 2 2 2" xfId="29762"/>
    <cellStyle name="Normal 25 3 2 3 2 2 2 2 2" xfId="58433"/>
    <cellStyle name="Normal 25 3 2 3 2 2 2 3" xfId="44097"/>
    <cellStyle name="Normal 25 3 2 3 2 2 3" xfId="22592"/>
    <cellStyle name="Normal 25 3 2 3 2 2 3 2" xfId="51263"/>
    <cellStyle name="Normal 25 3 2 3 2 2 4" xfId="36927"/>
    <cellStyle name="Normal 25 3 2 3 2 3" xfId="11716"/>
    <cellStyle name="Normal 25 3 2 3 2 3 2" xfId="26199"/>
    <cellStyle name="Normal 25 3 2 3 2 3 2 2" xfId="54870"/>
    <cellStyle name="Normal 25 3 2 3 2 3 3" xfId="40534"/>
    <cellStyle name="Normal 25 3 2 3 2 4" xfId="19029"/>
    <cellStyle name="Normal 25 3 2 3 2 4 2" xfId="47700"/>
    <cellStyle name="Normal 25 3 2 3 2 5" xfId="33364"/>
    <cellStyle name="Normal 25 3 2 3 3" xfId="6307"/>
    <cellStyle name="Normal 25 3 2 3 3 2" xfId="13511"/>
    <cellStyle name="Normal 25 3 2 3 3 2 2" xfId="27994"/>
    <cellStyle name="Normal 25 3 2 3 3 2 2 2" xfId="56665"/>
    <cellStyle name="Normal 25 3 2 3 3 2 3" xfId="42329"/>
    <cellStyle name="Normal 25 3 2 3 3 3" xfId="20824"/>
    <cellStyle name="Normal 25 3 2 3 3 3 2" xfId="49495"/>
    <cellStyle name="Normal 25 3 2 3 3 4" xfId="35159"/>
    <cellStyle name="Normal 25 3 2 3 4" xfId="9948"/>
    <cellStyle name="Normal 25 3 2 3 4 2" xfId="24431"/>
    <cellStyle name="Normal 25 3 2 3 4 2 2" xfId="53102"/>
    <cellStyle name="Normal 25 3 2 3 4 3" xfId="38766"/>
    <cellStyle name="Normal 25 3 2 3 5" xfId="17261"/>
    <cellStyle name="Normal 25 3 2 3 5 2" xfId="45932"/>
    <cellStyle name="Normal 25 3 2 3 6" xfId="31596"/>
    <cellStyle name="Normal 25 3 2 4" xfId="3629"/>
    <cellStyle name="Normal 25 3 2 4 2" xfId="7191"/>
    <cellStyle name="Normal 25 3 2 4 2 2" xfId="14395"/>
    <cellStyle name="Normal 25 3 2 4 2 2 2" xfId="28878"/>
    <cellStyle name="Normal 25 3 2 4 2 2 2 2" xfId="57549"/>
    <cellStyle name="Normal 25 3 2 4 2 2 3" xfId="43213"/>
    <cellStyle name="Normal 25 3 2 4 2 3" xfId="21708"/>
    <cellStyle name="Normal 25 3 2 4 2 3 2" xfId="50379"/>
    <cellStyle name="Normal 25 3 2 4 2 4" xfId="36043"/>
    <cellStyle name="Normal 25 3 2 4 3" xfId="10832"/>
    <cellStyle name="Normal 25 3 2 4 3 2" xfId="25315"/>
    <cellStyle name="Normal 25 3 2 4 3 2 2" xfId="53986"/>
    <cellStyle name="Normal 25 3 2 4 3 3" xfId="39650"/>
    <cellStyle name="Normal 25 3 2 4 4" xfId="18145"/>
    <cellStyle name="Normal 25 3 2 4 4 2" xfId="46816"/>
    <cellStyle name="Normal 25 3 2 4 5" xfId="32480"/>
    <cellStyle name="Normal 25 3 2 5" xfId="5413"/>
    <cellStyle name="Normal 25 3 2 5 2" xfId="12617"/>
    <cellStyle name="Normal 25 3 2 5 2 2" xfId="27100"/>
    <cellStyle name="Normal 25 3 2 5 2 2 2" xfId="55771"/>
    <cellStyle name="Normal 25 3 2 5 2 3" xfId="41435"/>
    <cellStyle name="Normal 25 3 2 5 3" xfId="19930"/>
    <cellStyle name="Normal 25 3 2 5 3 2" xfId="48601"/>
    <cellStyle name="Normal 25 3 2 5 4" xfId="34265"/>
    <cellStyle name="Normal 25 3 2 6" xfId="9051"/>
    <cellStyle name="Normal 25 3 2 6 2" xfId="23534"/>
    <cellStyle name="Normal 25 3 2 6 2 2" xfId="52205"/>
    <cellStyle name="Normal 25 3 2 6 3" xfId="37869"/>
    <cellStyle name="Normal 25 3 2 7" xfId="16367"/>
    <cellStyle name="Normal 25 3 2 7 2" xfId="45038"/>
    <cellStyle name="Normal 25 3 2 8" xfId="30702"/>
    <cellStyle name="Normal 25 3 2 9" xfId="1873"/>
    <cellStyle name="Normal 25 3 3" xfId="991"/>
    <cellStyle name="Normal 25 3 3 2" xfId="2968"/>
    <cellStyle name="Normal 25 3 3 2 2" xfId="4730"/>
    <cellStyle name="Normal 25 3 3 2 2 2" xfId="8293"/>
    <cellStyle name="Normal 25 3 3 2 2 2 2" xfId="15497"/>
    <cellStyle name="Normal 25 3 3 2 2 2 2 2" xfId="29980"/>
    <cellStyle name="Normal 25 3 3 2 2 2 2 2 2" xfId="58651"/>
    <cellStyle name="Normal 25 3 3 2 2 2 2 3" xfId="44315"/>
    <cellStyle name="Normal 25 3 3 2 2 2 3" xfId="22810"/>
    <cellStyle name="Normal 25 3 3 2 2 2 3 2" xfId="51481"/>
    <cellStyle name="Normal 25 3 3 2 2 2 4" xfId="37145"/>
    <cellStyle name="Normal 25 3 3 2 2 3" xfId="11934"/>
    <cellStyle name="Normal 25 3 3 2 2 3 2" xfId="26417"/>
    <cellStyle name="Normal 25 3 3 2 2 3 2 2" xfId="55088"/>
    <cellStyle name="Normal 25 3 3 2 2 3 3" xfId="40752"/>
    <cellStyle name="Normal 25 3 3 2 2 4" xfId="19247"/>
    <cellStyle name="Normal 25 3 3 2 2 4 2" xfId="47918"/>
    <cellStyle name="Normal 25 3 3 2 2 5" xfId="33582"/>
    <cellStyle name="Normal 25 3 3 2 3" xfId="6525"/>
    <cellStyle name="Normal 25 3 3 2 3 2" xfId="13729"/>
    <cellStyle name="Normal 25 3 3 2 3 2 2" xfId="28212"/>
    <cellStyle name="Normal 25 3 3 2 3 2 2 2" xfId="56883"/>
    <cellStyle name="Normal 25 3 3 2 3 2 3" xfId="42547"/>
    <cellStyle name="Normal 25 3 3 2 3 3" xfId="21042"/>
    <cellStyle name="Normal 25 3 3 2 3 3 2" xfId="49713"/>
    <cellStyle name="Normal 25 3 3 2 3 4" xfId="35377"/>
    <cellStyle name="Normal 25 3 3 2 4" xfId="10166"/>
    <cellStyle name="Normal 25 3 3 2 4 2" xfId="24649"/>
    <cellStyle name="Normal 25 3 3 2 4 2 2" xfId="53320"/>
    <cellStyle name="Normal 25 3 3 2 4 3" xfId="38984"/>
    <cellStyle name="Normal 25 3 3 2 5" xfId="17479"/>
    <cellStyle name="Normal 25 3 3 2 5 2" xfId="46150"/>
    <cellStyle name="Normal 25 3 3 2 6" xfId="31814"/>
    <cellStyle name="Normal 25 3 3 3" xfId="3846"/>
    <cellStyle name="Normal 25 3 3 3 2" xfId="7409"/>
    <cellStyle name="Normal 25 3 3 3 2 2" xfId="14613"/>
    <cellStyle name="Normal 25 3 3 3 2 2 2" xfId="29096"/>
    <cellStyle name="Normal 25 3 3 3 2 2 2 2" xfId="57767"/>
    <cellStyle name="Normal 25 3 3 3 2 2 3" xfId="43431"/>
    <cellStyle name="Normal 25 3 3 3 2 3" xfId="21926"/>
    <cellStyle name="Normal 25 3 3 3 2 3 2" xfId="50597"/>
    <cellStyle name="Normal 25 3 3 3 2 4" xfId="36261"/>
    <cellStyle name="Normal 25 3 3 3 3" xfId="11050"/>
    <cellStyle name="Normal 25 3 3 3 3 2" xfId="25533"/>
    <cellStyle name="Normal 25 3 3 3 3 2 2" xfId="54204"/>
    <cellStyle name="Normal 25 3 3 3 3 3" xfId="39868"/>
    <cellStyle name="Normal 25 3 3 3 4" xfId="18363"/>
    <cellStyle name="Normal 25 3 3 3 4 2" xfId="47034"/>
    <cellStyle name="Normal 25 3 3 3 5" xfId="32698"/>
    <cellStyle name="Normal 25 3 3 4" xfId="5631"/>
    <cellStyle name="Normal 25 3 3 4 2" xfId="12835"/>
    <cellStyle name="Normal 25 3 3 4 2 2" xfId="27318"/>
    <cellStyle name="Normal 25 3 3 4 2 2 2" xfId="55989"/>
    <cellStyle name="Normal 25 3 3 4 2 3" xfId="41653"/>
    <cellStyle name="Normal 25 3 3 4 3" xfId="20148"/>
    <cellStyle name="Normal 25 3 3 4 3 2" xfId="48819"/>
    <cellStyle name="Normal 25 3 3 4 4" xfId="34483"/>
    <cellStyle name="Normal 25 3 3 5" xfId="9272"/>
    <cellStyle name="Normal 25 3 3 5 2" xfId="23755"/>
    <cellStyle name="Normal 25 3 3 5 2 2" xfId="52426"/>
    <cellStyle name="Normal 25 3 3 5 3" xfId="38090"/>
    <cellStyle name="Normal 25 3 3 6" xfId="16585"/>
    <cellStyle name="Normal 25 3 3 6 2" xfId="45256"/>
    <cellStyle name="Normal 25 3 3 7" xfId="30920"/>
    <cellStyle name="Normal 25 3 3 8" xfId="2089"/>
    <cellStyle name="Normal 25 3 4" xfId="2539"/>
    <cellStyle name="Normal 25 3 4 2" xfId="4296"/>
    <cellStyle name="Normal 25 3 4 2 2" xfId="7859"/>
    <cellStyle name="Normal 25 3 4 2 2 2" xfId="15063"/>
    <cellStyle name="Normal 25 3 4 2 2 2 2" xfId="29546"/>
    <cellStyle name="Normal 25 3 4 2 2 2 2 2" xfId="58217"/>
    <cellStyle name="Normal 25 3 4 2 2 2 3" xfId="43881"/>
    <cellStyle name="Normal 25 3 4 2 2 3" xfId="22376"/>
    <cellStyle name="Normal 25 3 4 2 2 3 2" xfId="51047"/>
    <cellStyle name="Normal 25 3 4 2 2 4" xfId="36711"/>
    <cellStyle name="Normal 25 3 4 2 3" xfId="11500"/>
    <cellStyle name="Normal 25 3 4 2 3 2" xfId="25983"/>
    <cellStyle name="Normal 25 3 4 2 3 2 2" xfId="54654"/>
    <cellStyle name="Normal 25 3 4 2 3 3" xfId="40318"/>
    <cellStyle name="Normal 25 3 4 2 4" xfId="18813"/>
    <cellStyle name="Normal 25 3 4 2 4 2" xfId="47484"/>
    <cellStyle name="Normal 25 3 4 2 5" xfId="33148"/>
    <cellStyle name="Normal 25 3 4 3" xfId="6091"/>
    <cellStyle name="Normal 25 3 4 3 2" xfId="13295"/>
    <cellStyle name="Normal 25 3 4 3 2 2" xfId="27778"/>
    <cellStyle name="Normal 25 3 4 3 2 2 2" xfId="56449"/>
    <cellStyle name="Normal 25 3 4 3 2 3" xfId="42113"/>
    <cellStyle name="Normal 25 3 4 3 3" xfId="20608"/>
    <cellStyle name="Normal 25 3 4 3 3 2" xfId="49279"/>
    <cellStyle name="Normal 25 3 4 3 4" xfId="34943"/>
    <cellStyle name="Normal 25 3 4 4" xfId="9732"/>
    <cellStyle name="Normal 25 3 4 4 2" xfId="24215"/>
    <cellStyle name="Normal 25 3 4 4 2 2" xfId="52886"/>
    <cellStyle name="Normal 25 3 4 4 3" xfId="38550"/>
    <cellStyle name="Normal 25 3 4 5" xfId="17045"/>
    <cellStyle name="Normal 25 3 4 5 2" xfId="45716"/>
    <cellStyle name="Normal 25 3 4 6" xfId="31380"/>
    <cellStyle name="Normal 25 3 5" xfId="3414"/>
    <cellStyle name="Normal 25 3 5 2" xfId="6975"/>
    <cellStyle name="Normal 25 3 5 2 2" xfId="14179"/>
    <cellStyle name="Normal 25 3 5 2 2 2" xfId="28662"/>
    <cellStyle name="Normal 25 3 5 2 2 2 2" xfId="57333"/>
    <cellStyle name="Normal 25 3 5 2 2 3" xfId="42997"/>
    <cellStyle name="Normal 25 3 5 2 3" xfId="21492"/>
    <cellStyle name="Normal 25 3 5 2 3 2" xfId="50163"/>
    <cellStyle name="Normal 25 3 5 2 4" xfId="35827"/>
    <cellStyle name="Normal 25 3 5 3" xfId="10616"/>
    <cellStyle name="Normal 25 3 5 3 2" xfId="25099"/>
    <cellStyle name="Normal 25 3 5 3 2 2" xfId="53770"/>
    <cellStyle name="Normal 25 3 5 3 3" xfId="39434"/>
    <cellStyle name="Normal 25 3 5 4" xfId="17929"/>
    <cellStyle name="Normal 25 3 5 4 2" xfId="46600"/>
    <cellStyle name="Normal 25 3 5 5" xfId="32264"/>
    <cellStyle name="Normal 25 3 6" xfId="5197"/>
    <cellStyle name="Normal 25 3 6 2" xfId="12401"/>
    <cellStyle name="Normal 25 3 6 2 2" xfId="26884"/>
    <cellStyle name="Normal 25 3 6 2 2 2" xfId="55555"/>
    <cellStyle name="Normal 25 3 6 2 3" xfId="41219"/>
    <cellStyle name="Normal 25 3 6 3" xfId="19714"/>
    <cellStyle name="Normal 25 3 6 3 2" xfId="48385"/>
    <cellStyle name="Normal 25 3 6 4" xfId="34049"/>
    <cellStyle name="Normal 25 3 7" xfId="8831"/>
    <cellStyle name="Normal 25 3 7 2" xfId="23314"/>
    <cellStyle name="Normal 25 3 7 2 2" xfId="51985"/>
    <cellStyle name="Normal 25 3 7 3" xfId="37649"/>
    <cellStyle name="Normal 25 3 8" xfId="16151"/>
    <cellStyle name="Normal 25 3 8 2" xfId="44822"/>
    <cellStyle name="Normal 25 3 9" xfId="30486"/>
    <cellStyle name="Normal 25 4" xfId="586"/>
    <cellStyle name="Normal 25 4 2" xfId="1039"/>
    <cellStyle name="Normal 25 4 2 2" xfId="3015"/>
    <cellStyle name="Normal 25 4 2 2 2" xfId="4778"/>
    <cellStyle name="Normal 25 4 2 2 2 2" xfId="8341"/>
    <cellStyle name="Normal 25 4 2 2 2 2 2" xfId="15545"/>
    <cellStyle name="Normal 25 4 2 2 2 2 2 2" xfId="30028"/>
    <cellStyle name="Normal 25 4 2 2 2 2 2 2 2" xfId="58699"/>
    <cellStyle name="Normal 25 4 2 2 2 2 2 3" xfId="44363"/>
    <cellStyle name="Normal 25 4 2 2 2 2 3" xfId="22858"/>
    <cellStyle name="Normal 25 4 2 2 2 2 3 2" xfId="51529"/>
    <cellStyle name="Normal 25 4 2 2 2 2 4" xfId="37193"/>
    <cellStyle name="Normal 25 4 2 2 2 3" xfId="11982"/>
    <cellStyle name="Normal 25 4 2 2 2 3 2" xfId="26465"/>
    <cellStyle name="Normal 25 4 2 2 2 3 2 2" xfId="55136"/>
    <cellStyle name="Normal 25 4 2 2 2 3 3" xfId="40800"/>
    <cellStyle name="Normal 25 4 2 2 2 4" xfId="19295"/>
    <cellStyle name="Normal 25 4 2 2 2 4 2" xfId="47966"/>
    <cellStyle name="Normal 25 4 2 2 2 5" xfId="33630"/>
    <cellStyle name="Normal 25 4 2 2 3" xfId="6573"/>
    <cellStyle name="Normal 25 4 2 2 3 2" xfId="13777"/>
    <cellStyle name="Normal 25 4 2 2 3 2 2" xfId="28260"/>
    <cellStyle name="Normal 25 4 2 2 3 2 2 2" xfId="56931"/>
    <cellStyle name="Normal 25 4 2 2 3 2 3" xfId="42595"/>
    <cellStyle name="Normal 25 4 2 2 3 3" xfId="21090"/>
    <cellStyle name="Normal 25 4 2 2 3 3 2" xfId="49761"/>
    <cellStyle name="Normal 25 4 2 2 3 4" xfId="35425"/>
    <cellStyle name="Normal 25 4 2 2 4" xfId="10214"/>
    <cellStyle name="Normal 25 4 2 2 4 2" xfId="24697"/>
    <cellStyle name="Normal 25 4 2 2 4 2 2" xfId="53368"/>
    <cellStyle name="Normal 25 4 2 2 4 3" xfId="39032"/>
    <cellStyle name="Normal 25 4 2 2 5" xfId="17527"/>
    <cellStyle name="Normal 25 4 2 2 5 2" xfId="46198"/>
    <cellStyle name="Normal 25 4 2 2 6" xfId="31862"/>
    <cellStyle name="Normal 25 4 2 3" xfId="3894"/>
    <cellStyle name="Normal 25 4 2 3 2" xfId="7457"/>
    <cellStyle name="Normal 25 4 2 3 2 2" xfId="14661"/>
    <cellStyle name="Normal 25 4 2 3 2 2 2" xfId="29144"/>
    <cellStyle name="Normal 25 4 2 3 2 2 2 2" xfId="57815"/>
    <cellStyle name="Normal 25 4 2 3 2 2 3" xfId="43479"/>
    <cellStyle name="Normal 25 4 2 3 2 3" xfId="21974"/>
    <cellStyle name="Normal 25 4 2 3 2 3 2" xfId="50645"/>
    <cellStyle name="Normal 25 4 2 3 2 4" xfId="36309"/>
    <cellStyle name="Normal 25 4 2 3 3" xfId="11098"/>
    <cellStyle name="Normal 25 4 2 3 3 2" xfId="25581"/>
    <cellStyle name="Normal 25 4 2 3 3 2 2" xfId="54252"/>
    <cellStyle name="Normal 25 4 2 3 3 3" xfId="39916"/>
    <cellStyle name="Normal 25 4 2 3 4" xfId="18411"/>
    <cellStyle name="Normal 25 4 2 3 4 2" xfId="47082"/>
    <cellStyle name="Normal 25 4 2 3 5" xfId="32746"/>
    <cellStyle name="Normal 25 4 2 4" xfId="5679"/>
    <cellStyle name="Normal 25 4 2 4 2" xfId="12883"/>
    <cellStyle name="Normal 25 4 2 4 2 2" xfId="27366"/>
    <cellStyle name="Normal 25 4 2 4 2 2 2" xfId="56037"/>
    <cellStyle name="Normal 25 4 2 4 2 3" xfId="41701"/>
    <cellStyle name="Normal 25 4 2 4 3" xfId="20196"/>
    <cellStyle name="Normal 25 4 2 4 3 2" xfId="48867"/>
    <cellStyle name="Normal 25 4 2 4 4" xfId="34531"/>
    <cellStyle name="Normal 25 4 2 5" xfId="9320"/>
    <cellStyle name="Normal 25 4 2 5 2" xfId="23803"/>
    <cellStyle name="Normal 25 4 2 5 2 2" xfId="52474"/>
    <cellStyle name="Normal 25 4 2 5 3" xfId="38138"/>
    <cellStyle name="Normal 25 4 2 6" xfId="16633"/>
    <cellStyle name="Normal 25 4 2 6 2" xfId="45304"/>
    <cellStyle name="Normal 25 4 2 7" xfId="30968"/>
    <cellStyle name="Normal 25 4 2 8" xfId="2136"/>
    <cellStyle name="Normal 25 4 3" xfId="2585"/>
    <cellStyle name="Normal 25 4 3 2" xfId="4344"/>
    <cellStyle name="Normal 25 4 3 2 2" xfId="7907"/>
    <cellStyle name="Normal 25 4 3 2 2 2" xfId="15111"/>
    <cellStyle name="Normal 25 4 3 2 2 2 2" xfId="29594"/>
    <cellStyle name="Normal 25 4 3 2 2 2 2 2" xfId="58265"/>
    <cellStyle name="Normal 25 4 3 2 2 2 3" xfId="43929"/>
    <cellStyle name="Normal 25 4 3 2 2 3" xfId="22424"/>
    <cellStyle name="Normal 25 4 3 2 2 3 2" xfId="51095"/>
    <cellStyle name="Normal 25 4 3 2 2 4" xfId="36759"/>
    <cellStyle name="Normal 25 4 3 2 3" xfId="11548"/>
    <cellStyle name="Normal 25 4 3 2 3 2" xfId="26031"/>
    <cellStyle name="Normal 25 4 3 2 3 2 2" xfId="54702"/>
    <cellStyle name="Normal 25 4 3 2 3 3" xfId="40366"/>
    <cellStyle name="Normal 25 4 3 2 4" xfId="18861"/>
    <cellStyle name="Normal 25 4 3 2 4 2" xfId="47532"/>
    <cellStyle name="Normal 25 4 3 2 5" xfId="33196"/>
    <cellStyle name="Normal 25 4 3 3" xfId="6139"/>
    <cellStyle name="Normal 25 4 3 3 2" xfId="13343"/>
    <cellStyle name="Normal 25 4 3 3 2 2" xfId="27826"/>
    <cellStyle name="Normal 25 4 3 3 2 2 2" xfId="56497"/>
    <cellStyle name="Normal 25 4 3 3 2 3" xfId="42161"/>
    <cellStyle name="Normal 25 4 3 3 3" xfId="20656"/>
    <cellStyle name="Normal 25 4 3 3 3 2" xfId="49327"/>
    <cellStyle name="Normal 25 4 3 3 4" xfId="34991"/>
    <cellStyle name="Normal 25 4 3 4" xfId="9780"/>
    <cellStyle name="Normal 25 4 3 4 2" xfId="24263"/>
    <cellStyle name="Normal 25 4 3 4 2 2" xfId="52934"/>
    <cellStyle name="Normal 25 4 3 4 3" xfId="38598"/>
    <cellStyle name="Normal 25 4 3 5" xfId="17093"/>
    <cellStyle name="Normal 25 4 3 5 2" xfId="45764"/>
    <cellStyle name="Normal 25 4 3 6" xfId="31428"/>
    <cellStyle name="Normal 25 4 4" xfId="3462"/>
    <cellStyle name="Normal 25 4 4 2" xfId="7023"/>
    <cellStyle name="Normal 25 4 4 2 2" xfId="14227"/>
    <cellStyle name="Normal 25 4 4 2 2 2" xfId="28710"/>
    <cellStyle name="Normal 25 4 4 2 2 2 2" xfId="57381"/>
    <cellStyle name="Normal 25 4 4 2 2 3" xfId="43045"/>
    <cellStyle name="Normal 25 4 4 2 3" xfId="21540"/>
    <cellStyle name="Normal 25 4 4 2 3 2" xfId="50211"/>
    <cellStyle name="Normal 25 4 4 2 4" xfId="35875"/>
    <cellStyle name="Normal 25 4 4 3" xfId="10664"/>
    <cellStyle name="Normal 25 4 4 3 2" xfId="25147"/>
    <cellStyle name="Normal 25 4 4 3 2 2" xfId="53818"/>
    <cellStyle name="Normal 25 4 4 3 3" xfId="39482"/>
    <cellStyle name="Normal 25 4 4 4" xfId="17977"/>
    <cellStyle name="Normal 25 4 4 4 2" xfId="46648"/>
    <cellStyle name="Normal 25 4 4 5" xfId="32312"/>
    <cellStyle name="Normal 25 4 5" xfId="5245"/>
    <cellStyle name="Normal 25 4 5 2" xfId="12449"/>
    <cellStyle name="Normal 25 4 5 2 2" xfId="26932"/>
    <cellStyle name="Normal 25 4 5 2 2 2" xfId="55603"/>
    <cellStyle name="Normal 25 4 5 2 3" xfId="41267"/>
    <cellStyle name="Normal 25 4 5 3" xfId="19762"/>
    <cellStyle name="Normal 25 4 5 3 2" xfId="48433"/>
    <cellStyle name="Normal 25 4 5 4" xfId="34097"/>
    <cellStyle name="Normal 25 4 6" xfId="8883"/>
    <cellStyle name="Normal 25 4 6 2" xfId="23366"/>
    <cellStyle name="Normal 25 4 6 2 2" xfId="52037"/>
    <cellStyle name="Normal 25 4 6 3" xfId="37701"/>
    <cellStyle name="Normal 25 4 7" xfId="16199"/>
    <cellStyle name="Normal 25 4 7 2" xfId="44870"/>
    <cellStyle name="Normal 25 4 8" xfId="30534"/>
    <cellStyle name="Normal 25 4 9" xfId="1706"/>
    <cellStyle name="Normal 25 5" xfId="823"/>
    <cellStyle name="Normal 25 5 2" xfId="2801"/>
    <cellStyle name="Normal 25 5 2 2" xfId="4562"/>
    <cellStyle name="Normal 25 5 2 2 2" xfId="8125"/>
    <cellStyle name="Normal 25 5 2 2 2 2" xfId="15329"/>
    <cellStyle name="Normal 25 5 2 2 2 2 2" xfId="29812"/>
    <cellStyle name="Normal 25 5 2 2 2 2 2 2" xfId="58483"/>
    <cellStyle name="Normal 25 5 2 2 2 2 3" xfId="44147"/>
    <cellStyle name="Normal 25 5 2 2 2 3" xfId="22642"/>
    <cellStyle name="Normal 25 5 2 2 2 3 2" xfId="51313"/>
    <cellStyle name="Normal 25 5 2 2 2 4" xfId="36977"/>
    <cellStyle name="Normal 25 5 2 2 3" xfId="11766"/>
    <cellStyle name="Normal 25 5 2 2 3 2" xfId="26249"/>
    <cellStyle name="Normal 25 5 2 2 3 2 2" xfId="54920"/>
    <cellStyle name="Normal 25 5 2 2 3 3" xfId="40584"/>
    <cellStyle name="Normal 25 5 2 2 4" xfId="19079"/>
    <cellStyle name="Normal 25 5 2 2 4 2" xfId="47750"/>
    <cellStyle name="Normal 25 5 2 2 5" xfId="33414"/>
    <cellStyle name="Normal 25 5 2 3" xfId="6357"/>
    <cellStyle name="Normal 25 5 2 3 2" xfId="13561"/>
    <cellStyle name="Normal 25 5 2 3 2 2" xfId="28044"/>
    <cellStyle name="Normal 25 5 2 3 2 2 2" xfId="56715"/>
    <cellStyle name="Normal 25 5 2 3 2 3" xfId="42379"/>
    <cellStyle name="Normal 25 5 2 3 3" xfId="20874"/>
    <cellStyle name="Normal 25 5 2 3 3 2" xfId="49545"/>
    <cellStyle name="Normal 25 5 2 3 4" xfId="35209"/>
    <cellStyle name="Normal 25 5 2 4" xfId="9998"/>
    <cellStyle name="Normal 25 5 2 4 2" xfId="24481"/>
    <cellStyle name="Normal 25 5 2 4 2 2" xfId="53152"/>
    <cellStyle name="Normal 25 5 2 4 3" xfId="38816"/>
    <cellStyle name="Normal 25 5 2 5" xfId="17311"/>
    <cellStyle name="Normal 25 5 2 5 2" xfId="45982"/>
    <cellStyle name="Normal 25 5 2 6" xfId="31646"/>
    <cellStyle name="Normal 25 5 3" xfId="3678"/>
    <cellStyle name="Normal 25 5 3 2" xfId="7241"/>
    <cellStyle name="Normal 25 5 3 2 2" xfId="14445"/>
    <cellStyle name="Normal 25 5 3 2 2 2" xfId="28928"/>
    <cellStyle name="Normal 25 5 3 2 2 2 2" xfId="57599"/>
    <cellStyle name="Normal 25 5 3 2 2 3" xfId="43263"/>
    <cellStyle name="Normal 25 5 3 2 3" xfId="21758"/>
    <cellStyle name="Normal 25 5 3 2 3 2" xfId="50429"/>
    <cellStyle name="Normal 25 5 3 2 4" xfId="36093"/>
    <cellStyle name="Normal 25 5 3 3" xfId="10882"/>
    <cellStyle name="Normal 25 5 3 3 2" xfId="25365"/>
    <cellStyle name="Normal 25 5 3 3 2 2" xfId="54036"/>
    <cellStyle name="Normal 25 5 3 3 3" xfId="39700"/>
    <cellStyle name="Normal 25 5 3 4" xfId="18195"/>
    <cellStyle name="Normal 25 5 3 4 2" xfId="46866"/>
    <cellStyle name="Normal 25 5 3 5" xfId="32530"/>
    <cellStyle name="Normal 25 5 4" xfId="5463"/>
    <cellStyle name="Normal 25 5 4 2" xfId="12667"/>
    <cellStyle name="Normal 25 5 4 2 2" xfId="27150"/>
    <cellStyle name="Normal 25 5 4 2 2 2" xfId="55821"/>
    <cellStyle name="Normal 25 5 4 2 3" xfId="41485"/>
    <cellStyle name="Normal 25 5 4 3" xfId="19980"/>
    <cellStyle name="Normal 25 5 4 3 2" xfId="48651"/>
    <cellStyle name="Normal 25 5 4 4" xfId="34315"/>
    <cellStyle name="Normal 25 5 5" xfId="9104"/>
    <cellStyle name="Normal 25 5 5 2" xfId="23587"/>
    <cellStyle name="Normal 25 5 5 2 2" xfId="52258"/>
    <cellStyle name="Normal 25 5 5 3" xfId="37922"/>
    <cellStyle name="Normal 25 5 6" xfId="16417"/>
    <cellStyle name="Normal 25 5 6 2" xfId="45088"/>
    <cellStyle name="Normal 25 5 7" xfId="30752"/>
    <cellStyle name="Normal 25 5 8" xfId="1922"/>
    <cellStyle name="Normal 25 6" xfId="2375"/>
    <cellStyle name="Normal 25 6 2" xfId="4128"/>
    <cellStyle name="Normal 25 6 2 2" xfId="7691"/>
    <cellStyle name="Normal 25 6 2 2 2" xfId="14895"/>
    <cellStyle name="Normal 25 6 2 2 2 2" xfId="29378"/>
    <cellStyle name="Normal 25 6 2 2 2 2 2" xfId="58049"/>
    <cellStyle name="Normal 25 6 2 2 2 3" xfId="43713"/>
    <cellStyle name="Normal 25 6 2 2 3" xfId="22208"/>
    <cellStyle name="Normal 25 6 2 2 3 2" xfId="50879"/>
    <cellStyle name="Normal 25 6 2 2 4" xfId="36543"/>
    <cellStyle name="Normal 25 6 2 3" xfId="11332"/>
    <cellStyle name="Normal 25 6 2 3 2" xfId="25815"/>
    <cellStyle name="Normal 25 6 2 3 2 2" xfId="54486"/>
    <cellStyle name="Normal 25 6 2 3 3" xfId="40150"/>
    <cellStyle name="Normal 25 6 2 4" xfId="18645"/>
    <cellStyle name="Normal 25 6 2 4 2" xfId="47316"/>
    <cellStyle name="Normal 25 6 2 5" xfId="32980"/>
    <cellStyle name="Normal 25 6 3" xfId="5923"/>
    <cellStyle name="Normal 25 6 3 2" xfId="13127"/>
    <cellStyle name="Normal 25 6 3 2 2" xfId="27610"/>
    <cellStyle name="Normal 25 6 3 2 2 2" xfId="56281"/>
    <cellStyle name="Normal 25 6 3 2 3" xfId="41945"/>
    <cellStyle name="Normal 25 6 3 3" xfId="20440"/>
    <cellStyle name="Normal 25 6 3 3 2" xfId="49111"/>
    <cellStyle name="Normal 25 6 3 4" xfId="34775"/>
    <cellStyle name="Normal 25 6 4" xfId="9564"/>
    <cellStyle name="Normal 25 6 4 2" xfId="24047"/>
    <cellStyle name="Normal 25 6 4 2 2" xfId="52718"/>
    <cellStyle name="Normal 25 6 4 3" xfId="38382"/>
    <cellStyle name="Normal 25 6 5" xfId="16877"/>
    <cellStyle name="Normal 25 6 5 2" xfId="45548"/>
    <cellStyle name="Normal 25 6 6" xfId="31212"/>
    <cellStyle name="Normal 25 7" xfId="3246"/>
    <cellStyle name="Normal 25 7 2" xfId="6807"/>
    <cellStyle name="Normal 25 7 2 2" xfId="14011"/>
    <cellStyle name="Normal 25 7 2 2 2" xfId="28494"/>
    <cellStyle name="Normal 25 7 2 2 2 2" xfId="57165"/>
    <cellStyle name="Normal 25 7 2 2 3" xfId="42829"/>
    <cellStyle name="Normal 25 7 2 3" xfId="21324"/>
    <cellStyle name="Normal 25 7 2 3 2" xfId="49995"/>
    <cellStyle name="Normal 25 7 2 4" xfId="35659"/>
    <cellStyle name="Normal 25 7 3" xfId="10448"/>
    <cellStyle name="Normal 25 7 3 2" xfId="24931"/>
    <cellStyle name="Normal 25 7 3 2 2" xfId="53602"/>
    <cellStyle name="Normal 25 7 3 3" xfId="39266"/>
    <cellStyle name="Normal 25 7 4" xfId="17761"/>
    <cellStyle name="Normal 25 7 4 2" xfId="46432"/>
    <cellStyle name="Normal 25 7 5" xfId="32096"/>
    <cellStyle name="Normal 25 8" xfId="5029"/>
    <cellStyle name="Normal 25 8 2" xfId="12233"/>
    <cellStyle name="Normal 25 8 2 2" xfId="26716"/>
    <cellStyle name="Normal 25 8 2 2 2" xfId="55387"/>
    <cellStyle name="Normal 25 8 2 3" xfId="41051"/>
    <cellStyle name="Normal 25 8 3" xfId="19546"/>
    <cellStyle name="Normal 25 8 3 2" xfId="48217"/>
    <cellStyle name="Normal 25 8 4" xfId="33881"/>
    <cellStyle name="Normal 25 9" xfId="8650"/>
    <cellStyle name="Normal 25 9 2" xfId="23133"/>
    <cellStyle name="Normal 25 9 2 2" xfId="51804"/>
    <cellStyle name="Normal 25 9 3" xfId="37468"/>
    <cellStyle name="Normal 26" xfId="345"/>
    <cellStyle name="Normal 26 2" xfId="531"/>
    <cellStyle name="Normal 26 2 10" xfId="1665"/>
    <cellStyle name="Normal 26 2 2" xfId="770"/>
    <cellStyle name="Normal 26 2 2 2" xfId="1212"/>
    <cellStyle name="Normal 26 2 2 2 2" xfId="3187"/>
    <cellStyle name="Normal 26 2 2 2 2 2" xfId="4951"/>
    <cellStyle name="Normal 26 2 2 2 2 2 2" xfId="8514"/>
    <cellStyle name="Normal 26 2 2 2 2 2 2 2" xfId="15718"/>
    <cellStyle name="Normal 26 2 2 2 2 2 2 2 2" xfId="30201"/>
    <cellStyle name="Normal 26 2 2 2 2 2 2 2 2 2" xfId="58872"/>
    <cellStyle name="Normal 26 2 2 2 2 2 2 2 3" xfId="44536"/>
    <cellStyle name="Normal 26 2 2 2 2 2 2 3" xfId="23031"/>
    <cellStyle name="Normal 26 2 2 2 2 2 2 3 2" xfId="51702"/>
    <cellStyle name="Normal 26 2 2 2 2 2 2 4" xfId="37366"/>
    <cellStyle name="Normal 26 2 2 2 2 2 3" xfId="12155"/>
    <cellStyle name="Normal 26 2 2 2 2 2 3 2" xfId="26638"/>
    <cellStyle name="Normal 26 2 2 2 2 2 3 2 2" xfId="55309"/>
    <cellStyle name="Normal 26 2 2 2 2 2 3 3" xfId="40973"/>
    <cellStyle name="Normal 26 2 2 2 2 2 4" xfId="19468"/>
    <cellStyle name="Normal 26 2 2 2 2 2 4 2" xfId="48139"/>
    <cellStyle name="Normal 26 2 2 2 2 2 5" xfId="33803"/>
    <cellStyle name="Normal 26 2 2 2 2 3" xfId="6746"/>
    <cellStyle name="Normal 26 2 2 2 2 3 2" xfId="13950"/>
    <cellStyle name="Normal 26 2 2 2 2 3 2 2" xfId="28433"/>
    <cellStyle name="Normal 26 2 2 2 2 3 2 2 2" xfId="57104"/>
    <cellStyle name="Normal 26 2 2 2 2 3 2 3" xfId="42768"/>
    <cellStyle name="Normal 26 2 2 2 2 3 3" xfId="21263"/>
    <cellStyle name="Normal 26 2 2 2 2 3 3 2" xfId="49934"/>
    <cellStyle name="Normal 26 2 2 2 2 3 4" xfId="35598"/>
    <cellStyle name="Normal 26 2 2 2 2 4" xfId="10387"/>
    <cellStyle name="Normal 26 2 2 2 2 4 2" xfId="24870"/>
    <cellStyle name="Normal 26 2 2 2 2 4 2 2" xfId="53541"/>
    <cellStyle name="Normal 26 2 2 2 2 4 3" xfId="39205"/>
    <cellStyle name="Normal 26 2 2 2 2 5" xfId="17700"/>
    <cellStyle name="Normal 26 2 2 2 2 5 2" xfId="46371"/>
    <cellStyle name="Normal 26 2 2 2 2 6" xfId="32035"/>
    <cellStyle name="Normal 26 2 2 2 3" xfId="4067"/>
    <cellStyle name="Normal 26 2 2 2 3 2" xfId="7630"/>
    <cellStyle name="Normal 26 2 2 2 3 2 2" xfId="14834"/>
    <cellStyle name="Normal 26 2 2 2 3 2 2 2" xfId="29317"/>
    <cellStyle name="Normal 26 2 2 2 3 2 2 2 2" xfId="57988"/>
    <cellStyle name="Normal 26 2 2 2 3 2 2 3" xfId="43652"/>
    <cellStyle name="Normal 26 2 2 2 3 2 3" xfId="22147"/>
    <cellStyle name="Normal 26 2 2 2 3 2 3 2" xfId="50818"/>
    <cellStyle name="Normal 26 2 2 2 3 2 4" xfId="36482"/>
    <cellStyle name="Normal 26 2 2 2 3 3" xfId="11271"/>
    <cellStyle name="Normal 26 2 2 2 3 3 2" xfId="25754"/>
    <cellStyle name="Normal 26 2 2 2 3 3 2 2" xfId="54425"/>
    <cellStyle name="Normal 26 2 2 2 3 3 3" xfId="40089"/>
    <cellStyle name="Normal 26 2 2 2 3 4" xfId="18584"/>
    <cellStyle name="Normal 26 2 2 2 3 4 2" xfId="47255"/>
    <cellStyle name="Normal 26 2 2 2 3 5" xfId="32919"/>
    <cellStyle name="Normal 26 2 2 2 4" xfId="5852"/>
    <cellStyle name="Normal 26 2 2 2 4 2" xfId="13056"/>
    <cellStyle name="Normal 26 2 2 2 4 2 2" xfId="27539"/>
    <cellStyle name="Normal 26 2 2 2 4 2 2 2" xfId="56210"/>
    <cellStyle name="Normal 26 2 2 2 4 2 3" xfId="41874"/>
    <cellStyle name="Normal 26 2 2 2 4 3" xfId="20369"/>
    <cellStyle name="Normal 26 2 2 2 4 3 2" xfId="49040"/>
    <cellStyle name="Normal 26 2 2 2 4 4" xfId="34704"/>
    <cellStyle name="Normal 26 2 2 2 5" xfId="9493"/>
    <cellStyle name="Normal 26 2 2 2 5 2" xfId="23976"/>
    <cellStyle name="Normal 26 2 2 2 5 2 2" xfId="52647"/>
    <cellStyle name="Normal 26 2 2 2 5 3" xfId="38311"/>
    <cellStyle name="Normal 26 2 2 2 6" xfId="16806"/>
    <cellStyle name="Normal 26 2 2 2 6 2" xfId="45477"/>
    <cellStyle name="Normal 26 2 2 2 7" xfId="31141"/>
    <cellStyle name="Normal 26 2 2 2 8" xfId="2308"/>
    <cellStyle name="Normal 26 2 2 3" xfId="2757"/>
    <cellStyle name="Normal 26 2 2 3 2" xfId="4517"/>
    <cellStyle name="Normal 26 2 2 3 2 2" xfId="8080"/>
    <cellStyle name="Normal 26 2 2 3 2 2 2" xfId="15284"/>
    <cellStyle name="Normal 26 2 2 3 2 2 2 2" xfId="29767"/>
    <cellStyle name="Normal 26 2 2 3 2 2 2 2 2" xfId="58438"/>
    <cellStyle name="Normal 26 2 2 3 2 2 2 3" xfId="44102"/>
    <cellStyle name="Normal 26 2 2 3 2 2 3" xfId="22597"/>
    <cellStyle name="Normal 26 2 2 3 2 2 3 2" xfId="51268"/>
    <cellStyle name="Normal 26 2 2 3 2 2 4" xfId="36932"/>
    <cellStyle name="Normal 26 2 2 3 2 3" xfId="11721"/>
    <cellStyle name="Normal 26 2 2 3 2 3 2" xfId="26204"/>
    <cellStyle name="Normal 26 2 2 3 2 3 2 2" xfId="54875"/>
    <cellStyle name="Normal 26 2 2 3 2 3 3" xfId="40539"/>
    <cellStyle name="Normal 26 2 2 3 2 4" xfId="19034"/>
    <cellStyle name="Normal 26 2 2 3 2 4 2" xfId="47705"/>
    <cellStyle name="Normal 26 2 2 3 2 5" xfId="33369"/>
    <cellStyle name="Normal 26 2 2 3 3" xfId="6312"/>
    <cellStyle name="Normal 26 2 2 3 3 2" xfId="13516"/>
    <cellStyle name="Normal 26 2 2 3 3 2 2" xfId="27999"/>
    <cellStyle name="Normal 26 2 2 3 3 2 2 2" xfId="56670"/>
    <cellStyle name="Normal 26 2 2 3 3 2 3" xfId="42334"/>
    <cellStyle name="Normal 26 2 2 3 3 3" xfId="20829"/>
    <cellStyle name="Normal 26 2 2 3 3 3 2" xfId="49500"/>
    <cellStyle name="Normal 26 2 2 3 3 4" xfId="35164"/>
    <cellStyle name="Normal 26 2 2 3 4" xfId="9953"/>
    <cellStyle name="Normal 26 2 2 3 4 2" xfId="24436"/>
    <cellStyle name="Normal 26 2 2 3 4 2 2" xfId="53107"/>
    <cellStyle name="Normal 26 2 2 3 4 3" xfId="38771"/>
    <cellStyle name="Normal 26 2 2 3 5" xfId="17266"/>
    <cellStyle name="Normal 26 2 2 3 5 2" xfId="45937"/>
    <cellStyle name="Normal 26 2 2 3 6" xfId="31601"/>
    <cellStyle name="Normal 26 2 2 4" xfId="3634"/>
    <cellStyle name="Normal 26 2 2 4 2" xfId="7196"/>
    <cellStyle name="Normal 26 2 2 4 2 2" xfId="14400"/>
    <cellStyle name="Normal 26 2 2 4 2 2 2" xfId="28883"/>
    <cellStyle name="Normal 26 2 2 4 2 2 2 2" xfId="57554"/>
    <cellStyle name="Normal 26 2 2 4 2 2 3" xfId="43218"/>
    <cellStyle name="Normal 26 2 2 4 2 3" xfId="21713"/>
    <cellStyle name="Normal 26 2 2 4 2 3 2" xfId="50384"/>
    <cellStyle name="Normal 26 2 2 4 2 4" xfId="36048"/>
    <cellStyle name="Normal 26 2 2 4 3" xfId="10837"/>
    <cellStyle name="Normal 26 2 2 4 3 2" xfId="25320"/>
    <cellStyle name="Normal 26 2 2 4 3 2 2" xfId="53991"/>
    <cellStyle name="Normal 26 2 2 4 3 3" xfId="39655"/>
    <cellStyle name="Normal 26 2 2 4 4" xfId="18150"/>
    <cellStyle name="Normal 26 2 2 4 4 2" xfId="46821"/>
    <cellStyle name="Normal 26 2 2 4 5" xfId="32485"/>
    <cellStyle name="Normal 26 2 2 5" xfId="5418"/>
    <cellStyle name="Normal 26 2 2 5 2" xfId="12622"/>
    <cellStyle name="Normal 26 2 2 5 2 2" xfId="27105"/>
    <cellStyle name="Normal 26 2 2 5 2 2 2" xfId="55776"/>
    <cellStyle name="Normal 26 2 2 5 2 3" xfId="41440"/>
    <cellStyle name="Normal 26 2 2 5 3" xfId="19935"/>
    <cellStyle name="Normal 26 2 2 5 3 2" xfId="48606"/>
    <cellStyle name="Normal 26 2 2 5 4" xfId="34270"/>
    <cellStyle name="Normal 26 2 2 6" xfId="9056"/>
    <cellStyle name="Normal 26 2 2 6 2" xfId="23539"/>
    <cellStyle name="Normal 26 2 2 6 2 2" xfId="52210"/>
    <cellStyle name="Normal 26 2 2 6 3" xfId="37874"/>
    <cellStyle name="Normal 26 2 2 7" xfId="16372"/>
    <cellStyle name="Normal 26 2 2 7 2" xfId="45043"/>
    <cellStyle name="Normal 26 2 2 8" xfId="30707"/>
    <cellStyle name="Normal 26 2 2 9" xfId="1878"/>
    <cellStyle name="Normal 26 2 3" xfId="996"/>
    <cellStyle name="Normal 26 2 3 2" xfId="2973"/>
    <cellStyle name="Normal 26 2 3 2 2" xfId="4735"/>
    <cellStyle name="Normal 26 2 3 2 2 2" xfId="8298"/>
    <cellStyle name="Normal 26 2 3 2 2 2 2" xfId="15502"/>
    <cellStyle name="Normal 26 2 3 2 2 2 2 2" xfId="29985"/>
    <cellStyle name="Normal 26 2 3 2 2 2 2 2 2" xfId="58656"/>
    <cellStyle name="Normal 26 2 3 2 2 2 2 3" xfId="44320"/>
    <cellStyle name="Normal 26 2 3 2 2 2 3" xfId="22815"/>
    <cellStyle name="Normal 26 2 3 2 2 2 3 2" xfId="51486"/>
    <cellStyle name="Normal 26 2 3 2 2 2 4" xfId="37150"/>
    <cellStyle name="Normal 26 2 3 2 2 3" xfId="11939"/>
    <cellStyle name="Normal 26 2 3 2 2 3 2" xfId="26422"/>
    <cellStyle name="Normal 26 2 3 2 2 3 2 2" xfId="55093"/>
    <cellStyle name="Normal 26 2 3 2 2 3 3" xfId="40757"/>
    <cellStyle name="Normal 26 2 3 2 2 4" xfId="19252"/>
    <cellStyle name="Normal 26 2 3 2 2 4 2" xfId="47923"/>
    <cellStyle name="Normal 26 2 3 2 2 5" xfId="33587"/>
    <cellStyle name="Normal 26 2 3 2 3" xfId="6530"/>
    <cellStyle name="Normal 26 2 3 2 3 2" xfId="13734"/>
    <cellStyle name="Normal 26 2 3 2 3 2 2" xfId="28217"/>
    <cellStyle name="Normal 26 2 3 2 3 2 2 2" xfId="56888"/>
    <cellStyle name="Normal 26 2 3 2 3 2 3" xfId="42552"/>
    <cellStyle name="Normal 26 2 3 2 3 3" xfId="21047"/>
    <cellStyle name="Normal 26 2 3 2 3 3 2" xfId="49718"/>
    <cellStyle name="Normal 26 2 3 2 3 4" xfId="35382"/>
    <cellStyle name="Normal 26 2 3 2 4" xfId="10171"/>
    <cellStyle name="Normal 26 2 3 2 4 2" xfId="24654"/>
    <cellStyle name="Normal 26 2 3 2 4 2 2" xfId="53325"/>
    <cellStyle name="Normal 26 2 3 2 4 3" xfId="38989"/>
    <cellStyle name="Normal 26 2 3 2 5" xfId="17484"/>
    <cellStyle name="Normal 26 2 3 2 5 2" xfId="46155"/>
    <cellStyle name="Normal 26 2 3 2 6" xfId="31819"/>
    <cellStyle name="Normal 26 2 3 3" xfId="3851"/>
    <cellStyle name="Normal 26 2 3 3 2" xfId="7414"/>
    <cellStyle name="Normal 26 2 3 3 2 2" xfId="14618"/>
    <cellStyle name="Normal 26 2 3 3 2 2 2" xfId="29101"/>
    <cellStyle name="Normal 26 2 3 3 2 2 2 2" xfId="57772"/>
    <cellStyle name="Normal 26 2 3 3 2 2 3" xfId="43436"/>
    <cellStyle name="Normal 26 2 3 3 2 3" xfId="21931"/>
    <cellStyle name="Normal 26 2 3 3 2 3 2" xfId="50602"/>
    <cellStyle name="Normal 26 2 3 3 2 4" xfId="36266"/>
    <cellStyle name="Normal 26 2 3 3 3" xfId="11055"/>
    <cellStyle name="Normal 26 2 3 3 3 2" xfId="25538"/>
    <cellStyle name="Normal 26 2 3 3 3 2 2" xfId="54209"/>
    <cellStyle name="Normal 26 2 3 3 3 3" xfId="39873"/>
    <cellStyle name="Normal 26 2 3 3 4" xfId="18368"/>
    <cellStyle name="Normal 26 2 3 3 4 2" xfId="47039"/>
    <cellStyle name="Normal 26 2 3 3 5" xfId="32703"/>
    <cellStyle name="Normal 26 2 3 4" xfId="5636"/>
    <cellStyle name="Normal 26 2 3 4 2" xfId="12840"/>
    <cellStyle name="Normal 26 2 3 4 2 2" xfId="27323"/>
    <cellStyle name="Normal 26 2 3 4 2 2 2" xfId="55994"/>
    <cellStyle name="Normal 26 2 3 4 2 3" xfId="41658"/>
    <cellStyle name="Normal 26 2 3 4 3" xfId="20153"/>
    <cellStyle name="Normal 26 2 3 4 3 2" xfId="48824"/>
    <cellStyle name="Normal 26 2 3 4 4" xfId="34488"/>
    <cellStyle name="Normal 26 2 3 5" xfId="9277"/>
    <cellStyle name="Normal 26 2 3 5 2" xfId="23760"/>
    <cellStyle name="Normal 26 2 3 5 2 2" xfId="52431"/>
    <cellStyle name="Normal 26 2 3 5 3" xfId="38095"/>
    <cellStyle name="Normal 26 2 3 6" xfId="16590"/>
    <cellStyle name="Normal 26 2 3 6 2" xfId="45261"/>
    <cellStyle name="Normal 26 2 3 7" xfId="30925"/>
    <cellStyle name="Normal 26 2 3 8" xfId="2094"/>
    <cellStyle name="Normal 26 2 4" xfId="2544"/>
    <cellStyle name="Normal 26 2 4 2" xfId="4301"/>
    <cellStyle name="Normal 26 2 4 2 2" xfId="7864"/>
    <cellStyle name="Normal 26 2 4 2 2 2" xfId="15068"/>
    <cellStyle name="Normal 26 2 4 2 2 2 2" xfId="29551"/>
    <cellStyle name="Normal 26 2 4 2 2 2 2 2" xfId="58222"/>
    <cellStyle name="Normal 26 2 4 2 2 2 3" xfId="43886"/>
    <cellStyle name="Normal 26 2 4 2 2 3" xfId="22381"/>
    <cellStyle name="Normal 26 2 4 2 2 3 2" xfId="51052"/>
    <cellStyle name="Normal 26 2 4 2 2 4" xfId="36716"/>
    <cellStyle name="Normal 26 2 4 2 3" xfId="11505"/>
    <cellStyle name="Normal 26 2 4 2 3 2" xfId="25988"/>
    <cellStyle name="Normal 26 2 4 2 3 2 2" xfId="54659"/>
    <cellStyle name="Normal 26 2 4 2 3 3" xfId="40323"/>
    <cellStyle name="Normal 26 2 4 2 4" xfId="18818"/>
    <cellStyle name="Normal 26 2 4 2 4 2" xfId="47489"/>
    <cellStyle name="Normal 26 2 4 2 5" xfId="33153"/>
    <cellStyle name="Normal 26 2 4 3" xfId="6096"/>
    <cellStyle name="Normal 26 2 4 3 2" xfId="13300"/>
    <cellStyle name="Normal 26 2 4 3 2 2" xfId="27783"/>
    <cellStyle name="Normal 26 2 4 3 2 2 2" xfId="56454"/>
    <cellStyle name="Normal 26 2 4 3 2 3" xfId="42118"/>
    <cellStyle name="Normal 26 2 4 3 3" xfId="20613"/>
    <cellStyle name="Normal 26 2 4 3 3 2" xfId="49284"/>
    <cellStyle name="Normal 26 2 4 3 4" xfId="34948"/>
    <cellStyle name="Normal 26 2 4 4" xfId="9737"/>
    <cellStyle name="Normal 26 2 4 4 2" xfId="24220"/>
    <cellStyle name="Normal 26 2 4 4 2 2" xfId="52891"/>
    <cellStyle name="Normal 26 2 4 4 3" xfId="38555"/>
    <cellStyle name="Normal 26 2 4 5" xfId="17050"/>
    <cellStyle name="Normal 26 2 4 5 2" xfId="45721"/>
    <cellStyle name="Normal 26 2 4 6" xfId="31385"/>
    <cellStyle name="Normal 26 2 5" xfId="3419"/>
    <cellStyle name="Normal 26 2 5 2" xfId="6980"/>
    <cellStyle name="Normal 26 2 5 2 2" xfId="14184"/>
    <cellStyle name="Normal 26 2 5 2 2 2" xfId="28667"/>
    <cellStyle name="Normal 26 2 5 2 2 2 2" xfId="57338"/>
    <cellStyle name="Normal 26 2 5 2 2 3" xfId="43002"/>
    <cellStyle name="Normal 26 2 5 2 3" xfId="21497"/>
    <cellStyle name="Normal 26 2 5 2 3 2" xfId="50168"/>
    <cellStyle name="Normal 26 2 5 2 4" xfId="35832"/>
    <cellStyle name="Normal 26 2 5 3" xfId="10621"/>
    <cellStyle name="Normal 26 2 5 3 2" xfId="25104"/>
    <cellStyle name="Normal 26 2 5 3 2 2" xfId="53775"/>
    <cellStyle name="Normal 26 2 5 3 3" xfId="39439"/>
    <cellStyle name="Normal 26 2 5 4" xfId="17934"/>
    <cellStyle name="Normal 26 2 5 4 2" xfId="46605"/>
    <cellStyle name="Normal 26 2 5 5" xfId="32269"/>
    <cellStyle name="Normal 26 2 6" xfId="5202"/>
    <cellStyle name="Normal 26 2 6 2" xfId="12406"/>
    <cellStyle name="Normal 26 2 6 2 2" xfId="26889"/>
    <cellStyle name="Normal 26 2 6 2 2 2" xfId="55560"/>
    <cellStyle name="Normal 26 2 6 2 3" xfId="41224"/>
    <cellStyle name="Normal 26 2 6 3" xfId="19719"/>
    <cellStyle name="Normal 26 2 6 3 2" xfId="48390"/>
    <cellStyle name="Normal 26 2 6 4" xfId="34054"/>
    <cellStyle name="Normal 26 2 7" xfId="8837"/>
    <cellStyle name="Normal 26 2 7 2" xfId="23320"/>
    <cellStyle name="Normal 26 2 7 2 2" xfId="51991"/>
    <cellStyle name="Normal 26 2 7 3" xfId="37655"/>
    <cellStyle name="Normal 26 2 8" xfId="16156"/>
    <cellStyle name="Normal 26 2 8 2" xfId="44827"/>
    <cellStyle name="Normal 26 2 9" xfId="30491"/>
    <cellStyle name="Normal 26 3" xfId="696"/>
    <cellStyle name="Normal 27" xfId="16"/>
    <cellStyle name="Normal 28" xfId="511"/>
    <cellStyle name="Normal 28 2" xfId="759"/>
    <cellStyle name="Normal 29" xfId="512"/>
    <cellStyle name="Normal 29 10" xfId="1657"/>
    <cellStyle name="Normal 29 2" xfId="760"/>
    <cellStyle name="Normal 29 2 2" xfId="1203"/>
    <cellStyle name="Normal 29 2 2 2" xfId="3179"/>
    <cellStyle name="Normal 29 2 2 2 2" xfId="4942"/>
    <cellStyle name="Normal 29 2 2 2 2 2" xfId="8505"/>
    <cellStyle name="Normal 29 2 2 2 2 2 2" xfId="15709"/>
    <cellStyle name="Normal 29 2 2 2 2 2 2 2" xfId="30192"/>
    <cellStyle name="Normal 29 2 2 2 2 2 2 2 2" xfId="58863"/>
    <cellStyle name="Normal 29 2 2 2 2 2 2 3" xfId="44527"/>
    <cellStyle name="Normal 29 2 2 2 2 2 3" xfId="23022"/>
    <cellStyle name="Normal 29 2 2 2 2 2 3 2" xfId="51693"/>
    <cellStyle name="Normal 29 2 2 2 2 2 4" xfId="37357"/>
    <cellStyle name="Normal 29 2 2 2 2 3" xfId="12146"/>
    <cellStyle name="Normal 29 2 2 2 2 3 2" xfId="26629"/>
    <cellStyle name="Normal 29 2 2 2 2 3 2 2" xfId="55300"/>
    <cellStyle name="Normal 29 2 2 2 2 3 3" xfId="40964"/>
    <cellStyle name="Normal 29 2 2 2 2 4" xfId="19459"/>
    <cellStyle name="Normal 29 2 2 2 2 4 2" xfId="48130"/>
    <cellStyle name="Normal 29 2 2 2 2 5" xfId="33794"/>
    <cellStyle name="Normal 29 2 2 2 3" xfId="6737"/>
    <cellStyle name="Normal 29 2 2 2 3 2" xfId="13941"/>
    <cellStyle name="Normal 29 2 2 2 3 2 2" xfId="28424"/>
    <cellStyle name="Normal 29 2 2 2 3 2 2 2" xfId="57095"/>
    <cellStyle name="Normal 29 2 2 2 3 2 3" xfId="42759"/>
    <cellStyle name="Normal 29 2 2 2 3 3" xfId="21254"/>
    <cellStyle name="Normal 29 2 2 2 3 3 2" xfId="49925"/>
    <cellStyle name="Normal 29 2 2 2 3 4" xfId="35589"/>
    <cellStyle name="Normal 29 2 2 2 4" xfId="10378"/>
    <cellStyle name="Normal 29 2 2 2 4 2" xfId="24861"/>
    <cellStyle name="Normal 29 2 2 2 4 2 2" xfId="53532"/>
    <cellStyle name="Normal 29 2 2 2 4 3" xfId="39196"/>
    <cellStyle name="Normal 29 2 2 2 5" xfId="17691"/>
    <cellStyle name="Normal 29 2 2 2 5 2" xfId="46362"/>
    <cellStyle name="Normal 29 2 2 2 6" xfId="32026"/>
    <cellStyle name="Normal 29 2 2 3" xfId="4058"/>
    <cellStyle name="Normal 29 2 2 3 2" xfId="7621"/>
    <cellStyle name="Normal 29 2 2 3 2 2" xfId="14825"/>
    <cellStyle name="Normal 29 2 2 3 2 2 2" xfId="29308"/>
    <cellStyle name="Normal 29 2 2 3 2 2 2 2" xfId="57979"/>
    <cellStyle name="Normal 29 2 2 3 2 2 3" xfId="43643"/>
    <cellStyle name="Normal 29 2 2 3 2 3" xfId="22138"/>
    <cellStyle name="Normal 29 2 2 3 2 3 2" xfId="50809"/>
    <cellStyle name="Normal 29 2 2 3 2 4" xfId="36473"/>
    <cellStyle name="Normal 29 2 2 3 3" xfId="11262"/>
    <cellStyle name="Normal 29 2 2 3 3 2" xfId="25745"/>
    <cellStyle name="Normal 29 2 2 3 3 2 2" xfId="54416"/>
    <cellStyle name="Normal 29 2 2 3 3 3" xfId="40080"/>
    <cellStyle name="Normal 29 2 2 3 4" xfId="18575"/>
    <cellStyle name="Normal 29 2 2 3 4 2" xfId="47246"/>
    <cellStyle name="Normal 29 2 2 3 5" xfId="32910"/>
    <cellStyle name="Normal 29 2 2 4" xfId="5843"/>
    <cellStyle name="Normal 29 2 2 4 2" xfId="13047"/>
    <cellStyle name="Normal 29 2 2 4 2 2" xfId="27530"/>
    <cellStyle name="Normal 29 2 2 4 2 2 2" xfId="56201"/>
    <cellStyle name="Normal 29 2 2 4 2 3" xfId="41865"/>
    <cellStyle name="Normal 29 2 2 4 3" xfId="20360"/>
    <cellStyle name="Normal 29 2 2 4 3 2" xfId="49031"/>
    <cellStyle name="Normal 29 2 2 4 4" xfId="34695"/>
    <cellStyle name="Normal 29 2 2 5" xfId="9484"/>
    <cellStyle name="Normal 29 2 2 5 2" xfId="23967"/>
    <cellStyle name="Normal 29 2 2 5 2 2" xfId="52638"/>
    <cellStyle name="Normal 29 2 2 5 3" xfId="38302"/>
    <cellStyle name="Normal 29 2 2 6" xfId="16797"/>
    <cellStyle name="Normal 29 2 2 6 2" xfId="45468"/>
    <cellStyle name="Normal 29 2 2 7" xfId="31132"/>
    <cellStyle name="Normal 29 2 2 8" xfId="2300"/>
    <cellStyle name="Normal 29 2 3" xfId="2749"/>
    <cellStyle name="Normal 29 2 3 2" xfId="4508"/>
    <cellStyle name="Normal 29 2 3 2 2" xfId="8071"/>
    <cellStyle name="Normal 29 2 3 2 2 2" xfId="15275"/>
    <cellStyle name="Normal 29 2 3 2 2 2 2" xfId="29758"/>
    <cellStyle name="Normal 29 2 3 2 2 2 2 2" xfId="58429"/>
    <cellStyle name="Normal 29 2 3 2 2 2 3" xfId="44093"/>
    <cellStyle name="Normal 29 2 3 2 2 3" xfId="22588"/>
    <cellStyle name="Normal 29 2 3 2 2 3 2" xfId="51259"/>
    <cellStyle name="Normal 29 2 3 2 2 4" xfId="36923"/>
    <cellStyle name="Normal 29 2 3 2 3" xfId="11712"/>
    <cellStyle name="Normal 29 2 3 2 3 2" xfId="26195"/>
    <cellStyle name="Normal 29 2 3 2 3 2 2" xfId="54866"/>
    <cellStyle name="Normal 29 2 3 2 3 3" xfId="40530"/>
    <cellStyle name="Normal 29 2 3 2 4" xfId="19025"/>
    <cellStyle name="Normal 29 2 3 2 4 2" xfId="47696"/>
    <cellStyle name="Normal 29 2 3 2 5" xfId="33360"/>
    <cellStyle name="Normal 29 2 3 3" xfId="6303"/>
    <cellStyle name="Normal 29 2 3 3 2" xfId="13507"/>
    <cellStyle name="Normal 29 2 3 3 2 2" xfId="27990"/>
    <cellStyle name="Normal 29 2 3 3 2 2 2" xfId="56661"/>
    <cellStyle name="Normal 29 2 3 3 2 3" xfId="42325"/>
    <cellStyle name="Normal 29 2 3 3 3" xfId="20820"/>
    <cellStyle name="Normal 29 2 3 3 3 2" xfId="49491"/>
    <cellStyle name="Normal 29 2 3 3 4" xfId="35155"/>
    <cellStyle name="Normal 29 2 3 4" xfId="9944"/>
    <cellStyle name="Normal 29 2 3 4 2" xfId="24427"/>
    <cellStyle name="Normal 29 2 3 4 2 2" xfId="53098"/>
    <cellStyle name="Normal 29 2 3 4 3" xfId="38762"/>
    <cellStyle name="Normal 29 2 3 5" xfId="17257"/>
    <cellStyle name="Normal 29 2 3 5 2" xfId="45928"/>
    <cellStyle name="Normal 29 2 3 6" xfId="31592"/>
    <cellStyle name="Normal 29 2 4" xfId="3626"/>
    <cellStyle name="Normal 29 2 4 2" xfId="7187"/>
    <cellStyle name="Normal 29 2 4 2 2" xfId="14391"/>
    <cellStyle name="Normal 29 2 4 2 2 2" xfId="28874"/>
    <cellStyle name="Normal 29 2 4 2 2 2 2" xfId="57545"/>
    <cellStyle name="Normal 29 2 4 2 2 3" xfId="43209"/>
    <cellStyle name="Normal 29 2 4 2 3" xfId="21704"/>
    <cellStyle name="Normal 29 2 4 2 3 2" xfId="50375"/>
    <cellStyle name="Normal 29 2 4 2 4" xfId="36039"/>
    <cellStyle name="Normal 29 2 4 3" xfId="10828"/>
    <cellStyle name="Normal 29 2 4 3 2" xfId="25311"/>
    <cellStyle name="Normal 29 2 4 3 2 2" xfId="53982"/>
    <cellStyle name="Normal 29 2 4 3 3" xfId="39646"/>
    <cellStyle name="Normal 29 2 4 4" xfId="18141"/>
    <cellStyle name="Normal 29 2 4 4 2" xfId="46812"/>
    <cellStyle name="Normal 29 2 4 5" xfId="32476"/>
    <cellStyle name="Normal 29 2 5" xfId="5409"/>
    <cellStyle name="Normal 29 2 5 2" xfId="12613"/>
    <cellStyle name="Normal 29 2 5 2 2" xfId="27096"/>
    <cellStyle name="Normal 29 2 5 2 2 2" xfId="55767"/>
    <cellStyle name="Normal 29 2 5 2 3" xfId="41431"/>
    <cellStyle name="Normal 29 2 5 3" xfId="19926"/>
    <cellStyle name="Normal 29 2 5 3 2" xfId="48597"/>
    <cellStyle name="Normal 29 2 5 4" xfId="34261"/>
    <cellStyle name="Normal 29 2 6" xfId="9047"/>
    <cellStyle name="Normal 29 2 6 2" xfId="23530"/>
    <cellStyle name="Normal 29 2 6 2 2" xfId="52201"/>
    <cellStyle name="Normal 29 2 6 3" xfId="37865"/>
    <cellStyle name="Normal 29 2 7" xfId="16363"/>
    <cellStyle name="Normal 29 2 7 2" xfId="45034"/>
    <cellStyle name="Normal 29 2 8" xfId="30698"/>
    <cellStyle name="Normal 29 2 9" xfId="1870"/>
    <cellStyle name="Normal 29 3" xfId="987"/>
    <cellStyle name="Normal 29 3 2" xfId="2965"/>
    <cellStyle name="Normal 29 3 2 2" xfId="4726"/>
    <cellStyle name="Normal 29 3 2 2 2" xfId="8289"/>
    <cellStyle name="Normal 29 3 2 2 2 2" xfId="15493"/>
    <cellStyle name="Normal 29 3 2 2 2 2 2" xfId="29976"/>
    <cellStyle name="Normal 29 3 2 2 2 2 2 2" xfId="58647"/>
    <cellStyle name="Normal 29 3 2 2 2 2 3" xfId="44311"/>
    <cellStyle name="Normal 29 3 2 2 2 3" xfId="22806"/>
    <cellStyle name="Normal 29 3 2 2 2 3 2" xfId="51477"/>
    <cellStyle name="Normal 29 3 2 2 2 4" xfId="37141"/>
    <cellStyle name="Normal 29 3 2 2 3" xfId="11930"/>
    <cellStyle name="Normal 29 3 2 2 3 2" xfId="26413"/>
    <cellStyle name="Normal 29 3 2 2 3 2 2" xfId="55084"/>
    <cellStyle name="Normal 29 3 2 2 3 3" xfId="40748"/>
    <cellStyle name="Normal 29 3 2 2 4" xfId="19243"/>
    <cellStyle name="Normal 29 3 2 2 4 2" xfId="47914"/>
    <cellStyle name="Normal 29 3 2 2 5" xfId="33578"/>
    <cellStyle name="Normal 29 3 2 3" xfId="6521"/>
    <cellStyle name="Normal 29 3 2 3 2" xfId="13725"/>
    <cellStyle name="Normal 29 3 2 3 2 2" xfId="28208"/>
    <cellStyle name="Normal 29 3 2 3 2 2 2" xfId="56879"/>
    <cellStyle name="Normal 29 3 2 3 2 3" xfId="42543"/>
    <cellStyle name="Normal 29 3 2 3 3" xfId="21038"/>
    <cellStyle name="Normal 29 3 2 3 3 2" xfId="49709"/>
    <cellStyle name="Normal 29 3 2 3 4" xfId="35373"/>
    <cellStyle name="Normal 29 3 2 4" xfId="10162"/>
    <cellStyle name="Normal 29 3 2 4 2" xfId="24645"/>
    <cellStyle name="Normal 29 3 2 4 2 2" xfId="53316"/>
    <cellStyle name="Normal 29 3 2 4 3" xfId="38980"/>
    <cellStyle name="Normal 29 3 2 5" xfId="17475"/>
    <cellStyle name="Normal 29 3 2 5 2" xfId="46146"/>
    <cellStyle name="Normal 29 3 2 6" xfId="31810"/>
    <cellStyle name="Normal 29 3 3" xfId="3842"/>
    <cellStyle name="Normal 29 3 3 2" xfId="7405"/>
    <cellStyle name="Normal 29 3 3 2 2" xfId="14609"/>
    <cellStyle name="Normal 29 3 3 2 2 2" xfId="29092"/>
    <cellStyle name="Normal 29 3 3 2 2 2 2" xfId="57763"/>
    <cellStyle name="Normal 29 3 3 2 2 3" xfId="43427"/>
    <cellStyle name="Normal 29 3 3 2 3" xfId="21922"/>
    <cellStyle name="Normal 29 3 3 2 3 2" xfId="50593"/>
    <cellStyle name="Normal 29 3 3 2 4" xfId="36257"/>
    <cellStyle name="Normal 29 3 3 3" xfId="11046"/>
    <cellStyle name="Normal 29 3 3 3 2" xfId="25529"/>
    <cellStyle name="Normal 29 3 3 3 2 2" xfId="54200"/>
    <cellStyle name="Normal 29 3 3 3 3" xfId="39864"/>
    <cellStyle name="Normal 29 3 3 4" xfId="18359"/>
    <cellStyle name="Normal 29 3 3 4 2" xfId="47030"/>
    <cellStyle name="Normal 29 3 3 5" xfId="32694"/>
    <cellStyle name="Normal 29 3 4" xfId="5627"/>
    <cellStyle name="Normal 29 3 4 2" xfId="12831"/>
    <cellStyle name="Normal 29 3 4 2 2" xfId="27314"/>
    <cellStyle name="Normal 29 3 4 2 2 2" xfId="55985"/>
    <cellStyle name="Normal 29 3 4 2 3" xfId="41649"/>
    <cellStyle name="Normal 29 3 4 3" xfId="20144"/>
    <cellStyle name="Normal 29 3 4 3 2" xfId="48815"/>
    <cellStyle name="Normal 29 3 4 4" xfId="34479"/>
    <cellStyle name="Normal 29 3 5" xfId="9268"/>
    <cellStyle name="Normal 29 3 5 2" xfId="23751"/>
    <cellStyle name="Normal 29 3 5 2 2" xfId="52422"/>
    <cellStyle name="Normal 29 3 5 3" xfId="38086"/>
    <cellStyle name="Normal 29 3 6" xfId="16581"/>
    <cellStyle name="Normal 29 3 6 2" xfId="45252"/>
    <cellStyle name="Normal 29 3 7" xfId="30916"/>
    <cellStyle name="Normal 29 3 8" xfId="2086"/>
    <cellStyle name="Normal 29 4" xfId="2537"/>
    <cellStyle name="Normal 29 4 2" xfId="4292"/>
    <cellStyle name="Normal 29 4 2 2" xfId="7855"/>
    <cellStyle name="Normal 29 4 2 2 2" xfId="15059"/>
    <cellStyle name="Normal 29 4 2 2 2 2" xfId="29542"/>
    <cellStyle name="Normal 29 4 2 2 2 2 2" xfId="58213"/>
    <cellStyle name="Normal 29 4 2 2 2 3" xfId="43877"/>
    <cellStyle name="Normal 29 4 2 2 3" xfId="22372"/>
    <cellStyle name="Normal 29 4 2 2 3 2" xfId="51043"/>
    <cellStyle name="Normal 29 4 2 2 4" xfId="36707"/>
    <cellStyle name="Normal 29 4 2 3" xfId="11496"/>
    <cellStyle name="Normal 29 4 2 3 2" xfId="25979"/>
    <cellStyle name="Normal 29 4 2 3 2 2" xfId="54650"/>
    <cellStyle name="Normal 29 4 2 3 3" xfId="40314"/>
    <cellStyle name="Normal 29 4 2 4" xfId="18809"/>
    <cellStyle name="Normal 29 4 2 4 2" xfId="47480"/>
    <cellStyle name="Normal 29 4 2 5" xfId="33144"/>
    <cellStyle name="Normal 29 4 3" xfId="6087"/>
    <cellStyle name="Normal 29 4 3 2" xfId="13291"/>
    <cellStyle name="Normal 29 4 3 2 2" xfId="27774"/>
    <cellStyle name="Normal 29 4 3 2 2 2" xfId="56445"/>
    <cellStyle name="Normal 29 4 3 2 3" xfId="42109"/>
    <cellStyle name="Normal 29 4 3 3" xfId="20604"/>
    <cellStyle name="Normal 29 4 3 3 2" xfId="49275"/>
    <cellStyle name="Normal 29 4 3 4" xfId="34939"/>
    <cellStyle name="Normal 29 4 4" xfId="9728"/>
    <cellStyle name="Normal 29 4 4 2" xfId="24211"/>
    <cellStyle name="Normal 29 4 4 2 2" xfId="52882"/>
    <cellStyle name="Normal 29 4 4 3" xfId="38546"/>
    <cellStyle name="Normal 29 4 5" xfId="17041"/>
    <cellStyle name="Normal 29 4 5 2" xfId="45712"/>
    <cellStyle name="Normal 29 4 6" xfId="31376"/>
    <cellStyle name="Normal 29 5" xfId="3410"/>
    <cellStyle name="Normal 29 5 2" xfId="6971"/>
    <cellStyle name="Normal 29 5 2 2" xfId="14175"/>
    <cellStyle name="Normal 29 5 2 2 2" xfId="28658"/>
    <cellStyle name="Normal 29 5 2 2 2 2" xfId="57329"/>
    <cellStyle name="Normal 29 5 2 2 3" xfId="42993"/>
    <cellStyle name="Normal 29 5 2 3" xfId="21488"/>
    <cellStyle name="Normal 29 5 2 3 2" xfId="50159"/>
    <cellStyle name="Normal 29 5 2 4" xfId="35823"/>
    <cellStyle name="Normal 29 5 3" xfId="10612"/>
    <cellStyle name="Normal 29 5 3 2" xfId="25095"/>
    <cellStyle name="Normal 29 5 3 2 2" xfId="53766"/>
    <cellStyle name="Normal 29 5 3 3" xfId="39430"/>
    <cellStyle name="Normal 29 5 4" xfId="17925"/>
    <cellStyle name="Normal 29 5 4 2" xfId="46596"/>
    <cellStyle name="Normal 29 5 5" xfId="32260"/>
    <cellStyle name="Normal 29 6" xfId="5193"/>
    <cellStyle name="Normal 29 6 2" xfId="12397"/>
    <cellStyle name="Normal 29 6 2 2" xfId="26880"/>
    <cellStyle name="Normal 29 6 2 2 2" xfId="55551"/>
    <cellStyle name="Normal 29 6 2 3" xfId="41215"/>
    <cellStyle name="Normal 29 6 3" xfId="19710"/>
    <cellStyle name="Normal 29 6 3 2" xfId="48381"/>
    <cellStyle name="Normal 29 6 4" xfId="34045"/>
    <cellStyle name="Normal 29 7" xfId="8827"/>
    <cellStyle name="Normal 29 7 2" xfId="23310"/>
    <cellStyle name="Normal 29 7 2 2" xfId="51981"/>
    <cellStyle name="Normal 29 7 3" xfId="37645"/>
    <cellStyle name="Normal 29 8" xfId="16147"/>
    <cellStyle name="Normal 29 8 2" xfId="44818"/>
    <cellStyle name="Normal 29 9" xfId="30482"/>
    <cellStyle name="Normal 3" xfId="11"/>
    <cellStyle name="Normal 3 10" xfId="346"/>
    <cellStyle name="Normal 3 10 10" xfId="30421"/>
    <cellStyle name="Normal 3 10 11" xfId="1597"/>
    <cellStyle name="Normal 3 10 2" xfId="347"/>
    <cellStyle name="Normal 3 10 2 10" xfId="1598"/>
    <cellStyle name="Normal 3 10 2 2" xfId="698"/>
    <cellStyle name="Normal 3 10 2 2 2" xfId="1143"/>
    <cellStyle name="Normal 3 10 2 2 2 2" xfId="3119"/>
    <cellStyle name="Normal 3 10 2 2 2 2 2" xfId="4882"/>
    <cellStyle name="Normal 3 10 2 2 2 2 2 2" xfId="8445"/>
    <cellStyle name="Normal 3 10 2 2 2 2 2 2 2" xfId="15649"/>
    <cellStyle name="Normal 3 10 2 2 2 2 2 2 2 2" xfId="30132"/>
    <cellStyle name="Normal 3 10 2 2 2 2 2 2 2 2 2" xfId="58803"/>
    <cellStyle name="Normal 3 10 2 2 2 2 2 2 2 3" xfId="44467"/>
    <cellStyle name="Normal 3 10 2 2 2 2 2 2 3" xfId="22962"/>
    <cellStyle name="Normal 3 10 2 2 2 2 2 2 3 2" xfId="51633"/>
    <cellStyle name="Normal 3 10 2 2 2 2 2 2 4" xfId="37297"/>
    <cellStyle name="Normal 3 10 2 2 2 2 2 3" xfId="12086"/>
    <cellStyle name="Normal 3 10 2 2 2 2 2 3 2" xfId="26569"/>
    <cellStyle name="Normal 3 10 2 2 2 2 2 3 2 2" xfId="55240"/>
    <cellStyle name="Normal 3 10 2 2 2 2 2 3 3" xfId="40904"/>
    <cellStyle name="Normal 3 10 2 2 2 2 2 4" xfId="19399"/>
    <cellStyle name="Normal 3 10 2 2 2 2 2 4 2" xfId="48070"/>
    <cellStyle name="Normal 3 10 2 2 2 2 2 5" xfId="33734"/>
    <cellStyle name="Normal 3 10 2 2 2 2 3" xfId="6677"/>
    <cellStyle name="Normal 3 10 2 2 2 2 3 2" xfId="13881"/>
    <cellStyle name="Normal 3 10 2 2 2 2 3 2 2" xfId="28364"/>
    <cellStyle name="Normal 3 10 2 2 2 2 3 2 2 2" xfId="57035"/>
    <cellStyle name="Normal 3 10 2 2 2 2 3 2 3" xfId="42699"/>
    <cellStyle name="Normal 3 10 2 2 2 2 3 3" xfId="21194"/>
    <cellStyle name="Normal 3 10 2 2 2 2 3 3 2" xfId="49865"/>
    <cellStyle name="Normal 3 10 2 2 2 2 3 4" xfId="35529"/>
    <cellStyle name="Normal 3 10 2 2 2 2 4" xfId="10318"/>
    <cellStyle name="Normal 3 10 2 2 2 2 4 2" xfId="24801"/>
    <cellStyle name="Normal 3 10 2 2 2 2 4 2 2" xfId="53472"/>
    <cellStyle name="Normal 3 10 2 2 2 2 4 3" xfId="39136"/>
    <cellStyle name="Normal 3 10 2 2 2 2 5" xfId="17631"/>
    <cellStyle name="Normal 3 10 2 2 2 2 5 2" xfId="46302"/>
    <cellStyle name="Normal 3 10 2 2 2 2 6" xfId="31966"/>
    <cellStyle name="Normal 3 10 2 2 2 3" xfId="3998"/>
    <cellStyle name="Normal 3 10 2 2 2 3 2" xfId="7561"/>
    <cellStyle name="Normal 3 10 2 2 2 3 2 2" xfId="14765"/>
    <cellStyle name="Normal 3 10 2 2 2 3 2 2 2" xfId="29248"/>
    <cellStyle name="Normal 3 10 2 2 2 3 2 2 2 2" xfId="57919"/>
    <cellStyle name="Normal 3 10 2 2 2 3 2 2 3" xfId="43583"/>
    <cellStyle name="Normal 3 10 2 2 2 3 2 3" xfId="22078"/>
    <cellStyle name="Normal 3 10 2 2 2 3 2 3 2" xfId="50749"/>
    <cellStyle name="Normal 3 10 2 2 2 3 2 4" xfId="36413"/>
    <cellStyle name="Normal 3 10 2 2 2 3 3" xfId="11202"/>
    <cellStyle name="Normal 3 10 2 2 2 3 3 2" xfId="25685"/>
    <cellStyle name="Normal 3 10 2 2 2 3 3 2 2" xfId="54356"/>
    <cellStyle name="Normal 3 10 2 2 2 3 3 3" xfId="40020"/>
    <cellStyle name="Normal 3 10 2 2 2 3 4" xfId="18515"/>
    <cellStyle name="Normal 3 10 2 2 2 3 4 2" xfId="47186"/>
    <cellStyle name="Normal 3 10 2 2 2 3 5" xfId="32850"/>
    <cellStyle name="Normal 3 10 2 2 2 4" xfId="5783"/>
    <cellStyle name="Normal 3 10 2 2 2 4 2" xfId="12987"/>
    <cellStyle name="Normal 3 10 2 2 2 4 2 2" xfId="27470"/>
    <cellStyle name="Normal 3 10 2 2 2 4 2 2 2" xfId="56141"/>
    <cellStyle name="Normal 3 10 2 2 2 4 2 3" xfId="41805"/>
    <cellStyle name="Normal 3 10 2 2 2 4 3" xfId="20300"/>
    <cellStyle name="Normal 3 10 2 2 2 4 3 2" xfId="48971"/>
    <cellStyle name="Normal 3 10 2 2 2 4 4" xfId="34635"/>
    <cellStyle name="Normal 3 10 2 2 2 5" xfId="9424"/>
    <cellStyle name="Normal 3 10 2 2 2 5 2" xfId="23907"/>
    <cellStyle name="Normal 3 10 2 2 2 5 2 2" xfId="52578"/>
    <cellStyle name="Normal 3 10 2 2 2 5 3" xfId="38242"/>
    <cellStyle name="Normal 3 10 2 2 2 6" xfId="16737"/>
    <cellStyle name="Normal 3 10 2 2 2 6 2" xfId="45408"/>
    <cellStyle name="Normal 3 10 2 2 2 7" xfId="31072"/>
    <cellStyle name="Normal 3 10 2 2 2 8" xfId="2240"/>
    <cellStyle name="Normal 3 10 2 2 3" xfId="2689"/>
    <cellStyle name="Normal 3 10 2 2 3 2" xfId="4448"/>
    <cellStyle name="Normal 3 10 2 2 3 2 2" xfId="8011"/>
    <cellStyle name="Normal 3 10 2 2 3 2 2 2" xfId="15215"/>
    <cellStyle name="Normal 3 10 2 2 3 2 2 2 2" xfId="29698"/>
    <cellStyle name="Normal 3 10 2 2 3 2 2 2 2 2" xfId="58369"/>
    <cellStyle name="Normal 3 10 2 2 3 2 2 2 3" xfId="44033"/>
    <cellStyle name="Normal 3 10 2 2 3 2 2 3" xfId="22528"/>
    <cellStyle name="Normal 3 10 2 2 3 2 2 3 2" xfId="51199"/>
    <cellStyle name="Normal 3 10 2 2 3 2 2 4" xfId="36863"/>
    <cellStyle name="Normal 3 10 2 2 3 2 3" xfId="11652"/>
    <cellStyle name="Normal 3 10 2 2 3 2 3 2" xfId="26135"/>
    <cellStyle name="Normal 3 10 2 2 3 2 3 2 2" xfId="54806"/>
    <cellStyle name="Normal 3 10 2 2 3 2 3 3" xfId="40470"/>
    <cellStyle name="Normal 3 10 2 2 3 2 4" xfId="18965"/>
    <cellStyle name="Normal 3 10 2 2 3 2 4 2" xfId="47636"/>
    <cellStyle name="Normal 3 10 2 2 3 2 5" xfId="33300"/>
    <cellStyle name="Normal 3 10 2 2 3 3" xfId="6243"/>
    <cellStyle name="Normal 3 10 2 2 3 3 2" xfId="13447"/>
    <cellStyle name="Normal 3 10 2 2 3 3 2 2" xfId="27930"/>
    <cellStyle name="Normal 3 10 2 2 3 3 2 2 2" xfId="56601"/>
    <cellStyle name="Normal 3 10 2 2 3 3 2 3" xfId="42265"/>
    <cellStyle name="Normal 3 10 2 2 3 3 3" xfId="20760"/>
    <cellStyle name="Normal 3 10 2 2 3 3 3 2" xfId="49431"/>
    <cellStyle name="Normal 3 10 2 2 3 3 4" xfId="35095"/>
    <cellStyle name="Normal 3 10 2 2 3 4" xfId="9884"/>
    <cellStyle name="Normal 3 10 2 2 3 4 2" xfId="24367"/>
    <cellStyle name="Normal 3 10 2 2 3 4 2 2" xfId="53038"/>
    <cellStyle name="Normal 3 10 2 2 3 4 3" xfId="38702"/>
    <cellStyle name="Normal 3 10 2 2 3 5" xfId="17197"/>
    <cellStyle name="Normal 3 10 2 2 3 5 2" xfId="45868"/>
    <cellStyle name="Normal 3 10 2 2 3 6" xfId="31532"/>
    <cellStyle name="Normal 3 10 2 2 4" xfId="3566"/>
    <cellStyle name="Normal 3 10 2 2 4 2" xfId="7127"/>
    <cellStyle name="Normal 3 10 2 2 4 2 2" xfId="14331"/>
    <cellStyle name="Normal 3 10 2 2 4 2 2 2" xfId="28814"/>
    <cellStyle name="Normal 3 10 2 2 4 2 2 2 2" xfId="57485"/>
    <cellStyle name="Normal 3 10 2 2 4 2 2 3" xfId="43149"/>
    <cellStyle name="Normal 3 10 2 2 4 2 3" xfId="21644"/>
    <cellStyle name="Normal 3 10 2 2 4 2 3 2" xfId="50315"/>
    <cellStyle name="Normal 3 10 2 2 4 2 4" xfId="35979"/>
    <cellStyle name="Normal 3 10 2 2 4 3" xfId="10768"/>
    <cellStyle name="Normal 3 10 2 2 4 3 2" xfId="25251"/>
    <cellStyle name="Normal 3 10 2 2 4 3 2 2" xfId="53922"/>
    <cellStyle name="Normal 3 10 2 2 4 3 3" xfId="39586"/>
    <cellStyle name="Normal 3 10 2 2 4 4" xfId="18081"/>
    <cellStyle name="Normal 3 10 2 2 4 4 2" xfId="46752"/>
    <cellStyle name="Normal 3 10 2 2 4 5" xfId="32416"/>
    <cellStyle name="Normal 3 10 2 2 5" xfId="5349"/>
    <cellStyle name="Normal 3 10 2 2 5 2" xfId="12553"/>
    <cellStyle name="Normal 3 10 2 2 5 2 2" xfId="27036"/>
    <cellStyle name="Normal 3 10 2 2 5 2 2 2" xfId="55707"/>
    <cellStyle name="Normal 3 10 2 2 5 2 3" xfId="41371"/>
    <cellStyle name="Normal 3 10 2 2 5 3" xfId="19866"/>
    <cellStyle name="Normal 3 10 2 2 5 3 2" xfId="48537"/>
    <cellStyle name="Normal 3 10 2 2 5 4" xfId="34201"/>
    <cellStyle name="Normal 3 10 2 2 6" xfId="8987"/>
    <cellStyle name="Normal 3 10 2 2 6 2" xfId="23470"/>
    <cellStyle name="Normal 3 10 2 2 6 2 2" xfId="52141"/>
    <cellStyle name="Normal 3 10 2 2 6 3" xfId="37805"/>
    <cellStyle name="Normal 3 10 2 2 7" xfId="16303"/>
    <cellStyle name="Normal 3 10 2 2 7 2" xfId="44974"/>
    <cellStyle name="Normal 3 10 2 2 8" xfId="30638"/>
    <cellStyle name="Normal 3 10 2 2 9" xfId="1810"/>
    <cellStyle name="Normal 3 10 2 3" xfId="927"/>
    <cellStyle name="Normal 3 10 2 3 2" xfId="2905"/>
    <cellStyle name="Normal 3 10 2 3 2 2" xfId="4666"/>
    <cellStyle name="Normal 3 10 2 3 2 2 2" xfId="8229"/>
    <cellStyle name="Normal 3 10 2 3 2 2 2 2" xfId="15433"/>
    <cellStyle name="Normal 3 10 2 3 2 2 2 2 2" xfId="29916"/>
    <cellStyle name="Normal 3 10 2 3 2 2 2 2 2 2" xfId="58587"/>
    <cellStyle name="Normal 3 10 2 3 2 2 2 2 3" xfId="44251"/>
    <cellStyle name="Normal 3 10 2 3 2 2 2 3" xfId="22746"/>
    <cellStyle name="Normal 3 10 2 3 2 2 2 3 2" xfId="51417"/>
    <cellStyle name="Normal 3 10 2 3 2 2 2 4" xfId="37081"/>
    <cellStyle name="Normal 3 10 2 3 2 2 3" xfId="11870"/>
    <cellStyle name="Normal 3 10 2 3 2 2 3 2" xfId="26353"/>
    <cellStyle name="Normal 3 10 2 3 2 2 3 2 2" xfId="55024"/>
    <cellStyle name="Normal 3 10 2 3 2 2 3 3" xfId="40688"/>
    <cellStyle name="Normal 3 10 2 3 2 2 4" xfId="19183"/>
    <cellStyle name="Normal 3 10 2 3 2 2 4 2" xfId="47854"/>
    <cellStyle name="Normal 3 10 2 3 2 2 5" xfId="33518"/>
    <cellStyle name="Normal 3 10 2 3 2 3" xfId="6461"/>
    <cellStyle name="Normal 3 10 2 3 2 3 2" xfId="13665"/>
    <cellStyle name="Normal 3 10 2 3 2 3 2 2" xfId="28148"/>
    <cellStyle name="Normal 3 10 2 3 2 3 2 2 2" xfId="56819"/>
    <cellStyle name="Normal 3 10 2 3 2 3 2 3" xfId="42483"/>
    <cellStyle name="Normal 3 10 2 3 2 3 3" xfId="20978"/>
    <cellStyle name="Normal 3 10 2 3 2 3 3 2" xfId="49649"/>
    <cellStyle name="Normal 3 10 2 3 2 3 4" xfId="35313"/>
    <cellStyle name="Normal 3 10 2 3 2 4" xfId="10102"/>
    <cellStyle name="Normal 3 10 2 3 2 4 2" xfId="24585"/>
    <cellStyle name="Normal 3 10 2 3 2 4 2 2" xfId="53256"/>
    <cellStyle name="Normal 3 10 2 3 2 4 3" xfId="38920"/>
    <cellStyle name="Normal 3 10 2 3 2 5" xfId="17415"/>
    <cellStyle name="Normal 3 10 2 3 2 5 2" xfId="46086"/>
    <cellStyle name="Normal 3 10 2 3 2 6" xfId="31750"/>
    <cellStyle name="Normal 3 10 2 3 3" xfId="3782"/>
    <cellStyle name="Normal 3 10 2 3 3 2" xfId="7345"/>
    <cellStyle name="Normal 3 10 2 3 3 2 2" xfId="14549"/>
    <cellStyle name="Normal 3 10 2 3 3 2 2 2" xfId="29032"/>
    <cellStyle name="Normal 3 10 2 3 3 2 2 2 2" xfId="57703"/>
    <cellStyle name="Normal 3 10 2 3 3 2 2 3" xfId="43367"/>
    <cellStyle name="Normal 3 10 2 3 3 2 3" xfId="21862"/>
    <cellStyle name="Normal 3 10 2 3 3 2 3 2" xfId="50533"/>
    <cellStyle name="Normal 3 10 2 3 3 2 4" xfId="36197"/>
    <cellStyle name="Normal 3 10 2 3 3 3" xfId="10986"/>
    <cellStyle name="Normal 3 10 2 3 3 3 2" xfId="25469"/>
    <cellStyle name="Normal 3 10 2 3 3 3 2 2" xfId="54140"/>
    <cellStyle name="Normal 3 10 2 3 3 3 3" xfId="39804"/>
    <cellStyle name="Normal 3 10 2 3 3 4" xfId="18299"/>
    <cellStyle name="Normal 3 10 2 3 3 4 2" xfId="46970"/>
    <cellStyle name="Normal 3 10 2 3 3 5" xfId="32634"/>
    <cellStyle name="Normal 3 10 2 3 4" xfId="5567"/>
    <cellStyle name="Normal 3 10 2 3 4 2" xfId="12771"/>
    <cellStyle name="Normal 3 10 2 3 4 2 2" xfId="27254"/>
    <cellStyle name="Normal 3 10 2 3 4 2 2 2" xfId="55925"/>
    <cellStyle name="Normal 3 10 2 3 4 2 3" xfId="41589"/>
    <cellStyle name="Normal 3 10 2 3 4 3" xfId="20084"/>
    <cellStyle name="Normal 3 10 2 3 4 3 2" xfId="48755"/>
    <cellStyle name="Normal 3 10 2 3 4 4" xfId="34419"/>
    <cellStyle name="Normal 3 10 2 3 5" xfId="9208"/>
    <cellStyle name="Normal 3 10 2 3 5 2" xfId="23691"/>
    <cellStyle name="Normal 3 10 2 3 5 2 2" xfId="52362"/>
    <cellStyle name="Normal 3 10 2 3 5 3" xfId="38026"/>
    <cellStyle name="Normal 3 10 2 3 6" xfId="16521"/>
    <cellStyle name="Normal 3 10 2 3 6 2" xfId="45192"/>
    <cellStyle name="Normal 3 10 2 3 7" xfId="30856"/>
    <cellStyle name="Normal 3 10 2 3 8" xfId="2026"/>
    <cellStyle name="Normal 3 10 2 4" xfId="2478"/>
    <cellStyle name="Normal 3 10 2 4 2" xfId="4232"/>
    <cellStyle name="Normal 3 10 2 4 2 2" xfId="7795"/>
    <cellStyle name="Normal 3 10 2 4 2 2 2" xfId="14999"/>
    <cellStyle name="Normal 3 10 2 4 2 2 2 2" xfId="29482"/>
    <cellStyle name="Normal 3 10 2 4 2 2 2 2 2" xfId="58153"/>
    <cellStyle name="Normal 3 10 2 4 2 2 2 3" xfId="43817"/>
    <cellStyle name="Normal 3 10 2 4 2 2 3" xfId="22312"/>
    <cellStyle name="Normal 3 10 2 4 2 2 3 2" xfId="50983"/>
    <cellStyle name="Normal 3 10 2 4 2 2 4" xfId="36647"/>
    <cellStyle name="Normal 3 10 2 4 2 3" xfId="11436"/>
    <cellStyle name="Normal 3 10 2 4 2 3 2" xfId="25919"/>
    <cellStyle name="Normal 3 10 2 4 2 3 2 2" xfId="54590"/>
    <cellStyle name="Normal 3 10 2 4 2 3 3" xfId="40254"/>
    <cellStyle name="Normal 3 10 2 4 2 4" xfId="18749"/>
    <cellStyle name="Normal 3 10 2 4 2 4 2" xfId="47420"/>
    <cellStyle name="Normal 3 10 2 4 2 5" xfId="33084"/>
    <cellStyle name="Normal 3 10 2 4 3" xfId="6027"/>
    <cellStyle name="Normal 3 10 2 4 3 2" xfId="13231"/>
    <cellStyle name="Normal 3 10 2 4 3 2 2" xfId="27714"/>
    <cellStyle name="Normal 3 10 2 4 3 2 2 2" xfId="56385"/>
    <cellStyle name="Normal 3 10 2 4 3 2 3" xfId="42049"/>
    <cellStyle name="Normal 3 10 2 4 3 3" xfId="20544"/>
    <cellStyle name="Normal 3 10 2 4 3 3 2" xfId="49215"/>
    <cellStyle name="Normal 3 10 2 4 3 4" xfId="34879"/>
    <cellStyle name="Normal 3 10 2 4 4" xfId="9668"/>
    <cellStyle name="Normal 3 10 2 4 4 2" xfId="24151"/>
    <cellStyle name="Normal 3 10 2 4 4 2 2" xfId="52822"/>
    <cellStyle name="Normal 3 10 2 4 4 3" xfId="38486"/>
    <cellStyle name="Normal 3 10 2 4 5" xfId="16981"/>
    <cellStyle name="Normal 3 10 2 4 5 2" xfId="45652"/>
    <cellStyle name="Normal 3 10 2 4 6" xfId="31316"/>
    <cellStyle name="Normal 3 10 2 5" xfId="3350"/>
    <cellStyle name="Normal 3 10 2 5 2" xfId="6911"/>
    <cellStyle name="Normal 3 10 2 5 2 2" xfId="14115"/>
    <cellStyle name="Normal 3 10 2 5 2 2 2" xfId="28598"/>
    <cellStyle name="Normal 3 10 2 5 2 2 2 2" xfId="57269"/>
    <cellStyle name="Normal 3 10 2 5 2 2 3" xfId="42933"/>
    <cellStyle name="Normal 3 10 2 5 2 3" xfId="21428"/>
    <cellStyle name="Normal 3 10 2 5 2 3 2" xfId="50099"/>
    <cellStyle name="Normal 3 10 2 5 2 4" xfId="35763"/>
    <cellStyle name="Normal 3 10 2 5 3" xfId="10552"/>
    <cellStyle name="Normal 3 10 2 5 3 2" xfId="25035"/>
    <cellStyle name="Normal 3 10 2 5 3 2 2" xfId="53706"/>
    <cellStyle name="Normal 3 10 2 5 3 3" xfId="39370"/>
    <cellStyle name="Normal 3 10 2 5 4" xfId="17865"/>
    <cellStyle name="Normal 3 10 2 5 4 2" xfId="46536"/>
    <cellStyle name="Normal 3 10 2 5 5" xfId="32200"/>
    <cellStyle name="Normal 3 10 2 6" xfId="5133"/>
    <cellStyle name="Normal 3 10 2 6 2" xfId="12337"/>
    <cellStyle name="Normal 3 10 2 6 2 2" xfId="26820"/>
    <cellStyle name="Normal 3 10 2 6 2 2 2" xfId="55491"/>
    <cellStyle name="Normal 3 10 2 6 2 3" xfId="41155"/>
    <cellStyle name="Normal 3 10 2 6 3" xfId="19650"/>
    <cellStyle name="Normal 3 10 2 6 3 2" xfId="48321"/>
    <cellStyle name="Normal 3 10 2 6 4" xfId="33985"/>
    <cellStyle name="Normal 3 10 2 7" xfId="8767"/>
    <cellStyle name="Normal 3 10 2 7 2" xfId="23250"/>
    <cellStyle name="Normal 3 10 2 7 2 2" xfId="51921"/>
    <cellStyle name="Normal 3 10 2 7 3" xfId="37585"/>
    <cellStyle name="Normal 3 10 2 8" xfId="16087"/>
    <cellStyle name="Normal 3 10 2 8 2" xfId="44758"/>
    <cellStyle name="Normal 3 10 2 9" xfId="30422"/>
    <cellStyle name="Normal 3 10 3" xfId="697"/>
    <cellStyle name="Normal 3 10 3 2" xfId="1142"/>
    <cellStyle name="Normal 3 10 3 2 2" xfId="3118"/>
    <cellStyle name="Normal 3 10 3 2 2 2" xfId="4881"/>
    <cellStyle name="Normal 3 10 3 2 2 2 2" xfId="8444"/>
    <cellStyle name="Normal 3 10 3 2 2 2 2 2" xfId="15648"/>
    <cellStyle name="Normal 3 10 3 2 2 2 2 2 2" xfId="30131"/>
    <cellStyle name="Normal 3 10 3 2 2 2 2 2 2 2" xfId="58802"/>
    <cellStyle name="Normal 3 10 3 2 2 2 2 2 3" xfId="44466"/>
    <cellStyle name="Normal 3 10 3 2 2 2 2 3" xfId="22961"/>
    <cellStyle name="Normal 3 10 3 2 2 2 2 3 2" xfId="51632"/>
    <cellStyle name="Normal 3 10 3 2 2 2 2 4" xfId="37296"/>
    <cellStyle name="Normal 3 10 3 2 2 2 3" xfId="12085"/>
    <cellStyle name="Normal 3 10 3 2 2 2 3 2" xfId="26568"/>
    <cellStyle name="Normal 3 10 3 2 2 2 3 2 2" xfId="55239"/>
    <cellStyle name="Normal 3 10 3 2 2 2 3 3" xfId="40903"/>
    <cellStyle name="Normal 3 10 3 2 2 2 4" xfId="19398"/>
    <cellStyle name="Normal 3 10 3 2 2 2 4 2" xfId="48069"/>
    <cellStyle name="Normal 3 10 3 2 2 2 5" xfId="33733"/>
    <cellStyle name="Normal 3 10 3 2 2 3" xfId="6676"/>
    <cellStyle name="Normal 3 10 3 2 2 3 2" xfId="13880"/>
    <cellStyle name="Normal 3 10 3 2 2 3 2 2" xfId="28363"/>
    <cellStyle name="Normal 3 10 3 2 2 3 2 2 2" xfId="57034"/>
    <cellStyle name="Normal 3 10 3 2 2 3 2 3" xfId="42698"/>
    <cellStyle name="Normal 3 10 3 2 2 3 3" xfId="21193"/>
    <cellStyle name="Normal 3 10 3 2 2 3 3 2" xfId="49864"/>
    <cellStyle name="Normal 3 10 3 2 2 3 4" xfId="35528"/>
    <cellStyle name="Normal 3 10 3 2 2 4" xfId="10317"/>
    <cellStyle name="Normal 3 10 3 2 2 4 2" xfId="24800"/>
    <cellStyle name="Normal 3 10 3 2 2 4 2 2" xfId="53471"/>
    <cellStyle name="Normal 3 10 3 2 2 4 3" xfId="39135"/>
    <cellStyle name="Normal 3 10 3 2 2 5" xfId="17630"/>
    <cellStyle name="Normal 3 10 3 2 2 5 2" xfId="46301"/>
    <cellStyle name="Normal 3 10 3 2 2 6" xfId="31965"/>
    <cellStyle name="Normal 3 10 3 2 3" xfId="3997"/>
    <cellStyle name="Normal 3 10 3 2 3 2" xfId="7560"/>
    <cellStyle name="Normal 3 10 3 2 3 2 2" xfId="14764"/>
    <cellStyle name="Normal 3 10 3 2 3 2 2 2" xfId="29247"/>
    <cellStyle name="Normal 3 10 3 2 3 2 2 2 2" xfId="57918"/>
    <cellStyle name="Normal 3 10 3 2 3 2 2 3" xfId="43582"/>
    <cellStyle name="Normal 3 10 3 2 3 2 3" xfId="22077"/>
    <cellStyle name="Normal 3 10 3 2 3 2 3 2" xfId="50748"/>
    <cellStyle name="Normal 3 10 3 2 3 2 4" xfId="36412"/>
    <cellStyle name="Normal 3 10 3 2 3 3" xfId="11201"/>
    <cellStyle name="Normal 3 10 3 2 3 3 2" xfId="25684"/>
    <cellStyle name="Normal 3 10 3 2 3 3 2 2" xfId="54355"/>
    <cellStyle name="Normal 3 10 3 2 3 3 3" xfId="40019"/>
    <cellStyle name="Normal 3 10 3 2 3 4" xfId="18514"/>
    <cellStyle name="Normal 3 10 3 2 3 4 2" xfId="47185"/>
    <cellStyle name="Normal 3 10 3 2 3 5" xfId="32849"/>
    <cellStyle name="Normal 3 10 3 2 4" xfId="5782"/>
    <cellStyle name="Normal 3 10 3 2 4 2" xfId="12986"/>
    <cellStyle name="Normal 3 10 3 2 4 2 2" xfId="27469"/>
    <cellStyle name="Normal 3 10 3 2 4 2 2 2" xfId="56140"/>
    <cellStyle name="Normal 3 10 3 2 4 2 3" xfId="41804"/>
    <cellStyle name="Normal 3 10 3 2 4 3" xfId="20299"/>
    <cellStyle name="Normal 3 10 3 2 4 3 2" xfId="48970"/>
    <cellStyle name="Normal 3 10 3 2 4 4" xfId="34634"/>
    <cellStyle name="Normal 3 10 3 2 5" xfId="9423"/>
    <cellStyle name="Normal 3 10 3 2 5 2" xfId="23906"/>
    <cellStyle name="Normal 3 10 3 2 5 2 2" xfId="52577"/>
    <cellStyle name="Normal 3 10 3 2 5 3" xfId="38241"/>
    <cellStyle name="Normal 3 10 3 2 6" xfId="16736"/>
    <cellStyle name="Normal 3 10 3 2 6 2" xfId="45407"/>
    <cellStyle name="Normal 3 10 3 2 7" xfId="31071"/>
    <cellStyle name="Normal 3 10 3 2 8" xfId="2239"/>
    <cellStyle name="Normal 3 10 3 3" xfId="2688"/>
    <cellStyle name="Normal 3 10 3 3 2" xfId="4447"/>
    <cellStyle name="Normal 3 10 3 3 2 2" xfId="8010"/>
    <cellStyle name="Normal 3 10 3 3 2 2 2" xfId="15214"/>
    <cellStyle name="Normal 3 10 3 3 2 2 2 2" xfId="29697"/>
    <cellStyle name="Normal 3 10 3 3 2 2 2 2 2" xfId="58368"/>
    <cellStyle name="Normal 3 10 3 3 2 2 2 3" xfId="44032"/>
    <cellStyle name="Normal 3 10 3 3 2 2 3" xfId="22527"/>
    <cellStyle name="Normal 3 10 3 3 2 2 3 2" xfId="51198"/>
    <cellStyle name="Normal 3 10 3 3 2 2 4" xfId="36862"/>
    <cellStyle name="Normal 3 10 3 3 2 3" xfId="11651"/>
    <cellStyle name="Normal 3 10 3 3 2 3 2" xfId="26134"/>
    <cellStyle name="Normal 3 10 3 3 2 3 2 2" xfId="54805"/>
    <cellStyle name="Normal 3 10 3 3 2 3 3" xfId="40469"/>
    <cellStyle name="Normal 3 10 3 3 2 4" xfId="18964"/>
    <cellStyle name="Normal 3 10 3 3 2 4 2" xfId="47635"/>
    <cellStyle name="Normal 3 10 3 3 2 5" xfId="33299"/>
    <cellStyle name="Normal 3 10 3 3 3" xfId="6242"/>
    <cellStyle name="Normal 3 10 3 3 3 2" xfId="13446"/>
    <cellStyle name="Normal 3 10 3 3 3 2 2" xfId="27929"/>
    <cellStyle name="Normal 3 10 3 3 3 2 2 2" xfId="56600"/>
    <cellStyle name="Normal 3 10 3 3 3 2 3" xfId="42264"/>
    <cellStyle name="Normal 3 10 3 3 3 3" xfId="20759"/>
    <cellStyle name="Normal 3 10 3 3 3 3 2" xfId="49430"/>
    <cellStyle name="Normal 3 10 3 3 3 4" xfId="35094"/>
    <cellStyle name="Normal 3 10 3 3 4" xfId="9883"/>
    <cellStyle name="Normal 3 10 3 3 4 2" xfId="24366"/>
    <cellStyle name="Normal 3 10 3 3 4 2 2" xfId="53037"/>
    <cellStyle name="Normal 3 10 3 3 4 3" xfId="38701"/>
    <cellStyle name="Normal 3 10 3 3 5" xfId="17196"/>
    <cellStyle name="Normal 3 10 3 3 5 2" xfId="45867"/>
    <cellStyle name="Normal 3 10 3 3 6" xfId="31531"/>
    <cellStyle name="Normal 3 10 3 4" xfId="3565"/>
    <cellStyle name="Normal 3 10 3 4 2" xfId="7126"/>
    <cellStyle name="Normal 3 10 3 4 2 2" xfId="14330"/>
    <cellStyle name="Normal 3 10 3 4 2 2 2" xfId="28813"/>
    <cellStyle name="Normal 3 10 3 4 2 2 2 2" xfId="57484"/>
    <cellStyle name="Normal 3 10 3 4 2 2 3" xfId="43148"/>
    <cellStyle name="Normal 3 10 3 4 2 3" xfId="21643"/>
    <cellStyle name="Normal 3 10 3 4 2 3 2" xfId="50314"/>
    <cellStyle name="Normal 3 10 3 4 2 4" xfId="35978"/>
    <cellStyle name="Normal 3 10 3 4 3" xfId="10767"/>
    <cellStyle name="Normal 3 10 3 4 3 2" xfId="25250"/>
    <cellStyle name="Normal 3 10 3 4 3 2 2" xfId="53921"/>
    <cellStyle name="Normal 3 10 3 4 3 3" xfId="39585"/>
    <cellStyle name="Normal 3 10 3 4 4" xfId="18080"/>
    <cellStyle name="Normal 3 10 3 4 4 2" xfId="46751"/>
    <cellStyle name="Normal 3 10 3 4 5" xfId="32415"/>
    <cellStyle name="Normal 3 10 3 5" xfId="5348"/>
    <cellStyle name="Normal 3 10 3 5 2" xfId="12552"/>
    <cellStyle name="Normal 3 10 3 5 2 2" xfId="27035"/>
    <cellStyle name="Normal 3 10 3 5 2 2 2" xfId="55706"/>
    <cellStyle name="Normal 3 10 3 5 2 3" xfId="41370"/>
    <cellStyle name="Normal 3 10 3 5 3" xfId="19865"/>
    <cellStyle name="Normal 3 10 3 5 3 2" xfId="48536"/>
    <cellStyle name="Normal 3 10 3 5 4" xfId="34200"/>
    <cellStyle name="Normal 3 10 3 6" xfId="8986"/>
    <cellStyle name="Normal 3 10 3 6 2" xfId="23469"/>
    <cellStyle name="Normal 3 10 3 6 2 2" xfId="52140"/>
    <cellStyle name="Normal 3 10 3 6 3" xfId="37804"/>
    <cellStyle name="Normal 3 10 3 7" xfId="16302"/>
    <cellStyle name="Normal 3 10 3 7 2" xfId="44973"/>
    <cellStyle name="Normal 3 10 3 8" xfId="30637"/>
    <cellStyle name="Normal 3 10 3 9" xfId="1809"/>
    <cellStyle name="Normal 3 10 4" xfId="926"/>
    <cellStyle name="Normal 3 10 4 2" xfId="2904"/>
    <cellStyle name="Normal 3 10 4 2 2" xfId="4665"/>
    <cellStyle name="Normal 3 10 4 2 2 2" xfId="8228"/>
    <cellStyle name="Normal 3 10 4 2 2 2 2" xfId="15432"/>
    <cellStyle name="Normal 3 10 4 2 2 2 2 2" xfId="29915"/>
    <cellStyle name="Normal 3 10 4 2 2 2 2 2 2" xfId="58586"/>
    <cellStyle name="Normal 3 10 4 2 2 2 2 3" xfId="44250"/>
    <cellStyle name="Normal 3 10 4 2 2 2 3" xfId="22745"/>
    <cellStyle name="Normal 3 10 4 2 2 2 3 2" xfId="51416"/>
    <cellStyle name="Normal 3 10 4 2 2 2 4" xfId="37080"/>
    <cellStyle name="Normal 3 10 4 2 2 3" xfId="11869"/>
    <cellStyle name="Normal 3 10 4 2 2 3 2" xfId="26352"/>
    <cellStyle name="Normal 3 10 4 2 2 3 2 2" xfId="55023"/>
    <cellStyle name="Normal 3 10 4 2 2 3 3" xfId="40687"/>
    <cellStyle name="Normal 3 10 4 2 2 4" xfId="19182"/>
    <cellStyle name="Normal 3 10 4 2 2 4 2" xfId="47853"/>
    <cellStyle name="Normal 3 10 4 2 2 5" xfId="33517"/>
    <cellStyle name="Normal 3 10 4 2 3" xfId="6460"/>
    <cellStyle name="Normal 3 10 4 2 3 2" xfId="13664"/>
    <cellStyle name="Normal 3 10 4 2 3 2 2" xfId="28147"/>
    <cellStyle name="Normal 3 10 4 2 3 2 2 2" xfId="56818"/>
    <cellStyle name="Normal 3 10 4 2 3 2 3" xfId="42482"/>
    <cellStyle name="Normal 3 10 4 2 3 3" xfId="20977"/>
    <cellStyle name="Normal 3 10 4 2 3 3 2" xfId="49648"/>
    <cellStyle name="Normal 3 10 4 2 3 4" xfId="35312"/>
    <cellStyle name="Normal 3 10 4 2 4" xfId="10101"/>
    <cellStyle name="Normal 3 10 4 2 4 2" xfId="24584"/>
    <cellStyle name="Normal 3 10 4 2 4 2 2" xfId="53255"/>
    <cellStyle name="Normal 3 10 4 2 4 3" xfId="38919"/>
    <cellStyle name="Normal 3 10 4 2 5" xfId="17414"/>
    <cellStyle name="Normal 3 10 4 2 5 2" xfId="46085"/>
    <cellStyle name="Normal 3 10 4 2 6" xfId="31749"/>
    <cellStyle name="Normal 3 10 4 3" xfId="3781"/>
    <cellStyle name="Normal 3 10 4 3 2" xfId="7344"/>
    <cellStyle name="Normal 3 10 4 3 2 2" xfId="14548"/>
    <cellStyle name="Normal 3 10 4 3 2 2 2" xfId="29031"/>
    <cellStyle name="Normal 3 10 4 3 2 2 2 2" xfId="57702"/>
    <cellStyle name="Normal 3 10 4 3 2 2 3" xfId="43366"/>
    <cellStyle name="Normal 3 10 4 3 2 3" xfId="21861"/>
    <cellStyle name="Normal 3 10 4 3 2 3 2" xfId="50532"/>
    <cellStyle name="Normal 3 10 4 3 2 4" xfId="36196"/>
    <cellStyle name="Normal 3 10 4 3 3" xfId="10985"/>
    <cellStyle name="Normal 3 10 4 3 3 2" xfId="25468"/>
    <cellStyle name="Normal 3 10 4 3 3 2 2" xfId="54139"/>
    <cellStyle name="Normal 3 10 4 3 3 3" xfId="39803"/>
    <cellStyle name="Normal 3 10 4 3 4" xfId="18298"/>
    <cellStyle name="Normal 3 10 4 3 4 2" xfId="46969"/>
    <cellStyle name="Normal 3 10 4 3 5" xfId="32633"/>
    <cellStyle name="Normal 3 10 4 4" xfId="5566"/>
    <cellStyle name="Normal 3 10 4 4 2" xfId="12770"/>
    <cellStyle name="Normal 3 10 4 4 2 2" xfId="27253"/>
    <cellStyle name="Normal 3 10 4 4 2 2 2" xfId="55924"/>
    <cellStyle name="Normal 3 10 4 4 2 3" xfId="41588"/>
    <cellStyle name="Normal 3 10 4 4 3" xfId="20083"/>
    <cellStyle name="Normal 3 10 4 4 3 2" xfId="48754"/>
    <cellStyle name="Normal 3 10 4 4 4" xfId="34418"/>
    <cellStyle name="Normal 3 10 4 5" xfId="9207"/>
    <cellStyle name="Normal 3 10 4 5 2" xfId="23690"/>
    <cellStyle name="Normal 3 10 4 5 2 2" xfId="52361"/>
    <cellStyle name="Normal 3 10 4 5 3" xfId="38025"/>
    <cellStyle name="Normal 3 10 4 6" xfId="16520"/>
    <cellStyle name="Normal 3 10 4 6 2" xfId="45191"/>
    <cellStyle name="Normal 3 10 4 7" xfId="30855"/>
    <cellStyle name="Normal 3 10 4 8" xfId="2025"/>
    <cellStyle name="Normal 3 10 5" xfId="2477"/>
    <cellStyle name="Normal 3 10 5 2" xfId="4231"/>
    <cellStyle name="Normal 3 10 5 2 2" xfId="7794"/>
    <cellStyle name="Normal 3 10 5 2 2 2" xfId="14998"/>
    <cellStyle name="Normal 3 10 5 2 2 2 2" xfId="29481"/>
    <cellStyle name="Normal 3 10 5 2 2 2 2 2" xfId="58152"/>
    <cellStyle name="Normal 3 10 5 2 2 2 3" xfId="43816"/>
    <cellStyle name="Normal 3 10 5 2 2 3" xfId="22311"/>
    <cellStyle name="Normal 3 10 5 2 2 3 2" xfId="50982"/>
    <cellStyle name="Normal 3 10 5 2 2 4" xfId="36646"/>
    <cellStyle name="Normal 3 10 5 2 3" xfId="11435"/>
    <cellStyle name="Normal 3 10 5 2 3 2" xfId="25918"/>
    <cellStyle name="Normal 3 10 5 2 3 2 2" xfId="54589"/>
    <cellStyle name="Normal 3 10 5 2 3 3" xfId="40253"/>
    <cellStyle name="Normal 3 10 5 2 4" xfId="18748"/>
    <cellStyle name="Normal 3 10 5 2 4 2" xfId="47419"/>
    <cellStyle name="Normal 3 10 5 2 5" xfId="33083"/>
    <cellStyle name="Normal 3 10 5 3" xfId="6026"/>
    <cellStyle name="Normal 3 10 5 3 2" xfId="13230"/>
    <cellStyle name="Normal 3 10 5 3 2 2" xfId="27713"/>
    <cellStyle name="Normal 3 10 5 3 2 2 2" xfId="56384"/>
    <cellStyle name="Normal 3 10 5 3 2 3" xfId="42048"/>
    <cellStyle name="Normal 3 10 5 3 3" xfId="20543"/>
    <cellStyle name="Normal 3 10 5 3 3 2" xfId="49214"/>
    <cellStyle name="Normal 3 10 5 3 4" xfId="34878"/>
    <cellStyle name="Normal 3 10 5 4" xfId="9667"/>
    <cellStyle name="Normal 3 10 5 4 2" xfId="24150"/>
    <cellStyle name="Normal 3 10 5 4 2 2" xfId="52821"/>
    <cellStyle name="Normal 3 10 5 4 3" xfId="38485"/>
    <cellStyle name="Normal 3 10 5 5" xfId="16980"/>
    <cellStyle name="Normal 3 10 5 5 2" xfId="45651"/>
    <cellStyle name="Normal 3 10 5 6" xfId="31315"/>
    <cellStyle name="Normal 3 10 6" xfId="3349"/>
    <cellStyle name="Normal 3 10 6 2" xfId="6910"/>
    <cellStyle name="Normal 3 10 6 2 2" xfId="14114"/>
    <cellStyle name="Normal 3 10 6 2 2 2" xfId="28597"/>
    <cellStyle name="Normal 3 10 6 2 2 2 2" xfId="57268"/>
    <cellStyle name="Normal 3 10 6 2 2 3" xfId="42932"/>
    <cellStyle name="Normal 3 10 6 2 3" xfId="21427"/>
    <cellStyle name="Normal 3 10 6 2 3 2" xfId="50098"/>
    <cellStyle name="Normal 3 10 6 2 4" xfId="35762"/>
    <cellStyle name="Normal 3 10 6 3" xfId="10551"/>
    <cellStyle name="Normal 3 10 6 3 2" xfId="25034"/>
    <cellStyle name="Normal 3 10 6 3 2 2" xfId="53705"/>
    <cellStyle name="Normal 3 10 6 3 3" xfId="39369"/>
    <cellStyle name="Normal 3 10 6 4" xfId="17864"/>
    <cellStyle name="Normal 3 10 6 4 2" xfId="46535"/>
    <cellStyle name="Normal 3 10 6 5" xfId="32199"/>
    <cellStyle name="Normal 3 10 7" xfId="5132"/>
    <cellStyle name="Normal 3 10 7 2" xfId="12336"/>
    <cellStyle name="Normal 3 10 7 2 2" xfId="26819"/>
    <cellStyle name="Normal 3 10 7 2 2 2" xfId="55490"/>
    <cellStyle name="Normal 3 10 7 2 3" xfId="41154"/>
    <cellStyle name="Normal 3 10 7 3" xfId="19649"/>
    <cellStyle name="Normal 3 10 7 3 2" xfId="48320"/>
    <cellStyle name="Normal 3 10 7 4" xfId="33984"/>
    <cellStyle name="Normal 3 10 8" xfId="8766"/>
    <cellStyle name="Normal 3 10 8 2" xfId="23249"/>
    <cellStyle name="Normal 3 10 8 2 2" xfId="51920"/>
    <cellStyle name="Normal 3 10 8 3" xfId="37584"/>
    <cellStyle name="Normal 3 10 9" xfId="16086"/>
    <cellStyle name="Normal 3 10 9 2" xfId="44757"/>
    <cellStyle name="Normal 3 11" xfId="514"/>
    <cellStyle name="Normal 3 12" xfId="524"/>
    <cellStyle name="Normal 3 12 2" xfId="766"/>
    <cellStyle name="Normal 3 13" xfId="581"/>
    <cellStyle name="Normal 3 13 2" xfId="1036"/>
    <cellStyle name="Normal 3 13 2 2" xfId="3012"/>
    <cellStyle name="Normal 3 13 2 2 2" xfId="4775"/>
    <cellStyle name="Normal 3 13 2 2 2 2" xfId="8338"/>
    <cellStyle name="Normal 3 13 2 2 2 2 2" xfId="15542"/>
    <cellStyle name="Normal 3 13 2 2 2 2 2 2" xfId="30025"/>
    <cellStyle name="Normal 3 13 2 2 2 2 2 2 2" xfId="58696"/>
    <cellStyle name="Normal 3 13 2 2 2 2 2 3" xfId="44360"/>
    <cellStyle name="Normal 3 13 2 2 2 2 3" xfId="22855"/>
    <cellStyle name="Normal 3 13 2 2 2 2 3 2" xfId="51526"/>
    <cellStyle name="Normal 3 13 2 2 2 2 4" xfId="37190"/>
    <cellStyle name="Normal 3 13 2 2 2 3" xfId="11979"/>
    <cellStyle name="Normal 3 13 2 2 2 3 2" xfId="26462"/>
    <cellStyle name="Normal 3 13 2 2 2 3 2 2" xfId="55133"/>
    <cellStyle name="Normal 3 13 2 2 2 3 3" xfId="40797"/>
    <cellStyle name="Normal 3 13 2 2 2 4" xfId="19292"/>
    <cellStyle name="Normal 3 13 2 2 2 4 2" xfId="47963"/>
    <cellStyle name="Normal 3 13 2 2 2 5" xfId="33627"/>
    <cellStyle name="Normal 3 13 2 2 3" xfId="6570"/>
    <cellStyle name="Normal 3 13 2 2 3 2" xfId="13774"/>
    <cellStyle name="Normal 3 13 2 2 3 2 2" xfId="28257"/>
    <cellStyle name="Normal 3 13 2 2 3 2 2 2" xfId="56928"/>
    <cellStyle name="Normal 3 13 2 2 3 2 3" xfId="42592"/>
    <cellStyle name="Normal 3 13 2 2 3 3" xfId="21087"/>
    <cellStyle name="Normal 3 13 2 2 3 3 2" xfId="49758"/>
    <cellStyle name="Normal 3 13 2 2 3 4" xfId="35422"/>
    <cellStyle name="Normal 3 13 2 2 4" xfId="10211"/>
    <cellStyle name="Normal 3 13 2 2 4 2" xfId="24694"/>
    <cellStyle name="Normal 3 13 2 2 4 2 2" xfId="53365"/>
    <cellStyle name="Normal 3 13 2 2 4 3" xfId="39029"/>
    <cellStyle name="Normal 3 13 2 2 5" xfId="17524"/>
    <cellStyle name="Normal 3 13 2 2 5 2" xfId="46195"/>
    <cellStyle name="Normal 3 13 2 2 6" xfId="31859"/>
    <cellStyle name="Normal 3 13 2 3" xfId="3891"/>
    <cellStyle name="Normal 3 13 2 3 2" xfId="7454"/>
    <cellStyle name="Normal 3 13 2 3 2 2" xfId="14658"/>
    <cellStyle name="Normal 3 13 2 3 2 2 2" xfId="29141"/>
    <cellStyle name="Normal 3 13 2 3 2 2 2 2" xfId="57812"/>
    <cellStyle name="Normal 3 13 2 3 2 2 3" xfId="43476"/>
    <cellStyle name="Normal 3 13 2 3 2 3" xfId="21971"/>
    <cellStyle name="Normal 3 13 2 3 2 3 2" xfId="50642"/>
    <cellStyle name="Normal 3 13 2 3 2 4" xfId="36306"/>
    <cellStyle name="Normal 3 13 2 3 3" xfId="11095"/>
    <cellStyle name="Normal 3 13 2 3 3 2" xfId="25578"/>
    <cellStyle name="Normal 3 13 2 3 3 2 2" xfId="54249"/>
    <cellStyle name="Normal 3 13 2 3 3 3" xfId="39913"/>
    <cellStyle name="Normal 3 13 2 3 4" xfId="18408"/>
    <cellStyle name="Normal 3 13 2 3 4 2" xfId="47079"/>
    <cellStyle name="Normal 3 13 2 3 5" xfId="32743"/>
    <cellStyle name="Normal 3 13 2 4" xfId="5676"/>
    <cellStyle name="Normal 3 13 2 4 2" xfId="12880"/>
    <cellStyle name="Normal 3 13 2 4 2 2" xfId="27363"/>
    <cellStyle name="Normal 3 13 2 4 2 2 2" xfId="56034"/>
    <cellStyle name="Normal 3 13 2 4 2 3" xfId="41698"/>
    <cellStyle name="Normal 3 13 2 4 3" xfId="20193"/>
    <cellStyle name="Normal 3 13 2 4 3 2" xfId="48864"/>
    <cellStyle name="Normal 3 13 2 4 4" xfId="34528"/>
    <cellStyle name="Normal 3 13 2 5" xfId="9317"/>
    <cellStyle name="Normal 3 13 2 5 2" xfId="23800"/>
    <cellStyle name="Normal 3 13 2 5 2 2" xfId="52471"/>
    <cellStyle name="Normal 3 13 2 5 3" xfId="38135"/>
    <cellStyle name="Normal 3 13 2 6" xfId="16630"/>
    <cellStyle name="Normal 3 13 2 6 2" xfId="45301"/>
    <cellStyle name="Normal 3 13 2 7" xfId="30965"/>
    <cellStyle name="Normal 3 13 2 8" xfId="2133"/>
    <cellStyle name="Normal 3 13 3" xfId="2582"/>
    <cellStyle name="Normal 3 13 3 2" xfId="4341"/>
    <cellStyle name="Normal 3 13 3 2 2" xfId="7904"/>
    <cellStyle name="Normal 3 13 3 2 2 2" xfId="15108"/>
    <cellStyle name="Normal 3 13 3 2 2 2 2" xfId="29591"/>
    <cellStyle name="Normal 3 13 3 2 2 2 2 2" xfId="58262"/>
    <cellStyle name="Normal 3 13 3 2 2 2 3" xfId="43926"/>
    <cellStyle name="Normal 3 13 3 2 2 3" xfId="22421"/>
    <cellStyle name="Normal 3 13 3 2 2 3 2" xfId="51092"/>
    <cellStyle name="Normal 3 13 3 2 2 4" xfId="36756"/>
    <cellStyle name="Normal 3 13 3 2 3" xfId="11545"/>
    <cellStyle name="Normal 3 13 3 2 3 2" xfId="26028"/>
    <cellStyle name="Normal 3 13 3 2 3 2 2" xfId="54699"/>
    <cellStyle name="Normal 3 13 3 2 3 3" xfId="40363"/>
    <cellStyle name="Normal 3 13 3 2 4" xfId="18858"/>
    <cellStyle name="Normal 3 13 3 2 4 2" xfId="47529"/>
    <cellStyle name="Normal 3 13 3 2 5" xfId="33193"/>
    <cellStyle name="Normal 3 13 3 3" xfId="6136"/>
    <cellStyle name="Normal 3 13 3 3 2" xfId="13340"/>
    <cellStyle name="Normal 3 13 3 3 2 2" xfId="27823"/>
    <cellStyle name="Normal 3 13 3 3 2 2 2" xfId="56494"/>
    <cellStyle name="Normal 3 13 3 3 2 3" xfId="42158"/>
    <cellStyle name="Normal 3 13 3 3 3" xfId="20653"/>
    <cellStyle name="Normal 3 13 3 3 3 2" xfId="49324"/>
    <cellStyle name="Normal 3 13 3 3 4" xfId="34988"/>
    <cellStyle name="Normal 3 13 3 4" xfId="9777"/>
    <cellStyle name="Normal 3 13 3 4 2" xfId="24260"/>
    <cellStyle name="Normal 3 13 3 4 2 2" xfId="52931"/>
    <cellStyle name="Normal 3 13 3 4 3" xfId="38595"/>
    <cellStyle name="Normal 3 13 3 5" xfId="17090"/>
    <cellStyle name="Normal 3 13 3 5 2" xfId="45761"/>
    <cellStyle name="Normal 3 13 3 6" xfId="31425"/>
    <cellStyle name="Normal 3 13 4" xfId="3459"/>
    <cellStyle name="Normal 3 13 4 2" xfId="7020"/>
    <cellStyle name="Normal 3 13 4 2 2" xfId="14224"/>
    <cellStyle name="Normal 3 13 4 2 2 2" xfId="28707"/>
    <cellStyle name="Normal 3 13 4 2 2 2 2" xfId="57378"/>
    <cellStyle name="Normal 3 13 4 2 2 3" xfId="43042"/>
    <cellStyle name="Normal 3 13 4 2 3" xfId="21537"/>
    <cellStyle name="Normal 3 13 4 2 3 2" xfId="50208"/>
    <cellStyle name="Normal 3 13 4 2 4" xfId="35872"/>
    <cellStyle name="Normal 3 13 4 3" xfId="10661"/>
    <cellStyle name="Normal 3 13 4 3 2" xfId="25144"/>
    <cellStyle name="Normal 3 13 4 3 2 2" xfId="53815"/>
    <cellStyle name="Normal 3 13 4 3 3" xfId="39479"/>
    <cellStyle name="Normal 3 13 4 4" xfId="17974"/>
    <cellStyle name="Normal 3 13 4 4 2" xfId="46645"/>
    <cellStyle name="Normal 3 13 4 5" xfId="32309"/>
    <cellStyle name="Normal 3 13 5" xfId="5242"/>
    <cellStyle name="Normal 3 13 5 2" xfId="12446"/>
    <cellStyle name="Normal 3 13 5 2 2" xfId="26929"/>
    <cellStyle name="Normal 3 13 5 2 2 2" xfId="55600"/>
    <cellStyle name="Normal 3 13 5 2 3" xfId="41264"/>
    <cellStyle name="Normal 3 13 5 3" xfId="19759"/>
    <cellStyle name="Normal 3 13 5 3 2" xfId="48430"/>
    <cellStyle name="Normal 3 13 5 4" xfId="34094"/>
    <cellStyle name="Normal 3 13 6" xfId="8880"/>
    <cellStyle name="Normal 3 13 6 2" xfId="23363"/>
    <cellStyle name="Normal 3 13 6 2 2" xfId="52034"/>
    <cellStyle name="Normal 3 13 6 3" xfId="37698"/>
    <cellStyle name="Normal 3 13 7" xfId="16196"/>
    <cellStyle name="Normal 3 13 7 2" xfId="44867"/>
    <cellStyle name="Normal 3 13 8" xfId="30531"/>
    <cellStyle name="Normal 3 13 9" xfId="1703"/>
    <cellStyle name="Normal 3 14" xfId="820"/>
    <cellStyle name="Normal 3 14 2" xfId="2798"/>
    <cellStyle name="Normal 3 14 2 2" xfId="4559"/>
    <cellStyle name="Normal 3 14 2 2 2" xfId="8122"/>
    <cellStyle name="Normal 3 14 2 2 2 2" xfId="15326"/>
    <cellStyle name="Normal 3 14 2 2 2 2 2" xfId="29809"/>
    <cellStyle name="Normal 3 14 2 2 2 2 2 2" xfId="58480"/>
    <cellStyle name="Normal 3 14 2 2 2 2 3" xfId="44144"/>
    <cellStyle name="Normal 3 14 2 2 2 3" xfId="22639"/>
    <cellStyle name="Normal 3 14 2 2 2 3 2" xfId="51310"/>
    <cellStyle name="Normal 3 14 2 2 2 4" xfId="36974"/>
    <cellStyle name="Normal 3 14 2 2 3" xfId="11763"/>
    <cellStyle name="Normal 3 14 2 2 3 2" xfId="26246"/>
    <cellStyle name="Normal 3 14 2 2 3 2 2" xfId="54917"/>
    <cellStyle name="Normal 3 14 2 2 3 3" xfId="40581"/>
    <cellStyle name="Normal 3 14 2 2 4" xfId="19076"/>
    <cellStyle name="Normal 3 14 2 2 4 2" xfId="47747"/>
    <cellStyle name="Normal 3 14 2 2 5" xfId="33411"/>
    <cellStyle name="Normal 3 14 2 3" xfId="6354"/>
    <cellStyle name="Normal 3 14 2 3 2" xfId="13558"/>
    <cellStyle name="Normal 3 14 2 3 2 2" xfId="28041"/>
    <cellStyle name="Normal 3 14 2 3 2 2 2" xfId="56712"/>
    <cellStyle name="Normal 3 14 2 3 2 3" xfId="42376"/>
    <cellStyle name="Normal 3 14 2 3 3" xfId="20871"/>
    <cellStyle name="Normal 3 14 2 3 3 2" xfId="49542"/>
    <cellStyle name="Normal 3 14 2 3 4" xfId="35206"/>
    <cellStyle name="Normal 3 14 2 4" xfId="9995"/>
    <cellStyle name="Normal 3 14 2 4 2" xfId="24478"/>
    <cellStyle name="Normal 3 14 2 4 2 2" xfId="53149"/>
    <cellStyle name="Normal 3 14 2 4 3" xfId="38813"/>
    <cellStyle name="Normal 3 14 2 5" xfId="17308"/>
    <cellStyle name="Normal 3 14 2 5 2" xfId="45979"/>
    <cellStyle name="Normal 3 14 2 6" xfId="31643"/>
    <cellStyle name="Normal 3 14 3" xfId="3675"/>
    <cellStyle name="Normal 3 14 3 2" xfId="7238"/>
    <cellStyle name="Normal 3 14 3 2 2" xfId="14442"/>
    <cellStyle name="Normal 3 14 3 2 2 2" xfId="28925"/>
    <cellStyle name="Normal 3 14 3 2 2 2 2" xfId="57596"/>
    <cellStyle name="Normal 3 14 3 2 2 3" xfId="43260"/>
    <cellStyle name="Normal 3 14 3 2 3" xfId="21755"/>
    <cellStyle name="Normal 3 14 3 2 3 2" xfId="50426"/>
    <cellStyle name="Normal 3 14 3 2 4" xfId="36090"/>
    <cellStyle name="Normal 3 14 3 3" xfId="10879"/>
    <cellStyle name="Normal 3 14 3 3 2" xfId="25362"/>
    <cellStyle name="Normal 3 14 3 3 2 2" xfId="54033"/>
    <cellStyle name="Normal 3 14 3 3 3" xfId="39697"/>
    <cellStyle name="Normal 3 14 3 4" xfId="18192"/>
    <cellStyle name="Normal 3 14 3 4 2" xfId="46863"/>
    <cellStyle name="Normal 3 14 3 5" xfId="32527"/>
    <cellStyle name="Normal 3 14 4" xfId="5460"/>
    <cellStyle name="Normal 3 14 4 2" xfId="12664"/>
    <cellStyle name="Normal 3 14 4 2 2" xfId="27147"/>
    <cellStyle name="Normal 3 14 4 2 2 2" xfId="55818"/>
    <cellStyle name="Normal 3 14 4 2 3" xfId="41482"/>
    <cellStyle name="Normal 3 14 4 3" xfId="19977"/>
    <cellStyle name="Normal 3 14 4 3 2" xfId="48648"/>
    <cellStyle name="Normal 3 14 4 4" xfId="34312"/>
    <cellStyle name="Normal 3 14 5" xfId="9101"/>
    <cellStyle name="Normal 3 14 5 2" xfId="23584"/>
    <cellStyle name="Normal 3 14 5 2 2" xfId="52255"/>
    <cellStyle name="Normal 3 14 5 3" xfId="37919"/>
    <cellStyle name="Normal 3 14 6" xfId="16414"/>
    <cellStyle name="Normal 3 14 6 2" xfId="45085"/>
    <cellStyle name="Normal 3 14 7" xfId="30749"/>
    <cellStyle name="Normal 3 14 8" xfId="1919"/>
    <cellStyle name="Normal 3 15" xfId="2373"/>
    <cellStyle name="Normal 3 15 2" xfId="4125"/>
    <cellStyle name="Normal 3 15 2 2" xfId="7688"/>
    <cellStyle name="Normal 3 15 2 2 2" xfId="14892"/>
    <cellStyle name="Normal 3 15 2 2 2 2" xfId="29375"/>
    <cellStyle name="Normal 3 15 2 2 2 2 2" xfId="58046"/>
    <cellStyle name="Normal 3 15 2 2 2 3" xfId="43710"/>
    <cellStyle name="Normal 3 15 2 2 3" xfId="22205"/>
    <cellStyle name="Normal 3 15 2 2 3 2" xfId="50876"/>
    <cellStyle name="Normal 3 15 2 2 4" xfId="36540"/>
    <cellStyle name="Normal 3 15 2 3" xfId="11329"/>
    <cellStyle name="Normal 3 15 2 3 2" xfId="25812"/>
    <cellStyle name="Normal 3 15 2 3 2 2" xfId="54483"/>
    <cellStyle name="Normal 3 15 2 3 3" xfId="40147"/>
    <cellStyle name="Normal 3 15 2 4" xfId="18642"/>
    <cellStyle name="Normal 3 15 2 4 2" xfId="47313"/>
    <cellStyle name="Normal 3 15 2 5" xfId="32977"/>
    <cellStyle name="Normal 3 15 3" xfId="5920"/>
    <cellStyle name="Normal 3 15 3 2" xfId="13124"/>
    <cellStyle name="Normal 3 15 3 2 2" xfId="27607"/>
    <cellStyle name="Normal 3 15 3 2 2 2" xfId="56278"/>
    <cellStyle name="Normal 3 15 3 2 3" xfId="41942"/>
    <cellStyle name="Normal 3 15 3 3" xfId="20437"/>
    <cellStyle name="Normal 3 15 3 3 2" xfId="49108"/>
    <cellStyle name="Normal 3 15 3 4" xfId="34772"/>
    <cellStyle name="Normal 3 15 4" xfId="9561"/>
    <cellStyle name="Normal 3 15 4 2" xfId="24044"/>
    <cellStyle name="Normal 3 15 4 2 2" xfId="52715"/>
    <cellStyle name="Normal 3 15 4 3" xfId="38379"/>
    <cellStyle name="Normal 3 15 5" xfId="16874"/>
    <cellStyle name="Normal 3 15 5 2" xfId="45545"/>
    <cellStyle name="Normal 3 15 6" xfId="31209"/>
    <cellStyle name="Normal 3 16" xfId="3243"/>
    <cellStyle name="Normal 3 16 2" xfId="6804"/>
    <cellStyle name="Normal 3 16 2 2" xfId="14008"/>
    <cellStyle name="Normal 3 16 2 2 2" xfId="28491"/>
    <cellStyle name="Normal 3 16 2 2 2 2" xfId="57162"/>
    <cellStyle name="Normal 3 16 2 2 3" xfId="42826"/>
    <cellStyle name="Normal 3 16 2 3" xfId="21321"/>
    <cellStyle name="Normal 3 16 2 3 2" xfId="49992"/>
    <cellStyle name="Normal 3 16 2 4" xfId="35656"/>
    <cellStyle name="Normal 3 16 3" xfId="10445"/>
    <cellStyle name="Normal 3 16 3 2" xfId="24928"/>
    <cellStyle name="Normal 3 16 3 2 2" xfId="53599"/>
    <cellStyle name="Normal 3 16 3 3" xfId="39263"/>
    <cellStyle name="Normal 3 16 4" xfId="17758"/>
    <cellStyle name="Normal 3 16 4 2" xfId="46429"/>
    <cellStyle name="Normal 3 16 5" xfId="32093"/>
    <cellStyle name="Normal 3 17" xfId="5026"/>
    <cellStyle name="Normal 3 17 2" xfId="12230"/>
    <cellStyle name="Normal 3 17 2 2" xfId="26713"/>
    <cellStyle name="Normal 3 17 2 2 2" xfId="55384"/>
    <cellStyle name="Normal 3 17 2 3" xfId="41048"/>
    <cellStyle name="Normal 3 17 3" xfId="19543"/>
    <cellStyle name="Normal 3 17 3 2" xfId="48214"/>
    <cellStyle name="Normal 3 17 4" xfId="33878"/>
    <cellStyle name="Normal 3 18" xfId="8647"/>
    <cellStyle name="Normal 3 18 2" xfId="23130"/>
    <cellStyle name="Normal 3 18 2 2" xfId="51801"/>
    <cellStyle name="Normal 3 18 3" xfId="37465"/>
    <cellStyle name="Normal 3 19" xfId="15903"/>
    <cellStyle name="Normal 3 2" xfId="13"/>
    <cellStyle name="Normal 3 2 2" xfId="348"/>
    <cellStyle name="Normal 3 2 2 10" xfId="16088"/>
    <cellStyle name="Normal 3 2 2 10 2" xfId="44759"/>
    <cellStyle name="Normal 3 2 2 11" xfId="30423"/>
    <cellStyle name="Normal 3 2 2 12" xfId="1599"/>
    <cellStyle name="Normal 3 2 2 2" xfId="349"/>
    <cellStyle name="Normal 3 2 2 2 10" xfId="30424"/>
    <cellStyle name="Normal 3 2 2 2 11" xfId="1600"/>
    <cellStyle name="Normal 3 2 2 2 2" xfId="350"/>
    <cellStyle name="Normal 3 2 2 2 2 10" xfId="1601"/>
    <cellStyle name="Normal 3 2 2 2 2 2" xfId="701"/>
    <cellStyle name="Normal 3 2 2 2 2 2 2" xfId="1146"/>
    <cellStyle name="Normal 3 2 2 2 2 2 2 2" xfId="3122"/>
    <cellStyle name="Normal 3 2 2 2 2 2 2 2 2" xfId="4885"/>
    <cellStyle name="Normal 3 2 2 2 2 2 2 2 2 2" xfId="8448"/>
    <cellStyle name="Normal 3 2 2 2 2 2 2 2 2 2 2" xfId="15652"/>
    <cellStyle name="Normal 3 2 2 2 2 2 2 2 2 2 2 2" xfId="30135"/>
    <cellStyle name="Normal 3 2 2 2 2 2 2 2 2 2 2 2 2" xfId="58806"/>
    <cellStyle name="Normal 3 2 2 2 2 2 2 2 2 2 2 3" xfId="44470"/>
    <cellStyle name="Normal 3 2 2 2 2 2 2 2 2 2 3" xfId="22965"/>
    <cellStyle name="Normal 3 2 2 2 2 2 2 2 2 2 3 2" xfId="51636"/>
    <cellStyle name="Normal 3 2 2 2 2 2 2 2 2 2 4" xfId="37300"/>
    <cellStyle name="Normal 3 2 2 2 2 2 2 2 2 3" xfId="12089"/>
    <cellStyle name="Normal 3 2 2 2 2 2 2 2 2 3 2" xfId="26572"/>
    <cellStyle name="Normal 3 2 2 2 2 2 2 2 2 3 2 2" xfId="55243"/>
    <cellStyle name="Normal 3 2 2 2 2 2 2 2 2 3 3" xfId="40907"/>
    <cellStyle name="Normal 3 2 2 2 2 2 2 2 2 4" xfId="19402"/>
    <cellStyle name="Normal 3 2 2 2 2 2 2 2 2 4 2" xfId="48073"/>
    <cellStyle name="Normal 3 2 2 2 2 2 2 2 2 5" xfId="33737"/>
    <cellStyle name="Normal 3 2 2 2 2 2 2 2 3" xfId="6680"/>
    <cellStyle name="Normal 3 2 2 2 2 2 2 2 3 2" xfId="13884"/>
    <cellStyle name="Normal 3 2 2 2 2 2 2 2 3 2 2" xfId="28367"/>
    <cellStyle name="Normal 3 2 2 2 2 2 2 2 3 2 2 2" xfId="57038"/>
    <cellStyle name="Normal 3 2 2 2 2 2 2 2 3 2 3" xfId="42702"/>
    <cellStyle name="Normal 3 2 2 2 2 2 2 2 3 3" xfId="21197"/>
    <cellStyle name="Normal 3 2 2 2 2 2 2 2 3 3 2" xfId="49868"/>
    <cellStyle name="Normal 3 2 2 2 2 2 2 2 3 4" xfId="35532"/>
    <cellStyle name="Normal 3 2 2 2 2 2 2 2 4" xfId="10321"/>
    <cellStyle name="Normal 3 2 2 2 2 2 2 2 4 2" xfId="24804"/>
    <cellStyle name="Normal 3 2 2 2 2 2 2 2 4 2 2" xfId="53475"/>
    <cellStyle name="Normal 3 2 2 2 2 2 2 2 4 3" xfId="39139"/>
    <cellStyle name="Normal 3 2 2 2 2 2 2 2 5" xfId="17634"/>
    <cellStyle name="Normal 3 2 2 2 2 2 2 2 5 2" xfId="46305"/>
    <cellStyle name="Normal 3 2 2 2 2 2 2 2 6" xfId="31969"/>
    <cellStyle name="Normal 3 2 2 2 2 2 2 3" xfId="4001"/>
    <cellStyle name="Normal 3 2 2 2 2 2 2 3 2" xfId="7564"/>
    <cellStyle name="Normal 3 2 2 2 2 2 2 3 2 2" xfId="14768"/>
    <cellStyle name="Normal 3 2 2 2 2 2 2 3 2 2 2" xfId="29251"/>
    <cellStyle name="Normal 3 2 2 2 2 2 2 3 2 2 2 2" xfId="57922"/>
    <cellStyle name="Normal 3 2 2 2 2 2 2 3 2 2 3" xfId="43586"/>
    <cellStyle name="Normal 3 2 2 2 2 2 2 3 2 3" xfId="22081"/>
    <cellStyle name="Normal 3 2 2 2 2 2 2 3 2 3 2" xfId="50752"/>
    <cellStyle name="Normal 3 2 2 2 2 2 2 3 2 4" xfId="36416"/>
    <cellStyle name="Normal 3 2 2 2 2 2 2 3 3" xfId="11205"/>
    <cellStyle name="Normal 3 2 2 2 2 2 2 3 3 2" xfId="25688"/>
    <cellStyle name="Normal 3 2 2 2 2 2 2 3 3 2 2" xfId="54359"/>
    <cellStyle name="Normal 3 2 2 2 2 2 2 3 3 3" xfId="40023"/>
    <cellStyle name="Normal 3 2 2 2 2 2 2 3 4" xfId="18518"/>
    <cellStyle name="Normal 3 2 2 2 2 2 2 3 4 2" xfId="47189"/>
    <cellStyle name="Normal 3 2 2 2 2 2 2 3 5" xfId="32853"/>
    <cellStyle name="Normal 3 2 2 2 2 2 2 4" xfId="5786"/>
    <cellStyle name="Normal 3 2 2 2 2 2 2 4 2" xfId="12990"/>
    <cellStyle name="Normal 3 2 2 2 2 2 2 4 2 2" xfId="27473"/>
    <cellStyle name="Normal 3 2 2 2 2 2 2 4 2 2 2" xfId="56144"/>
    <cellStyle name="Normal 3 2 2 2 2 2 2 4 2 3" xfId="41808"/>
    <cellStyle name="Normal 3 2 2 2 2 2 2 4 3" xfId="20303"/>
    <cellStyle name="Normal 3 2 2 2 2 2 2 4 3 2" xfId="48974"/>
    <cellStyle name="Normal 3 2 2 2 2 2 2 4 4" xfId="34638"/>
    <cellStyle name="Normal 3 2 2 2 2 2 2 5" xfId="9427"/>
    <cellStyle name="Normal 3 2 2 2 2 2 2 5 2" xfId="23910"/>
    <cellStyle name="Normal 3 2 2 2 2 2 2 5 2 2" xfId="52581"/>
    <cellStyle name="Normal 3 2 2 2 2 2 2 5 3" xfId="38245"/>
    <cellStyle name="Normal 3 2 2 2 2 2 2 6" xfId="16740"/>
    <cellStyle name="Normal 3 2 2 2 2 2 2 6 2" xfId="45411"/>
    <cellStyle name="Normal 3 2 2 2 2 2 2 7" xfId="31075"/>
    <cellStyle name="Normal 3 2 2 2 2 2 2 8" xfId="2243"/>
    <cellStyle name="Normal 3 2 2 2 2 2 3" xfId="2692"/>
    <cellStyle name="Normal 3 2 2 2 2 2 3 2" xfId="4451"/>
    <cellStyle name="Normal 3 2 2 2 2 2 3 2 2" xfId="8014"/>
    <cellStyle name="Normal 3 2 2 2 2 2 3 2 2 2" xfId="15218"/>
    <cellStyle name="Normal 3 2 2 2 2 2 3 2 2 2 2" xfId="29701"/>
    <cellStyle name="Normal 3 2 2 2 2 2 3 2 2 2 2 2" xfId="58372"/>
    <cellStyle name="Normal 3 2 2 2 2 2 3 2 2 2 3" xfId="44036"/>
    <cellStyle name="Normal 3 2 2 2 2 2 3 2 2 3" xfId="22531"/>
    <cellStyle name="Normal 3 2 2 2 2 2 3 2 2 3 2" xfId="51202"/>
    <cellStyle name="Normal 3 2 2 2 2 2 3 2 2 4" xfId="36866"/>
    <cellStyle name="Normal 3 2 2 2 2 2 3 2 3" xfId="11655"/>
    <cellStyle name="Normal 3 2 2 2 2 2 3 2 3 2" xfId="26138"/>
    <cellStyle name="Normal 3 2 2 2 2 2 3 2 3 2 2" xfId="54809"/>
    <cellStyle name="Normal 3 2 2 2 2 2 3 2 3 3" xfId="40473"/>
    <cellStyle name="Normal 3 2 2 2 2 2 3 2 4" xfId="18968"/>
    <cellStyle name="Normal 3 2 2 2 2 2 3 2 4 2" xfId="47639"/>
    <cellStyle name="Normal 3 2 2 2 2 2 3 2 5" xfId="33303"/>
    <cellStyle name="Normal 3 2 2 2 2 2 3 3" xfId="6246"/>
    <cellStyle name="Normal 3 2 2 2 2 2 3 3 2" xfId="13450"/>
    <cellStyle name="Normal 3 2 2 2 2 2 3 3 2 2" xfId="27933"/>
    <cellStyle name="Normal 3 2 2 2 2 2 3 3 2 2 2" xfId="56604"/>
    <cellStyle name="Normal 3 2 2 2 2 2 3 3 2 3" xfId="42268"/>
    <cellStyle name="Normal 3 2 2 2 2 2 3 3 3" xfId="20763"/>
    <cellStyle name="Normal 3 2 2 2 2 2 3 3 3 2" xfId="49434"/>
    <cellStyle name="Normal 3 2 2 2 2 2 3 3 4" xfId="35098"/>
    <cellStyle name="Normal 3 2 2 2 2 2 3 4" xfId="9887"/>
    <cellStyle name="Normal 3 2 2 2 2 2 3 4 2" xfId="24370"/>
    <cellStyle name="Normal 3 2 2 2 2 2 3 4 2 2" xfId="53041"/>
    <cellStyle name="Normal 3 2 2 2 2 2 3 4 3" xfId="38705"/>
    <cellStyle name="Normal 3 2 2 2 2 2 3 5" xfId="17200"/>
    <cellStyle name="Normal 3 2 2 2 2 2 3 5 2" xfId="45871"/>
    <cellStyle name="Normal 3 2 2 2 2 2 3 6" xfId="31535"/>
    <cellStyle name="Normal 3 2 2 2 2 2 4" xfId="3569"/>
    <cellStyle name="Normal 3 2 2 2 2 2 4 2" xfId="7130"/>
    <cellStyle name="Normal 3 2 2 2 2 2 4 2 2" xfId="14334"/>
    <cellStyle name="Normal 3 2 2 2 2 2 4 2 2 2" xfId="28817"/>
    <cellStyle name="Normal 3 2 2 2 2 2 4 2 2 2 2" xfId="57488"/>
    <cellStyle name="Normal 3 2 2 2 2 2 4 2 2 3" xfId="43152"/>
    <cellStyle name="Normal 3 2 2 2 2 2 4 2 3" xfId="21647"/>
    <cellStyle name="Normal 3 2 2 2 2 2 4 2 3 2" xfId="50318"/>
    <cellStyle name="Normal 3 2 2 2 2 2 4 2 4" xfId="35982"/>
    <cellStyle name="Normal 3 2 2 2 2 2 4 3" xfId="10771"/>
    <cellStyle name="Normal 3 2 2 2 2 2 4 3 2" xfId="25254"/>
    <cellStyle name="Normal 3 2 2 2 2 2 4 3 2 2" xfId="53925"/>
    <cellStyle name="Normal 3 2 2 2 2 2 4 3 3" xfId="39589"/>
    <cellStyle name="Normal 3 2 2 2 2 2 4 4" xfId="18084"/>
    <cellStyle name="Normal 3 2 2 2 2 2 4 4 2" xfId="46755"/>
    <cellStyle name="Normal 3 2 2 2 2 2 4 5" xfId="32419"/>
    <cellStyle name="Normal 3 2 2 2 2 2 5" xfId="5352"/>
    <cellStyle name="Normal 3 2 2 2 2 2 5 2" xfId="12556"/>
    <cellStyle name="Normal 3 2 2 2 2 2 5 2 2" xfId="27039"/>
    <cellStyle name="Normal 3 2 2 2 2 2 5 2 2 2" xfId="55710"/>
    <cellStyle name="Normal 3 2 2 2 2 2 5 2 3" xfId="41374"/>
    <cellStyle name="Normal 3 2 2 2 2 2 5 3" xfId="19869"/>
    <cellStyle name="Normal 3 2 2 2 2 2 5 3 2" xfId="48540"/>
    <cellStyle name="Normal 3 2 2 2 2 2 5 4" xfId="34204"/>
    <cellStyle name="Normal 3 2 2 2 2 2 6" xfId="8990"/>
    <cellStyle name="Normal 3 2 2 2 2 2 6 2" xfId="23473"/>
    <cellStyle name="Normal 3 2 2 2 2 2 6 2 2" xfId="52144"/>
    <cellStyle name="Normal 3 2 2 2 2 2 6 3" xfId="37808"/>
    <cellStyle name="Normal 3 2 2 2 2 2 7" xfId="16306"/>
    <cellStyle name="Normal 3 2 2 2 2 2 7 2" xfId="44977"/>
    <cellStyle name="Normal 3 2 2 2 2 2 8" xfId="30641"/>
    <cellStyle name="Normal 3 2 2 2 2 2 9" xfId="1813"/>
    <cellStyle name="Normal 3 2 2 2 2 3" xfId="930"/>
    <cellStyle name="Normal 3 2 2 2 2 3 2" xfId="2908"/>
    <cellStyle name="Normal 3 2 2 2 2 3 2 2" xfId="4669"/>
    <cellStyle name="Normal 3 2 2 2 2 3 2 2 2" xfId="8232"/>
    <cellStyle name="Normal 3 2 2 2 2 3 2 2 2 2" xfId="15436"/>
    <cellStyle name="Normal 3 2 2 2 2 3 2 2 2 2 2" xfId="29919"/>
    <cellStyle name="Normal 3 2 2 2 2 3 2 2 2 2 2 2" xfId="58590"/>
    <cellStyle name="Normal 3 2 2 2 2 3 2 2 2 2 3" xfId="44254"/>
    <cellStyle name="Normal 3 2 2 2 2 3 2 2 2 3" xfId="22749"/>
    <cellStyle name="Normal 3 2 2 2 2 3 2 2 2 3 2" xfId="51420"/>
    <cellStyle name="Normal 3 2 2 2 2 3 2 2 2 4" xfId="37084"/>
    <cellStyle name="Normal 3 2 2 2 2 3 2 2 3" xfId="11873"/>
    <cellStyle name="Normal 3 2 2 2 2 3 2 2 3 2" xfId="26356"/>
    <cellStyle name="Normal 3 2 2 2 2 3 2 2 3 2 2" xfId="55027"/>
    <cellStyle name="Normal 3 2 2 2 2 3 2 2 3 3" xfId="40691"/>
    <cellStyle name="Normal 3 2 2 2 2 3 2 2 4" xfId="19186"/>
    <cellStyle name="Normal 3 2 2 2 2 3 2 2 4 2" xfId="47857"/>
    <cellStyle name="Normal 3 2 2 2 2 3 2 2 5" xfId="33521"/>
    <cellStyle name="Normal 3 2 2 2 2 3 2 3" xfId="6464"/>
    <cellStyle name="Normal 3 2 2 2 2 3 2 3 2" xfId="13668"/>
    <cellStyle name="Normal 3 2 2 2 2 3 2 3 2 2" xfId="28151"/>
    <cellStyle name="Normal 3 2 2 2 2 3 2 3 2 2 2" xfId="56822"/>
    <cellStyle name="Normal 3 2 2 2 2 3 2 3 2 3" xfId="42486"/>
    <cellStyle name="Normal 3 2 2 2 2 3 2 3 3" xfId="20981"/>
    <cellStyle name="Normal 3 2 2 2 2 3 2 3 3 2" xfId="49652"/>
    <cellStyle name="Normal 3 2 2 2 2 3 2 3 4" xfId="35316"/>
    <cellStyle name="Normal 3 2 2 2 2 3 2 4" xfId="10105"/>
    <cellStyle name="Normal 3 2 2 2 2 3 2 4 2" xfId="24588"/>
    <cellStyle name="Normal 3 2 2 2 2 3 2 4 2 2" xfId="53259"/>
    <cellStyle name="Normal 3 2 2 2 2 3 2 4 3" xfId="38923"/>
    <cellStyle name="Normal 3 2 2 2 2 3 2 5" xfId="17418"/>
    <cellStyle name="Normal 3 2 2 2 2 3 2 5 2" xfId="46089"/>
    <cellStyle name="Normal 3 2 2 2 2 3 2 6" xfId="31753"/>
    <cellStyle name="Normal 3 2 2 2 2 3 3" xfId="3785"/>
    <cellStyle name="Normal 3 2 2 2 2 3 3 2" xfId="7348"/>
    <cellStyle name="Normal 3 2 2 2 2 3 3 2 2" xfId="14552"/>
    <cellStyle name="Normal 3 2 2 2 2 3 3 2 2 2" xfId="29035"/>
    <cellStyle name="Normal 3 2 2 2 2 3 3 2 2 2 2" xfId="57706"/>
    <cellStyle name="Normal 3 2 2 2 2 3 3 2 2 3" xfId="43370"/>
    <cellStyle name="Normal 3 2 2 2 2 3 3 2 3" xfId="21865"/>
    <cellStyle name="Normal 3 2 2 2 2 3 3 2 3 2" xfId="50536"/>
    <cellStyle name="Normal 3 2 2 2 2 3 3 2 4" xfId="36200"/>
    <cellStyle name="Normal 3 2 2 2 2 3 3 3" xfId="10989"/>
    <cellStyle name="Normal 3 2 2 2 2 3 3 3 2" xfId="25472"/>
    <cellStyle name="Normal 3 2 2 2 2 3 3 3 2 2" xfId="54143"/>
    <cellStyle name="Normal 3 2 2 2 2 3 3 3 3" xfId="39807"/>
    <cellStyle name="Normal 3 2 2 2 2 3 3 4" xfId="18302"/>
    <cellStyle name="Normal 3 2 2 2 2 3 3 4 2" xfId="46973"/>
    <cellStyle name="Normal 3 2 2 2 2 3 3 5" xfId="32637"/>
    <cellStyle name="Normal 3 2 2 2 2 3 4" xfId="5570"/>
    <cellStyle name="Normal 3 2 2 2 2 3 4 2" xfId="12774"/>
    <cellStyle name="Normal 3 2 2 2 2 3 4 2 2" xfId="27257"/>
    <cellStyle name="Normal 3 2 2 2 2 3 4 2 2 2" xfId="55928"/>
    <cellStyle name="Normal 3 2 2 2 2 3 4 2 3" xfId="41592"/>
    <cellStyle name="Normal 3 2 2 2 2 3 4 3" xfId="20087"/>
    <cellStyle name="Normal 3 2 2 2 2 3 4 3 2" xfId="48758"/>
    <cellStyle name="Normal 3 2 2 2 2 3 4 4" xfId="34422"/>
    <cellStyle name="Normal 3 2 2 2 2 3 5" xfId="9211"/>
    <cellStyle name="Normal 3 2 2 2 2 3 5 2" xfId="23694"/>
    <cellStyle name="Normal 3 2 2 2 2 3 5 2 2" xfId="52365"/>
    <cellStyle name="Normal 3 2 2 2 2 3 5 3" xfId="38029"/>
    <cellStyle name="Normal 3 2 2 2 2 3 6" xfId="16524"/>
    <cellStyle name="Normal 3 2 2 2 2 3 6 2" xfId="45195"/>
    <cellStyle name="Normal 3 2 2 2 2 3 7" xfId="30859"/>
    <cellStyle name="Normal 3 2 2 2 2 3 8" xfId="2029"/>
    <cellStyle name="Normal 3 2 2 2 2 4" xfId="2481"/>
    <cellStyle name="Normal 3 2 2 2 2 4 2" xfId="4235"/>
    <cellStyle name="Normal 3 2 2 2 2 4 2 2" xfId="7798"/>
    <cellStyle name="Normal 3 2 2 2 2 4 2 2 2" xfId="15002"/>
    <cellStyle name="Normal 3 2 2 2 2 4 2 2 2 2" xfId="29485"/>
    <cellStyle name="Normal 3 2 2 2 2 4 2 2 2 2 2" xfId="58156"/>
    <cellStyle name="Normal 3 2 2 2 2 4 2 2 2 3" xfId="43820"/>
    <cellStyle name="Normal 3 2 2 2 2 4 2 2 3" xfId="22315"/>
    <cellStyle name="Normal 3 2 2 2 2 4 2 2 3 2" xfId="50986"/>
    <cellStyle name="Normal 3 2 2 2 2 4 2 2 4" xfId="36650"/>
    <cellStyle name="Normal 3 2 2 2 2 4 2 3" xfId="11439"/>
    <cellStyle name="Normal 3 2 2 2 2 4 2 3 2" xfId="25922"/>
    <cellStyle name="Normal 3 2 2 2 2 4 2 3 2 2" xfId="54593"/>
    <cellStyle name="Normal 3 2 2 2 2 4 2 3 3" xfId="40257"/>
    <cellStyle name="Normal 3 2 2 2 2 4 2 4" xfId="18752"/>
    <cellStyle name="Normal 3 2 2 2 2 4 2 4 2" xfId="47423"/>
    <cellStyle name="Normal 3 2 2 2 2 4 2 5" xfId="33087"/>
    <cellStyle name="Normal 3 2 2 2 2 4 3" xfId="6030"/>
    <cellStyle name="Normal 3 2 2 2 2 4 3 2" xfId="13234"/>
    <cellStyle name="Normal 3 2 2 2 2 4 3 2 2" xfId="27717"/>
    <cellStyle name="Normal 3 2 2 2 2 4 3 2 2 2" xfId="56388"/>
    <cellStyle name="Normal 3 2 2 2 2 4 3 2 3" xfId="42052"/>
    <cellStyle name="Normal 3 2 2 2 2 4 3 3" xfId="20547"/>
    <cellStyle name="Normal 3 2 2 2 2 4 3 3 2" xfId="49218"/>
    <cellStyle name="Normal 3 2 2 2 2 4 3 4" xfId="34882"/>
    <cellStyle name="Normal 3 2 2 2 2 4 4" xfId="9671"/>
    <cellStyle name="Normal 3 2 2 2 2 4 4 2" xfId="24154"/>
    <cellStyle name="Normal 3 2 2 2 2 4 4 2 2" xfId="52825"/>
    <cellStyle name="Normal 3 2 2 2 2 4 4 3" xfId="38489"/>
    <cellStyle name="Normal 3 2 2 2 2 4 5" xfId="16984"/>
    <cellStyle name="Normal 3 2 2 2 2 4 5 2" xfId="45655"/>
    <cellStyle name="Normal 3 2 2 2 2 4 6" xfId="31319"/>
    <cellStyle name="Normal 3 2 2 2 2 5" xfId="3353"/>
    <cellStyle name="Normal 3 2 2 2 2 5 2" xfId="6914"/>
    <cellStyle name="Normal 3 2 2 2 2 5 2 2" xfId="14118"/>
    <cellStyle name="Normal 3 2 2 2 2 5 2 2 2" xfId="28601"/>
    <cellStyle name="Normal 3 2 2 2 2 5 2 2 2 2" xfId="57272"/>
    <cellStyle name="Normal 3 2 2 2 2 5 2 2 3" xfId="42936"/>
    <cellStyle name="Normal 3 2 2 2 2 5 2 3" xfId="21431"/>
    <cellStyle name="Normal 3 2 2 2 2 5 2 3 2" xfId="50102"/>
    <cellStyle name="Normal 3 2 2 2 2 5 2 4" xfId="35766"/>
    <cellStyle name="Normal 3 2 2 2 2 5 3" xfId="10555"/>
    <cellStyle name="Normal 3 2 2 2 2 5 3 2" xfId="25038"/>
    <cellStyle name="Normal 3 2 2 2 2 5 3 2 2" xfId="53709"/>
    <cellStyle name="Normal 3 2 2 2 2 5 3 3" xfId="39373"/>
    <cellStyle name="Normal 3 2 2 2 2 5 4" xfId="17868"/>
    <cellStyle name="Normal 3 2 2 2 2 5 4 2" xfId="46539"/>
    <cellStyle name="Normal 3 2 2 2 2 5 5" xfId="32203"/>
    <cellStyle name="Normal 3 2 2 2 2 6" xfId="5136"/>
    <cellStyle name="Normal 3 2 2 2 2 6 2" xfId="12340"/>
    <cellStyle name="Normal 3 2 2 2 2 6 2 2" xfId="26823"/>
    <cellStyle name="Normal 3 2 2 2 2 6 2 2 2" xfId="55494"/>
    <cellStyle name="Normal 3 2 2 2 2 6 2 3" xfId="41158"/>
    <cellStyle name="Normal 3 2 2 2 2 6 3" xfId="19653"/>
    <cellStyle name="Normal 3 2 2 2 2 6 3 2" xfId="48324"/>
    <cellStyle name="Normal 3 2 2 2 2 6 4" xfId="33988"/>
    <cellStyle name="Normal 3 2 2 2 2 7" xfId="8770"/>
    <cellStyle name="Normal 3 2 2 2 2 7 2" xfId="23253"/>
    <cellStyle name="Normal 3 2 2 2 2 7 2 2" xfId="51924"/>
    <cellStyle name="Normal 3 2 2 2 2 7 3" xfId="37588"/>
    <cellStyle name="Normal 3 2 2 2 2 8" xfId="16090"/>
    <cellStyle name="Normal 3 2 2 2 2 8 2" xfId="44761"/>
    <cellStyle name="Normal 3 2 2 2 2 9" xfId="30425"/>
    <cellStyle name="Normal 3 2 2 2 3" xfId="700"/>
    <cellStyle name="Normal 3 2 2 2 3 2" xfId="1145"/>
    <cellStyle name="Normal 3 2 2 2 3 2 2" xfId="3121"/>
    <cellStyle name="Normal 3 2 2 2 3 2 2 2" xfId="4884"/>
    <cellStyle name="Normal 3 2 2 2 3 2 2 2 2" xfId="8447"/>
    <cellStyle name="Normal 3 2 2 2 3 2 2 2 2 2" xfId="15651"/>
    <cellStyle name="Normal 3 2 2 2 3 2 2 2 2 2 2" xfId="30134"/>
    <cellStyle name="Normal 3 2 2 2 3 2 2 2 2 2 2 2" xfId="58805"/>
    <cellStyle name="Normal 3 2 2 2 3 2 2 2 2 2 3" xfId="44469"/>
    <cellStyle name="Normal 3 2 2 2 3 2 2 2 2 3" xfId="22964"/>
    <cellStyle name="Normal 3 2 2 2 3 2 2 2 2 3 2" xfId="51635"/>
    <cellStyle name="Normal 3 2 2 2 3 2 2 2 2 4" xfId="37299"/>
    <cellStyle name="Normal 3 2 2 2 3 2 2 2 3" xfId="12088"/>
    <cellStyle name="Normal 3 2 2 2 3 2 2 2 3 2" xfId="26571"/>
    <cellStyle name="Normal 3 2 2 2 3 2 2 2 3 2 2" xfId="55242"/>
    <cellStyle name="Normal 3 2 2 2 3 2 2 2 3 3" xfId="40906"/>
    <cellStyle name="Normal 3 2 2 2 3 2 2 2 4" xfId="19401"/>
    <cellStyle name="Normal 3 2 2 2 3 2 2 2 4 2" xfId="48072"/>
    <cellStyle name="Normal 3 2 2 2 3 2 2 2 5" xfId="33736"/>
    <cellStyle name="Normal 3 2 2 2 3 2 2 3" xfId="6679"/>
    <cellStyle name="Normal 3 2 2 2 3 2 2 3 2" xfId="13883"/>
    <cellStyle name="Normal 3 2 2 2 3 2 2 3 2 2" xfId="28366"/>
    <cellStyle name="Normal 3 2 2 2 3 2 2 3 2 2 2" xfId="57037"/>
    <cellStyle name="Normal 3 2 2 2 3 2 2 3 2 3" xfId="42701"/>
    <cellStyle name="Normal 3 2 2 2 3 2 2 3 3" xfId="21196"/>
    <cellStyle name="Normal 3 2 2 2 3 2 2 3 3 2" xfId="49867"/>
    <cellStyle name="Normal 3 2 2 2 3 2 2 3 4" xfId="35531"/>
    <cellStyle name="Normal 3 2 2 2 3 2 2 4" xfId="10320"/>
    <cellStyle name="Normal 3 2 2 2 3 2 2 4 2" xfId="24803"/>
    <cellStyle name="Normal 3 2 2 2 3 2 2 4 2 2" xfId="53474"/>
    <cellStyle name="Normal 3 2 2 2 3 2 2 4 3" xfId="39138"/>
    <cellStyle name="Normal 3 2 2 2 3 2 2 5" xfId="17633"/>
    <cellStyle name="Normal 3 2 2 2 3 2 2 5 2" xfId="46304"/>
    <cellStyle name="Normal 3 2 2 2 3 2 2 6" xfId="31968"/>
    <cellStyle name="Normal 3 2 2 2 3 2 3" xfId="4000"/>
    <cellStyle name="Normal 3 2 2 2 3 2 3 2" xfId="7563"/>
    <cellStyle name="Normal 3 2 2 2 3 2 3 2 2" xfId="14767"/>
    <cellStyle name="Normal 3 2 2 2 3 2 3 2 2 2" xfId="29250"/>
    <cellStyle name="Normal 3 2 2 2 3 2 3 2 2 2 2" xfId="57921"/>
    <cellStyle name="Normal 3 2 2 2 3 2 3 2 2 3" xfId="43585"/>
    <cellStyle name="Normal 3 2 2 2 3 2 3 2 3" xfId="22080"/>
    <cellStyle name="Normal 3 2 2 2 3 2 3 2 3 2" xfId="50751"/>
    <cellStyle name="Normal 3 2 2 2 3 2 3 2 4" xfId="36415"/>
    <cellStyle name="Normal 3 2 2 2 3 2 3 3" xfId="11204"/>
    <cellStyle name="Normal 3 2 2 2 3 2 3 3 2" xfId="25687"/>
    <cellStyle name="Normal 3 2 2 2 3 2 3 3 2 2" xfId="54358"/>
    <cellStyle name="Normal 3 2 2 2 3 2 3 3 3" xfId="40022"/>
    <cellStyle name="Normal 3 2 2 2 3 2 3 4" xfId="18517"/>
    <cellStyle name="Normal 3 2 2 2 3 2 3 4 2" xfId="47188"/>
    <cellStyle name="Normal 3 2 2 2 3 2 3 5" xfId="32852"/>
    <cellStyle name="Normal 3 2 2 2 3 2 4" xfId="5785"/>
    <cellStyle name="Normal 3 2 2 2 3 2 4 2" xfId="12989"/>
    <cellStyle name="Normal 3 2 2 2 3 2 4 2 2" xfId="27472"/>
    <cellStyle name="Normal 3 2 2 2 3 2 4 2 2 2" xfId="56143"/>
    <cellStyle name="Normal 3 2 2 2 3 2 4 2 3" xfId="41807"/>
    <cellStyle name="Normal 3 2 2 2 3 2 4 3" xfId="20302"/>
    <cellStyle name="Normal 3 2 2 2 3 2 4 3 2" xfId="48973"/>
    <cellStyle name="Normal 3 2 2 2 3 2 4 4" xfId="34637"/>
    <cellStyle name="Normal 3 2 2 2 3 2 5" xfId="9426"/>
    <cellStyle name="Normal 3 2 2 2 3 2 5 2" xfId="23909"/>
    <cellStyle name="Normal 3 2 2 2 3 2 5 2 2" xfId="52580"/>
    <cellStyle name="Normal 3 2 2 2 3 2 5 3" xfId="38244"/>
    <cellStyle name="Normal 3 2 2 2 3 2 6" xfId="16739"/>
    <cellStyle name="Normal 3 2 2 2 3 2 6 2" xfId="45410"/>
    <cellStyle name="Normal 3 2 2 2 3 2 7" xfId="31074"/>
    <cellStyle name="Normal 3 2 2 2 3 2 8" xfId="2242"/>
    <cellStyle name="Normal 3 2 2 2 3 3" xfId="2691"/>
    <cellStyle name="Normal 3 2 2 2 3 3 2" xfId="4450"/>
    <cellStyle name="Normal 3 2 2 2 3 3 2 2" xfId="8013"/>
    <cellStyle name="Normal 3 2 2 2 3 3 2 2 2" xfId="15217"/>
    <cellStyle name="Normal 3 2 2 2 3 3 2 2 2 2" xfId="29700"/>
    <cellStyle name="Normal 3 2 2 2 3 3 2 2 2 2 2" xfId="58371"/>
    <cellStyle name="Normal 3 2 2 2 3 3 2 2 2 3" xfId="44035"/>
    <cellStyle name="Normal 3 2 2 2 3 3 2 2 3" xfId="22530"/>
    <cellStyle name="Normal 3 2 2 2 3 3 2 2 3 2" xfId="51201"/>
    <cellStyle name="Normal 3 2 2 2 3 3 2 2 4" xfId="36865"/>
    <cellStyle name="Normal 3 2 2 2 3 3 2 3" xfId="11654"/>
    <cellStyle name="Normal 3 2 2 2 3 3 2 3 2" xfId="26137"/>
    <cellStyle name="Normal 3 2 2 2 3 3 2 3 2 2" xfId="54808"/>
    <cellStyle name="Normal 3 2 2 2 3 3 2 3 3" xfId="40472"/>
    <cellStyle name="Normal 3 2 2 2 3 3 2 4" xfId="18967"/>
    <cellStyle name="Normal 3 2 2 2 3 3 2 4 2" xfId="47638"/>
    <cellStyle name="Normal 3 2 2 2 3 3 2 5" xfId="33302"/>
    <cellStyle name="Normal 3 2 2 2 3 3 3" xfId="6245"/>
    <cellStyle name="Normal 3 2 2 2 3 3 3 2" xfId="13449"/>
    <cellStyle name="Normal 3 2 2 2 3 3 3 2 2" xfId="27932"/>
    <cellStyle name="Normal 3 2 2 2 3 3 3 2 2 2" xfId="56603"/>
    <cellStyle name="Normal 3 2 2 2 3 3 3 2 3" xfId="42267"/>
    <cellStyle name="Normal 3 2 2 2 3 3 3 3" xfId="20762"/>
    <cellStyle name="Normal 3 2 2 2 3 3 3 3 2" xfId="49433"/>
    <cellStyle name="Normal 3 2 2 2 3 3 3 4" xfId="35097"/>
    <cellStyle name="Normal 3 2 2 2 3 3 4" xfId="9886"/>
    <cellStyle name="Normal 3 2 2 2 3 3 4 2" xfId="24369"/>
    <cellStyle name="Normal 3 2 2 2 3 3 4 2 2" xfId="53040"/>
    <cellStyle name="Normal 3 2 2 2 3 3 4 3" xfId="38704"/>
    <cellStyle name="Normal 3 2 2 2 3 3 5" xfId="17199"/>
    <cellStyle name="Normal 3 2 2 2 3 3 5 2" xfId="45870"/>
    <cellStyle name="Normal 3 2 2 2 3 3 6" xfId="31534"/>
    <cellStyle name="Normal 3 2 2 2 3 4" xfId="3568"/>
    <cellStyle name="Normal 3 2 2 2 3 4 2" xfId="7129"/>
    <cellStyle name="Normal 3 2 2 2 3 4 2 2" xfId="14333"/>
    <cellStyle name="Normal 3 2 2 2 3 4 2 2 2" xfId="28816"/>
    <cellStyle name="Normal 3 2 2 2 3 4 2 2 2 2" xfId="57487"/>
    <cellStyle name="Normal 3 2 2 2 3 4 2 2 3" xfId="43151"/>
    <cellStyle name="Normal 3 2 2 2 3 4 2 3" xfId="21646"/>
    <cellStyle name="Normal 3 2 2 2 3 4 2 3 2" xfId="50317"/>
    <cellStyle name="Normal 3 2 2 2 3 4 2 4" xfId="35981"/>
    <cellStyle name="Normal 3 2 2 2 3 4 3" xfId="10770"/>
    <cellStyle name="Normal 3 2 2 2 3 4 3 2" xfId="25253"/>
    <cellStyle name="Normal 3 2 2 2 3 4 3 2 2" xfId="53924"/>
    <cellStyle name="Normal 3 2 2 2 3 4 3 3" xfId="39588"/>
    <cellStyle name="Normal 3 2 2 2 3 4 4" xfId="18083"/>
    <cellStyle name="Normal 3 2 2 2 3 4 4 2" xfId="46754"/>
    <cellStyle name="Normal 3 2 2 2 3 4 5" xfId="32418"/>
    <cellStyle name="Normal 3 2 2 2 3 5" xfId="5351"/>
    <cellStyle name="Normal 3 2 2 2 3 5 2" xfId="12555"/>
    <cellStyle name="Normal 3 2 2 2 3 5 2 2" xfId="27038"/>
    <cellStyle name="Normal 3 2 2 2 3 5 2 2 2" xfId="55709"/>
    <cellStyle name="Normal 3 2 2 2 3 5 2 3" xfId="41373"/>
    <cellStyle name="Normal 3 2 2 2 3 5 3" xfId="19868"/>
    <cellStyle name="Normal 3 2 2 2 3 5 3 2" xfId="48539"/>
    <cellStyle name="Normal 3 2 2 2 3 5 4" xfId="34203"/>
    <cellStyle name="Normal 3 2 2 2 3 6" xfId="8989"/>
    <cellStyle name="Normal 3 2 2 2 3 6 2" xfId="23472"/>
    <cellStyle name="Normal 3 2 2 2 3 6 2 2" xfId="52143"/>
    <cellStyle name="Normal 3 2 2 2 3 6 3" xfId="37807"/>
    <cellStyle name="Normal 3 2 2 2 3 7" xfId="16305"/>
    <cellStyle name="Normal 3 2 2 2 3 7 2" xfId="44976"/>
    <cellStyle name="Normal 3 2 2 2 3 8" xfId="30640"/>
    <cellStyle name="Normal 3 2 2 2 3 9" xfId="1812"/>
    <cellStyle name="Normal 3 2 2 2 4" xfId="929"/>
    <cellStyle name="Normal 3 2 2 2 4 2" xfId="2907"/>
    <cellStyle name="Normal 3 2 2 2 4 2 2" xfId="4668"/>
    <cellStyle name="Normal 3 2 2 2 4 2 2 2" xfId="8231"/>
    <cellStyle name="Normal 3 2 2 2 4 2 2 2 2" xfId="15435"/>
    <cellStyle name="Normal 3 2 2 2 4 2 2 2 2 2" xfId="29918"/>
    <cellStyle name="Normal 3 2 2 2 4 2 2 2 2 2 2" xfId="58589"/>
    <cellStyle name="Normal 3 2 2 2 4 2 2 2 2 3" xfId="44253"/>
    <cellStyle name="Normal 3 2 2 2 4 2 2 2 3" xfId="22748"/>
    <cellStyle name="Normal 3 2 2 2 4 2 2 2 3 2" xfId="51419"/>
    <cellStyle name="Normal 3 2 2 2 4 2 2 2 4" xfId="37083"/>
    <cellStyle name="Normal 3 2 2 2 4 2 2 3" xfId="11872"/>
    <cellStyle name="Normal 3 2 2 2 4 2 2 3 2" xfId="26355"/>
    <cellStyle name="Normal 3 2 2 2 4 2 2 3 2 2" xfId="55026"/>
    <cellStyle name="Normal 3 2 2 2 4 2 2 3 3" xfId="40690"/>
    <cellStyle name="Normal 3 2 2 2 4 2 2 4" xfId="19185"/>
    <cellStyle name="Normal 3 2 2 2 4 2 2 4 2" xfId="47856"/>
    <cellStyle name="Normal 3 2 2 2 4 2 2 5" xfId="33520"/>
    <cellStyle name="Normal 3 2 2 2 4 2 3" xfId="6463"/>
    <cellStyle name="Normal 3 2 2 2 4 2 3 2" xfId="13667"/>
    <cellStyle name="Normal 3 2 2 2 4 2 3 2 2" xfId="28150"/>
    <cellStyle name="Normal 3 2 2 2 4 2 3 2 2 2" xfId="56821"/>
    <cellStyle name="Normal 3 2 2 2 4 2 3 2 3" xfId="42485"/>
    <cellStyle name="Normal 3 2 2 2 4 2 3 3" xfId="20980"/>
    <cellStyle name="Normal 3 2 2 2 4 2 3 3 2" xfId="49651"/>
    <cellStyle name="Normal 3 2 2 2 4 2 3 4" xfId="35315"/>
    <cellStyle name="Normal 3 2 2 2 4 2 4" xfId="10104"/>
    <cellStyle name="Normal 3 2 2 2 4 2 4 2" xfId="24587"/>
    <cellStyle name="Normal 3 2 2 2 4 2 4 2 2" xfId="53258"/>
    <cellStyle name="Normal 3 2 2 2 4 2 4 3" xfId="38922"/>
    <cellStyle name="Normal 3 2 2 2 4 2 5" xfId="17417"/>
    <cellStyle name="Normal 3 2 2 2 4 2 5 2" xfId="46088"/>
    <cellStyle name="Normal 3 2 2 2 4 2 6" xfId="31752"/>
    <cellStyle name="Normal 3 2 2 2 4 3" xfId="3784"/>
    <cellStyle name="Normal 3 2 2 2 4 3 2" xfId="7347"/>
    <cellStyle name="Normal 3 2 2 2 4 3 2 2" xfId="14551"/>
    <cellStyle name="Normal 3 2 2 2 4 3 2 2 2" xfId="29034"/>
    <cellStyle name="Normal 3 2 2 2 4 3 2 2 2 2" xfId="57705"/>
    <cellStyle name="Normal 3 2 2 2 4 3 2 2 3" xfId="43369"/>
    <cellStyle name="Normal 3 2 2 2 4 3 2 3" xfId="21864"/>
    <cellStyle name="Normal 3 2 2 2 4 3 2 3 2" xfId="50535"/>
    <cellStyle name="Normal 3 2 2 2 4 3 2 4" xfId="36199"/>
    <cellStyle name="Normal 3 2 2 2 4 3 3" xfId="10988"/>
    <cellStyle name="Normal 3 2 2 2 4 3 3 2" xfId="25471"/>
    <cellStyle name="Normal 3 2 2 2 4 3 3 2 2" xfId="54142"/>
    <cellStyle name="Normal 3 2 2 2 4 3 3 3" xfId="39806"/>
    <cellStyle name="Normal 3 2 2 2 4 3 4" xfId="18301"/>
    <cellStyle name="Normal 3 2 2 2 4 3 4 2" xfId="46972"/>
    <cellStyle name="Normal 3 2 2 2 4 3 5" xfId="32636"/>
    <cellStyle name="Normal 3 2 2 2 4 4" xfId="5569"/>
    <cellStyle name="Normal 3 2 2 2 4 4 2" xfId="12773"/>
    <cellStyle name="Normal 3 2 2 2 4 4 2 2" xfId="27256"/>
    <cellStyle name="Normal 3 2 2 2 4 4 2 2 2" xfId="55927"/>
    <cellStyle name="Normal 3 2 2 2 4 4 2 3" xfId="41591"/>
    <cellStyle name="Normal 3 2 2 2 4 4 3" xfId="20086"/>
    <cellStyle name="Normal 3 2 2 2 4 4 3 2" xfId="48757"/>
    <cellStyle name="Normal 3 2 2 2 4 4 4" xfId="34421"/>
    <cellStyle name="Normal 3 2 2 2 4 5" xfId="9210"/>
    <cellStyle name="Normal 3 2 2 2 4 5 2" xfId="23693"/>
    <cellStyle name="Normal 3 2 2 2 4 5 2 2" xfId="52364"/>
    <cellStyle name="Normal 3 2 2 2 4 5 3" xfId="38028"/>
    <cellStyle name="Normal 3 2 2 2 4 6" xfId="16523"/>
    <cellStyle name="Normal 3 2 2 2 4 6 2" xfId="45194"/>
    <cellStyle name="Normal 3 2 2 2 4 7" xfId="30858"/>
    <cellStyle name="Normal 3 2 2 2 4 8" xfId="2028"/>
    <cellStyle name="Normal 3 2 2 2 5" xfId="2480"/>
    <cellStyle name="Normal 3 2 2 2 5 2" xfId="4234"/>
    <cellStyle name="Normal 3 2 2 2 5 2 2" xfId="7797"/>
    <cellStyle name="Normal 3 2 2 2 5 2 2 2" xfId="15001"/>
    <cellStyle name="Normal 3 2 2 2 5 2 2 2 2" xfId="29484"/>
    <cellStyle name="Normal 3 2 2 2 5 2 2 2 2 2" xfId="58155"/>
    <cellStyle name="Normal 3 2 2 2 5 2 2 2 3" xfId="43819"/>
    <cellStyle name="Normal 3 2 2 2 5 2 2 3" xfId="22314"/>
    <cellStyle name="Normal 3 2 2 2 5 2 2 3 2" xfId="50985"/>
    <cellStyle name="Normal 3 2 2 2 5 2 2 4" xfId="36649"/>
    <cellStyle name="Normal 3 2 2 2 5 2 3" xfId="11438"/>
    <cellStyle name="Normal 3 2 2 2 5 2 3 2" xfId="25921"/>
    <cellStyle name="Normal 3 2 2 2 5 2 3 2 2" xfId="54592"/>
    <cellStyle name="Normal 3 2 2 2 5 2 3 3" xfId="40256"/>
    <cellStyle name="Normal 3 2 2 2 5 2 4" xfId="18751"/>
    <cellStyle name="Normal 3 2 2 2 5 2 4 2" xfId="47422"/>
    <cellStyle name="Normal 3 2 2 2 5 2 5" xfId="33086"/>
    <cellStyle name="Normal 3 2 2 2 5 3" xfId="6029"/>
    <cellStyle name="Normal 3 2 2 2 5 3 2" xfId="13233"/>
    <cellStyle name="Normal 3 2 2 2 5 3 2 2" xfId="27716"/>
    <cellStyle name="Normal 3 2 2 2 5 3 2 2 2" xfId="56387"/>
    <cellStyle name="Normal 3 2 2 2 5 3 2 3" xfId="42051"/>
    <cellStyle name="Normal 3 2 2 2 5 3 3" xfId="20546"/>
    <cellStyle name="Normal 3 2 2 2 5 3 3 2" xfId="49217"/>
    <cellStyle name="Normal 3 2 2 2 5 3 4" xfId="34881"/>
    <cellStyle name="Normal 3 2 2 2 5 4" xfId="9670"/>
    <cellStyle name="Normal 3 2 2 2 5 4 2" xfId="24153"/>
    <cellStyle name="Normal 3 2 2 2 5 4 2 2" xfId="52824"/>
    <cellStyle name="Normal 3 2 2 2 5 4 3" xfId="38488"/>
    <cellStyle name="Normal 3 2 2 2 5 5" xfId="16983"/>
    <cellStyle name="Normal 3 2 2 2 5 5 2" xfId="45654"/>
    <cellStyle name="Normal 3 2 2 2 5 6" xfId="31318"/>
    <cellStyle name="Normal 3 2 2 2 6" xfId="3352"/>
    <cellStyle name="Normal 3 2 2 2 6 2" xfId="6913"/>
    <cellStyle name="Normal 3 2 2 2 6 2 2" xfId="14117"/>
    <cellStyle name="Normal 3 2 2 2 6 2 2 2" xfId="28600"/>
    <cellStyle name="Normal 3 2 2 2 6 2 2 2 2" xfId="57271"/>
    <cellStyle name="Normal 3 2 2 2 6 2 2 3" xfId="42935"/>
    <cellStyle name="Normal 3 2 2 2 6 2 3" xfId="21430"/>
    <cellStyle name="Normal 3 2 2 2 6 2 3 2" xfId="50101"/>
    <cellStyle name="Normal 3 2 2 2 6 2 4" xfId="35765"/>
    <cellStyle name="Normal 3 2 2 2 6 3" xfId="10554"/>
    <cellStyle name="Normal 3 2 2 2 6 3 2" xfId="25037"/>
    <cellStyle name="Normal 3 2 2 2 6 3 2 2" xfId="53708"/>
    <cellStyle name="Normal 3 2 2 2 6 3 3" xfId="39372"/>
    <cellStyle name="Normal 3 2 2 2 6 4" xfId="17867"/>
    <cellStyle name="Normal 3 2 2 2 6 4 2" xfId="46538"/>
    <cellStyle name="Normal 3 2 2 2 6 5" xfId="32202"/>
    <cellStyle name="Normal 3 2 2 2 7" xfId="5135"/>
    <cellStyle name="Normal 3 2 2 2 7 2" xfId="12339"/>
    <cellStyle name="Normal 3 2 2 2 7 2 2" xfId="26822"/>
    <cellStyle name="Normal 3 2 2 2 7 2 2 2" xfId="55493"/>
    <cellStyle name="Normal 3 2 2 2 7 2 3" xfId="41157"/>
    <cellStyle name="Normal 3 2 2 2 7 3" xfId="19652"/>
    <cellStyle name="Normal 3 2 2 2 7 3 2" xfId="48323"/>
    <cellStyle name="Normal 3 2 2 2 7 4" xfId="33987"/>
    <cellStyle name="Normal 3 2 2 2 8" xfId="8769"/>
    <cellStyle name="Normal 3 2 2 2 8 2" xfId="23252"/>
    <cellStyle name="Normal 3 2 2 2 8 2 2" xfId="51923"/>
    <cellStyle name="Normal 3 2 2 2 8 3" xfId="37587"/>
    <cellStyle name="Normal 3 2 2 2 9" xfId="16089"/>
    <cellStyle name="Normal 3 2 2 2 9 2" xfId="44760"/>
    <cellStyle name="Normal 3 2 2 3" xfId="351"/>
    <cellStyle name="Normal 3 2 2 3 10" xfId="1602"/>
    <cellStyle name="Normal 3 2 2 3 2" xfId="702"/>
    <cellStyle name="Normal 3 2 2 3 2 2" xfId="1147"/>
    <cellStyle name="Normal 3 2 2 3 2 2 2" xfId="3123"/>
    <cellStyle name="Normal 3 2 2 3 2 2 2 2" xfId="4886"/>
    <cellStyle name="Normal 3 2 2 3 2 2 2 2 2" xfId="8449"/>
    <cellStyle name="Normal 3 2 2 3 2 2 2 2 2 2" xfId="15653"/>
    <cellStyle name="Normal 3 2 2 3 2 2 2 2 2 2 2" xfId="30136"/>
    <cellStyle name="Normal 3 2 2 3 2 2 2 2 2 2 2 2" xfId="58807"/>
    <cellStyle name="Normal 3 2 2 3 2 2 2 2 2 2 3" xfId="44471"/>
    <cellStyle name="Normal 3 2 2 3 2 2 2 2 2 3" xfId="22966"/>
    <cellStyle name="Normal 3 2 2 3 2 2 2 2 2 3 2" xfId="51637"/>
    <cellStyle name="Normal 3 2 2 3 2 2 2 2 2 4" xfId="37301"/>
    <cellStyle name="Normal 3 2 2 3 2 2 2 2 3" xfId="12090"/>
    <cellStyle name="Normal 3 2 2 3 2 2 2 2 3 2" xfId="26573"/>
    <cellStyle name="Normal 3 2 2 3 2 2 2 2 3 2 2" xfId="55244"/>
    <cellStyle name="Normal 3 2 2 3 2 2 2 2 3 3" xfId="40908"/>
    <cellStyle name="Normal 3 2 2 3 2 2 2 2 4" xfId="19403"/>
    <cellStyle name="Normal 3 2 2 3 2 2 2 2 4 2" xfId="48074"/>
    <cellStyle name="Normal 3 2 2 3 2 2 2 2 5" xfId="33738"/>
    <cellStyle name="Normal 3 2 2 3 2 2 2 3" xfId="6681"/>
    <cellStyle name="Normal 3 2 2 3 2 2 2 3 2" xfId="13885"/>
    <cellStyle name="Normal 3 2 2 3 2 2 2 3 2 2" xfId="28368"/>
    <cellStyle name="Normal 3 2 2 3 2 2 2 3 2 2 2" xfId="57039"/>
    <cellStyle name="Normal 3 2 2 3 2 2 2 3 2 3" xfId="42703"/>
    <cellStyle name="Normal 3 2 2 3 2 2 2 3 3" xfId="21198"/>
    <cellStyle name="Normal 3 2 2 3 2 2 2 3 3 2" xfId="49869"/>
    <cellStyle name="Normal 3 2 2 3 2 2 2 3 4" xfId="35533"/>
    <cellStyle name="Normal 3 2 2 3 2 2 2 4" xfId="10322"/>
    <cellStyle name="Normal 3 2 2 3 2 2 2 4 2" xfId="24805"/>
    <cellStyle name="Normal 3 2 2 3 2 2 2 4 2 2" xfId="53476"/>
    <cellStyle name="Normal 3 2 2 3 2 2 2 4 3" xfId="39140"/>
    <cellStyle name="Normal 3 2 2 3 2 2 2 5" xfId="17635"/>
    <cellStyle name="Normal 3 2 2 3 2 2 2 5 2" xfId="46306"/>
    <cellStyle name="Normal 3 2 2 3 2 2 2 6" xfId="31970"/>
    <cellStyle name="Normal 3 2 2 3 2 2 3" xfId="4002"/>
    <cellStyle name="Normal 3 2 2 3 2 2 3 2" xfId="7565"/>
    <cellStyle name="Normal 3 2 2 3 2 2 3 2 2" xfId="14769"/>
    <cellStyle name="Normal 3 2 2 3 2 2 3 2 2 2" xfId="29252"/>
    <cellStyle name="Normal 3 2 2 3 2 2 3 2 2 2 2" xfId="57923"/>
    <cellStyle name="Normal 3 2 2 3 2 2 3 2 2 3" xfId="43587"/>
    <cellStyle name="Normal 3 2 2 3 2 2 3 2 3" xfId="22082"/>
    <cellStyle name="Normal 3 2 2 3 2 2 3 2 3 2" xfId="50753"/>
    <cellStyle name="Normal 3 2 2 3 2 2 3 2 4" xfId="36417"/>
    <cellStyle name="Normal 3 2 2 3 2 2 3 3" xfId="11206"/>
    <cellStyle name="Normal 3 2 2 3 2 2 3 3 2" xfId="25689"/>
    <cellStyle name="Normal 3 2 2 3 2 2 3 3 2 2" xfId="54360"/>
    <cellStyle name="Normal 3 2 2 3 2 2 3 3 3" xfId="40024"/>
    <cellStyle name="Normal 3 2 2 3 2 2 3 4" xfId="18519"/>
    <cellStyle name="Normal 3 2 2 3 2 2 3 4 2" xfId="47190"/>
    <cellStyle name="Normal 3 2 2 3 2 2 3 5" xfId="32854"/>
    <cellStyle name="Normal 3 2 2 3 2 2 4" xfId="5787"/>
    <cellStyle name="Normal 3 2 2 3 2 2 4 2" xfId="12991"/>
    <cellStyle name="Normal 3 2 2 3 2 2 4 2 2" xfId="27474"/>
    <cellStyle name="Normal 3 2 2 3 2 2 4 2 2 2" xfId="56145"/>
    <cellStyle name="Normal 3 2 2 3 2 2 4 2 3" xfId="41809"/>
    <cellStyle name="Normal 3 2 2 3 2 2 4 3" xfId="20304"/>
    <cellStyle name="Normal 3 2 2 3 2 2 4 3 2" xfId="48975"/>
    <cellStyle name="Normal 3 2 2 3 2 2 4 4" xfId="34639"/>
    <cellStyle name="Normal 3 2 2 3 2 2 5" xfId="9428"/>
    <cellStyle name="Normal 3 2 2 3 2 2 5 2" xfId="23911"/>
    <cellStyle name="Normal 3 2 2 3 2 2 5 2 2" xfId="52582"/>
    <cellStyle name="Normal 3 2 2 3 2 2 5 3" xfId="38246"/>
    <cellStyle name="Normal 3 2 2 3 2 2 6" xfId="16741"/>
    <cellStyle name="Normal 3 2 2 3 2 2 6 2" xfId="45412"/>
    <cellStyle name="Normal 3 2 2 3 2 2 7" xfId="31076"/>
    <cellStyle name="Normal 3 2 2 3 2 2 8" xfId="2244"/>
    <cellStyle name="Normal 3 2 2 3 2 3" xfId="2693"/>
    <cellStyle name="Normal 3 2 2 3 2 3 2" xfId="4452"/>
    <cellStyle name="Normal 3 2 2 3 2 3 2 2" xfId="8015"/>
    <cellStyle name="Normal 3 2 2 3 2 3 2 2 2" xfId="15219"/>
    <cellStyle name="Normal 3 2 2 3 2 3 2 2 2 2" xfId="29702"/>
    <cellStyle name="Normal 3 2 2 3 2 3 2 2 2 2 2" xfId="58373"/>
    <cellStyle name="Normal 3 2 2 3 2 3 2 2 2 3" xfId="44037"/>
    <cellStyle name="Normal 3 2 2 3 2 3 2 2 3" xfId="22532"/>
    <cellStyle name="Normal 3 2 2 3 2 3 2 2 3 2" xfId="51203"/>
    <cellStyle name="Normal 3 2 2 3 2 3 2 2 4" xfId="36867"/>
    <cellStyle name="Normal 3 2 2 3 2 3 2 3" xfId="11656"/>
    <cellStyle name="Normal 3 2 2 3 2 3 2 3 2" xfId="26139"/>
    <cellStyle name="Normal 3 2 2 3 2 3 2 3 2 2" xfId="54810"/>
    <cellStyle name="Normal 3 2 2 3 2 3 2 3 3" xfId="40474"/>
    <cellStyle name="Normal 3 2 2 3 2 3 2 4" xfId="18969"/>
    <cellStyle name="Normal 3 2 2 3 2 3 2 4 2" xfId="47640"/>
    <cellStyle name="Normal 3 2 2 3 2 3 2 5" xfId="33304"/>
    <cellStyle name="Normal 3 2 2 3 2 3 3" xfId="6247"/>
    <cellStyle name="Normal 3 2 2 3 2 3 3 2" xfId="13451"/>
    <cellStyle name="Normal 3 2 2 3 2 3 3 2 2" xfId="27934"/>
    <cellStyle name="Normal 3 2 2 3 2 3 3 2 2 2" xfId="56605"/>
    <cellStyle name="Normal 3 2 2 3 2 3 3 2 3" xfId="42269"/>
    <cellStyle name="Normal 3 2 2 3 2 3 3 3" xfId="20764"/>
    <cellStyle name="Normal 3 2 2 3 2 3 3 3 2" xfId="49435"/>
    <cellStyle name="Normal 3 2 2 3 2 3 3 4" xfId="35099"/>
    <cellStyle name="Normal 3 2 2 3 2 3 4" xfId="9888"/>
    <cellStyle name="Normal 3 2 2 3 2 3 4 2" xfId="24371"/>
    <cellStyle name="Normal 3 2 2 3 2 3 4 2 2" xfId="53042"/>
    <cellStyle name="Normal 3 2 2 3 2 3 4 3" xfId="38706"/>
    <cellStyle name="Normal 3 2 2 3 2 3 5" xfId="17201"/>
    <cellStyle name="Normal 3 2 2 3 2 3 5 2" xfId="45872"/>
    <cellStyle name="Normal 3 2 2 3 2 3 6" xfId="31536"/>
    <cellStyle name="Normal 3 2 2 3 2 4" xfId="3570"/>
    <cellStyle name="Normal 3 2 2 3 2 4 2" xfId="7131"/>
    <cellStyle name="Normal 3 2 2 3 2 4 2 2" xfId="14335"/>
    <cellStyle name="Normal 3 2 2 3 2 4 2 2 2" xfId="28818"/>
    <cellStyle name="Normal 3 2 2 3 2 4 2 2 2 2" xfId="57489"/>
    <cellStyle name="Normal 3 2 2 3 2 4 2 2 3" xfId="43153"/>
    <cellStyle name="Normal 3 2 2 3 2 4 2 3" xfId="21648"/>
    <cellStyle name="Normal 3 2 2 3 2 4 2 3 2" xfId="50319"/>
    <cellStyle name="Normal 3 2 2 3 2 4 2 4" xfId="35983"/>
    <cellStyle name="Normal 3 2 2 3 2 4 3" xfId="10772"/>
    <cellStyle name="Normal 3 2 2 3 2 4 3 2" xfId="25255"/>
    <cellStyle name="Normal 3 2 2 3 2 4 3 2 2" xfId="53926"/>
    <cellStyle name="Normal 3 2 2 3 2 4 3 3" xfId="39590"/>
    <cellStyle name="Normal 3 2 2 3 2 4 4" xfId="18085"/>
    <cellStyle name="Normal 3 2 2 3 2 4 4 2" xfId="46756"/>
    <cellStyle name="Normal 3 2 2 3 2 4 5" xfId="32420"/>
    <cellStyle name="Normal 3 2 2 3 2 5" xfId="5353"/>
    <cellStyle name="Normal 3 2 2 3 2 5 2" xfId="12557"/>
    <cellStyle name="Normal 3 2 2 3 2 5 2 2" xfId="27040"/>
    <cellStyle name="Normal 3 2 2 3 2 5 2 2 2" xfId="55711"/>
    <cellStyle name="Normal 3 2 2 3 2 5 2 3" xfId="41375"/>
    <cellStyle name="Normal 3 2 2 3 2 5 3" xfId="19870"/>
    <cellStyle name="Normal 3 2 2 3 2 5 3 2" xfId="48541"/>
    <cellStyle name="Normal 3 2 2 3 2 5 4" xfId="34205"/>
    <cellStyle name="Normal 3 2 2 3 2 6" xfId="8991"/>
    <cellStyle name="Normal 3 2 2 3 2 6 2" xfId="23474"/>
    <cellStyle name="Normal 3 2 2 3 2 6 2 2" xfId="52145"/>
    <cellStyle name="Normal 3 2 2 3 2 6 3" xfId="37809"/>
    <cellStyle name="Normal 3 2 2 3 2 7" xfId="16307"/>
    <cellStyle name="Normal 3 2 2 3 2 7 2" xfId="44978"/>
    <cellStyle name="Normal 3 2 2 3 2 8" xfId="30642"/>
    <cellStyle name="Normal 3 2 2 3 2 9" xfId="1814"/>
    <cellStyle name="Normal 3 2 2 3 3" xfId="931"/>
    <cellStyle name="Normal 3 2 2 3 3 2" xfId="2909"/>
    <cellStyle name="Normal 3 2 2 3 3 2 2" xfId="4670"/>
    <cellStyle name="Normal 3 2 2 3 3 2 2 2" xfId="8233"/>
    <cellStyle name="Normal 3 2 2 3 3 2 2 2 2" xfId="15437"/>
    <cellStyle name="Normal 3 2 2 3 3 2 2 2 2 2" xfId="29920"/>
    <cellStyle name="Normal 3 2 2 3 3 2 2 2 2 2 2" xfId="58591"/>
    <cellStyle name="Normal 3 2 2 3 3 2 2 2 2 3" xfId="44255"/>
    <cellStyle name="Normal 3 2 2 3 3 2 2 2 3" xfId="22750"/>
    <cellStyle name="Normal 3 2 2 3 3 2 2 2 3 2" xfId="51421"/>
    <cellStyle name="Normal 3 2 2 3 3 2 2 2 4" xfId="37085"/>
    <cellStyle name="Normal 3 2 2 3 3 2 2 3" xfId="11874"/>
    <cellStyle name="Normal 3 2 2 3 3 2 2 3 2" xfId="26357"/>
    <cellStyle name="Normal 3 2 2 3 3 2 2 3 2 2" xfId="55028"/>
    <cellStyle name="Normal 3 2 2 3 3 2 2 3 3" xfId="40692"/>
    <cellStyle name="Normal 3 2 2 3 3 2 2 4" xfId="19187"/>
    <cellStyle name="Normal 3 2 2 3 3 2 2 4 2" xfId="47858"/>
    <cellStyle name="Normal 3 2 2 3 3 2 2 5" xfId="33522"/>
    <cellStyle name="Normal 3 2 2 3 3 2 3" xfId="6465"/>
    <cellStyle name="Normal 3 2 2 3 3 2 3 2" xfId="13669"/>
    <cellStyle name="Normal 3 2 2 3 3 2 3 2 2" xfId="28152"/>
    <cellStyle name="Normal 3 2 2 3 3 2 3 2 2 2" xfId="56823"/>
    <cellStyle name="Normal 3 2 2 3 3 2 3 2 3" xfId="42487"/>
    <cellStyle name="Normal 3 2 2 3 3 2 3 3" xfId="20982"/>
    <cellStyle name="Normal 3 2 2 3 3 2 3 3 2" xfId="49653"/>
    <cellStyle name="Normal 3 2 2 3 3 2 3 4" xfId="35317"/>
    <cellStyle name="Normal 3 2 2 3 3 2 4" xfId="10106"/>
    <cellStyle name="Normal 3 2 2 3 3 2 4 2" xfId="24589"/>
    <cellStyle name="Normal 3 2 2 3 3 2 4 2 2" xfId="53260"/>
    <cellStyle name="Normal 3 2 2 3 3 2 4 3" xfId="38924"/>
    <cellStyle name="Normal 3 2 2 3 3 2 5" xfId="17419"/>
    <cellStyle name="Normal 3 2 2 3 3 2 5 2" xfId="46090"/>
    <cellStyle name="Normal 3 2 2 3 3 2 6" xfId="31754"/>
    <cellStyle name="Normal 3 2 2 3 3 3" xfId="3786"/>
    <cellStyle name="Normal 3 2 2 3 3 3 2" xfId="7349"/>
    <cellStyle name="Normal 3 2 2 3 3 3 2 2" xfId="14553"/>
    <cellStyle name="Normal 3 2 2 3 3 3 2 2 2" xfId="29036"/>
    <cellStyle name="Normal 3 2 2 3 3 3 2 2 2 2" xfId="57707"/>
    <cellStyle name="Normal 3 2 2 3 3 3 2 2 3" xfId="43371"/>
    <cellStyle name="Normal 3 2 2 3 3 3 2 3" xfId="21866"/>
    <cellStyle name="Normal 3 2 2 3 3 3 2 3 2" xfId="50537"/>
    <cellStyle name="Normal 3 2 2 3 3 3 2 4" xfId="36201"/>
    <cellStyle name="Normal 3 2 2 3 3 3 3" xfId="10990"/>
    <cellStyle name="Normal 3 2 2 3 3 3 3 2" xfId="25473"/>
    <cellStyle name="Normal 3 2 2 3 3 3 3 2 2" xfId="54144"/>
    <cellStyle name="Normal 3 2 2 3 3 3 3 3" xfId="39808"/>
    <cellStyle name="Normal 3 2 2 3 3 3 4" xfId="18303"/>
    <cellStyle name="Normal 3 2 2 3 3 3 4 2" xfId="46974"/>
    <cellStyle name="Normal 3 2 2 3 3 3 5" xfId="32638"/>
    <cellStyle name="Normal 3 2 2 3 3 4" xfId="5571"/>
    <cellStyle name="Normal 3 2 2 3 3 4 2" xfId="12775"/>
    <cellStyle name="Normal 3 2 2 3 3 4 2 2" xfId="27258"/>
    <cellStyle name="Normal 3 2 2 3 3 4 2 2 2" xfId="55929"/>
    <cellStyle name="Normal 3 2 2 3 3 4 2 3" xfId="41593"/>
    <cellStyle name="Normal 3 2 2 3 3 4 3" xfId="20088"/>
    <cellStyle name="Normal 3 2 2 3 3 4 3 2" xfId="48759"/>
    <cellStyle name="Normal 3 2 2 3 3 4 4" xfId="34423"/>
    <cellStyle name="Normal 3 2 2 3 3 5" xfId="9212"/>
    <cellStyle name="Normal 3 2 2 3 3 5 2" xfId="23695"/>
    <cellStyle name="Normal 3 2 2 3 3 5 2 2" xfId="52366"/>
    <cellStyle name="Normal 3 2 2 3 3 5 3" xfId="38030"/>
    <cellStyle name="Normal 3 2 2 3 3 6" xfId="16525"/>
    <cellStyle name="Normal 3 2 2 3 3 6 2" xfId="45196"/>
    <cellStyle name="Normal 3 2 2 3 3 7" xfId="30860"/>
    <cellStyle name="Normal 3 2 2 3 3 8" xfId="2030"/>
    <cellStyle name="Normal 3 2 2 3 4" xfId="2482"/>
    <cellStyle name="Normal 3 2 2 3 4 2" xfId="4236"/>
    <cellStyle name="Normal 3 2 2 3 4 2 2" xfId="7799"/>
    <cellStyle name="Normal 3 2 2 3 4 2 2 2" xfId="15003"/>
    <cellStyle name="Normal 3 2 2 3 4 2 2 2 2" xfId="29486"/>
    <cellStyle name="Normal 3 2 2 3 4 2 2 2 2 2" xfId="58157"/>
    <cellStyle name="Normal 3 2 2 3 4 2 2 2 3" xfId="43821"/>
    <cellStyle name="Normal 3 2 2 3 4 2 2 3" xfId="22316"/>
    <cellStyle name="Normal 3 2 2 3 4 2 2 3 2" xfId="50987"/>
    <cellStyle name="Normal 3 2 2 3 4 2 2 4" xfId="36651"/>
    <cellStyle name="Normal 3 2 2 3 4 2 3" xfId="11440"/>
    <cellStyle name="Normal 3 2 2 3 4 2 3 2" xfId="25923"/>
    <cellStyle name="Normal 3 2 2 3 4 2 3 2 2" xfId="54594"/>
    <cellStyle name="Normal 3 2 2 3 4 2 3 3" xfId="40258"/>
    <cellStyle name="Normal 3 2 2 3 4 2 4" xfId="18753"/>
    <cellStyle name="Normal 3 2 2 3 4 2 4 2" xfId="47424"/>
    <cellStyle name="Normal 3 2 2 3 4 2 5" xfId="33088"/>
    <cellStyle name="Normal 3 2 2 3 4 3" xfId="6031"/>
    <cellStyle name="Normal 3 2 2 3 4 3 2" xfId="13235"/>
    <cellStyle name="Normal 3 2 2 3 4 3 2 2" xfId="27718"/>
    <cellStyle name="Normal 3 2 2 3 4 3 2 2 2" xfId="56389"/>
    <cellStyle name="Normal 3 2 2 3 4 3 2 3" xfId="42053"/>
    <cellStyle name="Normal 3 2 2 3 4 3 3" xfId="20548"/>
    <cellStyle name="Normal 3 2 2 3 4 3 3 2" xfId="49219"/>
    <cellStyle name="Normal 3 2 2 3 4 3 4" xfId="34883"/>
    <cellStyle name="Normal 3 2 2 3 4 4" xfId="9672"/>
    <cellStyle name="Normal 3 2 2 3 4 4 2" xfId="24155"/>
    <cellStyle name="Normal 3 2 2 3 4 4 2 2" xfId="52826"/>
    <cellStyle name="Normal 3 2 2 3 4 4 3" xfId="38490"/>
    <cellStyle name="Normal 3 2 2 3 4 5" xfId="16985"/>
    <cellStyle name="Normal 3 2 2 3 4 5 2" xfId="45656"/>
    <cellStyle name="Normal 3 2 2 3 4 6" xfId="31320"/>
    <cellStyle name="Normal 3 2 2 3 5" xfId="3354"/>
    <cellStyle name="Normal 3 2 2 3 5 2" xfId="6915"/>
    <cellStyle name="Normal 3 2 2 3 5 2 2" xfId="14119"/>
    <cellStyle name="Normal 3 2 2 3 5 2 2 2" xfId="28602"/>
    <cellStyle name="Normal 3 2 2 3 5 2 2 2 2" xfId="57273"/>
    <cellStyle name="Normal 3 2 2 3 5 2 2 3" xfId="42937"/>
    <cellStyle name="Normal 3 2 2 3 5 2 3" xfId="21432"/>
    <cellStyle name="Normal 3 2 2 3 5 2 3 2" xfId="50103"/>
    <cellStyle name="Normal 3 2 2 3 5 2 4" xfId="35767"/>
    <cellStyle name="Normal 3 2 2 3 5 3" xfId="10556"/>
    <cellStyle name="Normal 3 2 2 3 5 3 2" xfId="25039"/>
    <cellStyle name="Normal 3 2 2 3 5 3 2 2" xfId="53710"/>
    <cellStyle name="Normal 3 2 2 3 5 3 3" xfId="39374"/>
    <cellStyle name="Normal 3 2 2 3 5 4" xfId="17869"/>
    <cellStyle name="Normal 3 2 2 3 5 4 2" xfId="46540"/>
    <cellStyle name="Normal 3 2 2 3 5 5" xfId="32204"/>
    <cellStyle name="Normal 3 2 2 3 6" xfId="5137"/>
    <cellStyle name="Normal 3 2 2 3 6 2" xfId="12341"/>
    <cellStyle name="Normal 3 2 2 3 6 2 2" xfId="26824"/>
    <cellStyle name="Normal 3 2 2 3 6 2 2 2" xfId="55495"/>
    <cellStyle name="Normal 3 2 2 3 6 2 3" xfId="41159"/>
    <cellStyle name="Normal 3 2 2 3 6 3" xfId="19654"/>
    <cellStyle name="Normal 3 2 2 3 6 3 2" xfId="48325"/>
    <cellStyle name="Normal 3 2 2 3 6 4" xfId="33989"/>
    <cellStyle name="Normal 3 2 2 3 7" xfId="8771"/>
    <cellStyle name="Normal 3 2 2 3 7 2" xfId="23254"/>
    <cellStyle name="Normal 3 2 2 3 7 2 2" xfId="51925"/>
    <cellStyle name="Normal 3 2 2 3 7 3" xfId="37589"/>
    <cellStyle name="Normal 3 2 2 3 8" xfId="16091"/>
    <cellStyle name="Normal 3 2 2 3 8 2" xfId="44762"/>
    <cellStyle name="Normal 3 2 2 3 9" xfId="30426"/>
    <cellStyle name="Normal 3 2 2 4" xfId="699"/>
    <cellStyle name="Normal 3 2 2 4 2" xfId="1144"/>
    <cellStyle name="Normal 3 2 2 4 2 2" xfId="3120"/>
    <cellStyle name="Normal 3 2 2 4 2 2 2" xfId="4883"/>
    <cellStyle name="Normal 3 2 2 4 2 2 2 2" xfId="8446"/>
    <cellStyle name="Normal 3 2 2 4 2 2 2 2 2" xfId="15650"/>
    <cellStyle name="Normal 3 2 2 4 2 2 2 2 2 2" xfId="30133"/>
    <cellStyle name="Normal 3 2 2 4 2 2 2 2 2 2 2" xfId="58804"/>
    <cellStyle name="Normal 3 2 2 4 2 2 2 2 2 3" xfId="44468"/>
    <cellStyle name="Normal 3 2 2 4 2 2 2 2 3" xfId="22963"/>
    <cellStyle name="Normal 3 2 2 4 2 2 2 2 3 2" xfId="51634"/>
    <cellStyle name="Normal 3 2 2 4 2 2 2 2 4" xfId="37298"/>
    <cellStyle name="Normal 3 2 2 4 2 2 2 3" xfId="12087"/>
    <cellStyle name="Normal 3 2 2 4 2 2 2 3 2" xfId="26570"/>
    <cellStyle name="Normal 3 2 2 4 2 2 2 3 2 2" xfId="55241"/>
    <cellStyle name="Normal 3 2 2 4 2 2 2 3 3" xfId="40905"/>
    <cellStyle name="Normal 3 2 2 4 2 2 2 4" xfId="19400"/>
    <cellStyle name="Normal 3 2 2 4 2 2 2 4 2" xfId="48071"/>
    <cellStyle name="Normal 3 2 2 4 2 2 2 5" xfId="33735"/>
    <cellStyle name="Normal 3 2 2 4 2 2 3" xfId="6678"/>
    <cellStyle name="Normal 3 2 2 4 2 2 3 2" xfId="13882"/>
    <cellStyle name="Normal 3 2 2 4 2 2 3 2 2" xfId="28365"/>
    <cellStyle name="Normal 3 2 2 4 2 2 3 2 2 2" xfId="57036"/>
    <cellStyle name="Normal 3 2 2 4 2 2 3 2 3" xfId="42700"/>
    <cellStyle name="Normal 3 2 2 4 2 2 3 3" xfId="21195"/>
    <cellStyle name="Normal 3 2 2 4 2 2 3 3 2" xfId="49866"/>
    <cellStyle name="Normal 3 2 2 4 2 2 3 4" xfId="35530"/>
    <cellStyle name="Normal 3 2 2 4 2 2 4" xfId="10319"/>
    <cellStyle name="Normal 3 2 2 4 2 2 4 2" xfId="24802"/>
    <cellStyle name="Normal 3 2 2 4 2 2 4 2 2" xfId="53473"/>
    <cellStyle name="Normal 3 2 2 4 2 2 4 3" xfId="39137"/>
    <cellStyle name="Normal 3 2 2 4 2 2 5" xfId="17632"/>
    <cellStyle name="Normal 3 2 2 4 2 2 5 2" xfId="46303"/>
    <cellStyle name="Normal 3 2 2 4 2 2 6" xfId="31967"/>
    <cellStyle name="Normal 3 2 2 4 2 3" xfId="3999"/>
    <cellStyle name="Normal 3 2 2 4 2 3 2" xfId="7562"/>
    <cellStyle name="Normal 3 2 2 4 2 3 2 2" xfId="14766"/>
    <cellStyle name="Normal 3 2 2 4 2 3 2 2 2" xfId="29249"/>
    <cellStyle name="Normal 3 2 2 4 2 3 2 2 2 2" xfId="57920"/>
    <cellStyle name="Normal 3 2 2 4 2 3 2 2 3" xfId="43584"/>
    <cellStyle name="Normal 3 2 2 4 2 3 2 3" xfId="22079"/>
    <cellStyle name="Normal 3 2 2 4 2 3 2 3 2" xfId="50750"/>
    <cellStyle name="Normal 3 2 2 4 2 3 2 4" xfId="36414"/>
    <cellStyle name="Normal 3 2 2 4 2 3 3" xfId="11203"/>
    <cellStyle name="Normal 3 2 2 4 2 3 3 2" xfId="25686"/>
    <cellStyle name="Normal 3 2 2 4 2 3 3 2 2" xfId="54357"/>
    <cellStyle name="Normal 3 2 2 4 2 3 3 3" xfId="40021"/>
    <cellStyle name="Normal 3 2 2 4 2 3 4" xfId="18516"/>
    <cellStyle name="Normal 3 2 2 4 2 3 4 2" xfId="47187"/>
    <cellStyle name="Normal 3 2 2 4 2 3 5" xfId="32851"/>
    <cellStyle name="Normal 3 2 2 4 2 4" xfId="5784"/>
    <cellStyle name="Normal 3 2 2 4 2 4 2" xfId="12988"/>
    <cellStyle name="Normal 3 2 2 4 2 4 2 2" xfId="27471"/>
    <cellStyle name="Normal 3 2 2 4 2 4 2 2 2" xfId="56142"/>
    <cellStyle name="Normal 3 2 2 4 2 4 2 3" xfId="41806"/>
    <cellStyle name="Normal 3 2 2 4 2 4 3" xfId="20301"/>
    <cellStyle name="Normal 3 2 2 4 2 4 3 2" xfId="48972"/>
    <cellStyle name="Normal 3 2 2 4 2 4 4" xfId="34636"/>
    <cellStyle name="Normal 3 2 2 4 2 5" xfId="9425"/>
    <cellStyle name="Normal 3 2 2 4 2 5 2" xfId="23908"/>
    <cellStyle name="Normal 3 2 2 4 2 5 2 2" xfId="52579"/>
    <cellStyle name="Normal 3 2 2 4 2 5 3" xfId="38243"/>
    <cellStyle name="Normal 3 2 2 4 2 6" xfId="16738"/>
    <cellStyle name="Normal 3 2 2 4 2 6 2" xfId="45409"/>
    <cellStyle name="Normal 3 2 2 4 2 7" xfId="31073"/>
    <cellStyle name="Normal 3 2 2 4 2 8" xfId="2241"/>
    <cellStyle name="Normal 3 2 2 4 3" xfId="2690"/>
    <cellStyle name="Normal 3 2 2 4 3 2" xfId="4449"/>
    <cellStyle name="Normal 3 2 2 4 3 2 2" xfId="8012"/>
    <cellStyle name="Normal 3 2 2 4 3 2 2 2" xfId="15216"/>
    <cellStyle name="Normal 3 2 2 4 3 2 2 2 2" xfId="29699"/>
    <cellStyle name="Normal 3 2 2 4 3 2 2 2 2 2" xfId="58370"/>
    <cellStyle name="Normal 3 2 2 4 3 2 2 2 3" xfId="44034"/>
    <cellStyle name="Normal 3 2 2 4 3 2 2 3" xfId="22529"/>
    <cellStyle name="Normal 3 2 2 4 3 2 2 3 2" xfId="51200"/>
    <cellStyle name="Normal 3 2 2 4 3 2 2 4" xfId="36864"/>
    <cellStyle name="Normal 3 2 2 4 3 2 3" xfId="11653"/>
    <cellStyle name="Normal 3 2 2 4 3 2 3 2" xfId="26136"/>
    <cellStyle name="Normal 3 2 2 4 3 2 3 2 2" xfId="54807"/>
    <cellStyle name="Normal 3 2 2 4 3 2 3 3" xfId="40471"/>
    <cellStyle name="Normal 3 2 2 4 3 2 4" xfId="18966"/>
    <cellStyle name="Normal 3 2 2 4 3 2 4 2" xfId="47637"/>
    <cellStyle name="Normal 3 2 2 4 3 2 5" xfId="33301"/>
    <cellStyle name="Normal 3 2 2 4 3 3" xfId="6244"/>
    <cellStyle name="Normal 3 2 2 4 3 3 2" xfId="13448"/>
    <cellStyle name="Normal 3 2 2 4 3 3 2 2" xfId="27931"/>
    <cellStyle name="Normal 3 2 2 4 3 3 2 2 2" xfId="56602"/>
    <cellStyle name="Normal 3 2 2 4 3 3 2 3" xfId="42266"/>
    <cellStyle name="Normal 3 2 2 4 3 3 3" xfId="20761"/>
    <cellStyle name="Normal 3 2 2 4 3 3 3 2" xfId="49432"/>
    <cellStyle name="Normal 3 2 2 4 3 3 4" xfId="35096"/>
    <cellStyle name="Normal 3 2 2 4 3 4" xfId="9885"/>
    <cellStyle name="Normal 3 2 2 4 3 4 2" xfId="24368"/>
    <cellStyle name="Normal 3 2 2 4 3 4 2 2" xfId="53039"/>
    <cellStyle name="Normal 3 2 2 4 3 4 3" xfId="38703"/>
    <cellStyle name="Normal 3 2 2 4 3 5" xfId="17198"/>
    <cellStyle name="Normal 3 2 2 4 3 5 2" xfId="45869"/>
    <cellStyle name="Normal 3 2 2 4 3 6" xfId="31533"/>
    <cellStyle name="Normal 3 2 2 4 4" xfId="3567"/>
    <cellStyle name="Normal 3 2 2 4 4 2" xfId="7128"/>
    <cellStyle name="Normal 3 2 2 4 4 2 2" xfId="14332"/>
    <cellStyle name="Normal 3 2 2 4 4 2 2 2" xfId="28815"/>
    <cellStyle name="Normal 3 2 2 4 4 2 2 2 2" xfId="57486"/>
    <cellStyle name="Normal 3 2 2 4 4 2 2 3" xfId="43150"/>
    <cellStyle name="Normal 3 2 2 4 4 2 3" xfId="21645"/>
    <cellStyle name="Normal 3 2 2 4 4 2 3 2" xfId="50316"/>
    <cellStyle name="Normal 3 2 2 4 4 2 4" xfId="35980"/>
    <cellStyle name="Normal 3 2 2 4 4 3" xfId="10769"/>
    <cellStyle name="Normal 3 2 2 4 4 3 2" xfId="25252"/>
    <cellStyle name="Normal 3 2 2 4 4 3 2 2" xfId="53923"/>
    <cellStyle name="Normal 3 2 2 4 4 3 3" xfId="39587"/>
    <cellStyle name="Normal 3 2 2 4 4 4" xfId="18082"/>
    <cellStyle name="Normal 3 2 2 4 4 4 2" xfId="46753"/>
    <cellStyle name="Normal 3 2 2 4 4 5" xfId="32417"/>
    <cellStyle name="Normal 3 2 2 4 5" xfId="5350"/>
    <cellStyle name="Normal 3 2 2 4 5 2" xfId="12554"/>
    <cellStyle name="Normal 3 2 2 4 5 2 2" xfId="27037"/>
    <cellStyle name="Normal 3 2 2 4 5 2 2 2" xfId="55708"/>
    <cellStyle name="Normal 3 2 2 4 5 2 3" xfId="41372"/>
    <cellStyle name="Normal 3 2 2 4 5 3" xfId="19867"/>
    <cellStyle name="Normal 3 2 2 4 5 3 2" xfId="48538"/>
    <cellStyle name="Normal 3 2 2 4 5 4" xfId="34202"/>
    <cellStyle name="Normal 3 2 2 4 6" xfId="8988"/>
    <cellStyle name="Normal 3 2 2 4 6 2" xfId="23471"/>
    <cellStyle name="Normal 3 2 2 4 6 2 2" xfId="52142"/>
    <cellStyle name="Normal 3 2 2 4 6 3" xfId="37806"/>
    <cellStyle name="Normal 3 2 2 4 7" xfId="16304"/>
    <cellStyle name="Normal 3 2 2 4 7 2" xfId="44975"/>
    <cellStyle name="Normal 3 2 2 4 8" xfId="30639"/>
    <cellStyle name="Normal 3 2 2 4 9" xfId="1811"/>
    <cellStyle name="Normal 3 2 2 5" xfId="928"/>
    <cellStyle name="Normal 3 2 2 5 2" xfId="2906"/>
    <cellStyle name="Normal 3 2 2 5 2 2" xfId="4667"/>
    <cellStyle name="Normal 3 2 2 5 2 2 2" xfId="8230"/>
    <cellStyle name="Normal 3 2 2 5 2 2 2 2" xfId="15434"/>
    <cellStyle name="Normal 3 2 2 5 2 2 2 2 2" xfId="29917"/>
    <cellStyle name="Normal 3 2 2 5 2 2 2 2 2 2" xfId="58588"/>
    <cellStyle name="Normal 3 2 2 5 2 2 2 2 3" xfId="44252"/>
    <cellStyle name="Normal 3 2 2 5 2 2 2 3" xfId="22747"/>
    <cellStyle name="Normal 3 2 2 5 2 2 2 3 2" xfId="51418"/>
    <cellStyle name="Normal 3 2 2 5 2 2 2 4" xfId="37082"/>
    <cellStyle name="Normal 3 2 2 5 2 2 3" xfId="11871"/>
    <cellStyle name="Normal 3 2 2 5 2 2 3 2" xfId="26354"/>
    <cellStyle name="Normal 3 2 2 5 2 2 3 2 2" xfId="55025"/>
    <cellStyle name="Normal 3 2 2 5 2 2 3 3" xfId="40689"/>
    <cellStyle name="Normal 3 2 2 5 2 2 4" xfId="19184"/>
    <cellStyle name="Normal 3 2 2 5 2 2 4 2" xfId="47855"/>
    <cellStyle name="Normal 3 2 2 5 2 2 5" xfId="33519"/>
    <cellStyle name="Normal 3 2 2 5 2 3" xfId="6462"/>
    <cellStyle name="Normal 3 2 2 5 2 3 2" xfId="13666"/>
    <cellStyle name="Normal 3 2 2 5 2 3 2 2" xfId="28149"/>
    <cellStyle name="Normal 3 2 2 5 2 3 2 2 2" xfId="56820"/>
    <cellStyle name="Normal 3 2 2 5 2 3 2 3" xfId="42484"/>
    <cellStyle name="Normal 3 2 2 5 2 3 3" xfId="20979"/>
    <cellStyle name="Normal 3 2 2 5 2 3 3 2" xfId="49650"/>
    <cellStyle name="Normal 3 2 2 5 2 3 4" xfId="35314"/>
    <cellStyle name="Normal 3 2 2 5 2 4" xfId="10103"/>
    <cellStyle name="Normal 3 2 2 5 2 4 2" xfId="24586"/>
    <cellStyle name="Normal 3 2 2 5 2 4 2 2" xfId="53257"/>
    <cellStyle name="Normal 3 2 2 5 2 4 3" xfId="38921"/>
    <cellStyle name="Normal 3 2 2 5 2 5" xfId="17416"/>
    <cellStyle name="Normal 3 2 2 5 2 5 2" xfId="46087"/>
    <cellStyle name="Normal 3 2 2 5 2 6" xfId="31751"/>
    <cellStyle name="Normal 3 2 2 5 3" xfId="3783"/>
    <cellStyle name="Normal 3 2 2 5 3 2" xfId="7346"/>
    <cellStyle name="Normal 3 2 2 5 3 2 2" xfId="14550"/>
    <cellStyle name="Normal 3 2 2 5 3 2 2 2" xfId="29033"/>
    <cellStyle name="Normal 3 2 2 5 3 2 2 2 2" xfId="57704"/>
    <cellStyle name="Normal 3 2 2 5 3 2 2 3" xfId="43368"/>
    <cellStyle name="Normal 3 2 2 5 3 2 3" xfId="21863"/>
    <cellStyle name="Normal 3 2 2 5 3 2 3 2" xfId="50534"/>
    <cellStyle name="Normal 3 2 2 5 3 2 4" xfId="36198"/>
    <cellStyle name="Normal 3 2 2 5 3 3" xfId="10987"/>
    <cellStyle name="Normal 3 2 2 5 3 3 2" xfId="25470"/>
    <cellStyle name="Normal 3 2 2 5 3 3 2 2" xfId="54141"/>
    <cellStyle name="Normal 3 2 2 5 3 3 3" xfId="39805"/>
    <cellStyle name="Normal 3 2 2 5 3 4" xfId="18300"/>
    <cellStyle name="Normal 3 2 2 5 3 4 2" xfId="46971"/>
    <cellStyle name="Normal 3 2 2 5 3 5" xfId="32635"/>
    <cellStyle name="Normal 3 2 2 5 4" xfId="5568"/>
    <cellStyle name="Normal 3 2 2 5 4 2" xfId="12772"/>
    <cellStyle name="Normal 3 2 2 5 4 2 2" xfId="27255"/>
    <cellStyle name="Normal 3 2 2 5 4 2 2 2" xfId="55926"/>
    <cellStyle name="Normal 3 2 2 5 4 2 3" xfId="41590"/>
    <cellStyle name="Normal 3 2 2 5 4 3" xfId="20085"/>
    <cellStyle name="Normal 3 2 2 5 4 3 2" xfId="48756"/>
    <cellStyle name="Normal 3 2 2 5 4 4" xfId="34420"/>
    <cellStyle name="Normal 3 2 2 5 5" xfId="9209"/>
    <cellStyle name="Normal 3 2 2 5 5 2" xfId="23692"/>
    <cellStyle name="Normal 3 2 2 5 5 2 2" xfId="52363"/>
    <cellStyle name="Normal 3 2 2 5 5 3" xfId="38027"/>
    <cellStyle name="Normal 3 2 2 5 6" xfId="16522"/>
    <cellStyle name="Normal 3 2 2 5 6 2" xfId="45193"/>
    <cellStyle name="Normal 3 2 2 5 7" xfId="30857"/>
    <cellStyle name="Normal 3 2 2 5 8" xfId="2027"/>
    <cellStyle name="Normal 3 2 2 6" xfId="2479"/>
    <cellStyle name="Normal 3 2 2 6 2" xfId="4233"/>
    <cellStyle name="Normal 3 2 2 6 2 2" xfId="7796"/>
    <cellStyle name="Normal 3 2 2 6 2 2 2" xfId="15000"/>
    <cellStyle name="Normal 3 2 2 6 2 2 2 2" xfId="29483"/>
    <cellStyle name="Normal 3 2 2 6 2 2 2 2 2" xfId="58154"/>
    <cellStyle name="Normal 3 2 2 6 2 2 2 3" xfId="43818"/>
    <cellStyle name="Normal 3 2 2 6 2 2 3" xfId="22313"/>
    <cellStyle name="Normal 3 2 2 6 2 2 3 2" xfId="50984"/>
    <cellStyle name="Normal 3 2 2 6 2 2 4" xfId="36648"/>
    <cellStyle name="Normal 3 2 2 6 2 3" xfId="11437"/>
    <cellStyle name="Normal 3 2 2 6 2 3 2" xfId="25920"/>
    <cellStyle name="Normal 3 2 2 6 2 3 2 2" xfId="54591"/>
    <cellStyle name="Normal 3 2 2 6 2 3 3" xfId="40255"/>
    <cellStyle name="Normal 3 2 2 6 2 4" xfId="18750"/>
    <cellStyle name="Normal 3 2 2 6 2 4 2" xfId="47421"/>
    <cellStyle name="Normal 3 2 2 6 2 5" xfId="33085"/>
    <cellStyle name="Normal 3 2 2 6 3" xfId="6028"/>
    <cellStyle name="Normal 3 2 2 6 3 2" xfId="13232"/>
    <cellStyle name="Normal 3 2 2 6 3 2 2" xfId="27715"/>
    <cellStyle name="Normal 3 2 2 6 3 2 2 2" xfId="56386"/>
    <cellStyle name="Normal 3 2 2 6 3 2 3" xfId="42050"/>
    <cellStyle name="Normal 3 2 2 6 3 3" xfId="20545"/>
    <cellStyle name="Normal 3 2 2 6 3 3 2" xfId="49216"/>
    <cellStyle name="Normal 3 2 2 6 3 4" xfId="34880"/>
    <cellStyle name="Normal 3 2 2 6 4" xfId="9669"/>
    <cellStyle name="Normal 3 2 2 6 4 2" xfId="24152"/>
    <cellStyle name="Normal 3 2 2 6 4 2 2" xfId="52823"/>
    <cellStyle name="Normal 3 2 2 6 4 3" xfId="38487"/>
    <cellStyle name="Normal 3 2 2 6 5" xfId="16982"/>
    <cellStyle name="Normal 3 2 2 6 5 2" xfId="45653"/>
    <cellStyle name="Normal 3 2 2 6 6" xfId="31317"/>
    <cellStyle name="Normal 3 2 2 7" xfId="3351"/>
    <cellStyle name="Normal 3 2 2 7 2" xfId="6912"/>
    <cellStyle name="Normal 3 2 2 7 2 2" xfId="14116"/>
    <cellStyle name="Normal 3 2 2 7 2 2 2" xfId="28599"/>
    <cellStyle name="Normal 3 2 2 7 2 2 2 2" xfId="57270"/>
    <cellStyle name="Normal 3 2 2 7 2 2 3" xfId="42934"/>
    <cellStyle name="Normal 3 2 2 7 2 3" xfId="21429"/>
    <cellStyle name="Normal 3 2 2 7 2 3 2" xfId="50100"/>
    <cellStyle name="Normal 3 2 2 7 2 4" xfId="35764"/>
    <cellStyle name="Normal 3 2 2 7 3" xfId="10553"/>
    <cellStyle name="Normal 3 2 2 7 3 2" xfId="25036"/>
    <cellStyle name="Normal 3 2 2 7 3 2 2" xfId="53707"/>
    <cellStyle name="Normal 3 2 2 7 3 3" xfId="39371"/>
    <cellStyle name="Normal 3 2 2 7 4" xfId="17866"/>
    <cellStyle name="Normal 3 2 2 7 4 2" xfId="46537"/>
    <cellStyle name="Normal 3 2 2 7 5" xfId="32201"/>
    <cellStyle name="Normal 3 2 2 8" xfId="5134"/>
    <cellStyle name="Normal 3 2 2 8 2" xfId="12338"/>
    <cellStyle name="Normal 3 2 2 8 2 2" xfId="26821"/>
    <cellStyle name="Normal 3 2 2 8 2 2 2" xfId="55492"/>
    <cellStyle name="Normal 3 2 2 8 2 3" xfId="41156"/>
    <cellStyle name="Normal 3 2 2 8 3" xfId="19651"/>
    <cellStyle name="Normal 3 2 2 8 3 2" xfId="48322"/>
    <cellStyle name="Normal 3 2 2 8 4" xfId="33986"/>
    <cellStyle name="Normal 3 2 2 9" xfId="8768"/>
    <cellStyle name="Normal 3 2 2 9 2" xfId="23251"/>
    <cellStyle name="Normal 3 2 2 9 2 2" xfId="51922"/>
    <cellStyle name="Normal 3 2 2 9 3" xfId="37586"/>
    <cellStyle name="Normal 3 2 3" xfId="352"/>
    <cellStyle name="Normal 3 2 4" xfId="353"/>
    <cellStyle name="Normal 3 2 5" xfId="354"/>
    <cellStyle name="Normal 3 2 6" xfId="355"/>
    <cellStyle name="Normal 3 2 7" xfId="356"/>
    <cellStyle name="Normal 3 2 8" xfId="582"/>
    <cellStyle name="Normal 3 2 9" xfId="15904"/>
    <cellStyle name="Normal 3 2 9 2" xfId="30283"/>
    <cellStyle name="Normal 3 2 9 2 2" xfId="58955"/>
    <cellStyle name="Normal 3 2 9 3" xfId="44619"/>
    <cellStyle name="Normal 3 20" xfId="15980"/>
    <cellStyle name="Normal 3 20 2" xfId="44651"/>
    <cellStyle name="Normal 3 21" xfId="30315"/>
    <cellStyle name="Normal 3 22" xfId="1493"/>
    <cellStyle name="Normal 3 3" xfId="357"/>
    <cellStyle name="Normal 3 3 2" xfId="15905"/>
    <cellStyle name="Normal 3 3 2 2" xfId="30284"/>
    <cellStyle name="Normal 3 3 2 2 2" xfId="58956"/>
    <cellStyle name="Normal 3 3 2 3" xfId="44620"/>
    <cellStyle name="Normal 3 4" xfId="358"/>
    <cellStyle name="Normal 3 4 2" xfId="359"/>
    <cellStyle name="Normal 3 4 3" xfId="15906"/>
    <cellStyle name="Normal 3 4 3 2" xfId="30285"/>
    <cellStyle name="Normal 3 4 3 2 2" xfId="58957"/>
    <cellStyle name="Normal 3 4 3 3" xfId="44621"/>
    <cellStyle name="Normal 3 5" xfId="360"/>
    <cellStyle name="Normal 3 6" xfId="361"/>
    <cellStyle name="Normal 3 7" xfId="362"/>
    <cellStyle name="Normal 3 7 10" xfId="16092"/>
    <cellStyle name="Normal 3 7 10 2" xfId="44763"/>
    <cellStyle name="Normal 3 7 11" xfId="30427"/>
    <cellStyle name="Normal 3 7 12" xfId="1603"/>
    <cellStyle name="Normal 3 7 2" xfId="363"/>
    <cellStyle name="Normal 3 7 2 10" xfId="30428"/>
    <cellStyle name="Normal 3 7 2 11" xfId="1604"/>
    <cellStyle name="Normal 3 7 2 2" xfId="364"/>
    <cellStyle name="Normal 3 7 2 2 10" xfId="1605"/>
    <cellStyle name="Normal 3 7 2 2 2" xfId="705"/>
    <cellStyle name="Normal 3 7 2 2 2 2" xfId="1150"/>
    <cellStyle name="Normal 3 7 2 2 2 2 2" xfId="3126"/>
    <cellStyle name="Normal 3 7 2 2 2 2 2 2" xfId="4889"/>
    <cellStyle name="Normal 3 7 2 2 2 2 2 2 2" xfId="8452"/>
    <cellStyle name="Normal 3 7 2 2 2 2 2 2 2 2" xfId="15656"/>
    <cellStyle name="Normal 3 7 2 2 2 2 2 2 2 2 2" xfId="30139"/>
    <cellStyle name="Normal 3 7 2 2 2 2 2 2 2 2 2 2" xfId="58810"/>
    <cellStyle name="Normal 3 7 2 2 2 2 2 2 2 2 3" xfId="44474"/>
    <cellStyle name="Normal 3 7 2 2 2 2 2 2 2 3" xfId="22969"/>
    <cellStyle name="Normal 3 7 2 2 2 2 2 2 2 3 2" xfId="51640"/>
    <cellStyle name="Normal 3 7 2 2 2 2 2 2 2 4" xfId="37304"/>
    <cellStyle name="Normal 3 7 2 2 2 2 2 2 3" xfId="12093"/>
    <cellStyle name="Normal 3 7 2 2 2 2 2 2 3 2" xfId="26576"/>
    <cellStyle name="Normal 3 7 2 2 2 2 2 2 3 2 2" xfId="55247"/>
    <cellStyle name="Normal 3 7 2 2 2 2 2 2 3 3" xfId="40911"/>
    <cellStyle name="Normal 3 7 2 2 2 2 2 2 4" xfId="19406"/>
    <cellStyle name="Normal 3 7 2 2 2 2 2 2 4 2" xfId="48077"/>
    <cellStyle name="Normal 3 7 2 2 2 2 2 2 5" xfId="33741"/>
    <cellStyle name="Normal 3 7 2 2 2 2 2 3" xfId="6684"/>
    <cellStyle name="Normal 3 7 2 2 2 2 2 3 2" xfId="13888"/>
    <cellStyle name="Normal 3 7 2 2 2 2 2 3 2 2" xfId="28371"/>
    <cellStyle name="Normal 3 7 2 2 2 2 2 3 2 2 2" xfId="57042"/>
    <cellStyle name="Normal 3 7 2 2 2 2 2 3 2 3" xfId="42706"/>
    <cellStyle name="Normal 3 7 2 2 2 2 2 3 3" xfId="21201"/>
    <cellStyle name="Normal 3 7 2 2 2 2 2 3 3 2" xfId="49872"/>
    <cellStyle name="Normal 3 7 2 2 2 2 2 3 4" xfId="35536"/>
    <cellStyle name="Normal 3 7 2 2 2 2 2 4" xfId="10325"/>
    <cellStyle name="Normal 3 7 2 2 2 2 2 4 2" xfId="24808"/>
    <cellStyle name="Normal 3 7 2 2 2 2 2 4 2 2" xfId="53479"/>
    <cellStyle name="Normal 3 7 2 2 2 2 2 4 3" xfId="39143"/>
    <cellStyle name="Normal 3 7 2 2 2 2 2 5" xfId="17638"/>
    <cellStyle name="Normal 3 7 2 2 2 2 2 5 2" xfId="46309"/>
    <cellStyle name="Normal 3 7 2 2 2 2 2 6" xfId="31973"/>
    <cellStyle name="Normal 3 7 2 2 2 2 3" xfId="4005"/>
    <cellStyle name="Normal 3 7 2 2 2 2 3 2" xfId="7568"/>
    <cellStyle name="Normal 3 7 2 2 2 2 3 2 2" xfId="14772"/>
    <cellStyle name="Normal 3 7 2 2 2 2 3 2 2 2" xfId="29255"/>
    <cellStyle name="Normal 3 7 2 2 2 2 3 2 2 2 2" xfId="57926"/>
    <cellStyle name="Normal 3 7 2 2 2 2 3 2 2 3" xfId="43590"/>
    <cellStyle name="Normal 3 7 2 2 2 2 3 2 3" xfId="22085"/>
    <cellStyle name="Normal 3 7 2 2 2 2 3 2 3 2" xfId="50756"/>
    <cellStyle name="Normal 3 7 2 2 2 2 3 2 4" xfId="36420"/>
    <cellStyle name="Normal 3 7 2 2 2 2 3 3" xfId="11209"/>
    <cellStyle name="Normal 3 7 2 2 2 2 3 3 2" xfId="25692"/>
    <cellStyle name="Normal 3 7 2 2 2 2 3 3 2 2" xfId="54363"/>
    <cellStyle name="Normal 3 7 2 2 2 2 3 3 3" xfId="40027"/>
    <cellStyle name="Normal 3 7 2 2 2 2 3 4" xfId="18522"/>
    <cellStyle name="Normal 3 7 2 2 2 2 3 4 2" xfId="47193"/>
    <cellStyle name="Normal 3 7 2 2 2 2 3 5" xfId="32857"/>
    <cellStyle name="Normal 3 7 2 2 2 2 4" xfId="5790"/>
    <cellStyle name="Normal 3 7 2 2 2 2 4 2" xfId="12994"/>
    <cellStyle name="Normal 3 7 2 2 2 2 4 2 2" xfId="27477"/>
    <cellStyle name="Normal 3 7 2 2 2 2 4 2 2 2" xfId="56148"/>
    <cellStyle name="Normal 3 7 2 2 2 2 4 2 3" xfId="41812"/>
    <cellStyle name="Normal 3 7 2 2 2 2 4 3" xfId="20307"/>
    <cellStyle name="Normal 3 7 2 2 2 2 4 3 2" xfId="48978"/>
    <cellStyle name="Normal 3 7 2 2 2 2 4 4" xfId="34642"/>
    <cellStyle name="Normal 3 7 2 2 2 2 5" xfId="9431"/>
    <cellStyle name="Normal 3 7 2 2 2 2 5 2" xfId="23914"/>
    <cellStyle name="Normal 3 7 2 2 2 2 5 2 2" xfId="52585"/>
    <cellStyle name="Normal 3 7 2 2 2 2 5 3" xfId="38249"/>
    <cellStyle name="Normal 3 7 2 2 2 2 6" xfId="16744"/>
    <cellStyle name="Normal 3 7 2 2 2 2 6 2" xfId="45415"/>
    <cellStyle name="Normal 3 7 2 2 2 2 7" xfId="31079"/>
    <cellStyle name="Normal 3 7 2 2 2 2 8" xfId="2247"/>
    <cellStyle name="Normal 3 7 2 2 2 3" xfId="2696"/>
    <cellStyle name="Normal 3 7 2 2 2 3 2" xfId="4455"/>
    <cellStyle name="Normal 3 7 2 2 2 3 2 2" xfId="8018"/>
    <cellStyle name="Normal 3 7 2 2 2 3 2 2 2" xfId="15222"/>
    <cellStyle name="Normal 3 7 2 2 2 3 2 2 2 2" xfId="29705"/>
    <cellStyle name="Normal 3 7 2 2 2 3 2 2 2 2 2" xfId="58376"/>
    <cellStyle name="Normal 3 7 2 2 2 3 2 2 2 3" xfId="44040"/>
    <cellStyle name="Normal 3 7 2 2 2 3 2 2 3" xfId="22535"/>
    <cellStyle name="Normal 3 7 2 2 2 3 2 2 3 2" xfId="51206"/>
    <cellStyle name="Normal 3 7 2 2 2 3 2 2 4" xfId="36870"/>
    <cellStyle name="Normal 3 7 2 2 2 3 2 3" xfId="11659"/>
    <cellStyle name="Normal 3 7 2 2 2 3 2 3 2" xfId="26142"/>
    <cellStyle name="Normal 3 7 2 2 2 3 2 3 2 2" xfId="54813"/>
    <cellStyle name="Normal 3 7 2 2 2 3 2 3 3" xfId="40477"/>
    <cellStyle name="Normal 3 7 2 2 2 3 2 4" xfId="18972"/>
    <cellStyle name="Normal 3 7 2 2 2 3 2 4 2" xfId="47643"/>
    <cellStyle name="Normal 3 7 2 2 2 3 2 5" xfId="33307"/>
    <cellStyle name="Normal 3 7 2 2 2 3 3" xfId="6250"/>
    <cellStyle name="Normal 3 7 2 2 2 3 3 2" xfId="13454"/>
    <cellStyle name="Normal 3 7 2 2 2 3 3 2 2" xfId="27937"/>
    <cellStyle name="Normal 3 7 2 2 2 3 3 2 2 2" xfId="56608"/>
    <cellStyle name="Normal 3 7 2 2 2 3 3 2 3" xfId="42272"/>
    <cellStyle name="Normal 3 7 2 2 2 3 3 3" xfId="20767"/>
    <cellStyle name="Normal 3 7 2 2 2 3 3 3 2" xfId="49438"/>
    <cellStyle name="Normal 3 7 2 2 2 3 3 4" xfId="35102"/>
    <cellStyle name="Normal 3 7 2 2 2 3 4" xfId="9891"/>
    <cellStyle name="Normal 3 7 2 2 2 3 4 2" xfId="24374"/>
    <cellStyle name="Normal 3 7 2 2 2 3 4 2 2" xfId="53045"/>
    <cellStyle name="Normal 3 7 2 2 2 3 4 3" xfId="38709"/>
    <cellStyle name="Normal 3 7 2 2 2 3 5" xfId="17204"/>
    <cellStyle name="Normal 3 7 2 2 2 3 5 2" xfId="45875"/>
    <cellStyle name="Normal 3 7 2 2 2 3 6" xfId="31539"/>
    <cellStyle name="Normal 3 7 2 2 2 4" xfId="3573"/>
    <cellStyle name="Normal 3 7 2 2 2 4 2" xfId="7134"/>
    <cellStyle name="Normal 3 7 2 2 2 4 2 2" xfId="14338"/>
    <cellStyle name="Normal 3 7 2 2 2 4 2 2 2" xfId="28821"/>
    <cellStyle name="Normal 3 7 2 2 2 4 2 2 2 2" xfId="57492"/>
    <cellStyle name="Normal 3 7 2 2 2 4 2 2 3" xfId="43156"/>
    <cellStyle name="Normal 3 7 2 2 2 4 2 3" xfId="21651"/>
    <cellStyle name="Normal 3 7 2 2 2 4 2 3 2" xfId="50322"/>
    <cellStyle name="Normal 3 7 2 2 2 4 2 4" xfId="35986"/>
    <cellStyle name="Normal 3 7 2 2 2 4 3" xfId="10775"/>
    <cellStyle name="Normal 3 7 2 2 2 4 3 2" xfId="25258"/>
    <cellStyle name="Normal 3 7 2 2 2 4 3 2 2" xfId="53929"/>
    <cellStyle name="Normal 3 7 2 2 2 4 3 3" xfId="39593"/>
    <cellStyle name="Normal 3 7 2 2 2 4 4" xfId="18088"/>
    <cellStyle name="Normal 3 7 2 2 2 4 4 2" xfId="46759"/>
    <cellStyle name="Normal 3 7 2 2 2 4 5" xfId="32423"/>
    <cellStyle name="Normal 3 7 2 2 2 5" xfId="5356"/>
    <cellStyle name="Normal 3 7 2 2 2 5 2" xfId="12560"/>
    <cellStyle name="Normal 3 7 2 2 2 5 2 2" xfId="27043"/>
    <cellStyle name="Normal 3 7 2 2 2 5 2 2 2" xfId="55714"/>
    <cellStyle name="Normal 3 7 2 2 2 5 2 3" xfId="41378"/>
    <cellStyle name="Normal 3 7 2 2 2 5 3" xfId="19873"/>
    <cellStyle name="Normal 3 7 2 2 2 5 3 2" xfId="48544"/>
    <cellStyle name="Normal 3 7 2 2 2 5 4" xfId="34208"/>
    <cellStyle name="Normal 3 7 2 2 2 6" xfId="8994"/>
    <cellStyle name="Normal 3 7 2 2 2 6 2" xfId="23477"/>
    <cellStyle name="Normal 3 7 2 2 2 6 2 2" xfId="52148"/>
    <cellStyle name="Normal 3 7 2 2 2 6 3" xfId="37812"/>
    <cellStyle name="Normal 3 7 2 2 2 7" xfId="16310"/>
    <cellStyle name="Normal 3 7 2 2 2 7 2" xfId="44981"/>
    <cellStyle name="Normal 3 7 2 2 2 8" xfId="30645"/>
    <cellStyle name="Normal 3 7 2 2 2 9" xfId="1817"/>
    <cellStyle name="Normal 3 7 2 2 3" xfId="934"/>
    <cellStyle name="Normal 3 7 2 2 3 2" xfId="2912"/>
    <cellStyle name="Normal 3 7 2 2 3 2 2" xfId="4673"/>
    <cellStyle name="Normal 3 7 2 2 3 2 2 2" xfId="8236"/>
    <cellStyle name="Normal 3 7 2 2 3 2 2 2 2" xfId="15440"/>
    <cellStyle name="Normal 3 7 2 2 3 2 2 2 2 2" xfId="29923"/>
    <cellStyle name="Normal 3 7 2 2 3 2 2 2 2 2 2" xfId="58594"/>
    <cellStyle name="Normal 3 7 2 2 3 2 2 2 2 3" xfId="44258"/>
    <cellStyle name="Normal 3 7 2 2 3 2 2 2 3" xfId="22753"/>
    <cellStyle name="Normal 3 7 2 2 3 2 2 2 3 2" xfId="51424"/>
    <cellStyle name="Normal 3 7 2 2 3 2 2 2 4" xfId="37088"/>
    <cellStyle name="Normal 3 7 2 2 3 2 2 3" xfId="11877"/>
    <cellStyle name="Normal 3 7 2 2 3 2 2 3 2" xfId="26360"/>
    <cellStyle name="Normal 3 7 2 2 3 2 2 3 2 2" xfId="55031"/>
    <cellStyle name="Normal 3 7 2 2 3 2 2 3 3" xfId="40695"/>
    <cellStyle name="Normal 3 7 2 2 3 2 2 4" xfId="19190"/>
    <cellStyle name="Normal 3 7 2 2 3 2 2 4 2" xfId="47861"/>
    <cellStyle name="Normal 3 7 2 2 3 2 2 5" xfId="33525"/>
    <cellStyle name="Normal 3 7 2 2 3 2 3" xfId="6468"/>
    <cellStyle name="Normal 3 7 2 2 3 2 3 2" xfId="13672"/>
    <cellStyle name="Normal 3 7 2 2 3 2 3 2 2" xfId="28155"/>
    <cellStyle name="Normal 3 7 2 2 3 2 3 2 2 2" xfId="56826"/>
    <cellStyle name="Normal 3 7 2 2 3 2 3 2 3" xfId="42490"/>
    <cellStyle name="Normal 3 7 2 2 3 2 3 3" xfId="20985"/>
    <cellStyle name="Normal 3 7 2 2 3 2 3 3 2" xfId="49656"/>
    <cellStyle name="Normal 3 7 2 2 3 2 3 4" xfId="35320"/>
    <cellStyle name="Normal 3 7 2 2 3 2 4" xfId="10109"/>
    <cellStyle name="Normal 3 7 2 2 3 2 4 2" xfId="24592"/>
    <cellStyle name="Normal 3 7 2 2 3 2 4 2 2" xfId="53263"/>
    <cellStyle name="Normal 3 7 2 2 3 2 4 3" xfId="38927"/>
    <cellStyle name="Normal 3 7 2 2 3 2 5" xfId="17422"/>
    <cellStyle name="Normal 3 7 2 2 3 2 5 2" xfId="46093"/>
    <cellStyle name="Normal 3 7 2 2 3 2 6" xfId="31757"/>
    <cellStyle name="Normal 3 7 2 2 3 3" xfId="3789"/>
    <cellStyle name="Normal 3 7 2 2 3 3 2" xfId="7352"/>
    <cellStyle name="Normal 3 7 2 2 3 3 2 2" xfId="14556"/>
    <cellStyle name="Normal 3 7 2 2 3 3 2 2 2" xfId="29039"/>
    <cellStyle name="Normal 3 7 2 2 3 3 2 2 2 2" xfId="57710"/>
    <cellStyle name="Normal 3 7 2 2 3 3 2 2 3" xfId="43374"/>
    <cellStyle name="Normal 3 7 2 2 3 3 2 3" xfId="21869"/>
    <cellStyle name="Normal 3 7 2 2 3 3 2 3 2" xfId="50540"/>
    <cellStyle name="Normal 3 7 2 2 3 3 2 4" xfId="36204"/>
    <cellStyle name="Normal 3 7 2 2 3 3 3" xfId="10993"/>
    <cellStyle name="Normal 3 7 2 2 3 3 3 2" xfId="25476"/>
    <cellStyle name="Normal 3 7 2 2 3 3 3 2 2" xfId="54147"/>
    <cellStyle name="Normal 3 7 2 2 3 3 3 3" xfId="39811"/>
    <cellStyle name="Normal 3 7 2 2 3 3 4" xfId="18306"/>
    <cellStyle name="Normal 3 7 2 2 3 3 4 2" xfId="46977"/>
    <cellStyle name="Normal 3 7 2 2 3 3 5" xfId="32641"/>
    <cellStyle name="Normal 3 7 2 2 3 4" xfId="5574"/>
    <cellStyle name="Normal 3 7 2 2 3 4 2" xfId="12778"/>
    <cellStyle name="Normal 3 7 2 2 3 4 2 2" xfId="27261"/>
    <cellStyle name="Normal 3 7 2 2 3 4 2 2 2" xfId="55932"/>
    <cellStyle name="Normal 3 7 2 2 3 4 2 3" xfId="41596"/>
    <cellStyle name="Normal 3 7 2 2 3 4 3" xfId="20091"/>
    <cellStyle name="Normal 3 7 2 2 3 4 3 2" xfId="48762"/>
    <cellStyle name="Normal 3 7 2 2 3 4 4" xfId="34426"/>
    <cellStyle name="Normal 3 7 2 2 3 5" xfId="9215"/>
    <cellStyle name="Normal 3 7 2 2 3 5 2" xfId="23698"/>
    <cellStyle name="Normal 3 7 2 2 3 5 2 2" xfId="52369"/>
    <cellStyle name="Normal 3 7 2 2 3 5 3" xfId="38033"/>
    <cellStyle name="Normal 3 7 2 2 3 6" xfId="16528"/>
    <cellStyle name="Normal 3 7 2 2 3 6 2" xfId="45199"/>
    <cellStyle name="Normal 3 7 2 2 3 7" xfId="30863"/>
    <cellStyle name="Normal 3 7 2 2 3 8" xfId="2033"/>
    <cellStyle name="Normal 3 7 2 2 4" xfId="2485"/>
    <cellStyle name="Normal 3 7 2 2 4 2" xfId="4239"/>
    <cellStyle name="Normal 3 7 2 2 4 2 2" xfId="7802"/>
    <cellStyle name="Normal 3 7 2 2 4 2 2 2" xfId="15006"/>
    <cellStyle name="Normal 3 7 2 2 4 2 2 2 2" xfId="29489"/>
    <cellStyle name="Normal 3 7 2 2 4 2 2 2 2 2" xfId="58160"/>
    <cellStyle name="Normal 3 7 2 2 4 2 2 2 3" xfId="43824"/>
    <cellStyle name="Normal 3 7 2 2 4 2 2 3" xfId="22319"/>
    <cellStyle name="Normal 3 7 2 2 4 2 2 3 2" xfId="50990"/>
    <cellStyle name="Normal 3 7 2 2 4 2 2 4" xfId="36654"/>
    <cellStyle name="Normal 3 7 2 2 4 2 3" xfId="11443"/>
    <cellStyle name="Normal 3 7 2 2 4 2 3 2" xfId="25926"/>
    <cellStyle name="Normal 3 7 2 2 4 2 3 2 2" xfId="54597"/>
    <cellStyle name="Normal 3 7 2 2 4 2 3 3" xfId="40261"/>
    <cellStyle name="Normal 3 7 2 2 4 2 4" xfId="18756"/>
    <cellStyle name="Normal 3 7 2 2 4 2 4 2" xfId="47427"/>
    <cellStyle name="Normal 3 7 2 2 4 2 5" xfId="33091"/>
    <cellStyle name="Normal 3 7 2 2 4 3" xfId="6034"/>
    <cellStyle name="Normal 3 7 2 2 4 3 2" xfId="13238"/>
    <cellStyle name="Normal 3 7 2 2 4 3 2 2" xfId="27721"/>
    <cellStyle name="Normal 3 7 2 2 4 3 2 2 2" xfId="56392"/>
    <cellStyle name="Normal 3 7 2 2 4 3 2 3" xfId="42056"/>
    <cellStyle name="Normal 3 7 2 2 4 3 3" xfId="20551"/>
    <cellStyle name="Normal 3 7 2 2 4 3 3 2" xfId="49222"/>
    <cellStyle name="Normal 3 7 2 2 4 3 4" xfId="34886"/>
    <cellStyle name="Normal 3 7 2 2 4 4" xfId="9675"/>
    <cellStyle name="Normal 3 7 2 2 4 4 2" xfId="24158"/>
    <cellStyle name="Normal 3 7 2 2 4 4 2 2" xfId="52829"/>
    <cellStyle name="Normal 3 7 2 2 4 4 3" xfId="38493"/>
    <cellStyle name="Normal 3 7 2 2 4 5" xfId="16988"/>
    <cellStyle name="Normal 3 7 2 2 4 5 2" xfId="45659"/>
    <cellStyle name="Normal 3 7 2 2 4 6" xfId="31323"/>
    <cellStyle name="Normal 3 7 2 2 5" xfId="3357"/>
    <cellStyle name="Normal 3 7 2 2 5 2" xfId="6918"/>
    <cellStyle name="Normal 3 7 2 2 5 2 2" xfId="14122"/>
    <cellStyle name="Normal 3 7 2 2 5 2 2 2" xfId="28605"/>
    <cellStyle name="Normal 3 7 2 2 5 2 2 2 2" xfId="57276"/>
    <cellStyle name="Normal 3 7 2 2 5 2 2 3" xfId="42940"/>
    <cellStyle name="Normal 3 7 2 2 5 2 3" xfId="21435"/>
    <cellStyle name="Normal 3 7 2 2 5 2 3 2" xfId="50106"/>
    <cellStyle name="Normal 3 7 2 2 5 2 4" xfId="35770"/>
    <cellStyle name="Normal 3 7 2 2 5 3" xfId="10559"/>
    <cellStyle name="Normal 3 7 2 2 5 3 2" xfId="25042"/>
    <cellStyle name="Normal 3 7 2 2 5 3 2 2" xfId="53713"/>
    <cellStyle name="Normal 3 7 2 2 5 3 3" xfId="39377"/>
    <cellStyle name="Normal 3 7 2 2 5 4" xfId="17872"/>
    <cellStyle name="Normal 3 7 2 2 5 4 2" xfId="46543"/>
    <cellStyle name="Normal 3 7 2 2 5 5" xfId="32207"/>
    <cellStyle name="Normal 3 7 2 2 6" xfId="5140"/>
    <cellStyle name="Normal 3 7 2 2 6 2" xfId="12344"/>
    <cellStyle name="Normal 3 7 2 2 6 2 2" xfId="26827"/>
    <cellStyle name="Normal 3 7 2 2 6 2 2 2" xfId="55498"/>
    <cellStyle name="Normal 3 7 2 2 6 2 3" xfId="41162"/>
    <cellStyle name="Normal 3 7 2 2 6 3" xfId="19657"/>
    <cellStyle name="Normal 3 7 2 2 6 3 2" xfId="48328"/>
    <cellStyle name="Normal 3 7 2 2 6 4" xfId="33992"/>
    <cellStyle name="Normal 3 7 2 2 7" xfId="8774"/>
    <cellStyle name="Normal 3 7 2 2 7 2" xfId="23257"/>
    <cellStyle name="Normal 3 7 2 2 7 2 2" xfId="51928"/>
    <cellStyle name="Normal 3 7 2 2 7 3" xfId="37592"/>
    <cellStyle name="Normal 3 7 2 2 8" xfId="16094"/>
    <cellStyle name="Normal 3 7 2 2 8 2" xfId="44765"/>
    <cellStyle name="Normal 3 7 2 2 9" xfId="30429"/>
    <cellStyle name="Normal 3 7 2 3" xfId="704"/>
    <cellStyle name="Normal 3 7 2 3 2" xfId="1149"/>
    <cellStyle name="Normal 3 7 2 3 2 2" xfId="3125"/>
    <cellStyle name="Normal 3 7 2 3 2 2 2" xfId="4888"/>
    <cellStyle name="Normal 3 7 2 3 2 2 2 2" xfId="8451"/>
    <cellStyle name="Normal 3 7 2 3 2 2 2 2 2" xfId="15655"/>
    <cellStyle name="Normal 3 7 2 3 2 2 2 2 2 2" xfId="30138"/>
    <cellStyle name="Normal 3 7 2 3 2 2 2 2 2 2 2" xfId="58809"/>
    <cellStyle name="Normal 3 7 2 3 2 2 2 2 2 3" xfId="44473"/>
    <cellStyle name="Normal 3 7 2 3 2 2 2 2 3" xfId="22968"/>
    <cellStyle name="Normal 3 7 2 3 2 2 2 2 3 2" xfId="51639"/>
    <cellStyle name="Normal 3 7 2 3 2 2 2 2 4" xfId="37303"/>
    <cellStyle name="Normal 3 7 2 3 2 2 2 3" xfId="12092"/>
    <cellStyle name="Normal 3 7 2 3 2 2 2 3 2" xfId="26575"/>
    <cellStyle name="Normal 3 7 2 3 2 2 2 3 2 2" xfId="55246"/>
    <cellStyle name="Normal 3 7 2 3 2 2 2 3 3" xfId="40910"/>
    <cellStyle name="Normal 3 7 2 3 2 2 2 4" xfId="19405"/>
    <cellStyle name="Normal 3 7 2 3 2 2 2 4 2" xfId="48076"/>
    <cellStyle name="Normal 3 7 2 3 2 2 2 5" xfId="33740"/>
    <cellStyle name="Normal 3 7 2 3 2 2 3" xfId="6683"/>
    <cellStyle name="Normal 3 7 2 3 2 2 3 2" xfId="13887"/>
    <cellStyle name="Normal 3 7 2 3 2 2 3 2 2" xfId="28370"/>
    <cellStyle name="Normal 3 7 2 3 2 2 3 2 2 2" xfId="57041"/>
    <cellStyle name="Normal 3 7 2 3 2 2 3 2 3" xfId="42705"/>
    <cellStyle name="Normal 3 7 2 3 2 2 3 3" xfId="21200"/>
    <cellStyle name="Normal 3 7 2 3 2 2 3 3 2" xfId="49871"/>
    <cellStyle name="Normal 3 7 2 3 2 2 3 4" xfId="35535"/>
    <cellStyle name="Normal 3 7 2 3 2 2 4" xfId="10324"/>
    <cellStyle name="Normal 3 7 2 3 2 2 4 2" xfId="24807"/>
    <cellStyle name="Normal 3 7 2 3 2 2 4 2 2" xfId="53478"/>
    <cellStyle name="Normal 3 7 2 3 2 2 4 3" xfId="39142"/>
    <cellStyle name="Normal 3 7 2 3 2 2 5" xfId="17637"/>
    <cellStyle name="Normal 3 7 2 3 2 2 5 2" xfId="46308"/>
    <cellStyle name="Normal 3 7 2 3 2 2 6" xfId="31972"/>
    <cellStyle name="Normal 3 7 2 3 2 3" xfId="4004"/>
    <cellStyle name="Normal 3 7 2 3 2 3 2" xfId="7567"/>
    <cellStyle name="Normal 3 7 2 3 2 3 2 2" xfId="14771"/>
    <cellStyle name="Normal 3 7 2 3 2 3 2 2 2" xfId="29254"/>
    <cellStyle name="Normal 3 7 2 3 2 3 2 2 2 2" xfId="57925"/>
    <cellStyle name="Normal 3 7 2 3 2 3 2 2 3" xfId="43589"/>
    <cellStyle name="Normal 3 7 2 3 2 3 2 3" xfId="22084"/>
    <cellStyle name="Normal 3 7 2 3 2 3 2 3 2" xfId="50755"/>
    <cellStyle name="Normal 3 7 2 3 2 3 2 4" xfId="36419"/>
    <cellStyle name="Normal 3 7 2 3 2 3 3" xfId="11208"/>
    <cellStyle name="Normal 3 7 2 3 2 3 3 2" xfId="25691"/>
    <cellStyle name="Normal 3 7 2 3 2 3 3 2 2" xfId="54362"/>
    <cellStyle name="Normal 3 7 2 3 2 3 3 3" xfId="40026"/>
    <cellStyle name="Normal 3 7 2 3 2 3 4" xfId="18521"/>
    <cellStyle name="Normal 3 7 2 3 2 3 4 2" xfId="47192"/>
    <cellStyle name="Normal 3 7 2 3 2 3 5" xfId="32856"/>
    <cellStyle name="Normal 3 7 2 3 2 4" xfId="5789"/>
    <cellStyle name="Normal 3 7 2 3 2 4 2" xfId="12993"/>
    <cellStyle name="Normal 3 7 2 3 2 4 2 2" xfId="27476"/>
    <cellStyle name="Normal 3 7 2 3 2 4 2 2 2" xfId="56147"/>
    <cellStyle name="Normal 3 7 2 3 2 4 2 3" xfId="41811"/>
    <cellStyle name="Normal 3 7 2 3 2 4 3" xfId="20306"/>
    <cellStyle name="Normal 3 7 2 3 2 4 3 2" xfId="48977"/>
    <cellStyle name="Normal 3 7 2 3 2 4 4" xfId="34641"/>
    <cellStyle name="Normal 3 7 2 3 2 5" xfId="9430"/>
    <cellStyle name="Normal 3 7 2 3 2 5 2" xfId="23913"/>
    <cellStyle name="Normal 3 7 2 3 2 5 2 2" xfId="52584"/>
    <cellStyle name="Normal 3 7 2 3 2 5 3" xfId="38248"/>
    <cellStyle name="Normal 3 7 2 3 2 6" xfId="16743"/>
    <cellStyle name="Normal 3 7 2 3 2 6 2" xfId="45414"/>
    <cellStyle name="Normal 3 7 2 3 2 7" xfId="31078"/>
    <cellStyle name="Normal 3 7 2 3 2 8" xfId="2246"/>
    <cellStyle name="Normal 3 7 2 3 3" xfId="2695"/>
    <cellStyle name="Normal 3 7 2 3 3 2" xfId="4454"/>
    <cellStyle name="Normal 3 7 2 3 3 2 2" xfId="8017"/>
    <cellStyle name="Normal 3 7 2 3 3 2 2 2" xfId="15221"/>
    <cellStyle name="Normal 3 7 2 3 3 2 2 2 2" xfId="29704"/>
    <cellStyle name="Normal 3 7 2 3 3 2 2 2 2 2" xfId="58375"/>
    <cellStyle name="Normal 3 7 2 3 3 2 2 2 3" xfId="44039"/>
    <cellStyle name="Normal 3 7 2 3 3 2 2 3" xfId="22534"/>
    <cellStyle name="Normal 3 7 2 3 3 2 2 3 2" xfId="51205"/>
    <cellStyle name="Normal 3 7 2 3 3 2 2 4" xfId="36869"/>
    <cellStyle name="Normal 3 7 2 3 3 2 3" xfId="11658"/>
    <cellStyle name="Normal 3 7 2 3 3 2 3 2" xfId="26141"/>
    <cellStyle name="Normal 3 7 2 3 3 2 3 2 2" xfId="54812"/>
    <cellStyle name="Normal 3 7 2 3 3 2 3 3" xfId="40476"/>
    <cellStyle name="Normal 3 7 2 3 3 2 4" xfId="18971"/>
    <cellStyle name="Normal 3 7 2 3 3 2 4 2" xfId="47642"/>
    <cellStyle name="Normal 3 7 2 3 3 2 5" xfId="33306"/>
    <cellStyle name="Normal 3 7 2 3 3 3" xfId="6249"/>
    <cellStyle name="Normal 3 7 2 3 3 3 2" xfId="13453"/>
    <cellStyle name="Normal 3 7 2 3 3 3 2 2" xfId="27936"/>
    <cellStyle name="Normal 3 7 2 3 3 3 2 2 2" xfId="56607"/>
    <cellStyle name="Normal 3 7 2 3 3 3 2 3" xfId="42271"/>
    <cellStyle name="Normal 3 7 2 3 3 3 3" xfId="20766"/>
    <cellStyle name="Normal 3 7 2 3 3 3 3 2" xfId="49437"/>
    <cellStyle name="Normal 3 7 2 3 3 3 4" xfId="35101"/>
    <cellStyle name="Normal 3 7 2 3 3 4" xfId="9890"/>
    <cellStyle name="Normal 3 7 2 3 3 4 2" xfId="24373"/>
    <cellStyle name="Normal 3 7 2 3 3 4 2 2" xfId="53044"/>
    <cellStyle name="Normal 3 7 2 3 3 4 3" xfId="38708"/>
    <cellStyle name="Normal 3 7 2 3 3 5" xfId="17203"/>
    <cellStyle name="Normal 3 7 2 3 3 5 2" xfId="45874"/>
    <cellStyle name="Normal 3 7 2 3 3 6" xfId="31538"/>
    <cellStyle name="Normal 3 7 2 3 4" xfId="3572"/>
    <cellStyle name="Normal 3 7 2 3 4 2" xfId="7133"/>
    <cellStyle name="Normal 3 7 2 3 4 2 2" xfId="14337"/>
    <cellStyle name="Normal 3 7 2 3 4 2 2 2" xfId="28820"/>
    <cellStyle name="Normal 3 7 2 3 4 2 2 2 2" xfId="57491"/>
    <cellStyle name="Normal 3 7 2 3 4 2 2 3" xfId="43155"/>
    <cellStyle name="Normal 3 7 2 3 4 2 3" xfId="21650"/>
    <cellStyle name="Normal 3 7 2 3 4 2 3 2" xfId="50321"/>
    <cellStyle name="Normal 3 7 2 3 4 2 4" xfId="35985"/>
    <cellStyle name="Normal 3 7 2 3 4 3" xfId="10774"/>
    <cellStyle name="Normal 3 7 2 3 4 3 2" xfId="25257"/>
    <cellStyle name="Normal 3 7 2 3 4 3 2 2" xfId="53928"/>
    <cellStyle name="Normal 3 7 2 3 4 3 3" xfId="39592"/>
    <cellStyle name="Normal 3 7 2 3 4 4" xfId="18087"/>
    <cellStyle name="Normal 3 7 2 3 4 4 2" xfId="46758"/>
    <cellStyle name="Normal 3 7 2 3 4 5" xfId="32422"/>
    <cellStyle name="Normal 3 7 2 3 5" xfId="5355"/>
    <cellStyle name="Normal 3 7 2 3 5 2" xfId="12559"/>
    <cellStyle name="Normal 3 7 2 3 5 2 2" xfId="27042"/>
    <cellStyle name="Normal 3 7 2 3 5 2 2 2" xfId="55713"/>
    <cellStyle name="Normal 3 7 2 3 5 2 3" xfId="41377"/>
    <cellStyle name="Normal 3 7 2 3 5 3" xfId="19872"/>
    <cellStyle name="Normal 3 7 2 3 5 3 2" xfId="48543"/>
    <cellStyle name="Normal 3 7 2 3 5 4" xfId="34207"/>
    <cellStyle name="Normal 3 7 2 3 6" xfId="8993"/>
    <cellStyle name="Normal 3 7 2 3 6 2" xfId="23476"/>
    <cellStyle name="Normal 3 7 2 3 6 2 2" xfId="52147"/>
    <cellStyle name="Normal 3 7 2 3 6 3" xfId="37811"/>
    <cellStyle name="Normal 3 7 2 3 7" xfId="16309"/>
    <cellStyle name="Normal 3 7 2 3 7 2" xfId="44980"/>
    <cellStyle name="Normal 3 7 2 3 8" xfId="30644"/>
    <cellStyle name="Normal 3 7 2 3 9" xfId="1816"/>
    <cellStyle name="Normal 3 7 2 4" xfId="933"/>
    <cellStyle name="Normal 3 7 2 4 2" xfId="2911"/>
    <cellStyle name="Normal 3 7 2 4 2 2" xfId="4672"/>
    <cellStyle name="Normal 3 7 2 4 2 2 2" xfId="8235"/>
    <cellStyle name="Normal 3 7 2 4 2 2 2 2" xfId="15439"/>
    <cellStyle name="Normal 3 7 2 4 2 2 2 2 2" xfId="29922"/>
    <cellStyle name="Normal 3 7 2 4 2 2 2 2 2 2" xfId="58593"/>
    <cellStyle name="Normal 3 7 2 4 2 2 2 2 3" xfId="44257"/>
    <cellStyle name="Normal 3 7 2 4 2 2 2 3" xfId="22752"/>
    <cellStyle name="Normal 3 7 2 4 2 2 2 3 2" xfId="51423"/>
    <cellStyle name="Normal 3 7 2 4 2 2 2 4" xfId="37087"/>
    <cellStyle name="Normal 3 7 2 4 2 2 3" xfId="11876"/>
    <cellStyle name="Normal 3 7 2 4 2 2 3 2" xfId="26359"/>
    <cellStyle name="Normal 3 7 2 4 2 2 3 2 2" xfId="55030"/>
    <cellStyle name="Normal 3 7 2 4 2 2 3 3" xfId="40694"/>
    <cellStyle name="Normal 3 7 2 4 2 2 4" xfId="19189"/>
    <cellStyle name="Normal 3 7 2 4 2 2 4 2" xfId="47860"/>
    <cellStyle name="Normal 3 7 2 4 2 2 5" xfId="33524"/>
    <cellStyle name="Normal 3 7 2 4 2 3" xfId="6467"/>
    <cellStyle name="Normal 3 7 2 4 2 3 2" xfId="13671"/>
    <cellStyle name="Normal 3 7 2 4 2 3 2 2" xfId="28154"/>
    <cellStyle name="Normal 3 7 2 4 2 3 2 2 2" xfId="56825"/>
    <cellStyle name="Normal 3 7 2 4 2 3 2 3" xfId="42489"/>
    <cellStyle name="Normal 3 7 2 4 2 3 3" xfId="20984"/>
    <cellStyle name="Normal 3 7 2 4 2 3 3 2" xfId="49655"/>
    <cellStyle name="Normal 3 7 2 4 2 3 4" xfId="35319"/>
    <cellStyle name="Normal 3 7 2 4 2 4" xfId="10108"/>
    <cellStyle name="Normal 3 7 2 4 2 4 2" xfId="24591"/>
    <cellStyle name="Normal 3 7 2 4 2 4 2 2" xfId="53262"/>
    <cellStyle name="Normal 3 7 2 4 2 4 3" xfId="38926"/>
    <cellStyle name="Normal 3 7 2 4 2 5" xfId="17421"/>
    <cellStyle name="Normal 3 7 2 4 2 5 2" xfId="46092"/>
    <cellStyle name="Normal 3 7 2 4 2 6" xfId="31756"/>
    <cellStyle name="Normal 3 7 2 4 3" xfId="3788"/>
    <cellStyle name="Normal 3 7 2 4 3 2" xfId="7351"/>
    <cellStyle name="Normal 3 7 2 4 3 2 2" xfId="14555"/>
    <cellStyle name="Normal 3 7 2 4 3 2 2 2" xfId="29038"/>
    <cellStyle name="Normal 3 7 2 4 3 2 2 2 2" xfId="57709"/>
    <cellStyle name="Normal 3 7 2 4 3 2 2 3" xfId="43373"/>
    <cellStyle name="Normal 3 7 2 4 3 2 3" xfId="21868"/>
    <cellStyle name="Normal 3 7 2 4 3 2 3 2" xfId="50539"/>
    <cellStyle name="Normal 3 7 2 4 3 2 4" xfId="36203"/>
    <cellStyle name="Normal 3 7 2 4 3 3" xfId="10992"/>
    <cellStyle name="Normal 3 7 2 4 3 3 2" xfId="25475"/>
    <cellStyle name="Normal 3 7 2 4 3 3 2 2" xfId="54146"/>
    <cellStyle name="Normal 3 7 2 4 3 3 3" xfId="39810"/>
    <cellStyle name="Normal 3 7 2 4 3 4" xfId="18305"/>
    <cellStyle name="Normal 3 7 2 4 3 4 2" xfId="46976"/>
    <cellStyle name="Normal 3 7 2 4 3 5" xfId="32640"/>
    <cellStyle name="Normal 3 7 2 4 4" xfId="5573"/>
    <cellStyle name="Normal 3 7 2 4 4 2" xfId="12777"/>
    <cellStyle name="Normal 3 7 2 4 4 2 2" xfId="27260"/>
    <cellStyle name="Normal 3 7 2 4 4 2 2 2" xfId="55931"/>
    <cellStyle name="Normal 3 7 2 4 4 2 3" xfId="41595"/>
    <cellStyle name="Normal 3 7 2 4 4 3" xfId="20090"/>
    <cellStyle name="Normal 3 7 2 4 4 3 2" xfId="48761"/>
    <cellStyle name="Normal 3 7 2 4 4 4" xfId="34425"/>
    <cellStyle name="Normal 3 7 2 4 5" xfId="9214"/>
    <cellStyle name="Normal 3 7 2 4 5 2" xfId="23697"/>
    <cellStyle name="Normal 3 7 2 4 5 2 2" xfId="52368"/>
    <cellStyle name="Normal 3 7 2 4 5 3" xfId="38032"/>
    <cellStyle name="Normal 3 7 2 4 6" xfId="16527"/>
    <cellStyle name="Normal 3 7 2 4 6 2" xfId="45198"/>
    <cellStyle name="Normal 3 7 2 4 7" xfId="30862"/>
    <cellStyle name="Normal 3 7 2 4 8" xfId="2032"/>
    <cellStyle name="Normal 3 7 2 5" xfId="2484"/>
    <cellStyle name="Normal 3 7 2 5 2" xfId="4238"/>
    <cellStyle name="Normal 3 7 2 5 2 2" xfId="7801"/>
    <cellStyle name="Normal 3 7 2 5 2 2 2" xfId="15005"/>
    <cellStyle name="Normal 3 7 2 5 2 2 2 2" xfId="29488"/>
    <cellStyle name="Normal 3 7 2 5 2 2 2 2 2" xfId="58159"/>
    <cellStyle name="Normal 3 7 2 5 2 2 2 3" xfId="43823"/>
    <cellStyle name="Normal 3 7 2 5 2 2 3" xfId="22318"/>
    <cellStyle name="Normal 3 7 2 5 2 2 3 2" xfId="50989"/>
    <cellStyle name="Normal 3 7 2 5 2 2 4" xfId="36653"/>
    <cellStyle name="Normal 3 7 2 5 2 3" xfId="11442"/>
    <cellStyle name="Normal 3 7 2 5 2 3 2" xfId="25925"/>
    <cellStyle name="Normal 3 7 2 5 2 3 2 2" xfId="54596"/>
    <cellStyle name="Normal 3 7 2 5 2 3 3" xfId="40260"/>
    <cellStyle name="Normal 3 7 2 5 2 4" xfId="18755"/>
    <cellStyle name="Normal 3 7 2 5 2 4 2" xfId="47426"/>
    <cellStyle name="Normal 3 7 2 5 2 5" xfId="33090"/>
    <cellStyle name="Normal 3 7 2 5 3" xfId="6033"/>
    <cellStyle name="Normal 3 7 2 5 3 2" xfId="13237"/>
    <cellStyle name="Normal 3 7 2 5 3 2 2" xfId="27720"/>
    <cellStyle name="Normal 3 7 2 5 3 2 2 2" xfId="56391"/>
    <cellStyle name="Normal 3 7 2 5 3 2 3" xfId="42055"/>
    <cellStyle name="Normal 3 7 2 5 3 3" xfId="20550"/>
    <cellStyle name="Normal 3 7 2 5 3 3 2" xfId="49221"/>
    <cellStyle name="Normal 3 7 2 5 3 4" xfId="34885"/>
    <cellStyle name="Normal 3 7 2 5 4" xfId="9674"/>
    <cellStyle name="Normal 3 7 2 5 4 2" xfId="24157"/>
    <cellStyle name="Normal 3 7 2 5 4 2 2" xfId="52828"/>
    <cellStyle name="Normal 3 7 2 5 4 3" xfId="38492"/>
    <cellStyle name="Normal 3 7 2 5 5" xfId="16987"/>
    <cellStyle name="Normal 3 7 2 5 5 2" xfId="45658"/>
    <cellStyle name="Normal 3 7 2 5 6" xfId="31322"/>
    <cellStyle name="Normal 3 7 2 6" xfId="3356"/>
    <cellStyle name="Normal 3 7 2 6 2" xfId="6917"/>
    <cellStyle name="Normal 3 7 2 6 2 2" xfId="14121"/>
    <cellStyle name="Normal 3 7 2 6 2 2 2" xfId="28604"/>
    <cellStyle name="Normal 3 7 2 6 2 2 2 2" xfId="57275"/>
    <cellStyle name="Normal 3 7 2 6 2 2 3" xfId="42939"/>
    <cellStyle name="Normal 3 7 2 6 2 3" xfId="21434"/>
    <cellStyle name="Normal 3 7 2 6 2 3 2" xfId="50105"/>
    <cellStyle name="Normal 3 7 2 6 2 4" xfId="35769"/>
    <cellStyle name="Normal 3 7 2 6 3" xfId="10558"/>
    <cellStyle name="Normal 3 7 2 6 3 2" xfId="25041"/>
    <cellStyle name="Normal 3 7 2 6 3 2 2" xfId="53712"/>
    <cellStyle name="Normal 3 7 2 6 3 3" xfId="39376"/>
    <cellStyle name="Normal 3 7 2 6 4" xfId="17871"/>
    <cellStyle name="Normal 3 7 2 6 4 2" xfId="46542"/>
    <cellStyle name="Normal 3 7 2 6 5" xfId="32206"/>
    <cellStyle name="Normal 3 7 2 7" xfId="5139"/>
    <cellStyle name="Normal 3 7 2 7 2" xfId="12343"/>
    <cellStyle name="Normal 3 7 2 7 2 2" xfId="26826"/>
    <cellStyle name="Normal 3 7 2 7 2 2 2" xfId="55497"/>
    <cellStyle name="Normal 3 7 2 7 2 3" xfId="41161"/>
    <cellStyle name="Normal 3 7 2 7 3" xfId="19656"/>
    <cellStyle name="Normal 3 7 2 7 3 2" xfId="48327"/>
    <cellStyle name="Normal 3 7 2 7 4" xfId="33991"/>
    <cellStyle name="Normal 3 7 2 8" xfId="8773"/>
    <cellStyle name="Normal 3 7 2 8 2" xfId="23256"/>
    <cellStyle name="Normal 3 7 2 8 2 2" xfId="51927"/>
    <cellStyle name="Normal 3 7 2 8 3" xfId="37591"/>
    <cellStyle name="Normal 3 7 2 9" xfId="16093"/>
    <cellStyle name="Normal 3 7 2 9 2" xfId="44764"/>
    <cellStyle name="Normal 3 7 3" xfId="365"/>
    <cellStyle name="Normal 3 7 3 10" xfId="1606"/>
    <cellStyle name="Normal 3 7 3 2" xfId="706"/>
    <cellStyle name="Normal 3 7 3 2 2" xfId="1151"/>
    <cellStyle name="Normal 3 7 3 2 2 2" xfId="3127"/>
    <cellStyle name="Normal 3 7 3 2 2 2 2" xfId="4890"/>
    <cellStyle name="Normal 3 7 3 2 2 2 2 2" xfId="8453"/>
    <cellStyle name="Normal 3 7 3 2 2 2 2 2 2" xfId="15657"/>
    <cellStyle name="Normal 3 7 3 2 2 2 2 2 2 2" xfId="30140"/>
    <cellStyle name="Normal 3 7 3 2 2 2 2 2 2 2 2" xfId="58811"/>
    <cellStyle name="Normal 3 7 3 2 2 2 2 2 2 3" xfId="44475"/>
    <cellStyle name="Normal 3 7 3 2 2 2 2 2 3" xfId="22970"/>
    <cellStyle name="Normal 3 7 3 2 2 2 2 2 3 2" xfId="51641"/>
    <cellStyle name="Normal 3 7 3 2 2 2 2 2 4" xfId="37305"/>
    <cellStyle name="Normal 3 7 3 2 2 2 2 3" xfId="12094"/>
    <cellStyle name="Normal 3 7 3 2 2 2 2 3 2" xfId="26577"/>
    <cellStyle name="Normal 3 7 3 2 2 2 2 3 2 2" xfId="55248"/>
    <cellStyle name="Normal 3 7 3 2 2 2 2 3 3" xfId="40912"/>
    <cellStyle name="Normal 3 7 3 2 2 2 2 4" xfId="19407"/>
    <cellStyle name="Normal 3 7 3 2 2 2 2 4 2" xfId="48078"/>
    <cellStyle name="Normal 3 7 3 2 2 2 2 5" xfId="33742"/>
    <cellStyle name="Normal 3 7 3 2 2 2 3" xfId="6685"/>
    <cellStyle name="Normal 3 7 3 2 2 2 3 2" xfId="13889"/>
    <cellStyle name="Normal 3 7 3 2 2 2 3 2 2" xfId="28372"/>
    <cellStyle name="Normal 3 7 3 2 2 2 3 2 2 2" xfId="57043"/>
    <cellStyle name="Normal 3 7 3 2 2 2 3 2 3" xfId="42707"/>
    <cellStyle name="Normal 3 7 3 2 2 2 3 3" xfId="21202"/>
    <cellStyle name="Normal 3 7 3 2 2 2 3 3 2" xfId="49873"/>
    <cellStyle name="Normal 3 7 3 2 2 2 3 4" xfId="35537"/>
    <cellStyle name="Normal 3 7 3 2 2 2 4" xfId="10326"/>
    <cellStyle name="Normal 3 7 3 2 2 2 4 2" xfId="24809"/>
    <cellStyle name="Normal 3 7 3 2 2 2 4 2 2" xfId="53480"/>
    <cellStyle name="Normal 3 7 3 2 2 2 4 3" xfId="39144"/>
    <cellStyle name="Normal 3 7 3 2 2 2 5" xfId="17639"/>
    <cellStyle name="Normal 3 7 3 2 2 2 5 2" xfId="46310"/>
    <cellStyle name="Normal 3 7 3 2 2 2 6" xfId="31974"/>
    <cellStyle name="Normal 3 7 3 2 2 3" xfId="4006"/>
    <cellStyle name="Normal 3 7 3 2 2 3 2" xfId="7569"/>
    <cellStyle name="Normal 3 7 3 2 2 3 2 2" xfId="14773"/>
    <cellStyle name="Normal 3 7 3 2 2 3 2 2 2" xfId="29256"/>
    <cellStyle name="Normal 3 7 3 2 2 3 2 2 2 2" xfId="57927"/>
    <cellStyle name="Normal 3 7 3 2 2 3 2 2 3" xfId="43591"/>
    <cellStyle name="Normal 3 7 3 2 2 3 2 3" xfId="22086"/>
    <cellStyle name="Normal 3 7 3 2 2 3 2 3 2" xfId="50757"/>
    <cellStyle name="Normal 3 7 3 2 2 3 2 4" xfId="36421"/>
    <cellStyle name="Normal 3 7 3 2 2 3 3" xfId="11210"/>
    <cellStyle name="Normal 3 7 3 2 2 3 3 2" xfId="25693"/>
    <cellStyle name="Normal 3 7 3 2 2 3 3 2 2" xfId="54364"/>
    <cellStyle name="Normal 3 7 3 2 2 3 3 3" xfId="40028"/>
    <cellStyle name="Normal 3 7 3 2 2 3 4" xfId="18523"/>
    <cellStyle name="Normal 3 7 3 2 2 3 4 2" xfId="47194"/>
    <cellStyle name="Normal 3 7 3 2 2 3 5" xfId="32858"/>
    <cellStyle name="Normal 3 7 3 2 2 4" xfId="5791"/>
    <cellStyle name="Normal 3 7 3 2 2 4 2" xfId="12995"/>
    <cellStyle name="Normal 3 7 3 2 2 4 2 2" xfId="27478"/>
    <cellStyle name="Normal 3 7 3 2 2 4 2 2 2" xfId="56149"/>
    <cellStyle name="Normal 3 7 3 2 2 4 2 3" xfId="41813"/>
    <cellStyle name="Normal 3 7 3 2 2 4 3" xfId="20308"/>
    <cellStyle name="Normal 3 7 3 2 2 4 3 2" xfId="48979"/>
    <cellStyle name="Normal 3 7 3 2 2 4 4" xfId="34643"/>
    <cellStyle name="Normal 3 7 3 2 2 5" xfId="9432"/>
    <cellStyle name="Normal 3 7 3 2 2 5 2" xfId="23915"/>
    <cellStyle name="Normal 3 7 3 2 2 5 2 2" xfId="52586"/>
    <cellStyle name="Normal 3 7 3 2 2 5 3" xfId="38250"/>
    <cellStyle name="Normal 3 7 3 2 2 6" xfId="16745"/>
    <cellStyle name="Normal 3 7 3 2 2 6 2" xfId="45416"/>
    <cellStyle name="Normal 3 7 3 2 2 7" xfId="31080"/>
    <cellStyle name="Normal 3 7 3 2 2 8" xfId="2248"/>
    <cellStyle name="Normal 3 7 3 2 3" xfId="2697"/>
    <cellStyle name="Normal 3 7 3 2 3 2" xfId="4456"/>
    <cellStyle name="Normal 3 7 3 2 3 2 2" xfId="8019"/>
    <cellStyle name="Normal 3 7 3 2 3 2 2 2" xfId="15223"/>
    <cellStyle name="Normal 3 7 3 2 3 2 2 2 2" xfId="29706"/>
    <cellStyle name="Normal 3 7 3 2 3 2 2 2 2 2" xfId="58377"/>
    <cellStyle name="Normal 3 7 3 2 3 2 2 2 3" xfId="44041"/>
    <cellStyle name="Normal 3 7 3 2 3 2 2 3" xfId="22536"/>
    <cellStyle name="Normal 3 7 3 2 3 2 2 3 2" xfId="51207"/>
    <cellStyle name="Normal 3 7 3 2 3 2 2 4" xfId="36871"/>
    <cellStyle name="Normal 3 7 3 2 3 2 3" xfId="11660"/>
    <cellStyle name="Normal 3 7 3 2 3 2 3 2" xfId="26143"/>
    <cellStyle name="Normal 3 7 3 2 3 2 3 2 2" xfId="54814"/>
    <cellStyle name="Normal 3 7 3 2 3 2 3 3" xfId="40478"/>
    <cellStyle name="Normal 3 7 3 2 3 2 4" xfId="18973"/>
    <cellStyle name="Normal 3 7 3 2 3 2 4 2" xfId="47644"/>
    <cellStyle name="Normal 3 7 3 2 3 2 5" xfId="33308"/>
    <cellStyle name="Normal 3 7 3 2 3 3" xfId="6251"/>
    <cellStyle name="Normal 3 7 3 2 3 3 2" xfId="13455"/>
    <cellStyle name="Normal 3 7 3 2 3 3 2 2" xfId="27938"/>
    <cellStyle name="Normal 3 7 3 2 3 3 2 2 2" xfId="56609"/>
    <cellStyle name="Normal 3 7 3 2 3 3 2 3" xfId="42273"/>
    <cellStyle name="Normal 3 7 3 2 3 3 3" xfId="20768"/>
    <cellStyle name="Normal 3 7 3 2 3 3 3 2" xfId="49439"/>
    <cellStyle name="Normal 3 7 3 2 3 3 4" xfId="35103"/>
    <cellStyle name="Normal 3 7 3 2 3 4" xfId="9892"/>
    <cellStyle name="Normal 3 7 3 2 3 4 2" xfId="24375"/>
    <cellStyle name="Normal 3 7 3 2 3 4 2 2" xfId="53046"/>
    <cellStyle name="Normal 3 7 3 2 3 4 3" xfId="38710"/>
    <cellStyle name="Normal 3 7 3 2 3 5" xfId="17205"/>
    <cellStyle name="Normal 3 7 3 2 3 5 2" xfId="45876"/>
    <cellStyle name="Normal 3 7 3 2 3 6" xfId="31540"/>
    <cellStyle name="Normal 3 7 3 2 4" xfId="3574"/>
    <cellStyle name="Normal 3 7 3 2 4 2" xfId="7135"/>
    <cellStyle name="Normal 3 7 3 2 4 2 2" xfId="14339"/>
    <cellStyle name="Normal 3 7 3 2 4 2 2 2" xfId="28822"/>
    <cellStyle name="Normal 3 7 3 2 4 2 2 2 2" xfId="57493"/>
    <cellStyle name="Normal 3 7 3 2 4 2 2 3" xfId="43157"/>
    <cellStyle name="Normal 3 7 3 2 4 2 3" xfId="21652"/>
    <cellStyle name="Normal 3 7 3 2 4 2 3 2" xfId="50323"/>
    <cellStyle name="Normal 3 7 3 2 4 2 4" xfId="35987"/>
    <cellStyle name="Normal 3 7 3 2 4 3" xfId="10776"/>
    <cellStyle name="Normal 3 7 3 2 4 3 2" xfId="25259"/>
    <cellStyle name="Normal 3 7 3 2 4 3 2 2" xfId="53930"/>
    <cellStyle name="Normal 3 7 3 2 4 3 3" xfId="39594"/>
    <cellStyle name="Normal 3 7 3 2 4 4" xfId="18089"/>
    <cellStyle name="Normal 3 7 3 2 4 4 2" xfId="46760"/>
    <cellStyle name="Normal 3 7 3 2 4 5" xfId="32424"/>
    <cellStyle name="Normal 3 7 3 2 5" xfId="5357"/>
    <cellStyle name="Normal 3 7 3 2 5 2" xfId="12561"/>
    <cellStyle name="Normal 3 7 3 2 5 2 2" xfId="27044"/>
    <cellStyle name="Normal 3 7 3 2 5 2 2 2" xfId="55715"/>
    <cellStyle name="Normal 3 7 3 2 5 2 3" xfId="41379"/>
    <cellStyle name="Normal 3 7 3 2 5 3" xfId="19874"/>
    <cellStyle name="Normal 3 7 3 2 5 3 2" xfId="48545"/>
    <cellStyle name="Normal 3 7 3 2 5 4" xfId="34209"/>
    <cellStyle name="Normal 3 7 3 2 6" xfId="8995"/>
    <cellStyle name="Normal 3 7 3 2 6 2" xfId="23478"/>
    <cellStyle name="Normal 3 7 3 2 6 2 2" xfId="52149"/>
    <cellStyle name="Normal 3 7 3 2 6 3" xfId="37813"/>
    <cellStyle name="Normal 3 7 3 2 7" xfId="16311"/>
    <cellStyle name="Normal 3 7 3 2 7 2" xfId="44982"/>
    <cellStyle name="Normal 3 7 3 2 8" xfId="30646"/>
    <cellStyle name="Normal 3 7 3 2 9" xfId="1818"/>
    <cellStyle name="Normal 3 7 3 3" xfId="935"/>
    <cellStyle name="Normal 3 7 3 3 2" xfId="2913"/>
    <cellStyle name="Normal 3 7 3 3 2 2" xfId="4674"/>
    <cellStyle name="Normal 3 7 3 3 2 2 2" xfId="8237"/>
    <cellStyle name="Normal 3 7 3 3 2 2 2 2" xfId="15441"/>
    <cellStyle name="Normal 3 7 3 3 2 2 2 2 2" xfId="29924"/>
    <cellStyle name="Normal 3 7 3 3 2 2 2 2 2 2" xfId="58595"/>
    <cellStyle name="Normal 3 7 3 3 2 2 2 2 3" xfId="44259"/>
    <cellStyle name="Normal 3 7 3 3 2 2 2 3" xfId="22754"/>
    <cellStyle name="Normal 3 7 3 3 2 2 2 3 2" xfId="51425"/>
    <cellStyle name="Normal 3 7 3 3 2 2 2 4" xfId="37089"/>
    <cellStyle name="Normal 3 7 3 3 2 2 3" xfId="11878"/>
    <cellStyle name="Normal 3 7 3 3 2 2 3 2" xfId="26361"/>
    <cellStyle name="Normal 3 7 3 3 2 2 3 2 2" xfId="55032"/>
    <cellStyle name="Normal 3 7 3 3 2 2 3 3" xfId="40696"/>
    <cellStyle name="Normal 3 7 3 3 2 2 4" xfId="19191"/>
    <cellStyle name="Normal 3 7 3 3 2 2 4 2" xfId="47862"/>
    <cellStyle name="Normal 3 7 3 3 2 2 5" xfId="33526"/>
    <cellStyle name="Normal 3 7 3 3 2 3" xfId="6469"/>
    <cellStyle name="Normal 3 7 3 3 2 3 2" xfId="13673"/>
    <cellStyle name="Normal 3 7 3 3 2 3 2 2" xfId="28156"/>
    <cellStyle name="Normal 3 7 3 3 2 3 2 2 2" xfId="56827"/>
    <cellStyle name="Normal 3 7 3 3 2 3 2 3" xfId="42491"/>
    <cellStyle name="Normal 3 7 3 3 2 3 3" xfId="20986"/>
    <cellStyle name="Normal 3 7 3 3 2 3 3 2" xfId="49657"/>
    <cellStyle name="Normal 3 7 3 3 2 3 4" xfId="35321"/>
    <cellStyle name="Normal 3 7 3 3 2 4" xfId="10110"/>
    <cellStyle name="Normal 3 7 3 3 2 4 2" xfId="24593"/>
    <cellStyle name="Normal 3 7 3 3 2 4 2 2" xfId="53264"/>
    <cellStyle name="Normal 3 7 3 3 2 4 3" xfId="38928"/>
    <cellStyle name="Normal 3 7 3 3 2 5" xfId="17423"/>
    <cellStyle name="Normal 3 7 3 3 2 5 2" xfId="46094"/>
    <cellStyle name="Normal 3 7 3 3 2 6" xfId="31758"/>
    <cellStyle name="Normal 3 7 3 3 3" xfId="3790"/>
    <cellStyle name="Normal 3 7 3 3 3 2" xfId="7353"/>
    <cellStyle name="Normal 3 7 3 3 3 2 2" xfId="14557"/>
    <cellStyle name="Normal 3 7 3 3 3 2 2 2" xfId="29040"/>
    <cellStyle name="Normal 3 7 3 3 3 2 2 2 2" xfId="57711"/>
    <cellStyle name="Normal 3 7 3 3 3 2 2 3" xfId="43375"/>
    <cellStyle name="Normal 3 7 3 3 3 2 3" xfId="21870"/>
    <cellStyle name="Normal 3 7 3 3 3 2 3 2" xfId="50541"/>
    <cellStyle name="Normal 3 7 3 3 3 2 4" xfId="36205"/>
    <cellStyle name="Normal 3 7 3 3 3 3" xfId="10994"/>
    <cellStyle name="Normal 3 7 3 3 3 3 2" xfId="25477"/>
    <cellStyle name="Normal 3 7 3 3 3 3 2 2" xfId="54148"/>
    <cellStyle name="Normal 3 7 3 3 3 3 3" xfId="39812"/>
    <cellStyle name="Normal 3 7 3 3 3 4" xfId="18307"/>
    <cellStyle name="Normal 3 7 3 3 3 4 2" xfId="46978"/>
    <cellStyle name="Normal 3 7 3 3 3 5" xfId="32642"/>
    <cellStyle name="Normal 3 7 3 3 4" xfId="5575"/>
    <cellStyle name="Normal 3 7 3 3 4 2" xfId="12779"/>
    <cellStyle name="Normal 3 7 3 3 4 2 2" xfId="27262"/>
    <cellStyle name="Normal 3 7 3 3 4 2 2 2" xfId="55933"/>
    <cellStyle name="Normal 3 7 3 3 4 2 3" xfId="41597"/>
    <cellStyle name="Normal 3 7 3 3 4 3" xfId="20092"/>
    <cellStyle name="Normal 3 7 3 3 4 3 2" xfId="48763"/>
    <cellStyle name="Normal 3 7 3 3 4 4" xfId="34427"/>
    <cellStyle name="Normal 3 7 3 3 5" xfId="9216"/>
    <cellStyle name="Normal 3 7 3 3 5 2" xfId="23699"/>
    <cellStyle name="Normal 3 7 3 3 5 2 2" xfId="52370"/>
    <cellStyle name="Normal 3 7 3 3 5 3" xfId="38034"/>
    <cellStyle name="Normal 3 7 3 3 6" xfId="16529"/>
    <cellStyle name="Normal 3 7 3 3 6 2" xfId="45200"/>
    <cellStyle name="Normal 3 7 3 3 7" xfId="30864"/>
    <cellStyle name="Normal 3 7 3 3 8" xfId="2034"/>
    <cellStyle name="Normal 3 7 3 4" xfId="2486"/>
    <cellStyle name="Normal 3 7 3 4 2" xfId="4240"/>
    <cellStyle name="Normal 3 7 3 4 2 2" xfId="7803"/>
    <cellStyle name="Normal 3 7 3 4 2 2 2" xfId="15007"/>
    <cellStyle name="Normal 3 7 3 4 2 2 2 2" xfId="29490"/>
    <cellStyle name="Normal 3 7 3 4 2 2 2 2 2" xfId="58161"/>
    <cellStyle name="Normal 3 7 3 4 2 2 2 3" xfId="43825"/>
    <cellStyle name="Normal 3 7 3 4 2 2 3" xfId="22320"/>
    <cellStyle name="Normal 3 7 3 4 2 2 3 2" xfId="50991"/>
    <cellStyle name="Normal 3 7 3 4 2 2 4" xfId="36655"/>
    <cellStyle name="Normal 3 7 3 4 2 3" xfId="11444"/>
    <cellStyle name="Normal 3 7 3 4 2 3 2" xfId="25927"/>
    <cellStyle name="Normal 3 7 3 4 2 3 2 2" xfId="54598"/>
    <cellStyle name="Normal 3 7 3 4 2 3 3" xfId="40262"/>
    <cellStyle name="Normal 3 7 3 4 2 4" xfId="18757"/>
    <cellStyle name="Normal 3 7 3 4 2 4 2" xfId="47428"/>
    <cellStyle name="Normal 3 7 3 4 2 5" xfId="33092"/>
    <cellStyle name="Normal 3 7 3 4 3" xfId="6035"/>
    <cellStyle name="Normal 3 7 3 4 3 2" xfId="13239"/>
    <cellStyle name="Normal 3 7 3 4 3 2 2" xfId="27722"/>
    <cellStyle name="Normal 3 7 3 4 3 2 2 2" xfId="56393"/>
    <cellStyle name="Normal 3 7 3 4 3 2 3" xfId="42057"/>
    <cellStyle name="Normal 3 7 3 4 3 3" xfId="20552"/>
    <cellStyle name="Normal 3 7 3 4 3 3 2" xfId="49223"/>
    <cellStyle name="Normal 3 7 3 4 3 4" xfId="34887"/>
    <cellStyle name="Normal 3 7 3 4 4" xfId="9676"/>
    <cellStyle name="Normal 3 7 3 4 4 2" xfId="24159"/>
    <cellStyle name="Normal 3 7 3 4 4 2 2" xfId="52830"/>
    <cellStyle name="Normal 3 7 3 4 4 3" xfId="38494"/>
    <cellStyle name="Normal 3 7 3 4 5" xfId="16989"/>
    <cellStyle name="Normal 3 7 3 4 5 2" xfId="45660"/>
    <cellStyle name="Normal 3 7 3 4 6" xfId="31324"/>
    <cellStyle name="Normal 3 7 3 5" xfId="3358"/>
    <cellStyle name="Normal 3 7 3 5 2" xfId="6919"/>
    <cellStyle name="Normal 3 7 3 5 2 2" xfId="14123"/>
    <cellStyle name="Normal 3 7 3 5 2 2 2" xfId="28606"/>
    <cellStyle name="Normal 3 7 3 5 2 2 2 2" xfId="57277"/>
    <cellStyle name="Normal 3 7 3 5 2 2 3" xfId="42941"/>
    <cellStyle name="Normal 3 7 3 5 2 3" xfId="21436"/>
    <cellStyle name="Normal 3 7 3 5 2 3 2" xfId="50107"/>
    <cellStyle name="Normal 3 7 3 5 2 4" xfId="35771"/>
    <cellStyle name="Normal 3 7 3 5 3" xfId="10560"/>
    <cellStyle name="Normal 3 7 3 5 3 2" xfId="25043"/>
    <cellStyle name="Normal 3 7 3 5 3 2 2" xfId="53714"/>
    <cellStyle name="Normal 3 7 3 5 3 3" xfId="39378"/>
    <cellStyle name="Normal 3 7 3 5 4" xfId="17873"/>
    <cellStyle name="Normal 3 7 3 5 4 2" xfId="46544"/>
    <cellStyle name="Normal 3 7 3 5 5" xfId="32208"/>
    <cellStyle name="Normal 3 7 3 6" xfId="5141"/>
    <cellStyle name="Normal 3 7 3 6 2" xfId="12345"/>
    <cellStyle name="Normal 3 7 3 6 2 2" xfId="26828"/>
    <cellStyle name="Normal 3 7 3 6 2 2 2" xfId="55499"/>
    <cellStyle name="Normal 3 7 3 6 2 3" xfId="41163"/>
    <cellStyle name="Normal 3 7 3 6 3" xfId="19658"/>
    <cellStyle name="Normal 3 7 3 6 3 2" xfId="48329"/>
    <cellStyle name="Normal 3 7 3 6 4" xfId="33993"/>
    <cellStyle name="Normal 3 7 3 7" xfId="8775"/>
    <cellStyle name="Normal 3 7 3 7 2" xfId="23258"/>
    <cellStyle name="Normal 3 7 3 7 2 2" xfId="51929"/>
    <cellStyle name="Normal 3 7 3 7 3" xfId="37593"/>
    <cellStyle name="Normal 3 7 3 8" xfId="16095"/>
    <cellStyle name="Normal 3 7 3 8 2" xfId="44766"/>
    <cellStyle name="Normal 3 7 3 9" xfId="30430"/>
    <cellStyle name="Normal 3 7 4" xfId="703"/>
    <cellStyle name="Normal 3 7 4 2" xfId="1148"/>
    <cellStyle name="Normal 3 7 4 2 2" xfId="3124"/>
    <cellStyle name="Normal 3 7 4 2 2 2" xfId="4887"/>
    <cellStyle name="Normal 3 7 4 2 2 2 2" xfId="8450"/>
    <cellStyle name="Normal 3 7 4 2 2 2 2 2" xfId="15654"/>
    <cellStyle name="Normal 3 7 4 2 2 2 2 2 2" xfId="30137"/>
    <cellStyle name="Normal 3 7 4 2 2 2 2 2 2 2" xfId="58808"/>
    <cellStyle name="Normal 3 7 4 2 2 2 2 2 3" xfId="44472"/>
    <cellStyle name="Normal 3 7 4 2 2 2 2 3" xfId="22967"/>
    <cellStyle name="Normal 3 7 4 2 2 2 2 3 2" xfId="51638"/>
    <cellStyle name="Normal 3 7 4 2 2 2 2 4" xfId="37302"/>
    <cellStyle name="Normal 3 7 4 2 2 2 3" xfId="12091"/>
    <cellStyle name="Normal 3 7 4 2 2 2 3 2" xfId="26574"/>
    <cellStyle name="Normal 3 7 4 2 2 2 3 2 2" xfId="55245"/>
    <cellStyle name="Normal 3 7 4 2 2 2 3 3" xfId="40909"/>
    <cellStyle name="Normal 3 7 4 2 2 2 4" xfId="19404"/>
    <cellStyle name="Normal 3 7 4 2 2 2 4 2" xfId="48075"/>
    <cellStyle name="Normal 3 7 4 2 2 2 5" xfId="33739"/>
    <cellStyle name="Normal 3 7 4 2 2 3" xfId="6682"/>
    <cellStyle name="Normal 3 7 4 2 2 3 2" xfId="13886"/>
    <cellStyle name="Normal 3 7 4 2 2 3 2 2" xfId="28369"/>
    <cellStyle name="Normal 3 7 4 2 2 3 2 2 2" xfId="57040"/>
    <cellStyle name="Normal 3 7 4 2 2 3 2 3" xfId="42704"/>
    <cellStyle name="Normal 3 7 4 2 2 3 3" xfId="21199"/>
    <cellStyle name="Normal 3 7 4 2 2 3 3 2" xfId="49870"/>
    <cellStyle name="Normal 3 7 4 2 2 3 4" xfId="35534"/>
    <cellStyle name="Normal 3 7 4 2 2 4" xfId="10323"/>
    <cellStyle name="Normal 3 7 4 2 2 4 2" xfId="24806"/>
    <cellStyle name="Normal 3 7 4 2 2 4 2 2" xfId="53477"/>
    <cellStyle name="Normal 3 7 4 2 2 4 3" xfId="39141"/>
    <cellStyle name="Normal 3 7 4 2 2 5" xfId="17636"/>
    <cellStyle name="Normal 3 7 4 2 2 5 2" xfId="46307"/>
    <cellStyle name="Normal 3 7 4 2 2 6" xfId="31971"/>
    <cellStyle name="Normal 3 7 4 2 3" xfId="4003"/>
    <cellStyle name="Normal 3 7 4 2 3 2" xfId="7566"/>
    <cellStyle name="Normal 3 7 4 2 3 2 2" xfId="14770"/>
    <cellStyle name="Normal 3 7 4 2 3 2 2 2" xfId="29253"/>
    <cellStyle name="Normal 3 7 4 2 3 2 2 2 2" xfId="57924"/>
    <cellStyle name="Normal 3 7 4 2 3 2 2 3" xfId="43588"/>
    <cellStyle name="Normal 3 7 4 2 3 2 3" xfId="22083"/>
    <cellStyle name="Normal 3 7 4 2 3 2 3 2" xfId="50754"/>
    <cellStyle name="Normal 3 7 4 2 3 2 4" xfId="36418"/>
    <cellStyle name="Normal 3 7 4 2 3 3" xfId="11207"/>
    <cellStyle name="Normal 3 7 4 2 3 3 2" xfId="25690"/>
    <cellStyle name="Normal 3 7 4 2 3 3 2 2" xfId="54361"/>
    <cellStyle name="Normal 3 7 4 2 3 3 3" xfId="40025"/>
    <cellStyle name="Normal 3 7 4 2 3 4" xfId="18520"/>
    <cellStyle name="Normal 3 7 4 2 3 4 2" xfId="47191"/>
    <cellStyle name="Normal 3 7 4 2 3 5" xfId="32855"/>
    <cellStyle name="Normal 3 7 4 2 4" xfId="5788"/>
    <cellStyle name="Normal 3 7 4 2 4 2" xfId="12992"/>
    <cellStyle name="Normal 3 7 4 2 4 2 2" xfId="27475"/>
    <cellStyle name="Normal 3 7 4 2 4 2 2 2" xfId="56146"/>
    <cellStyle name="Normal 3 7 4 2 4 2 3" xfId="41810"/>
    <cellStyle name="Normal 3 7 4 2 4 3" xfId="20305"/>
    <cellStyle name="Normal 3 7 4 2 4 3 2" xfId="48976"/>
    <cellStyle name="Normal 3 7 4 2 4 4" xfId="34640"/>
    <cellStyle name="Normal 3 7 4 2 5" xfId="9429"/>
    <cellStyle name="Normal 3 7 4 2 5 2" xfId="23912"/>
    <cellStyle name="Normal 3 7 4 2 5 2 2" xfId="52583"/>
    <cellStyle name="Normal 3 7 4 2 5 3" xfId="38247"/>
    <cellStyle name="Normal 3 7 4 2 6" xfId="16742"/>
    <cellStyle name="Normal 3 7 4 2 6 2" xfId="45413"/>
    <cellStyle name="Normal 3 7 4 2 7" xfId="31077"/>
    <cellStyle name="Normal 3 7 4 2 8" xfId="2245"/>
    <cellStyle name="Normal 3 7 4 3" xfId="2694"/>
    <cellStyle name="Normal 3 7 4 3 2" xfId="4453"/>
    <cellStyle name="Normal 3 7 4 3 2 2" xfId="8016"/>
    <cellStyle name="Normal 3 7 4 3 2 2 2" xfId="15220"/>
    <cellStyle name="Normal 3 7 4 3 2 2 2 2" xfId="29703"/>
    <cellStyle name="Normal 3 7 4 3 2 2 2 2 2" xfId="58374"/>
    <cellStyle name="Normal 3 7 4 3 2 2 2 3" xfId="44038"/>
    <cellStyle name="Normal 3 7 4 3 2 2 3" xfId="22533"/>
    <cellStyle name="Normal 3 7 4 3 2 2 3 2" xfId="51204"/>
    <cellStyle name="Normal 3 7 4 3 2 2 4" xfId="36868"/>
    <cellStyle name="Normal 3 7 4 3 2 3" xfId="11657"/>
    <cellStyle name="Normal 3 7 4 3 2 3 2" xfId="26140"/>
    <cellStyle name="Normal 3 7 4 3 2 3 2 2" xfId="54811"/>
    <cellStyle name="Normal 3 7 4 3 2 3 3" xfId="40475"/>
    <cellStyle name="Normal 3 7 4 3 2 4" xfId="18970"/>
    <cellStyle name="Normal 3 7 4 3 2 4 2" xfId="47641"/>
    <cellStyle name="Normal 3 7 4 3 2 5" xfId="33305"/>
    <cellStyle name="Normal 3 7 4 3 3" xfId="6248"/>
    <cellStyle name="Normal 3 7 4 3 3 2" xfId="13452"/>
    <cellStyle name="Normal 3 7 4 3 3 2 2" xfId="27935"/>
    <cellStyle name="Normal 3 7 4 3 3 2 2 2" xfId="56606"/>
    <cellStyle name="Normal 3 7 4 3 3 2 3" xfId="42270"/>
    <cellStyle name="Normal 3 7 4 3 3 3" xfId="20765"/>
    <cellStyle name="Normal 3 7 4 3 3 3 2" xfId="49436"/>
    <cellStyle name="Normal 3 7 4 3 3 4" xfId="35100"/>
    <cellStyle name="Normal 3 7 4 3 4" xfId="9889"/>
    <cellStyle name="Normal 3 7 4 3 4 2" xfId="24372"/>
    <cellStyle name="Normal 3 7 4 3 4 2 2" xfId="53043"/>
    <cellStyle name="Normal 3 7 4 3 4 3" xfId="38707"/>
    <cellStyle name="Normal 3 7 4 3 5" xfId="17202"/>
    <cellStyle name="Normal 3 7 4 3 5 2" xfId="45873"/>
    <cellStyle name="Normal 3 7 4 3 6" xfId="31537"/>
    <cellStyle name="Normal 3 7 4 4" xfId="3571"/>
    <cellStyle name="Normal 3 7 4 4 2" xfId="7132"/>
    <cellStyle name="Normal 3 7 4 4 2 2" xfId="14336"/>
    <cellStyle name="Normal 3 7 4 4 2 2 2" xfId="28819"/>
    <cellStyle name="Normal 3 7 4 4 2 2 2 2" xfId="57490"/>
    <cellStyle name="Normal 3 7 4 4 2 2 3" xfId="43154"/>
    <cellStyle name="Normal 3 7 4 4 2 3" xfId="21649"/>
    <cellStyle name="Normal 3 7 4 4 2 3 2" xfId="50320"/>
    <cellStyle name="Normal 3 7 4 4 2 4" xfId="35984"/>
    <cellStyle name="Normal 3 7 4 4 3" xfId="10773"/>
    <cellStyle name="Normal 3 7 4 4 3 2" xfId="25256"/>
    <cellStyle name="Normal 3 7 4 4 3 2 2" xfId="53927"/>
    <cellStyle name="Normal 3 7 4 4 3 3" xfId="39591"/>
    <cellStyle name="Normal 3 7 4 4 4" xfId="18086"/>
    <cellStyle name="Normal 3 7 4 4 4 2" xfId="46757"/>
    <cellStyle name="Normal 3 7 4 4 5" xfId="32421"/>
    <cellStyle name="Normal 3 7 4 5" xfId="5354"/>
    <cellStyle name="Normal 3 7 4 5 2" xfId="12558"/>
    <cellStyle name="Normal 3 7 4 5 2 2" xfId="27041"/>
    <cellStyle name="Normal 3 7 4 5 2 2 2" xfId="55712"/>
    <cellStyle name="Normal 3 7 4 5 2 3" xfId="41376"/>
    <cellStyle name="Normal 3 7 4 5 3" xfId="19871"/>
    <cellStyle name="Normal 3 7 4 5 3 2" xfId="48542"/>
    <cellStyle name="Normal 3 7 4 5 4" xfId="34206"/>
    <cellStyle name="Normal 3 7 4 6" xfId="8992"/>
    <cellStyle name="Normal 3 7 4 6 2" xfId="23475"/>
    <cellStyle name="Normal 3 7 4 6 2 2" xfId="52146"/>
    <cellStyle name="Normal 3 7 4 6 3" xfId="37810"/>
    <cellStyle name="Normal 3 7 4 7" xfId="16308"/>
    <cellStyle name="Normal 3 7 4 7 2" xfId="44979"/>
    <cellStyle name="Normal 3 7 4 8" xfId="30643"/>
    <cellStyle name="Normal 3 7 4 9" xfId="1815"/>
    <cellStyle name="Normal 3 7 5" xfId="932"/>
    <cellStyle name="Normal 3 7 5 2" xfId="2910"/>
    <cellStyle name="Normal 3 7 5 2 2" xfId="4671"/>
    <cellStyle name="Normal 3 7 5 2 2 2" xfId="8234"/>
    <cellStyle name="Normal 3 7 5 2 2 2 2" xfId="15438"/>
    <cellStyle name="Normal 3 7 5 2 2 2 2 2" xfId="29921"/>
    <cellStyle name="Normal 3 7 5 2 2 2 2 2 2" xfId="58592"/>
    <cellStyle name="Normal 3 7 5 2 2 2 2 3" xfId="44256"/>
    <cellStyle name="Normal 3 7 5 2 2 2 3" xfId="22751"/>
    <cellStyle name="Normal 3 7 5 2 2 2 3 2" xfId="51422"/>
    <cellStyle name="Normal 3 7 5 2 2 2 4" xfId="37086"/>
    <cellStyle name="Normal 3 7 5 2 2 3" xfId="11875"/>
    <cellStyle name="Normal 3 7 5 2 2 3 2" xfId="26358"/>
    <cellStyle name="Normal 3 7 5 2 2 3 2 2" xfId="55029"/>
    <cellStyle name="Normal 3 7 5 2 2 3 3" xfId="40693"/>
    <cellStyle name="Normal 3 7 5 2 2 4" xfId="19188"/>
    <cellStyle name="Normal 3 7 5 2 2 4 2" xfId="47859"/>
    <cellStyle name="Normal 3 7 5 2 2 5" xfId="33523"/>
    <cellStyle name="Normal 3 7 5 2 3" xfId="6466"/>
    <cellStyle name="Normal 3 7 5 2 3 2" xfId="13670"/>
    <cellStyle name="Normal 3 7 5 2 3 2 2" xfId="28153"/>
    <cellStyle name="Normal 3 7 5 2 3 2 2 2" xfId="56824"/>
    <cellStyle name="Normal 3 7 5 2 3 2 3" xfId="42488"/>
    <cellStyle name="Normal 3 7 5 2 3 3" xfId="20983"/>
    <cellStyle name="Normal 3 7 5 2 3 3 2" xfId="49654"/>
    <cellStyle name="Normal 3 7 5 2 3 4" xfId="35318"/>
    <cellStyle name="Normal 3 7 5 2 4" xfId="10107"/>
    <cellStyle name="Normal 3 7 5 2 4 2" xfId="24590"/>
    <cellStyle name="Normal 3 7 5 2 4 2 2" xfId="53261"/>
    <cellStyle name="Normal 3 7 5 2 4 3" xfId="38925"/>
    <cellStyle name="Normal 3 7 5 2 5" xfId="17420"/>
    <cellStyle name="Normal 3 7 5 2 5 2" xfId="46091"/>
    <cellStyle name="Normal 3 7 5 2 6" xfId="31755"/>
    <cellStyle name="Normal 3 7 5 3" xfId="3787"/>
    <cellStyle name="Normal 3 7 5 3 2" xfId="7350"/>
    <cellStyle name="Normal 3 7 5 3 2 2" xfId="14554"/>
    <cellStyle name="Normal 3 7 5 3 2 2 2" xfId="29037"/>
    <cellStyle name="Normal 3 7 5 3 2 2 2 2" xfId="57708"/>
    <cellStyle name="Normal 3 7 5 3 2 2 3" xfId="43372"/>
    <cellStyle name="Normal 3 7 5 3 2 3" xfId="21867"/>
    <cellStyle name="Normal 3 7 5 3 2 3 2" xfId="50538"/>
    <cellStyle name="Normal 3 7 5 3 2 4" xfId="36202"/>
    <cellStyle name="Normal 3 7 5 3 3" xfId="10991"/>
    <cellStyle name="Normal 3 7 5 3 3 2" xfId="25474"/>
    <cellStyle name="Normal 3 7 5 3 3 2 2" xfId="54145"/>
    <cellStyle name="Normal 3 7 5 3 3 3" xfId="39809"/>
    <cellStyle name="Normal 3 7 5 3 4" xfId="18304"/>
    <cellStyle name="Normal 3 7 5 3 4 2" xfId="46975"/>
    <cellStyle name="Normal 3 7 5 3 5" xfId="32639"/>
    <cellStyle name="Normal 3 7 5 4" xfId="5572"/>
    <cellStyle name="Normal 3 7 5 4 2" xfId="12776"/>
    <cellStyle name="Normal 3 7 5 4 2 2" xfId="27259"/>
    <cellStyle name="Normal 3 7 5 4 2 2 2" xfId="55930"/>
    <cellStyle name="Normal 3 7 5 4 2 3" xfId="41594"/>
    <cellStyle name="Normal 3 7 5 4 3" xfId="20089"/>
    <cellStyle name="Normal 3 7 5 4 3 2" xfId="48760"/>
    <cellStyle name="Normal 3 7 5 4 4" xfId="34424"/>
    <cellStyle name="Normal 3 7 5 5" xfId="9213"/>
    <cellStyle name="Normal 3 7 5 5 2" xfId="23696"/>
    <cellStyle name="Normal 3 7 5 5 2 2" xfId="52367"/>
    <cellStyle name="Normal 3 7 5 5 3" xfId="38031"/>
    <cellStyle name="Normal 3 7 5 6" xfId="16526"/>
    <cellStyle name="Normal 3 7 5 6 2" xfId="45197"/>
    <cellStyle name="Normal 3 7 5 7" xfId="30861"/>
    <cellStyle name="Normal 3 7 5 8" xfId="2031"/>
    <cellStyle name="Normal 3 7 6" xfId="2483"/>
    <cellStyle name="Normal 3 7 6 2" xfId="4237"/>
    <cellStyle name="Normal 3 7 6 2 2" xfId="7800"/>
    <cellStyle name="Normal 3 7 6 2 2 2" xfId="15004"/>
    <cellStyle name="Normal 3 7 6 2 2 2 2" xfId="29487"/>
    <cellStyle name="Normal 3 7 6 2 2 2 2 2" xfId="58158"/>
    <cellStyle name="Normal 3 7 6 2 2 2 3" xfId="43822"/>
    <cellStyle name="Normal 3 7 6 2 2 3" xfId="22317"/>
    <cellStyle name="Normal 3 7 6 2 2 3 2" xfId="50988"/>
    <cellStyle name="Normal 3 7 6 2 2 4" xfId="36652"/>
    <cellStyle name="Normal 3 7 6 2 3" xfId="11441"/>
    <cellStyle name="Normal 3 7 6 2 3 2" xfId="25924"/>
    <cellStyle name="Normal 3 7 6 2 3 2 2" xfId="54595"/>
    <cellStyle name="Normal 3 7 6 2 3 3" xfId="40259"/>
    <cellStyle name="Normal 3 7 6 2 4" xfId="18754"/>
    <cellStyle name="Normal 3 7 6 2 4 2" xfId="47425"/>
    <cellStyle name="Normal 3 7 6 2 5" xfId="33089"/>
    <cellStyle name="Normal 3 7 6 3" xfId="6032"/>
    <cellStyle name="Normal 3 7 6 3 2" xfId="13236"/>
    <cellStyle name="Normal 3 7 6 3 2 2" xfId="27719"/>
    <cellStyle name="Normal 3 7 6 3 2 2 2" xfId="56390"/>
    <cellStyle name="Normal 3 7 6 3 2 3" xfId="42054"/>
    <cellStyle name="Normal 3 7 6 3 3" xfId="20549"/>
    <cellStyle name="Normal 3 7 6 3 3 2" xfId="49220"/>
    <cellStyle name="Normal 3 7 6 3 4" xfId="34884"/>
    <cellStyle name="Normal 3 7 6 4" xfId="9673"/>
    <cellStyle name="Normal 3 7 6 4 2" xfId="24156"/>
    <cellStyle name="Normal 3 7 6 4 2 2" xfId="52827"/>
    <cellStyle name="Normal 3 7 6 4 3" xfId="38491"/>
    <cellStyle name="Normal 3 7 6 5" xfId="16986"/>
    <cellStyle name="Normal 3 7 6 5 2" xfId="45657"/>
    <cellStyle name="Normal 3 7 6 6" xfId="31321"/>
    <cellStyle name="Normal 3 7 7" xfId="3355"/>
    <cellStyle name="Normal 3 7 7 2" xfId="6916"/>
    <cellStyle name="Normal 3 7 7 2 2" xfId="14120"/>
    <cellStyle name="Normal 3 7 7 2 2 2" xfId="28603"/>
    <cellStyle name="Normal 3 7 7 2 2 2 2" xfId="57274"/>
    <cellStyle name="Normal 3 7 7 2 2 3" xfId="42938"/>
    <cellStyle name="Normal 3 7 7 2 3" xfId="21433"/>
    <cellStyle name="Normal 3 7 7 2 3 2" xfId="50104"/>
    <cellStyle name="Normal 3 7 7 2 4" xfId="35768"/>
    <cellStyle name="Normal 3 7 7 3" xfId="10557"/>
    <cellStyle name="Normal 3 7 7 3 2" xfId="25040"/>
    <cellStyle name="Normal 3 7 7 3 2 2" xfId="53711"/>
    <cellStyle name="Normal 3 7 7 3 3" xfId="39375"/>
    <cellStyle name="Normal 3 7 7 4" xfId="17870"/>
    <cellStyle name="Normal 3 7 7 4 2" xfId="46541"/>
    <cellStyle name="Normal 3 7 7 5" xfId="32205"/>
    <cellStyle name="Normal 3 7 8" xfId="5138"/>
    <cellStyle name="Normal 3 7 8 2" xfId="12342"/>
    <cellStyle name="Normal 3 7 8 2 2" xfId="26825"/>
    <cellStyle name="Normal 3 7 8 2 2 2" xfId="55496"/>
    <cellStyle name="Normal 3 7 8 2 3" xfId="41160"/>
    <cellStyle name="Normal 3 7 8 3" xfId="19655"/>
    <cellStyle name="Normal 3 7 8 3 2" xfId="48326"/>
    <cellStyle name="Normal 3 7 8 4" xfId="33990"/>
    <cellStyle name="Normal 3 7 9" xfId="8772"/>
    <cellStyle name="Normal 3 7 9 2" xfId="23255"/>
    <cellStyle name="Normal 3 7 9 2 2" xfId="51926"/>
    <cellStyle name="Normal 3 7 9 3" xfId="37590"/>
    <cellStyle name="Normal 3 8" xfId="366"/>
    <cellStyle name="Normal 3 8 10" xfId="16096"/>
    <cellStyle name="Normal 3 8 10 2" xfId="44767"/>
    <cellStyle name="Normal 3 8 11" xfId="30431"/>
    <cellStyle name="Normal 3 8 12" xfId="1607"/>
    <cellStyle name="Normal 3 8 2" xfId="367"/>
    <cellStyle name="Normal 3 8 2 10" xfId="30432"/>
    <cellStyle name="Normal 3 8 2 11" xfId="1608"/>
    <cellStyle name="Normal 3 8 2 2" xfId="368"/>
    <cellStyle name="Normal 3 8 2 2 10" xfId="1609"/>
    <cellStyle name="Normal 3 8 2 2 2" xfId="709"/>
    <cellStyle name="Normal 3 8 2 2 2 2" xfId="1154"/>
    <cellStyle name="Normal 3 8 2 2 2 2 2" xfId="3130"/>
    <cellStyle name="Normal 3 8 2 2 2 2 2 2" xfId="4893"/>
    <cellStyle name="Normal 3 8 2 2 2 2 2 2 2" xfId="8456"/>
    <cellStyle name="Normal 3 8 2 2 2 2 2 2 2 2" xfId="15660"/>
    <cellStyle name="Normal 3 8 2 2 2 2 2 2 2 2 2" xfId="30143"/>
    <cellStyle name="Normal 3 8 2 2 2 2 2 2 2 2 2 2" xfId="58814"/>
    <cellStyle name="Normal 3 8 2 2 2 2 2 2 2 2 3" xfId="44478"/>
    <cellStyle name="Normal 3 8 2 2 2 2 2 2 2 3" xfId="22973"/>
    <cellStyle name="Normal 3 8 2 2 2 2 2 2 2 3 2" xfId="51644"/>
    <cellStyle name="Normal 3 8 2 2 2 2 2 2 2 4" xfId="37308"/>
    <cellStyle name="Normal 3 8 2 2 2 2 2 2 3" xfId="12097"/>
    <cellStyle name="Normal 3 8 2 2 2 2 2 2 3 2" xfId="26580"/>
    <cellStyle name="Normal 3 8 2 2 2 2 2 2 3 2 2" xfId="55251"/>
    <cellStyle name="Normal 3 8 2 2 2 2 2 2 3 3" xfId="40915"/>
    <cellStyle name="Normal 3 8 2 2 2 2 2 2 4" xfId="19410"/>
    <cellStyle name="Normal 3 8 2 2 2 2 2 2 4 2" xfId="48081"/>
    <cellStyle name="Normal 3 8 2 2 2 2 2 2 5" xfId="33745"/>
    <cellStyle name="Normal 3 8 2 2 2 2 2 3" xfId="6688"/>
    <cellStyle name="Normal 3 8 2 2 2 2 2 3 2" xfId="13892"/>
    <cellStyle name="Normal 3 8 2 2 2 2 2 3 2 2" xfId="28375"/>
    <cellStyle name="Normal 3 8 2 2 2 2 2 3 2 2 2" xfId="57046"/>
    <cellStyle name="Normal 3 8 2 2 2 2 2 3 2 3" xfId="42710"/>
    <cellStyle name="Normal 3 8 2 2 2 2 2 3 3" xfId="21205"/>
    <cellStyle name="Normal 3 8 2 2 2 2 2 3 3 2" xfId="49876"/>
    <cellStyle name="Normal 3 8 2 2 2 2 2 3 4" xfId="35540"/>
    <cellStyle name="Normal 3 8 2 2 2 2 2 4" xfId="10329"/>
    <cellStyle name="Normal 3 8 2 2 2 2 2 4 2" xfId="24812"/>
    <cellStyle name="Normal 3 8 2 2 2 2 2 4 2 2" xfId="53483"/>
    <cellStyle name="Normal 3 8 2 2 2 2 2 4 3" xfId="39147"/>
    <cellStyle name="Normal 3 8 2 2 2 2 2 5" xfId="17642"/>
    <cellStyle name="Normal 3 8 2 2 2 2 2 5 2" xfId="46313"/>
    <cellStyle name="Normal 3 8 2 2 2 2 2 6" xfId="31977"/>
    <cellStyle name="Normal 3 8 2 2 2 2 3" xfId="4009"/>
    <cellStyle name="Normal 3 8 2 2 2 2 3 2" xfId="7572"/>
    <cellStyle name="Normal 3 8 2 2 2 2 3 2 2" xfId="14776"/>
    <cellStyle name="Normal 3 8 2 2 2 2 3 2 2 2" xfId="29259"/>
    <cellStyle name="Normal 3 8 2 2 2 2 3 2 2 2 2" xfId="57930"/>
    <cellStyle name="Normal 3 8 2 2 2 2 3 2 2 3" xfId="43594"/>
    <cellStyle name="Normal 3 8 2 2 2 2 3 2 3" xfId="22089"/>
    <cellStyle name="Normal 3 8 2 2 2 2 3 2 3 2" xfId="50760"/>
    <cellStyle name="Normal 3 8 2 2 2 2 3 2 4" xfId="36424"/>
    <cellStyle name="Normal 3 8 2 2 2 2 3 3" xfId="11213"/>
    <cellStyle name="Normal 3 8 2 2 2 2 3 3 2" xfId="25696"/>
    <cellStyle name="Normal 3 8 2 2 2 2 3 3 2 2" xfId="54367"/>
    <cellStyle name="Normal 3 8 2 2 2 2 3 3 3" xfId="40031"/>
    <cellStyle name="Normal 3 8 2 2 2 2 3 4" xfId="18526"/>
    <cellStyle name="Normal 3 8 2 2 2 2 3 4 2" xfId="47197"/>
    <cellStyle name="Normal 3 8 2 2 2 2 3 5" xfId="32861"/>
    <cellStyle name="Normal 3 8 2 2 2 2 4" xfId="5794"/>
    <cellStyle name="Normal 3 8 2 2 2 2 4 2" xfId="12998"/>
    <cellStyle name="Normal 3 8 2 2 2 2 4 2 2" xfId="27481"/>
    <cellStyle name="Normal 3 8 2 2 2 2 4 2 2 2" xfId="56152"/>
    <cellStyle name="Normal 3 8 2 2 2 2 4 2 3" xfId="41816"/>
    <cellStyle name="Normal 3 8 2 2 2 2 4 3" xfId="20311"/>
    <cellStyle name="Normal 3 8 2 2 2 2 4 3 2" xfId="48982"/>
    <cellStyle name="Normal 3 8 2 2 2 2 4 4" xfId="34646"/>
    <cellStyle name="Normal 3 8 2 2 2 2 5" xfId="9435"/>
    <cellStyle name="Normal 3 8 2 2 2 2 5 2" xfId="23918"/>
    <cellStyle name="Normal 3 8 2 2 2 2 5 2 2" xfId="52589"/>
    <cellStyle name="Normal 3 8 2 2 2 2 5 3" xfId="38253"/>
    <cellStyle name="Normal 3 8 2 2 2 2 6" xfId="16748"/>
    <cellStyle name="Normal 3 8 2 2 2 2 6 2" xfId="45419"/>
    <cellStyle name="Normal 3 8 2 2 2 2 7" xfId="31083"/>
    <cellStyle name="Normal 3 8 2 2 2 2 8" xfId="2251"/>
    <cellStyle name="Normal 3 8 2 2 2 3" xfId="2700"/>
    <cellStyle name="Normal 3 8 2 2 2 3 2" xfId="4459"/>
    <cellStyle name="Normal 3 8 2 2 2 3 2 2" xfId="8022"/>
    <cellStyle name="Normal 3 8 2 2 2 3 2 2 2" xfId="15226"/>
    <cellStyle name="Normal 3 8 2 2 2 3 2 2 2 2" xfId="29709"/>
    <cellStyle name="Normal 3 8 2 2 2 3 2 2 2 2 2" xfId="58380"/>
    <cellStyle name="Normal 3 8 2 2 2 3 2 2 2 3" xfId="44044"/>
    <cellStyle name="Normal 3 8 2 2 2 3 2 2 3" xfId="22539"/>
    <cellStyle name="Normal 3 8 2 2 2 3 2 2 3 2" xfId="51210"/>
    <cellStyle name="Normal 3 8 2 2 2 3 2 2 4" xfId="36874"/>
    <cellStyle name="Normal 3 8 2 2 2 3 2 3" xfId="11663"/>
    <cellStyle name="Normal 3 8 2 2 2 3 2 3 2" xfId="26146"/>
    <cellStyle name="Normal 3 8 2 2 2 3 2 3 2 2" xfId="54817"/>
    <cellStyle name="Normal 3 8 2 2 2 3 2 3 3" xfId="40481"/>
    <cellStyle name="Normal 3 8 2 2 2 3 2 4" xfId="18976"/>
    <cellStyle name="Normal 3 8 2 2 2 3 2 4 2" xfId="47647"/>
    <cellStyle name="Normal 3 8 2 2 2 3 2 5" xfId="33311"/>
    <cellStyle name="Normal 3 8 2 2 2 3 3" xfId="6254"/>
    <cellStyle name="Normal 3 8 2 2 2 3 3 2" xfId="13458"/>
    <cellStyle name="Normal 3 8 2 2 2 3 3 2 2" xfId="27941"/>
    <cellStyle name="Normal 3 8 2 2 2 3 3 2 2 2" xfId="56612"/>
    <cellStyle name="Normal 3 8 2 2 2 3 3 2 3" xfId="42276"/>
    <cellStyle name="Normal 3 8 2 2 2 3 3 3" xfId="20771"/>
    <cellStyle name="Normal 3 8 2 2 2 3 3 3 2" xfId="49442"/>
    <cellStyle name="Normal 3 8 2 2 2 3 3 4" xfId="35106"/>
    <cellStyle name="Normal 3 8 2 2 2 3 4" xfId="9895"/>
    <cellStyle name="Normal 3 8 2 2 2 3 4 2" xfId="24378"/>
    <cellStyle name="Normal 3 8 2 2 2 3 4 2 2" xfId="53049"/>
    <cellStyle name="Normal 3 8 2 2 2 3 4 3" xfId="38713"/>
    <cellStyle name="Normal 3 8 2 2 2 3 5" xfId="17208"/>
    <cellStyle name="Normal 3 8 2 2 2 3 5 2" xfId="45879"/>
    <cellStyle name="Normal 3 8 2 2 2 3 6" xfId="31543"/>
    <cellStyle name="Normal 3 8 2 2 2 4" xfId="3577"/>
    <cellStyle name="Normal 3 8 2 2 2 4 2" xfId="7138"/>
    <cellStyle name="Normal 3 8 2 2 2 4 2 2" xfId="14342"/>
    <cellStyle name="Normal 3 8 2 2 2 4 2 2 2" xfId="28825"/>
    <cellStyle name="Normal 3 8 2 2 2 4 2 2 2 2" xfId="57496"/>
    <cellStyle name="Normal 3 8 2 2 2 4 2 2 3" xfId="43160"/>
    <cellStyle name="Normal 3 8 2 2 2 4 2 3" xfId="21655"/>
    <cellStyle name="Normal 3 8 2 2 2 4 2 3 2" xfId="50326"/>
    <cellStyle name="Normal 3 8 2 2 2 4 2 4" xfId="35990"/>
    <cellStyle name="Normal 3 8 2 2 2 4 3" xfId="10779"/>
    <cellStyle name="Normal 3 8 2 2 2 4 3 2" xfId="25262"/>
    <cellStyle name="Normal 3 8 2 2 2 4 3 2 2" xfId="53933"/>
    <cellStyle name="Normal 3 8 2 2 2 4 3 3" xfId="39597"/>
    <cellStyle name="Normal 3 8 2 2 2 4 4" xfId="18092"/>
    <cellStyle name="Normal 3 8 2 2 2 4 4 2" xfId="46763"/>
    <cellStyle name="Normal 3 8 2 2 2 4 5" xfId="32427"/>
    <cellStyle name="Normal 3 8 2 2 2 5" xfId="5360"/>
    <cellStyle name="Normal 3 8 2 2 2 5 2" xfId="12564"/>
    <cellStyle name="Normal 3 8 2 2 2 5 2 2" xfId="27047"/>
    <cellStyle name="Normal 3 8 2 2 2 5 2 2 2" xfId="55718"/>
    <cellStyle name="Normal 3 8 2 2 2 5 2 3" xfId="41382"/>
    <cellStyle name="Normal 3 8 2 2 2 5 3" xfId="19877"/>
    <cellStyle name="Normal 3 8 2 2 2 5 3 2" xfId="48548"/>
    <cellStyle name="Normal 3 8 2 2 2 5 4" xfId="34212"/>
    <cellStyle name="Normal 3 8 2 2 2 6" xfId="8998"/>
    <cellStyle name="Normal 3 8 2 2 2 6 2" xfId="23481"/>
    <cellStyle name="Normal 3 8 2 2 2 6 2 2" xfId="52152"/>
    <cellStyle name="Normal 3 8 2 2 2 6 3" xfId="37816"/>
    <cellStyle name="Normal 3 8 2 2 2 7" xfId="16314"/>
    <cellStyle name="Normal 3 8 2 2 2 7 2" xfId="44985"/>
    <cellStyle name="Normal 3 8 2 2 2 8" xfId="30649"/>
    <cellStyle name="Normal 3 8 2 2 2 9" xfId="1821"/>
    <cellStyle name="Normal 3 8 2 2 3" xfId="938"/>
    <cellStyle name="Normal 3 8 2 2 3 2" xfId="2916"/>
    <cellStyle name="Normal 3 8 2 2 3 2 2" xfId="4677"/>
    <cellStyle name="Normal 3 8 2 2 3 2 2 2" xfId="8240"/>
    <cellStyle name="Normal 3 8 2 2 3 2 2 2 2" xfId="15444"/>
    <cellStyle name="Normal 3 8 2 2 3 2 2 2 2 2" xfId="29927"/>
    <cellStyle name="Normal 3 8 2 2 3 2 2 2 2 2 2" xfId="58598"/>
    <cellStyle name="Normal 3 8 2 2 3 2 2 2 2 3" xfId="44262"/>
    <cellStyle name="Normal 3 8 2 2 3 2 2 2 3" xfId="22757"/>
    <cellStyle name="Normal 3 8 2 2 3 2 2 2 3 2" xfId="51428"/>
    <cellStyle name="Normal 3 8 2 2 3 2 2 2 4" xfId="37092"/>
    <cellStyle name="Normal 3 8 2 2 3 2 2 3" xfId="11881"/>
    <cellStyle name="Normal 3 8 2 2 3 2 2 3 2" xfId="26364"/>
    <cellStyle name="Normal 3 8 2 2 3 2 2 3 2 2" xfId="55035"/>
    <cellStyle name="Normal 3 8 2 2 3 2 2 3 3" xfId="40699"/>
    <cellStyle name="Normal 3 8 2 2 3 2 2 4" xfId="19194"/>
    <cellStyle name="Normal 3 8 2 2 3 2 2 4 2" xfId="47865"/>
    <cellStyle name="Normal 3 8 2 2 3 2 2 5" xfId="33529"/>
    <cellStyle name="Normal 3 8 2 2 3 2 3" xfId="6472"/>
    <cellStyle name="Normal 3 8 2 2 3 2 3 2" xfId="13676"/>
    <cellStyle name="Normal 3 8 2 2 3 2 3 2 2" xfId="28159"/>
    <cellStyle name="Normal 3 8 2 2 3 2 3 2 2 2" xfId="56830"/>
    <cellStyle name="Normal 3 8 2 2 3 2 3 2 3" xfId="42494"/>
    <cellStyle name="Normal 3 8 2 2 3 2 3 3" xfId="20989"/>
    <cellStyle name="Normal 3 8 2 2 3 2 3 3 2" xfId="49660"/>
    <cellStyle name="Normal 3 8 2 2 3 2 3 4" xfId="35324"/>
    <cellStyle name="Normal 3 8 2 2 3 2 4" xfId="10113"/>
    <cellStyle name="Normal 3 8 2 2 3 2 4 2" xfId="24596"/>
    <cellStyle name="Normal 3 8 2 2 3 2 4 2 2" xfId="53267"/>
    <cellStyle name="Normal 3 8 2 2 3 2 4 3" xfId="38931"/>
    <cellStyle name="Normal 3 8 2 2 3 2 5" xfId="17426"/>
    <cellStyle name="Normal 3 8 2 2 3 2 5 2" xfId="46097"/>
    <cellStyle name="Normal 3 8 2 2 3 2 6" xfId="31761"/>
    <cellStyle name="Normal 3 8 2 2 3 3" xfId="3793"/>
    <cellStyle name="Normal 3 8 2 2 3 3 2" xfId="7356"/>
    <cellStyle name="Normal 3 8 2 2 3 3 2 2" xfId="14560"/>
    <cellStyle name="Normal 3 8 2 2 3 3 2 2 2" xfId="29043"/>
    <cellStyle name="Normal 3 8 2 2 3 3 2 2 2 2" xfId="57714"/>
    <cellStyle name="Normal 3 8 2 2 3 3 2 2 3" xfId="43378"/>
    <cellStyle name="Normal 3 8 2 2 3 3 2 3" xfId="21873"/>
    <cellStyle name="Normal 3 8 2 2 3 3 2 3 2" xfId="50544"/>
    <cellStyle name="Normal 3 8 2 2 3 3 2 4" xfId="36208"/>
    <cellStyle name="Normal 3 8 2 2 3 3 3" xfId="10997"/>
    <cellStyle name="Normal 3 8 2 2 3 3 3 2" xfId="25480"/>
    <cellStyle name="Normal 3 8 2 2 3 3 3 2 2" xfId="54151"/>
    <cellStyle name="Normal 3 8 2 2 3 3 3 3" xfId="39815"/>
    <cellStyle name="Normal 3 8 2 2 3 3 4" xfId="18310"/>
    <cellStyle name="Normal 3 8 2 2 3 3 4 2" xfId="46981"/>
    <cellStyle name="Normal 3 8 2 2 3 3 5" xfId="32645"/>
    <cellStyle name="Normal 3 8 2 2 3 4" xfId="5578"/>
    <cellStyle name="Normal 3 8 2 2 3 4 2" xfId="12782"/>
    <cellStyle name="Normal 3 8 2 2 3 4 2 2" xfId="27265"/>
    <cellStyle name="Normal 3 8 2 2 3 4 2 2 2" xfId="55936"/>
    <cellStyle name="Normal 3 8 2 2 3 4 2 3" xfId="41600"/>
    <cellStyle name="Normal 3 8 2 2 3 4 3" xfId="20095"/>
    <cellStyle name="Normal 3 8 2 2 3 4 3 2" xfId="48766"/>
    <cellStyle name="Normal 3 8 2 2 3 4 4" xfId="34430"/>
    <cellStyle name="Normal 3 8 2 2 3 5" xfId="9219"/>
    <cellStyle name="Normal 3 8 2 2 3 5 2" xfId="23702"/>
    <cellStyle name="Normal 3 8 2 2 3 5 2 2" xfId="52373"/>
    <cellStyle name="Normal 3 8 2 2 3 5 3" xfId="38037"/>
    <cellStyle name="Normal 3 8 2 2 3 6" xfId="16532"/>
    <cellStyle name="Normal 3 8 2 2 3 6 2" xfId="45203"/>
    <cellStyle name="Normal 3 8 2 2 3 7" xfId="30867"/>
    <cellStyle name="Normal 3 8 2 2 3 8" xfId="2037"/>
    <cellStyle name="Normal 3 8 2 2 4" xfId="2489"/>
    <cellStyle name="Normal 3 8 2 2 4 2" xfId="4243"/>
    <cellStyle name="Normal 3 8 2 2 4 2 2" xfId="7806"/>
    <cellStyle name="Normal 3 8 2 2 4 2 2 2" xfId="15010"/>
    <cellStyle name="Normal 3 8 2 2 4 2 2 2 2" xfId="29493"/>
    <cellStyle name="Normal 3 8 2 2 4 2 2 2 2 2" xfId="58164"/>
    <cellStyle name="Normal 3 8 2 2 4 2 2 2 3" xfId="43828"/>
    <cellStyle name="Normal 3 8 2 2 4 2 2 3" xfId="22323"/>
    <cellStyle name="Normal 3 8 2 2 4 2 2 3 2" xfId="50994"/>
    <cellStyle name="Normal 3 8 2 2 4 2 2 4" xfId="36658"/>
    <cellStyle name="Normal 3 8 2 2 4 2 3" xfId="11447"/>
    <cellStyle name="Normal 3 8 2 2 4 2 3 2" xfId="25930"/>
    <cellStyle name="Normal 3 8 2 2 4 2 3 2 2" xfId="54601"/>
    <cellStyle name="Normal 3 8 2 2 4 2 3 3" xfId="40265"/>
    <cellStyle name="Normal 3 8 2 2 4 2 4" xfId="18760"/>
    <cellStyle name="Normal 3 8 2 2 4 2 4 2" xfId="47431"/>
    <cellStyle name="Normal 3 8 2 2 4 2 5" xfId="33095"/>
    <cellStyle name="Normal 3 8 2 2 4 3" xfId="6038"/>
    <cellStyle name="Normal 3 8 2 2 4 3 2" xfId="13242"/>
    <cellStyle name="Normal 3 8 2 2 4 3 2 2" xfId="27725"/>
    <cellStyle name="Normal 3 8 2 2 4 3 2 2 2" xfId="56396"/>
    <cellStyle name="Normal 3 8 2 2 4 3 2 3" xfId="42060"/>
    <cellStyle name="Normal 3 8 2 2 4 3 3" xfId="20555"/>
    <cellStyle name="Normal 3 8 2 2 4 3 3 2" xfId="49226"/>
    <cellStyle name="Normal 3 8 2 2 4 3 4" xfId="34890"/>
    <cellStyle name="Normal 3 8 2 2 4 4" xfId="9679"/>
    <cellStyle name="Normal 3 8 2 2 4 4 2" xfId="24162"/>
    <cellStyle name="Normal 3 8 2 2 4 4 2 2" xfId="52833"/>
    <cellStyle name="Normal 3 8 2 2 4 4 3" xfId="38497"/>
    <cellStyle name="Normal 3 8 2 2 4 5" xfId="16992"/>
    <cellStyle name="Normal 3 8 2 2 4 5 2" xfId="45663"/>
    <cellStyle name="Normal 3 8 2 2 4 6" xfId="31327"/>
    <cellStyle name="Normal 3 8 2 2 5" xfId="3361"/>
    <cellStyle name="Normal 3 8 2 2 5 2" xfId="6922"/>
    <cellStyle name="Normal 3 8 2 2 5 2 2" xfId="14126"/>
    <cellStyle name="Normal 3 8 2 2 5 2 2 2" xfId="28609"/>
    <cellStyle name="Normal 3 8 2 2 5 2 2 2 2" xfId="57280"/>
    <cellStyle name="Normal 3 8 2 2 5 2 2 3" xfId="42944"/>
    <cellStyle name="Normal 3 8 2 2 5 2 3" xfId="21439"/>
    <cellStyle name="Normal 3 8 2 2 5 2 3 2" xfId="50110"/>
    <cellStyle name="Normal 3 8 2 2 5 2 4" xfId="35774"/>
    <cellStyle name="Normal 3 8 2 2 5 3" xfId="10563"/>
    <cellStyle name="Normal 3 8 2 2 5 3 2" xfId="25046"/>
    <cellStyle name="Normal 3 8 2 2 5 3 2 2" xfId="53717"/>
    <cellStyle name="Normal 3 8 2 2 5 3 3" xfId="39381"/>
    <cellStyle name="Normal 3 8 2 2 5 4" xfId="17876"/>
    <cellStyle name="Normal 3 8 2 2 5 4 2" xfId="46547"/>
    <cellStyle name="Normal 3 8 2 2 5 5" xfId="32211"/>
    <cellStyle name="Normal 3 8 2 2 6" xfId="5144"/>
    <cellStyle name="Normal 3 8 2 2 6 2" xfId="12348"/>
    <cellStyle name="Normal 3 8 2 2 6 2 2" xfId="26831"/>
    <cellStyle name="Normal 3 8 2 2 6 2 2 2" xfId="55502"/>
    <cellStyle name="Normal 3 8 2 2 6 2 3" xfId="41166"/>
    <cellStyle name="Normal 3 8 2 2 6 3" xfId="19661"/>
    <cellStyle name="Normal 3 8 2 2 6 3 2" xfId="48332"/>
    <cellStyle name="Normal 3 8 2 2 6 4" xfId="33996"/>
    <cellStyle name="Normal 3 8 2 2 7" xfId="8778"/>
    <cellStyle name="Normal 3 8 2 2 7 2" xfId="23261"/>
    <cellStyle name="Normal 3 8 2 2 7 2 2" xfId="51932"/>
    <cellStyle name="Normal 3 8 2 2 7 3" xfId="37596"/>
    <cellStyle name="Normal 3 8 2 2 8" xfId="16098"/>
    <cellStyle name="Normal 3 8 2 2 8 2" xfId="44769"/>
    <cellStyle name="Normal 3 8 2 2 9" xfId="30433"/>
    <cellStyle name="Normal 3 8 2 3" xfId="708"/>
    <cellStyle name="Normal 3 8 2 3 2" xfId="1153"/>
    <cellStyle name="Normal 3 8 2 3 2 2" xfId="3129"/>
    <cellStyle name="Normal 3 8 2 3 2 2 2" xfId="4892"/>
    <cellStyle name="Normal 3 8 2 3 2 2 2 2" xfId="8455"/>
    <cellStyle name="Normal 3 8 2 3 2 2 2 2 2" xfId="15659"/>
    <cellStyle name="Normal 3 8 2 3 2 2 2 2 2 2" xfId="30142"/>
    <cellStyle name="Normal 3 8 2 3 2 2 2 2 2 2 2" xfId="58813"/>
    <cellStyle name="Normal 3 8 2 3 2 2 2 2 2 3" xfId="44477"/>
    <cellStyle name="Normal 3 8 2 3 2 2 2 2 3" xfId="22972"/>
    <cellStyle name="Normal 3 8 2 3 2 2 2 2 3 2" xfId="51643"/>
    <cellStyle name="Normal 3 8 2 3 2 2 2 2 4" xfId="37307"/>
    <cellStyle name="Normal 3 8 2 3 2 2 2 3" xfId="12096"/>
    <cellStyle name="Normal 3 8 2 3 2 2 2 3 2" xfId="26579"/>
    <cellStyle name="Normal 3 8 2 3 2 2 2 3 2 2" xfId="55250"/>
    <cellStyle name="Normal 3 8 2 3 2 2 2 3 3" xfId="40914"/>
    <cellStyle name="Normal 3 8 2 3 2 2 2 4" xfId="19409"/>
    <cellStyle name="Normal 3 8 2 3 2 2 2 4 2" xfId="48080"/>
    <cellStyle name="Normal 3 8 2 3 2 2 2 5" xfId="33744"/>
    <cellStyle name="Normal 3 8 2 3 2 2 3" xfId="6687"/>
    <cellStyle name="Normal 3 8 2 3 2 2 3 2" xfId="13891"/>
    <cellStyle name="Normal 3 8 2 3 2 2 3 2 2" xfId="28374"/>
    <cellStyle name="Normal 3 8 2 3 2 2 3 2 2 2" xfId="57045"/>
    <cellStyle name="Normal 3 8 2 3 2 2 3 2 3" xfId="42709"/>
    <cellStyle name="Normal 3 8 2 3 2 2 3 3" xfId="21204"/>
    <cellStyle name="Normal 3 8 2 3 2 2 3 3 2" xfId="49875"/>
    <cellStyle name="Normal 3 8 2 3 2 2 3 4" xfId="35539"/>
    <cellStyle name="Normal 3 8 2 3 2 2 4" xfId="10328"/>
    <cellStyle name="Normal 3 8 2 3 2 2 4 2" xfId="24811"/>
    <cellStyle name="Normal 3 8 2 3 2 2 4 2 2" xfId="53482"/>
    <cellStyle name="Normal 3 8 2 3 2 2 4 3" xfId="39146"/>
    <cellStyle name="Normal 3 8 2 3 2 2 5" xfId="17641"/>
    <cellStyle name="Normal 3 8 2 3 2 2 5 2" xfId="46312"/>
    <cellStyle name="Normal 3 8 2 3 2 2 6" xfId="31976"/>
    <cellStyle name="Normal 3 8 2 3 2 3" xfId="4008"/>
    <cellStyle name="Normal 3 8 2 3 2 3 2" xfId="7571"/>
    <cellStyle name="Normal 3 8 2 3 2 3 2 2" xfId="14775"/>
    <cellStyle name="Normal 3 8 2 3 2 3 2 2 2" xfId="29258"/>
    <cellStyle name="Normal 3 8 2 3 2 3 2 2 2 2" xfId="57929"/>
    <cellStyle name="Normal 3 8 2 3 2 3 2 2 3" xfId="43593"/>
    <cellStyle name="Normal 3 8 2 3 2 3 2 3" xfId="22088"/>
    <cellStyle name="Normal 3 8 2 3 2 3 2 3 2" xfId="50759"/>
    <cellStyle name="Normal 3 8 2 3 2 3 2 4" xfId="36423"/>
    <cellStyle name="Normal 3 8 2 3 2 3 3" xfId="11212"/>
    <cellStyle name="Normal 3 8 2 3 2 3 3 2" xfId="25695"/>
    <cellStyle name="Normal 3 8 2 3 2 3 3 2 2" xfId="54366"/>
    <cellStyle name="Normal 3 8 2 3 2 3 3 3" xfId="40030"/>
    <cellStyle name="Normal 3 8 2 3 2 3 4" xfId="18525"/>
    <cellStyle name="Normal 3 8 2 3 2 3 4 2" xfId="47196"/>
    <cellStyle name="Normal 3 8 2 3 2 3 5" xfId="32860"/>
    <cellStyle name="Normal 3 8 2 3 2 4" xfId="5793"/>
    <cellStyle name="Normal 3 8 2 3 2 4 2" xfId="12997"/>
    <cellStyle name="Normal 3 8 2 3 2 4 2 2" xfId="27480"/>
    <cellStyle name="Normal 3 8 2 3 2 4 2 2 2" xfId="56151"/>
    <cellStyle name="Normal 3 8 2 3 2 4 2 3" xfId="41815"/>
    <cellStyle name="Normal 3 8 2 3 2 4 3" xfId="20310"/>
    <cellStyle name="Normal 3 8 2 3 2 4 3 2" xfId="48981"/>
    <cellStyle name="Normal 3 8 2 3 2 4 4" xfId="34645"/>
    <cellStyle name="Normal 3 8 2 3 2 5" xfId="9434"/>
    <cellStyle name="Normal 3 8 2 3 2 5 2" xfId="23917"/>
    <cellStyle name="Normal 3 8 2 3 2 5 2 2" xfId="52588"/>
    <cellStyle name="Normal 3 8 2 3 2 5 3" xfId="38252"/>
    <cellStyle name="Normal 3 8 2 3 2 6" xfId="16747"/>
    <cellStyle name="Normal 3 8 2 3 2 6 2" xfId="45418"/>
    <cellStyle name="Normal 3 8 2 3 2 7" xfId="31082"/>
    <cellStyle name="Normal 3 8 2 3 2 8" xfId="2250"/>
    <cellStyle name="Normal 3 8 2 3 3" xfId="2699"/>
    <cellStyle name="Normal 3 8 2 3 3 2" xfId="4458"/>
    <cellStyle name="Normal 3 8 2 3 3 2 2" xfId="8021"/>
    <cellStyle name="Normal 3 8 2 3 3 2 2 2" xfId="15225"/>
    <cellStyle name="Normal 3 8 2 3 3 2 2 2 2" xfId="29708"/>
    <cellStyle name="Normal 3 8 2 3 3 2 2 2 2 2" xfId="58379"/>
    <cellStyle name="Normal 3 8 2 3 3 2 2 2 3" xfId="44043"/>
    <cellStyle name="Normal 3 8 2 3 3 2 2 3" xfId="22538"/>
    <cellStyle name="Normal 3 8 2 3 3 2 2 3 2" xfId="51209"/>
    <cellStyle name="Normal 3 8 2 3 3 2 2 4" xfId="36873"/>
    <cellStyle name="Normal 3 8 2 3 3 2 3" xfId="11662"/>
    <cellStyle name="Normal 3 8 2 3 3 2 3 2" xfId="26145"/>
    <cellStyle name="Normal 3 8 2 3 3 2 3 2 2" xfId="54816"/>
    <cellStyle name="Normal 3 8 2 3 3 2 3 3" xfId="40480"/>
    <cellStyle name="Normal 3 8 2 3 3 2 4" xfId="18975"/>
    <cellStyle name="Normal 3 8 2 3 3 2 4 2" xfId="47646"/>
    <cellStyle name="Normal 3 8 2 3 3 2 5" xfId="33310"/>
    <cellStyle name="Normal 3 8 2 3 3 3" xfId="6253"/>
    <cellStyle name="Normal 3 8 2 3 3 3 2" xfId="13457"/>
    <cellStyle name="Normal 3 8 2 3 3 3 2 2" xfId="27940"/>
    <cellStyle name="Normal 3 8 2 3 3 3 2 2 2" xfId="56611"/>
    <cellStyle name="Normal 3 8 2 3 3 3 2 3" xfId="42275"/>
    <cellStyle name="Normal 3 8 2 3 3 3 3" xfId="20770"/>
    <cellStyle name="Normal 3 8 2 3 3 3 3 2" xfId="49441"/>
    <cellStyle name="Normal 3 8 2 3 3 3 4" xfId="35105"/>
    <cellStyle name="Normal 3 8 2 3 3 4" xfId="9894"/>
    <cellStyle name="Normal 3 8 2 3 3 4 2" xfId="24377"/>
    <cellStyle name="Normal 3 8 2 3 3 4 2 2" xfId="53048"/>
    <cellStyle name="Normal 3 8 2 3 3 4 3" xfId="38712"/>
    <cellStyle name="Normal 3 8 2 3 3 5" xfId="17207"/>
    <cellStyle name="Normal 3 8 2 3 3 5 2" xfId="45878"/>
    <cellStyle name="Normal 3 8 2 3 3 6" xfId="31542"/>
    <cellStyle name="Normal 3 8 2 3 4" xfId="3576"/>
    <cellStyle name="Normal 3 8 2 3 4 2" xfId="7137"/>
    <cellStyle name="Normal 3 8 2 3 4 2 2" xfId="14341"/>
    <cellStyle name="Normal 3 8 2 3 4 2 2 2" xfId="28824"/>
    <cellStyle name="Normal 3 8 2 3 4 2 2 2 2" xfId="57495"/>
    <cellStyle name="Normal 3 8 2 3 4 2 2 3" xfId="43159"/>
    <cellStyle name="Normal 3 8 2 3 4 2 3" xfId="21654"/>
    <cellStyle name="Normal 3 8 2 3 4 2 3 2" xfId="50325"/>
    <cellStyle name="Normal 3 8 2 3 4 2 4" xfId="35989"/>
    <cellStyle name="Normal 3 8 2 3 4 3" xfId="10778"/>
    <cellStyle name="Normal 3 8 2 3 4 3 2" xfId="25261"/>
    <cellStyle name="Normal 3 8 2 3 4 3 2 2" xfId="53932"/>
    <cellStyle name="Normal 3 8 2 3 4 3 3" xfId="39596"/>
    <cellStyle name="Normal 3 8 2 3 4 4" xfId="18091"/>
    <cellStyle name="Normal 3 8 2 3 4 4 2" xfId="46762"/>
    <cellStyle name="Normal 3 8 2 3 4 5" xfId="32426"/>
    <cellStyle name="Normal 3 8 2 3 5" xfId="5359"/>
    <cellStyle name="Normal 3 8 2 3 5 2" xfId="12563"/>
    <cellStyle name="Normal 3 8 2 3 5 2 2" xfId="27046"/>
    <cellStyle name="Normal 3 8 2 3 5 2 2 2" xfId="55717"/>
    <cellStyle name="Normal 3 8 2 3 5 2 3" xfId="41381"/>
    <cellStyle name="Normal 3 8 2 3 5 3" xfId="19876"/>
    <cellStyle name="Normal 3 8 2 3 5 3 2" xfId="48547"/>
    <cellStyle name="Normal 3 8 2 3 5 4" xfId="34211"/>
    <cellStyle name="Normal 3 8 2 3 6" xfId="8997"/>
    <cellStyle name="Normal 3 8 2 3 6 2" xfId="23480"/>
    <cellStyle name="Normal 3 8 2 3 6 2 2" xfId="52151"/>
    <cellStyle name="Normal 3 8 2 3 6 3" xfId="37815"/>
    <cellStyle name="Normal 3 8 2 3 7" xfId="16313"/>
    <cellStyle name="Normal 3 8 2 3 7 2" xfId="44984"/>
    <cellStyle name="Normal 3 8 2 3 8" xfId="30648"/>
    <cellStyle name="Normal 3 8 2 3 9" xfId="1820"/>
    <cellStyle name="Normal 3 8 2 4" xfId="937"/>
    <cellStyle name="Normal 3 8 2 4 2" xfId="2915"/>
    <cellStyle name="Normal 3 8 2 4 2 2" xfId="4676"/>
    <cellStyle name="Normal 3 8 2 4 2 2 2" xfId="8239"/>
    <cellStyle name="Normal 3 8 2 4 2 2 2 2" xfId="15443"/>
    <cellStyle name="Normal 3 8 2 4 2 2 2 2 2" xfId="29926"/>
    <cellStyle name="Normal 3 8 2 4 2 2 2 2 2 2" xfId="58597"/>
    <cellStyle name="Normal 3 8 2 4 2 2 2 2 3" xfId="44261"/>
    <cellStyle name="Normal 3 8 2 4 2 2 2 3" xfId="22756"/>
    <cellStyle name="Normal 3 8 2 4 2 2 2 3 2" xfId="51427"/>
    <cellStyle name="Normal 3 8 2 4 2 2 2 4" xfId="37091"/>
    <cellStyle name="Normal 3 8 2 4 2 2 3" xfId="11880"/>
    <cellStyle name="Normal 3 8 2 4 2 2 3 2" xfId="26363"/>
    <cellStyle name="Normal 3 8 2 4 2 2 3 2 2" xfId="55034"/>
    <cellStyle name="Normal 3 8 2 4 2 2 3 3" xfId="40698"/>
    <cellStyle name="Normal 3 8 2 4 2 2 4" xfId="19193"/>
    <cellStyle name="Normal 3 8 2 4 2 2 4 2" xfId="47864"/>
    <cellStyle name="Normal 3 8 2 4 2 2 5" xfId="33528"/>
    <cellStyle name="Normal 3 8 2 4 2 3" xfId="6471"/>
    <cellStyle name="Normal 3 8 2 4 2 3 2" xfId="13675"/>
    <cellStyle name="Normal 3 8 2 4 2 3 2 2" xfId="28158"/>
    <cellStyle name="Normal 3 8 2 4 2 3 2 2 2" xfId="56829"/>
    <cellStyle name="Normal 3 8 2 4 2 3 2 3" xfId="42493"/>
    <cellStyle name="Normal 3 8 2 4 2 3 3" xfId="20988"/>
    <cellStyle name="Normal 3 8 2 4 2 3 3 2" xfId="49659"/>
    <cellStyle name="Normal 3 8 2 4 2 3 4" xfId="35323"/>
    <cellStyle name="Normal 3 8 2 4 2 4" xfId="10112"/>
    <cellStyle name="Normal 3 8 2 4 2 4 2" xfId="24595"/>
    <cellStyle name="Normal 3 8 2 4 2 4 2 2" xfId="53266"/>
    <cellStyle name="Normal 3 8 2 4 2 4 3" xfId="38930"/>
    <cellStyle name="Normal 3 8 2 4 2 5" xfId="17425"/>
    <cellStyle name="Normal 3 8 2 4 2 5 2" xfId="46096"/>
    <cellStyle name="Normal 3 8 2 4 2 6" xfId="31760"/>
    <cellStyle name="Normal 3 8 2 4 3" xfId="3792"/>
    <cellStyle name="Normal 3 8 2 4 3 2" xfId="7355"/>
    <cellStyle name="Normal 3 8 2 4 3 2 2" xfId="14559"/>
    <cellStyle name="Normal 3 8 2 4 3 2 2 2" xfId="29042"/>
    <cellStyle name="Normal 3 8 2 4 3 2 2 2 2" xfId="57713"/>
    <cellStyle name="Normal 3 8 2 4 3 2 2 3" xfId="43377"/>
    <cellStyle name="Normal 3 8 2 4 3 2 3" xfId="21872"/>
    <cellStyle name="Normal 3 8 2 4 3 2 3 2" xfId="50543"/>
    <cellStyle name="Normal 3 8 2 4 3 2 4" xfId="36207"/>
    <cellStyle name="Normal 3 8 2 4 3 3" xfId="10996"/>
    <cellStyle name="Normal 3 8 2 4 3 3 2" xfId="25479"/>
    <cellStyle name="Normal 3 8 2 4 3 3 2 2" xfId="54150"/>
    <cellStyle name="Normal 3 8 2 4 3 3 3" xfId="39814"/>
    <cellStyle name="Normal 3 8 2 4 3 4" xfId="18309"/>
    <cellStyle name="Normal 3 8 2 4 3 4 2" xfId="46980"/>
    <cellStyle name="Normal 3 8 2 4 3 5" xfId="32644"/>
    <cellStyle name="Normal 3 8 2 4 4" xfId="5577"/>
    <cellStyle name="Normal 3 8 2 4 4 2" xfId="12781"/>
    <cellStyle name="Normal 3 8 2 4 4 2 2" xfId="27264"/>
    <cellStyle name="Normal 3 8 2 4 4 2 2 2" xfId="55935"/>
    <cellStyle name="Normal 3 8 2 4 4 2 3" xfId="41599"/>
    <cellStyle name="Normal 3 8 2 4 4 3" xfId="20094"/>
    <cellStyle name="Normal 3 8 2 4 4 3 2" xfId="48765"/>
    <cellStyle name="Normal 3 8 2 4 4 4" xfId="34429"/>
    <cellStyle name="Normal 3 8 2 4 5" xfId="9218"/>
    <cellStyle name="Normal 3 8 2 4 5 2" xfId="23701"/>
    <cellStyle name="Normal 3 8 2 4 5 2 2" xfId="52372"/>
    <cellStyle name="Normal 3 8 2 4 5 3" xfId="38036"/>
    <cellStyle name="Normal 3 8 2 4 6" xfId="16531"/>
    <cellStyle name="Normal 3 8 2 4 6 2" xfId="45202"/>
    <cellStyle name="Normal 3 8 2 4 7" xfId="30866"/>
    <cellStyle name="Normal 3 8 2 4 8" xfId="2036"/>
    <cellStyle name="Normal 3 8 2 5" xfId="2488"/>
    <cellStyle name="Normal 3 8 2 5 2" xfId="4242"/>
    <cellStyle name="Normal 3 8 2 5 2 2" xfId="7805"/>
    <cellStyle name="Normal 3 8 2 5 2 2 2" xfId="15009"/>
    <cellStyle name="Normal 3 8 2 5 2 2 2 2" xfId="29492"/>
    <cellStyle name="Normal 3 8 2 5 2 2 2 2 2" xfId="58163"/>
    <cellStyle name="Normal 3 8 2 5 2 2 2 3" xfId="43827"/>
    <cellStyle name="Normal 3 8 2 5 2 2 3" xfId="22322"/>
    <cellStyle name="Normal 3 8 2 5 2 2 3 2" xfId="50993"/>
    <cellStyle name="Normal 3 8 2 5 2 2 4" xfId="36657"/>
    <cellStyle name="Normal 3 8 2 5 2 3" xfId="11446"/>
    <cellStyle name="Normal 3 8 2 5 2 3 2" xfId="25929"/>
    <cellStyle name="Normal 3 8 2 5 2 3 2 2" xfId="54600"/>
    <cellStyle name="Normal 3 8 2 5 2 3 3" xfId="40264"/>
    <cellStyle name="Normal 3 8 2 5 2 4" xfId="18759"/>
    <cellStyle name="Normal 3 8 2 5 2 4 2" xfId="47430"/>
    <cellStyle name="Normal 3 8 2 5 2 5" xfId="33094"/>
    <cellStyle name="Normal 3 8 2 5 3" xfId="6037"/>
    <cellStyle name="Normal 3 8 2 5 3 2" xfId="13241"/>
    <cellStyle name="Normal 3 8 2 5 3 2 2" xfId="27724"/>
    <cellStyle name="Normal 3 8 2 5 3 2 2 2" xfId="56395"/>
    <cellStyle name="Normal 3 8 2 5 3 2 3" xfId="42059"/>
    <cellStyle name="Normal 3 8 2 5 3 3" xfId="20554"/>
    <cellStyle name="Normal 3 8 2 5 3 3 2" xfId="49225"/>
    <cellStyle name="Normal 3 8 2 5 3 4" xfId="34889"/>
    <cellStyle name="Normal 3 8 2 5 4" xfId="9678"/>
    <cellStyle name="Normal 3 8 2 5 4 2" xfId="24161"/>
    <cellStyle name="Normal 3 8 2 5 4 2 2" xfId="52832"/>
    <cellStyle name="Normal 3 8 2 5 4 3" xfId="38496"/>
    <cellStyle name="Normal 3 8 2 5 5" xfId="16991"/>
    <cellStyle name="Normal 3 8 2 5 5 2" xfId="45662"/>
    <cellStyle name="Normal 3 8 2 5 6" xfId="31326"/>
    <cellStyle name="Normal 3 8 2 6" xfId="3360"/>
    <cellStyle name="Normal 3 8 2 6 2" xfId="6921"/>
    <cellStyle name="Normal 3 8 2 6 2 2" xfId="14125"/>
    <cellStyle name="Normal 3 8 2 6 2 2 2" xfId="28608"/>
    <cellStyle name="Normal 3 8 2 6 2 2 2 2" xfId="57279"/>
    <cellStyle name="Normal 3 8 2 6 2 2 3" xfId="42943"/>
    <cellStyle name="Normal 3 8 2 6 2 3" xfId="21438"/>
    <cellStyle name="Normal 3 8 2 6 2 3 2" xfId="50109"/>
    <cellStyle name="Normal 3 8 2 6 2 4" xfId="35773"/>
    <cellStyle name="Normal 3 8 2 6 3" xfId="10562"/>
    <cellStyle name="Normal 3 8 2 6 3 2" xfId="25045"/>
    <cellStyle name="Normal 3 8 2 6 3 2 2" xfId="53716"/>
    <cellStyle name="Normal 3 8 2 6 3 3" xfId="39380"/>
    <cellStyle name="Normal 3 8 2 6 4" xfId="17875"/>
    <cellStyle name="Normal 3 8 2 6 4 2" xfId="46546"/>
    <cellStyle name="Normal 3 8 2 6 5" xfId="32210"/>
    <cellStyle name="Normal 3 8 2 7" xfId="5143"/>
    <cellStyle name="Normal 3 8 2 7 2" xfId="12347"/>
    <cellStyle name="Normal 3 8 2 7 2 2" xfId="26830"/>
    <cellStyle name="Normal 3 8 2 7 2 2 2" xfId="55501"/>
    <cellStyle name="Normal 3 8 2 7 2 3" xfId="41165"/>
    <cellStyle name="Normal 3 8 2 7 3" xfId="19660"/>
    <cellStyle name="Normal 3 8 2 7 3 2" xfId="48331"/>
    <cellStyle name="Normal 3 8 2 7 4" xfId="33995"/>
    <cellStyle name="Normal 3 8 2 8" xfId="8777"/>
    <cellStyle name="Normal 3 8 2 8 2" xfId="23260"/>
    <cellStyle name="Normal 3 8 2 8 2 2" xfId="51931"/>
    <cellStyle name="Normal 3 8 2 8 3" xfId="37595"/>
    <cellStyle name="Normal 3 8 2 9" xfId="16097"/>
    <cellStyle name="Normal 3 8 2 9 2" xfId="44768"/>
    <cellStyle name="Normal 3 8 3" xfId="369"/>
    <cellStyle name="Normal 3 8 3 10" xfId="1610"/>
    <cellStyle name="Normal 3 8 3 2" xfId="710"/>
    <cellStyle name="Normal 3 8 3 2 2" xfId="1155"/>
    <cellStyle name="Normal 3 8 3 2 2 2" xfId="3131"/>
    <cellStyle name="Normal 3 8 3 2 2 2 2" xfId="4894"/>
    <cellStyle name="Normal 3 8 3 2 2 2 2 2" xfId="8457"/>
    <cellStyle name="Normal 3 8 3 2 2 2 2 2 2" xfId="15661"/>
    <cellStyle name="Normal 3 8 3 2 2 2 2 2 2 2" xfId="30144"/>
    <cellStyle name="Normal 3 8 3 2 2 2 2 2 2 2 2" xfId="58815"/>
    <cellStyle name="Normal 3 8 3 2 2 2 2 2 2 3" xfId="44479"/>
    <cellStyle name="Normal 3 8 3 2 2 2 2 2 3" xfId="22974"/>
    <cellStyle name="Normal 3 8 3 2 2 2 2 2 3 2" xfId="51645"/>
    <cellStyle name="Normal 3 8 3 2 2 2 2 2 4" xfId="37309"/>
    <cellStyle name="Normal 3 8 3 2 2 2 2 3" xfId="12098"/>
    <cellStyle name="Normal 3 8 3 2 2 2 2 3 2" xfId="26581"/>
    <cellStyle name="Normal 3 8 3 2 2 2 2 3 2 2" xfId="55252"/>
    <cellStyle name="Normal 3 8 3 2 2 2 2 3 3" xfId="40916"/>
    <cellStyle name="Normal 3 8 3 2 2 2 2 4" xfId="19411"/>
    <cellStyle name="Normal 3 8 3 2 2 2 2 4 2" xfId="48082"/>
    <cellStyle name="Normal 3 8 3 2 2 2 2 5" xfId="33746"/>
    <cellStyle name="Normal 3 8 3 2 2 2 3" xfId="6689"/>
    <cellStyle name="Normal 3 8 3 2 2 2 3 2" xfId="13893"/>
    <cellStyle name="Normal 3 8 3 2 2 2 3 2 2" xfId="28376"/>
    <cellStyle name="Normal 3 8 3 2 2 2 3 2 2 2" xfId="57047"/>
    <cellStyle name="Normal 3 8 3 2 2 2 3 2 3" xfId="42711"/>
    <cellStyle name="Normal 3 8 3 2 2 2 3 3" xfId="21206"/>
    <cellStyle name="Normal 3 8 3 2 2 2 3 3 2" xfId="49877"/>
    <cellStyle name="Normal 3 8 3 2 2 2 3 4" xfId="35541"/>
    <cellStyle name="Normal 3 8 3 2 2 2 4" xfId="10330"/>
    <cellStyle name="Normal 3 8 3 2 2 2 4 2" xfId="24813"/>
    <cellStyle name="Normal 3 8 3 2 2 2 4 2 2" xfId="53484"/>
    <cellStyle name="Normal 3 8 3 2 2 2 4 3" xfId="39148"/>
    <cellStyle name="Normal 3 8 3 2 2 2 5" xfId="17643"/>
    <cellStyle name="Normal 3 8 3 2 2 2 5 2" xfId="46314"/>
    <cellStyle name="Normal 3 8 3 2 2 2 6" xfId="31978"/>
    <cellStyle name="Normal 3 8 3 2 2 3" xfId="4010"/>
    <cellStyle name="Normal 3 8 3 2 2 3 2" xfId="7573"/>
    <cellStyle name="Normal 3 8 3 2 2 3 2 2" xfId="14777"/>
    <cellStyle name="Normal 3 8 3 2 2 3 2 2 2" xfId="29260"/>
    <cellStyle name="Normal 3 8 3 2 2 3 2 2 2 2" xfId="57931"/>
    <cellStyle name="Normal 3 8 3 2 2 3 2 2 3" xfId="43595"/>
    <cellStyle name="Normal 3 8 3 2 2 3 2 3" xfId="22090"/>
    <cellStyle name="Normal 3 8 3 2 2 3 2 3 2" xfId="50761"/>
    <cellStyle name="Normal 3 8 3 2 2 3 2 4" xfId="36425"/>
    <cellStyle name="Normal 3 8 3 2 2 3 3" xfId="11214"/>
    <cellStyle name="Normal 3 8 3 2 2 3 3 2" xfId="25697"/>
    <cellStyle name="Normal 3 8 3 2 2 3 3 2 2" xfId="54368"/>
    <cellStyle name="Normal 3 8 3 2 2 3 3 3" xfId="40032"/>
    <cellStyle name="Normal 3 8 3 2 2 3 4" xfId="18527"/>
    <cellStyle name="Normal 3 8 3 2 2 3 4 2" xfId="47198"/>
    <cellStyle name="Normal 3 8 3 2 2 3 5" xfId="32862"/>
    <cellStyle name="Normal 3 8 3 2 2 4" xfId="5795"/>
    <cellStyle name="Normal 3 8 3 2 2 4 2" xfId="12999"/>
    <cellStyle name="Normal 3 8 3 2 2 4 2 2" xfId="27482"/>
    <cellStyle name="Normal 3 8 3 2 2 4 2 2 2" xfId="56153"/>
    <cellStyle name="Normal 3 8 3 2 2 4 2 3" xfId="41817"/>
    <cellStyle name="Normal 3 8 3 2 2 4 3" xfId="20312"/>
    <cellStyle name="Normal 3 8 3 2 2 4 3 2" xfId="48983"/>
    <cellStyle name="Normal 3 8 3 2 2 4 4" xfId="34647"/>
    <cellStyle name="Normal 3 8 3 2 2 5" xfId="9436"/>
    <cellStyle name="Normal 3 8 3 2 2 5 2" xfId="23919"/>
    <cellStyle name="Normal 3 8 3 2 2 5 2 2" xfId="52590"/>
    <cellStyle name="Normal 3 8 3 2 2 5 3" xfId="38254"/>
    <cellStyle name="Normal 3 8 3 2 2 6" xfId="16749"/>
    <cellStyle name="Normal 3 8 3 2 2 6 2" xfId="45420"/>
    <cellStyle name="Normal 3 8 3 2 2 7" xfId="31084"/>
    <cellStyle name="Normal 3 8 3 2 2 8" xfId="2252"/>
    <cellStyle name="Normal 3 8 3 2 3" xfId="2701"/>
    <cellStyle name="Normal 3 8 3 2 3 2" xfId="4460"/>
    <cellStyle name="Normal 3 8 3 2 3 2 2" xfId="8023"/>
    <cellStyle name="Normal 3 8 3 2 3 2 2 2" xfId="15227"/>
    <cellStyle name="Normal 3 8 3 2 3 2 2 2 2" xfId="29710"/>
    <cellStyle name="Normal 3 8 3 2 3 2 2 2 2 2" xfId="58381"/>
    <cellStyle name="Normal 3 8 3 2 3 2 2 2 3" xfId="44045"/>
    <cellStyle name="Normal 3 8 3 2 3 2 2 3" xfId="22540"/>
    <cellStyle name="Normal 3 8 3 2 3 2 2 3 2" xfId="51211"/>
    <cellStyle name="Normal 3 8 3 2 3 2 2 4" xfId="36875"/>
    <cellStyle name="Normal 3 8 3 2 3 2 3" xfId="11664"/>
    <cellStyle name="Normal 3 8 3 2 3 2 3 2" xfId="26147"/>
    <cellStyle name="Normal 3 8 3 2 3 2 3 2 2" xfId="54818"/>
    <cellStyle name="Normal 3 8 3 2 3 2 3 3" xfId="40482"/>
    <cellStyle name="Normal 3 8 3 2 3 2 4" xfId="18977"/>
    <cellStyle name="Normal 3 8 3 2 3 2 4 2" xfId="47648"/>
    <cellStyle name="Normal 3 8 3 2 3 2 5" xfId="33312"/>
    <cellStyle name="Normal 3 8 3 2 3 3" xfId="6255"/>
    <cellStyle name="Normal 3 8 3 2 3 3 2" xfId="13459"/>
    <cellStyle name="Normal 3 8 3 2 3 3 2 2" xfId="27942"/>
    <cellStyle name="Normal 3 8 3 2 3 3 2 2 2" xfId="56613"/>
    <cellStyle name="Normal 3 8 3 2 3 3 2 3" xfId="42277"/>
    <cellStyle name="Normal 3 8 3 2 3 3 3" xfId="20772"/>
    <cellStyle name="Normal 3 8 3 2 3 3 3 2" xfId="49443"/>
    <cellStyle name="Normal 3 8 3 2 3 3 4" xfId="35107"/>
    <cellStyle name="Normal 3 8 3 2 3 4" xfId="9896"/>
    <cellStyle name="Normal 3 8 3 2 3 4 2" xfId="24379"/>
    <cellStyle name="Normal 3 8 3 2 3 4 2 2" xfId="53050"/>
    <cellStyle name="Normal 3 8 3 2 3 4 3" xfId="38714"/>
    <cellStyle name="Normal 3 8 3 2 3 5" xfId="17209"/>
    <cellStyle name="Normal 3 8 3 2 3 5 2" xfId="45880"/>
    <cellStyle name="Normal 3 8 3 2 3 6" xfId="31544"/>
    <cellStyle name="Normal 3 8 3 2 4" xfId="3578"/>
    <cellStyle name="Normal 3 8 3 2 4 2" xfId="7139"/>
    <cellStyle name="Normal 3 8 3 2 4 2 2" xfId="14343"/>
    <cellStyle name="Normal 3 8 3 2 4 2 2 2" xfId="28826"/>
    <cellStyle name="Normal 3 8 3 2 4 2 2 2 2" xfId="57497"/>
    <cellStyle name="Normal 3 8 3 2 4 2 2 3" xfId="43161"/>
    <cellStyle name="Normal 3 8 3 2 4 2 3" xfId="21656"/>
    <cellStyle name="Normal 3 8 3 2 4 2 3 2" xfId="50327"/>
    <cellStyle name="Normal 3 8 3 2 4 2 4" xfId="35991"/>
    <cellStyle name="Normal 3 8 3 2 4 3" xfId="10780"/>
    <cellStyle name="Normal 3 8 3 2 4 3 2" xfId="25263"/>
    <cellStyle name="Normal 3 8 3 2 4 3 2 2" xfId="53934"/>
    <cellStyle name="Normal 3 8 3 2 4 3 3" xfId="39598"/>
    <cellStyle name="Normal 3 8 3 2 4 4" xfId="18093"/>
    <cellStyle name="Normal 3 8 3 2 4 4 2" xfId="46764"/>
    <cellStyle name="Normal 3 8 3 2 4 5" xfId="32428"/>
    <cellStyle name="Normal 3 8 3 2 5" xfId="5361"/>
    <cellStyle name="Normal 3 8 3 2 5 2" xfId="12565"/>
    <cellStyle name="Normal 3 8 3 2 5 2 2" xfId="27048"/>
    <cellStyle name="Normal 3 8 3 2 5 2 2 2" xfId="55719"/>
    <cellStyle name="Normal 3 8 3 2 5 2 3" xfId="41383"/>
    <cellStyle name="Normal 3 8 3 2 5 3" xfId="19878"/>
    <cellStyle name="Normal 3 8 3 2 5 3 2" xfId="48549"/>
    <cellStyle name="Normal 3 8 3 2 5 4" xfId="34213"/>
    <cellStyle name="Normal 3 8 3 2 6" xfId="8999"/>
    <cellStyle name="Normal 3 8 3 2 6 2" xfId="23482"/>
    <cellStyle name="Normal 3 8 3 2 6 2 2" xfId="52153"/>
    <cellStyle name="Normal 3 8 3 2 6 3" xfId="37817"/>
    <cellStyle name="Normal 3 8 3 2 7" xfId="16315"/>
    <cellStyle name="Normal 3 8 3 2 7 2" xfId="44986"/>
    <cellStyle name="Normal 3 8 3 2 8" xfId="30650"/>
    <cellStyle name="Normal 3 8 3 2 9" xfId="1822"/>
    <cellStyle name="Normal 3 8 3 3" xfId="939"/>
    <cellStyle name="Normal 3 8 3 3 2" xfId="2917"/>
    <cellStyle name="Normal 3 8 3 3 2 2" xfId="4678"/>
    <cellStyle name="Normal 3 8 3 3 2 2 2" xfId="8241"/>
    <cellStyle name="Normal 3 8 3 3 2 2 2 2" xfId="15445"/>
    <cellStyle name="Normal 3 8 3 3 2 2 2 2 2" xfId="29928"/>
    <cellStyle name="Normal 3 8 3 3 2 2 2 2 2 2" xfId="58599"/>
    <cellStyle name="Normal 3 8 3 3 2 2 2 2 3" xfId="44263"/>
    <cellStyle name="Normal 3 8 3 3 2 2 2 3" xfId="22758"/>
    <cellStyle name="Normal 3 8 3 3 2 2 2 3 2" xfId="51429"/>
    <cellStyle name="Normal 3 8 3 3 2 2 2 4" xfId="37093"/>
    <cellStyle name="Normal 3 8 3 3 2 2 3" xfId="11882"/>
    <cellStyle name="Normal 3 8 3 3 2 2 3 2" xfId="26365"/>
    <cellStyle name="Normal 3 8 3 3 2 2 3 2 2" xfId="55036"/>
    <cellStyle name="Normal 3 8 3 3 2 2 3 3" xfId="40700"/>
    <cellStyle name="Normal 3 8 3 3 2 2 4" xfId="19195"/>
    <cellStyle name="Normal 3 8 3 3 2 2 4 2" xfId="47866"/>
    <cellStyle name="Normal 3 8 3 3 2 2 5" xfId="33530"/>
    <cellStyle name="Normal 3 8 3 3 2 3" xfId="6473"/>
    <cellStyle name="Normal 3 8 3 3 2 3 2" xfId="13677"/>
    <cellStyle name="Normal 3 8 3 3 2 3 2 2" xfId="28160"/>
    <cellStyle name="Normal 3 8 3 3 2 3 2 2 2" xfId="56831"/>
    <cellStyle name="Normal 3 8 3 3 2 3 2 3" xfId="42495"/>
    <cellStyle name="Normal 3 8 3 3 2 3 3" xfId="20990"/>
    <cellStyle name="Normal 3 8 3 3 2 3 3 2" xfId="49661"/>
    <cellStyle name="Normal 3 8 3 3 2 3 4" xfId="35325"/>
    <cellStyle name="Normal 3 8 3 3 2 4" xfId="10114"/>
    <cellStyle name="Normal 3 8 3 3 2 4 2" xfId="24597"/>
    <cellStyle name="Normal 3 8 3 3 2 4 2 2" xfId="53268"/>
    <cellStyle name="Normal 3 8 3 3 2 4 3" xfId="38932"/>
    <cellStyle name="Normal 3 8 3 3 2 5" xfId="17427"/>
    <cellStyle name="Normal 3 8 3 3 2 5 2" xfId="46098"/>
    <cellStyle name="Normal 3 8 3 3 2 6" xfId="31762"/>
    <cellStyle name="Normal 3 8 3 3 3" xfId="3794"/>
    <cellStyle name="Normal 3 8 3 3 3 2" xfId="7357"/>
    <cellStyle name="Normal 3 8 3 3 3 2 2" xfId="14561"/>
    <cellStyle name="Normal 3 8 3 3 3 2 2 2" xfId="29044"/>
    <cellStyle name="Normal 3 8 3 3 3 2 2 2 2" xfId="57715"/>
    <cellStyle name="Normal 3 8 3 3 3 2 2 3" xfId="43379"/>
    <cellStyle name="Normal 3 8 3 3 3 2 3" xfId="21874"/>
    <cellStyle name="Normal 3 8 3 3 3 2 3 2" xfId="50545"/>
    <cellStyle name="Normal 3 8 3 3 3 2 4" xfId="36209"/>
    <cellStyle name="Normal 3 8 3 3 3 3" xfId="10998"/>
    <cellStyle name="Normal 3 8 3 3 3 3 2" xfId="25481"/>
    <cellStyle name="Normal 3 8 3 3 3 3 2 2" xfId="54152"/>
    <cellStyle name="Normal 3 8 3 3 3 3 3" xfId="39816"/>
    <cellStyle name="Normal 3 8 3 3 3 4" xfId="18311"/>
    <cellStyle name="Normal 3 8 3 3 3 4 2" xfId="46982"/>
    <cellStyle name="Normal 3 8 3 3 3 5" xfId="32646"/>
    <cellStyle name="Normal 3 8 3 3 4" xfId="5579"/>
    <cellStyle name="Normal 3 8 3 3 4 2" xfId="12783"/>
    <cellStyle name="Normal 3 8 3 3 4 2 2" xfId="27266"/>
    <cellStyle name="Normal 3 8 3 3 4 2 2 2" xfId="55937"/>
    <cellStyle name="Normal 3 8 3 3 4 2 3" xfId="41601"/>
    <cellStyle name="Normal 3 8 3 3 4 3" xfId="20096"/>
    <cellStyle name="Normal 3 8 3 3 4 3 2" xfId="48767"/>
    <cellStyle name="Normal 3 8 3 3 4 4" xfId="34431"/>
    <cellStyle name="Normal 3 8 3 3 5" xfId="9220"/>
    <cellStyle name="Normal 3 8 3 3 5 2" xfId="23703"/>
    <cellStyle name="Normal 3 8 3 3 5 2 2" xfId="52374"/>
    <cellStyle name="Normal 3 8 3 3 5 3" xfId="38038"/>
    <cellStyle name="Normal 3 8 3 3 6" xfId="16533"/>
    <cellStyle name="Normal 3 8 3 3 6 2" xfId="45204"/>
    <cellStyle name="Normal 3 8 3 3 7" xfId="30868"/>
    <cellStyle name="Normal 3 8 3 3 8" xfId="2038"/>
    <cellStyle name="Normal 3 8 3 4" xfId="2490"/>
    <cellStyle name="Normal 3 8 3 4 2" xfId="4244"/>
    <cellStyle name="Normal 3 8 3 4 2 2" xfId="7807"/>
    <cellStyle name="Normal 3 8 3 4 2 2 2" xfId="15011"/>
    <cellStyle name="Normal 3 8 3 4 2 2 2 2" xfId="29494"/>
    <cellStyle name="Normal 3 8 3 4 2 2 2 2 2" xfId="58165"/>
    <cellStyle name="Normal 3 8 3 4 2 2 2 3" xfId="43829"/>
    <cellStyle name="Normal 3 8 3 4 2 2 3" xfId="22324"/>
    <cellStyle name="Normal 3 8 3 4 2 2 3 2" xfId="50995"/>
    <cellStyle name="Normal 3 8 3 4 2 2 4" xfId="36659"/>
    <cellStyle name="Normal 3 8 3 4 2 3" xfId="11448"/>
    <cellStyle name="Normal 3 8 3 4 2 3 2" xfId="25931"/>
    <cellStyle name="Normal 3 8 3 4 2 3 2 2" xfId="54602"/>
    <cellStyle name="Normal 3 8 3 4 2 3 3" xfId="40266"/>
    <cellStyle name="Normal 3 8 3 4 2 4" xfId="18761"/>
    <cellStyle name="Normal 3 8 3 4 2 4 2" xfId="47432"/>
    <cellStyle name="Normal 3 8 3 4 2 5" xfId="33096"/>
    <cellStyle name="Normal 3 8 3 4 3" xfId="6039"/>
    <cellStyle name="Normal 3 8 3 4 3 2" xfId="13243"/>
    <cellStyle name="Normal 3 8 3 4 3 2 2" xfId="27726"/>
    <cellStyle name="Normal 3 8 3 4 3 2 2 2" xfId="56397"/>
    <cellStyle name="Normal 3 8 3 4 3 2 3" xfId="42061"/>
    <cellStyle name="Normal 3 8 3 4 3 3" xfId="20556"/>
    <cellStyle name="Normal 3 8 3 4 3 3 2" xfId="49227"/>
    <cellStyle name="Normal 3 8 3 4 3 4" xfId="34891"/>
    <cellStyle name="Normal 3 8 3 4 4" xfId="9680"/>
    <cellStyle name="Normal 3 8 3 4 4 2" xfId="24163"/>
    <cellStyle name="Normal 3 8 3 4 4 2 2" xfId="52834"/>
    <cellStyle name="Normal 3 8 3 4 4 3" xfId="38498"/>
    <cellStyle name="Normal 3 8 3 4 5" xfId="16993"/>
    <cellStyle name="Normal 3 8 3 4 5 2" xfId="45664"/>
    <cellStyle name="Normal 3 8 3 4 6" xfId="31328"/>
    <cellStyle name="Normal 3 8 3 5" xfId="3362"/>
    <cellStyle name="Normal 3 8 3 5 2" xfId="6923"/>
    <cellStyle name="Normal 3 8 3 5 2 2" xfId="14127"/>
    <cellStyle name="Normal 3 8 3 5 2 2 2" xfId="28610"/>
    <cellStyle name="Normal 3 8 3 5 2 2 2 2" xfId="57281"/>
    <cellStyle name="Normal 3 8 3 5 2 2 3" xfId="42945"/>
    <cellStyle name="Normal 3 8 3 5 2 3" xfId="21440"/>
    <cellStyle name="Normal 3 8 3 5 2 3 2" xfId="50111"/>
    <cellStyle name="Normal 3 8 3 5 2 4" xfId="35775"/>
    <cellStyle name="Normal 3 8 3 5 3" xfId="10564"/>
    <cellStyle name="Normal 3 8 3 5 3 2" xfId="25047"/>
    <cellStyle name="Normal 3 8 3 5 3 2 2" xfId="53718"/>
    <cellStyle name="Normal 3 8 3 5 3 3" xfId="39382"/>
    <cellStyle name="Normal 3 8 3 5 4" xfId="17877"/>
    <cellStyle name="Normal 3 8 3 5 4 2" xfId="46548"/>
    <cellStyle name="Normal 3 8 3 5 5" xfId="32212"/>
    <cellStyle name="Normal 3 8 3 6" xfId="5145"/>
    <cellStyle name="Normal 3 8 3 6 2" xfId="12349"/>
    <cellStyle name="Normal 3 8 3 6 2 2" xfId="26832"/>
    <cellStyle name="Normal 3 8 3 6 2 2 2" xfId="55503"/>
    <cellStyle name="Normal 3 8 3 6 2 3" xfId="41167"/>
    <cellStyle name="Normal 3 8 3 6 3" xfId="19662"/>
    <cellStyle name="Normal 3 8 3 6 3 2" xfId="48333"/>
    <cellStyle name="Normal 3 8 3 6 4" xfId="33997"/>
    <cellStyle name="Normal 3 8 3 7" xfId="8779"/>
    <cellStyle name="Normal 3 8 3 7 2" xfId="23262"/>
    <cellStyle name="Normal 3 8 3 7 2 2" xfId="51933"/>
    <cellStyle name="Normal 3 8 3 7 3" xfId="37597"/>
    <cellStyle name="Normal 3 8 3 8" xfId="16099"/>
    <cellStyle name="Normal 3 8 3 8 2" xfId="44770"/>
    <cellStyle name="Normal 3 8 3 9" xfId="30434"/>
    <cellStyle name="Normal 3 8 4" xfId="707"/>
    <cellStyle name="Normal 3 8 4 2" xfId="1152"/>
    <cellStyle name="Normal 3 8 4 2 2" xfId="3128"/>
    <cellStyle name="Normal 3 8 4 2 2 2" xfId="4891"/>
    <cellStyle name="Normal 3 8 4 2 2 2 2" xfId="8454"/>
    <cellStyle name="Normal 3 8 4 2 2 2 2 2" xfId="15658"/>
    <cellStyle name="Normal 3 8 4 2 2 2 2 2 2" xfId="30141"/>
    <cellStyle name="Normal 3 8 4 2 2 2 2 2 2 2" xfId="58812"/>
    <cellStyle name="Normal 3 8 4 2 2 2 2 2 3" xfId="44476"/>
    <cellStyle name="Normal 3 8 4 2 2 2 2 3" xfId="22971"/>
    <cellStyle name="Normal 3 8 4 2 2 2 2 3 2" xfId="51642"/>
    <cellStyle name="Normal 3 8 4 2 2 2 2 4" xfId="37306"/>
    <cellStyle name="Normal 3 8 4 2 2 2 3" xfId="12095"/>
    <cellStyle name="Normal 3 8 4 2 2 2 3 2" xfId="26578"/>
    <cellStyle name="Normal 3 8 4 2 2 2 3 2 2" xfId="55249"/>
    <cellStyle name="Normal 3 8 4 2 2 2 3 3" xfId="40913"/>
    <cellStyle name="Normal 3 8 4 2 2 2 4" xfId="19408"/>
    <cellStyle name="Normal 3 8 4 2 2 2 4 2" xfId="48079"/>
    <cellStyle name="Normal 3 8 4 2 2 2 5" xfId="33743"/>
    <cellStyle name="Normal 3 8 4 2 2 3" xfId="6686"/>
    <cellStyle name="Normal 3 8 4 2 2 3 2" xfId="13890"/>
    <cellStyle name="Normal 3 8 4 2 2 3 2 2" xfId="28373"/>
    <cellStyle name="Normal 3 8 4 2 2 3 2 2 2" xfId="57044"/>
    <cellStyle name="Normal 3 8 4 2 2 3 2 3" xfId="42708"/>
    <cellStyle name="Normal 3 8 4 2 2 3 3" xfId="21203"/>
    <cellStyle name="Normal 3 8 4 2 2 3 3 2" xfId="49874"/>
    <cellStyle name="Normal 3 8 4 2 2 3 4" xfId="35538"/>
    <cellStyle name="Normal 3 8 4 2 2 4" xfId="10327"/>
    <cellStyle name="Normal 3 8 4 2 2 4 2" xfId="24810"/>
    <cellStyle name="Normal 3 8 4 2 2 4 2 2" xfId="53481"/>
    <cellStyle name="Normal 3 8 4 2 2 4 3" xfId="39145"/>
    <cellStyle name="Normal 3 8 4 2 2 5" xfId="17640"/>
    <cellStyle name="Normal 3 8 4 2 2 5 2" xfId="46311"/>
    <cellStyle name="Normal 3 8 4 2 2 6" xfId="31975"/>
    <cellStyle name="Normal 3 8 4 2 3" xfId="4007"/>
    <cellStyle name="Normal 3 8 4 2 3 2" xfId="7570"/>
    <cellStyle name="Normal 3 8 4 2 3 2 2" xfId="14774"/>
    <cellStyle name="Normal 3 8 4 2 3 2 2 2" xfId="29257"/>
    <cellStyle name="Normal 3 8 4 2 3 2 2 2 2" xfId="57928"/>
    <cellStyle name="Normal 3 8 4 2 3 2 2 3" xfId="43592"/>
    <cellStyle name="Normal 3 8 4 2 3 2 3" xfId="22087"/>
    <cellStyle name="Normal 3 8 4 2 3 2 3 2" xfId="50758"/>
    <cellStyle name="Normal 3 8 4 2 3 2 4" xfId="36422"/>
    <cellStyle name="Normal 3 8 4 2 3 3" xfId="11211"/>
    <cellStyle name="Normal 3 8 4 2 3 3 2" xfId="25694"/>
    <cellStyle name="Normal 3 8 4 2 3 3 2 2" xfId="54365"/>
    <cellStyle name="Normal 3 8 4 2 3 3 3" xfId="40029"/>
    <cellStyle name="Normal 3 8 4 2 3 4" xfId="18524"/>
    <cellStyle name="Normal 3 8 4 2 3 4 2" xfId="47195"/>
    <cellStyle name="Normal 3 8 4 2 3 5" xfId="32859"/>
    <cellStyle name="Normal 3 8 4 2 4" xfId="5792"/>
    <cellStyle name="Normal 3 8 4 2 4 2" xfId="12996"/>
    <cellStyle name="Normal 3 8 4 2 4 2 2" xfId="27479"/>
    <cellStyle name="Normal 3 8 4 2 4 2 2 2" xfId="56150"/>
    <cellStyle name="Normal 3 8 4 2 4 2 3" xfId="41814"/>
    <cellStyle name="Normal 3 8 4 2 4 3" xfId="20309"/>
    <cellStyle name="Normal 3 8 4 2 4 3 2" xfId="48980"/>
    <cellStyle name="Normal 3 8 4 2 4 4" xfId="34644"/>
    <cellStyle name="Normal 3 8 4 2 5" xfId="9433"/>
    <cellStyle name="Normal 3 8 4 2 5 2" xfId="23916"/>
    <cellStyle name="Normal 3 8 4 2 5 2 2" xfId="52587"/>
    <cellStyle name="Normal 3 8 4 2 5 3" xfId="38251"/>
    <cellStyle name="Normal 3 8 4 2 6" xfId="16746"/>
    <cellStyle name="Normal 3 8 4 2 6 2" xfId="45417"/>
    <cellStyle name="Normal 3 8 4 2 7" xfId="31081"/>
    <cellStyle name="Normal 3 8 4 2 8" xfId="2249"/>
    <cellStyle name="Normal 3 8 4 3" xfId="2698"/>
    <cellStyle name="Normal 3 8 4 3 2" xfId="4457"/>
    <cellStyle name="Normal 3 8 4 3 2 2" xfId="8020"/>
    <cellStyle name="Normal 3 8 4 3 2 2 2" xfId="15224"/>
    <cellStyle name="Normal 3 8 4 3 2 2 2 2" xfId="29707"/>
    <cellStyle name="Normal 3 8 4 3 2 2 2 2 2" xfId="58378"/>
    <cellStyle name="Normal 3 8 4 3 2 2 2 3" xfId="44042"/>
    <cellStyle name="Normal 3 8 4 3 2 2 3" xfId="22537"/>
    <cellStyle name="Normal 3 8 4 3 2 2 3 2" xfId="51208"/>
    <cellStyle name="Normal 3 8 4 3 2 2 4" xfId="36872"/>
    <cellStyle name="Normal 3 8 4 3 2 3" xfId="11661"/>
    <cellStyle name="Normal 3 8 4 3 2 3 2" xfId="26144"/>
    <cellStyle name="Normal 3 8 4 3 2 3 2 2" xfId="54815"/>
    <cellStyle name="Normal 3 8 4 3 2 3 3" xfId="40479"/>
    <cellStyle name="Normal 3 8 4 3 2 4" xfId="18974"/>
    <cellStyle name="Normal 3 8 4 3 2 4 2" xfId="47645"/>
    <cellStyle name="Normal 3 8 4 3 2 5" xfId="33309"/>
    <cellStyle name="Normal 3 8 4 3 3" xfId="6252"/>
    <cellStyle name="Normal 3 8 4 3 3 2" xfId="13456"/>
    <cellStyle name="Normal 3 8 4 3 3 2 2" xfId="27939"/>
    <cellStyle name="Normal 3 8 4 3 3 2 2 2" xfId="56610"/>
    <cellStyle name="Normal 3 8 4 3 3 2 3" xfId="42274"/>
    <cellStyle name="Normal 3 8 4 3 3 3" xfId="20769"/>
    <cellStyle name="Normal 3 8 4 3 3 3 2" xfId="49440"/>
    <cellStyle name="Normal 3 8 4 3 3 4" xfId="35104"/>
    <cellStyle name="Normal 3 8 4 3 4" xfId="9893"/>
    <cellStyle name="Normal 3 8 4 3 4 2" xfId="24376"/>
    <cellStyle name="Normal 3 8 4 3 4 2 2" xfId="53047"/>
    <cellStyle name="Normal 3 8 4 3 4 3" xfId="38711"/>
    <cellStyle name="Normal 3 8 4 3 5" xfId="17206"/>
    <cellStyle name="Normal 3 8 4 3 5 2" xfId="45877"/>
    <cellStyle name="Normal 3 8 4 3 6" xfId="31541"/>
    <cellStyle name="Normal 3 8 4 4" xfId="3575"/>
    <cellStyle name="Normal 3 8 4 4 2" xfId="7136"/>
    <cellStyle name="Normal 3 8 4 4 2 2" xfId="14340"/>
    <cellStyle name="Normal 3 8 4 4 2 2 2" xfId="28823"/>
    <cellStyle name="Normal 3 8 4 4 2 2 2 2" xfId="57494"/>
    <cellStyle name="Normal 3 8 4 4 2 2 3" xfId="43158"/>
    <cellStyle name="Normal 3 8 4 4 2 3" xfId="21653"/>
    <cellStyle name="Normal 3 8 4 4 2 3 2" xfId="50324"/>
    <cellStyle name="Normal 3 8 4 4 2 4" xfId="35988"/>
    <cellStyle name="Normal 3 8 4 4 3" xfId="10777"/>
    <cellStyle name="Normal 3 8 4 4 3 2" xfId="25260"/>
    <cellStyle name="Normal 3 8 4 4 3 2 2" xfId="53931"/>
    <cellStyle name="Normal 3 8 4 4 3 3" xfId="39595"/>
    <cellStyle name="Normal 3 8 4 4 4" xfId="18090"/>
    <cellStyle name="Normal 3 8 4 4 4 2" xfId="46761"/>
    <cellStyle name="Normal 3 8 4 4 5" xfId="32425"/>
    <cellStyle name="Normal 3 8 4 5" xfId="5358"/>
    <cellStyle name="Normal 3 8 4 5 2" xfId="12562"/>
    <cellStyle name="Normal 3 8 4 5 2 2" xfId="27045"/>
    <cellStyle name="Normal 3 8 4 5 2 2 2" xfId="55716"/>
    <cellStyle name="Normal 3 8 4 5 2 3" xfId="41380"/>
    <cellStyle name="Normal 3 8 4 5 3" xfId="19875"/>
    <cellStyle name="Normal 3 8 4 5 3 2" xfId="48546"/>
    <cellStyle name="Normal 3 8 4 5 4" xfId="34210"/>
    <cellStyle name="Normal 3 8 4 6" xfId="8996"/>
    <cellStyle name="Normal 3 8 4 6 2" xfId="23479"/>
    <cellStyle name="Normal 3 8 4 6 2 2" xfId="52150"/>
    <cellStyle name="Normal 3 8 4 6 3" xfId="37814"/>
    <cellStyle name="Normal 3 8 4 7" xfId="16312"/>
    <cellStyle name="Normal 3 8 4 7 2" xfId="44983"/>
    <cellStyle name="Normal 3 8 4 8" xfId="30647"/>
    <cellStyle name="Normal 3 8 4 9" xfId="1819"/>
    <cellStyle name="Normal 3 8 5" xfId="936"/>
    <cellStyle name="Normal 3 8 5 2" xfId="2914"/>
    <cellStyle name="Normal 3 8 5 2 2" xfId="4675"/>
    <cellStyle name="Normal 3 8 5 2 2 2" xfId="8238"/>
    <cellStyle name="Normal 3 8 5 2 2 2 2" xfId="15442"/>
    <cellStyle name="Normal 3 8 5 2 2 2 2 2" xfId="29925"/>
    <cellStyle name="Normal 3 8 5 2 2 2 2 2 2" xfId="58596"/>
    <cellStyle name="Normal 3 8 5 2 2 2 2 3" xfId="44260"/>
    <cellStyle name="Normal 3 8 5 2 2 2 3" xfId="22755"/>
    <cellStyle name="Normal 3 8 5 2 2 2 3 2" xfId="51426"/>
    <cellStyle name="Normal 3 8 5 2 2 2 4" xfId="37090"/>
    <cellStyle name="Normal 3 8 5 2 2 3" xfId="11879"/>
    <cellStyle name="Normal 3 8 5 2 2 3 2" xfId="26362"/>
    <cellStyle name="Normal 3 8 5 2 2 3 2 2" xfId="55033"/>
    <cellStyle name="Normal 3 8 5 2 2 3 3" xfId="40697"/>
    <cellStyle name="Normal 3 8 5 2 2 4" xfId="19192"/>
    <cellStyle name="Normal 3 8 5 2 2 4 2" xfId="47863"/>
    <cellStyle name="Normal 3 8 5 2 2 5" xfId="33527"/>
    <cellStyle name="Normal 3 8 5 2 3" xfId="6470"/>
    <cellStyle name="Normal 3 8 5 2 3 2" xfId="13674"/>
    <cellStyle name="Normal 3 8 5 2 3 2 2" xfId="28157"/>
    <cellStyle name="Normal 3 8 5 2 3 2 2 2" xfId="56828"/>
    <cellStyle name="Normal 3 8 5 2 3 2 3" xfId="42492"/>
    <cellStyle name="Normal 3 8 5 2 3 3" xfId="20987"/>
    <cellStyle name="Normal 3 8 5 2 3 3 2" xfId="49658"/>
    <cellStyle name="Normal 3 8 5 2 3 4" xfId="35322"/>
    <cellStyle name="Normal 3 8 5 2 4" xfId="10111"/>
    <cellStyle name="Normal 3 8 5 2 4 2" xfId="24594"/>
    <cellStyle name="Normal 3 8 5 2 4 2 2" xfId="53265"/>
    <cellStyle name="Normal 3 8 5 2 4 3" xfId="38929"/>
    <cellStyle name="Normal 3 8 5 2 5" xfId="17424"/>
    <cellStyle name="Normal 3 8 5 2 5 2" xfId="46095"/>
    <cellStyle name="Normal 3 8 5 2 6" xfId="31759"/>
    <cellStyle name="Normal 3 8 5 3" xfId="3791"/>
    <cellStyle name="Normal 3 8 5 3 2" xfId="7354"/>
    <cellStyle name="Normal 3 8 5 3 2 2" xfId="14558"/>
    <cellStyle name="Normal 3 8 5 3 2 2 2" xfId="29041"/>
    <cellStyle name="Normal 3 8 5 3 2 2 2 2" xfId="57712"/>
    <cellStyle name="Normal 3 8 5 3 2 2 3" xfId="43376"/>
    <cellStyle name="Normal 3 8 5 3 2 3" xfId="21871"/>
    <cellStyle name="Normal 3 8 5 3 2 3 2" xfId="50542"/>
    <cellStyle name="Normal 3 8 5 3 2 4" xfId="36206"/>
    <cellStyle name="Normal 3 8 5 3 3" xfId="10995"/>
    <cellStyle name="Normal 3 8 5 3 3 2" xfId="25478"/>
    <cellStyle name="Normal 3 8 5 3 3 2 2" xfId="54149"/>
    <cellStyle name="Normal 3 8 5 3 3 3" xfId="39813"/>
    <cellStyle name="Normal 3 8 5 3 4" xfId="18308"/>
    <cellStyle name="Normal 3 8 5 3 4 2" xfId="46979"/>
    <cellStyle name="Normal 3 8 5 3 5" xfId="32643"/>
    <cellStyle name="Normal 3 8 5 4" xfId="5576"/>
    <cellStyle name="Normal 3 8 5 4 2" xfId="12780"/>
    <cellStyle name="Normal 3 8 5 4 2 2" xfId="27263"/>
    <cellStyle name="Normal 3 8 5 4 2 2 2" xfId="55934"/>
    <cellStyle name="Normal 3 8 5 4 2 3" xfId="41598"/>
    <cellStyle name="Normal 3 8 5 4 3" xfId="20093"/>
    <cellStyle name="Normal 3 8 5 4 3 2" xfId="48764"/>
    <cellStyle name="Normal 3 8 5 4 4" xfId="34428"/>
    <cellStyle name="Normal 3 8 5 5" xfId="9217"/>
    <cellStyle name="Normal 3 8 5 5 2" xfId="23700"/>
    <cellStyle name="Normal 3 8 5 5 2 2" xfId="52371"/>
    <cellStyle name="Normal 3 8 5 5 3" xfId="38035"/>
    <cellStyle name="Normal 3 8 5 6" xfId="16530"/>
    <cellStyle name="Normal 3 8 5 6 2" xfId="45201"/>
    <cellStyle name="Normal 3 8 5 7" xfId="30865"/>
    <cellStyle name="Normal 3 8 5 8" xfId="2035"/>
    <cellStyle name="Normal 3 8 6" xfId="2487"/>
    <cellStyle name="Normal 3 8 6 2" xfId="4241"/>
    <cellStyle name="Normal 3 8 6 2 2" xfId="7804"/>
    <cellStyle name="Normal 3 8 6 2 2 2" xfId="15008"/>
    <cellStyle name="Normal 3 8 6 2 2 2 2" xfId="29491"/>
    <cellStyle name="Normal 3 8 6 2 2 2 2 2" xfId="58162"/>
    <cellStyle name="Normal 3 8 6 2 2 2 3" xfId="43826"/>
    <cellStyle name="Normal 3 8 6 2 2 3" xfId="22321"/>
    <cellStyle name="Normal 3 8 6 2 2 3 2" xfId="50992"/>
    <cellStyle name="Normal 3 8 6 2 2 4" xfId="36656"/>
    <cellStyle name="Normal 3 8 6 2 3" xfId="11445"/>
    <cellStyle name="Normal 3 8 6 2 3 2" xfId="25928"/>
    <cellStyle name="Normal 3 8 6 2 3 2 2" xfId="54599"/>
    <cellStyle name="Normal 3 8 6 2 3 3" xfId="40263"/>
    <cellStyle name="Normal 3 8 6 2 4" xfId="18758"/>
    <cellStyle name="Normal 3 8 6 2 4 2" xfId="47429"/>
    <cellStyle name="Normal 3 8 6 2 5" xfId="33093"/>
    <cellStyle name="Normal 3 8 6 3" xfId="6036"/>
    <cellStyle name="Normal 3 8 6 3 2" xfId="13240"/>
    <cellStyle name="Normal 3 8 6 3 2 2" xfId="27723"/>
    <cellStyle name="Normal 3 8 6 3 2 2 2" xfId="56394"/>
    <cellStyle name="Normal 3 8 6 3 2 3" xfId="42058"/>
    <cellStyle name="Normal 3 8 6 3 3" xfId="20553"/>
    <cellStyle name="Normal 3 8 6 3 3 2" xfId="49224"/>
    <cellStyle name="Normal 3 8 6 3 4" xfId="34888"/>
    <cellStyle name="Normal 3 8 6 4" xfId="9677"/>
    <cellStyle name="Normal 3 8 6 4 2" xfId="24160"/>
    <cellStyle name="Normal 3 8 6 4 2 2" xfId="52831"/>
    <cellStyle name="Normal 3 8 6 4 3" xfId="38495"/>
    <cellStyle name="Normal 3 8 6 5" xfId="16990"/>
    <cellStyle name="Normal 3 8 6 5 2" xfId="45661"/>
    <cellStyle name="Normal 3 8 6 6" xfId="31325"/>
    <cellStyle name="Normal 3 8 7" xfId="3359"/>
    <cellStyle name="Normal 3 8 7 2" xfId="6920"/>
    <cellStyle name="Normal 3 8 7 2 2" xfId="14124"/>
    <cellStyle name="Normal 3 8 7 2 2 2" xfId="28607"/>
    <cellStyle name="Normal 3 8 7 2 2 2 2" xfId="57278"/>
    <cellStyle name="Normal 3 8 7 2 2 3" xfId="42942"/>
    <cellStyle name="Normal 3 8 7 2 3" xfId="21437"/>
    <cellStyle name="Normal 3 8 7 2 3 2" xfId="50108"/>
    <cellStyle name="Normal 3 8 7 2 4" xfId="35772"/>
    <cellStyle name="Normal 3 8 7 3" xfId="10561"/>
    <cellStyle name="Normal 3 8 7 3 2" xfId="25044"/>
    <cellStyle name="Normal 3 8 7 3 2 2" xfId="53715"/>
    <cellStyle name="Normal 3 8 7 3 3" xfId="39379"/>
    <cellStyle name="Normal 3 8 7 4" xfId="17874"/>
    <cellStyle name="Normal 3 8 7 4 2" xfId="46545"/>
    <cellStyle name="Normal 3 8 7 5" xfId="32209"/>
    <cellStyle name="Normal 3 8 8" xfId="5142"/>
    <cellStyle name="Normal 3 8 8 2" xfId="12346"/>
    <cellStyle name="Normal 3 8 8 2 2" xfId="26829"/>
    <cellStyle name="Normal 3 8 8 2 2 2" xfId="55500"/>
    <cellStyle name="Normal 3 8 8 2 3" xfId="41164"/>
    <cellStyle name="Normal 3 8 8 3" xfId="19659"/>
    <cellStyle name="Normal 3 8 8 3 2" xfId="48330"/>
    <cellStyle name="Normal 3 8 8 4" xfId="33994"/>
    <cellStyle name="Normal 3 8 9" xfId="8776"/>
    <cellStyle name="Normal 3 8 9 2" xfId="23259"/>
    <cellStyle name="Normal 3 8 9 2 2" xfId="51930"/>
    <cellStyle name="Normal 3 8 9 3" xfId="37594"/>
    <cellStyle name="Normal 3 9" xfId="370"/>
    <cellStyle name="Normal 3 9 10" xfId="30435"/>
    <cellStyle name="Normal 3 9 11" xfId="1611"/>
    <cellStyle name="Normal 3 9 2" xfId="371"/>
    <cellStyle name="Normal 3 9 2 10" xfId="1612"/>
    <cellStyle name="Normal 3 9 2 2" xfId="712"/>
    <cellStyle name="Normal 3 9 2 2 2" xfId="1157"/>
    <cellStyle name="Normal 3 9 2 2 2 2" xfId="3133"/>
    <cellStyle name="Normal 3 9 2 2 2 2 2" xfId="4896"/>
    <cellStyle name="Normal 3 9 2 2 2 2 2 2" xfId="8459"/>
    <cellStyle name="Normal 3 9 2 2 2 2 2 2 2" xfId="15663"/>
    <cellStyle name="Normal 3 9 2 2 2 2 2 2 2 2" xfId="30146"/>
    <cellStyle name="Normal 3 9 2 2 2 2 2 2 2 2 2" xfId="58817"/>
    <cellStyle name="Normal 3 9 2 2 2 2 2 2 2 3" xfId="44481"/>
    <cellStyle name="Normal 3 9 2 2 2 2 2 2 3" xfId="22976"/>
    <cellStyle name="Normal 3 9 2 2 2 2 2 2 3 2" xfId="51647"/>
    <cellStyle name="Normal 3 9 2 2 2 2 2 2 4" xfId="37311"/>
    <cellStyle name="Normal 3 9 2 2 2 2 2 3" xfId="12100"/>
    <cellStyle name="Normal 3 9 2 2 2 2 2 3 2" xfId="26583"/>
    <cellStyle name="Normal 3 9 2 2 2 2 2 3 2 2" xfId="55254"/>
    <cellStyle name="Normal 3 9 2 2 2 2 2 3 3" xfId="40918"/>
    <cellStyle name="Normal 3 9 2 2 2 2 2 4" xfId="19413"/>
    <cellStyle name="Normal 3 9 2 2 2 2 2 4 2" xfId="48084"/>
    <cellStyle name="Normal 3 9 2 2 2 2 2 5" xfId="33748"/>
    <cellStyle name="Normal 3 9 2 2 2 2 3" xfId="6691"/>
    <cellStyle name="Normal 3 9 2 2 2 2 3 2" xfId="13895"/>
    <cellStyle name="Normal 3 9 2 2 2 2 3 2 2" xfId="28378"/>
    <cellStyle name="Normal 3 9 2 2 2 2 3 2 2 2" xfId="57049"/>
    <cellStyle name="Normal 3 9 2 2 2 2 3 2 3" xfId="42713"/>
    <cellStyle name="Normal 3 9 2 2 2 2 3 3" xfId="21208"/>
    <cellStyle name="Normal 3 9 2 2 2 2 3 3 2" xfId="49879"/>
    <cellStyle name="Normal 3 9 2 2 2 2 3 4" xfId="35543"/>
    <cellStyle name="Normal 3 9 2 2 2 2 4" xfId="10332"/>
    <cellStyle name="Normal 3 9 2 2 2 2 4 2" xfId="24815"/>
    <cellStyle name="Normal 3 9 2 2 2 2 4 2 2" xfId="53486"/>
    <cellStyle name="Normal 3 9 2 2 2 2 4 3" xfId="39150"/>
    <cellStyle name="Normal 3 9 2 2 2 2 5" xfId="17645"/>
    <cellStyle name="Normal 3 9 2 2 2 2 5 2" xfId="46316"/>
    <cellStyle name="Normal 3 9 2 2 2 2 6" xfId="31980"/>
    <cellStyle name="Normal 3 9 2 2 2 3" xfId="4012"/>
    <cellStyle name="Normal 3 9 2 2 2 3 2" xfId="7575"/>
    <cellStyle name="Normal 3 9 2 2 2 3 2 2" xfId="14779"/>
    <cellStyle name="Normal 3 9 2 2 2 3 2 2 2" xfId="29262"/>
    <cellStyle name="Normal 3 9 2 2 2 3 2 2 2 2" xfId="57933"/>
    <cellStyle name="Normal 3 9 2 2 2 3 2 2 3" xfId="43597"/>
    <cellStyle name="Normal 3 9 2 2 2 3 2 3" xfId="22092"/>
    <cellStyle name="Normal 3 9 2 2 2 3 2 3 2" xfId="50763"/>
    <cellStyle name="Normal 3 9 2 2 2 3 2 4" xfId="36427"/>
    <cellStyle name="Normal 3 9 2 2 2 3 3" xfId="11216"/>
    <cellStyle name="Normal 3 9 2 2 2 3 3 2" xfId="25699"/>
    <cellStyle name="Normal 3 9 2 2 2 3 3 2 2" xfId="54370"/>
    <cellStyle name="Normal 3 9 2 2 2 3 3 3" xfId="40034"/>
    <cellStyle name="Normal 3 9 2 2 2 3 4" xfId="18529"/>
    <cellStyle name="Normal 3 9 2 2 2 3 4 2" xfId="47200"/>
    <cellStyle name="Normal 3 9 2 2 2 3 5" xfId="32864"/>
    <cellStyle name="Normal 3 9 2 2 2 4" xfId="5797"/>
    <cellStyle name="Normal 3 9 2 2 2 4 2" xfId="13001"/>
    <cellStyle name="Normal 3 9 2 2 2 4 2 2" xfId="27484"/>
    <cellStyle name="Normal 3 9 2 2 2 4 2 2 2" xfId="56155"/>
    <cellStyle name="Normal 3 9 2 2 2 4 2 3" xfId="41819"/>
    <cellStyle name="Normal 3 9 2 2 2 4 3" xfId="20314"/>
    <cellStyle name="Normal 3 9 2 2 2 4 3 2" xfId="48985"/>
    <cellStyle name="Normal 3 9 2 2 2 4 4" xfId="34649"/>
    <cellStyle name="Normal 3 9 2 2 2 5" xfId="9438"/>
    <cellStyle name="Normal 3 9 2 2 2 5 2" xfId="23921"/>
    <cellStyle name="Normal 3 9 2 2 2 5 2 2" xfId="52592"/>
    <cellStyle name="Normal 3 9 2 2 2 5 3" xfId="38256"/>
    <cellStyle name="Normal 3 9 2 2 2 6" xfId="16751"/>
    <cellStyle name="Normal 3 9 2 2 2 6 2" xfId="45422"/>
    <cellStyle name="Normal 3 9 2 2 2 7" xfId="31086"/>
    <cellStyle name="Normal 3 9 2 2 2 8" xfId="2254"/>
    <cellStyle name="Normal 3 9 2 2 3" xfId="2703"/>
    <cellStyle name="Normal 3 9 2 2 3 2" xfId="4462"/>
    <cellStyle name="Normal 3 9 2 2 3 2 2" xfId="8025"/>
    <cellStyle name="Normal 3 9 2 2 3 2 2 2" xfId="15229"/>
    <cellStyle name="Normal 3 9 2 2 3 2 2 2 2" xfId="29712"/>
    <cellStyle name="Normal 3 9 2 2 3 2 2 2 2 2" xfId="58383"/>
    <cellStyle name="Normal 3 9 2 2 3 2 2 2 3" xfId="44047"/>
    <cellStyle name="Normal 3 9 2 2 3 2 2 3" xfId="22542"/>
    <cellStyle name="Normal 3 9 2 2 3 2 2 3 2" xfId="51213"/>
    <cellStyle name="Normal 3 9 2 2 3 2 2 4" xfId="36877"/>
    <cellStyle name="Normal 3 9 2 2 3 2 3" xfId="11666"/>
    <cellStyle name="Normal 3 9 2 2 3 2 3 2" xfId="26149"/>
    <cellStyle name="Normal 3 9 2 2 3 2 3 2 2" xfId="54820"/>
    <cellStyle name="Normal 3 9 2 2 3 2 3 3" xfId="40484"/>
    <cellStyle name="Normal 3 9 2 2 3 2 4" xfId="18979"/>
    <cellStyle name="Normal 3 9 2 2 3 2 4 2" xfId="47650"/>
    <cellStyle name="Normal 3 9 2 2 3 2 5" xfId="33314"/>
    <cellStyle name="Normal 3 9 2 2 3 3" xfId="6257"/>
    <cellStyle name="Normal 3 9 2 2 3 3 2" xfId="13461"/>
    <cellStyle name="Normal 3 9 2 2 3 3 2 2" xfId="27944"/>
    <cellStyle name="Normal 3 9 2 2 3 3 2 2 2" xfId="56615"/>
    <cellStyle name="Normal 3 9 2 2 3 3 2 3" xfId="42279"/>
    <cellStyle name="Normal 3 9 2 2 3 3 3" xfId="20774"/>
    <cellStyle name="Normal 3 9 2 2 3 3 3 2" xfId="49445"/>
    <cellStyle name="Normal 3 9 2 2 3 3 4" xfId="35109"/>
    <cellStyle name="Normal 3 9 2 2 3 4" xfId="9898"/>
    <cellStyle name="Normal 3 9 2 2 3 4 2" xfId="24381"/>
    <cellStyle name="Normal 3 9 2 2 3 4 2 2" xfId="53052"/>
    <cellStyle name="Normal 3 9 2 2 3 4 3" xfId="38716"/>
    <cellStyle name="Normal 3 9 2 2 3 5" xfId="17211"/>
    <cellStyle name="Normal 3 9 2 2 3 5 2" xfId="45882"/>
    <cellStyle name="Normal 3 9 2 2 3 6" xfId="31546"/>
    <cellStyle name="Normal 3 9 2 2 4" xfId="3580"/>
    <cellStyle name="Normal 3 9 2 2 4 2" xfId="7141"/>
    <cellStyle name="Normal 3 9 2 2 4 2 2" xfId="14345"/>
    <cellStyle name="Normal 3 9 2 2 4 2 2 2" xfId="28828"/>
    <cellStyle name="Normal 3 9 2 2 4 2 2 2 2" xfId="57499"/>
    <cellStyle name="Normal 3 9 2 2 4 2 2 3" xfId="43163"/>
    <cellStyle name="Normal 3 9 2 2 4 2 3" xfId="21658"/>
    <cellStyle name="Normal 3 9 2 2 4 2 3 2" xfId="50329"/>
    <cellStyle name="Normal 3 9 2 2 4 2 4" xfId="35993"/>
    <cellStyle name="Normal 3 9 2 2 4 3" xfId="10782"/>
    <cellStyle name="Normal 3 9 2 2 4 3 2" xfId="25265"/>
    <cellStyle name="Normal 3 9 2 2 4 3 2 2" xfId="53936"/>
    <cellStyle name="Normal 3 9 2 2 4 3 3" xfId="39600"/>
    <cellStyle name="Normal 3 9 2 2 4 4" xfId="18095"/>
    <cellStyle name="Normal 3 9 2 2 4 4 2" xfId="46766"/>
    <cellStyle name="Normal 3 9 2 2 4 5" xfId="32430"/>
    <cellStyle name="Normal 3 9 2 2 5" xfId="5363"/>
    <cellStyle name="Normal 3 9 2 2 5 2" xfId="12567"/>
    <cellStyle name="Normal 3 9 2 2 5 2 2" xfId="27050"/>
    <cellStyle name="Normal 3 9 2 2 5 2 2 2" xfId="55721"/>
    <cellStyle name="Normal 3 9 2 2 5 2 3" xfId="41385"/>
    <cellStyle name="Normal 3 9 2 2 5 3" xfId="19880"/>
    <cellStyle name="Normal 3 9 2 2 5 3 2" xfId="48551"/>
    <cellStyle name="Normal 3 9 2 2 5 4" xfId="34215"/>
    <cellStyle name="Normal 3 9 2 2 6" xfId="9001"/>
    <cellStyle name="Normal 3 9 2 2 6 2" xfId="23484"/>
    <cellStyle name="Normal 3 9 2 2 6 2 2" xfId="52155"/>
    <cellStyle name="Normal 3 9 2 2 6 3" xfId="37819"/>
    <cellStyle name="Normal 3 9 2 2 7" xfId="16317"/>
    <cellStyle name="Normal 3 9 2 2 7 2" xfId="44988"/>
    <cellStyle name="Normal 3 9 2 2 8" xfId="30652"/>
    <cellStyle name="Normal 3 9 2 2 9" xfId="1824"/>
    <cellStyle name="Normal 3 9 2 3" xfId="941"/>
    <cellStyle name="Normal 3 9 2 3 2" xfId="2919"/>
    <cellStyle name="Normal 3 9 2 3 2 2" xfId="4680"/>
    <cellStyle name="Normal 3 9 2 3 2 2 2" xfId="8243"/>
    <cellStyle name="Normal 3 9 2 3 2 2 2 2" xfId="15447"/>
    <cellStyle name="Normal 3 9 2 3 2 2 2 2 2" xfId="29930"/>
    <cellStyle name="Normal 3 9 2 3 2 2 2 2 2 2" xfId="58601"/>
    <cellStyle name="Normal 3 9 2 3 2 2 2 2 3" xfId="44265"/>
    <cellStyle name="Normal 3 9 2 3 2 2 2 3" xfId="22760"/>
    <cellStyle name="Normal 3 9 2 3 2 2 2 3 2" xfId="51431"/>
    <cellStyle name="Normal 3 9 2 3 2 2 2 4" xfId="37095"/>
    <cellStyle name="Normal 3 9 2 3 2 2 3" xfId="11884"/>
    <cellStyle name="Normal 3 9 2 3 2 2 3 2" xfId="26367"/>
    <cellStyle name="Normal 3 9 2 3 2 2 3 2 2" xfId="55038"/>
    <cellStyle name="Normal 3 9 2 3 2 2 3 3" xfId="40702"/>
    <cellStyle name="Normal 3 9 2 3 2 2 4" xfId="19197"/>
    <cellStyle name="Normal 3 9 2 3 2 2 4 2" xfId="47868"/>
    <cellStyle name="Normal 3 9 2 3 2 2 5" xfId="33532"/>
    <cellStyle name="Normal 3 9 2 3 2 3" xfId="6475"/>
    <cellStyle name="Normal 3 9 2 3 2 3 2" xfId="13679"/>
    <cellStyle name="Normal 3 9 2 3 2 3 2 2" xfId="28162"/>
    <cellStyle name="Normal 3 9 2 3 2 3 2 2 2" xfId="56833"/>
    <cellStyle name="Normal 3 9 2 3 2 3 2 3" xfId="42497"/>
    <cellStyle name="Normal 3 9 2 3 2 3 3" xfId="20992"/>
    <cellStyle name="Normal 3 9 2 3 2 3 3 2" xfId="49663"/>
    <cellStyle name="Normal 3 9 2 3 2 3 4" xfId="35327"/>
    <cellStyle name="Normal 3 9 2 3 2 4" xfId="10116"/>
    <cellStyle name="Normal 3 9 2 3 2 4 2" xfId="24599"/>
    <cellStyle name="Normal 3 9 2 3 2 4 2 2" xfId="53270"/>
    <cellStyle name="Normal 3 9 2 3 2 4 3" xfId="38934"/>
    <cellStyle name="Normal 3 9 2 3 2 5" xfId="17429"/>
    <cellStyle name="Normal 3 9 2 3 2 5 2" xfId="46100"/>
    <cellStyle name="Normal 3 9 2 3 2 6" xfId="31764"/>
    <cellStyle name="Normal 3 9 2 3 3" xfId="3796"/>
    <cellStyle name="Normal 3 9 2 3 3 2" xfId="7359"/>
    <cellStyle name="Normal 3 9 2 3 3 2 2" xfId="14563"/>
    <cellStyle name="Normal 3 9 2 3 3 2 2 2" xfId="29046"/>
    <cellStyle name="Normal 3 9 2 3 3 2 2 2 2" xfId="57717"/>
    <cellStyle name="Normal 3 9 2 3 3 2 2 3" xfId="43381"/>
    <cellStyle name="Normal 3 9 2 3 3 2 3" xfId="21876"/>
    <cellStyle name="Normal 3 9 2 3 3 2 3 2" xfId="50547"/>
    <cellStyle name="Normal 3 9 2 3 3 2 4" xfId="36211"/>
    <cellStyle name="Normal 3 9 2 3 3 3" xfId="11000"/>
    <cellStyle name="Normal 3 9 2 3 3 3 2" xfId="25483"/>
    <cellStyle name="Normal 3 9 2 3 3 3 2 2" xfId="54154"/>
    <cellStyle name="Normal 3 9 2 3 3 3 3" xfId="39818"/>
    <cellStyle name="Normal 3 9 2 3 3 4" xfId="18313"/>
    <cellStyle name="Normal 3 9 2 3 3 4 2" xfId="46984"/>
    <cellStyle name="Normal 3 9 2 3 3 5" xfId="32648"/>
    <cellStyle name="Normal 3 9 2 3 4" xfId="5581"/>
    <cellStyle name="Normal 3 9 2 3 4 2" xfId="12785"/>
    <cellStyle name="Normal 3 9 2 3 4 2 2" xfId="27268"/>
    <cellStyle name="Normal 3 9 2 3 4 2 2 2" xfId="55939"/>
    <cellStyle name="Normal 3 9 2 3 4 2 3" xfId="41603"/>
    <cellStyle name="Normal 3 9 2 3 4 3" xfId="20098"/>
    <cellStyle name="Normal 3 9 2 3 4 3 2" xfId="48769"/>
    <cellStyle name="Normal 3 9 2 3 4 4" xfId="34433"/>
    <cellStyle name="Normal 3 9 2 3 5" xfId="9222"/>
    <cellStyle name="Normal 3 9 2 3 5 2" xfId="23705"/>
    <cellStyle name="Normal 3 9 2 3 5 2 2" xfId="52376"/>
    <cellStyle name="Normal 3 9 2 3 5 3" xfId="38040"/>
    <cellStyle name="Normal 3 9 2 3 6" xfId="16535"/>
    <cellStyle name="Normal 3 9 2 3 6 2" xfId="45206"/>
    <cellStyle name="Normal 3 9 2 3 7" xfId="30870"/>
    <cellStyle name="Normal 3 9 2 3 8" xfId="2040"/>
    <cellStyle name="Normal 3 9 2 4" xfId="2492"/>
    <cellStyle name="Normal 3 9 2 4 2" xfId="4246"/>
    <cellStyle name="Normal 3 9 2 4 2 2" xfId="7809"/>
    <cellStyle name="Normal 3 9 2 4 2 2 2" xfId="15013"/>
    <cellStyle name="Normal 3 9 2 4 2 2 2 2" xfId="29496"/>
    <cellStyle name="Normal 3 9 2 4 2 2 2 2 2" xfId="58167"/>
    <cellStyle name="Normal 3 9 2 4 2 2 2 3" xfId="43831"/>
    <cellStyle name="Normal 3 9 2 4 2 2 3" xfId="22326"/>
    <cellStyle name="Normal 3 9 2 4 2 2 3 2" xfId="50997"/>
    <cellStyle name="Normal 3 9 2 4 2 2 4" xfId="36661"/>
    <cellStyle name="Normal 3 9 2 4 2 3" xfId="11450"/>
    <cellStyle name="Normal 3 9 2 4 2 3 2" xfId="25933"/>
    <cellStyle name="Normal 3 9 2 4 2 3 2 2" xfId="54604"/>
    <cellStyle name="Normal 3 9 2 4 2 3 3" xfId="40268"/>
    <cellStyle name="Normal 3 9 2 4 2 4" xfId="18763"/>
    <cellStyle name="Normal 3 9 2 4 2 4 2" xfId="47434"/>
    <cellStyle name="Normal 3 9 2 4 2 5" xfId="33098"/>
    <cellStyle name="Normal 3 9 2 4 3" xfId="6041"/>
    <cellStyle name="Normal 3 9 2 4 3 2" xfId="13245"/>
    <cellStyle name="Normal 3 9 2 4 3 2 2" xfId="27728"/>
    <cellStyle name="Normal 3 9 2 4 3 2 2 2" xfId="56399"/>
    <cellStyle name="Normal 3 9 2 4 3 2 3" xfId="42063"/>
    <cellStyle name="Normal 3 9 2 4 3 3" xfId="20558"/>
    <cellStyle name="Normal 3 9 2 4 3 3 2" xfId="49229"/>
    <cellStyle name="Normal 3 9 2 4 3 4" xfId="34893"/>
    <cellStyle name="Normal 3 9 2 4 4" xfId="9682"/>
    <cellStyle name="Normal 3 9 2 4 4 2" xfId="24165"/>
    <cellStyle name="Normal 3 9 2 4 4 2 2" xfId="52836"/>
    <cellStyle name="Normal 3 9 2 4 4 3" xfId="38500"/>
    <cellStyle name="Normal 3 9 2 4 5" xfId="16995"/>
    <cellStyle name="Normal 3 9 2 4 5 2" xfId="45666"/>
    <cellStyle name="Normal 3 9 2 4 6" xfId="31330"/>
    <cellStyle name="Normal 3 9 2 5" xfId="3364"/>
    <cellStyle name="Normal 3 9 2 5 2" xfId="6925"/>
    <cellStyle name="Normal 3 9 2 5 2 2" xfId="14129"/>
    <cellStyle name="Normal 3 9 2 5 2 2 2" xfId="28612"/>
    <cellStyle name="Normal 3 9 2 5 2 2 2 2" xfId="57283"/>
    <cellStyle name="Normal 3 9 2 5 2 2 3" xfId="42947"/>
    <cellStyle name="Normal 3 9 2 5 2 3" xfId="21442"/>
    <cellStyle name="Normal 3 9 2 5 2 3 2" xfId="50113"/>
    <cellStyle name="Normal 3 9 2 5 2 4" xfId="35777"/>
    <cellStyle name="Normal 3 9 2 5 3" xfId="10566"/>
    <cellStyle name="Normal 3 9 2 5 3 2" xfId="25049"/>
    <cellStyle name="Normal 3 9 2 5 3 2 2" xfId="53720"/>
    <cellStyle name="Normal 3 9 2 5 3 3" xfId="39384"/>
    <cellStyle name="Normal 3 9 2 5 4" xfId="17879"/>
    <cellStyle name="Normal 3 9 2 5 4 2" xfId="46550"/>
    <cellStyle name="Normal 3 9 2 5 5" xfId="32214"/>
    <cellStyle name="Normal 3 9 2 6" xfId="5147"/>
    <cellStyle name="Normal 3 9 2 6 2" xfId="12351"/>
    <cellStyle name="Normal 3 9 2 6 2 2" xfId="26834"/>
    <cellStyle name="Normal 3 9 2 6 2 2 2" xfId="55505"/>
    <cellStyle name="Normal 3 9 2 6 2 3" xfId="41169"/>
    <cellStyle name="Normal 3 9 2 6 3" xfId="19664"/>
    <cellStyle name="Normal 3 9 2 6 3 2" xfId="48335"/>
    <cellStyle name="Normal 3 9 2 6 4" xfId="33999"/>
    <cellStyle name="Normal 3 9 2 7" xfId="8781"/>
    <cellStyle name="Normal 3 9 2 7 2" xfId="23264"/>
    <cellStyle name="Normal 3 9 2 7 2 2" xfId="51935"/>
    <cellStyle name="Normal 3 9 2 7 3" xfId="37599"/>
    <cellStyle name="Normal 3 9 2 8" xfId="16101"/>
    <cellStyle name="Normal 3 9 2 8 2" xfId="44772"/>
    <cellStyle name="Normal 3 9 2 9" xfId="30436"/>
    <cellStyle name="Normal 3 9 3" xfId="711"/>
    <cellStyle name="Normal 3 9 3 2" xfId="1156"/>
    <cellStyle name="Normal 3 9 3 2 2" xfId="3132"/>
    <cellStyle name="Normal 3 9 3 2 2 2" xfId="4895"/>
    <cellStyle name="Normal 3 9 3 2 2 2 2" xfId="8458"/>
    <cellStyle name="Normal 3 9 3 2 2 2 2 2" xfId="15662"/>
    <cellStyle name="Normal 3 9 3 2 2 2 2 2 2" xfId="30145"/>
    <cellStyle name="Normal 3 9 3 2 2 2 2 2 2 2" xfId="58816"/>
    <cellStyle name="Normal 3 9 3 2 2 2 2 2 3" xfId="44480"/>
    <cellStyle name="Normal 3 9 3 2 2 2 2 3" xfId="22975"/>
    <cellStyle name="Normal 3 9 3 2 2 2 2 3 2" xfId="51646"/>
    <cellStyle name="Normal 3 9 3 2 2 2 2 4" xfId="37310"/>
    <cellStyle name="Normal 3 9 3 2 2 2 3" xfId="12099"/>
    <cellStyle name="Normal 3 9 3 2 2 2 3 2" xfId="26582"/>
    <cellStyle name="Normal 3 9 3 2 2 2 3 2 2" xfId="55253"/>
    <cellStyle name="Normal 3 9 3 2 2 2 3 3" xfId="40917"/>
    <cellStyle name="Normal 3 9 3 2 2 2 4" xfId="19412"/>
    <cellStyle name="Normal 3 9 3 2 2 2 4 2" xfId="48083"/>
    <cellStyle name="Normal 3 9 3 2 2 2 5" xfId="33747"/>
    <cellStyle name="Normal 3 9 3 2 2 3" xfId="6690"/>
    <cellStyle name="Normal 3 9 3 2 2 3 2" xfId="13894"/>
    <cellStyle name="Normal 3 9 3 2 2 3 2 2" xfId="28377"/>
    <cellStyle name="Normal 3 9 3 2 2 3 2 2 2" xfId="57048"/>
    <cellStyle name="Normal 3 9 3 2 2 3 2 3" xfId="42712"/>
    <cellStyle name="Normal 3 9 3 2 2 3 3" xfId="21207"/>
    <cellStyle name="Normal 3 9 3 2 2 3 3 2" xfId="49878"/>
    <cellStyle name="Normal 3 9 3 2 2 3 4" xfId="35542"/>
    <cellStyle name="Normal 3 9 3 2 2 4" xfId="10331"/>
    <cellStyle name="Normal 3 9 3 2 2 4 2" xfId="24814"/>
    <cellStyle name="Normal 3 9 3 2 2 4 2 2" xfId="53485"/>
    <cellStyle name="Normal 3 9 3 2 2 4 3" xfId="39149"/>
    <cellStyle name="Normal 3 9 3 2 2 5" xfId="17644"/>
    <cellStyle name="Normal 3 9 3 2 2 5 2" xfId="46315"/>
    <cellStyle name="Normal 3 9 3 2 2 6" xfId="31979"/>
    <cellStyle name="Normal 3 9 3 2 3" xfId="4011"/>
    <cellStyle name="Normal 3 9 3 2 3 2" xfId="7574"/>
    <cellStyle name="Normal 3 9 3 2 3 2 2" xfId="14778"/>
    <cellStyle name="Normal 3 9 3 2 3 2 2 2" xfId="29261"/>
    <cellStyle name="Normal 3 9 3 2 3 2 2 2 2" xfId="57932"/>
    <cellStyle name="Normal 3 9 3 2 3 2 2 3" xfId="43596"/>
    <cellStyle name="Normal 3 9 3 2 3 2 3" xfId="22091"/>
    <cellStyle name="Normal 3 9 3 2 3 2 3 2" xfId="50762"/>
    <cellStyle name="Normal 3 9 3 2 3 2 4" xfId="36426"/>
    <cellStyle name="Normal 3 9 3 2 3 3" xfId="11215"/>
    <cellStyle name="Normal 3 9 3 2 3 3 2" xfId="25698"/>
    <cellStyle name="Normal 3 9 3 2 3 3 2 2" xfId="54369"/>
    <cellStyle name="Normal 3 9 3 2 3 3 3" xfId="40033"/>
    <cellStyle name="Normal 3 9 3 2 3 4" xfId="18528"/>
    <cellStyle name="Normal 3 9 3 2 3 4 2" xfId="47199"/>
    <cellStyle name="Normal 3 9 3 2 3 5" xfId="32863"/>
    <cellStyle name="Normal 3 9 3 2 4" xfId="5796"/>
    <cellStyle name="Normal 3 9 3 2 4 2" xfId="13000"/>
    <cellStyle name="Normal 3 9 3 2 4 2 2" xfId="27483"/>
    <cellStyle name="Normal 3 9 3 2 4 2 2 2" xfId="56154"/>
    <cellStyle name="Normal 3 9 3 2 4 2 3" xfId="41818"/>
    <cellStyle name="Normal 3 9 3 2 4 3" xfId="20313"/>
    <cellStyle name="Normal 3 9 3 2 4 3 2" xfId="48984"/>
    <cellStyle name="Normal 3 9 3 2 4 4" xfId="34648"/>
    <cellStyle name="Normal 3 9 3 2 5" xfId="9437"/>
    <cellStyle name="Normal 3 9 3 2 5 2" xfId="23920"/>
    <cellStyle name="Normal 3 9 3 2 5 2 2" xfId="52591"/>
    <cellStyle name="Normal 3 9 3 2 5 3" xfId="38255"/>
    <cellStyle name="Normal 3 9 3 2 6" xfId="16750"/>
    <cellStyle name="Normal 3 9 3 2 6 2" xfId="45421"/>
    <cellStyle name="Normal 3 9 3 2 7" xfId="31085"/>
    <cellStyle name="Normal 3 9 3 2 8" xfId="2253"/>
    <cellStyle name="Normal 3 9 3 3" xfId="2702"/>
    <cellStyle name="Normal 3 9 3 3 2" xfId="4461"/>
    <cellStyle name="Normal 3 9 3 3 2 2" xfId="8024"/>
    <cellStyle name="Normal 3 9 3 3 2 2 2" xfId="15228"/>
    <cellStyle name="Normal 3 9 3 3 2 2 2 2" xfId="29711"/>
    <cellStyle name="Normal 3 9 3 3 2 2 2 2 2" xfId="58382"/>
    <cellStyle name="Normal 3 9 3 3 2 2 2 3" xfId="44046"/>
    <cellStyle name="Normal 3 9 3 3 2 2 3" xfId="22541"/>
    <cellStyle name="Normal 3 9 3 3 2 2 3 2" xfId="51212"/>
    <cellStyle name="Normal 3 9 3 3 2 2 4" xfId="36876"/>
    <cellStyle name="Normal 3 9 3 3 2 3" xfId="11665"/>
    <cellStyle name="Normal 3 9 3 3 2 3 2" xfId="26148"/>
    <cellStyle name="Normal 3 9 3 3 2 3 2 2" xfId="54819"/>
    <cellStyle name="Normal 3 9 3 3 2 3 3" xfId="40483"/>
    <cellStyle name="Normal 3 9 3 3 2 4" xfId="18978"/>
    <cellStyle name="Normal 3 9 3 3 2 4 2" xfId="47649"/>
    <cellStyle name="Normal 3 9 3 3 2 5" xfId="33313"/>
    <cellStyle name="Normal 3 9 3 3 3" xfId="6256"/>
    <cellStyle name="Normal 3 9 3 3 3 2" xfId="13460"/>
    <cellStyle name="Normal 3 9 3 3 3 2 2" xfId="27943"/>
    <cellStyle name="Normal 3 9 3 3 3 2 2 2" xfId="56614"/>
    <cellStyle name="Normal 3 9 3 3 3 2 3" xfId="42278"/>
    <cellStyle name="Normal 3 9 3 3 3 3" xfId="20773"/>
    <cellStyle name="Normal 3 9 3 3 3 3 2" xfId="49444"/>
    <cellStyle name="Normal 3 9 3 3 3 4" xfId="35108"/>
    <cellStyle name="Normal 3 9 3 3 4" xfId="9897"/>
    <cellStyle name="Normal 3 9 3 3 4 2" xfId="24380"/>
    <cellStyle name="Normal 3 9 3 3 4 2 2" xfId="53051"/>
    <cellStyle name="Normal 3 9 3 3 4 3" xfId="38715"/>
    <cellStyle name="Normal 3 9 3 3 5" xfId="17210"/>
    <cellStyle name="Normal 3 9 3 3 5 2" xfId="45881"/>
    <cellStyle name="Normal 3 9 3 3 6" xfId="31545"/>
    <cellStyle name="Normal 3 9 3 4" xfId="3579"/>
    <cellStyle name="Normal 3 9 3 4 2" xfId="7140"/>
    <cellStyle name="Normal 3 9 3 4 2 2" xfId="14344"/>
    <cellStyle name="Normal 3 9 3 4 2 2 2" xfId="28827"/>
    <cellStyle name="Normal 3 9 3 4 2 2 2 2" xfId="57498"/>
    <cellStyle name="Normal 3 9 3 4 2 2 3" xfId="43162"/>
    <cellStyle name="Normal 3 9 3 4 2 3" xfId="21657"/>
    <cellStyle name="Normal 3 9 3 4 2 3 2" xfId="50328"/>
    <cellStyle name="Normal 3 9 3 4 2 4" xfId="35992"/>
    <cellStyle name="Normal 3 9 3 4 3" xfId="10781"/>
    <cellStyle name="Normal 3 9 3 4 3 2" xfId="25264"/>
    <cellStyle name="Normal 3 9 3 4 3 2 2" xfId="53935"/>
    <cellStyle name="Normal 3 9 3 4 3 3" xfId="39599"/>
    <cellStyle name="Normal 3 9 3 4 4" xfId="18094"/>
    <cellStyle name="Normal 3 9 3 4 4 2" xfId="46765"/>
    <cellStyle name="Normal 3 9 3 4 5" xfId="32429"/>
    <cellStyle name="Normal 3 9 3 5" xfId="5362"/>
    <cellStyle name="Normal 3 9 3 5 2" xfId="12566"/>
    <cellStyle name="Normal 3 9 3 5 2 2" xfId="27049"/>
    <cellStyle name="Normal 3 9 3 5 2 2 2" xfId="55720"/>
    <cellStyle name="Normal 3 9 3 5 2 3" xfId="41384"/>
    <cellStyle name="Normal 3 9 3 5 3" xfId="19879"/>
    <cellStyle name="Normal 3 9 3 5 3 2" xfId="48550"/>
    <cellStyle name="Normal 3 9 3 5 4" xfId="34214"/>
    <cellStyle name="Normal 3 9 3 6" xfId="9000"/>
    <cellStyle name="Normal 3 9 3 6 2" xfId="23483"/>
    <cellStyle name="Normal 3 9 3 6 2 2" xfId="52154"/>
    <cellStyle name="Normal 3 9 3 6 3" xfId="37818"/>
    <cellStyle name="Normal 3 9 3 7" xfId="16316"/>
    <cellStyle name="Normal 3 9 3 7 2" xfId="44987"/>
    <cellStyle name="Normal 3 9 3 8" xfId="30651"/>
    <cellStyle name="Normal 3 9 3 9" xfId="1823"/>
    <cellStyle name="Normal 3 9 4" xfId="940"/>
    <cellStyle name="Normal 3 9 4 2" xfId="2918"/>
    <cellStyle name="Normal 3 9 4 2 2" xfId="4679"/>
    <cellStyle name="Normal 3 9 4 2 2 2" xfId="8242"/>
    <cellStyle name="Normal 3 9 4 2 2 2 2" xfId="15446"/>
    <cellStyle name="Normal 3 9 4 2 2 2 2 2" xfId="29929"/>
    <cellStyle name="Normal 3 9 4 2 2 2 2 2 2" xfId="58600"/>
    <cellStyle name="Normal 3 9 4 2 2 2 2 3" xfId="44264"/>
    <cellStyle name="Normal 3 9 4 2 2 2 3" xfId="22759"/>
    <cellStyle name="Normal 3 9 4 2 2 2 3 2" xfId="51430"/>
    <cellStyle name="Normal 3 9 4 2 2 2 4" xfId="37094"/>
    <cellStyle name="Normal 3 9 4 2 2 3" xfId="11883"/>
    <cellStyle name="Normal 3 9 4 2 2 3 2" xfId="26366"/>
    <cellStyle name="Normal 3 9 4 2 2 3 2 2" xfId="55037"/>
    <cellStyle name="Normal 3 9 4 2 2 3 3" xfId="40701"/>
    <cellStyle name="Normal 3 9 4 2 2 4" xfId="19196"/>
    <cellStyle name="Normal 3 9 4 2 2 4 2" xfId="47867"/>
    <cellStyle name="Normal 3 9 4 2 2 5" xfId="33531"/>
    <cellStyle name="Normal 3 9 4 2 3" xfId="6474"/>
    <cellStyle name="Normal 3 9 4 2 3 2" xfId="13678"/>
    <cellStyle name="Normal 3 9 4 2 3 2 2" xfId="28161"/>
    <cellStyle name="Normal 3 9 4 2 3 2 2 2" xfId="56832"/>
    <cellStyle name="Normal 3 9 4 2 3 2 3" xfId="42496"/>
    <cellStyle name="Normal 3 9 4 2 3 3" xfId="20991"/>
    <cellStyle name="Normal 3 9 4 2 3 3 2" xfId="49662"/>
    <cellStyle name="Normal 3 9 4 2 3 4" xfId="35326"/>
    <cellStyle name="Normal 3 9 4 2 4" xfId="10115"/>
    <cellStyle name="Normal 3 9 4 2 4 2" xfId="24598"/>
    <cellStyle name="Normal 3 9 4 2 4 2 2" xfId="53269"/>
    <cellStyle name="Normal 3 9 4 2 4 3" xfId="38933"/>
    <cellStyle name="Normal 3 9 4 2 5" xfId="17428"/>
    <cellStyle name="Normal 3 9 4 2 5 2" xfId="46099"/>
    <cellStyle name="Normal 3 9 4 2 6" xfId="31763"/>
    <cellStyle name="Normal 3 9 4 3" xfId="3795"/>
    <cellStyle name="Normal 3 9 4 3 2" xfId="7358"/>
    <cellStyle name="Normal 3 9 4 3 2 2" xfId="14562"/>
    <cellStyle name="Normal 3 9 4 3 2 2 2" xfId="29045"/>
    <cellStyle name="Normal 3 9 4 3 2 2 2 2" xfId="57716"/>
    <cellStyle name="Normal 3 9 4 3 2 2 3" xfId="43380"/>
    <cellStyle name="Normal 3 9 4 3 2 3" xfId="21875"/>
    <cellStyle name="Normal 3 9 4 3 2 3 2" xfId="50546"/>
    <cellStyle name="Normal 3 9 4 3 2 4" xfId="36210"/>
    <cellStyle name="Normal 3 9 4 3 3" xfId="10999"/>
    <cellStyle name="Normal 3 9 4 3 3 2" xfId="25482"/>
    <cellStyle name="Normal 3 9 4 3 3 2 2" xfId="54153"/>
    <cellStyle name="Normal 3 9 4 3 3 3" xfId="39817"/>
    <cellStyle name="Normal 3 9 4 3 4" xfId="18312"/>
    <cellStyle name="Normal 3 9 4 3 4 2" xfId="46983"/>
    <cellStyle name="Normal 3 9 4 3 5" xfId="32647"/>
    <cellStyle name="Normal 3 9 4 4" xfId="5580"/>
    <cellStyle name="Normal 3 9 4 4 2" xfId="12784"/>
    <cellStyle name="Normal 3 9 4 4 2 2" xfId="27267"/>
    <cellStyle name="Normal 3 9 4 4 2 2 2" xfId="55938"/>
    <cellStyle name="Normal 3 9 4 4 2 3" xfId="41602"/>
    <cellStyle name="Normal 3 9 4 4 3" xfId="20097"/>
    <cellStyle name="Normal 3 9 4 4 3 2" xfId="48768"/>
    <cellStyle name="Normal 3 9 4 4 4" xfId="34432"/>
    <cellStyle name="Normal 3 9 4 5" xfId="9221"/>
    <cellStyle name="Normal 3 9 4 5 2" xfId="23704"/>
    <cellStyle name="Normal 3 9 4 5 2 2" xfId="52375"/>
    <cellStyle name="Normal 3 9 4 5 3" xfId="38039"/>
    <cellStyle name="Normal 3 9 4 6" xfId="16534"/>
    <cellStyle name="Normal 3 9 4 6 2" xfId="45205"/>
    <cellStyle name="Normal 3 9 4 7" xfId="30869"/>
    <cellStyle name="Normal 3 9 4 8" xfId="2039"/>
    <cellStyle name="Normal 3 9 5" xfId="2491"/>
    <cellStyle name="Normal 3 9 5 2" xfId="4245"/>
    <cellStyle name="Normal 3 9 5 2 2" xfId="7808"/>
    <cellStyle name="Normal 3 9 5 2 2 2" xfId="15012"/>
    <cellStyle name="Normal 3 9 5 2 2 2 2" xfId="29495"/>
    <cellStyle name="Normal 3 9 5 2 2 2 2 2" xfId="58166"/>
    <cellStyle name="Normal 3 9 5 2 2 2 3" xfId="43830"/>
    <cellStyle name="Normal 3 9 5 2 2 3" xfId="22325"/>
    <cellStyle name="Normal 3 9 5 2 2 3 2" xfId="50996"/>
    <cellStyle name="Normal 3 9 5 2 2 4" xfId="36660"/>
    <cellStyle name="Normal 3 9 5 2 3" xfId="11449"/>
    <cellStyle name="Normal 3 9 5 2 3 2" xfId="25932"/>
    <cellStyle name="Normal 3 9 5 2 3 2 2" xfId="54603"/>
    <cellStyle name="Normal 3 9 5 2 3 3" xfId="40267"/>
    <cellStyle name="Normal 3 9 5 2 4" xfId="18762"/>
    <cellStyle name="Normal 3 9 5 2 4 2" xfId="47433"/>
    <cellStyle name="Normal 3 9 5 2 5" xfId="33097"/>
    <cellStyle name="Normal 3 9 5 3" xfId="6040"/>
    <cellStyle name="Normal 3 9 5 3 2" xfId="13244"/>
    <cellStyle name="Normal 3 9 5 3 2 2" xfId="27727"/>
    <cellStyle name="Normal 3 9 5 3 2 2 2" xfId="56398"/>
    <cellStyle name="Normal 3 9 5 3 2 3" xfId="42062"/>
    <cellStyle name="Normal 3 9 5 3 3" xfId="20557"/>
    <cellStyle name="Normal 3 9 5 3 3 2" xfId="49228"/>
    <cellStyle name="Normal 3 9 5 3 4" xfId="34892"/>
    <cellStyle name="Normal 3 9 5 4" xfId="9681"/>
    <cellStyle name="Normal 3 9 5 4 2" xfId="24164"/>
    <cellStyle name="Normal 3 9 5 4 2 2" xfId="52835"/>
    <cellStyle name="Normal 3 9 5 4 3" xfId="38499"/>
    <cellStyle name="Normal 3 9 5 5" xfId="16994"/>
    <cellStyle name="Normal 3 9 5 5 2" xfId="45665"/>
    <cellStyle name="Normal 3 9 5 6" xfId="31329"/>
    <cellStyle name="Normal 3 9 6" xfId="3363"/>
    <cellStyle name="Normal 3 9 6 2" xfId="6924"/>
    <cellStyle name="Normal 3 9 6 2 2" xfId="14128"/>
    <cellStyle name="Normal 3 9 6 2 2 2" xfId="28611"/>
    <cellStyle name="Normal 3 9 6 2 2 2 2" xfId="57282"/>
    <cellStyle name="Normal 3 9 6 2 2 3" xfId="42946"/>
    <cellStyle name="Normal 3 9 6 2 3" xfId="21441"/>
    <cellStyle name="Normal 3 9 6 2 3 2" xfId="50112"/>
    <cellStyle name="Normal 3 9 6 2 4" xfId="35776"/>
    <cellStyle name="Normal 3 9 6 3" xfId="10565"/>
    <cellStyle name="Normal 3 9 6 3 2" xfId="25048"/>
    <cellStyle name="Normal 3 9 6 3 2 2" xfId="53719"/>
    <cellStyle name="Normal 3 9 6 3 3" xfId="39383"/>
    <cellStyle name="Normal 3 9 6 4" xfId="17878"/>
    <cellStyle name="Normal 3 9 6 4 2" xfId="46549"/>
    <cellStyle name="Normal 3 9 6 5" xfId="32213"/>
    <cellStyle name="Normal 3 9 7" xfId="5146"/>
    <cellStyle name="Normal 3 9 7 2" xfId="12350"/>
    <cellStyle name="Normal 3 9 7 2 2" xfId="26833"/>
    <cellStyle name="Normal 3 9 7 2 2 2" xfId="55504"/>
    <cellStyle name="Normal 3 9 7 2 3" xfId="41168"/>
    <cellStyle name="Normal 3 9 7 3" xfId="19663"/>
    <cellStyle name="Normal 3 9 7 3 2" xfId="48334"/>
    <cellStyle name="Normal 3 9 7 4" xfId="33998"/>
    <cellStyle name="Normal 3 9 8" xfId="8780"/>
    <cellStyle name="Normal 3 9 8 2" xfId="23263"/>
    <cellStyle name="Normal 3 9 8 2 2" xfId="51934"/>
    <cellStyle name="Normal 3 9 8 3" xfId="37598"/>
    <cellStyle name="Normal 3 9 9" xfId="16100"/>
    <cellStyle name="Normal 3 9 9 2" xfId="44771"/>
    <cellStyle name="Normal 30" xfId="545"/>
    <cellStyle name="Normal 30 10" xfId="1675"/>
    <cellStyle name="Normal 30 2" xfId="783"/>
    <cellStyle name="Normal 30 2 2" xfId="1223"/>
    <cellStyle name="Normal 30 2 2 2" xfId="3198"/>
    <cellStyle name="Normal 30 2 2 2 2" xfId="4962"/>
    <cellStyle name="Normal 30 2 2 2 2 2" xfId="8525"/>
    <cellStyle name="Normal 30 2 2 2 2 2 2" xfId="15729"/>
    <cellStyle name="Normal 30 2 2 2 2 2 2 2" xfId="30212"/>
    <cellStyle name="Normal 30 2 2 2 2 2 2 2 2" xfId="58883"/>
    <cellStyle name="Normal 30 2 2 2 2 2 2 3" xfId="44547"/>
    <cellStyle name="Normal 30 2 2 2 2 2 3" xfId="23042"/>
    <cellStyle name="Normal 30 2 2 2 2 2 3 2" xfId="51713"/>
    <cellStyle name="Normal 30 2 2 2 2 2 4" xfId="37377"/>
    <cellStyle name="Normal 30 2 2 2 2 3" xfId="12166"/>
    <cellStyle name="Normal 30 2 2 2 2 3 2" xfId="26649"/>
    <cellStyle name="Normal 30 2 2 2 2 3 2 2" xfId="55320"/>
    <cellStyle name="Normal 30 2 2 2 2 3 3" xfId="40984"/>
    <cellStyle name="Normal 30 2 2 2 2 4" xfId="19479"/>
    <cellStyle name="Normal 30 2 2 2 2 4 2" xfId="48150"/>
    <cellStyle name="Normal 30 2 2 2 2 5" xfId="33814"/>
    <cellStyle name="Normal 30 2 2 2 3" xfId="6757"/>
    <cellStyle name="Normal 30 2 2 2 3 2" xfId="13961"/>
    <cellStyle name="Normal 30 2 2 2 3 2 2" xfId="28444"/>
    <cellStyle name="Normal 30 2 2 2 3 2 2 2" xfId="57115"/>
    <cellStyle name="Normal 30 2 2 2 3 2 3" xfId="42779"/>
    <cellStyle name="Normal 30 2 2 2 3 3" xfId="21274"/>
    <cellStyle name="Normal 30 2 2 2 3 3 2" xfId="49945"/>
    <cellStyle name="Normal 30 2 2 2 3 4" xfId="35609"/>
    <cellStyle name="Normal 30 2 2 2 4" xfId="10398"/>
    <cellStyle name="Normal 30 2 2 2 4 2" xfId="24881"/>
    <cellStyle name="Normal 30 2 2 2 4 2 2" xfId="53552"/>
    <cellStyle name="Normal 30 2 2 2 4 3" xfId="39216"/>
    <cellStyle name="Normal 30 2 2 2 5" xfId="17711"/>
    <cellStyle name="Normal 30 2 2 2 5 2" xfId="46382"/>
    <cellStyle name="Normal 30 2 2 2 6" xfId="32046"/>
    <cellStyle name="Normal 30 2 2 3" xfId="4078"/>
    <cellStyle name="Normal 30 2 2 3 2" xfId="7641"/>
    <cellStyle name="Normal 30 2 2 3 2 2" xfId="14845"/>
    <cellStyle name="Normal 30 2 2 3 2 2 2" xfId="29328"/>
    <cellStyle name="Normal 30 2 2 3 2 2 2 2" xfId="57999"/>
    <cellStyle name="Normal 30 2 2 3 2 2 3" xfId="43663"/>
    <cellStyle name="Normal 30 2 2 3 2 3" xfId="22158"/>
    <cellStyle name="Normal 30 2 2 3 2 3 2" xfId="50829"/>
    <cellStyle name="Normal 30 2 2 3 2 4" xfId="36493"/>
    <cellStyle name="Normal 30 2 2 3 3" xfId="11282"/>
    <cellStyle name="Normal 30 2 2 3 3 2" xfId="25765"/>
    <cellStyle name="Normal 30 2 2 3 3 2 2" xfId="54436"/>
    <cellStyle name="Normal 30 2 2 3 3 3" xfId="40100"/>
    <cellStyle name="Normal 30 2 2 3 4" xfId="18595"/>
    <cellStyle name="Normal 30 2 2 3 4 2" xfId="47266"/>
    <cellStyle name="Normal 30 2 2 3 5" xfId="32930"/>
    <cellStyle name="Normal 30 2 2 4" xfId="5863"/>
    <cellStyle name="Normal 30 2 2 4 2" xfId="13067"/>
    <cellStyle name="Normal 30 2 2 4 2 2" xfId="27550"/>
    <cellStyle name="Normal 30 2 2 4 2 2 2" xfId="56221"/>
    <cellStyle name="Normal 30 2 2 4 2 3" xfId="41885"/>
    <cellStyle name="Normal 30 2 2 4 3" xfId="20380"/>
    <cellStyle name="Normal 30 2 2 4 3 2" xfId="49051"/>
    <cellStyle name="Normal 30 2 2 4 4" xfId="34715"/>
    <cellStyle name="Normal 30 2 2 5" xfId="9504"/>
    <cellStyle name="Normal 30 2 2 5 2" xfId="23987"/>
    <cellStyle name="Normal 30 2 2 5 2 2" xfId="52658"/>
    <cellStyle name="Normal 30 2 2 5 3" xfId="38322"/>
    <cellStyle name="Normal 30 2 2 6" xfId="16817"/>
    <cellStyle name="Normal 30 2 2 6 2" xfId="45488"/>
    <cellStyle name="Normal 30 2 2 7" xfId="31152"/>
    <cellStyle name="Normal 30 2 2 8" xfId="2319"/>
    <cellStyle name="Normal 30 2 3" xfId="2768"/>
    <cellStyle name="Normal 30 2 3 2" xfId="4528"/>
    <cellStyle name="Normal 30 2 3 2 2" xfId="8091"/>
    <cellStyle name="Normal 30 2 3 2 2 2" xfId="15295"/>
    <cellStyle name="Normal 30 2 3 2 2 2 2" xfId="29778"/>
    <cellStyle name="Normal 30 2 3 2 2 2 2 2" xfId="58449"/>
    <cellStyle name="Normal 30 2 3 2 2 2 3" xfId="44113"/>
    <cellStyle name="Normal 30 2 3 2 2 3" xfId="22608"/>
    <cellStyle name="Normal 30 2 3 2 2 3 2" xfId="51279"/>
    <cellStyle name="Normal 30 2 3 2 2 4" xfId="36943"/>
    <cellStyle name="Normal 30 2 3 2 3" xfId="11732"/>
    <cellStyle name="Normal 30 2 3 2 3 2" xfId="26215"/>
    <cellStyle name="Normal 30 2 3 2 3 2 2" xfId="54886"/>
    <cellStyle name="Normal 30 2 3 2 3 3" xfId="40550"/>
    <cellStyle name="Normal 30 2 3 2 4" xfId="19045"/>
    <cellStyle name="Normal 30 2 3 2 4 2" xfId="47716"/>
    <cellStyle name="Normal 30 2 3 2 5" xfId="33380"/>
    <cellStyle name="Normal 30 2 3 3" xfId="6323"/>
    <cellStyle name="Normal 30 2 3 3 2" xfId="13527"/>
    <cellStyle name="Normal 30 2 3 3 2 2" xfId="28010"/>
    <cellStyle name="Normal 30 2 3 3 2 2 2" xfId="56681"/>
    <cellStyle name="Normal 30 2 3 3 2 3" xfId="42345"/>
    <cellStyle name="Normal 30 2 3 3 3" xfId="20840"/>
    <cellStyle name="Normal 30 2 3 3 3 2" xfId="49511"/>
    <cellStyle name="Normal 30 2 3 3 4" xfId="35175"/>
    <cellStyle name="Normal 30 2 3 4" xfId="9964"/>
    <cellStyle name="Normal 30 2 3 4 2" xfId="24447"/>
    <cellStyle name="Normal 30 2 3 4 2 2" xfId="53118"/>
    <cellStyle name="Normal 30 2 3 4 3" xfId="38782"/>
    <cellStyle name="Normal 30 2 3 5" xfId="17277"/>
    <cellStyle name="Normal 30 2 3 5 2" xfId="45948"/>
    <cellStyle name="Normal 30 2 3 6" xfId="31612"/>
    <cellStyle name="Normal 30 2 4" xfId="3645"/>
    <cellStyle name="Normal 30 2 4 2" xfId="7207"/>
    <cellStyle name="Normal 30 2 4 2 2" xfId="14411"/>
    <cellStyle name="Normal 30 2 4 2 2 2" xfId="28894"/>
    <cellStyle name="Normal 30 2 4 2 2 2 2" xfId="57565"/>
    <cellStyle name="Normal 30 2 4 2 2 3" xfId="43229"/>
    <cellStyle name="Normal 30 2 4 2 3" xfId="21724"/>
    <cellStyle name="Normal 30 2 4 2 3 2" xfId="50395"/>
    <cellStyle name="Normal 30 2 4 2 4" xfId="36059"/>
    <cellStyle name="Normal 30 2 4 3" xfId="10848"/>
    <cellStyle name="Normal 30 2 4 3 2" xfId="25331"/>
    <cellStyle name="Normal 30 2 4 3 2 2" xfId="54002"/>
    <cellStyle name="Normal 30 2 4 3 3" xfId="39666"/>
    <cellStyle name="Normal 30 2 4 4" xfId="18161"/>
    <cellStyle name="Normal 30 2 4 4 2" xfId="46832"/>
    <cellStyle name="Normal 30 2 4 5" xfId="32496"/>
    <cellStyle name="Normal 30 2 5" xfId="5429"/>
    <cellStyle name="Normal 30 2 5 2" xfId="12633"/>
    <cellStyle name="Normal 30 2 5 2 2" xfId="27116"/>
    <cellStyle name="Normal 30 2 5 2 2 2" xfId="55787"/>
    <cellStyle name="Normal 30 2 5 2 3" xfId="41451"/>
    <cellStyle name="Normal 30 2 5 3" xfId="19946"/>
    <cellStyle name="Normal 30 2 5 3 2" xfId="48617"/>
    <cellStyle name="Normal 30 2 5 4" xfId="34281"/>
    <cellStyle name="Normal 30 2 6" xfId="9069"/>
    <cellStyle name="Normal 30 2 6 2" xfId="23552"/>
    <cellStyle name="Normal 30 2 6 2 2" xfId="52223"/>
    <cellStyle name="Normal 30 2 6 3" xfId="37887"/>
    <cellStyle name="Normal 30 2 7" xfId="16383"/>
    <cellStyle name="Normal 30 2 7 2" xfId="45054"/>
    <cellStyle name="Normal 30 2 8" xfId="30718"/>
    <cellStyle name="Normal 30 2 9" xfId="1889"/>
    <cellStyle name="Normal 30 3" xfId="1007"/>
    <cellStyle name="Normal 30 3 2" xfId="2984"/>
    <cellStyle name="Normal 30 3 2 2" xfId="4746"/>
    <cellStyle name="Normal 30 3 2 2 2" xfId="8309"/>
    <cellStyle name="Normal 30 3 2 2 2 2" xfId="15513"/>
    <cellStyle name="Normal 30 3 2 2 2 2 2" xfId="29996"/>
    <cellStyle name="Normal 30 3 2 2 2 2 2 2" xfId="58667"/>
    <cellStyle name="Normal 30 3 2 2 2 2 3" xfId="44331"/>
    <cellStyle name="Normal 30 3 2 2 2 3" xfId="22826"/>
    <cellStyle name="Normal 30 3 2 2 2 3 2" xfId="51497"/>
    <cellStyle name="Normal 30 3 2 2 2 4" xfId="37161"/>
    <cellStyle name="Normal 30 3 2 2 3" xfId="11950"/>
    <cellStyle name="Normal 30 3 2 2 3 2" xfId="26433"/>
    <cellStyle name="Normal 30 3 2 2 3 2 2" xfId="55104"/>
    <cellStyle name="Normal 30 3 2 2 3 3" xfId="40768"/>
    <cellStyle name="Normal 30 3 2 2 4" xfId="19263"/>
    <cellStyle name="Normal 30 3 2 2 4 2" xfId="47934"/>
    <cellStyle name="Normal 30 3 2 2 5" xfId="33598"/>
    <cellStyle name="Normal 30 3 2 3" xfId="6541"/>
    <cellStyle name="Normal 30 3 2 3 2" xfId="13745"/>
    <cellStyle name="Normal 30 3 2 3 2 2" xfId="28228"/>
    <cellStyle name="Normal 30 3 2 3 2 2 2" xfId="56899"/>
    <cellStyle name="Normal 30 3 2 3 2 3" xfId="42563"/>
    <cellStyle name="Normal 30 3 2 3 3" xfId="21058"/>
    <cellStyle name="Normal 30 3 2 3 3 2" xfId="49729"/>
    <cellStyle name="Normal 30 3 2 3 4" xfId="35393"/>
    <cellStyle name="Normal 30 3 2 4" xfId="10182"/>
    <cellStyle name="Normal 30 3 2 4 2" xfId="24665"/>
    <cellStyle name="Normal 30 3 2 4 2 2" xfId="53336"/>
    <cellStyle name="Normal 30 3 2 4 3" xfId="39000"/>
    <cellStyle name="Normal 30 3 2 5" xfId="17495"/>
    <cellStyle name="Normal 30 3 2 5 2" xfId="46166"/>
    <cellStyle name="Normal 30 3 2 6" xfId="31830"/>
    <cellStyle name="Normal 30 3 3" xfId="3862"/>
    <cellStyle name="Normal 30 3 3 2" xfId="7425"/>
    <cellStyle name="Normal 30 3 3 2 2" xfId="14629"/>
    <cellStyle name="Normal 30 3 3 2 2 2" xfId="29112"/>
    <cellStyle name="Normal 30 3 3 2 2 2 2" xfId="57783"/>
    <cellStyle name="Normal 30 3 3 2 2 3" xfId="43447"/>
    <cellStyle name="Normal 30 3 3 2 3" xfId="21942"/>
    <cellStyle name="Normal 30 3 3 2 3 2" xfId="50613"/>
    <cellStyle name="Normal 30 3 3 2 4" xfId="36277"/>
    <cellStyle name="Normal 30 3 3 3" xfId="11066"/>
    <cellStyle name="Normal 30 3 3 3 2" xfId="25549"/>
    <cellStyle name="Normal 30 3 3 3 2 2" xfId="54220"/>
    <cellStyle name="Normal 30 3 3 3 3" xfId="39884"/>
    <cellStyle name="Normal 30 3 3 4" xfId="18379"/>
    <cellStyle name="Normal 30 3 3 4 2" xfId="47050"/>
    <cellStyle name="Normal 30 3 3 5" xfId="32714"/>
    <cellStyle name="Normal 30 3 4" xfId="5647"/>
    <cellStyle name="Normal 30 3 4 2" xfId="12851"/>
    <cellStyle name="Normal 30 3 4 2 2" xfId="27334"/>
    <cellStyle name="Normal 30 3 4 2 2 2" xfId="56005"/>
    <cellStyle name="Normal 30 3 4 2 3" xfId="41669"/>
    <cellStyle name="Normal 30 3 4 3" xfId="20164"/>
    <cellStyle name="Normal 30 3 4 3 2" xfId="48835"/>
    <cellStyle name="Normal 30 3 4 4" xfId="34499"/>
    <cellStyle name="Normal 30 3 5" xfId="9288"/>
    <cellStyle name="Normal 30 3 5 2" xfId="23771"/>
    <cellStyle name="Normal 30 3 5 2 2" xfId="52442"/>
    <cellStyle name="Normal 30 3 5 3" xfId="38106"/>
    <cellStyle name="Normal 30 3 6" xfId="16601"/>
    <cellStyle name="Normal 30 3 6 2" xfId="45272"/>
    <cellStyle name="Normal 30 3 7" xfId="30936"/>
    <cellStyle name="Normal 30 3 8" xfId="2105"/>
    <cellStyle name="Normal 30 4" xfId="2554"/>
    <cellStyle name="Normal 30 4 2" xfId="4312"/>
    <cellStyle name="Normal 30 4 2 2" xfId="7875"/>
    <cellStyle name="Normal 30 4 2 2 2" xfId="15079"/>
    <cellStyle name="Normal 30 4 2 2 2 2" xfId="29562"/>
    <cellStyle name="Normal 30 4 2 2 2 2 2" xfId="58233"/>
    <cellStyle name="Normal 30 4 2 2 2 3" xfId="43897"/>
    <cellStyle name="Normal 30 4 2 2 3" xfId="22392"/>
    <cellStyle name="Normal 30 4 2 2 3 2" xfId="51063"/>
    <cellStyle name="Normal 30 4 2 2 4" xfId="36727"/>
    <cellStyle name="Normal 30 4 2 3" xfId="11516"/>
    <cellStyle name="Normal 30 4 2 3 2" xfId="25999"/>
    <cellStyle name="Normal 30 4 2 3 2 2" xfId="54670"/>
    <cellStyle name="Normal 30 4 2 3 3" xfId="40334"/>
    <cellStyle name="Normal 30 4 2 4" xfId="18829"/>
    <cellStyle name="Normal 30 4 2 4 2" xfId="47500"/>
    <cellStyle name="Normal 30 4 2 5" xfId="33164"/>
    <cellStyle name="Normal 30 4 3" xfId="6107"/>
    <cellStyle name="Normal 30 4 3 2" xfId="13311"/>
    <cellStyle name="Normal 30 4 3 2 2" xfId="27794"/>
    <cellStyle name="Normal 30 4 3 2 2 2" xfId="56465"/>
    <cellStyle name="Normal 30 4 3 2 3" xfId="42129"/>
    <cellStyle name="Normal 30 4 3 3" xfId="20624"/>
    <cellStyle name="Normal 30 4 3 3 2" xfId="49295"/>
    <cellStyle name="Normal 30 4 3 4" xfId="34959"/>
    <cellStyle name="Normal 30 4 4" xfId="9748"/>
    <cellStyle name="Normal 30 4 4 2" xfId="24231"/>
    <cellStyle name="Normal 30 4 4 2 2" xfId="52902"/>
    <cellStyle name="Normal 30 4 4 3" xfId="38566"/>
    <cellStyle name="Normal 30 4 5" xfId="17061"/>
    <cellStyle name="Normal 30 4 5 2" xfId="45732"/>
    <cellStyle name="Normal 30 4 6" xfId="31396"/>
    <cellStyle name="Normal 30 5" xfId="3430"/>
    <cellStyle name="Normal 30 5 2" xfId="6991"/>
    <cellStyle name="Normal 30 5 2 2" xfId="14195"/>
    <cellStyle name="Normal 30 5 2 2 2" xfId="28678"/>
    <cellStyle name="Normal 30 5 2 2 2 2" xfId="57349"/>
    <cellStyle name="Normal 30 5 2 2 3" xfId="43013"/>
    <cellStyle name="Normal 30 5 2 3" xfId="21508"/>
    <cellStyle name="Normal 30 5 2 3 2" xfId="50179"/>
    <cellStyle name="Normal 30 5 2 4" xfId="35843"/>
    <cellStyle name="Normal 30 5 3" xfId="10632"/>
    <cellStyle name="Normal 30 5 3 2" xfId="25115"/>
    <cellStyle name="Normal 30 5 3 2 2" xfId="53786"/>
    <cellStyle name="Normal 30 5 3 3" xfId="39450"/>
    <cellStyle name="Normal 30 5 4" xfId="17945"/>
    <cellStyle name="Normal 30 5 4 2" xfId="46616"/>
    <cellStyle name="Normal 30 5 5" xfId="32280"/>
    <cellStyle name="Normal 30 6" xfId="5213"/>
    <cellStyle name="Normal 30 6 2" xfId="12417"/>
    <cellStyle name="Normal 30 6 2 2" xfId="26900"/>
    <cellStyle name="Normal 30 6 2 2 2" xfId="55571"/>
    <cellStyle name="Normal 30 6 2 3" xfId="41235"/>
    <cellStyle name="Normal 30 6 3" xfId="19730"/>
    <cellStyle name="Normal 30 6 3 2" xfId="48401"/>
    <cellStyle name="Normal 30 6 4" xfId="34065"/>
    <cellStyle name="Normal 30 7" xfId="8850"/>
    <cellStyle name="Normal 30 7 2" xfId="23333"/>
    <cellStyle name="Normal 30 7 2 2" xfId="52004"/>
    <cellStyle name="Normal 30 7 3" xfId="37668"/>
    <cellStyle name="Normal 30 8" xfId="16167"/>
    <cellStyle name="Normal 30 8 2" xfId="44838"/>
    <cellStyle name="Normal 30 9" xfId="30502"/>
    <cellStyle name="Normal 31" xfId="550"/>
    <cellStyle name="Normal 31 2" xfId="787"/>
    <cellStyle name="Normal 32" xfId="553"/>
    <cellStyle name="Normal 32 10" xfId="1680"/>
    <cellStyle name="Normal 32 2" xfId="790"/>
    <cellStyle name="Normal 32 2 2" xfId="1228"/>
    <cellStyle name="Normal 32 2 2 2" xfId="3203"/>
    <cellStyle name="Normal 32 2 2 2 2" xfId="4967"/>
    <cellStyle name="Normal 32 2 2 2 2 2" xfId="8530"/>
    <cellStyle name="Normal 32 2 2 2 2 2 2" xfId="15734"/>
    <cellStyle name="Normal 32 2 2 2 2 2 2 2" xfId="30217"/>
    <cellStyle name="Normal 32 2 2 2 2 2 2 2 2" xfId="58888"/>
    <cellStyle name="Normal 32 2 2 2 2 2 2 3" xfId="44552"/>
    <cellStyle name="Normal 32 2 2 2 2 2 3" xfId="23047"/>
    <cellStyle name="Normal 32 2 2 2 2 2 3 2" xfId="51718"/>
    <cellStyle name="Normal 32 2 2 2 2 2 4" xfId="37382"/>
    <cellStyle name="Normal 32 2 2 2 2 3" xfId="12171"/>
    <cellStyle name="Normal 32 2 2 2 2 3 2" xfId="26654"/>
    <cellStyle name="Normal 32 2 2 2 2 3 2 2" xfId="55325"/>
    <cellStyle name="Normal 32 2 2 2 2 3 3" xfId="40989"/>
    <cellStyle name="Normal 32 2 2 2 2 4" xfId="19484"/>
    <cellStyle name="Normal 32 2 2 2 2 4 2" xfId="48155"/>
    <cellStyle name="Normal 32 2 2 2 2 5" xfId="33819"/>
    <cellStyle name="Normal 32 2 2 2 3" xfId="6762"/>
    <cellStyle name="Normal 32 2 2 2 3 2" xfId="13966"/>
    <cellStyle name="Normal 32 2 2 2 3 2 2" xfId="28449"/>
    <cellStyle name="Normal 32 2 2 2 3 2 2 2" xfId="57120"/>
    <cellStyle name="Normal 32 2 2 2 3 2 3" xfId="42784"/>
    <cellStyle name="Normal 32 2 2 2 3 3" xfId="21279"/>
    <cellStyle name="Normal 32 2 2 2 3 3 2" xfId="49950"/>
    <cellStyle name="Normal 32 2 2 2 3 4" xfId="35614"/>
    <cellStyle name="Normal 32 2 2 2 4" xfId="10403"/>
    <cellStyle name="Normal 32 2 2 2 4 2" xfId="24886"/>
    <cellStyle name="Normal 32 2 2 2 4 2 2" xfId="53557"/>
    <cellStyle name="Normal 32 2 2 2 4 3" xfId="39221"/>
    <cellStyle name="Normal 32 2 2 2 5" xfId="17716"/>
    <cellStyle name="Normal 32 2 2 2 5 2" xfId="46387"/>
    <cellStyle name="Normal 32 2 2 2 6" xfId="32051"/>
    <cellStyle name="Normal 32 2 2 3" xfId="4083"/>
    <cellStyle name="Normal 32 2 2 3 2" xfId="7646"/>
    <cellStyle name="Normal 32 2 2 3 2 2" xfId="14850"/>
    <cellStyle name="Normal 32 2 2 3 2 2 2" xfId="29333"/>
    <cellStyle name="Normal 32 2 2 3 2 2 2 2" xfId="58004"/>
    <cellStyle name="Normal 32 2 2 3 2 2 3" xfId="43668"/>
    <cellStyle name="Normal 32 2 2 3 2 3" xfId="22163"/>
    <cellStyle name="Normal 32 2 2 3 2 3 2" xfId="50834"/>
    <cellStyle name="Normal 32 2 2 3 2 4" xfId="36498"/>
    <cellStyle name="Normal 32 2 2 3 3" xfId="11287"/>
    <cellStyle name="Normal 32 2 2 3 3 2" xfId="25770"/>
    <cellStyle name="Normal 32 2 2 3 3 2 2" xfId="54441"/>
    <cellStyle name="Normal 32 2 2 3 3 3" xfId="40105"/>
    <cellStyle name="Normal 32 2 2 3 4" xfId="18600"/>
    <cellStyle name="Normal 32 2 2 3 4 2" xfId="47271"/>
    <cellStyle name="Normal 32 2 2 3 5" xfId="32935"/>
    <cellStyle name="Normal 32 2 2 4" xfId="5868"/>
    <cellStyle name="Normal 32 2 2 4 2" xfId="13072"/>
    <cellStyle name="Normal 32 2 2 4 2 2" xfId="27555"/>
    <cellStyle name="Normal 32 2 2 4 2 2 2" xfId="56226"/>
    <cellStyle name="Normal 32 2 2 4 2 3" xfId="41890"/>
    <cellStyle name="Normal 32 2 2 4 3" xfId="20385"/>
    <cellStyle name="Normal 32 2 2 4 3 2" xfId="49056"/>
    <cellStyle name="Normal 32 2 2 4 4" xfId="34720"/>
    <cellStyle name="Normal 32 2 2 5" xfId="9509"/>
    <cellStyle name="Normal 32 2 2 5 2" xfId="23992"/>
    <cellStyle name="Normal 32 2 2 5 2 2" xfId="52663"/>
    <cellStyle name="Normal 32 2 2 5 3" xfId="38327"/>
    <cellStyle name="Normal 32 2 2 6" xfId="16822"/>
    <cellStyle name="Normal 32 2 2 6 2" xfId="45493"/>
    <cellStyle name="Normal 32 2 2 7" xfId="31157"/>
    <cellStyle name="Normal 32 2 2 8" xfId="2324"/>
    <cellStyle name="Normal 32 2 3" xfId="2773"/>
    <cellStyle name="Normal 32 2 3 2" xfId="4533"/>
    <cellStyle name="Normal 32 2 3 2 2" xfId="8096"/>
    <cellStyle name="Normal 32 2 3 2 2 2" xfId="15300"/>
    <cellStyle name="Normal 32 2 3 2 2 2 2" xfId="29783"/>
    <cellStyle name="Normal 32 2 3 2 2 2 2 2" xfId="58454"/>
    <cellStyle name="Normal 32 2 3 2 2 2 3" xfId="44118"/>
    <cellStyle name="Normal 32 2 3 2 2 3" xfId="22613"/>
    <cellStyle name="Normal 32 2 3 2 2 3 2" xfId="51284"/>
    <cellStyle name="Normal 32 2 3 2 2 4" xfId="36948"/>
    <cellStyle name="Normal 32 2 3 2 3" xfId="11737"/>
    <cellStyle name="Normal 32 2 3 2 3 2" xfId="26220"/>
    <cellStyle name="Normal 32 2 3 2 3 2 2" xfId="54891"/>
    <cellStyle name="Normal 32 2 3 2 3 3" xfId="40555"/>
    <cellStyle name="Normal 32 2 3 2 4" xfId="19050"/>
    <cellStyle name="Normal 32 2 3 2 4 2" xfId="47721"/>
    <cellStyle name="Normal 32 2 3 2 5" xfId="33385"/>
    <cellStyle name="Normal 32 2 3 3" xfId="6328"/>
    <cellStyle name="Normal 32 2 3 3 2" xfId="13532"/>
    <cellStyle name="Normal 32 2 3 3 2 2" xfId="28015"/>
    <cellStyle name="Normal 32 2 3 3 2 2 2" xfId="56686"/>
    <cellStyle name="Normal 32 2 3 3 2 3" xfId="42350"/>
    <cellStyle name="Normal 32 2 3 3 3" xfId="20845"/>
    <cellStyle name="Normal 32 2 3 3 3 2" xfId="49516"/>
    <cellStyle name="Normal 32 2 3 3 4" xfId="35180"/>
    <cellStyle name="Normal 32 2 3 4" xfId="9969"/>
    <cellStyle name="Normal 32 2 3 4 2" xfId="24452"/>
    <cellStyle name="Normal 32 2 3 4 2 2" xfId="53123"/>
    <cellStyle name="Normal 32 2 3 4 3" xfId="38787"/>
    <cellStyle name="Normal 32 2 3 5" xfId="17282"/>
    <cellStyle name="Normal 32 2 3 5 2" xfId="45953"/>
    <cellStyle name="Normal 32 2 3 6" xfId="31617"/>
    <cellStyle name="Normal 32 2 4" xfId="3650"/>
    <cellStyle name="Normal 32 2 4 2" xfId="7212"/>
    <cellStyle name="Normal 32 2 4 2 2" xfId="14416"/>
    <cellStyle name="Normal 32 2 4 2 2 2" xfId="28899"/>
    <cellStyle name="Normal 32 2 4 2 2 2 2" xfId="57570"/>
    <cellStyle name="Normal 32 2 4 2 2 3" xfId="43234"/>
    <cellStyle name="Normal 32 2 4 2 3" xfId="21729"/>
    <cellStyle name="Normal 32 2 4 2 3 2" xfId="50400"/>
    <cellStyle name="Normal 32 2 4 2 4" xfId="36064"/>
    <cellStyle name="Normal 32 2 4 3" xfId="10853"/>
    <cellStyle name="Normal 32 2 4 3 2" xfId="25336"/>
    <cellStyle name="Normal 32 2 4 3 2 2" xfId="54007"/>
    <cellStyle name="Normal 32 2 4 3 3" xfId="39671"/>
    <cellStyle name="Normal 32 2 4 4" xfId="18166"/>
    <cellStyle name="Normal 32 2 4 4 2" xfId="46837"/>
    <cellStyle name="Normal 32 2 4 5" xfId="32501"/>
    <cellStyle name="Normal 32 2 5" xfId="5434"/>
    <cellStyle name="Normal 32 2 5 2" xfId="12638"/>
    <cellStyle name="Normal 32 2 5 2 2" xfId="27121"/>
    <cellStyle name="Normal 32 2 5 2 2 2" xfId="55792"/>
    <cellStyle name="Normal 32 2 5 2 3" xfId="41456"/>
    <cellStyle name="Normal 32 2 5 3" xfId="19951"/>
    <cellStyle name="Normal 32 2 5 3 2" xfId="48622"/>
    <cellStyle name="Normal 32 2 5 4" xfId="34286"/>
    <cellStyle name="Normal 32 2 6" xfId="9075"/>
    <cellStyle name="Normal 32 2 6 2" xfId="23558"/>
    <cellStyle name="Normal 32 2 6 2 2" xfId="52229"/>
    <cellStyle name="Normal 32 2 6 3" xfId="37893"/>
    <cellStyle name="Normal 32 2 7" xfId="16388"/>
    <cellStyle name="Normal 32 2 7 2" xfId="45059"/>
    <cellStyle name="Normal 32 2 8" xfId="30723"/>
    <cellStyle name="Normal 32 2 9" xfId="1894"/>
    <cellStyle name="Normal 32 3" xfId="1012"/>
    <cellStyle name="Normal 32 3 2" xfId="2989"/>
    <cellStyle name="Normal 32 3 2 2" xfId="4751"/>
    <cellStyle name="Normal 32 3 2 2 2" xfId="8314"/>
    <cellStyle name="Normal 32 3 2 2 2 2" xfId="15518"/>
    <cellStyle name="Normal 32 3 2 2 2 2 2" xfId="30001"/>
    <cellStyle name="Normal 32 3 2 2 2 2 2 2" xfId="58672"/>
    <cellStyle name="Normal 32 3 2 2 2 2 3" xfId="44336"/>
    <cellStyle name="Normal 32 3 2 2 2 3" xfId="22831"/>
    <cellStyle name="Normal 32 3 2 2 2 3 2" xfId="51502"/>
    <cellStyle name="Normal 32 3 2 2 2 4" xfId="37166"/>
    <cellStyle name="Normal 32 3 2 2 3" xfId="11955"/>
    <cellStyle name="Normal 32 3 2 2 3 2" xfId="26438"/>
    <cellStyle name="Normal 32 3 2 2 3 2 2" xfId="55109"/>
    <cellStyle name="Normal 32 3 2 2 3 3" xfId="40773"/>
    <cellStyle name="Normal 32 3 2 2 4" xfId="19268"/>
    <cellStyle name="Normal 32 3 2 2 4 2" xfId="47939"/>
    <cellStyle name="Normal 32 3 2 2 5" xfId="33603"/>
    <cellStyle name="Normal 32 3 2 3" xfId="6546"/>
    <cellStyle name="Normal 32 3 2 3 2" xfId="13750"/>
    <cellStyle name="Normal 32 3 2 3 2 2" xfId="28233"/>
    <cellStyle name="Normal 32 3 2 3 2 2 2" xfId="56904"/>
    <cellStyle name="Normal 32 3 2 3 2 3" xfId="42568"/>
    <cellStyle name="Normal 32 3 2 3 3" xfId="21063"/>
    <cellStyle name="Normal 32 3 2 3 3 2" xfId="49734"/>
    <cellStyle name="Normal 32 3 2 3 4" xfId="35398"/>
    <cellStyle name="Normal 32 3 2 4" xfId="10187"/>
    <cellStyle name="Normal 32 3 2 4 2" xfId="24670"/>
    <cellStyle name="Normal 32 3 2 4 2 2" xfId="53341"/>
    <cellStyle name="Normal 32 3 2 4 3" xfId="39005"/>
    <cellStyle name="Normal 32 3 2 5" xfId="17500"/>
    <cellStyle name="Normal 32 3 2 5 2" xfId="46171"/>
    <cellStyle name="Normal 32 3 2 6" xfId="31835"/>
    <cellStyle name="Normal 32 3 3" xfId="3867"/>
    <cellStyle name="Normal 32 3 3 2" xfId="7430"/>
    <cellStyle name="Normal 32 3 3 2 2" xfId="14634"/>
    <cellStyle name="Normal 32 3 3 2 2 2" xfId="29117"/>
    <cellStyle name="Normal 32 3 3 2 2 2 2" xfId="57788"/>
    <cellStyle name="Normal 32 3 3 2 2 3" xfId="43452"/>
    <cellStyle name="Normal 32 3 3 2 3" xfId="21947"/>
    <cellStyle name="Normal 32 3 3 2 3 2" xfId="50618"/>
    <cellStyle name="Normal 32 3 3 2 4" xfId="36282"/>
    <cellStyle name="Normal 32 3 3 3" xfId="11071"/>
    <cellStyle name="Normal 32 3 3 3 2" xfId="25554"/>
    <cellStyle name="Normal 32 3 3 3 2 2" xfId="54225"/>
    <cellStyle name="Normal 32 3 3 3 3" xfId="39889"/>
    <cellStyle name="Normal 32 3 3 4" xfId="18384"/>
    <cellStyle name="Normal 32 3 3 4 2" xfId="47055"/>
    <cellStyle name="Normal 32 3 3 5" xfId="32719"/>
    <cellStyle name="Normal 32 3 4" xfId="5652"/>
    <cellStyle name="Normal 32 3 4 2" xfId="12856"/>
    <cellStyle name="Normal 32 3 4 2 2" xfId="27339"/>
    <cellStyle name="Normal 32 3 4 2 2 2" xfId="56010"/>
    <cellStyle name="Normal 32 3 4 2 3" xfId="41674"/>
    <cellStyle name="Normal 32 3 4 3" xfId="20169"/>
    <cellStyle name="Normal 32 3 4 3 2" xfId="48840"/>
    <cellStyle name="Normal 32 3 4 4" xfId="34504"/>
    <cellStyle name="Normal 32 3 5" xfId="9293"/>
    <cellStyle name="Normal 32 3 5 2" xfId="23776"/>
    <cellStyle name="Normal 32 3 5 2 2" xfId="52447"/>
    <cellStyle name="Normal 32 3 5 3" xfId="38111"/>
    <cellStyle name="Normal 32 3 6" xfId="16606"/>
    <cellStyle name="Normal 32 3 6 2" xfId="45277"/>
    <cellStyle name="Normal 32 3 7" xfId="30941"/>
    <cellStyle name="Normal 32 3 8" xfId="2110"/>
    <cellStyle name="Normal 32 4" xfId="2559"/>
    <cellStyle name="Normal 32 4 2" xfId="4317"/>
    <cellStyle name="Normal 32 4 2 2" xfId="7880"/>
    <cellStyle name="Normal 32 4 2 2 2" xfId="15084"/>
    <cellStyle name="Normal 32 4 2 2 2 2" xfId="29567"/>
    <cellStyle name="Normal 32 4 2 2 2 2 2" xfId="58238"/>
    <cellStyle name="Normal 32 4 2 2 2 3" xfId="43902"/>
    <cellStyle name="Normal 32 4 2 2 3" xfId="22397"/>
    <cellStyle name="Normal 32 4 2 2 3 2" xfId="51068"/>
    <cellStyle name="Normal 32 4 2 2 4" xfId="36732"/>
    <cellStyle name="Normal 32 4 2 3" xfId="11521"/>
    <cellStyle name="Normal 32 4 2 3 2" xfId="26004"/>
    <cellStyle name="Normal 32 4 2 3 2 2" xfId="54675"/>
    <cellStyle name="Normal 32 4 2 3 3" xfId="40339"/>
    <cellStyle name="Normal 32 4 2 4" xfId="18834"/>
    <cellStyle name="Normal 32 4 2 4 2" xfId="47505"/>
    <cellStyle name="Normal 32 4 2 5" xfId="33169"/>
    <cellStyle name="Normal 32 4 3" xfId="6112"/>
    <cellStyle name="Normal 32 4 3 2" xfId="13316"/>
    <cellStyle name="Normal 32 4 3 2 2" xfId="27799"/>
    <cellStyle name="Normal 32 4 3 2 2 2" xfId="56470"/>
    <cellStyle name="Normal 32 4 3 2 3" xfId="42134"/>
    <cellStyle name="Normal 32 4 3 3" xfId="20629"/>
    <cellStyle name="Normal 32 4 3 3 2" xfId="49300"/>
    <cellStyle name="Normal 32 4 3 4" xfId="34964"/>
    <cellStyle name="Normal 32 4 4" xfId="9753"/>
    <cellStyle name="Normal 32 4 4 2" xfId="24236"/>
    <cellStyle name="Normal 32 4 4 2 2" xfId="52907"/>
    <cellStyle name="Normal 32 4 4 3" xfId="38571"/>
    <cellStyle name="Normal 32 4 5" xfId="17066"/>
    <cellStyle name="Normal 32 4 5 2" xfId="45737"/>
    <cellStyle name="Normal 32 4 6" xfId="31401"/>
    <cellStyle name="Normal 32 5" xfId="3435"/>
    <cellStyle name="Normal 32 5 2" xfId="6996"/>
    <cellStyle name="Normal 32 5 2 2" xfId="14200"/>
    <cellStyle name="Normal 32 5 2 2 2" xfId="28683"/>
    <cellStyle name="Normal 32 5 2 2 2 2" xfId="57354"/>
    <cellStyle name="Normal 32 5 2 2 3" xfId="43018"/>
    <cellStyle name="Normal 32 5 2 3" xfId="21513"/>
    <cellStyle name="Normal 32 5 2 3 2" xfId="50184"/>
    <cellStyle name="Normal 32 5 2 4" xfId="35848"/>
    <cellStyle name="Normal 32 5 3" xfId="10637"/>
    <cellStyle name="Normal 32 5 3 2" xfId="25120"/>
    <cellStyle name="Normal 32 5 3 2 2" xfId="53791"/>
    <cellStyle name="Normal 32 5 3 3" xfId="39455"/>
    <cellStyle name="Normal 32 5 4" xfId="17950"/>
    <cellStyle name="Normal 32 5 4 2" xfId="46621"/>
    <cellStyle name="Normal 32 5 5" xfId="32285"/>
    <cellStyle name="Normal 32 6" xfId="5218"/>
    <cellStyle name="Normal 32 6 2" xfId="12422"/>
    <cellStyle name="Normal 32 6 2 2" xfId="26905"/>
    <cellStyle name="Normal 32 6 2 2 2" xfId="55576"/>
    <cellStyle name="Normal 32 6 2 3" xfId="41240"/>
    <cellStyle name="Normal 32 6 3" xfId="19735"/>
    <cellStyle name="Normal 32 6 3 2" xfId="48406"/>
    <cellStyle name="Normal 32 6 4" xfId="34070"/>
    <cellStyle name="Normal 32 7" xfId="8856"/>
    <cellStyle name="Normal 32 7 2" xfId="23339"/>
    <cellStyle name="Normal 32 7 2 2" xfId="52010"/>
    <cellStyle name="Normal 32 7 3" xfId="37674"/>
    <cellStyle name="Normal 32 8" xfId="16172"/>
    <cellStyle name="Normal 32 8 2" xfId="44843"/>
    <cellStyle name="Normal 32 9" xfId="30507"/>
    <cellStyle name="Normal 33" xfId="556"/>
    <cellStyle name="Normal 33 2" xfId="793"/>
    <cellStyle name="Normal 34" xfId="559"/>
    <cellStyle name="Normal 34 10" xfId="1685"/>
    <cellStyle name="Normal 34 2" xfId="796"/>
    <cellStyle name="Normal 34 2 2" xfId="1233"/>
    <cellStyle name="Normal 34 2 2 2" xfId="3208"/>
    <cellStyle name="Normal 34 2 2 2 2" xfId="4972"/>
    <cellStyle name="Normal 34 2 2 2 2 2" xfId="8535"/>
    <cellStyle name="Normal 34 2 2 2 2 2 2" xfId="15739"/>
    <cellStyle name="Normal 34 2 2 2 2 2 2 2" xfId="30222"/>
    <cellStyle name="Normal 34 2 2 2 2 2 2 2 2" xfId="58893"/>
    <cellStyle name="Normal 34 2 2 2 2 2 2 3" xfId="44557"/>
    <cellStyle name="Normal 34 2 2 2 2 2 3" xfId="23052"/>
    <cellStyle name="Normal 34 2 2 2 2 2 3 2" xfId="51723"/>
    <cellStyle name="Normal 34 2 2 2 2 2 4" xfId="37387"/>
    <cellStyle name="Normal 34 2 2 2 2 3" xfId="12176"/>
    <cellStyle name="Normal 34 2 2 2 2 3 2" xfId="26659"/>
    <cellStyle name="Normal 34 2 2 2 2 3 2 2" xfId="55330"/>
    <cellStyle name="Normal 34 2 2 2 2 3 3" xfId="40994"/>
    <cellStyle name="Normal 34 2 2 2 2 4" xfId="19489"/>
    <cellStyle name="Normal 34 2 2 2 2 4 2" xfId="48160"/>
    <cellStyle name="Normal 34 2 2 2 2 5" xfId="33824"/>
    <cellStyle name="Normal 34 2 2 2 3" xfId="6767"/>
    <cellStyle name="Normal 34 2 2 2 3 2" xfId="13971"/>
    <cellStyle name="Normal 34 2 2 2 3 2 2" xfId="28454"/>
    <cellStyle name="Normal 34 2 2 2 3 2 2 2" xfId="57125"/>
    <cellStyle name="Normal 34 2 2 2 3 2 3" xfId="42789"/>
    <cellStyle name="Normal 34 2 2 2 3 3" xfId="21284"/>
    <cellStyle name="Normal 34 2 2 2 3 3 2" xfId="49955"/>
    <cellStyle name="Normal 34 2 2 2 3 4" xfId="35619"/>
    <cellStyle name="Normal 34 2 2 2 4" xfId="10408"/>
    <cellStyle name="Normal 34 2 2 2 4 2" xfId="24891"/>
    <cellStyle name="Normal 34 2 2 2 4 2 2" xfId="53562"/>
    <cellStyle name="Normal 34 2 2 2 4 3" xfId="39226"/>
    <cellStyle name="Normal 34 2 2 2 5" xfId="17721"/>
    <cellStyle name="Normal 34 2 2 2 5 2" xfId="46392"/>
    <cellStyle name="Normal 34 2 2 2 6" xfId="32056"/>
    <cellStyle name="Normal 34 2 2 3" xfId="4088"/>
    <cellStyle name="Normal 34 2 2 3 2" xfId="7651"/>
    <cellStyle name="Normal 34 2 2 3 2 2" xfId="14855"/>
    <cellStyle name="Normal 34 2 2 3 2 2 2" xfId="29338"/>
    <cellStyle name="Normal 34 2 2 3 2 2 2 2" xfId="58009"/>
    <cellStyle name="Normal 34 2 2 3 2 2 3" xfId="43673"/>
    <cellStyle name="Normal 34 2 2 3 2 3" xfId="22168"/>
    <cellStyle name="Normal 34 2 2 3 2 3 2" xfId="50839"/>
    <cellStyle name="Normal 34 2 2 3 2 4" xfId="36503"/>
    <cellStyle name="Normal 34 2 2 3 3" xfId="11292"/>
    <cellStyle name="Normal 34 2 2 3 3 2" xfId="25775"/>
    <cellStyle name="Normal 34 2 2 3 3 2 2" xfId="54446"/>
    <cellStyle name="Normal 34 2 2 3 3 3" xfId="40110"/>
    <cellStyle name="Normal 34 2 2 3 4" xfId="18605"/>
    <cellStyle name="Normal 34 2 2 3 4 2" xfId="47276"/>
    <cellStyle name="Normal 34 2 2 3 5" xfId="32940"/>
    <cellStyle name="Normal 34 2 2 4" xfId="5873"/>
    <cellStyle name="Normal 34 2 2 4 2" xfId="13077"/>
    <cellStyle name="Normal 34 2 2 4 2 2" xfId="27560"/>
    <cellStyle name="Normal 34 2 2 4 2 2 2" xfId="56231"/>
    <cellStyle name="Normal 34 2 2 4 2 3" xfId="41895"/>
    <cellStyle name="Normal 34 2 2 4 3" xfId="20390"/>
    <cellStyle name="Normal 34 2 2 4 3 2" xfId="49061"/>
    <cellStyle name="Normal 34 2 2 4 4" xfId="34725"/>
    <cellStyle name="Normal 34 2 2 5" xfId="9514"/>
    <cellStyle name="Normal 34 2 2 5 2" xfId="23997"/>
    <cellStyle name="Normal 34 2 2 5 2 2" xfId="52668"/>
    <cellStyle name="Normal 34 2 2 5 3" xfId="38332"/>
    <cellStyle name="Normal 34 2 2 6" xfId="16827"/>
    <cellStyle name="Normal 34 2 2 6 2" xfId="45498"/>
    <cellStyle name="Normal 34 2 2 7" xfId="31162"/>
    <cellStyle name="Normal 34 2 2 8" xfId="2329"/>
    <cellStyle name="Normal 34 2 3" xfId="2778"/>
    <cellStyle name="Normal 34 2 3 2" xfId="4538"/>
    <cellStyle name="Normal 34 2 3 2 2" xfId="8101"/>
    <cellStyle name="Normal 34 2 3 2 2 2" xfId="15305"/>
    <cellStyle name="Normal 34 2 3 2 2 2 2" xfId="29788"/>
    <cellStyle name="Normal 34 2 3 2 2 2 2 2" xfId="58459"/>
    <cellStyle name="Normal 34 2 3 2 2 2 3" xfId="44123"/>
    <cellStyle name="Normal 34 2 3 2 2 3" xfId="22618"/>
    <cellStyle name="Normal 34 2 3 2 2 3 2" xfId="51289"/>
    <cellStyle name="Normal 34 2 3 2 2 4" xfId="36953"/>
    <cellStyle name="Normal 34 2 3 2 3" xfId="11742"/>
    <cellStyle name="Normal 34 2 3 2 3 2" xfId="26225"/>
    <cellStyle name="Normal 34 2 3 2 3 2 2" xfId="54896"/>
    <cellStyle name="Normal 34 2 3 2 3 3" xfId="40560"/>
    <cellStyle name="Normal 34 2 3 2 4" xfId="19055"/>
    <cellStyle name="Normal 34 2 3 2 4 2" xfId="47726"/>
    <cellStyle name="Normal 34 2 3 2 5" xfId="33390"/>
    <cellStyle name="Normal 34 2 3 3" xfId="6333"/>
    <cellStyle name="Normal 34 2 3 3 2" xfId="13537"/>
    <cellStyle name="Normal 34 2 3 3 2 2" xfId="28020"/>
    <cellStyle name="Normal 34 2 3 3 2 2 2" xfId="56691"/>
    <cellStyle name="Normal 34 2 3 3 2 3" xfId="42355"/>
    <cellStyle name="Normal 34 2 3 3 3" xfId="20850"/>
    <cellStyle name="Normal 34 2 3 3 3 2" xfId="49521"/>
    <cellStyle name="Normal 34 2 3 3 4" xfId="35185"/>
    <cellStyle name="Normal 34 2 3 4" xfId="9974"/>
    <cellStyle name="Normal 34 2 3 4 2" xfId="24457"/>
    <cellStyle name="Normal 34 2 3 4 2 2" xfId="53128"/>
    <cellStyle name="Normal 34 2 3 4 3" xfId="38792"/>
    <cellStyle name="Normal 34 2 3 5" xfId="17287"/>
    <cellStyle name="Normal 34 2 3 5 2" xfId="45958"/>
    <cellStyle name="Normal 34 2 3 6" xfId="31622"/>
    <cellStyle name="Normal 34 2 4" xfId="3655"/>
    <cellStyle name="Normal 34 2 4 2" xfId="7217"/>
    <cellStyle name="Normal 34 2 4 2 2" xfId="14421"/>
    <cellStyle name="Normal 34 2 4 2 2 2" xfId="28904"/>
    <cellStyle name="Normal 34 2 4 2 2 2 2" xfId="57575"/>
    <cellStyle name="Normal 34 2 4 2 2 3" xfId="43239"/>
    <cellStyle name="Normal 34 2 4 2 3" xfId="21734"/>
    <cellStyle name="Normal 34 2 4 2 3 2" xfId="50405"/>
    <cellStyle name="Normal 34 2 4 2 4" xfId="36069"/>
    <cellStyle name="Normal 34 2 4 3" xfId="10858"/>
    <cellStyle name="Normal 34 2 4 3 2" xfId="25341"/>
    <cellStyle name="Normal 34 2 4 3 2 2" xfId="54012"/>
    <cellStyle name="Normal 34 2 4 3 3" xfId="39676"/>
    <cellStyle name="Normal 34 2 4 4" xfId="18171"/>
    <cellStyle name="Normal 34 2 4 4 2" xfId="46842"/>
    <cellStyle name="Normal 34 2 4 5" xfId="32506"/>
    <cellStyle name="Normal 34 2 5" xfId="5439"/>
    <cellStyle name="Normal 34 2 5 2" xfId="12643"/>
    <cellStyle name="Normal 34 2 5 2 2" xfId="27126"/>
    <cellStyle name="Normal 34 2 5 2 2 2" xfId="55797"/>
    <cellStyle name="Normal 34 2 5 2 3" xfId="41461"/>
    <cellStyle name="Normal 34 2 5 3" xfId="19956"/>
    <cellStyle name="Normal 34 2 5 3 2" xfId="48627"/>
    <cellStyle name="Normal 34 2 5 4" xfId="34291"/>
    <cellStyle name="Normal 34 2 6" xfId="9080"/>
    <cellStyle name="Normal 34 2 6 2" xfId="23563"/>
    <cellStyle name="Normal 34 2 6 2 2" xfId="52234"/>
    <cellStyle name="Normal 34 2 6 3" xfId="37898"/>
    <cellStyle name="Normal 34 2 7" xfId="16393"/>
    <cellStyle name="Normal 34 2 7 2" xfId="45064"/>
    <cellStyle name="Normal 34 2 8" xfId="30728"/>
    <cellStyle name="Normal 34 2 9" xfId="1899"/>
    <cellStyle name="Normal 34 3" xfId="1017"/>
    <cellStyle name="Normal 34 3 2" xfId="2994"/>
    <cellStyle name="Normal 34 3 2 2" xfId="4756"/>
    <cellStyle name="Normal 34 3 2 2 2" xfId="8319"/>
    <cellStyle name="Normal 34 3 2 2 2 2" xfId="15523"/>
    <cellStyle name="Normal 34 3 2 2 2 2 2" xfId="30006"/>
    <cellStyle name="Normal 34 3 2 2 2 2 2 2" xfId="58677"/>
    <cellStyle name="Normal 34 3 2 2 2 2 3" xfId="44341"/>
    <cellStyle name="Normal 34 3 2 2 2 3" xfId="22836"/>
    <cellStyle name="Normal 34 3 2 2 2 3 2" xfId="51507"/>
    <cellStyle name="Normal 34 3 2 2 2 4" xfId="37171"/>
    <cellStyle name="Normal 34 3 2 2 3" xfId="11960"/>
    <cellStyle name="Normal 34 3 2 2 3 2" xfId="26443"/>
    <cellStyle name="Normal 34 3 2 2 3 2 2" xfId="55114"/>
    <cellStyle name="Normal 34 3 2 2 3 3" xfId="40778"/>
    <cellStyle name="Normal 34 3 2 2 4" xfId="19273"/>
    <cellStyle name="Normal 34 3 2 2 4 2" xfId="47944"/>
    <cellStyle name="Normal 34 3 2 2 5" xfId="33608"/>
    <cellStyle name="Normal 34 3 2 3" xfId="6551"/>
    <cellStyle name="Normal 34 3 2 3 2" xfId="13755"/>
    <cellStyle name="Normal 34 3 2 3 2 2" xfId="28238"/>
    <cellStyle name="Normal 34 3 2 3 2 2 2" xfId="56909"/>
    <cellStyle name="Normal 34 3 2 3 2 3" xfId="42573"/>
    <cellStyle name="Normal 34 3 2 3 3" xfId="21068"/>
    <cellStyle name="Normal 34 3 2 3 3 2" xfId="49739"/>
    <cellStyle name="Normal 34 3 2 3 4" xfId="35403"/>
    <cellStyle name="Normal 34 3 2 4" xfId="10192"/>
    <cellStyle name="Normal 34 3 2 4 2" xfId="24675"/>
    <cellStyle name="Normal 34 3 2 4 2 2" xfId="53346"/>
    <cellStyle name="Normal 34 3 2 4 3" xfId="39010"/>
    <cellStyle name="Normal 34 3 2 5" xfId="17505"/>
    <cellStyle name="Normal 34 3 2 5 2" xfId="46176"/>
    <cellStyle name="Normal 34 3 2 6" xfId="31840"/>
    <cellStyle name="Normal 34 3 3" xfId="3872"/>
    <cellStyle name="Normal 34 3 3 2" xfId="7435"/>
    <cellStyle name="Normal 34 3 3 2 2" xfId="14639"/>
    <cellStyle name="Normal 34 3 3 2 2 2" xfId="29122"/>
    <cellStyle name="Normal 34 3 3 2 2 2 2" xfId="57793"/>
    <cellStyle name="Normal 34 3 3 2 2 3" xfId="43457"/>
    <cellStyle name="Normal 34 3 3 2 3" xfId="21952"/>
    <cellStyle name="Normal 34 3 3 2 3 2" xfId="50623"/>
    <cellStyle name="Normal 34 3 3 2 4" xfId="36287"/>
    <cellStyle name="Normal 34 3 3 3" xfId="11076"/>
    <cellStyle name="Normal 34 3 3 3 2" xfId="25559"/>
    <cellStyle name="Normal 34 3 3 3 2 2" xfId="54230"/>
    <cellStyle name="Normal 34 3 3 3 3" xfId="39894"/>
    <cellStyle name="Normal 34 3 3 4" xfId="18389"/>
    <cellStyle name="Normal 34 3 3 4 2" xfId="47060"/>
    <cellStyle name="Normal 34 3 3 5" xfId="32724"/>
    <cellStyle name="Normal 34 3 4" xfId="5657"/>
    <cellStyle name="Normal 34 3 4 2" xfId="12861"/>
    <cellStyle name="Normal 34 3 4 2 2" xfId="27344"/>
    <cellStyle name="Normal 34 3 4 2 2 2" xfId="56015"/>
    <cellStyle name="Normal 34 3 4 2 3" xfId="41679"/>
    <cellStyle name="Normal 34 3 4 3" xfId="20174"/>
    <cellStyle name="Normal 34 3 4 3 2" xfId="48845"/>
    <cellStyle name="Normal 34 3 4 4" xfId="34509"/>
    <cellStyle name="Normal 34 3 5" xfId="9298"/>
    <cellStyle name="Normal 34 3 5 2" xfId="23781"/>
    <cellStyle name="Normal 34 3 5 2 2" xfId="52452"/>
    <cellStyle name="Normal 34 3 5 3" xfId="38116"/>
    <cellStyle name="Normal 34 3 6" xfId="16611"/>
    <cellStyle name="Normal 34 3 6 2" xfId="45282"/>
    <cellStyle name="Normal 34 3 7" xfId="30946"/>
    <cellStyle name="Normal 34 3 8" xfId="2115"/>
    <cellStyle name="Normal 34 4" xfId="2564"/>
    <cellStyle name="Normal 34 4 2" xfId="4322"/>
    <cellStyle name="Normal 34 4 2 2" xfId="7885"/>
    <cellStyle name="Normal 34 4 2 2 2" xfId="15089"/>
    <cellStyle name="Normal 34 4 2 2 2 2" xfId="29572"/>
    <cellStyle name="Normal 34 4 2 2 2 2 2" xfId="58243"/>
    <cellStyle name="Normal 34 4 2 2 2 3" xfId="43907"/>
    <cellStyle name="Normal 34 4 2 2 3" xfId="22402"/>
    <cellStyle name="Normal 34 4 2 2 3 2" xfId="51073"/>
    <cellStyle name="Normal 34 4 2 2 4" xfId="36737"/>
    <cellStyle name="Normal 34 4 2 3" xfId="11526"/>
    <cellStyle name="Normal 34 4 2 3 2" xfId="26009"/>
    <cellStyle name="Normal 34 4 2 3 2 2" xfId="54680"/>
    <cellStyle name="Normal 34 4 2 3 3" xfId="40344"/>
    <cellStyle name="Normal 34 4 2 4" xfId="18839"/>
    <cellStyle name="Normal 34 4 2 4 2" xfId="47510"/>
    <cellStyle name="Normal 34 4 2 5" xfId="33174"/>
    <cellStyle name="Normal 34 4 3" xfId="6117"/>
    <cellStyle name="Normal 34 4 3 2" xfId="13321"/>
    <cellStyle name="Normal 34 4 3 2 2" xfId="27804"/>
    <cellStyle name="Normal 34 4 3 2 2 2" xfId="56475"/>
    <cellStyle name="Normal 34 4 3 2 3" xfId="42139"/>
    <cellStyle name="Normal 34 4 3 3" xfId="20634"/>
    <cellStyle name="Normal 34 4 3 3 2" xfId="49305"/>
    <cellStyle name="Normal 34 4 3 4" xfId="34969"/>
    <cellStyle name="Normal 34 4 4" xfId="9758"/>
    <cellStyle name="Normal 34 4 4 2" xfId="24241"/>
    <cellStyle name="Normal 34 4 4 2 2" xfId="52912"/>
    <cellStyle name="Normal 34 4 4 3" xfId="38576"/>
    <cellStyle name="Normal 34 4 5" xfId="17071"/>
    <cellStyle name="Normal 34 4 5 2" xfId="45742"/>
    <cellStyle name="Normal 34 4 6" xfId="31406"/>
    <cellStyle name="Normal 34 5" xfId="3440"/>
    <cellStyle name="Normal 34 5 2" xfId="7001"/>
    <cellStyle name="Normal 34 5 2 2" xfId="14205"/>
    <cellStyle name="Normal 34 5 2 2 2" xfId="28688"/>
    <cellStyle name="Normal 34 5 2 2 2 2" xfId="57359"/>
    <cellStyle name="Normal 34 5 2 2 3" xfId="43023"/>
    <cellStyle name="Normal 34 5 2 3" xfId="21518"/>
    <cellStyle name="Normal 34 5 2 3 2" xfId="50189"/>
    <cellStyle name="Normal 34 5 2 4" xfId="35853"/>
    <cellStyle name="Normal 34 5 3" xfId="10642"/>
    <cellStyle name="Normal 34 5 3 2" xfId="25125"/>
    <cellStyle name="Normal 34 5 3 2 2" xfId="53796"/>
    <cellStyle name="Normal 34 5 3 3" xfId="39460"/>
    <cellStyle name="Normal 34 5 4" xfId="17955"/>
    <cellStyle name="Normal 34 5 4 2" xfId="46626"/>
    <cellStyle name="Normal 34 5 5" xfId="32290"/>
    <cellStyle name="Normal 34 6" xfId="5223"/>
    <cellStyle name="Normal 34 6 2" xfId="12427"/>
    <cellStyle name="Normal 34 6 2 2" xfId="26910"/>
    <cellStyle name="Normal 34 6 2 2 2" xfId="55581"/>
    <cellStyle name="Normal 34 6 2 3" xfId="41245"/>
    <cellStyle name="Normal 34 6 3" xfId="19740"/>
    <cellStyle name="Normal 34 6 3 2" xfId="48411"/>
    <cellStyle name="Normal 34 6 4" xfId="34075"/>
    <cellStyle name="Normal 34 7" xfId="8861"/>
    <cellStyle name="Normal 34 7 2" xfId="23344"/>
    <cellStyle name="Normal 34 7 2 2" xfId="52015"/>
    <cellStyle name="Normal 34 7 3" xfId="37679"/>
    <cellStyle name="Normal 34 8" xfId="16177"/>
    <cellStyle name="Normal 34 8 2" xfId="44848"/>
    <cellStyle name="Normal 34 9" xfId="30512"/>
    <cellStyle name="Normal 35" xfId="564"/>
    <cellStyle name="Normal 35 10" xfId="1690"/>
    <cellStyle name="Normal 35 2" xfId="801"/>
    <cellStyle name="Normal 35 2 2" xfId="1238"/>
    <cellStyle name="Normal 35 2 2 2" xfId="3213"/>
    <cellStyle name="Normal 35 2 2 2 2" xfId="4977"/>
    <cellStyle name="Normal 35 2 2 2 2 2" xfId="8540"/>
    <cellStyle name="Normal 35 2 2 2 2 2 2" xfId="15744"/>
    <cellStyle name="Normal 35 2 2 2 2 2 2 2" xfId="30227"/>
    <cellStyle name="Normal 35 2 2 2 2 2 2 2 2" xfId="58898"/>
    <cellStyle name="Normal 35 2 2 2 2 2 2 3" xfId="44562"/>
    <cellStyle name="Normal 35 2 2 2 2 2 3" xfId="23057"/>
    <cellStyle name="Normal 35 2 2 2 2 2 3 2" xfId="51728"/>
    <cellStyle name="Normal 35 2 2 2 2 2 4" xfId="37392"/>
    <cellStyle name="Normal 35 2 2 2 2 3" xfId="12181"/>
    <cellStyle name="Normal 35 2 2 2 2 3 2" xfId="26664"/>
    <cellStyle name="Normal 35 2 2 2 2 3 2 2" xfId="55335"/>
    <cellStyle name="Normal 35 2 2 2 2 3 3" xfId="40999"/>
    <cellStyle name="Normal 35 2 2 2 2 4" xfId="19494"/>
    <cellStyle name="Normal 35 2 2 2 2 4 2" xfId="48165"/>
    <cellStyle name="Normal 35 2 2 2 2 5" xfId="33829"/>
    <cellStyle name="Normal 35 2 2 2 3" xfId="6772"/>
    <cellStyle name="Normal 35 2 2 2 3 2" xfId="13976"/>
    <cellStyle name="Normal 35 2 2 2 3 2 2" xfId="28459"/>
    <cellStyle name="Normal 35 2 2 2 3 2 2 2" xfId="57130"/>
    <cellStyle name="Normal 35 2 2 2 3 2 3" xfId="42794"/>
    <cellStyle name="Normal 35 2 2 2 3 3" xfId="21289"/>
    <cellStyle name="Normal 35 2 2 2 3 3 2" xfId="49960"/>
    <cellStyle name="Normal 35 2 2 2 3 4" xfId="35624"/>
    <cellStyle name="Normal 35 2 2 2 4" xfId="10413"/>
    <cellStyle name="Normal 35 2 2 2 4 2" xfId="24896"/>
    <cellStyle name="Normal 35 2 2 2 4 2 2" xfId="53567"/>
    <cellStyle name="Normal 35 2 2 2 4 3" xfId="39231"/>
    <cellStyle name="Normal 35 2 2 2 5" xfId="17726"/>
    <cellStyle name="Normal 35 2 2 2 5 2" xfId="46397"/>
    <cellStyle name="Normal 35 2 2 2 6" xfId="32061"/>
    <cellStyle name="Normal 35 2 2 3" xfId="4093"/>
    <cellStyle name="Normal 35 2 2 3 2" xfId="7656"/>
    <cellStyle name="Normal 35 2 2 3 2 2" xfId="14860"/>
    <cellStyle name="Normal 35 2 2 3 2 2 2" xfId="29343"/>
    <cellStyle name="Normal 35 2 2 3 2 2 2 2" xfId="58014"/>
    <cellStyle name="Normal 35 2 2 3 2 2 3" xfId="43678"/>
    <cellStyle name="Normal 35 2 2 3 2 3" xfId="22173"/>
    <cellStyle name="Normal 35 2 2 3 2 3 2" xfId="50844"/>
    <cellStyle name="Normal 35 2 2 3 2 4" xfId="36508"/>
    <cellStyle name="Normal 35 2 2 3 3" xfId="11297"/>
    <cellStyle name="Normal 35 2 2 3 3 2" xfId="25780"/>
    <cellStyle name="Normal 35 2 2 3 3 2 2" xfId="54451"/>
    <cellStyle name="Normal 35 2 2 3 3 3" xfId="40115"/>
    <cellStyle name="Normal 35 2 2 3 4" xfId="18610"/>
    <cellStyle name="Normal 35 2 2 3 4 2" xfId="47281"/>
    <cellStyle name="Normal 35 2 2 3 5" xfId="32945"/>
    <cellStyle name="Normal 35 2 2 4" xfId="5878"/>
    <cellStyle name="Normal 35 2 2 4 2" xfId="13082"/>
    <cellStyle name="Normal 35 2 2 4 2 2" xfId="27565"/>
    <cellStyle name="Normal 35 2 2 4 2 2 2" xfId="56236"/>
    <cellStyle name="Normal 35 2 2 4 2 3" xfId="41900"/>
    <cellStyle name="Normal 35 2 2 4 3" xfId="20395"/>
    <cellStyle name="Normal 35 2 2 4 3 2" xfId="49066"/>
    <cellStyle name="Normal 35 2 2 4 4" xfId="34730"/>
    <cellStyle name="Normal 35 2 2 5" xfId="9519"/>
    <cellStyle name="Normal 35 2 2 5 2" xfId="24002"/>
    <cellStyle name="Normal 35 2 2 5 2 2" xfId="52673"/>
    <cellStyle name="Normal 35 2 2 5 3" xfId="38337"/>
    <cellStyle name="Normal 35 2 2 6" xfId="16832"/>
    <cellStyle name="Normal 35 2 2 6 2" xfId="45503"/>
    <cellStyle name="Normal 35 2 2 7" xfId="31167"/>
    <cellStyle name="Normal 35 2 2 8" xfId="2334"/>
    <cellStyle name="Normal 35 2 3" xfId="2783"/>
    <cellStyle name="Normal 35 2 3 2" xfId="4543"/>
    <cellStyle name="Normal 35 2 3 2 2" xfId="8106"/>
    <cellStyle name="Normal 35 2 3 2 2 2" xfId="15310"/>
    <cellStyle name="Normal 35 2 3 2 2 2 2" xfId="29793"/>
    <cellStyle name="Normal 35 2 3 2 2 2 2 2" xfId="58464"/>
    <cellStyle name="Normal 35 2 3 2 2 2 3" xfId="44128"/>
    <cellStyle name="Normal 35 2 3 2 2 3" xfId="22623"/>
    <cellStyle name="Normal 35 2 3 2 2 3 2" xfId="51294"/>
    <cellStyle name="Normal 35 2 3 2 2 4" xfId="36958"/>
    <cellStyle name="Normal 35 2 3 2 3" xfId="11747"/>
    <cellStyle name="Normal 35 2 3 2 3 2" xfId="26230"/>
    <cellStyle name="Normal 35 2 3 2 3 2 2" xfId="54901"/>
    <cellStyle name="Normal 35 2 3 2 3 3" xfId="40565"/>
    <cellStyle name="Normal 35 2 3 2 4" xfId="19060"/>
    <cellStyle name="Normal 35 2 3 2 4 2" xfId="47731"/>
    <cellStyle name="Normal 35 2 3 2 5" xfId="33395"/>
    <cellStyle name="Normal 35 2 3 3" xfId="6338"/>
    <cellStyle name="Normal 35 2 3 3 2" xfId="13542"/>
    <cellStyle name="Normal 35 2 3 3 2 2" xfId="28025"/>
    <cellStyle name="Normal 35 2 3 3 2 2 2" xfId="56696"/>
    <cellStyle name="Normal 35 2 3 3 2 3" xfId="42360"/>
    <cellStyle name="Normal 35 2 3 3 3" xfId="20855"/>
    <cellStyle name="Normal 35 2 3 3 3 2" xfId="49526"/>
    <cellStyle name="Normal 35 2 3 3 4" xfId="35190"/>
    <cellStyle name="Normal 35 2 3 4" xfId="9979"/>
    <cellStyle name="Normal 35 2 3 4 2" xfId="24462"/>
    <cellStyle name="Normal 35 2 3 4 2 2" xfId="53133"/>
    <cellStyle name="Normal 35 2 3 4 3" xfId="38797"/>
    <cellStyle name="Normal 35 2 3 5" xfId="17292"/>
    <cellStyle name="Normal 35 2 3 5 2" xfId="45963"/>
    <cellStyle name="Normal 35 2 3 6" xfId="31627"/>
    <cellStyle name="Normal 35 2 4" xfId="3660"/>
    <cellStyle name="Normal 35 2 4 2" xfId="7222"/>
    <cellStyle name="Normal 35 2 4 2 2" xfId="14426"/>
    <cellStyle name="Normal 35 2 4 2 2 2" xfId="28909"/>
    <cellStyle name="Normal 35 2 4 2 2 2 2" xfId="57580"/>
    <cellStyle name="Normal 35 2 4 2 2 3" xfId="43244"/>
    <cellStyle name="Normal 35 2 4 2 3" xfId="21739"/>
    <cellStyle name="Normal 35 2 4 2 3 2" xfId="50410"/>
    <cellStyle name="Normal 35 2 4 2 4" xfId="36074"/>
    <cellStyle name="Normal 35 2 4 3" xfId="10863"/>
    <cellStyle name="Normal 35 2 4 3 2" xfId="25346"/>
    <cellStyle name="Normal 35 2 4 3 2 2" xfId="54017"/>
    <cellStyle name="Normal 35 2 4 3 3" xfId="39681"/>
    <cellStyle name="Normal 35 2 4 4" xfId="18176"/>
    <cellStyle name="Normal 35 2 4 4 2" xfId="46847"/>
    <cellStyle name="Normal 35 2 4 5" xfId="32511"/>
    <cellStyle name="Normal 35 2 5" xfId="5444"/>
    <cellStyle name="Normal 35 2 5 2" xfId="12648"/>
    <cellStyle name="Normal 35 2 5 2 2" xfId="27131"/>
    <cellStyle name="Normal 35 2 5 2 2 2" xfId="55802"/>
    <cellStyle name="Normal 35 2 5 2 3" xfId="41466"/>
    <cellStyle name="Normal 35 2 5 3" xfId="19961"/>
    <cellStyle name="Normal 35 2 5 3 2" xfId="48632"/>
    <cellStyle name="Normal 35 2 5 4" xfId="34296"/>
    <cellStyle name="Normal 35 2 6" xfId="9085"/>
    <cellStyle name="Normal 35 2 6 2" xfId="23568"/>
    <cellStyle name="Normal 35 2 6 2 2" xfId="52239"/>
    <cellStyle name="Normal 35 2 6 3" xfId="37903"/>
    <cellStyle name="Normal 35 2 7" xfId="16398"/>
    <cellStyle name="Normal 35 2 7 2" xfId="45069"/>
    <cellStyle name="Normal 35 2 8" xfId="30733"/>
    <cellStyle name="Normal 35 2 9" xfId="1904"/>
    <cellStyle name="Normal 35 3" xfId="1022"/>
    <cellStyle name="Normal 35 3 2" xfId="2999"/>
    <cellStyle name="Normal 35 3 2 2" xfId="4761"/>
    <cellStyle name="Normal 35 3 2 2 2" xfId="8324"/>
    <cellStyle name="Normal 35 3 2 2 2 2" xfId="15528"/>
    <cellStyle name="Normal 35 3 2 2 2 2 2" xfId="30011"/>
    <cellStyle name="Normal 35 3 2 2 2 2 2 2" xfId="58682"/>
    <cellStyle name="Normal 35 3 2 2 2 2 3" xfId="44346"/>
    <cellStyle name="Normal 35 3 2 2 2 3" xfId="22841"/>
    <cellStyle name="Normal 35 3 2 2 2 3 2" xfId="51512"/>
    <cellStyle name="Normal 35 3 2 2 2 4" xfId="37176"/>
    <cellStyle name="Normal 35 3 2 2 3" xfId="11965"/>
    <cellStyle name="Normal 35 3 2 2 3 2" xfId="26448"/>
    <cellStyle name="Normal 35 3 2 2 3 2 2" xfId="55119"/>
    <cellStyle name="Normal 35 3 2 2 3 3" xfId="40783"/>
    <cellStyle name="Normal 35 3 2 2 4" xfId="19278"/>
    <cellStyle name="Normal 35 3 2 2 4 2" xfId="47949"/>
    <cellStyle name="Normal 35 3 2 2 5" xfId="33613"/>
    <cellStyle name="Normal 35 3 2 3" xfId="6556"/>
    <cellStyle name="Normal 35 3 2 3 2" xfId="13760"/>
    <cellStyle name="Normal 35 3 2 3 2 2" xfId="28243"/>
    <cellStyle name="Normal 35 3 2 3 2 2 2" xfId="56914"/>
    <cellStyle name="Normal 35 3 2 3 2 3" xfId="42578"/>
    <cellStyle name="Normal 35 3 2 3 3" xfId="21073"/>
    <cellStyle name="Normal 35 3 2 3 3 2" xfId="49744"/>
    <cellStyle name="Normal 35 3 2 3 4" xfId="35408"/>
    <cellStyle name="Normal 35 3 2 4" xfId="10197"/>
    <cellStyle name="Normal 35 3 2 4 2" xfId="24680"/>
    <cellStyle name="Normal 35 3 2 4 2 2" xfId="53351"/>
    <cellStyle name="Normal 35 3 2 4 3" xfId="39015"/>
    <cellStyle name="Normal 35 3 2 5" xfId="17510"/>
    <cellStyle name="Normal 35 3 2 5 2" xfId="46181"/>
    <cellStyle name="Normal 35 3 2 6" xfId="31845"/>
    <cellStyle name="Normal 35 3 3" xfId="3877"/>
    <cellStyle name="Normal 35 3 3 2" xfId="7440"/>
    <cellStyle name="Normal 35 3 3 2 2" xfId="14644"/>
    <cellStyle name="Normal 35 3 3 2 2 2" xfId="29127"/>
    <cellStyle name="Normal 35 3 3 2 2 2 2" xfId="57798"/>
    <cellStyle name="Normal 35 3 3 2 2 3" xfId="43462"/>
    <cellStyle name="Normal 35 3 3 2 3" xfId="21957"/>
    <cellStyle name="Normal 35 3 3 2 3 2" xfId="50628"/>
    <cellStyle name="Normal 35 3 3 2 4" xfId="36292"/>
    <cellStyle name="Normal 35 3 3 3" xfId="11081"/>
    <cellStyle name="Normal 35 3 3 3 2" xfId="25564"/>
    <cellStyle name="Normal 35 3 3 3 2 2" xfId="54235"/>
    <cellStyle name="Normal 35 3 3 3 3" xfId="39899"/>
    <cellStyle name="Normal 35 3 3 4" xfId="18394"/>
    <cellStyle name="Normal 35 3 3 4 2" xfId="47065"/>
    <cellStyle name="Normal 35 3 3 5" xfId="32729"/>
    <cellStyle name="Normal 35 3 4" xfId="5662"/>
    <cellStyle name="Normal 35 3 4 2" xfId="12866"/>
    <cellStyle name="Normal 35 3 4 2 2" xfId="27349"/>
    <cellStyle name="Normal 35 3 4 2 2 2" xfId="56020"/>
    <cellStyle name="Normal 35 3 4 2 3" xfId="41684"/>
    <cellStyle name="Normal 35 3 4 3" xfId="20179"/>
    <cellStyle name="Normal 35 3 4 3 2" xfId="48850"/>
    <cellStyle name="Normal 35 3 4 4" xfId="34514"/>
    <cellStyle name="Normal 35 3 5" xfId="9303"/>
    <cellStyle name="Normal 35 3 5 2" xfId="23786"/>
    <cellStyle name="Normal 35 3 5 2 2" xfId="52457"/>
    <cellStyle name="Normal 35 3 5 3" xfId="38121"/>
    <cellStyle name="Normal 35 3 6" xfId="16616"/>
    <cellStyle name="Normal 35 3 6 2" xfId="45287"/>
    <cellStyle name="Normal 35 3 7" xfId="30951"/>
    <cellStyle name="Normal 35 3 8" xfId="2120"/>
    <cellStyle name="Normal 35 4" xfId="2569"/>
    <cellStyle name="Normal 35 4 2" xfId="4327"/>
    <cellStyle name="Normal 35 4 2 2" xfId="7890"/>
    <cellStyle name="Normal 35 4 2 2 2" xfId="15094"/>
    <cellStyle name="Normal 35 4 2 2 2 2" xfId="29577"/>
    <cellStyle name="Normal 35 4 2 2 2 2 2" xfId="58248"/>
    <cellStyle name="Normal 35 4 2 2 2 3" xfId="43912"/>
    <cellStyle name="Normal 35 4 2 2 3" xfId="22407"/>
    <cellStyle name="Normal 35 4 2 2 3 2" xfId="51078"/>
    <cellStyle name="Normal 35 4 2 2 4" xfId="36742"/>
    <cellStyle name="Normal 35 4 2 3" xfId="11531"/>
    <cellStyle name="Normal 35 4 2 3 2" xfId="26014"/>
    <cellStyle name="Normal 35 4 2 3 2 2" xfId="54685"/>
    <cellStyle name="Normal 35 4 2 3 3" xfId="40349"/>
    <cellStyle name="Normal 35 4 2 4" xfId="18844"/>
    <cellStyle name="Normal 35 4 2 4 2" xfId="47515"/>
    <cellStyle name="Normal 35 4 2 5" xfId="33179"/>
    <cellStyle name="Normal 35 4 3" xfId="6122"/>
    <cellStyle name="Normal 35 4 3 2" xfId="13326"/>
    <cellStyle name="Normal 35 4 3 2 2" xfId="27809"/>
    <cellStyle name="Normal 35 4 3 2 2 2" xfId="56480"/>
    <cellStyle name="Normal 35 4 3 2 3" xfId="42144"/>
    <cellStyle name="Normal 35 4 3 3" xfId="20639"/>
    <cellStyle name="Normal 35 4 3 3 2" xfId="49310"/>
    <cellStyle name="Normal 35 4 3 4" xfId="34974"/>
    <cellStyle name="Normal 35 4 4" xfId="9763"/>
    <cellStyle name="Normal 35 4 4 2" xfId="24246"/>
    <cellStyle name="Normal 35 4 4 2 2" xfId="52917"/>
    <cellStyle name="Normal 35 4 4 3" xfId="38581"/>
    <cellStyle name="Normal 35 4 5" xfId="17076"/>
    <cellStyle name="Normal 35 4 5 2" xfId="45747"/>
    <cellStyle name="Normal 35 4 6" xfId="31411"/>
    <cellStyle name="Normal 35 5" xfId="3445"/>
    <cellStyle name="Normal 35 5 2" xfId="7006"/>
    <cellStyle name="Normal 35 5 2 2" xfId="14210"/>
    <cellStyle name="Normal 35 5 2 2 2" xfId="28693"/>
    <cellStyle name="Normal 35 5 2 2 2 2" xfId="57364"/>
    <cellStyle name="Normal 35 5 2 2 3" xfId="43028"/>
    <cellStyle name="Normal 35 5 2 3" xfId="21523"/>
    <cellStyle name="Normal 35 5 2 3 2" xfId="50194"/>
    <cellStyle name="Normal 35 5 2 4" xfId="35858"/>
    <cellStyle name="Normal 35 5 3" xfId="10647"/>
    <cellStyle name="Normal 35 5 3 2" xfId="25130"/>
    <cellStyle name="Normal 35 5 3 2 2" xfId="53801"/>
    <cellStyle name="Normal 35 5 3 3" xfId="39465"/>
    <cellStyle name="Normal 35 5 4" xfId="17960"/>
    <cellStyle name="Normal 35 5 4 2" xfId="46631"/>
    <cellStyle name="Normal 35 5 5" xfId="32295"/>
    <cellStyle name="Normal 35 6" xfId="5228"/>
    <cellStyle name="Normal 35 6 2" xfId="12432"/>
    <cellStyle name="Normal 35 6 2 2" xfId="26915"/>
    <cellStyle name="Normal 35 6 2 2 2" xfId="55586"/>
    <cellStyle name="Normal 35 6 2 3" xfId="41250"/>
    <cellStyle name="Normal 35 6 3" xfId="19745"/>
    <cellStyle name="Normal 35 6 3 2" xfId="48416"/>
    <cellStyle name="Normal 35 6 4" xfId="34080"/>
    <cellStyle name="Normal 35 7" xfId="8866"/>
    <cellStyle name="Normal 35 7 2" xfId="23349"/>
    <cellStyle name="Normal 35 7 2 2" xfId="52020"/>
    <cellStyle name="Normal 35 7 3" xfId="37684"/>
    <cellStyle name="Normal 35 8" xfId="16182"/>
    <cellStyle name="Normal 35 8 2" xfId="44853"/>
    <cellStyle name="Normal 35 9" xfId="30517"/>
    <cellStyle name="Normal 36" xfId="567"/>
    <cellStyle name="Normal 36 2" xfId="804"/>
    <cellStyle name="Normal 37" xfId="570"/>
    <cellStyle name="Normal 37 10" xfId="1695"/>
    <cellStyle name="Normal 37 2" xfId="807"/>
    <cellStyle name="Normal 37 2 2" xfId="1243"/>
    <cellStyle name="Normal 37 2 2 2" xfId="3218"/>
    <cellStyle name="Normal 37 2 2 2 2" xfId="4982"/>
    <cellStyle name="Normal 37 2 2 2 2 2" xfId="8545"/>
    <cellStyle name="Normal 37 2 2 2 2 2 2" xfId="15749"/>
    <cellStyle name="Normal 37 2 2 2 2 2 2 2" xfId="30232"/>
    <cellStyle name="Normal 37 2 2 2 2 2 2 2 2" xfId="58903"/>
    <cellStyle name="Normal 37 2 2 2 2 2 2 3" xfId="44567"/>
    <cellStyle name="Normal 37 2 2 2 2 2 3" xfId="23062"/>
    <cellStyle name="Normal 37 2 2 2 2 2 3 2" xfId="51733"/>
    <cellStyle name="Normal 37 2 2 2 2 2 4" xfId="37397"/>
    <cellStyle name="Normal 37 2 2 2 2 3" xfId="12186"/>
    <cellStyle name="Normal 37 2 2 2 2 3 2" xfId="26669"/>
    <cellStyle name="Normal 37 2 2 2 2 3 2 2" xfId="55340"/>
    <cellStyle name="Normal 37 2 2 2 2 3 3" xfId="41004"/>
    <cellStyle name="Normal 37 2 2 2 2 4" xfId="19499"/>
    <cellStyle name="Normal 37 2 2 2 2 4 2" xfId="48170"/>
    <cellStyle name="Normal 37 2 2 2 2 5" xfId="33834"/>
    <cellStyle name="Normal 37 2 2 2 3" xfId="6777"/>
    <cellStyle name="Normal 37 2 2 2 3 2" xfId="13981"/>
    <cellStyle name="Normal 37 2 2 2 3 2 2" xfId="28464"/>
    <cellStyle name="Normal 37 2 2 2 3 2 2 2" xfId="57135"/>
    <cellStyle name="Normal 37 2 2 2 3 2 3" xfId="42799"/>
    <cellStyle name="Normal 37 2 2 2 3 3" xfId="21294"/>
    <cellStyle name="Normal 37 2 2 2 3 3 2" xfId="49965"/>
    <cellStyle name="Normal 37 2 2 2 3 4" xfId="35629"/>
    <cellStyle name="Normal 37 2 2 2 4" xfId="10418"/>
    <cellStyle name="Normal 37 2 2 2 4 2" xfId="24901"/>
    <cellStyle name="Normal 37 2 2 2 4 2 2" xfId="53572"/>
    <cellStyle name="Normal 37 2 2 2 4 3" xfId="39236"/>
    <cellStyle name="Normal 37 2 2 2 5" xfId="17731"/>
    <cellStyle name="Normal 37 2 2 2 5 2" xfId="46402"/>
    <cellStyle name="Normal 37 2 2 2 6" xfId="32066"/>
    <cellStyle name="Normal 37 2 2 3" xfId="4098"/>
    <cellStyle name="Normal 37 2 2 3 2" xfId="7661"/>
    <cellStyle name="Normal 37 2 2 3 2 2" xfId="14865"/>
    <cellStyle name="Normal 37 2 2 3 2 2 2" xfId="29348"/>
    <cellStyle name="Normal 37 2 2 3 2 2 2 2" xfId="58019"/>
    <cellStyle name="Normal 37 2 2 3 2 2 3" xfId="43683"/>
    <cellStyle name="Normal 37 2 2 3 2 3" xfId="22178"/>
    <cellStyle name="Normal 37 2 2 3 2 3 2" xfId="50849"/>
    <cellStyle name="Normal 37 2 2 3 2 4" xfId="36513"/>
    <cellStyle name="Normal 37 2 2 3 3" xfId="11302"/>
    <cellStyle name="Normal 37 2 2 3 3 2" xfId="25785"/>
    <cellStyle name="Normal 37 2 2 3 3 2 2" xfId="54456"/>
    <cellStyle name="Normal 37 2 2 3 3 3" xfId="40120"/>
    <cellStyle name="Normal 37 2 2 3 4" xfId="18615"/>
    <cellStyle name="Normal 37 2 2 3 4 2" xfId="47286"/>
    <cellStyle name="Normal 37 2 2 3 5" xfId="32950"/>
    <cellStyle name="Normal 37 2 2 4" xfId="5883"/>
    <cellStyle name="Normal 37 2 2 4 2" xfId="13087"/>
    <cellStyle name="Normal 37 2 2 4 2 2" xfId="27570"/>
    <cellStyle name="Normal 37 2 2 4 2 2 2" xfId="56241"/>
    <cellStyle name="Normal 37 2 2 4 2 3" xfId="41905"/>
    <cellStyle name="Normal 37 2 2 4 3" xfId="20400"/>
    <cellStyle name="Normal 37 2 2 4 3 2" xfId="49071"/>
    <cellStyle name="Normal 37 2 2 4 4" xfId="34735"/>
    <cellStyle name="Normal 37 2 2 5" xfId="9524"/>
    <cellStyle name="Normal 37 2 2 5 2" xfId="24007"/>
    <cellStyle name="Normal 37 2 2 5 2 2" xfId="52678"/>
    <cellStyle name="Normal 37 2 2 5 3" xfId="38342"/>
    <cellStyle name="Normal 37 2 2 6" xfId="16837"/>
    <cellStyle name="Normal 37 2 2 6 2" xfId="45508"/>
    <cellStyle name="Normal 37 2 2 7" xfId="31172"/>
    <cellStyle name="Normal 37 2 2 8" xfId="2339"/>
    <cellStyle name="Normal 37 2 3" xfId="2788"/>
    <cellStyle name="Normal 37 2 3 2" xfId="4548"/>
    <cellStyle name="Normal 37 2 3 2 2" xfId="8111"/>
    <cellStyle name="Normal 37 2 3 2 2 2" xfId="15315"/>
    <cellStyle name="Normal 37 2 3 2 2 2 2" xfId="29798"/>
    <cellStyle name="Normal 37 2 3 2 2 2 2 2" xfId="58469"/>
    <cellStyle name="Normal 37 2 3 2 2 2 3" xfId="44133"/>
    <cellStyle name="Normal 37 2 3 2 2 3" xfId="22628"/>
    <cellStyle name="Normal 37 2 3 2 2 3 2" xfId="51299"/>
    <cellStyle name="Normal 37 2 3 2 2 4" xfId="36963"/>
    <cellStyle name="Normal 37 2 3 2 3" xfId="11752"/>
    <cellStyle name="Normal 37 2 3 2 3 2" xfId="26235"/>
    <cellStyle name="Normal 37 2 3 2 3 2 2" xfId="54906"/>
    <cellStyle name="Normal 37 2 3 2 3 3" xfId="40570"/>
    <cellStyle name="Normal 37 2 3 2 4" xfId="19065"/>
    <cellStyle name="Normal 37 2 3 2 4 2" xfId="47736"/>
    <cellStyle name="Normal 37 2 3 2 5" xfId="33400"/>
    <cellStyle name="Normal 37 2 3 3" xfId="6343"/>
    <cellStyle name="Normal 37 2 3 3 2" xfId="13547"/>
    <cellStyle name="Normal 37 2 3 3 2 2" xfId="28030"/>
    <cellStyle name="Normal 37 2 3 3 2 2 2" xfId="56701"/>
    <cellStyle name="Normal 37 2 3 3 2 3" xfId="42365"/>
    <cellStyle name="Normal 37 2 3 3 3" xfId="20860"/>
    <cellStyle name="Normal 37 2 3 3 3 2" xfId="49531"/>
    <cellStyle name="Normal 37 2 3 3 4" xfId="35195"/>
    <cellStyle name="Normal 37 2 3 4" xfId="9984"/>
    <cellStyle name="Normal 37 2 3 4 2" xfId="24467"/>
    <cellStyle name="Normal 37 2 3 4 2 2" xfId="53138"/>
    <cellStyle name="Normal 37 2 3 4 3" xfId="38802"/>
    <cellStyle name="Normal 37 2 3 5" xfId="17297"/>
    <cellStyle name="Normal 37 2 3 5 2" xfId="45968"/>
    <cellStyle name="Normal 37 2 3 6" xfId="31632"/>
    <cellStyle name="Normal 37 2 4" xfId="3665"/>
    <cellStyle name="Normal 37 2 4 2" xfId="7227"/>
    <cellStyle name="Normal 37 2 4 2 2" xfId="14431"/>
    <cellStyle name="Normal 37 2 4 2 2 2" xfId="28914"/>
    <cellStyle name="Normal 37 2 4 2 2 2 2" xfId="57585"/>
    <cellStyle name="Normal 37 2 4 2 2 3" xfId="43249"/>
    <cellStyle name="Normal 37 2 4 2 3" xfId="21744"/>
    <cellStyle name="Normal 37 2 4 2 3 2" xfId="50415"/>
    <cellStyle name="Normal 37 2 4 2 4" xfId="36079"/>
    <cellStyle name="Normal 37 2 4 3" xfId="10868"/>
    <cellStyle name="Normal 37 2 4 3 2" xfId="25351"/>
    <cellStyle name="Normal 37 2 4 3 2 2" xfId="54022"/>
    <cellStyle name="Normal 37 2 4 3 3" xfId="39686"/>
    <cellStyle name="Normal 37 2 4 4" xfId="18181"/>
    <cellStyle name="Normal 37 2 4 4 2" xfId="46852"/>
    <cellStyle name="Normal 37 2 4 5" xfId="32516"/>
    <cellStyle name="Normal 37 2 5" xfId="5449"/>
    <cellStyle name="Normal 37 2 5 2" xfId="12653"/>
    <cellStyle name="Normal 37 2 5 2 2" xfId="27136"/>
    <cellStyle name="Normal 37 2 5 2 2 2" xfId="55807"/>
    <cellStyle name="Normal 37 2 5 2 3" xfId="41471"/>
    <cellStyle name="Normal 37 2 5 3" xfId="19966"/>
    <cellStyle name="Normal 37 2 5 3 2" xfId="48637"/>
    <cellStyle name="Normal 37 2 5 4" xfId="34301"/>
    <cellStyle name="Normal 37 2 6" xfId="9090"/>
    <cellStyle name="Normal 37 2 6 2" xfId="23573"/>
    <cellStyle name="Normal 37 2 6 2 2" xfId="52244"/>
    <cellStyle name="Normal 37 2 6 3" xfId="37908"/>
    <cellStyle name="Normal 37 2 7" xfId="16403"/>
    <cellStyle name="Normal 37 2 7 2" xfId="45074"/>
    <cellStyle name="Normal 37 2 8" xfId="30738"/>
    <cellStyle name="Normal 37 2 9" xfId="1909"/>
    <cellStyle name="Normal 37 3" xfId="1027"/>
    <cellStyle name="Normal 37 3 2" xfId="3004"/>
    <cellStyle name="Normal 37 3 2 2" xfId="4766"/>
    <cellStyle name="Normal 37 3 2 2 2" xfId="8329"/>
    <cellStyle name="Normal 37 3 2 2 2 2" xfId="15533"/>
    <cellStyle name="Normal 37 3 2 2 2 2 2" xfId="30016"/>
    <cellStyle name="Normal 37 3 2 2 2 2 2 2" xfId="58687"/>
    <cellStyle name="Normal 37 3 2 2 2 2 3" xfId="44351"/>
    <cellStyle name="Normal 37 3 2 2 2 3" xfId="22846"/>
    <cellStyle name="Normal 37 3 2 2 2 3 2" xfId="51517"/>
    <cellStyle name="Normal 37 3 2 2 2 4" xfId="37181"/>
    <cellStyle name="Normal 37 3 2 2 3" xfId="11970"/>
    <cellStyle name="Normal 37 3 2 2 3 2" xfId="26453"/>
    <cellStyle name="Normal 37 3 2 2 3 2 2" xfId="55124"/>
    <cellStyle name="Normal 37 3 2 2 3 3" xfId="40788"/>
    <cellStyle name="Normal 37 3 2 2 4" xfId="19283"/>
    <cellStyle name="Normal 37 3 2 2 4 2" xfId="47954"/>
    <cellStyle name="Normal 37 3 2 2 5" xfId="33618"/>
    <cellStyle name="Normal 37 3 2 3" xfId="6561"/>
    <cellStyle name="Normal 37 3 2 3 2" xfId="13765"/>
    <cellStyle name="Normal 37 3 2 3 2 2" xfId="28248"/>
    <cellStyle name="Normal 37 3 2 3 2 2 2" xfId="56919"/>
    <cellStyle name="Normal 37 3 2 3 2 3" xfId="42583"/>
    <cellStyle name="Normal 37 3 2 3 3" xfId="21078"/>
    <cellStyle name="Normal 37 3 2 3 3 2" xfId="49749"/>
    <cellStyle name="Normal 37 3 2 3 4" xfId="35413"/>
    <cellStyle name="Normal 37 3 2 4" xfId="10202"/>
    <cellStyle name="Normal 37 3 2 4 2" xfId="24685"/>
    <cellStyle name="Normal 37 3 2 4 2 2" xfId="53356"/>
    <cellStyle name="Normal 37 3 2 4 3" xfId="39020"/>
    <cellStyle name="Normal 37 3 2 5" xfId="17515"/>
    <cellStyle name="Normal 37 3 2 5 2" xfId="46186"/>
    <cellStyle name="Normal 37 3 2 6" xfId="31850"/>
    <cellStyle name="Normal 37 3 3" xfId="3882"/>
    <cellStyle name="Normal 37 3 3 2" xfId="7445"/>
    <cellStyle name="Normal 37 3 3 2 2" xfId="14649"/>
    <cellStyle name="Normal 37 3 3 2 2 2" xfId="29132"/>
    <cellStyle name="Normal 37 3 3 2 2 2 2" xfId="57803"/>
    <cellStyle name="Normal 37 3 3 2 2 3" xfId="43467"/>
    <cellStyle name="Normal 37 3 3 2 3" xfId="21962"/>
    <cellStyle name="Normal 37 3 3 2 3 2" xfId="50633"/>
    <cellStyle name="Normal 37 3 3 2 4" xfId="36297"/>
    <cellStyle name="Normal 37 3 3 3" xfId="11086"/>
    <cellStyle name="Normal 37 3 3 3 2" xfId="25569"/>
    <cellStyle name="Normal 37 3 3 3 2 2" xfId="54240"/>
    <cellStyle name="Normal 37 3 3 3 3" xfId="39904"/>
    <cellStyle name="Normal 37 3 3 4" xfId="18399"/>
    <cellStyle name="Normal 37 3 3 4 2" xfId="47070"/>
    <cellStyle name="Normal 37 3 3 5" xfId="32734"/>
    <cellStyle name="Normal 37 3 4" xfId="5667"/>
    <cellStyle name="Normal 37 3 4 2" xfId="12871"/>
    <cellStyle name="Normal 37 3 4 2 2" xfId="27354"/>
    <cellStyle name="Normal 37 3 4 2 2 2" xfId="56025"/>
    <cellStyle name="Normal 37 3 4 2 3" xfId="41689"/>
    <cellStyle name="Normal 37 3 4 3" xfId="20184"/>
    <cellStyle name="Normal 37 3 4 3 2" xfId="48855"/>
    <cellStyle name="Normal 37 3 4 4" xfId="34519"/>
    <cellStyle name="Normal 37 3 5" xfId="9308"/>
    <cellStyle name="Normal 37 3 5 2" xfId="23791"/>
    <cellStyle name="Normal 37 3 5 2 2" xfId="52462"/>
    <cellStyle name="Normal 37 3 5 3" xfId="38126"/>
    <cellStyle name="Normal 37 3 6" xfId="16621"/>
    <cellStyle name="Normal 37 3 6 2" xfId="45292"/>
    <cellStyle name="Normal 37 3 7" xfId="30956"/>
    <cellStyle name="Normal 37 3 8" xfId="2125"/>
    <cellStyle name="Normal 37 4" xfId="2574"/>
    <cellStyle name="Normal 37 4 2" xfId="4332"/>
    <cellStyle name="Normal 37 4 2 2" xfId="7895"/>
    <cellStyle name="Normal 37 4 2 2 2" xfId="15099"/>
    <cellStyle name="Normal 37 4 2 2 2 2" xfId="29582"/>
    <cellStyle name="Normal 37 4 2 2 2 2 2" xfId="58253"/>
    <cellStyle name="Normal 37 4 2 2 2 3" xfId="43917"/>
    <cellStyle name="Normal 37 4 2 2 3" xfId="22412"/>
    <cellStyle name="Normal 37 4 2 2 3 2" xfId="51083"/>
    <cellStyle name="Normal 37 4 2 2 4" xfId="36747"/>
    <cellStyle name="Normal 37 4 2 3" xfId="11536"/>
    <cellStyle name="Normal 37 4 2 3 2" xfId="26019"/>
    <cellStyle name="Normal 37 4 2 3 2 2" xfId="54690"/>
    <cellStyle name="Normal 37 4 2 3 3" xfId="40354"/>
    <cellStyle name="Normal 37 4 2 4" xfId="18849"/>
    <cellStyle name="Normal 37 4 2 4 2" xfId="47520"/>
    <cellStyle name="Normal 37 4 2 5" xfId="33184"/>
    <cellStyle name="Normal 37 4 3" xfId="6127"/>
    <cellStyle name="Normal 37 4 3 2" xfId="13331"/>
    <cellStyle name="Normal 37 4 3 2 2" xfId="27814"/>
    <cellStyle name="Normal 37 4 3 2 2 2" xfId="56485"/>
    <cellStyle name="Normal 37 4 3 2 3" xfId="42149"/>
    <cellStyle name="Normal 37 4 3 3" xfId="20644"/>
    <cellStyle name="Normal 37 4 3 3 2" xfId="49315"/>
    <cellStyle name="Normal 37 4 3 4" xfId="34979"/>
    <cellStyle name="Normal 37 4 4" xfId="9768"/>
    <cellStyle name="Normal 37 4 4 2" xfId="24251"/>
    <cellStyle name="Normal 37 4 4 2 2" xfId="52922"/>
    <cellStyle name="Normal 37 4 4 3" xfId="38586"/>
    <cellStyle name="Normal 37 4 5" xfId="17081"/>
    <cellStyle name="Normal 37 4 5 2" xfId="45752"/>
    <cellStyle name="Normal 37 4 6" xfId="31416"/>
    <cellStyle name="Normal 37 5" xfId="3450"/>
    <cellStyle name="Normal 37 5 2" xfId="7011"/>
    <cellStyle name="Normal 37 5 2 2" xfId="14215"/>
    <cellStyle name="Normal 37 5 2 2 2" xfId="28698"/>
    <cellStyle name="Normal 37 5 2 2 2 2" xfId="57369"/>
    <cellStyle name="Normal 37 5 2 2 3" xfId="43033"/>
    <cellStyle name="Normal 37 5 2 3" xfId="21528"/>
    <cellStyle name="Normal 37 5 2 3 2" xfId="50199"/>
    <cellStyle name="Normal 37 5 2 4" xfId="35863"/>
    <cellStyle name="Normal 37 5 3" xfId="10652"/>
    <cellStyle name="Normal 37 5 3 2" xfId="25135"/>
    <cellStyle name="Normal 37 5 3 2 2" xfId="53806"/>
    <cellStyle name="Normal 37 5 3 3" xfId="39470"/>
    <cellStyle name="Normal 37 5 4" xfId="17965"/>
    <cellStyle name="Normal 37 5 4 2" xfId="46636"/>
    <cellStyle name="Normal 37 5 5" xfId="32300"/>
    <cellStyle name="Normal 37 6" xfId="5233"/>
    <cellStyle name="Normal 37 6 2" xfId="12437"/>
    <cellStyle name="Normal 37 6 2 2" xfId="26920"/>
    <cellStyle name="Normal 37 6 2 2 2" xfId="55591"/>
    <cellStyle name="Normal 37 6 2 3" xfId="41255"/>
    <cellStyle name="Normal 37 6 3" xfId="19750"/>
    <cellStyle name="Normal 37 6 3 2" xfId="48421"/>
    <cellStyle name="Normal 37 6 4" xfId="34085"/>
    <cellStyle name="Normal 37 7" xfId="8871"/>
    <cellStyle name="Normal 37 7 2" xfId="23354"/>
    <cellStyle name="Normal 37 7 2 2" xfId="52025"/>
    <cellStyle name="Normal 37 7 3" xfId="37689"/>
    <cellStyle name="Normal 37 8" xfId="16187"/>
    <cellStyle name="Normal 37 8 2" xfId="44858"/>
    <cellStyle name="Normal 37 9" xfId="30522"/>
    <cellStyle name="Normal 38" xfId="572"/>
    <cellStyle name="Normal 38 2" xfId="809"/>
    <cellStyle name="Normal 39" xfId="576"/>
    <cellStyle name="Normal 39 2" xfId="813"/>
    <cellStyle name="Normal 4" xfId="372"/>
    <cellStyle name="Normal 4 2" xfId="373"/>
    <cellStyle name="Normal 4 3" xfId="12"/>
    <cellStyle name="Normal 4 4" xfId="539"/>
    <cellStyle name="Normal 4 4 10" xfId="1670"/>
    <cellStyle name="Normal 4 4 2" xfId="777"/>
    <cellStyle name="Normal 4 4 2 2" xfId="1218"/>
    <cellStyle name="Normal 4 4 2 2 2" xfId="3193"/>
    <cellStyle name="Normal 4 4 2 2 2 2" xfId="4957"/>
    <cellStyle name="Normal 4 4 2 2 2 2 2" xfId="8520"/>
    <cellStyle name="Normal 4 4 2 2 2 2 2 2" xfId="15724"/>
    <cellStyle name="Normal 4 4 2 2 2 2 2 2 2" xfId="30207"/>
    <cellStyle name="Normal 4 4 2 2 2 2 2 2 2 2" xfId="58878"/>
    <cellStyle name="Normal 4 4 2 2 2 2 2 2 3" xfId="44542"/>
    <cellStyle name="Normal 4 4 2 2 2 2 2 3" xfId="23037"/>
    <cellStyle name="Normal 4 4 2 2 2 2 2 3 2" xfId="51708"/>
    <cellStyle name="Normal 4 4 2 2 2 2 2 4" xfId="37372"/>
    <cellStyle name="Normal 4 4 2 2 2 2 3" xfId="12161"/>
    <cellStyle name="Normal 4 4 2 2 2 2 3 2" xfId="26644"/>
    <cellStyle name="Normal 4 4 2 2 2 2 3 2 2" xfId="55315"/>
    <cellStyle name="Normal 4 4 2 2 2 2 3 3" xfId="40979"/>
    <cellStyle name="Normal 4 4 2 2 2 2 4" xfId="19474"/>
    <cellStyle name="Normal 4 4 2 2 2 2 4 2" xfId="48145"/>
    <cellStyle name="Normal 4 4 2 2 2 2 5" xfId="33809"/>
    <cellStyle name="Normal 4 4 2 2 2 3" xfId="6752"/>
    <cellStyle name="Normal 4 4 2 2 2 3 2" xfId="13956"/>
    <cellStyle name="Normal 4 4 2 2 2 3 2 2" xfId="28439"/>
    <cellStyle name="Normal 4 4 2 2 2 3 2 2 2" xfId="57110"/>
    <cellStyle name="Normal 4 4 2 2 2 3 2 3" xfId="42774"/>
    <cellStyle name="Normal 4 4 2 2 2 3 3" xfId="21269"/>
    <cellStyle name="Normal 4 4 2 2 2 3 3 2" xfId="49940"/>
    <cellStyle name="Normal 4 4 2 2 2 3 4" xfId="35604"/>
    <cellStyle name="Normal 4 4 2 2 2 4" xfId="10393"/>
    <cellStyle name="Normal 4 4 2 2 2 4 2" xfId="24876"/>
    <cellStyle name="Normal 4 4 2 2 2 4 2 2" xfId="53547"/>
    <cellStyle name="Normal 4 4 2 2 2 4 3" xfId="39211"/>
    <cellStyle name="Normal 4 4 2 2 2 5" xfId="17706"/>
    <cellStyle name="Normal 4 4 2 2 2 5 2" xfId="46377"/>
    <cellStyle name="Normal 4 4 2 2 2 6" xfId="32041"/>
    <cellStyle name="Normal 4 4 2 2 3" xfId="4073"/>
    <cellStyle name="Normal 4 4 2 2 3 2" xfId="7636"/>
    <cellStyle name="Normal 4 4 2 2 3 2 2" xfId="14840"/>
    <cellStyle name="Normal 4 4 2 2 3 2 2 2" xfId="29323"/>
    <cellStyle name="Normal 4 4 2 2 3 2 2 2 2" xfId="57994"/>
    <cellStyle name="Normal 4 4 2 2 3 2 2 3" xfId="43658"/>
    <cellStyle name="Normal 4 4 2 2 3 2 3" xfId="22153"/>
    <cellStyle name="Normal 4 4 2 2 3 2 3 2" xfId="50824"/>
    <cellStyle name="Normal 4 4 2 2 3 2 4" xfId="36488"/>
    <cellStyle name="Normal 4 4 2 2 3 3" xfId="11277"/>
    <cellStyle name="Normal 4 4 2 2 3 3 2" xfId="25760"/>
    <cellStyle name="Normal 4 4 2 2 3 3 2 2" xfId="54431"/>
    <cellStyle name="Normal 4 4 2 2 3 3 3" xfId="40095"/>
    <cellStyle name="Normal 4 4 2 2 3 4" xfId="18590"/>
    <cellStyle name="Normal 4 4 2 2 3 4 2" xfId="47261"/>
    <cellStyle name="Normal 4 4 2 2 3 5" xfId="32925"/>
    <cellStyle name="Normal 4 4 2 2 4" xfId="5858"/>
    <cellStyle name="Normal 4 4 2 2 4 2" xfId="13062"/>
    <cellStyle name="Normal 4 4 2 2 4 2 2" xfId="27545"/>
    <cellStyle name="Normal 4 4 2 2 4 2 2 2" xfId="56216"/>
    <cellStyle name="Normal 4 4 2 2 4 2 3" xfId="41880"/>
    <cellStyle name="Normal 4 4 2 2 4 3" xfId="20375"/>
    <cellStyle name="Normal 4 4 2 2 4 3 2" xfId="49046"/>
    <cellStyle name="Normal 4 4 2 2 4 4" xfId="34710"/>
    <cellStyle name="Normal 4 4 2 2 5" xfId="9499"/>
    <cellStyle name="Normal 4 4 2 2 5 2" xfId="23982"/>
    <cellStyle name="Normal 4 4 2 2 5 2 2" xfId="52653"/>
    <cellStyle name="Normal 4 4 2 2 5 3" xfId="38317"/>
    <cellStyle name="Normal 4 4 2 2 6" xfId="16812"/>
    <cellStyle name="Normal 4 4 2 2 6 2" xfId="45483"/>
    <cellStyle name="Normal 4 4 2 2 7" xfId="31147"/>
    <cellStyle name="Normal 4 4 2 2 8" xfId="2314"/>
    <cellStyle name="Normal 4 4 2 3" xfId="2763"/>
    <cellStyle name="Normal 4 4 2 3 2" xfId="4523"/>
    <cellStyle name="Normal 4 4 2 3 2 2" xfId="8086"/>
    <cellStyle name="Normal 4 4 2 3 2 2 2" xfId="15290"/>
    <cellStyle name="Normal 4 4 2 3 2 2 2 2" xfId="29773"/>
    <cellStyle name="Normal 4 4 2 3 2 2 2 2 2" xfId="58444"/>
    <cellStyle name="Normal 4 4 2 3 2 2 2 3" xfId="44108"/>
    <cellStyle name="Normal 4 4 2 3 2 2 3" xfId="22603"/>
    <cellStyle name="Normal 4 4 2 3 2 2 3 2" xfId="51274"/>
    <cellStyle name="Normal 4 4 2 3 2 2 4" xfId="36938"/>
    <cellStyle name="Normal 4 4 2 3 2 3" xfId="11727"/>
    <cellStyle name="Normal 4 4 2 3 2 3 2" xfId="26210"/>
    <cellStyle name="Normal 4 4 2 3 2 3 2 2" xfId="54881"/>
    <cellStyle name="Normal 4 4 2 3 2 3 3" xfId="40545"/>
    <cellStyle name="Normal 4 4 2 3 2 4" xfId="19040"/>
    <cellStyle name="Normal 4 4 2 3 2 4 2" xfId="47711"/>
    <cellStyle name="Normal 4 4 2 3 2 5" xfId="33375"/>
    <cellStyle name="Normal 4 4 2 3 3" xfId="6318"/>
    <cellStyle name="Normal 4 4 2 3 3 2" xfId="13522"/>
    <cellStyle name="Normal 4 4 2 3 3 2 2" xfId="28005"/>
    <cellStyle name="Normal 4 4 2 3 3 2 2 2" xfId="56676"/>
    <cellStyle name="Normal 4 4 2 3 3 2 3" xfId="42340"/>
    <cellStyle name="Normal 4 4 2 3 3 3" xfId="20835"/>
    <cellStyle name="Normal 4 4 2 3 3 3 2" xfId="49506"/>
    <cellStyle name="Normal 4 4 2 3 3 4" xfId="35170"/>
    <cellStyle name="Normal 4 4 2 3 4" xfId="9959"/>
    <cellStyle name="Normal 4 4 2 3 4 2" xfId="24442"/>
    <cellStyle name="Normal 4 4 2 3 4 2 2" xfId="53113"/>
    <cellStyle name="Normal 4 4 2 3 4 3" xfId="38777"/>
    <cellStyle name="Normal 4 4 2 3 5" xfId="17272"/>
    <cellStyle name="Normal 4 4 2 3 5 2" xfId="45943"/>
    <cellStyle name="Normal 4 4 2 3 6" xfId="31607"/>
    <cellStyle name="Normal 4 4 2 4" xfId="3640"/>
    <cellStyle name="Normal 4 4 2 4 2" xfId="7202"/>
    <cellStyle name="Normal 4 4 2 4 2 2" xfId="14406"/>
    <cellStyle name="Normal 4 4 2 4 2 2 2" xfId="28889"/>
    <cellStyle name="Normal 4 4 2 4 2 2 2 2" xfId="57560"/>
    <cellStyle name="Normal 4 4 2 4 2 2 3" xfId="43224"/>
    <cellStyle name="Normal 4 4 2 4 2 3" xfId="21719"/>
    <cellStyle name="Normal 4 4 2 4 2 3 2" xfId="50390"/>
    <cellStyle name="Normal 4 4 2 4 2 4" xfId="36054"/>
    <cellStyle name="Normal 4 4 2 4 3" xfId="10843"/>
    <cellStyle name="Normal 4 4 2 4 3 2" xfId="25326"/>
    <cellStyle name="Normal 4 4 2 4 3 2 2" xfId="53997"/>
    <cellStyle name="Normal 4 4 2 4 3 3" xfId="39661"/>
    <cellStyle name="Normal 4 4 2 4 4" xfId="18156"/>
    <cellStyle name="Normal 4 4 2 4 4 2" xfId="46827"/>
    <cellStyle name="Normal 4 4 2 4 5" xfId="32491"/>
    <cellStyle name="Normal 4 4 2 5" xfId="5424"/>
    <cellStyle name="Normal 4 4 2 5 2" xfId="12628"/>
    <cellStyle name="Normal 4 4 2 5 2 2" xfId="27111"/>
    <cellStyle name="Normal 4 4 2 5 2 2 2" xfId="55782"/>
    <cellStyle name="Normal 4 4 2 5 2 3" xfId="41446"/>
    <cellStyle name="Normal 4 4 2 5 3" xfId="19941"/>
    <cellStyle name="Normal 4 4 2 5 3 2" xfId="48612"/>
    <cellStyle name="Normal 4 4 2 5 4" xfId="34276"/>
    <cellStyle name="Normal 4 4 2 6" xfId="9063"/>
    <cellStyle name="Normal 4 4 2 6 2" xfId="23546"/>
    <cellStyle name="Normal 4 4 2 6 2 2" xfId="52217"/>
    <cellStyle name="Normal 4 4 2 6 3" xfId="37881"/>
    <cellStyle name="Normal 4 4 2 7" xfId="16378"/>
    <cellStyle name="Normal 4 4 2 7 2" xfId="45049"/>
    <cellStyle name="Normal 4 4 2 8" xfId="30713"/>
    <cellStyle name="Normal 4 4 2 9" xfId="1884"/>
    <cellStyle name="Normal 4 4 3" xfId="1002"/>
    <cellStyle name="Normal 4 4 3 2" xfId="2979"/>
    <cellStyle name="Normal 4 4 3 2 2" xfId="4741"/>
    <cellStyle name="Normal 4 4 3 2 2 2" xfId="8304"/>
    <cellStyle name="Normal 4 4 3 2 2 2 2" xfId="15508"/>
    <cellStyle name="Normal 4 4 3 2 2 2 2 2" xfId="29991"/>
    <cellStyle name="Normal 4 4 3 2 2 2 2 2 2" xfId="58662"/>
    <cellStyle name="Normal 4 4 3 2 2 2 2 3" xfId="44326"/>
    <cellStyle name="Normal 4 4 3 2 2 2 3" xfId="22821"/>
    <cellStyle name="Normal 4 4 3 2 2 2 3 2" xfId="51492"/>
    <cellStyle name="Normal 4 4 3 2 2 2 4" xfId="37156"/>
    <cellStyle name="Normal 4 4 3 2 2 3" xfId="11945"/>
    <cellStyle name="Normal 4 4 3 2 2 3 2" xfId="26428"/>
    <cellStyle name="Normal 4 4 3 2 2 3 2 2" xfId="55099"/>
    <cellStyle name="Normal 4 4 3 2 2 3 3" xfId="40763"/>
    <cellStyle name="Normal 4 4 3 2 2 4" xfId="19258"/>
    <cellStyle name="Normal 4 4 3 2 2 4 2" xfId="47929"/>
    <cellStyle name="Normal 4 4 3 2 2 5" xfId="33593"/>
    <cellStyle name="Normal 4 4 3 2 3" xfId="6536"/>
    <cellStyle name="Normal 4 4 3 2 3 2" xfId="13740"/>
    <cellStyle name="Normal 4 4 3 2 3 2 2" xfId="28223"/>
    <cellStyle name="Normal 4 4 3 2 3 2 2 2" xfId="56894"/>
    <cellStyle name="Normal 4 4 3 2 3 2 3" xfId="42558"/>
    <cellStyle name="Normal 4 4 3 2 3 3" xfId="21053"/>
    <cellStyle name="Normal 4 4 3 2 3 3 2" xfId="49724"/>
    <cellStyle name="Normal 4 4 3 2 3 4" xfId="35388"/>
    <cellStyle name="Normal 4 4 3 2 4" xfId="10177"/>
    <cellStyle name="Normal 4 4 3 2 4 2" xfId="24660"/>
    <cellStyle name="Normal 4 4 3 2 4 2 2" xfId="53331"/>
    <cellStyle name="Normal 4 4 3 2 4 3" xfId="38995"/>
    <cellStyle name="Normal 4 4 3 2 5" xfId="17490"/>
    <cellStyle name="Normal 4 4 3 2 5 2" xfId="46161"/>
    <cellStyle name="Normal 4 4 3 2 6" xfId="31825"/>
    <cellStyle name="Normal 4 4 3 3" xfId="3857"/>
    <cellStyle name="Normal 4 4 3 3 2" xfId="7420"/>
    <cellStyle name="Normal 4 4 3 3 2 2" xfId="14624"/>
    <cellStyle name="Normal 4 4 3 3 2 2 2" xfId="29107"/>
    <cellStyle name="Normal 4 4 3 3 2 2 2 2" xfId="57778"/>
    <cellStyle name="Normal 4 4 3 3 2 2 3" xfId="43442"/>
    <cellStyle name="Normal 4 4 3 3 2 3" xfId="21937"/>
    <cellStyle name="Normal 4 4 3 3 2 3 2" xfId="50608"/>
    <cellStyle name="Normal 4 4 3 3 2 4" xfId="36272"/>
    <cellStyle name="Normal 4 4 3 3 3" xfId="11061"/>
    <cellStyle name="Normal 4 4 3 3 3 2" xfId="25544"/>
    <cellStyle name="Normal 4 4 3 3 3 2 2" xfId="54215"/>
    <cellStyle name="Normal 4 4 3 3 3 3" xfId="39879"/>
    <cellStyle name="Normal 4 4 3 3 4" xfId="18374"/>
    <cellStyle name="Normal 4 4 3 3 4 2" xfId="47045"/>
    <cellStyle name="Normal 4 4 3 3 5" xfId="32709"/>
    <cellStyle name="Normal 4 4 3 4" xfId="5642"/>
    <cellStyle name="Normal 4 4 3 4 2" xfId="12846"/>
    <cellStyle name="Normal 4 4 3 4 2 2" xfId="27329"/>
    <cellStyle name="Normal 4 4 3 4 2 2 2" xfId="56000"/>
    <cellStyle name="Normal 4 4 3 4 2 3" xfId="41664"/>
    <cellStyle name="Normal 4 4 3 4 3" xfId="20159"/>
    <cellStyle name="Normal 4 4 3 4 3 2" xfId="48830"/>
    <cellStyle name="Normal 4 4 3 4 4" xfId="34494"/>
    <cellStyle name="Normal 4 4 3 5" xfId="9283"/>
    <cellStyle name="Normal 4 4 3 5 2" xfId="23766"/>
    <cellStyle name="Normal 4 4 3 5 2 2" xfId="52437"/>
    <cellStyle name="Normal 4 4 3 5 3" xfId="38101"/>
    <cellStyle name="Normal 4 4 3 6" xfId="16596"/>
    <cellStyle name="Normal 4 4 3 6 2" xfId="45267"/>
    <cellStyle name="Normal 4 4 3 7" xfId="30931"/>
    <cellStyle name="Normal 4 4 3 8" xfId="2100"/>
    <cellStyle name="Normal 4 4 4" xfId="2549"/>
    <cellStyle name="Normal 4 4 4 2" xfId="4307"/>
    <cellStyle name="Normal 4 4 4 2 2" xfId="7870"/>
    <cellStyle name="Normal 4 4 4 2 2 2" xfId="15074"/>
    <cellStyle name="Normal 4 4 4 2 2 2 2" xfId="29557"/>
    <cellStyle name="Normal 4 4 4 2 2 2 2 2" xfId="58228"/>
    <cellStyle name="Normal 4 4 4 2 2 2 3" xfId="43892"/>
    <cellStyle name="Normal 4 4 4 2 2 3" xfId="22387"/>
    <cellStyle name="Normal 4 4 4 2 2 3 2" xfId="51058"/>
    <cellStyle name="Normal 4 4 4 2 2 4" xfId="36722"/>
    <cellStyle name="Normal 4 4 4 2 3" xfId="11511"/>
    <cellStyle name="Normal 4 4 4 2 3 2" xfId="25994"/>
    <cellStyle name="Normal 4 4 4 2 3 2 2" xfId="54665"/>
    <cellStyle name="Normal 4 4 4 2 3 3" xfId="40329"/>
    <cellStyle name="Normal 4 4 4 2 4" xfId="18824"/>
    <cellStyle name="Normal 4 4 4 2 4 2" xfId="47495"/>
    <cellStyle name="Normal 4 4 4 2 5" xfId="33159"/>
    <cellStyle name="Normal 4 4 4 3" xfId="6102"/>
    <cellStyle name="Normal 4 4 4 3 2" xfId="13306"/>
    <cellStyle name="Normal 4 4 4 3 2 2" xfId="27789"/>
    <cellStyle name="Normal 4 4 4 3 2 2 2" xfId="56460"/>
    <cellStyle name="Normal 4 4 4 3 2 3" xfId="42124"/>
    <cellStyle name="Normal 4 4 4 3 3" xfId="20619"/>
    <cellStyle name="Normal 4 4 4 3 3 2" xfId="49290"/>
    <cellStyle name="Normal 4 4 4 3 4" xfId="34954"/>
    <cellStyle name="Normal 4 4 4 4" xfId="9743"/>
    <cellStyle name="Normal 4 4 4 4 2" xfId="24226"/>
    <cellStyle name="Normal 4 4 4 4 2 2" xfId="52897"/>
    <cellStyle name="Normal 4 4 4 4 3" xfId="38561"/>
    <cellStyle name="Normal 4 4 4 5" xfId="17056"/>
    <cellStyle name="Normal 4 4 4 5 2" xfId="45727"/>
    <cellStyle name="Normal 4 4 4 6" xfId="31391"/>
    <cellStyle name="Normal 4 4 5" xfId="3425"/>
    <cellStyle name="Normal 4 4 5 2" xfId="6986"/>
    <cellStyle name="Normal 4 4 5 2 2" xfId="14190"/>
    <cellStyle name="Normal 4 4 5 2 2 2" xfId="28673"/>
    <cellStyle name="Normal 4 4 5 2 2 2 2" xfId="57344"/>
    <cellStyle name="Normal 4 4 5 2 2 3" xfId="43008"/>
    <cellStyle name="Normal 4 4 5 2 3" xfId="21503"/>
    <cellStyle name="Normal 4 4 5 2 3 2" xfId="50174"/>
    <cellStyle name="Normal 4 4 5 2 4" xfId="35838"/>
    <cellStyle name="Normal 4 4 5 3" xfId="10627"/>
    <cellStyle name="Normal 4 4 5 3 2" xfId="25110"/>
    <cellStyle name="Normal 4 4 5 3 2 2" xfId="53781"/>
    <cellStyle name="Normal 4 4 5 3 3" xfId="39445"/>
    <cellStyle name="Normal 4 4 5 4" xfId="17940"/>
    <cellStyle name="Normal 4 4 5 4 2" xfId="46611"/>
    <cellStyle name="Normal 4 4 5 5" xfId="32275"/>
    <cellStyle name="Normal 4 4 6" xfId="5208"/>
    <cellStyle name="Normal 4 4 6 2" xfId="12412"/>
    <cellStyle name="Normal 4 4 6 2 2" xfId="26895"/>
    <cellStyle name="Normal 4 4 6 2 2 2" xfId="55566"/>
    <cellStyle name="Normal 4 4 6 2 3" xfId="41230"/>
    <cellStyle name="Normal 4 4 6 3" xfId="19725"/>
    <cellStyle name="Normal 4 4 6 3 2" xfId="48396"/>
    <cellStyle name="Normal 4 4 6 4" xfId="34060"/>
    <cellStyle name="Normal 4 4 7" xfId="8844"/>
    <cellStyle name="Normal 4 4 7 2" xfId="23327"/>
    <cellStyle name="Normal 4 4 7 2 2" xfId="51998"/>
    <cellStyle name="Normal 4 4 7 3" xfId="37662"/>
    <cellStyle name="Normal 4 4 8" xfId="16162"/>
    <cellStyle name="Normal 4 4 8 2" xfId="44833"/>
    <cellStyle name="Normal 4 4 9" xfId="30497"/>
    <cellStyle name="Normal 40" xfId="818"/>
    <cellStyle name="Normal 40 2" xfId="1252"/>
    <cellStyle name="Normal 40 2 2" xfId="3226"/>
    <cellStyle name="Normal 40 2 2 2" xfId="4991"/>
    <cellStyle name="Normal 40 2 2 2 2" xfId="8554"/>
    <cellStyle name="Normal 40 2 2 2 2 2" xfId="15758"/>
    <cellStyle name="Normal 40 2 2 2 2 2 2" xfId="30241"/>
    <cellStyle name="Normal 40 2 2 2 2 2 2 2" xfId="58912"/>
    <cellStyle name="Normal 40 2 2 2 2 2 3" xfId="44576"/>
    <cellStyle name="Normal 40 2 2 2 2 3" xfId="23071"/>
    <cellStyle name="Normal 40 2 2 2 2 3 2" xfId="51742"/>
    <cellStyle name="Normal 40 2 2 2 2 4" xfId="37406"/>
    <cellStyle name="Normal 40 2 2 2 3" xfId="12195"/>
    <cellStyle name="Normal 40 2 2 2 3 2" xfId="26678"/>
    <cellStyle name="Normal 40 2 2 2 3 2 2" xfId="55349"/>
    <cellStyle name="Normal 40 2 2 2 3 3" xfId="41013"/>
    <cellStyle name="Normal 40 2 2 2 4" xfId="19508"/>
    <cellStyle name="Normal 40 2 2 2 4 2" xfId="48179"/>
    <cellStyle name="Normal 40 2 2 2 5" xfId="33843"/>
    <cellStyle name="Normal 40 2 2 3" xfId="6786"/>
    <cellStyle name="Normal 40 2 2 3 2" xfId="13990"/>
    <cellStyle name="Normal 40 2 2 3 2 2" xfId="28473"/>
    <cellStyle name="Normal 40 2 2 3 2 2 2" xfId="57144"/>
    <cellStyle name="Normal 40 2 2 3 2 3" xfId="42808"/>
    <cellStyle name="Normal 40 2 2 3 3" xfId="21303"/>
    <cellStyle name="Normal 40 2 2 3 3 2" xfId="49974"/>
    <cellStyle name="Normal 40 2 2 3 4" xfId="35638"/>
    <cellStyle name="Normal 40 2 2 4" xfId="10427"/>
    <cellStyle name="Normal 40 2 2 4 2" xfId="24910"/>
    <cellStyle name="Normal 40 2 2 4 2 2" xfId="53581"/>
    <cellStyle name="Normal 40 2 2 4 3" xfId="39245"/>
    <cellStyle name="Normal 40 2 2 5" xfId="17740"/>
    <cellStyle name="Normal 40 2 2 5 2" xfId="46411"/>
    <cellStyle name="Normal 40 2 2 6" xfId="32075"/>
    <cellStyle name="Normal 40 2 3" xfId="4107"/>
    <cellStyle name="Normal 40 2 3 2" xfId="7670"/>
    <cellStyle name="Normal 40 2 3 2 2" xfId="14874"/>
    <cellStyle name="Normal 40 2 3 2 2 2" xfId="29357"/>
    <cellStyle name="Normal 40 2 3 2 2 2 2" xfId="58028"/>
    <cellStyle name="Normal 40 2 3 2 2 3" xfId="43692"/>
    <cellStyle name="Normal 40 2 3 2 3" xfId="22187"/>
    <cellStyle name="Normal 40 2 3 2 3 2" xfId="50858"/>
    <cellStyle name="Normal 40 2 3 2 4" xfId="36522"/>
    <cellStyle name="Normal 40 2 3 3" xfId="11311"/>
    <cellStyle name="Normal 40 2 3 3 2" xfId="25794"/>
    <cellStyle name="Normal 40 2 3 3 2 2" xfId="54465"/>
    <cellStyle name="Normal 40 2 3 3 3" xfId="40129"/>
    <cellStyle name="Normal 40 2 3 4" xfId="18624"/>
    <cellStyle name="Normal 40 2 3 4 2" xfId="47295"/>
    <cellStyle name="Normal 40 2 3 5" xfId="32959"/>
    <cellStyle name="Normal 40 2 4" xfId="5892"/>
    <cellStyle name="Normal 40 2 4 2" xfId="13096"/>
    <cellStyle name="Normal 40 2 4 2 2" xfId="27579"/>
    <cellStyle name="Normal 40 2 4 2 2 2" xfId="56250"/>
    <cellStyle name="Normal 40 2 4 2 3" xfId="41914"/>
    <cellStyle name="Normal 40 2 4 3" xfId="20409"/>
    <cellStyle name="Normal 40 2 4 3 2" xfId="49080"/>
    <cellStyle name="Normal 40 2 4 4" xfId="34744"/>
    <cellStyle name="Normal 40 2 5" xfId="9533"/>
    <cellStyle name="Normal 40 2 5 2" xfId="24016"/>
    <cellStyle name="Normal 40 2 5 2 2" xfId="52687"/>
    <cellStyle name="Normal 40 2 5 3" xfId="38351"/>
    <cellStyle name="Normal 40 2 6" xfId="16846"/>
    <cellStyle name="Normal 40 2 6 2" xfId="45517"/>
    <cellStyle name="Normal 40 2 7" xfId="31181"/>
    <cellStyle name="Normal 40 2 8" xfId="2347"/>
    <cellStyle name="Normal 40 3" xfId="2796"/>
    <cellStyle name="Normal 40 3 2" xfId="4557"/>
    <cellStyle name="Normal 40 3 2 2" xfId="8120"/>
    <cellStyle name="Normal 40 3 2 2 2" xfId="15324"/>
    <cellStyle name="Normal 40 3 2 2 2 2" xfId="29807"/>
    <cellStyle name="Normal 40 3 2 2 2 2 2" xfId="58478"/>
    <cellStyle name="Normal 40 3 2 2 2 3" xfId="44142"/>
    <cellStyle name="Normal 40 3 2 2 3" xfId="22637"/>
    <cellStyle name="Normal 40 3 2 2 3 2" xfId="51308"/>
    <cellStyle name="Normal 40 3 2 2 4" xfId="36972"/>
    <cellStyle name="Normal 40 3 2 3" xfId="11761"/>
    <cellStyle name="Normal 40 3 2 3 2" xfId="26244"/>
    <cellStyle name="Normal 40 3 2 3 2 2" xfId="54915"/>
    <cellStyle name="Normal 40 3 2 3 3" xfId="40579"/>
    <cellStyle name="Normal 40 3 2 4" xfId="19074"/>
    <cellStyle name="Normal 40 3 2 4 2" xfId="47745"/>
    <cellStyle name="Normal 40 3 2 5" xfId="33409"/>
    <cellStyle name="Normal 40 3 3" xfId="6352"/>
    <cellStyle name="Normal 40 3 3 2" xfId="13556"/>
    <cellStyle name="Normal 40 3 3 2 2" xfId="28039"/>
    <cellStyle name="Normal 40 3 3 2 2 2" xfId="56710"/>
    <cellStyle name="Normal 40 3 3 2 3" xfId="42374"/>
    <cellStyle name="Normal 40 3 3 3" xfId="20869"/>
    <cellStyle name="Normal 40 3 3 3 2" xfId="49540"/>
    <cellStyle name="Normal 40 3 3 4" xfId="35204"/>
    <cellStyle name="Normal 40 3 4" xfId="9993"/>
    <cellStyle name="Normal 40 3 4 2" xfId="24476"/>
    <cellStyle name="Normal 40 3 4 2 2" xfId="53147"/>
    <cellStyle name="Normal 40 3 4 3" xfId="38811"/>
    <cellStyle name="Normal 40 3 5" xfId="17306"/>
    <cellStyle name="Normal 40 3 5 2" xfId="45977"/>
    <cellStyle name="Normal 40 3 6" xfId="31641"/>
    <cellStyle name="Normal 40 4" xfId="3673"/>
    <cellStyle name="Normal 40 4 2" xfId="7236"/>
    <cellStyle name="Normal 40 4 2 2" xfId="14440"/>
    <cellStyle name="Normal 40 4 2 2 2" xfId="28923"/>
    <cellStyle name="Normal 40 4 2 2 2 2" xfId="57594"/>
    <cellStyle name="Normal 40 4 2 2 3" xfId="43258"/>
    <cellStyle name="Normal 40 4 2 3" xfId="21753"/>
    <cellStyle name="Normal 40 4 2 3 2" xfId="50424"/>
    <cellStyle name="Normal 40 4 2 4" xfId="36088"/>
    <cellStyle name="Normal 40 4 3" xfId="10877"/>
    <cellStyle name="Normal 40 4 3 2" xfId="25360"/>
    <cellStyle name="Normal 40 4 3 2 2" xfId="54031"/>
    <cellStyle name="Normal 40 4 3 3" xfId="39695"/>
    <cellStyle name="Normal 40 4 4" xfId="18190"/>
    <cellStyle name="Normal 40 4 4 2" xfId="46861"/>
    <cellStyle name="Normal 40 4 5" xfId="32525"/>
    <cellStyle name="Normal 40 5" xfId="5458"/>
    <cellStyle name="Normal 40 5 2" xfId="12662"/>
    <cellStyle name="Normal 40 5 2 2" xfId="27145"/>
    <cellStyle name="Normal 40 5 2 2 2" xfId="55816"/>
    <cellStyle name="Normal 40 5 2 3" xfId="41480"/>
    <cellStyle name="Normal 40 5 3" xfId="19975"/>
    <cellStyle name="Normal 40 5 3 2" xfId="48646"/>
    <cellStyle name="Normal 40 5 4" xfId="34310"/>
    <cellStyle name="Normal 40 6" xfId="9099"/>
    <cellStyle name="Normal 40 6 2" xfId="23582"/>
    <cellStyle name="Normal 40 6 2 2" xfId="52253"/>
    <cellStyle name="Normal 40 6 3" xfId="37917"/>
    <cellStyle name="Normal 40 7" xfId="16412"/>
    <cellStyle name="Normal 40 7 2" xfId="45083"/>
    <cellStyle name="Normal 40 8" xfId="30747"/>
    <cellStyle name="Normal 40 9" xfId="1917"/>
    <cellStyle name="Normal 41" xfId="1254"/>
    <cellStyle name="Normal 41 2" xfId="1415"/>
    <cellStyle name="Normal 42" xfId="1296"/>
    <cellStyle name="Normal 42 2" xfId="3240"/>
    <cellStyle name="Normal 42 2 2" xfId="5006"/>
    <cellStyle name="Normal 42 2 2 2" xfId="8569"/>
    <cellStyle name="Normal 42 2 2 2 2" xfId="15773"/>
    <cellStyle name="Normal 42 2 2 2 2 2" xfId="30256"/>
    <cellStyle name="Normal 42 2 2 2 2 2 2" xfId="58927"/>
    <cellStyle name="Normal 42 2 2 2 2 3" xfId="44591"/>
    <cellStyle name="Normal 42 2 2 2 3" xfId="23086"/>
    <cellStyle name="Normal 42 2 2 2 3 2" xfId="51757"/>
    <cellStyle name="Normal 42 2 2 2 4" xfId="37421"/>
    <cellStyle name="Normal 42 2 2 3" xfId="12210"/>
    <cellStyle name="Normal 42 2 2 3 2" xfId="26693"/>
    <cellStyle name="Normal 42 2 2 3 2 2" xfId="55364"/>
    <cellStyle name="Normal 42 2 2 3 3" xfId="41028"/>
    <cellStyle name="Normal 42 2 2 4" xfId="19523"/>
    <cellStyle name="Normal 42 2 2 4 2" xfId="48194"/>
    <cellStyle name="Normal 42 2 2 5" xfId="33858"/>
    <cellStyle name="Normal 42 2 3" xfId="6801"/>
    <cellStyle name="Normal 42 2 3 2" xfId="14005"/>
    <cellStyle name="Normal 42 2 3 2 2" xfId="28488"/>
    <cellStyle name="Normal 42 2 3 2 2 2" xfId="57159"/>
    <cellStyle name="Normal 42 2 3 2 3" xfId="42823"/>
    <cellStyle name="Normal 42 2 3 3" xfId="21318"/>
    <cellStyle name="Normal 42 2 3 3 2" xfId="49989"/>
    <cellStyle name="Normal 42 2 3 4" xfId="35653"/>
    <cellStyle name="Normal 42 2 4" xfId="10442"/>
    <cellStyle name="Normal 42 2 4 2" xfId="24925"/>
    <cellStyle name="Normal 42 2 4 2 2" xfId="53596"/>
    <cellStyle name="Normal 42 2 4 3" xfId="39260"/>
    <cellStyle name="Normal 42 2 5" xfId="17755"/>
    <cellStyle name="Normal 42 2 5 2" xfId="46426"/>
    <cellStyle name="Normal 42 2 6" xfId="32090"/>
    <cellStyle name="Normal 42 3" xfId="4122"/>
    <cellStyle name="Normal 42 3 2" xfId="7685"/>
    <cellStyle name="Normal 42 3 2 2" xfId="14889"/>
    <cellStyle name="Normal 42 3 2 2 2" xfId="29372"/>
    <cellStyle name="Normal 42 3 2 2 2 2" xfId="58043"/>
    <cellStyle name="Normal 42 3 2 2 3" xfId="43707"/>
    <cellStyle name="Normal 42 3 2 3" xfId="22202"/>
    <cellStyle name="Normal 42 3 2 3 2" xfId="50873"/>
    <cellStyle name="Normal 42 3 2 4" xfId="36537"/>
    <cellStyle name="Normal 42 3 3" xfId="11326"/>
    <cellStyle name="Normal 42 3 3 2" xfId="25809"/>
    <cellStyle name="Normal 42 3 3 2 2" xfId="54480"/>
    <cellStyle name="Normal 42 3 3 3" xfId="40144"/>
    <cellStyle name="Normal 42 3 4" xfId="18639"/>
    <cellStyle name="Normal 42 3 4 2" xfId="47310"/>
    <cellStyle name="Normal 42 3 5" xfId="32974"/>
    <cellStyle name="Normal 42 4" xfId="5917"/>
    <cellStyle name="Normal 42 4 2" xfId="13121"/>
    <cellStyle name="Normal 42 4 2 2" xfId="27604"/>
    <cellStyle name="Normal 42 4 2 2 2" xfId="56275"/>
    <cellStyle name="Normal 42 4 2 3" xfId="41939"/>
    <cellStyle name="Normal 42 4 3" xfId="20434"/>
    <cellStyle name="Normal 42 4 3 2" xfId="49105"/>
    <cellStyle name="Normal 42 4 4" xfId="34769"/>
    <cellStyle name="Normal 42 5" xfId="9558"/>
    <cellStyle name="Normal 42 5 2" xfId="24041"/>
    <cellStyle name="Normal 42 5 2 2" xfId="52712"/>
    <cellStyle name="Normal 42 5 3" xfId="38376"/>
    <cellStyle name="Normal 42 6" xfId="16871"/>
    <cellStyle name="Normal 42 6 2" xfId="45542"/>
    <cellStyle name="Normal 42 7" xfId="31206"/>
    <cellStyle name="Normal 42 8" xfId="2371"/>
    <cellStyle name="Normal 43" xfId="1335"/>
    <cellStyle name="Normal 43 2" xfId="1412"/>
    <cellStyle name="Normal 43 2 2" xfId="58952"/>
    <cellStyle name="Normal 43 3" xfId="44616"/>
    <cellStyle name="Normal 44" xfId="1373"/>
    <cellStyle name="Normal 44 2" xfId="15963"/>
    <cellStyle name="Normal 45" xfId="1439"/>
    <cellStyle name="Normal 46" xfId="1453"/>
    <cellStyle name="Normal 47" xfId="1467"/>
    <cellStyle name="Normal 5" xfId="374"/>
    <cellStyle name="Normal 5 2" xfId="375"/>
    <cellStyle name="Normal 5 2 10" xfId="15908"/>
    <cellStyle name="Normal 5 2 10 2" xfId="30287"/>
    <cellStyle name="Normal 5 2 10 2 2" xfId="58959"/>
    <cellStyle name="Normal 5 2 10 3" xfId="44623"/>
    <cellStyle name="Normal 5 2 11" xfId="16102"/>
    <cellStyle name="Normal 5 2 11 2" xfId="44773"/>
    <cellStyle name="Normal 5 2 12" xfId="30437"/>
    <cellStyle name="Normal 5 2 13" xfId="1613"/>
    <cellStyle name="Normal 5 2 2" xfId="376"/>
    <cellStyle name="Normal 5 2 2 10" xfId="30438"/>
    <cellStyle name="Normal 5 2 2 11" xfId="1614"/>
    <cellStyle name="Normal 5 2 2 2" xfId="377"/>
    <cellStyle name="Normal 5 2 2 2 10" xfId="1615"/>
    <cellStyle name="Normal 5 2 2 2 2" xfId="715"/>
    <cellStyle name="Normal 5 2 2 2 2 2" xfId="1160"/>
    <cellStyle name="Normal 5 2 2 2 2 2 2" xfId="3136"/>
    <cellStyle name="Normal 5 2 2 2 2 2 2 2" xfId="4899"/>
    <cellStyle name="Normal 5 2 2 2 2 2 2 2 2" xfId="8462"/>
    <cellStyle name="Normal 5 2 2 2 2 2 2 2 2 2" xfId="15666"/>
    <cellStyle name="Normal 5 2 2 2 2 2 2 2 2 2 2" xfId="30149"/>
    <cellStyle name="Normal 5 2 2 2 2 2 2 2 2 2 2 2" xfId="58820"/>
    <cellStyle name="Normal 5 2 2 2 2 2 2 2 2 2 3" xfId="44484"/>
    <cellStyle name="Normal 5 2 2 2 2 2 2 2 2 3" xfId="22979"/>
    <cellStyle name="Normal 5 2 2 2 2 2 2 2 2 3 2" xfId="51650"/>
    <cellStyle name="Normal 5 2 2 2 2 2 2 2 2 4" xfId="37314"/>
    <cellStyle name="Normal 5 2 2 2 2 2 2 2 3" xfId="12103"/>
    <cellStyle name="Normal 5 2 2 2 2 2 2 2 3 2" xfId="26586"/>
    <cellStyle name="Normal 5 2 2 2 2 2 2 2 3 2 2" xfId="55257"/>
    <cellStyle name="Normal 5 2 2 2 2 2 2 2 3 3" xfId="40921"/>
    <cellStyle name="Normal 5 2 2 2 2 2 2 2 4" xfId="19416"/>
    <cellStyle name="Normal 5 2 2 2 2 2 2 2 4 2" xfId="48087"/>
    <cellStyle name="Normal 5 2 2 2 2 2 2 2 5" xfId="33751"/>
    <cellStyle name="Normal 5 2 2 2 2 2 2 3" xfId="6694"/>
    <cellStyle name="Normal 5 2 2 2 2 2 2 3 2" xfId="13898"/>
    <cellStyle name="Normal 5 2 2 2 2 2 2 3 2 2" xfId="28381"/>
    <cellStyle name="Normal 5 2 2 2 2 2 2 3 2 2 2" xfId="57052"/>
    <cellStyle name="Normal 5 2 2 2 2 2 2 3 2 3" xfId="42716"/>
    <cellStyle name="Normal 5 2 2 2 2 2 2 3 3" xfId="21211"/>
    <cellStyle name="Normal 5 2 2 2 2 2 2 3 3 2" xfId="49882"/>
    <cellStyle name="Normal 5 2 2 2 2 2 2 3 4" xfId="35546"/>
    <cellStyle name="Normal 5 2 2 2 2 2 2 4" xfId="10335"/>
    <cellStyle name="Normal 5 2 2 2 2 2 2 4 2" xfId="24818"/>
    <cellStyle name="Normal 5 2 2 2 2 2 2 4 2 2" xfId="53489"/>
    <cellStyle name="Normal 5 2 2 2 2 2 2 4 3" xfId="39153"/>
    <cellStyle name="Normal 5 2 2 2 2 2 2 5" xfId="17648"/>
    <cellStyle name="Normal 5 2 2 2 2 2 2 5 2" xfId="46319"/>
    <cellStyle name="Normal 5 2 2 2 2 2 2 6" xfId="31983"/>
    <cellStyle name="Normal 5 2 2 2 2 2 3" xfId="4015"/>
    <cellStyle name="Normal 5 2 2 2 2 2 3 2" xfId="7578"/>
    <cellStyle name="Normal 5 2 2 2 2 2 3 2 2" xfId="14782"/>
    <cellStyle name="Normal 5 2 2 2 2 2 3 2 2 2" xfId="29265"/>
    <cellStyle name="Normal 5 2 2 2 2 2 3 2 2 2 2" xfId="57936"/>
    <cellStyle name="Normal 5 2 2 2 2 2 3 2 2 3" xfId="43600"/>
    <cellStyle name="Normal 5 2 2 2 2 2 3 2 3" xfId="22095"/>
    <cellStyle name="Normal 5 2 2 2 2 2 3 2 3 2" xfId="50766"/>
    <cellStyle name="Normal 5 2 2 2 2 2 3 2 4" xfId="36430"/>
    <cellStyle name="Normal 5 2 2 2 2 2 3 3" xfId="11219"/>
    <cellStyle name="Normal 5 2 2 2 2 2 3 3 2" xfId="25702"/>
    <cellStyle name="Normal 5 2 2 2 2 2 3 3 2 2" xfId="54373"/>
    <cellStyle name="Normal 5 2 2 2 2 2 3 3 3" xfId="40037"/>
    <cellStyle name="Normal 5 2 2 2 2 2 3 4" xfId="18532"/>
    <cellStyle name="Normal 5 2 2 2 2 2 3 4 2" xfId="47203"/>
    <cellStyle name="Normal 5 2 2 2 2 2 3 5" xfId="32867"/>
    <cellStyle name="Normal 5 2 2 2 2 2 4" xfId="5800"/>
    <cellStyle name="Normal 5 2 2 2 2 2 4 2" xfId="13004"/>
    <cellStyle name="Normal 5 2 2 2 2 2 4 2 2" xfId="27487"/>
    <cellStyle name="Normal 5 2 2 2 2 2 4 2 2 2" xfId="56158"/>
    <cellStyle name="Normal 5 2 2 2 2 2 4 2 3" xfId="41822"/>
    <cellStyle name="Normal 5 2 2 2 2 2 4 3" xfId="20317"/>
    <cellStyle name="Normal 5 2 2 2 2 2 4 3 2" xfId="48988"/>
    <cellStyle name="Normal 5 2 2 2 2 2 4 4" xfId="34652"/>
    <cellStyle name="Normal 5 2 2 2 2 2 5" xfId="9441"/>
    <cellStyle name="Normal 5 2 2 2 2 2 5 2" xfId="23924"/>
    <cellStyle name="Normal 5 2 2 2 2 2 5 2 2" xfId="52595"/>
    <cellStyle name="Normal 5 2 2 2 2 2 5 3" xfId="38259"/>
    <cellStyle name="Normal 5 2 2 2 2 2 6" xfId="16754"/>
    <cellStyle name="Normal 5 2 2 2 2 2 6 2" xfId="45425"/>
    <cellStyle name="Normal 5 2 2 2 2 2 7" xfId="31089"/>
    <cellStyle name="Normal 5 2 2 2 2 2 8" xfId="2257"/>
    <cellStyle name="Normal 5 2 2 2 2 3" xfId="2706"/>
    <cellStyle name="Normal 5 2 2 2 2 3 2" xfId="4465"/>
    <cellStyle name="Normal 5 2 2 2 2 3 2 2" xfId="8028"/>
    <cellStyle name="Normal 5 2 2 2 2 3 2 2 2" xfId="15232"/>
    <cellStyle name="Normal 5 2 2 2 2 3 2 2 2 2" xfId="29715"/>
    <cellStyle name="Normal 5 2 2 2 2 3 2 2 2 2 2" xfId="58386"/>
    <cellStyle name="Normal 5 2 2 2 2 3 2 2 2 3" xfId="44050"/>
    <cellStyle name="Normal 5 2 2 2 2 3 2 2 3" xfId="22545"/>
    <cellStyle name="Normal 5 2 2 2 2 3 2 2 3 2" xfId="51216"/>
    <cellStyle name="Normal 5 2 2 2 2 3 2 2 4" xfId="36880"/>
    <cellStyle name="Normal 5 2 2 2 2 3 2 3" xfId="11669"/>
    <cellStyle name="Normal 5 2 2 2 2 3 2 3 2" xfId="26152"/>
    <cellStyle name="Normal 5 2 2 2 2 3 2 3 2 2" xfId="54823"/>
    <cellStyle name="Normal 5 2 2 2 2 3 2 3 3" xfId="40487"/>
    <cellStyle name="Normal 5 2 2 2 2 3 2 4" xfId="18982"/>
    <cellStyle name="Normal 5 2 2 2 2 3 2 4 2" xfId="47653"/>
    <cellStyle name="Normal 5 2 2 2 2 3 2 5" xfId="33317"/>
    <cellStyle name="Normal 5 2 2 2 2 3 3" xfId="6260"/>
    <cellStyle name="Normal 5 2 2 2 2 3 3 2" xfId="13464"/>
    <cellStyle name="Normal 5 2 2 2 2 3 3 2 2" xfId="27947"/>
    <cellStyle name="Normal 5 2 2 2 2 3 3 2 2 2" xfId="56618"/>
    <cellStyle name="Normal 5 2 2 2 2 3 3 2 3" xfId="42282"/>
    <cellStyle name="Normal 5 2 2 2 2 3 3 3" xfId="20777"/>
    <cellStyle name="Normal 5 2 2 2 2 3 3 3 2" xfId="49448"/>
    <cellStyle name="Normal 5 2 2 2 2 3 3 4" xfId="35112"/>
    <cellStyle name="Normal 5 2 2 2 2 3 4" xfId="9901"/>
    <cellStyle name="Normal 5 2 2 2 2 3 4 2" xfId="24384"/>
    <cellStyle name="Normal 5 2 2 2 2 3 4 2 2" xfId="53055"/>
    <cellStyle name="Normal 5 2 2 2 2 3 4 3" xfId="38719"/>
    <cellStyle name="Normal 5 2 2 2 2 3 5" xfId="17214"/>
    <cellStyle name="Normal 5 2 2 2 2 3 5 2" xfId="45885"/>
    <cellStyle name="Normal 5 2 2 2 2 3 6" xfId="31549"/>
    <cellStyle name="Normal 5 2 2 2 2 4" xfId="3583"/>
    <cellStyle name="Normal 5 2 2 2 2 4 2" xfId="7144"/>
    <cellStyle name="Normal 5 2 2 2 2 4 2 2" xfId="14348"/>
    <cellStyle name="Normal 5 2 2 2 2 4 2 2 2" xfId="28831"/>
    <cellStyle name="Normal 5 2 2 2 2 4 2 2 2 2" xfId="57502"/>
    <cellStyle name="Normal 5 2 2 2 2 4 2 2 3" xfId="43166"/>
    <cellStyle name="Normal 5 2 2 2 2 4 2 3" xfId="21661"/>
    <cellStyle name="Normal 5 2 2 2 2 4 2 3 2" xfId="50332"/>
    <cellStyle name="Normal 5 2 2 2 2 4 2 4" xfId="35996"/>
    <cellStyle name="Normal 5 2 2 2 2 4 3" xfId="10785"/>
    <cellStyle name="Normal 5 2 2 2 2 4 3 2" xfId="25268"/>
    <cellStyle name="Normal 5 2 2 2 2 4 3 2 2" xfId="53939"/>
    <cellStyle name="Normal 5 2 2 2 2 4 3 3" xfId="39603"/>
    <cellStyle name="Normal 5 2 2 2 2 4 4" xfId="18098"/>
    <cellStyle name="Normal 5 2 2 2 2 4 4 2" xfId="46769"/>
    <cellStyle name="Normal 5 2 2 2 2 4 5" xfId="32433"/>
    <cellStyle name="Normal 5 2 2 2 2 5" xfId="5366"/>
    <cellStyle name="Normal 5 2 2 2 2 5 2" xfId="12570"/>
    <cellStyle name="Normal 5 2 2 2 2 5 2 2" xfId="27053"/>
    <cellStyle name="Normal 5 2 2 2 2 5 2 2 2" xfId="55724"/>
    <cellStyle name="Normal 5 2 2 2 2 5 2 3" xfId="41388"/>
    <cellStyle name="Normal 5 2 2 2 2 5 3" xfId="19883"/>
    <cellStyle name="Normal 5 2 2 2 2 5 3 2" xfId="48554"/>
    <cellStyle name="Normal 5 2 2 2 2 5 4" xfId="34218"/>
    <cellStyle name="Normal 5 2 2 2 2 6" xfId="9004"/>
    <cellStyle name="Normal 5 2 2 2 2 6 2" xfId="23487"/>
    <cellStyle name="Normal 5 2 2 2 2 6 2 2" xfId="52158"/>
    <cellStyle name="Normal 5 2 2 2 2 6 3" xfId="37822"/>
    <cellStyle name="Normal 5 2 2 2 2 7" xfId="16320"/>
    <cellStyle name="Normal 5 2 2 2 2 7 2" xfId="44991"/>
    <cellStyle name="Normal 5 2 2 2 2 8" xfId="30655"/>
    <cellStyle name="Normal 5 2 2 2 2 9" xfId="1827"/>
    <cellStyle name="Normal 5 2 2 2 3" xfId="944"/>
    <cellStyle name="Normal 5 2 2 2 3 2" xfId="2922"/>
    <cellStyle name="Normal 5 2 2 2 3 2 2" xfId="4683"/>
    <cellStyle name="Normal 5 2 2 2 3 2 2 2" xfId="8246"/>
    <cellStyle name="Normal 5 2 2 2 3 2 2 2 2" xfId="15450"/>
    <cellStyle name="Normal 5 2 2 2 3 2 2 2 2 2" xfId="29933"/>
    <cellStyle name="Normal 5 2 2 2 3 2 2 2 2 2 2" xfId="58604"/>
    <cellStyle name="Normal 5 2 2 2 3 2 2 2 2 3" xfId="44268"/>
    <cellStyle name="Normal 5 2 2 2 3 2 2 2 3" xfId="22763"/>
    <cellStyle name="Normal 5 2 2 2 3 2 2 2 3 2" xfId="51434"/>
    <cellStyle name="Normal 5 2 2 2 3 2 2 2 4" xfId="37098"/>
    <cellStyle name="Normal 5 2 2 2 3 2 2 3" xfId="11887"/>
    <cellStyle name="Normal 5 2 2 2 3 2 2 3 2" xfId="26370"/>
    <cellStyle name="Normal 5 2 2 2 3 2 2 3 2 2" xfId="55041"/>
    <cellStyle name="Normal 5 2 2 2 3 2 2 3 3" xfId="40705"/>
    <cellStyle name="Normal 5 2 2 2 3 2 2 4" xfId="19200"/>
    <cellStyle name="Normal 5 2 2 2 3 2 2 4 2" xfId="47871"/>
    <cellStyle name="Normal 5 2 2 2 3 2 2 5" xfId="33535"/>
    <cellStyle name="Normal 5 2 2 2 3 2 3" xfId="6478"/>
    <cellStyle name="Normal 5 2 2 2 3 2 3 2" xfId="13682"/>
    <cellStyle name="Normal 5 2 2 2 3 2 3 2 2" xfId="28165"/>
    <cellStyle name="Normal 5 2 2 2 3 2 3 2 2 2" xfId="56836"/>
    <cellStyle name="Normal 5 2 2 2 3 2 3 2 3" xfId="42500"/>
    <cellStyle name="Normal 5 2 2 2 3 2 3 3" xfId="20995"/>
    <cellStyle name="Normal 5 2 2 2 3 2 3 3 2" xfId="49666"/>
    <cellStyle name="Normal 5 2 2 2 3 2 3 4" xfId="35330"/>
    <cellStyle name="Normal 5 2 2 2 3 2 4" xfId="10119"/>
    <cellStyle name="Normal 5 2 2 2 3 2 4 2" xfId="24602"/>
    <cellStyle name="Normal 5 2 2 2 3 2 4 2 2" xfId="53273"/>
    <cellStyle name="Normal 5 2 2 2 3 2 4 3" xfId="38937"/>
    <cellStyle name="Normal 5 2 2 2 3 2 5" xfId="17432"/>
    <cellStyle name="Normal 5 2 2 2 3 2 5 2" xfId="46103"/>
    <cellStyle name="Normal 5 2 2 2 3 2 6" xfId="31767"/>
    <cellStyle name="Normal 5 2 2 2 3 3" xfId="3799"/>
    <cellStyle name="Normal 5 2 2 2 3 3 2" xfId="7362"/>
    <cellStyle name="Normal 5 2 2 2 3 3 2 2" xfId="14566"/>
    <cellStyle name="Normal 5 2 2 2 3 3 2 2 2" xfId="29049"/>
    <cellStyle name="Normal 5 2 2 2 3 3 2 2 2 2" xfId="57720"/>
    <cellStyle name="Normal 5 2 2 2 3 3 2 2 3" xfId="43384"/>
    <cellStyle name="Normal 5 2 2 2 3 3 2 3" xfId="21879"/>
    <cellStyle name="Normal 5 2 2 2 3 3 2 3 2" xfId="50550"/>
    <cellStyle name="Normal 5 2 2 2 3 3 2 4" xfId="36214"/>
    <cellStyle name="Normal 5 2 2 2 3 3 3" xfId="11003"/>
    <cellStyle name="Normal 5 2 2 2 3 3 3 2" xfId="25486"/>
    <cellStyle name="Normal 5 2 2 2 3 3 3 2 2" xfId="54157"/>
    <cellStyle name="Normal 5 2 2 2 3 3 3 3" xfId="39821"/>
    <cellStyle name="Normal 5 2 2 2 3 3 4" xfId="18316"/>
    <cellStyle name="Normal 5 2 2 2 3 3 4 2" xfId="46987"/>
    <cellStyle name="Normal 5 2 2 2 3 3 5" xfId="32651"/>
    <cellStyle name="Normal 5 2 2 2 3 4" xfId="5584"/>
    <cellStyle name="Normal 5 2 2 2 3 4 2" xfId="12788"/>
    <cellStyle name="Normal 5 2 2 2 3 4 2 2" xfId="27271"/>
    <cellStyle name="Normal 5 2 2 2 3 4 2 2 2" xfId="55942"/>
    <cellStyle name="Normal 5 2 2 2 3 4 2 3" xfId="41606"/>
    <cellStyle name="Normal 5 2 2 2 3 4 3" xfId="20101"/>
    <cellStyle name="Normal 5 2 2 2 3 4 3 2" xfId="48772"/>
    <cellStyle name="Normal 5 2 2 2 3 4 4" xfId="34436"/>
    <cellStyle name="Normal 5 2 2 2 3 5" xfId="9225"/>
    <cellStyle name="Normal 5 2 2 2 3 5 2" xfId="23708"/>
    <cellStyle name="Normal 5 2 2 2 3 5 2 2" xfId="52379"/>
    <cellStyle name="Normal 5 2 2 2 3 5 3" xfId="38043"/>
    <cellStyle name="Normal 5 2 2 2 3 6" xfId="16538"/>
    <cellStyle name="Normal 5 2 2 2 3 6 2" xfId="45209"/>
    <cellStyle name="Normal 5 2 2 2 3 7" xfId="30873"/>
    <cellStyle name="Normal 5 2 2 2 3 8" xfId="2043"/>
    <cellStyle name="Normal 5 2 2 2 4" xfId="2495"/>
    <cellStyle name="Normal 5 2 2 2 4 2" xfId="4249"/>
    <cellStyle name="Normal 5 2 2 2 4 2 2" xfId="7812"/>
    <cellStyle name="Normal 5 2 2 2 4 2 2 2" xfId="15016"/>
    <cellStyle name="Normal 5 2 2 2 4 2 2 2 2" xfId="29499"/>
    <cellStyle name="Normal 5 2 2 2 4 2 2 2 2 2" xfId="58170"/>
    <cellStyle name="Normal 5 2 2 2 4 2 2 2 3" xfId="43834"/>
    <cellStyle name="Normal 5 2 2 2 4 2 2 3" xfId="22329"/>
    <cellStyle name="Normal 5 2 2 2 4 2 2 3 2" xfId="51000"/>
    <cellStyle name="Normal 5 2 2 2 4 2 2 4" xfId="36664"/>
    <cellStyle name="Normal 5 2 2 2 4 2 3" xfId="11453"/>
    <cellStyle name="Normal 5 2 2 2 4 2 3 2" xfId="25936"/>
    <cellStyle name="Normal 5 2 2 2 4 2 3 2 2" xfId="54607"/>
    <cellStyle name="Normal 5 2 2 2 4 2 3 3" xfId="40271"/>
    <cellStyle name="Normal 5 2 2 2 4 2 4" xfId="18766"/>
    <cellStyle name="Normal 5 2 2 2 4 2 4 2" xfId="47437"/>
    <cellStyle name="Normal 5 2 2 2 4 2 5" xfId="33101"/>
    <cellStyle name="Normal 5 2 2 2 4 3" xfId="6044"/>
    <cellStyle name="Normal 5 2 2 2 4 3 2" xfId="13248"/>
    <cellStyle name="Normal 5 2 2 2 4 3 2 2" xfId="27731"/>
    <cellStyle name="Normal 5 2 2 2 4 3 2 2 2" xfId="56402"/>
    <cellStyle name="Normal 5 2 2 2 4 3 2 3" xfId="42066"/>
    <cellStyle name="Normal 5 2 2 2 4 3 3" xfId="20561"/>
    <cellStyle name="Normal 5 2 2 2 4 3 3 2" xfId="49232"/>
    <cellStyle name="Normal 5 2 2 2 4 3 4" xfId="34896"/>
    <cellStyle name="Normal 5 2 2 2 4 4" xfId="9685"/>
    <cellStyle name="Normal 5 2 2 2 4 4 2" xfId="24168"/>
    <cellStyle name="Normal 5 2 2 2 4 4 2 2" xfId="52839"/>
    <cellStyle name="Normal 5 2 2 2 4 4 3" xfId="38503"/>
    <cellStyle name="Normal 5 2 2 2 4 5" xfId="16998"/>
    <cellStyle name="Normal 5 2 2 2 4 5 2" xfId="45669"/>
    <cellStyle name="Normal 5 2 2 2 4 6" xfId="31333"/>
    <cellStyle name="Normal 5 2 2 2 5" xfId="3367"/>
    <cellStyle name="Normal 5 2 2 2 5 2" xfId="6928"/>
    <cellStyle name="Normal 5 2 2 2 5 2 2" xfId="14132"/>
    <cellStyle name="Normal 5 2 2 2 5 2 2 2" xfId="28615"/>
    <cellStyle name="Normal 5 2 2 2 5 2 2 2 2" xfId="57286"/>
    <cellStyle name="Normal 5 2 2 2 5 2 2 3" xfId="42950"/>
    <cellStyle name="Normal 5 2 2 2 5 2 3" xfId="21445"/>
    <cellStyle name="Normal 5 2 2 2 5 2 3 2" xfId="50116"/>
    <cellStyle name="Normal 5 2 2 2 5 2 4" xfId="35780"/>
    <cellStyle name="Normal 5 2 2 2 5 3" xfId="10569"/>
    <cellStyle name="Normal 5 2 2 2 5 3 2" xfId="25052"/>
    <cellStyle name="Normal 5 2 2 2 5 3 2 2" xfId="53723"/>
    <cellStyle name="Normal 5 2 2 2 5 3 3" xfId="39387"/>
    <cellStyle name="Normal 5 2 2 2 5 4" xfId="17882"/>
    <cellStyle name="Normal 5 2 2 2 5 4 2" xfId="46553"/>
    <cellStyle name="Normal 5 2 2 2 5 5" xfId="32217"/>
    <cellStyle name="Normal 5 2 2 2 6" xfId="5150"/>
    <cellStyle name="Normal 5 2 2 2 6 2" xfId="12354"/>
    <cellStyle name="Normal 5 2 2 2 6 2 2" xfId="26837"/>
    <cellStyle name="Normal 5 2 2 2 6 2 2 2" xfId="55508"/>
    <cellStyle name="Normal 5 2 2 2 6 2 3" xfId="41172"/>
    <cellStyle name="Normal 5 2 2 2 6 3" xfId="19667"/>
    <cellStyle name="Normal 5 2 2 2 6 3 2" xfId="48338"/>
    <cellStyle name="Normal 5 2 2 2 6 4" xfId="34002"/>
    <cellStyle name="Normal 5 2 2 2 7" xfId="8784"/>
    <cellStyle name="Normal 5 2 2 2 7 2" xfId="23267"/>
    <cellStyle name="Normal 5 2 2 2 7 2 2" xfId="51938"/>
    <cellStyle name="Normal 5 2 2 2 7 3" xfId="37602"/>
    <cellStyle name="Normal 5 2 2 2 8" xfId="16104"/>
    <cellStyle name="Normal 5 2 2 2 8 2" xfId="44775"/>
    <cellStyle name="Normal 5 2 2 2 9" xfId="30439"/>
    <cellStyle name="Normal 5 2 2 3" xfId="714"/>
    <cellStyle name="Normal 5 2 2 3 2" xfId="1159"/>
    <cellStyle name="Normal 5 2 2 3 2 2" xfId="3135"/>
    <cellStyle name="Normal 5 2 2 3 2 2 2" xfId="4898"/>
    <cellStyle name="Normal 5 2 2 3 2 2 2 2" xfId="8461"/>
    <cellStyle name="Normal 5 2 2 3 2 2 2 2 2" xfId="15665"/>
    <cellStyle name="Normal 5 2 2 3 2 2 2 2 2 2" xfId="30148"/>
    <cellStyle name="Normal 5 2 2 3 2 2 2 2 2 2 2" xfId="58819"/>
    <cellStyle name="Normal 5 2 2 3 2 2 2 2 2 3" xfId="44483"/>
    <cellStyle name="Normal 5 2 2 3 2 2 2 2 3" xfId="22978"/>
    <cellStyle name="Normal 5 2 2 3 2 2 2 2 3 2" xfId="51649"/>
    <cellStyle name="Normal 5 2 2 3 2 2 2 2 4" xfId="37313"/>
    <cellStyle name="Normal 5 2 2 3 2 2 2 3" xfId="12102"/>
    <cellStyle name="Normal 5 2 2 3 2 2 2 3 2" xfId="26585"/>
    <cellStyle name="Normal 5 2 2 3 2 2 2 3 2 2" xfId="55256"/>
    <cellStyle name="Normal 5 2 2 3 2 2 2 3 3" xfId="40920"/>
    <cellStyle name="Normal 5 2 2 3 2 2 2 4" xfId="19415"/>
    <cellStyle name="Normal 5 2 2 3 2 2 2 4 2" xfId="48086"/>
    <cellStyle name="Normal 5 2 2 3 2 2 2 5" xfId="33750"/>
    <cellStyle name="Normal 5 2 2 3 2 2 3" xfId="6693"/>
    <cellStyle name="Normal 5 2 2 3 2 2 3 2" xfId="13897"/>
    <cellStyle name="Normal 5 2 2 3 2 2 3 2 2" xfId="28380"/>
    <cellStyle name="Normal 5 2 2 3 2 2 3 2 2 2" xfId="57051"/>
    <cellStyle name="Normal 5 2 2 3 2 2 3 2 3" xfId="42715"/>
    <cellStyle name="Normal 5 2 2 3 2 2 3 3" xfId="21210"/>
    <cellStyle name="Normal 5 2 2 3 2 2 3 3 2" xfId="49881"/>
    <cellStyle name="Normal 5 2 2 3 2 2 3 4" xfId="35545"/>
    <cellStyle name="Normal 5 2 2 3 2 2 4" xfId="10334"/>
    <cellStyle name="Normal 5 2 2 3 2 2 4 2" xfId="24817"/>
    <cellStyle name="Normal 5 2 2 3 2 2 4 2 2" xfId="53488"/>
    <cellStyle name="Normal 5 2 2 3 2 2 4 3" xfId="39152"/>
    <cellStyle name="Normal 5 2 2 3 2 2 5" xfId="17647"/>
    <cellStyle name="Normal 5 2 2 3 2 2 5 2" xfId="46318"/>
    <cellStyle name="Normal 5 2 2 3 2 2 6" xfId="31982"/>
    <cellStyle name="Normal 5 2 2 3 2 3" xfId="4014"/>
    <cellStyle name="Normal 5 2 2 3 2 3 2" xfId="7577"/>
    <cellStyle name="Normal 5 2 2 3 2 3 2 2" xfId="14781"/>
    <cellStyle name="Normal 5 2 2 3 2 3 2 2 2" xfId="29264"/>
    <cellStyle name="Normal 5 2 2 3 2 3 2 2 2 2" xfId="57935"/>
    <cellStyle name="Normal 5 2 2 3 2 3 2 2 3" xfId="43599"/>
    <cellStyle name="Normal 5 2 2 3 2 3 2 3" xfId="22094"/>
    <cellStyle name="Normal 5 2 2 3 2 3 2 3 2" xfId="50765"/>
    <cellStyle name="Normal 5 2 2 3 2 3 2 4" xfId="36429"/>
    <cellStyle name="Normal 5 2 2 3 2 3 3" xfId="11218"/>
    <cellStyle name="Normal 5 2 2 3 2 3 3 2" xfId="25701"/>
    <cellStyle name="Normal 5 2 2 3 2 3 3 2 2" xfId="54372"/>
    <cellStyle name="Normal 5 2 2 3 2 3 3 3" xfId="40036"/>
    <cellStyle name="Normal 5 2 2 3 2 3 4" xfId="18531"/>
    <cellStyle name="Normal 5 2 2 3 2 3 4 2" xfId="47202"/>
    <cellStyle name="Normal 5 2 2 3 2 3 5" xfId="32866"/>
    <cellStyle name="Normal 5 2 2 3 2 4" xfId="5799"/>
    <cellStyle name="Normal 5 2 2 3 2 4 2" xfId="13003"/>
    <cellStyle name="Normal 5 2 2 3 2 4 2 2" xfId="27486"/>
    <cellStyle name="Normal 5 2 2 3 2 4 2 2 2" xfId="56157"/>
    <cellStyle name="Normal 5 2 2 3 2 4 2 3" xfId="41821"/>
    <cellStyle name="Normal 5 2 2 3 2 4 3" xfId="20316"/>
    <cellStyle name="Normal 5 2 2 3 2 4 3 2" xfId="48987"/>
    <cellStyle name="Normal 5 2 2 3 2 4 4" xfId="34651"/>
    <cellStyle name="Normal 5 2 2 3 2 5" xfId="9440"/>
    <cellStyle name="Normal 5 2 2 3 2 5 2" xfId="23923"/>
    <cellStyle name="Normal 5 2 2 3 2 5 2 2" xfId="52594"/>
    <cellStyle name="Normal 5 2 2 3 2 5 3" xfId="38258"/>
    <cellStyle name="Normal 5 2 2 3 2 6" xfId="16753"/>
    <cellStyle name="Normal 5 2 2 3 2 6 2" xfId="45424"/>
    <cellStyle name="Normal 5 2 2 3 2 7" xfId="31088"/>
    <cellStyle name="Normal 5 2 2 3 2 8" xfId="2256"/>
    <cellStyle name="Normal 5 2 2 3 3" xfId="2705"/>
    <cellStyle name="Normal 5 2 2 3 3 2" xfId="4464"/>
    <cellStyle name="Normal 5 2 2 3 3 2 2" xfId="8027"/>
    <cellStyle name="Normal 5 2 2 3 3 2 2 2" xfId="15231"/>
    <cellStyle name="Normal 5 2 2 3 3 2 2 2 2" xfId="29714"/>
    <cellStyle name="Normal 5 2 2 3 3 2 2 2 2 2" xfId="58385"/>
    <cellStyle name="Normal 5 2 2 3 3 2 2 2 3" xfId="44049"/>
    <cellStyle name="Normal 5 2 2 3 3 2 2 3" xfId="22544"/>
    <cellStyle name="Normal 5 2 2 3 3 2 2 3 2" xfId="51215"/>
    <cellStyle name="Normal 5 2 2 3 3 2 2 4" xfId="36879"/>
    <cellStyle name="Normal 5 2 2 3 3 2 3" xfId="11668"/>
    <cellStyle name="Normal 5 2 2 3 3 2 3 2" xfId="26151"/>
    <cellStyle name="Normal 5 2 2 3 3 2 3 2 2" xfId="54822"/>
    <cellStyle name="Normal 5 2 2 3 3 2 3 3" xfId="40486"/>
    <cellStyle name="Normal 5 2 2 3 3 2 4" xfId="18981"/>
    <cellStyle name="Normal 5 2 2 3 3 2 4 2" xfId="47652"/>
    <cellStyle name="Normal 5 2 2 3 3 2 5" xfId="33316"/>
    <cellStyle name="Normal 5 2 2 3 3 3" xfId="6259"/>
    <cellStyle name="Normal 5 2 2 3 3 3 2" xfId="13463"/>
    <cellStyle name="Normal 5 2 2 3 3 3 2 2" xfId="27946"/>
    <cellStyle name="Normal 5 2 2 3 3 3 2 2 2" xfId="56617"/>
    <cellStyle name="Normal 5 2 2 3 3 3 2 3" xfId="42281"/>
    <cellStyle name="Normal 5 2 2 3 3 3 3" xfId="20776"/>
    <cellStyle name="Normal 5 2 2 3 3 3 3 2" xfId="49447"/>
    <cellStyle name="Normal 5 2 2 3 3 3 4" xfId="35111"/>
    <cellStyle name="Normal 5 2 2 3 3 4" xfId="9900"/>
    <cellStyle name="Normal 5 2 2 3 3 4 2" xfId="24383"/>
    <cellStyle name="Normal 5 2 2 3 3 4 2 2" xfId="53054"/>
    <cellStyle name="Normal 5 2 2 3 3 4 3" xfId="38718"/>
    <cellStyle name="Normal 5 2 2 3 3 5" xfId="17213"/>
    <cellStyle name="Normal 5 2 2 3 3 5 2" xfId="45884"/>
    <cellStyle name="Normal 5 2 2 3 3 6" xfId="31548"/>
    <cellStyle name="Normal 5 2 2 3 4" xfId="3582"/>
    <cellStyle name="Normal 5 2 2 3 4 2" xfId="7143"/>
    <cellStyle name="Normal 5 2 2 3 4 2 2" xfId="14347"/>
    <cellStyle name="Normal 5 2 2 3 4 2 2 2" xfId="28830"/>
    <cellStyle name="Normal 5 2 2 3 4 2 2 2 2" xfId="57501"/>
    <cellStyle name="Normal 5 2 2 3 4 2 2 3" xfId="43165"/>
    <cellStyle name="Normal 5 2 2 3 4 2 3" xfId="21660"/>
    <cellStyle name="Normal 5 2 2 3 4 2 3 2" xfId="50331"/>
    <cellStyle name="Normal 5 2 2 3 4 2 4" xfId="35995"/>
    <cellStyle name="Normal 5 2 2 3 4 3" xfId="10784"/>
    <cellStyle name="Normal 5 2 2 3 4 3 2" xfId="25267"/>
    <cellStyle name="Normal 5 2 2 3 4 3 2 2" xfId="53938"/>
    <cellStyle name="Normal 5 2 2 3 4 3 3" xfId="39602"/>
    <cellStyle name="Normal 5 2 2 3 4 4" xfId="18097"/>
    <cellStyle name="Normal 5 2 2 3 4 4 2" xfId="46768"/>
    <cellStyle name="Normal 5 2 2 3 4 5" xfId="32432"/>
    <cellStyle name="Normal 5 2 2 3 5" xfId="5365"/>
    <cellStyle name="Normal 5 2 2 3 5 2" xfId="12569"/>
    <cellStyle name="Normal 5 2 2 3 5 2 2" xfId="27052"/>
    <cellStyle name="Normal 5 2 2 3 5 2 2 2" xfId="55723"/>
    <cellStyle name="Normal 5 2 2 3 5 2 3" xfId="41387"/>
    <cellStyle name="Normal 5 2 2 3 5 3" xfId="19882"/>
    <cellStyle name="Normal 5 2 2 3 5 3 2" xfId="48553"/>
    <cellStyle name="Normal 5 2 2 3 5 4" xfId="34217"/>
    <cellStyle name="Normal 5 2 2 3 6" xfId="9003"/>
    <cellStyle name="Normal 5 2 2 3 6 2" xfId="23486"/>
    <cellStyle name="Normal 5 2 2 3 6 2 2" xfId="52157"/>
    <cellStyle name="Normal 5 2 2 3 6 3" xfId="37821"/>
    <cellStyle name="Normal 5 2 2 3 7" xfId="16319"/>
    <cellStyle name="Normal 5 2 2 3 7 2" xfId="44990"/>
    <cellStyle name="Normal 5 2 2 3 8" xfId="30654"/>
    <cellStyle name="Normal 5 2 2 3 9" xfId="1826"/>
    <cellStyle name="Normal 5 2 2 4" xfId="943"/>
    <cellStyle name="Normal 5 2 2 4 2" xfId="2921"/>
    <cellStyle name="Normal 5 2 2 4 2 2" xfId="4682"/>
    <cellStyle name="Normal 5 2 2 4 2 2 2" xfId="8245"/>
    <cellStyle name="Normal 5 2 2 4 2 2 2 2" xfId="15449"/>
    <cellStyle name="Normal 5 2 2 4 2 2 2 2 2" xfId="29932"/>
    <cellStyle name="Normal 5 2 2 4 2 2 2 2 2 2" xfId="58603"/>
    <cellStyle name="Normal 5 2 2 4 2 2 2 2 3" xfId="44267"/>
    <cellStyle name="Normal 5 2 2 4 2 2 2 3" xfId="22762"/>
    <cellStyle name="Normal 5 2 2 4 2 2 2 3 2" xfId="51433"/>
    <cellStyle name="Normal 5 2 2 4 2 2 2 4" xfId="37097"/>
    <cellStyle name="Normal 5 2 2 4 2 2 3" xfId="11886"/>
    <cellStyle name="Normal 5 2 2 4 2 2 3 2" xfId="26369"/>
    <cellStyle name="Normal 5 2 2 4 2 2 3 2 2" xfId="55040"/>
    <cellStyle name="Normal 5 2 2 4 2 2 3 3" xfId="40704"/>
    <cellStyle name="Normal 5 2 2 4 2 2 4" xfId="19199"/>
    <cellStyle name="Normal 5 2 2 4 2 2 4 2" xfId="47870"/>
    <cellStyle name="Normal 5 2 2 4 2 2 5" xfId="33534"/>
    <cellStyle name="Normal 5 2 2 4 2 3" xfId="6477"/>
    <cellStyle name="Normal 5 2 2 4 2 3 2" xfId="13681"/>
    <cellStyle name="Normal 5 2 2 4 2 3 2 2" xfId="28164"/>
    <cellStyle name="Normal 5 2 2 4 2 3 2 2 2" xfId="56835"/>
    <cellStyle name="Normal 5 2 2 4 2 3 2 3" xfId="42499"/>
    <cellStyle name="Normal 5 2 2 4 2 3 3" xfId="20994"/>
    <cellStyle name="Normal 5 2 2 4 2 3 3 2" xfId="49665"/>
    <cellStyle name="Normal 5 2 2 4 2 3 4" xfId="35329"/>
    <cellStyle name="Normal 5 2 2 4 2 4" xfId="10118"/>
    <cellStyle name="Normal 5 2 2 4 2 4 2" xfId="24601"/>
    <cellStyle name="Normal 5 2 2 4 2 4 2 2" xfId="53272"/>
    <cellStyle name="Normal 5 2 2 4 2 4 3" xfId="38936"/>
    <cellStyle name="Normal 5 2 2 4 2 5" xfId="17431"/>
    <cellStyle name="Normal 5 2 2 4 2 5 2" xfId="46102"/>
    <cellStyle name="Normal 5 2 2 4 2 6" xfId="31766"/>
    <cellStyle name="Normal 5 2 2 4 3" xfId="3798"/>
    <cellStyle name="Normal 5 2 2 4 3 2" xfId="7361"/>
    <cellStyle name="Normal 5 2 2 4 3 2 2" xfId="14565"/>
    <cellStyle name="Normal 5 2 2 4 3 2 2 2" xfId="29048"/>
    <cellStyle name="Normal 5 2 2 4 3 2 2 2 2" xfId="57719"/>
    <cellStyle name="Normal 5 2 2 4 3 2 2 3" xfId="43383"/>
    <cellStyle name="Normal 5 2 2 4 3 2 3" xfId="21878"/>
    <cellStyle name="Normal 5 2 2 4 3 2 3 2" xfId="50549"/>
    <cellStyle name="Normal 5 2 2 4 3 2 4" xfId="36213"/>
    <cellStyle name="Normal 5 2 2 4 3 3" xfId="11002"/>
    <cellStyle name="Normal 5 2 2 4 3 3 2" xfId="25485"/>
    <cellStyle name="Normal 5 2 2 4 3 3 2 2" xfId="54156"/>
    <cellStyle name="Normal 5 2 2 4 3 3 3" xfId="39820"/>
    <cellStyle name="Normal 5 2 2 4 3 4" xfId="18315"/>
    <cellStyle name="Normal 5 2 2 4 3 4 2" xfId="46986"/>
    <cellStyle name="Normal 5 2 2 4 3 5" xfId="32650"/>
    <cellStyle name="Normal 5 2 2 4 4" xfId="5583"/>
    <cellStyle name="Normal 5 2 2 4 4 2" xfId="12787"/>
    <cellStyle name="Normal 5 2 2 4 4 2 2" xfId="27270"/>
    <cellStyle name="Normal 5 2 2 4 4 2 2 2" xfId="55941"/>
    <cellStyle name="Normal 5 2 2 4 4 2 3" xfId="41605"/>
    <cellStyle name="Normal 5 2 2 4 4 3" xfId="20100"/>
    <cellStyle name="Normal 5 2 2 4 4 3 2" xfId="48771"/>
    <cellStyle name="Normal 5 2 2 4 4 4" xfId="34435"/>
    <cellStyle name="Normal 5 2 2 4 5" xfId="9224"/>
    <cellStyle name="Normal 5 2 2 4 5 2" xfId="23707"/>
    <cellStyle name="Normal 5 2 2 4 5 2 2" xfId="52378"/>
    <cellStyle name="Normal 5 2 2 4 5 3" xfId="38042"/>
    <cellStyle name="Normal 5 2 2 4 6" xfId="16537"/>
    <cellStyle name="Normal 5 2 2 4 6 2" xfId="45208"/>
    <cellStyle name="Normal 5 2 2 4 7" xfId="30872"/>
    <cellStyle name="Normal 5 2 2 4 8" xfId="2042"/>
    <cellStyle name="Normal 5 2 2 5" xfId="2494"/>
    <cellStyle name="Normal 5 2 2 5 2" xfId="4248"/>
    <cellStyle name="Normal 5 2 2 5 2 2" xfId="7811"/>
    <cellStyle name="Normal 5 2 2 5 2 2 2" xfId="15015"/>
    <cellStyle name="Normal 5 2 2 5 2 2 2 2" xfId="29498"/>
    <cellStyle name="Normal 5 2 2 5 2 2 2 2 2" xfId="58169"/>
    <cellStyle name="Normal 5 2 2 5 2 2 2 3" xfId="43833"/>
    <cellStyle name="Normal 5 2 2 5 2 2 3" xfId="22328"/>
    <cellStyle name="Normal 5 2 2 5 2 2 3 2" xfId="50999"/>
    <cellStyle name="Normal 5 2 2 5 2 2 4" xfId="36663"/>
    <cellStyle name="Normal 5 2 2 5 2 3" xfId="11452"/>
    <cellStyle name="Normal 5 2 2 5 2 3 2" xfId="25935"/>
    <cellStyle name="Normal 5 2 2 5 2 3 2 2" xfId="54606"/>
    <cellStyle name="Normal 5 2 2 5 2 3 3" xfId="40270"/>
    <cellStyle name="Normal 5 2 2 5 2 4" xfId="18765"/>
    <cellStyle name="Normal 5 2 2 5 2 4 2" xfId="47436"/>
    <cellStyle name="Normal 5 2 2 5 2 5" xfId="33100"/>
    <cellStyle name="Normal 5 2 2 5 3" xfId="6043"/>
    <cellStyle name="Normal 5 2 2 5 3 2" xfId="13247"/>
    <cellStyle name="Normal 5 2 2 5 3 2 2" xfId="27730"/>
    <cellStyle name="Normal 5 2 2 5 3 2 2 2" xfId="56401"/>
    <cellStyle name="Normal 5 2 2 5 3 2 3" xfId="42065"/>
    <cellStyle name="Normal 5 2 2 5 3 3" xfId="20560"/>
    <cellStyle name="Normal 5 2 2 5 3 3 2" xfId="49231"/>
    <cellStyle name="Normal 5 2 2 5 3 4" xfId="34895"/>
    <cellStyle name="Normal 5 2 2 5 4" xfId="9684"/>
    <cellStyle name="Normal 5 2 2 5 4 2" xfId="24167"/>
    <cellStyle name="Normal 5 2 2 5 4 2 2" xfId="52838"/>
    <cellStyle name="Normal 5 2 2 5 4 3" xfId="38502"/>
    <cellStyle name="Normal 5 2 2 5 5" xfId="16997"/>
    <cellStyle name="Normal 5 2 2 5 5 2" xfId="45668"/>
    <cellStyle name="Normal 5 2 2 5 6" xfId="31332"/>
    <cellStyle name="Normal 5 2 2 6" xfId="3366"/>
    <cellStyle name="Normal 5 2 2 6 2" xfId="6927"/>
    <cellStyle name="Normal 5 2 2 6 2 2" xfId="14131"/>
    <cellStyle name="Normal 5 2 2 6 2 2 2" xfId="28614"/>
    <cellStyle name="Normal 5 2 2 6 2 2 2 2" xfId="57285"/>
    <cellStyle name="Normal 5 2 2 6 2 2 3" xfId="42949"/>
    <cellStyle name="Normal 5 2 2 6 2 3" xfId="21444"/>
    <cellStyle name="Normal 5 2 2 6 2 3 2" xfId="50115"/>
    <cellStyle name="Normal 5 2 2 6 2 4" xfId="35779"/>
    <cellStyle name="Normal 5 2 2 6 3" xfId="10568"/>
    <cellStyle name="Normal 5 2 2 6 3 2" xfId="25051"/>
    <cellStyle name="Normal 5 2 2 6 3 2 2" xfId="53722"/>
    <cellStyle name="Normal 5 2 2 6 3 3" xfId="39386"/>
    <cellStyle name="Normal 5 2 2 6 4" xfId="17881"/>
    <cellStyle name="Normal 5 2 2 6 4 2" xfId="46552"/>
    <cellStyle name="Normal 5 2 2 6 5" xfId="32216"/>
    <cellStyle name="Normal 5 2 2 7" xfId="5149"/>
    <cellStyle name="Normal 5 2 2 7 2" xfId="12353"/>
    <cellStyle name="Normal 5 2 2 7 2 2" xfId="26836"/>
    <cellStyle name="Normal 5 2 2 7 2 2 2" xfId="55507"/>
    <cellStyle name="Normal 5 2 2 7 2 3" xfId="41171"/>
    <cellStyle name="Normal 5 2 2 7 3" xfId="19666"/>
    <cellStyle name="Normal 5 2 2 7 3 2" xfId="48337"/>
    <cellStyle name="Normal 5 2 2 7 4" xfId="34001"/>
    <cellStyle name="Normal 5 2 2 8" xfId="8783"/>
    <cellStyle name="Normal 5 2 2 8 2" xfId="23266"/>
    <cellStyle name="Normal 5 2 2 8 2 2" xfId="51937"/>
    <cellStyle name="Normal 5 2 2 8 3" xfId="37601"/>
    <cellStyle name="Normal 5 2 2 9" xfId="16103"/>
    <cellStyle name="Normal 5 2 2 9 2" xfId="44774"/>
    <cellStyle name="Normal 5 2 3" xfId="378"/>
    <cellStyle name="Normal 5 2 3 10" xfId="1616"/>
    <cellStyle name="Normal 5 2 3 2" xfId="716"/>
    <cellStyle name="Normal 5 2 3 2 2" xfId="1161"/>
    <cellStyle name="Normal 5 2 3 2 2 2" xfId="3137"/>
    <cellStyle name="Normal 5 2 3 2 2 2 2" xfId="4900"/>
    <cellStyle name="Normal 5 2 3 2 2 2 2 2" xfId="8463"/>
    <cellStyle name="Normal 5 2 3 2 2 2 2 2 2" xfId="15667"/>
    <cellStyle name="Normal 5 2 3 2 2 2 2 2 2 2" xfId="30150"/>
    <cellStyle name="Normal 5 2 3 2 2 2 2 2 2 2 2" xfId="58821"/>
    <cellStyle name="Normal 5 2 3 2 2 2 2 2 2 3" xfId="44485"/>
    <cellStyle name="Normal 5 2 3 2 2 2 2 2 3" xfId="22980"/>
    <cellStyle name="Normal 5 2 3 2 2 2 2 2 3 2" xfId="51651"/>
    <cellStyle name="Normal 5 2 3 2 2 2 2 2 4" xfId="37315"/>
    <cellStyle name="Normal 5 2 3 2 2 2 2 3" xfId="12104"/>
    <cellStyle name="Normal 5 2 3 2 2 2 2 3 2" xfId="26587"/>
    <cellStyle name="Normal 5 2 3 2 2 2 2 3 2 2" xfId="55258"/>
    <cellStyle name="Normal 5 2 3 2 2 2 2 3 3" xfId="40922"/>
    <cellStyle name="Normal 5 2 3 2 2 2 2 4" xfId="19417"/>
    <cellStyle name="Normal 5 2 3 2 2 2 2 4 2" xfId="48088"/>
    <cellStyle name="Normal 5 2 3 2 2 2 2 5" xfId="33752"/>
    <cellStyle name="Normal 5 2 3 2 2 2 3" xfId="6695"/>
    <cellStyle name="Normal 5 2 3 2 2 2 3 2" xfId="13899"/>
    <cellStyle name="Normal 5 2 3 2 2 2 3 2 2" xfId="28382"/>
    <cellStyle name="Normal 5 2 3 2 2 2 3 2 2 2" xfId="57053"/>
    <cellStyle name="Normal 5 2 3 2 2 2 3 2 3" xfId="42717"/>
    <cellStyle name="Normal 5 2 3 2 2 2 3 3" xfId="21212"/>
    <cellStyle name="Normal 5 2 3 2 2 2 3 3 2" xfId="49883"/>
    <cellStyle name="Normal 5 2 3 2 2 2 3 4" xfId="35547"/>
    <cellStyle name="Normal 5 2 3 2 2 2 4" xfId="10336"/>
    <cellStyle name="Normal 5 2 3 2 2 2 4 2" xfId="24819"/>
    <cellStyle name="Normal 5 2 3 2 2 2 4 2 2" xfId="53490"/>
    <cellStyle name="Normal 5 2 3 2 2 2 4 3" xfId="39154"/>
    <cellStyle name="Normal 5 2 3 2 2 2 5" xfId="17649"/>
    <cellStyle name="Normal 5 2 3 2 2 2 5 2" xfId="46320"/>
    <cellStyle name="Normal 5 2 3 2 2 2 6" xfId="31984"/>
    <cellStyle name="Normal 5 2 3 2 2 3" xfId="4016"/>
    <cellStyle name="Normal 5 2 3 2 2 3 2" xfId="7579"/>
    <cellStyle name="Normal 5 2 3 2 2 3 2 2" xfId="14783"/>
    <cellStyle name="Normal 5 2 3 2 2 3 2 2 2" xfId="29266"/>
    <cellStyle name="Normal 5 2 3 2 2 3 2 2 2 2" xfId="57937"/>
    <cellStyle name="Normal 5 2 3 2 2 3 2 2 3" xfId="43601"/>
    <cellStyle name="Normal 5 2 3 2 2 3 2 3" xfId="22096"/>
    <cellStyle name="Normal 5 2 3 2 2 3 2 3 2" xfId="50767"/>
    <cellStyle name="Normal 5 2 3 2 2 3 2 4" xfId="36431"/>
    <cellStyle name="Normal 5 2 3 2 2 3 3" xfId="11220"/>
    <cellStyle name="Normal 5 2 3 2 2 3 3 2" xfId="25703"/>
    <cellStyle name="Normal 5 2 3 2 2 3 3 2 2" xfId="54374"/>
    <cellStyle name="Normal 5 2 3 2 2 3 3 3" xfId="40038"/>
    <cellStyle name="Normal 5 2 3 2 2 3 4" xfId="18533"/>
    <cellStyle name="Normal 5 2 3 2 2 3 4 2" xfId="47204"/>
    <cellStyle name="Normal 5 2 3 2 2 3 5" xfId="32868"/>
    <cellStyle name="Normal 5 2 3 2 2 4" xfId="5801"/>
    <cellStyle name="Normal 5 2 3 2 2 4 2" xfId="13005"/>
    <cellStyle name="Normal 5 2 3 2 2 4 2 2" xfId="27488"/>
    <cellStyle name="Normal 5 2 3 2 2 4 2 2 2" xfId="56159"/>
    <cellStyle name="Normal 5 2 3 2 2 4 2 3" xfId="41823"/>
    <cellStyle name="Normal 5 2 3 2 2 4 3" xfId="20318"/>
    <cellStyle name="Normal 5 2 3 2 2 4 3 2" xfId="48989"/>
    <cellStyle name="Normal 5 2 3 2 2 4 4" xfId="34653"/>
    <cellStyle name="Normal 5 2 3 2 2 5" xfId="9442"/>
    <cellStyle name="Normal 5 2 3 2 2 5 2" xfId="23925"/>
    <cellStyle name="Normal 5 2 3 2 2 5 2 2" xfId="52596"/>
    <cellStyle name="Normal 5 2 3 2 2 5 3" xfId="38260"/>
    <cellStyle name="Normal 5 2 3 2 2 6" xfId="16755"/>
    <cellStyle name="Normal 5 2 3 2 2 6 2" xfId="45426"/>
    <cellStyle name="Normal 5 2 3 2 2 7" xfId="31090"/>
    <cellStyle name="Normal 5 2 3 2 2 8" xfId="2258"/>
    <cellStyle name="Normal 5 2 3 2 3" xfId="2707"/>
    <cellStyle name="Normal 5 2 3 2 3 2" xfId="4466"/>
    <cellStyle name="Normal 5 2 3 2 3 2 2" xfId="8029"/>
    <cellStyle name="Normal 5 2 3 2 3 2 2 2" xfId="15233"/>
    <cellStyle name="Normal 5 2 3 2 3 2 2 2 2" xfId="29716"/>
    <cellStyle name="Normal 5 2 3 2 3 2 2 2 2 2" xfId="58387"/>
    <cellStyle name="Normal 5 2 3 2 3 2 2 2 3" xfId="44051"/>
    <cellStyle name="Normal 5 2 3 2 3 2 2 3" xfId="22546"/>
    <cellStyle name="Normal 5 2 3 2 3 2 2 3 2" xfId="51217"/>
    <cellStyle name="Normal 5 2 3 2 3 2 2 4" xfId="36881"/>
    <cellStyle name="Normal 5 2 3 2 3 2 3" xfId="11670"/>
    <cellStyle name="Normal 5 2 3 2 3 2 3 2" xfId="26153"/>
    <cellStyle name="Normal 5 2 3 2 3 2 3 2 2" xfId="54824"/>
    <cellStyle name="Normal 5 2 3 2 3 2 3 3" xfId="40488"/>
    <cellStyle name="Normal 5 2 3 2 3 2 4" xfId="18983"/>
    <cellStyle name="Normal 5 2 3 2 3 2 4 2" xfId="47654"/>
    <cellStyle name="Normal 5 2 3 2 3 2 5" xfId="33318"/>
    <cellStyle name="Normal 5 2 3 2 3 3" xfId="6261"/>
    <cellStyle name="Normal 5 2 3 2 3 3 2" xfId="13465"/>
    <cellStyle name="Normal 5 2 3 2 3 3 2 2" xfId="27948"/>
    <cellStyle name="Normal 5 2 3 2 3 3 2 2 2" xfId="56619"/>
    <cellStyle name="Normal 5 2 3 2 3 3 2 3" xfId="42283"/>
    <cellStyle name="Normal 5 2 3 2 3 3 3" xfId="20778"/>
    <cellStyle name="Normal 5 2 3 2 3 3 3 2" xfId="49449"/>
    <cellStyle name="Normal 5 2 3 2 3 3 4" xfId="35113"/>
    <cellStyle name="Normal 5 2 3 2 3 4" xfId="9902"/>
    <cellStyle name="Normal 5 2 3 2 3 4 2" xfId="24385"/>
    <cellStyle name="Normal 5 2 3 2 3 4 2 2" xfId="53056"/>
    <cellStyle name="Normal 5 2 3 2 3 4 3" xfId="38720"/>
    <cellStyle name="Normal 5 2 3 2 3 5" xfId="17215"/>
    <cellStyle name="Normal 5 2 3 2 3 5 2" xfId="45886"/>
    <cellStyle name="Normal 5 2 3 2 3 6" xfId="31550"/>
    <cellStyle name="Normal 5 2 3 2 4" xfId="3584"/>
    <cellStyle name="Normal 5 2 3 2 4 2" xfId="7145"/>
    <cellStyle name="Normal 5 2 3 2 4 2 2" xfId="14349"/>
    <cellStyle name="Normal 5 2 3 2 4 2 2 2" xfId="28832"/>
    <cellStyle name="Normal 5 2 3 2 4 2 2 2 2" xfId="57503"/>
    <cellStyle name="Normal 5 2 3 2 4 2 2 3" xfId="43167"/>
    <cellStyle name="Normal 5 2 3 2 4 2 3" xfId="21662"/>
    <cellStyle name="Normal 5 2 3 2 4 2 3 2" xfId="50333"/>
    <cellStyle name="Normal 5 2 3 2 4 2 4" xfId="35997"/>
    <cellStyle name="Normal 5 2 3 2 4 3" xfId="10786"/>
    <cellStyle name="Normal 5 2 3 2 4 3 2" xfId="25269"/>
    <cellStyle name="Normal 5 2 3 2 4 3 2 2" xfId="53940"/>
    <cellStyle name="Normal 5 2 3 2 4 3 3" xfId="39604"/>
    <cellStyle name="Normal 5 2 3 2 4 4" xfId="18099"/>
    <cellStyle name="Normal 5 2 3 2 4 4 2" xfId="46770"/>
    <cellStyle name="Normal 5 2 3 2 4 5" xfId="32434"/>
    <cellStyle name="Normal 5 2 3 2 5" xfId="5367"/>
    <cellStyle name="Normal 5 2 3 2 5 2" xfId="12571"/>
    <cellStyle name="Normal 5 2 3 2 5 2 2" xfId="27054"/>
    <cellStyle name="Normal 5 2 3 2 5 2 2 2" xfId="55725"/>
    <cellStyle name="Normal 5 2 3 2 5 2 3" xfId="41389"/>
    <cellStyle name="Normal 5 2 3 2 5 3" xfId="19884"/>
    <cellStyle name="Normal 5 2 3 2 5 3 2" xfId="48555"/>
    <cellStyle name="Normal 5 2 3 2 5 4" xfId="34219"/>
    <cellStyle name="Normal 5 2 3 2 6" xfId="9005"/>
    <cellStyle name="Normal 5 2 3 2 6 2" xfId="23488"/>
    <cellStyle name="Normal 5 2 3 2 6 2 2" xfId="52159"/>
    <cellStyle name="Normal 5 2 3 2 6 3" xfId="37823"/>
    <cellStyle name="Normal 5 2 3 2 7" xfId="16321"/>
    <cellStyle name="Normal 5 2 3 2 7 2" xfId="44992"/>
    <cellStyle name="Normal 5 2 3 2 8" xfId="30656"/>
    <cellStyle name="Normal 5 2 3 2 9" xfId="1828"/>
    <cellStyle name="Normal 5 2 3 3" xfId="945"/>
    <cellStyle name="Normal 5 2 3 3 2" xfId="2923"/>
    <cellStyle name="Normal 5 2 3 3 2 2" xfId="4684"/>
    <cellStyle name="Normal 5 2 3 3 2 2 2" xfId="8247"/>
    <cellStyle name="Normal 5 2 3 3 2 2 2 2" xfId="15451"/>
    <cellStyle name="Normal 5 2 3 3 2 2 2 2 2" xfId="29934"/>
    <cellStyle name="Normal 5 2 3 3 2 2 2 2 2 2" xfId="58605"/>
    <cellStyle name="Normal 5 2 3 3 2 2 2 2 3" xfId="44269"/>
    <cellStyle name="Normal 5 2 3 3 2 2 2 3" xfId="22764"/>
    <cellStyle name="Normal 5 2 3 3 2 2 2 3 2" xfId="51435"/>
    <cellStyle name="Normal 5 2 3 3 2 2 2 4" xfId="37099"/>
    <cellStyle name="Normal 5 2 3 3 2 2 3" xfId="11888"/>
    <cellStyle name="Normal 5 2 3 3 2 2 3 2" xfId="26371"/>
    <cellStyle name="Normal 5 2 3 3 2 2 3 2 2" xfId="55042"/>
    <cellStyle name="Normal 5 2 3 3 2 2 3 3" xfId="40706"/>
    <cellStyle name="Normal 5 2 3 3 2 2 4" xfId="19201"/>
    <cellStyle name="Normal 5 2 3 3 2 2 4 2" xfId="47872"/>
    <cellStyle name="Normal 5 2 3 3 2 2 5" xfId="33536"/>
    <cellStyle name="Normal 5 2 3 3 2 3" xfId="6479"/>
    <cellStyle name="Normal 5 2 3 3 2 3 2" xfId="13683"/>
    <cellStyle name="Normal 5 2 3 3 2 3 2 2" xfId="28166"/>
    <cellStyle name="Normal 5 2 3 3 2 3 2 2 2" xfId="56837"/>
    <cellStyle name="Normal 5 2 3 3 2 3 2 3" xfId="42501"/>
    <cellStyle name="Normal 5 2 3 3 2 3 3" xfId="20996"/>
    <cellStyle name="Normal 5 2 3 3 2 3 3 2" xfId="49667"/>
    <cellStyle name="Normal 5 2 3 3 2 3 4" xfId="35331"/>
    <cellStyle name="Normal 5 2 3 3 2 4" xfId="10120"/>
    <cellStyle name="Normal 5 2 3 3 2 4 2" xfId="24603"/>
    <cellStyle name="Normal 5 2 3 3 2 4 2 2" xfId="53274"/>
    <cellStyle name="Normal 5 2 3 3 2 4 3" xfId="38938"/>
    <cellStyle name="Normal 5 2 3 3 2 5" xfId="17433"/>
    <cellStyle name="Normal 5 2 3 3 2 5 2" xfId="46104"/>
    <cellStyle name="Normal 5 2 3 3 2 6" xfId="31768"/>
    <cellStyle name="Normal 5 2 3 3 3" xfId="3800"/>
    <cellStyle name="Normal 5 2 3 3 3 2" xfId="7363"/>
    <cellStyle name="Normal 5 2 3 3 3 2 2" xfId="14567"/>
    <cellStyle name="Normal 5 2 3 3 3 2 2 2" xfId="29050"/>
    <cellStyle name="Normal 5 2 3 3 3 2 2 2 2" xfId="57721"/>
    <cellStyle name="Normal 5 2 3 3 3 2 2 3" xfId="43385"/>
    <cellStyle name="Normal 5 2 3 3 3 2 3" xfId="21880"/>
    <cellStyle name="Normal 5 2 3 3 3 2 3 2" xfId="50551"/>
    <cellStyle name="Normal 5 2 3 3 3 2 4" xfId="36215"/>
    <cellStyle name="Normal 5 2 3 3 3 3" xfId="11004"/>
    <cellStyle name="Normal 5 2 3 3 3 3 2" xfId="25487"/>
    <cellStyle name="Normal 5 2 3 3 3 3 2 2" xfId="54158"/>
    <cellStyle name="Normal 5 2 3 3 3 3 3" xfId="39822"/>
    <cellStyle name="Normal 5 2 3 3 3 4" xfId="18317"/>
    <cellStyle name="Normal 5 2 3 3 3 4 2" xfId="46988"/>
    <cellStyle name="Normal 5 2 3 3 3 5" xfId="32652"/>
    <cellStyle name="Normal 5 2 3 3 4" xfId="5585"/>
    <cellStyle name="Normal 5 2 3 3 4 2" xfId="12789"/>
    <cellStyle name="Normal 5 2 3 3 4 2 2" xfId="27272"/>
    <cellStyle name="Normal 5 2 3 3 4 2 2 2" xfId="55943"/>
    <cellStyle name="Normal 5 2 3 3 4 2 3" xfId="41607"/>
    <cellStyle name="Normal 5 2 3 3 4 3" xfId="20102"/>
    <cellStyle name="Normal 5 2 3 3 4 3 2" xfId="48773"/>
    <cellStyle name="Normal 5 2 3 3 4 4" xfId="34437"/>
    <cellStyle name="Normal 5 2 3 3 5" xfId="9226"/>
    <cellStyle name="Normal 5 2 3 3 5 2" xfId="23709"/>
    <cellStyle name="Normal 5 2 3 3 5 2 2" xfId="52380"/>
    <cellStyle name="Normal 5 2 3 3 5 3" xfId="38044"/>
    <cellStyle name="Normal 5 2 3 3 6" xfId="16539"/>
    <cellStyle name="Normal 5 2 3 3 6 2" xfId="45210"/>
    <cellStyle name="Normal 5 2 3 3 7" xfId="30874"/>
    <cellStyle name="Normal 5 2 3 3 8" xfId="2044"/>
    <cellStyle name="Normal 5 2 3 4" xfId="2496"/>
    <cellStyle name="Normal 5 2 3 4 2" xfId="4250"/>
    <cellStyle name="Normal 5 2 3 4 2 2" xfId="7813"/>
    <cellStyle name="Normal 5 2 3 4 2 2 2" xfId="15017"/>
    <cellStyle name="Normal 5 2 3 4 2 2 2 2" xfId="29500"/>
    <cellStyle name="Normal 5 2 3 4 2 2 2 2 2" xfId="58171"/>
    <cellStyle name="Normal 5 2 3 4 2 2 2 3" xfId="43835"/>
    <cellStyle name="Normal 5 2 3 4 2 2 3" xfId="22330"/>
    <cellStyle name="Normal 5 2 3 4 2 2 3 2" xfId="51001"/>
    <cellStyle name="Normal 5 2 3 4 2 2 4" xfId="36665"/>
    <cellStyle name="Normal 5 2 3 4 2 3" xfId="11454"/>
    <cellStyle name="Normal 5 2 3 4 2 3 2" xfId="25937"/>
    <cellStyle name="Normal 5 2 3 4 2 3 2 2" xfId="54608"/>
    <cellStyle name="Normal 5 2 3 4 2 3 3" xfId="40272"/>
    <cellStyle name="Normal 5 2 3 4 2 4" xfId="18767"/>
    <cellStyle name="Normal 5 2 3 4 2 4 2" xfId="47438"/>
    <cellStyle name="Normal 5 2 3 4 2 5" xfId="33102"/>
    <cellStyle name="Normal 5 2 3 4 3" xfId="6045"/>
    <cellStyle name="Normal 5 2 3 4 3 2" xfId="13249"/>
    <cellStyle name="Normal 5 2 3 4 3 2 2" xfId="27732"/>
    <cellStyle name="Normal 5 2 3 4 3 2 2 2" xfId="56403"/>
    <cellStyle name="Normal 5 2 3 4 3 2 3" xfId="42067"/>
    <cellStyle name="Normal 5 2 3 4 3 3" xfId="20562"/>
    <cellStyle name="Normal 5 2 3 4 3 3 2" xfId="49233"/>
    <cellStyle name="Normal 5 2 3 4 3 4" xfId="34897"/>
    <cellStyle name="Normal 5 2 3 4 4" xfId="9686"/>
    <cellStyle name="Normal 5 2 3 4 4 2" xfId="24169"/>
    <cellStyle name="Normal 5 2 3 4 4 2 2" xfId="52840"/>
    <cellStyle name="Normal 5 2 3 4 4 3" xfId="38504"/>
    <cellStyle name="Normal 5 2 3 4 5" xfId="16999"/>
    <cellStyle name="Normal 5 2 3 4 5 2" xfId="45670"/>
    <cellStyle name="Normal 5 2 3 4 6" xfId="31334"/>
    <cellStyle name="Normal 5 2 3 5" xfId="3368"/>
    <cellStyle name="Normal 5 2 3 5 2" xfId="6929"/>
    <cellStyle name="Normal 5 2 3 5 2 2" xfId="14133"/>
    <cellStyle name="Normal 5 2 3 5 2 2 2" xfId="28616"/>
    <cellStyle name="Normal 5 2 3 5 2 2 2 2" xfId="57287"/>
    <cellStyle name="Normal 5 2 3 5 2 2 3" xfId="42951"/>
    <cellStyle name="Normal 5 2 3 5 2 3" xfId="21446"/>
    <cellStyle name="Normal 5 2 3 5 2 3 2" xfId="50117"/>
    <cellStyle name="Normal 5 2 3 5 2 4" xfId="35781"/>
    <cellStyle name="Normal 5 2 3 5 3" xfId="10570"/>
    <cellStyle name="Normal 5 2 3 5 3 2" xfId="25053"/>
    <cellStyle name="Normal 5 2 3 5 3 2 2" xfId="53724"/>
    <cellStyle name="Normal 5 2 3 5 3 3" xfId="39388"/>
    <cellStyle name="Normal 5 2 3 5 4" xfId="17883"/>
    <cellStyle name="Normal 5 2 3 5 4 2" xfId="46554"/>
    <cellStyle name="Normal 5 2 3 5 5" xfId="32218"/>
    <cellStyle name="Normal 5 2 3 6" xfId="5151"/>
    <cellStyle name="Normal 5 2 3 6 2" xfId="12355"/>
    <cellStyle name="Normal 5 2 3 6 2 2" xfId="26838"/>
    <cellStyle name="Normal 5 2 3 6 2 2 2" xfId="55509"/>
    <cellStyle name="Normal 5 2 3 6 2 3" xfId="41173"/>
    <cellStyle name="Normal 5 2 3 6 3" xfId="19668"/>
    <cellStyle name="Normal 5 2 3 6 3 2" xfId="48339"/>
    <cellStyle name="Normal 5 2 3 6 4" xfId="34003"/>
    <cellStyle name="Normal 5 2 3 7" xfId="8785"/>
    <cellStyle name="Normal 5 2 3 7 2" xfId="23268"/>
    <cellStyle name="Normal 5 2 3 7 2 2" xfId="51939"/>
    <cellStyle name="Normal 5 2 3 7 3" xfId="37603"/>
    <cellStyle name="Normal 5 2 3 8" xfId="16105"/>
    <cellStyle name="Normal 5 2 3 8 2" xfId="44776"/>
    <cellStyle name="Normal 5 2 3 9" xfId="30440"/>
    <cellStyle name="Normal 5 2 4" xfId="713"/>
    <cellStyle name="Normal 5 2 4 2" xfId="1158"/>
    <cellStyle name="Normal 5 2 4 2 2" xfId="3134"/>
    <cellStyle name="Normal 5 2 4 2 2 2" xfId="4897"/>
    <cellStyle name="Normal 5 2 4 2 2 2 2" xfId="8460"/>
    <cellStyle name="Normal 5 2 4 2 2 2 2 2" xfId="15664"/>
    <cellStyle name="Normal 5 2 4 2 2 2 2 2 2" xfId="30147"/>
    <cellStyle name="Normal 5 2 4 2 2 2 2 2 2 2" xfId="58818"/>
    <cellStyle name="Normal 5 2 4 2 2 2 2 2 3" xfId="44482"/>
    <cellStyle name="Normal 5 2 4 2 2 2 2 3" xfId="22977"/>
    <cellStyle name="Normal 5 2 4 2 2 2 2 3 2" xfId="51648"/>
    <cellStyle name="Normal 5 2 4 2 2 2 2 4" xfId="37312"/>
    <cellStyle name="Normal 5 2 4 2 2 2 3" xfId="12101"/>
    <cellStyle name="Normal 5 2 4 2 2 2 3 2" xfId="26584"/>
    <cellStyle name="Normal 5 2 4 2 2 2 3 2 2" xfId="55255"/>
    <cellStyle name="Normal 5 2 4 2 2 2 3 3" xfId="40919"/>
    <cellStyle name="Normal 5 2 4 2 2 2 4" xfId="19414"/>
    <cellStyle name="Normal 5 2 4 2 2 2 4 2" xfId="48085"/>
    <cellStyle name="Normal 5 2 4 2 2 2 5" xfId="33749"/>
    <cellStyle name="Normal 5 2 4 2 2 3" xfId="6692"/>
    <cellStyle name="Normal 5 2 4 2 2 3 2" xfId="13896"/>
    <cellStyle name="Normal 5 2 4 2 2 3 2 2" xfId="28379"/>
    <cellStyle name="Normal 5 2 4 2 2 3 2 2 2" xfId="57050"/>
    <cellStyle name="Normal 5 2 4 2 2 3 2 3" xfId="42714"/>
    <cellStyle name="Normal 5 2 4 2 2 3 3" xfId="21209"/>
    <cellStyle name="Normal 5 2 4 2 2 3 3 2" xfId="49880"/>
    <cellStyle name="Normal 5 2 4 2 2 3 4" xfId="35544"/>
    <cellStyle name="Normal 5 2 4 2 2 4" xfId="10333"/>
    <cellStyle name="Normal 5 2 4 2 2 4 2" xfId="24816"/>
    <cellStyle name="Normal 5 2 4 2 2 4 2 2" xfId="53487"/>
    <cellStyle name="Normal 5 2 4 2 2 4 3" xfId="39151"/>
    <cellStyle name="Normal 5 2 4 2 2 5" xfId="17646"/>
    <cellStyle name="Normal 5 2 4 2 2 5 2" xfId="46317"/>
    <cellStyle name="Normal 5 2 4 2 2 6" xfId="31981"/>
    <cellStyle name="Normal 5 2 4 2 3" xfId="4013"/>
    <cellStyle name="Normal 5 2 4 2 3 2" xfId="7576"/>
    <cellStyle name="Normal 5 2 4 2 3 2 2" xfId="14780"/>
    <cellStyle name="Normal 5 2 4 2 3 2 2 2" xfId="29263"/>
    <cellStyle name="Normal 5 2 4 2 3 2 2 2 2" xfId="57934"/>
    <cellStyle name="Normal 5 2 4 2 3 2 2 3" xfId="43598"/>
    <cellStyle name="Normal 5 2 4 2 3 2 3" xfId="22093"/>
    <cellStyle name="Normal 5 2 4 2 3 2 3 2" xfId="50764"/>
    <cellStyle name="Normal 5 2 4 2 3 2 4" xfId="36428"/>
    <cellStyle name="Normal 5 2 4 2 3 3" xfId="11217"/>
    <cellStyle name="Normal 5 2 4 2 3 3 2" xfId="25700"/>
    <cellStyle name="Normal 5 2 4 2 3 3 2 2" xfId="54371"/>
    <cellStyle name="Normal 5 2 4 2 3 3 3" xfId="40035"/>
    <cellStyle name="Normal 5 2 4 2 3 4" xfId="18530"/>
    <cellStyle name="Normal 5 2 4 2 3 4 2" xfId="47201"/>
    <cellStyle name="Normal 5 2 4 2 3 5" xfId="32865"/>
    <cellStyle name="Normal 5 2 4 2 4" xfId="5798"/>
    <cellStyle name="Normal 5 2 4 2 4 2" xfId="13002"/>
    <cellStyle name="Normal 5 2 4 2 4 2 2" xfId="27485"/>
    <cellStyle name="Normal 5 2 4 2 4 2 2 2" xfId="56156"/>
    <cellStyle name="Normal 5 2 4 2 4 2 3" xfId="41820"/>
    <cellStyle name="Normal 5 2 4 2 4 3" xfId="20315"/>
    <cellStyle name="Normal 5 2 4 2 4 3 2" xfId="48986"/>
    <cellStyle name="Normal 5 2 4 2 4 4" xfId="34650"/>
    <cellStyle name="Normal 5 2 4 2 5" xfId="9439"/>
    <cellStyle name="Normal 5 2 4 2 5 2" xfId="23922"/>
    <cellStyle name="Normal 5 2 4 2 5 2 2" xfId="52593"/>
    <cellStyle name="Normal 5 2 4 2 5 3" xfId="38257"/>
    <cellStyle name="Normal 5 2 4 2 6" xfId="16752"/>
    <cellStyle name="Normal 5 2 4 2 6 2" xfId="45423"/>
    <cellStyle name="Normal 5 2 4 2 7" xfId="31087"/>
    <cellStyle name="Normal 5 2 4 2 8" xfId="2255"/>
    <cellStyle name="Normal 5 2 4 3" xfId="2704"/>
    <cellStyle name="Normal 5 2 4 3 2" xfId="4463"/>
    <cellStyle name="Normal 5 2 4 3 2 2" xfId="8026"/>
    <cellStyle name="Normal 5 2 4 3 2 2 2" xfId="15230"/>
    <cellStyle name="Normal 5 2 4 3 2 2 2 2" xfId="29713"/>
    <cellStyle name="Normal 5 2 4 3 2 2 2 2 2" xfId="58384"/>
    <cellStyle name="Normal 5 2 4 3 2 2 2 3" xfId="44048"/>
    <cellStyle name="Normal 5 2 4 3 2 2 3" xfId="22543"/>
    <cellStyle name="Normal 5 2 4 3 2 2 3 2" xfId="51214"/>
    <cellStyle name="Normal 5 2 4 3 2 2 4" xfId="36878"/>
    <cellStyle name="Normal 5 2 4 3 2 3" xfId="11667"/>
    <cellStyle name="Normal 5 2 4 3 2 3 2" xfId="26150"/>
    <cellStyle name="Normal 5 2 4 3 2 3 2 2" xfId="54821"/>
    <cellStyle name="Normal 5 2 4 3 2 3 3" xfId="40485"/>
    <cellStyle name="Normal 5 2 4 3 2 4" xfId="18980"/>
    <cellStyle name="Normal 5 2 4 3 2 4 2" xfId="47651"/>
    <cellStyle name="Normal 5 2 4 3 2 5" xfId="33315"/>
    <cellStyle name="Normal 5 2 4 3 3" xfId="6258"/>
    <cellStyle name="Normal 5 2 4 3 3 2" xfId="13462"/>
    <cellStyle name="Normal 5 2 4 3 3 2 2" xfId="27945"/>
    <cellStyle name="Normal 5 2 4 3 3 2 2 2" xfId="56616"/>
    <cellStyle name="Normal 5 2 4 3 3 2 3" xfId="42280"/>
    <cellStyle name="Normal 5 2 4 3 3 3" xfId="20775"/>
    <cellStyle name="Normal 5 2 4 3 3 3 2" xfId="49446"/>
    <cellStyle name="Normal 5 2 4 3 3 4" xfId="35110"/>
    <cellStyle name="Normal 5 2 4 3 4" xfId="9899"/>
    <cellStyle name="Normal 5 2 4 3 4 2" xfId="24382"/>
    <cellStyle name="Normal 5 2 4 3 4 2 2" xfId="53053"/>
    <cellStyle name="Normal 5 2 4 3 4 3" xfId="38717"/>
    <cellStyle name="Normal 5 2 4 3 5" xfId="17212"/>
    <cellStyle name="Normal 5 2 4 3 5 2" xfId="45883"/>
    <cellStyle name="Normal 5 2 4 3 6" xfId="31547"/>
    <cellStyle name="Normal 5 2 4 4" xfId="3581"/>
    <cellStyle name="Normal 5 2 4 4 2" xfId="7142"/>
    <cellStyle name="Normal 5 2 4 4 2 2" xfId="14346"/>
    <cellStyle name="Normal 5 2 4 4 2 2 2" xfId="28829"/>
    <cellStyle name="Normal 5 2 4 4 2 2 2 2" xfId="57500"/>
    <cellStyle name="Normal 5 2 4 4 2 2 3" xfId="43164"/>
    <cellStyle name="Normal 5 2 4 4 2 3" xfId="21659"/>
    <cellStyle name="Normal 5 2 4 4 2 3 2" xfId="50330"/>
    <cellStyle name="Normal 5 2 4 4 2 4" xfId="35994"/>
    <cellStyle name="Normal 5 2 4 4 3" xfId="10783"/>
    <cellStyle name="Normal 5 2 4 4 3 2" xfId="25266"/>
    <cellStyle name="Normal 5 2 4 4 3 2 2" xfId="53937"/>
    <cellStyle name="Normal 5 2 4 4 3 3" xfId="39601"/>
    <cellStyle name="Normal 5 2 4 4 4" xfId="18096"/>
    <cellStyle name="Normal 5 2 4 4 4 2" xfId="46767"/>
    <cellStyle name="Normal 5 2 4 4 5" xfId="32431"/>
    <cellStyle name="Normal 5 2 4 5" xfId="5364"/>
    <cellStyle name="Normal 5 2 4 5 2" xfId="12568"/>
    <cellStyle name="Normal 5 2 4 5 2 2" xfId="27051"/>
    <cellStyle name="Normal 5 2 4 5 2 2 2" xfId="55722"/>
    <cellStyle name="Normal 5 2 4 5 2 3" xfId="41386"/>
    <cellStyle name="Normal 5 2 4 5 3" xfId="19881"/>
    <cellStyle name="Normal 5 2 4 5 3 2" xfId="48552"/>
    <cellStyle name="Normal 5 2 4 5 4" xfId="34216"/>
    <cellStyle name="Normal 5 2 4 6" xfId="9002"/>
    <cellStyle name="Normal 5 2 4 6 2" xfId="23485"/>
    <cellStyle name="Normal 5 2 4 6 2 2" xfId="52156"/>
    <cellStyle name="Normal 5 2 4 6 3" xfId="37820"/>
    <cellStyle name="Normal 5 2 4 7" xfId="16318"/>
    <cellStyle name="Normal 5 2 4 7 2" xfId="44989"/>
    <cellStyle name="Normal 5 2 4 8" xfId="30653"/>
    <cellStyle name="Normal 5 2 4 9" xfId="1825"/>
    <cellStyle name="Normal 5 2 5" xfId="942"/>
    <cellStyle name="Normal 5 2 5 2" xfId="2920"/>
    <cellStyle name="Normal 5 2 5 2 2" xfId="4681"/>
    <cellStyle name="Normal 5 2 5 2 2 2" xfId="8244"/>
    <cellStyle name="Normal 5 2 5 2 2 2 2" xfId="15448"/>
    <cellStyle name="Normal 5 2 5 2 2 2 2 2" xfId="29931"/>
    <cellStyle name="Normal 5 2 5 2 2 2 2 2 2" xfId="58602"/>
    <cellStyle name="Normal 5 2 5 2 2 2 2 3" xfId="44266"/>
    <cellStyle name="Normal 5 2 5 2 2 2 3" xfId="22761"/>
    <cellStyle name="Normal 5 2 5 2 2 2 3 2" xfId="51432"/>
    <cellStyle name="Normal 5 2 5 2 2 2 4" xfId="37096"/>
    <cellStyle name="Normal 5 2 5 2 2 3" xfId="11885"/>
    <cellStyle name="Normal 5 2 5 2 2 3 2" xfId="26368"/>
    <cellStyle name="Normal 5 2 5 2 2 3 2 2" xfId="55039"/>
    <cellStyle name="Normal 5 2 5 2 2 3 3" xfId="40703"/>
    <cellStyle name="Normal 5 2 5 2 2 4" xfId="19198"/>
    <cellStyle name="Normal 5 2 5 2 2 4 2" xfId="47869"/>
    <cellStyle name="Normal 5 2 5 2 2 5" xfId="33533"/>
    <cellStyle name="Normal 5 2 5 2 3" xfId="6476"/>
    <cellStyle name="Normal 5 2 5 2 3 2" xfId="13680"/>
    <cellStyle name="Normal 5 2 5 2 3 2 2" xfId="28163"/>
    <cellStyle name="Normal 5 2 5 2 3 2 2 2" xfId="56834"/>
    <cellStyle name="Normal 5 2 5 2 3 2 3" xfId="42498"/>
    <cellStyle name="Normal 5 2 5 2 3 3" xfId="20993"/>
    <cellStyle name="Normal 5 2 5 2 3 3 2" xfId="49664"/>
    <cellStyle name="Normal 5 2 5 2 3 4" xfId="35328"/>
    <cellStyle name="Normal 5 2 5 2 4" xfId="10117"/>
    <cellStyle name="Normal 5 2 5 2 4 2" xfId="24600"/>
    <cellStyle name="Normal 5 2 5 2 4 2 2" xfId="53271"/>
    <cellStyle name="Normal 5 2 5 2 4 3" xfId="38935"/>
    <cellStyle name="Normal 5 2 5 2 5" xfId="17430"/>
    <cellStyle name="Normal 5 2 5 2 5 2" xfId="46101"/>
    <cellStyle name="Normal 5 2 5 2 6" xfId="31765"/>
    <cellStyle name="Normal 5 2 5 3" xfId="3797"/>
    <cellStyle name="Normal 5 2 5 3 2" xfId="7360"/>
    <cellStyle name="Normal 5 2 5 3 2 2" xfId="14564"/>
    <cellStyle name="Normal 5 2 5 3 2 2 2" xfId="29047"/>
    <cellStyle name="Normal 5 2 5 3 2 2 2 2" xfId="57718"/>
    <cellStyle name="Normal 5 2 5 3 2 2 3" xfId="43382"/>
    <cellStyle name="Normal 5 2 5 3 2 3" xfId="21877"/>
    <cellStyle name="Normal 5 2 5 3 2 3 2" xfId="50548"/>
    <cellStyle name="Normal 5 2 5 3 2 4" xfId="36212"/>
    <cellStyle name="Normal 5 2 5 3 3" xfId="11001"/>
    <cellStyle name="Normal 5 2 5 3 3 2" xfId="25484"/>
    <cellStyle name="Normal 5 2 5 3 3 2 2" xfId="54155"/>
    <cellStyle name="Normal 5 2 5 3 3 3" xfId="39819"/>
    <cellStyle name="Normal 5 2 5 3 4" xfId="18314"/>
    <cellStyle name="Normal 5 2 5 3 4 2" xfId="46985"/>
    <cellStyle name="Normal 5 2 5 3 5" xfId="32649"/>
    <cellStyle name="Normal 5 2 5 4" xfId="5582"/>
    <cellStyle name="Normal 5 2 5 4 2" xfId="12786"/>
    <cellStyle name="Normal 5 2 5 4 2 2" xfId="27269"/>
    <cellStyle name="Normal 5 2 5 4 2 2 2" xfId="55940"/>
    <cellStyle name="Normal 5 2 5 4 2 3" xfId="41604"/>
    <cellStyle name="Normal 5 2 5 4 3" xfId="20099"/>
    <cellStyle name="Normal 5 2 5 4 3 2" xfId="48770"/>
    <cellStyle name="Normal 5 2 5 4 4" xfId="34434"/>
    <cellStyle name="Normal 5 2 5 5" xfId="9223"/>
    <cellStyle name="Normal 5 2 5 5 2" xfId="23706"/>
    <cellStyle name="Normal 5 2 5 5 2 2" xfId="52377"/>
    <cellStyle name="Normal 5 2 5 5 3" xfId="38041"/>
    <cellStyle name="Normal 5 2 5 6" xfId="16536"/>
    <cellStyle name="Normal 5 2 5 6 2" xfId="45207"/>
    <cellStyle name="Normal 5 2 5 7" xfId="30871"/>
    <cellStyle name="Normal 5 2 5 8" xfId="2041"/>
    <cellStyle name="Normal 5 2 6" xfId="2493"/>
    <cellStyle name="Normal 5 2 6 2" xfId="4247"/>
    <cellStyle name="Normal 5 2 6 2 2" xfId="7810"/>
    <cellStyle name="Normal 5 2 6 2 2 2" xfId="15014"/>
    <cellStyle name="Normal 5 2 6 2 2 2 2" xfId="29497"/>
    <cellStyle name="Normal 5 2 6 2 2 2 2 2" xfId="58168"/>
    <cellStyle name="Normal 5 2 6 2 2 2 3" xfId="43832"/>
    <cellStyle name="Normal 5 2 6 2 2 3" xfId="22327"/>
    <cellStyle name="Normal 5 2 6 2 2 3 2" xfId="50998"/>
    <cellStyle name="Normal 5 2 6 2 2 4" xfId="36662"/>
    <cellStyle name="Normal 5 2 6 2 3" xfId="11451"/>
    <cellStyle name="Normal 5 2 6 2 3 2" xfId="25934"/>
    <cellStyle name="Normal 5 2 6 2 3 2 2" xfId="54605"/>
    <cellStyle name="Normal 5 2 6 2 3 3" xfId="40269"/>
    <cellStyle name="Normal 5 2 6 2 4" xfId="18764"/>
    <cellStyle name="Normal 5 2 6 2 4 2" xfId="47435"/>
    <cellStyle name="Normal 5 2 6 2 5" xfId="33099"/>
    <cellStyle name="Normal 5 2 6 3" xfId="6042"/>
    <cellStyle name="Normal 5 2 6 3 2" xfId="13246"/>
    <cellStyle name="Normal 5 2 6 3 2 2" xfId="27729"/>
    <cellStyle name="Normal 5 2 6 3 2 2 2" xfId="56400"/>
    <cellStyle name="Normal 5 2 6 3 2 3" xfId="42064"/>
    <cellStyle name="Normal 5 2 6 3 3" xfId="20559"/>
    <cellStyle name="Normal 5 2 6 3 3 2" xfId="49230"/>
    <cellStyle name="Normal 5 2 6 3 4" xfId="34894"/>
    <cellStyle name="Normal 5 2 6 4" xfId="9683"/>
    <cellStyle name="Normal 5 2 6 4 2" xfId="24166"/>
    <cellStyle name="Normal 5 2 6 4 2 2" xfId="52837"/>
    <cellStyle name="Normal 5 2 6 4 3" xfId="38501"/>
    <cellStyle name="Normal 5 2 6 5" xfId="16996"/>
    <cellStyle name="Normal 5 2 6 5 2" xfId="45667"/>
    <cellStyle name="Normal 5 2 6 6" xfId="31331"/>
    <cellStyle name="Normal 5 2 7" xfId="3365"/>
    <cellStyle name="Normal 5 2 7 2" xfId="6926"/>
    <cellStyle name="Normal 5 2 7 2 2" xfId="14130"/>
    <cellStyle name="Normal 5 2 7 2 2 2" xfId="28613"/>
    <cellStyle name="Normal 5 2 7 2 2 2 2" xfId="57284"/>
    <cellStyle name="Normal 5 2 7 2 2 3" xfId="42948"/>
    <cellStyle name="Normal 5 2 7 2 3" xfId="21443"/>
    <cellStyle name="Normal 5 2 7 2 3 2" xfId="50114"/>
    <cellStyle name="Normal 5 2 7 2 4" xfId="35778"/>
    <cellStyle name="Normal 5 2 7 3" xfId="10567"/>
    <cellStyle name="Normal 5 2 7 3 2" xfId="25050"/>
    <cellStyle name="Normal 5 2 7 3 2 2" xfId="53721"/>
    <cellStyle name="Normal 5 2 7 3 3" xfId="39385"/>
    <cellStyle name="Normal 5 2 7 4" xfId="17880"/>
    <cellStyle name="Normal 5 2 7 4 2" xfId="46551"/>
    <cellStyle name="Normal 5 2 7 5" xfId="32215"/>
    <cellStyle name="Normal 5 2 8" xfId="5148"/>
    <cellStyle name="Normal 5 2 8 2" xfId="12352"/>
    <cellStyle name="Normal 5 2 8 2 2" xfId="26835"/>
    <cellStyle name="Normal 5 2 8 2 2 2" xfId="55506"/>
    <cellStyle name="Normal 5 2 8 2 3" xfId="41170"/>
    <cellStyle name="Normal 5 2 8 3" xfId="19665"/>
    <cellStyle name="Normal 5 2 8 3 2" xfId="48336"/>
    <cellStyle name="Normal 5 2 8 4" xfId="34000"/>
    <cellStyle name="Normal 5 2 9" xfId="8782"/>
    <cellStyle name="Normal 5 2 9 2" xfId="23265"/>
    <cellStyle name="Normal 5 2 9 2 2" xfId="51936"/>
    <cellStyle name="Normal 5 2 9 3" xfId="37600"/>
    <cellStyle name="Normal 5 3" xfId="15907"/>
    <cellStyle name="Normal 5 3 2" xfId="30286"/>
    <cellStyle name="Normal 5 3 2 2" xfId="58958"/>
    <cellStyle name="Normal 5 3 3" xfId="44622"/>
    <cellStyle name="Normal 6" xfId="379"/>
    <cellStyle name="Normal 6 10" xfId="8786"/>
    <cellStyle name="Normal 6 10 2" xfId="23269"/>
    <cellStyle name="Normal 6 10 2 2" xfId="51940"/>
    <cellStyle name="Normal 6 10 3" xfId="37604"/>
    <cellStyle name="Normal 6 11" xfId="15909"/>
    <cellStyle name="Normal 6 11 2" xfId="30288"/>
    <cellStyle name="Normal 6 11 2 2" xfId="58960"/>
    <cellStyle name="Normal 6 11 3" xfId="44624"/>
    <cellStyle name="Normal 6 12" xfId="16106"/>
    <cellStyle name="Normal 6 12 2" xfId="44777"/>
    <cellStyle name="Normal 6 13" xfId="30441"/>
    <cellStyle name="Normal 6 14" xfId="1617"/>
    <cellStyle name="Normal 6 2" xfId="380"/>
    <cellStyle name="Normal 6 2 10" xfId="15910"/>
    <cellStyle name="Normal 6 2 10 2" xfId="30289"/>
    <cellStyle name="Normal 6 2 10 2 2" xfId="58961"/>
    <cellStyle name="Normal 6 2 10 3" xfId="44625"/>
    <cellStyle name="Normal 6 2 11" xfId="16107"/>
    <cellStyle name="Normal 6 2 11 2" xfId="44778"/>
    <cellStyle name="Normal 6 2 12" xfId="30442"/>
    <cellStyle name="Normal 6 2 13" xfId="1618"/>
    <cellStyle name="Normal 6 2 2" xfId="381"/>
    <cellStyle name="Normal 6 2 2 10" xfId="30443"/>
    <cellStyle name="Normal 6 2 2 11" xfId="1619"/>
    <cellStyle name="Normal 6 2 2 2" xfId="382"/>
    <cellStyle name="Normal 6 2 2 2 10" xfId="1620"/>
    <cellStyle name="Normal 6 2 2 2 2" xfId="720"/>
    <cellStyle name="Normal 6 2 2 2 2 2" xfId="1165"/>
    <cellStyle name="Normal 6 2 2 2 2 2 2" xfId="3141"/>
    <cellStyle name="Normal 6 2 2 2 2 2 2 2" xfId="4904"/>
    <cellStyle name="Normal 6 2 2 2 2 2 2 2 2" xfId="8467"/>
    <cellStyle name="Normal 6 2 2 2 2 2 2 2 2 2" xfId="15671"/>
    <cellStyle name="Normal 6 2 2 2 2 2 2 2 2 2 2" xfId="30154"/>
    <cellStyle name="Normal 6 2 2 2 2 2 2 2 2 2 2 2" xfId="58825"/>
    <cellStyle name="Normal 6 2 2 2 2 2 2 2 2 2 3" xfId="44489"/>
    <cellStyle name="Normal 6 2 2 2 2 2 2 2 2 3" xfId="22984"/>
    <cellStyle name="Normal 6 2 2 2 2 2 2 2 2 3 2" xfId="51655"/>
    <cellStyle name="Normal 6 2 2 2 2 2 2 2 2 4" xfId="37319"/>
    <cellStyle name="Normal 6 2 2 2 2 2 2 2 3" xfId="12108"/>
    <cellStyle name="Normal 6 2 2 2 2 2 2 2 3 2" xfId="26591"/>
    <cellStyle name="Normal 6 2 2 2 2 2 2 2 3 2 2" xfId="55262"/>
    <cellStyle name="Normal 6 2 2 2 2 2 2 2 3 3" xfId="40926"/>
    <cellStyle name="Normal 6 2 2 2 2 2 2 2 4" xfId="19421"/>
    <cellStyle name="Normal 6 2 2 2 2 2 2 2 4 2" xfId="48092"/>
    <cellStyle name="Normal 6 2 2 2 2 2 2 2 5" xfId="33756"/>
    <cellStyle name="Normal 6 2 2 2 2 2 2 3" xfId="6699"/>
    <cellStyle name="Normal 6 2 2 2 2 2 2 3 2" xfId="13903"/>
    <cellStyle name="Normal 6 2 2 2 2 2 2 3 2 2" xfId="28386"/>
    <cellStyle name="Normal 6 2 2 2 2 2 2 3 2 2 2" xfId="57057"/>
    <cellStyle name="Normal 6 2 2 2 2 2 2 3 2 3" xfId="42721"/>
    <cellStyle name="Normal 6 2 2 2 2 2 2 3 3" xfId="21216"/>
    <cellStyle name="Normal 6 2 2 2 2 2 2 3 3 2" xfId="49887"/>
    <cellStyle name="Normal 6 2 2 2 2 2 2 3 4" xfId="35551"/>
    <cellStyle name="Normal 6 2 2 2 2 2 2 4" xfId="10340"/>
    <cellStyle name="Normal 6 2 2 2 2 2 2 4 2" xfId="24823"/>
    <cellStyle name="Normal 6 2 2 2 2 2 2 4 2 2" xfId="53494"/>
    <cellStyle name="Normal 6 2 2 2 2 2 2 4 3" xfId="39158"/>
    <cellStyle name="Normal 6 2 2 2 2 2 2 5" xfId="17653"/>
    <cellStyle name="Normal 6 2 2 2 2 2 2 5 2" xfId="46324"/>
    <cellStyle name="Normal 6 2 2 2 2 2 2 6" xfId="31988"/>
    <cellStyle name="Normal 6 2 2 2 2 2 3" xfId="4020"/>
    <cellStyle name="Normal 6 2 2 2 2 2 3 2" xfId="7583"/>
    <cellStyle name="Normal 6 2 2 2 2 2 3 2 2" xfId="14787"/>
    <cellStyle name="Normal 6 2 2 2 2 2 3 2 2 2" xfId="29270"/>
    <cellStyle name="Normal 6 2 2 2 2 2 3 2 2 2 2" xfId="57941"/>
    <cellStyle name="Normal 6 2 2 2 2 2 3 2 2 3" xfId="43605"/>
    <cellStyle name="Normal 6 2 2 2 2 2 3 2 3" xfId="22100"/>
    <cellStyle name="Normal 6 2 2 2 2 2 3 2 3 2" xfId="50771"/>
    <cellStyle name="Normal 6 2 2 2 2 2 3 2 4" xfId="36435"/>
    <cellStyle name="Normal 6 2 2 2 2 2 3 3" xfId="11224"/>
    <cellStyle name="Normal 6 2 2 2 2 2 3 3 2" xfId="25707"/>
    <cellStyle name="Normal 6 2 2 2 2 2 3 3 2 2" xfId="54378"/>
    <cellStyle name="Normal 6 2 2 2 2 2 3 3 3" xfId="40042"/>
    <cellStyle name="Normal 6 2 2 2 2 2 3 4" xfId="18537"/>
    <cellStyle name="Normal 6 2 2 2 2 2 3 4 2" xfId="47208"/>
    <cellStyle name="Normal 6 2 2 2 2 2 3 5" xfId="32872"/>
    <cellStyle name="Normal 6 2 2 2 2 2 4" xfId="5805"/>
    <cellStyle name="Normal 6 2 2 2 2 2 4 2" xfId="13009"/>
    <cellStyle name="Normal 6 2 2 2 2 2 4 2 2" xfId="27492"/>
    <cellStyle name="Normal 6 2 2 2 2 2 4 2 2 2" xfId="56163"/>
    <cellStyle name="Normal 6 2 2 2 2 2 4 2 3" xfId="41827"/>
    <cellStyle name="Normal 6 2 2 2 2 2 4 3" xfId="20322"/>
    <cellStyle name="Normal 6 2 2 2 2 2 4 3 2" xfId="48993"/>
    <cellStyle name="Normal 6 2 2 2 2 2 4 4" xfId="34657"/>
    <cellStyle name="Normal 6 2 2 2 2 2 5" xfId="9446"/>
    <cellStyle name="Normal 6 2 2 2 2 2 5 2" xfId="23929"/>
    <cellStyle name="Normal 6 2 2 2 2 2 5 2 2" xfId="52600"/>
    <cellStyle name="Normal 6 2 2 2 2 2 5 3" xfId="38264"/>
    <cellStyle name="Normal 6 2 2 2 2 2 6" xfId="16759"/>
    <cellStyle name="Normal 6 2 2 2 2 2 6 2" xfId="45430"/>
    <cellStyle name="Normal 6 2 2 2 2 2 7" xfId="31094"/>
    <cellStyle name="Normal 6 2 2 2 2 2 8" xfId="2262"/>
    <cellStyle name="Normal 6 2 2 2 2 3" xfId="2711"/>
    <cellStyle name="Normal 6 2 2 2 2 3 2" xfId="4470"/>
    <cellStyle name="Normal 6 2 2 2 2 3 2 2" xfId="8033"/>
    <cellStyle name="Normal 6 2 2 2 2 3 2 2 2" xfId="15237"/>
    <cellStyle name="Normal 6 2 2 2 2 3 2 2 2 2" xfId="29720"/>
    <cellStyle name="Normal 6 2 2 2 2 3 2 2 2 2 2" xfId="58391"/>
    <cellStyle name="Normal 6 2 2 2 2 3 2 2 2 3" xfId="44055"/>
    <cellStyle name="Normal 6 2 2 2 2 3 2 2 3" xfId="22550"/>
    <cellStyle name="Normal 6 2 2 2 2 3 2 2 3 2" xfId="51221"/>
    <cellStyle name="Normal 6 2 2 2 2 3 2 2 4" xfId="36885"/>
    <cellStyle name="Normal 6 2 2 2 2 3 2 3" xfId="11674"/>
    <cellStyle name="Normal 6 2 2 2 2 3 2 3 2" xfId="26157"/>
    <cellStyle name="Normal 6 2 2 2 2 3 2 3 2 2" xfId="54828"/>
    <cellStyle name="Normal 6 2 2 2 2 3 2 3 3" xfId="40492"/>
    <cellStyle name="Normal 6 2 2 2 2 3 2 4" xfId="18987"/>
    <cellStyle name="Normal 6 2 2 2 2 3 2 4 2" xfId="47658"/>
    <cellStyle name="Normal 6 2 2 2 2 3 2 5" xfId="33322"/>
    <cellStyle name="Normal 6 2 2 2 2 3 3" xfId="6265"/>
    <cellStyle name="Normal 6 2 2 2 2 3 3 2" xfId="13469"/>
    <cellStyle name="Normal 6 2 2 2 2 3 3 2 2" xfId="27952"/>
    <cellStyle name="Normal 6 2 2 2 2 3 3 2 2 2" xfId="56623"/>
    <cellStyle name="Normal 6 2 2 2 2 3 3 2 3" xfId="42287"/>
    <cellStyle name="Normal 6 2 2 2 2 3 3 3" xfId="20782"/>
    <cellStyle name="Normal 6 2 2 2 2 3 3 3 2" xfId="49453"/>
    <cellStyle name="Normal 6 2 2 2 2 3 3 4" xfId="35117"/>
    <cellStyle name="Normal 6 2 2 2 2 3 4" xfId="9906"/>
    <cellStyle name="Normal 6 2 2 2 2 3 4 2" xfId="24389"/>
    <cellStyle name="Normal 6 2 2 2 2 3 4 2 2" xfId="53060"/>
    <cellStyle name="Normal 6 2 2 2 2 3 4 3" xfId="38724"/>
    <cellStyle name="Normal 6 2 2 2 2 3 5" xfId="17219"/>
    <cellStyle name="Normal 6 2 2 2 2 3 5 2" xfId="45890"/>
    <cellStyle name="Normal 6 2 2 2 2 3 6" xfId="31554"/>
    <cellStyle name="Normal 6 2 2 2 2 4" xfId="3588"/>
    <cellStyle name="Normal 6 2 2 2 2 4 2" xfId="7149"/>
    <cellStyle name="Normal 6 2 2 2 2 4 2 2" xfId="14353"/>
    <cellStyle name="Normal 6 2 2 2 2 4 2 2 2" xfId="28836"/>
    <cellStyle name="Normal 6 2 2 2 2 4 2 2 2 2" xfId="57507"/>
    <cellStyle name="Normal 6 2 2 2 2 4 2 2 3" xfId="43171"/>
    <cellStyle name="Normal 6 2 2 2 2 4 2 3" xfId="21666"/>
    <cellStyle name="Normal 6 2 2 2 2 4 2 3 2" xfId="50337"/>
    <cellStyle name="Normal 6 2 2 2 2 4 2 4" xfId="36001"/>
    <cellStyle name="Normal 6 2 2 2 2 4 3" xfId="10790"/>
    <cellStyle name="Normal 6 2 2 2 2 4 3 2" xfId="25273"/>
    <cellStyle name="Normal 6 2 2 2 2 4 3 2 2" xfId="53944"/>
    <cellStyle name="Normal 6 2 2 2 2 4 3 3" xfId="39608"/>
    <cellStyle name="Normal 6 2 2 2 2 4 4" xfId="18103"/>
    <cellStyle name="Normal 6 2 2 2 2 4 4 2" xfId="46774"/>
    <cellStyle name="Normal 6 2 2 2 2 4 5" xfId="32438"/>
    <cellStyle name="Normal 6 2 2 2 2 5" xfId="5371"/>
    <cellStyle name="Normal 6 2 2 2 2 5 2" xfId="12575"/>
    <cellStyle name="Normal 6 2 2 2 2 5 2 2" xfId="27058"/>
    <cellStyle name="Normal 6 2 2 2 2 5 2 2 2" xfId="55729"/>
    <cellStyle name="Normal 6 2 2 2 2 5 2 3" xfId="41393"/>
    <cellStyle name="Normal 6 2 2 2 2 5 3" xfId="19888"/>
    <cellStyle name="Normal 6 2 2 2 2 5 3 2" xfId="48559"/>
    <cellStyle name="Normal 6 2 2 2 2 5 4" xfId="34223"/>
    <cellStyle name="Normal 6 2 2 2 2 6" xfId="9009"/>
    <cellStyle name="Normal 6 2 2 2 2 6 2" xfId="23492"/>
    <cellStyle name="Normal 6 2 2 2 2 6 2 2" xfId="52163"/>
    <cellStyle name="Normal 6 2 2 2 2 6 3" xfId="37827"/>
    <cellStyle name="Normal 6 2 2 2 2 7" xfId="16325"/>
    <cellStyle name="Normal 6 2 2 2 2 7 2" xfId="44996"/>
    <cellStyle name="Normal 6 2 2 2 2 8" xfId="30660"/>
    <cellStyle name="Normal 6 2 2 2 2 9" xfId="1832"/>
    <cellStyle name="Normal 6 2 2 2 3" xfId="949"/>
    <cellStyle name="Normal 6 2 2 2 3 2" xfId="2927"/>
    <cellStyle name="Normal 6 2 2 2 3 2 2" xfId="4688"/>
    <cellStyle name="Normal 6 2 2 2 3 2 2 2" xfId="8251"/>
    <cellStyle name="Normal 6 2 2 2 3 2 2 2 2" xfId="15455"/>
    <cellStyle name="Normal 6 2 2 2 3 2 2 2 2 2" xfId="29938"/>
    <cellStyle name="Normal 6 2 2 2 3 2 2 2 2 2 2" xfId="58609"/>
    <cellStyle name="Normal 6 2 2 2 3 2 2 2 2 3" xfId="44273"/>
    <cellStyle name="Normal 6 2 2 2 3 2 2 2 3" xfId="22768"/>
    <cellStyle name="Normal 6 2 2 2 3 2 2 2 3 2" xfId="51439"/>
    <cellStyle name="Normal 6 2 2 2 3 2 2 2 4" xfId="37103"/>
    <cellStyle name="Normal 6 2 2 2 3 2 2 3" xfId="11892"/>
    <cellStyle name="Normal 6 2 2 2 3 2 2 3 2" xfId="26375"/>
    <cellStyle name="Normal 6 2 2 2 3 2 2 3 2 2" xfId="55046"/>
    <cellStyle name="Normal 6 2 2 2 3 2 2 3 3" xfId="40710"/>
    <cellStyle name="Normal 6 2 2 2 3 2 2 4" xfId="19205"/>
    <cellStyle name="Normal 6 2 2 2 3 2 2 4 2" xfId="47876"/>
    <cellStyle name="Normal 6 2 2 2 3 2 2 5" xfId="33540"/>
    <cellStyle name="Normal 6 2 2 2 3 2 3" xfId="6483"/>
    <cellStyle name="Normal 6 2 2 2 3 2 3 2" xfId="13687"/>
    <cellStyle name="Normal 6 2 2 2 3 2 3 2 2" xfId="28170"/>
    <cellStyle name="Normal 6 2 2 2 3 2 3 2 2 2" xfId="56841"/>
    <cellStyle name="Normal 6 2 2 2 3 2 3 2 3" xfId="42505"/>
    <cellStyle name="Normal 6 2 2 2 3 2 3 3" xfId="21000"/>
    <cellStyle name="Normal 6 2 2 2 3 2 3 3 2" xfId="49671"/>
    <cellStyle name="Normal 6 2 2 2 3 2 3 4" xfId="35335"/>
    <cellStyle name="Normal 6 2 2 2 3 2 4" xfId="10124"/>
    <cellStyle name="Normal 6 2 2 2 3 2 4 2" xfId="24607"/>
    <cellStyle name="Normal 6 2 2 2 3 2 4 2 2" xfId="53278"/>
    <cellStyle name="Normal 6 2 2 2 3 2 4 3" xfId="38942"/>
    <cellStyle name="Normal 6 2 2 2 3 2 5" xfId="17437"/>
    <cellStyle name="Normal 6 2 2 2 3 2 5 2" xfId="46108"/>
    <cellStyle name="Normal 6 2 2 2 3 2 6" xfId="31772"/>
    <cellStyle name="Normal 6 2 2 2 3 3" xfId="3804"/>
    <cellStyle name="Normal 6 2 2 2 3 3 2" xfId="7367"/>
    <cellStyle name="Normal 6 2 2 2 3 3 2 2" xfId="14571"/>
    <cellStyle name="Normal 6 2 2 2 3 3 2 2 2" xfId="29054"/>
    <cellStyle name="Normal 6 2 2 2 3 3 2 2 2 2" xfId="57725"/>
    <cellStyle name="Normal 6 2 2 2 3 3 2 2 3" xfId="43389"/>
    <cellStyle name="Normal 6 2 2 2 3 3 2 3" xfId="21884"/>
    <cellStyle name="Normal 6 2 2 2 3 3 2 3 2" xfId="50555"/>
    <cellStyle name="Normal 6 2 2 2 3 3 2 4" xfId="36219"/>
    <cellStyle name="Normal 6 2 2 2 3 3 3" xfId="11008"/>
    <cellStyle name="Normal 6 2 2 2 3 3 3 2" xfId="25491"/>
    <cellStyle name="Normal 6 2 2 2 3 3 3 2 2" xfId="54162"/>
    <cellStyle name="Normal 6 2 2 2 3 3 3 3" xfId="39826"/>
    <cellStyle name="Normal 6 2 2 2 3 3 4" xfId="18321"/>
    <cellStyle name="Normal 6 2 2 2 3 3 4 2" xfId="46992"/>
    <cellStyle name="Normal 6 2 2 2 3 3 5" xfId="32656"/>
    <cellStyle name="Normal 6 2 2 2 3 4" xfId="5589"/>
    <cellStyle name="Normal 6 2 2 2 3 4 2" xfId="12793"/>
    <cellStyle name="Normal 6 2 2 2 3 4 2 2" xfId="27276"/>
    <cellStyle name="Normal 6 2 2 2 3 4 2 2 2" xfId="55947"/>
    <cellStyle name="Normal 6 2 2 2 3 4 2 3" xfId="41611"/>
    <cellStyle name="Normal 6 2 2 2 3 4 3" xfId="20106"/>
    <cellStyle name="Normal 6 2 2 2 3 4 3 2" xfId="48777"/>
    <cellStyle name="Normal 6 2 2 2 3 4 4" xfId="34441"/>
    <cellStyle name="Normal 6 2 2 2 3 5" xfId="9230"/>
    <cellStyle name="Normal 6 2 2 2 3 5 2" xfId="23713"/>
    <cellStyle name="Normal 6 2 2 2 3 5 2 2" xfId="52384"/>
    <cellStyle name="Normal 6 2 2 2 3 5 3" xfId="38048"/>
    <cellStyle name="Normal 6 2 2 2 3 6" xfId="16543"/>
    <cellStyle name="Normal 6 2 2 2 3 6 2" xfId="45214"/>
    <cellStyle name="Normal 6 2 2 2 3 7" xfId="30878"/>
    <cellStyle name="Normal 6 2 2 2 3 8" xfId="2048"/>
    <cellStyle name="Normal 6 2 2 2 4" xfId="2500"/>
    <cellStyle name="Normal 6 2 2 2 4 2" xfId="4254"/>
    <cellStyle name="Normal 6 2 2 2 4 2 2" xfId="7817"/>
    <cellStyle name="Normal 6 2 2 2 4 2 2 2" xfId="15021"/>
    <cellStyle name="Normal 6 2 2 2 4 2 2 2 2" xfId="29504"/>
    <cellStyle name="Normal 6 2 2 2 4 2 2 2 2 2" xfId="58175"/>
    <cellStyle name="Normal 6 2 2 2 4 2 2 2 3" xfId="43839"/>
    <cellStyle name="Normal 6 2 2 2 4 2 2 3" xfId="22334"/>
    <cellStyle name="Normal 6 2 2 2 4 2 2 3 2" xfId="51005"/>
    <cellStyle name="Normal 6 2 2 2 4 2 2 4" xfId="36669"/>
    <cellStyle name="Normal 6 2 2 2 4 2 3" xfId="11458"/>
    <cellStyle name="Normal 6 2 2 2 4 2 3 2" xfId="25941"/>
    <cellStyle name="Normal 6 2 2 2 4 2 3 2 2" xfId="54612"/>
    <cellStyle name="Normal 6 2 2 2 4 2 3 3" xfId="40276"/>
    <cellStyle name="Normal 6 2 2 2 4 2 4" xfId="18771"/>
    <cellStyle name="Normal 6 2 2 2 4 2 4 2" xfId="47442"/>
    <cellStyle name="Normal 6 2 2 2 4 2 5" xfId="33106"/>
    <cellStyle name="Normal 6 2 2 2 4 3" xfId="6049"/>
    <cellStyle name="Normal 6 2 2 2 4 3 2" xfId="13253"/>
    <cellStyle name="Normal 6 2 2 2 4 3 2 2" xfId="27736"/>
    <cellStyle name="Normal 6 2 2 2 4 3 2 2 2" xfId="56407"/>
    <cellStyle name="Normal 6 2 2 2 4 3 2 3" xfId="42071"/>
    <cellStyle name="Normal 6 2 2 2 4 3 3" xfId="20566"/>
    <cellStyle name="Normal 6 2 2 2 4 3 3 2" xfId="49237"/>
    <cellStyle name="Normal 6 2 2 2 4 3 4" xfId="34901"/>
    <cellStyle name="Normal 6 2 2 2 4 4" xfId="9690"/>
    <cellStyle name="Normal 6 2 2 2 4 4 2" xfId="24173"/>
    <cellStyle name="Normal 6 2 2 2 4 4 2 2" xfId="52844"/>
    <cellStyle name="Normal 6 2 2 2 4 4 3" xfId="38508"/>
    <cellStyle name="Normal 6 2 2 2 4 5" xfId="17003"/>
    <cellStyle name="Normal 6 2 2 2 4 5 2" xfId="45674"/>
    <cellStyle name="Normal 6 2 2 2 4 6" xfId="31338"/>
    <cellStyle name="Normal 6 2 2 2 5" xfId="3372"/>
    <cellStyle name="Normal 6 2 2 2 5 2" xfId="6933"/>
    <cellStyle name="Normal 6 2 2 2 5 2 2" xfId="14137"/>
    <cellStyle name="Normal 6 2 2 2 5 2 2 2" xfId="28620"/>
    <cellStyle name="Normal 6 2 2 2 5 2 2 2 2" xfId="57291"/>
    <cellStyle name="Normal 6 2 2 2 5 2 2 3" xfId="42955"/>
    <cellStyle name="Normal 6 2 2 2 5 2 3" xfId="21450"/>
    <cellStyle name="Normal 6 2 2 2 5 2 3 2" xfId="50121"/>
    <cellStyle name="Normal 6 2 2 2 5 2 4" xfId="35785"/>
    <cellStyle name="Normal 6 2 2 2 5 3" xfId="10574"/>
    <cellStyle name="Normal 6 2 2 2 5 3 2" xfId="25057"/>
    <cellStyle name="Normal 6 2 2 2 5 3 2 2" xfId="53728"/>
    <cellStyle name="Normal 6 2 2 2 5 3 3" xfId="39392"/>
    <cellStyle name="Normal 6 2 2 2 5 4" xfId="17887"/>
    <cellStyle name="Normal 6 2 2 2 5 4 2" xfId="46558"/>
    <cellStyle name="Normal 6 2 2 2 5 5" xfId="32222"/>
    <cellStyle name="Normal 6 2 2 2 6" xfId="5155"/>
    <cellStyle name="Normal 6 2 2 2 6 2" xfId="12359"/>
    <cellStyle name="Normal 6 2 2 2 6 2 2" xfId="26842"/>
    <cellStyle name="Normal 6 2 2 2 6 2 2 2" xfId="55513"/>
    <cellStyle name="Normal 6 2 2 2 6 2 3" xfId="41177"/>
    <cellStyle name="Normal 6 2 2 2 6 3" xfId="19672"/>
    <cellStyle name="Normal 6 2 2 2 6 3 2" xfId="48343"/>
    <cellStyle name="Normal 6 2 2 2 6 4" xfId="34007"/>
    <cellStyle name="Normal 6 2 2 2 7" xfId="8789"/>
    <cellStyle name="Normal 6 2 2 2 7 2" xfId="23272"/>
    <cellStyle name="Normal 6 2 2 2 7 2 2" xfId="51943"/>
    <cellStyle name="Normal 6 2 2 2 7 3" xfId="37607"/>
    <cellStyle name="Normal 6 2 2 2 8" xfId="16109"/>
    <cellStyle name="Normal 6 2 2 2 8 2" xfId="44780"/>
    <cellStyle name="Normal 6 2 2 2 9" xfId="30444"/>
    <cellStyle name="Normal 6 2 2 3" xfId="719"/>
    <cellStyle name="Normal 6 2 2 3 2" xfId="1164"/>
    <cellStyle name="Normal 6 2 2 3 2 2" xfId="3140"/>
    <cellStyle name="Normal 6 2 2 3 2 2 2" xfId="4903"/>
    <cellStyle name="Normal 6 2 2 3 2 2 2 2" xfId="8466"/>
    <cellStyle name="Normal 6 2 2 3 2 2 2 2 2" xfId="15670"/>
    <cellStyle name="Normal 6 2 2 3 2 2 2 2 2 2" xfId="30153"/>
    <cellStyle name="Normal 6 2 2 3 2 2 2 2 2 2 2" xfId="58824"/>
    <cellStyle name="Normal 6 2 2 3 2 2 2 2 2 3" xfId="44488"/>
    <cellStyle name="Normal 6 2 2 3 2 2 2 2 3" xfId="22983"/>
    <cellStyle name="Normal 6 2 2 3 2 2 2 2 3 2" xfId="51654"/>
    <cellStyle name="Normal 6 2 2 3 2 2 2 2 4" xfId="37318"/>
    <cellStyle name="Normal 6 2 2 3 2 2 2 3" xfId="12107"/>
    <cellStyle name="Normal 6 2 2 3 2 2 2 3 2" xfId="26590"/>
    <cellStyle name="Normal 6 2 2 3 2 2 2 3 2 2" xfId="55261"/>
    <cellStyle name="Normal 6 2 2 3 2 2 2 3 3" xfId="40925"/>
    <cellStyle name="Normal 6 2 2 3 2 2 2 4" xfId="19420"/>
    <cellStyle name="Normal 6 2 2 3 2 2 2 4 2" xfId="48091"/>
    <cellStyle name="Normal 6 2 2 3 2 2 2 5" xfId="33755"/>
    <cellStyle name="Normal 6 2 2 3 2 2 3" xfId="6698"/>
    <cellStyle name="Normal 6 2 2 3 2 2 3 2" xfId="13902"/>
    <cellStyle name="Normal 6 2 2 3 2 2 3 2 2" xfId="28385"/>
    <cellStyle name="Normal 6 2 2 3 2 2 3 2 2 2" xfId="57056"/>
    <cellStyle name="Normal 6 2 2 3 2 2 3 2 3" xfId="42720"/>
    <cellStyle name="Normal 6 2 2 3 2 2 3 3" xfId="21215"/>
    <cellStyle name="Normal 6 2 2 3 2 2 3 3 2" xfId="49886"/>
    <cellStyle name="Normal 6 2 2 3 2 2 3 4" xfId="35550"/>
    <cellStyle name="Normal 6 2 2 3 2 2 4" xfId="10339"/>
    <cellStyle name="Normal 6 2 2 3 2 2 4 2" xfId="24822"/>
    <cellStyle name="Normal 6 2 2 3 2 2 4 2 2" xfId="53493"/>
    <cellStyle name="Normal 6 2 2 3 2 2 4 3" xfId="39157"/>
    <cellStyle name="Normal 6 2 2 3 2 2 5" xfId="17652"/>
    <cellStyle name="Normal 6 2 2 3 2 2 5 2" xfId="46323"/>
    <cellStyle name="Normal 6 2 2 3 2 2 6" xfId="31987"/>
    <cellStyle name="Normal 6 2 2 3 2 3" xfId="4019"/>
    <cellStyle name="Normal 6 2 2 3 2 3 2" xfId="7582"/>
    <cellStyle name="Normal 6 2 2 3 2 3 2 2" xfId="14786"/>
    <cellStyle name="Normal 6 2 2 3 2 3 2 2 2" xfId="29269"/>
    <cellStyle name="Normal 6 2 2 3 2 3 2 2 2 2" xfId="57940"/>
    <cellStyle name="Normal 6 2 2 3 2 3 2 2 3" xfId="43604"/>
    <cellStyle name="Normal 6 2 2 3 2 3 2 3" xfId="22099"/>
    <cellStyle name="Normal 6 2 2 3 2 3 2 3 2" xfId="50770"/>
    <cellStyle name="Normal 6 2 2 3 2 3 2 4" xfId="36434"/>
    <cellStyle name="Normal 6 2 2 3 2 3 3" xfId="11223"/>
    <cellStyle name="Normal 6 2 2 3 2 3 3 2" xfId="25706"/>
    <cellStyle name="Normal 6 2 2 3 2 3 3 2 2" xfId="54377"/>
    <cellStyle name="Normal 6 2 2 3 2 3 3 3" xfId="40041"/>
    <cellStyle name="Normal 6 2 2 3 2 3 4" xfId="18536"/>
    <cellStyle name="Normal 6 2 2 3 2 3 4 2" xfId="47207"/>
    <cellStyle name="Normal 6 2 2 3 2 3 5" xfId="32871"/>
    <cellStyle name="Normal 6 2 2 3 2 4" xfId="5804"/>
    <cellStyle name="Normal 6 2 2 3 2 4 2" xfId="13008"/>
    <cellStyle name="Normal 6 2 2 3 2 4 2 2" xfId="27491"/>
    <cellStyle name="Normal 6 2 2 3 2 4 2 2 2" xfId="56162"/>
    <cellStyle name="Normal 6 2 2 3 2 4 2 3" xfId="41826"/>
    <cellStyle name="Normal 6 2 2 3 2 4 3" xfId="20321"/>
    <cellStyle name="Normal 6 2 2 3 2 4 3 2" xfId="48992"/>
    <cellStyle name="Normal 6 2 2 3 2 4 4" xfId="34656"/>
    <cellStyle name="Normal 6 2 2 3 2 5" xfId="9445"/>
    <cellStyle name="Normal 6 2 2 3 2 5 2" xfId="23928"/>
    <cellStyle name="Normal 6 2 2 3 2 5 2 2" xfId="52599"/>
    <cellStyle name="Normal 6 2 2 3 2 5 3" xfId="38263"/>
    <cellStyle name="Normal 6 2 2 3 2 6" xfId="16758"/>
    <cellStyle name="Normal 6 2 2 3 2 6 2" xfId="45429"/>
    <cellStyle name="Normal 6 2 2 3 2 7" xfId="31093"/>
    <cellStyle name="Normal 6 2 2 3 2 8" xfId="2261"/>
    <cellStyle name="Normal 6 2 2 3 3" xfId="2710"/>
    <cellStyle name="Normal 6 2 2 3 3 2" xfId="4469"/>
    <cellStyle name="Normal 6 2 2 3 3 2 2" xfId="8032"/>
    <cellStyle name="Normal 6 2 2 3 3 2 2 2" xfId="15236"/>
    <cellStyle name="Normal 6 2 2 3 3 2 2 2 2" xfId="29719"/>
    <cellStyle name="Normal 6 2 2 3 3 2 2 2 2 2" xfId="58390"/>
    <cellStyle name="Normal 6 2 2 3 3 2 2 2 3" xfId="44054"/>
    <cellStyle name="Normal 6 2 2 3 3 2 2 3" xfId="22549"/>
    <cellStyle name="Normal 6 2 2 3 3 2 2 3 2" xfId="51220"/>
    <cellStyle name="Normal 6 2 2 3 3 2 2 4" xfId="36884"/>
    <cellStyle name="Normal 6 2 2 3 3 2 3" xfId="11673"/>
    <cellStyle name="Normal 6 2 2 3 3 2 3 2" xfId="26156"/>
    <cellStyle name="Normal 6 2 2 3 3 2 3 2 2" xfId="54827"/>
    <cellStyle name="Normal 6 2 2 3 3 2 3 3" xfId="40491"/>
    <cellStyle name="Normal 6 2 2 3 3 2 4" xfId="18986"/>
    <cellStyle name="Normal 6 2 2 3 3 2 4 2" xfId="47657"/>
    <cellStyle name="Normal 6 2 2 3 3 2 5" xfId="33321"/>
    <cellStyle name="Normal 6 2 2 3 3 3" xfId="6264"/>
    <cellStyle name="Normal 6 2 2 3 3 3 2" xfId="13468"/>
    <cellStyle name="Normal 6 2 2 3 3 3 2 2" xfId="27951"/>
    <cellStyle name="Normal 6 2 2 3 3 3 2 2 2" xfId="56622"/>
    <cellStyle name="Normal 6 2 2 3 3 3 2 3" xfId="42286"/>
    <cellStyle name="Normal 6 2 2 3 3 3 3" xfId="20781"/>
    <cellStyle name="Normal 6 2 2 3 3 3 3 2" xfId="49452"/>
    <cellStyle name="Normal 6 2 2 3 3 3 4" xfId="35116"/>
    <cellStyle name="Normal 6 2 2 3 3 4" xfId="9905"/>
    <cellStyle name="Normal 6 2 2 3 3 4 2" xfId="24388"/>
    <cellStyle name="Normal 6 2 2 3 3 4 2 2" xfId="53059"/>
    <cellStyle name="Normal 6 2 2 3 3 4 3" xfId="38723"/>
    <cellStyle name="Normal 6 2 2 3 3 5" xfId="17218"/>
    <cellStyle name="Normal 6 2 2 3 3 5 2" xfId="45889"/>
    <cellStyle name="Normal 6 2 2 3 3 6" xfId="31553"/>
    <cellStyle name="Normal 6 2 2 3 4" xfId="3587"/>
    <cellStyle name="Normal 6 2 2 3 4 2" xfId="7148"/>
    <cellStyle name="Normal 6 2 2 3 4 2 2" xfId="14352"/>
    <cellStyle name="Normal 6 2 2 3 4 2 2 2" xfId="28835"/>
    <cellStyle name="Normal 6 2 2 3 4 2 2 2 2" xfId="57506"/>
    <cellStyle name="Normal 6 2 2 3 4 2 2 3" xfId="43170"/>
    <cellStyle name="Normal 6 2 2 3 4 2 3" xfId="21665"/>
    <cellStyle name="Normal 6 2 2 3 4 2 3 2" xfId="50336"/>
    <cellStyle name="Normal 6 2 2 3 4 2 4" xfId="36000"/>
    <cellStyle name="Normal 6 2 2 3 4 3" xfId="10789"/>
    <cellStyle name="Normal 6 2 2 3 4 3 2" xfId="25272"/>
    <cellStyle name="Normal 6 2 2 3 4 3 2 2" xfId="53943"/>
    <cellStyle name="Normal 6 2 2 3 4 3 3" xfId="39607"/>
    <cellStyle name="Normal 6 2 2 3 4 4" xfId="18102"/>
    <cellStyle name="Normal 6 2 2 3 4 4 2" xfId="46773"/>
    <cellStyle name="Normal 6 2 2 3 4 5" xfId="32437"/>
    <cellStyle name="Normal 6 2 2 3 5" xfId="5370"/>
    <cellStyle name="Normal 6 2 2 3 5 2" xfId="12574"/>
    <cellStyle name="Normal 6 2 2 3 5 2 2" xfId="27057"/>
    <cellStyle name="Normal 6 2 2 3 5 2 2 2" xfId="55728"/>
    <cellStyle name="Normal 6 2 2 3 5 2 3" xfId="41392"/>
    <cellStyle name="Normal 6 2 2 3 5 3" xfId="19887"/>
    <cellStyle name="Normal 6 2 2 3 5 3 2" xfId="48558"/>
    <cellStyle name="Normal 6 2 2 3 5 4" xfId="34222"/>
    <cellStyle name="Normal 6 2 2 3 6" xfId="9008"/>
    <cellStyle name="Normal 6 2 2 3 6 2" xfId="23491"/>
    <cellStyle name="Normal 6 2 2 3 6 2 2" xfId="52162"/>
    <cellStyle name="Normal 6 2 2 3 6 3" xfId="37826"/>
    <cellStyle name="Normal 6 2 2 3 7" xfId="16324"/>
    <cellStyle name="Normal 6 2 2 3 7 2" xfId="44995"/>
    <cellStyle name="Normal 6 2 2 3 8" xfId="30659"/>
    <cellStyle name="Normal 6 2 2 3 9" xfId="1831"/>
    <cellStyle name="Normal 6 2 2 4" xfId="948"/>
    <cellStyle name="Normal 6 2 2 4 2" xfId="2926"/>
    <cellStyle name="Normal 6 2 2 4 2 2" xfId="4687"/>
    <cellStyle name="Normal 6 2 2 4 2 2 2" xfId="8250"/>
    <cellStyle name="Normal 6 2 2 4 2 2 2 2" xfId="15454"/>
    <cellStyle name="Normal 6 2 2 4 2 2 2 2 2" xfId="29937"/>
    <cellStyle name="Normal 6 2 2 4 2 2 2 2 2 2" xfId="58608"/>
    <cellStyle name="Normal 6 2 2 4 2 2 2 2 3" xfId="44272"/>
    <cellStyle name="Normal 6 2 2 4 2 2 2 3" xfId="22767"/>
    <cellStyle name="Normal 6 2 2 4 2 2 2 3 2" xfId="51438"/>
    <cellStyle name="Normal 6 2 2 4 2 2 2 4" xfId="37102"/>
    <cellStyle name="Normal 6 2 2 4 2 2 3" xfId="11891"/>
    <cellStyle name="Normal 6 2 2 4 2 2 3 2" xfId="26374"/>
    <cellStyle name="Normal 6 2 2 4 2 2 3 2 2" xfId="55045"/>
    <cellStyle name="Normal 6 2 2 4 2 2 3 3" xfId="40709"/>
    <cellStyle name="Normal 6 2 2 4 2 2 4" xfId="19204"/>
    <cellStyle name="Normal 6 2 2 4 2 2 4 2" xfId="47875"/>
    <cellStyle name="Normal 6 2 2 4 2 2 5" xfId="33539"/>
    <cellStyle name="Normal 6 2 2 4 2 3" xfId="6482"/>
    <cellStyle name="Normal 6 2 2 4 2 3 2" xfId="13686"/>
    <cellStyle name="Normal 6 2 2 4 2 3 2 2" xfId="28169"/>
    <cellStyle name="Normal 6 2 2 4 2 3 2 2 2" xfId="56840"/>
    <cellStyle name="Normal 6 2 2 4 2 3 2 3" xfId="42504"/>
    <cellStyle name="Normal 6 2 2 4 2 3 3" xfId="20999"/>
    <cellStyle name="Normal 6 2 2 4 2 3 3 2" xfId="49670"/>
    <cellStyle name="Normal 6 2 2 4 2 3 4" xfId="35334"/>
    <cellStyle name="Normal 6 2 2 4 2 4" xfId="10123"/>
    <cellStyle name="Normal 6 2 2 4 2 4 2" xfId="24606"/>
    <cellStyle name="Normal 6 2 2 4 2 4 2 2" xfId="53277"/>
    <cellStyle name="Normal 6 2 2 4 2 4 3" xfId="38941"/>
    <cellStyle name="Normal 6 2 2 4 2 5" xfId="17436"/>
    <cellStyle name="Normal 6 2 2 4 2 5 2" xfId="46107"/>
    <cellStyle name="Normal 6 2 2 4 2 6" xfId="31771"/>
    <cellStyle name="Normal 6 2 2 4 3" xfId="3803"/>
    <cellStyle name="Normal 6 2 2 4 3 2" xfId="7366"/>
    <cellStyle name="Normal 6 2 2 4 3 2 2" xfId="14570"/>
    <cellStyle name="Normal 6 2 2 4 3 2 2 2" xfId="29053"/>
    <cellStyle name="Normal 6 2 2 4 3 2 2 2 2" xfId="57724"/>
    <cellStyle name="Normal 6 2 2 4 3 2 2 3" xfId="43388"/>
    <cellStyle name="Normal 6 2 2 4 3 2 3" xfId="21883"/>
    <cellStyle name="Normal 6 2 2 4 3 2 3 2" xfId="50554"/>
    <cellStyle name="Normal 6 2 2 4 3 2 4" xfId="36218"/>
    <cellStyle name="Normal 6 2 2 4 3 3" xfId="11007"/>
    <cellStyle name="Normal 6 2 2 4 3 3 2" xfId="25490"/>
    <cellStyle name="Normal 6 2 2 4 3 3 2 2" xfId="54161"/>
    <cellStyle name="Normal 6 2 2 4 3 3 3" xfId="39825"/>
    <cellStyle name="Normal 6 2 2 4 3 4" xfId="18320"/>
    <cellStyle name="Normal 6 2 2 4 3 4 2" xfId="46991"/>
    <cellStyle name="Normal 6 2 2 4 3 5" xfId="32655"/>
    <cellStyle name="Normal 6 2 2 4 4" xfId="5588"/>
    <cellStyle name="Normal 6 2 2 4 4 2" xfId="12792"/>
    <cellStyle name="Normal 6 2 2 4 4 2 2" xfId="27275"/>
    <cellStyle name="Normal 6 2 2 4 4 2 2 2" xfId="55946"/>
    <cellStyle name="Normal 6 2 2 4 4 2 3" xfId="41610"/>
    <cellStyle name="Normal 6 2 2 4 4 3" xfId="20105"/>
    <cellStyle name="Normal 6 2 2 4 4 3 2" xfId="48776"/>
    <cellStyle name="Normal 6 2 2 4 4 4" xfId="34440"/>
    <cellStyle name="Normal 6 2 2 4 5" xfId="9229"/>
    <cellStyle name="Normal 6 2 2 4 5 2" xfId="23712"/>
    <cellStyle name="Normal 6 2 2 4 5 2 2" xfId="52383"/>
    <cellStyle name="Normal 6 2 2 4 5 3" xfId="38047"/>
    <cellStyle name="Normal 6 2 2 4 6" xfId="16542"/>
    <cellStyle name="Normal 6 2 2 4 6 2" xfId="45213"/>
    <cellStyle name="Normal 6 2 2 4 7" xfId="30877"/>
    <cellStyle name="Normal 6 2 2 4 8" xfId="2047"/>
    <cellStyle name="Normal 6 2 2 5" xfId="2499"/>
    <cellStyle name="Normal 6 2 2 5 2" xfId="4253"/>
    <cellStyle name="Normal 6 2 2 5 2 2" xfId="7816"/>
    <cellStyle name="Normal 6 2 2 5 2 2 2" xfId="15020"/>
    <cellStyle name="Normal 6 2 2 5 2 2 2 2" xfId="29503"/>
    <cellStyle name="Normal 6 2 2 5 2 2 2 2 2" xfId="58174"/>
    <cellStyle name="Normal 6 2 2 5 2 2 2 3" xfId="43838"/>
    <cellStyle name="Normal 6 2 2 5 2 2 3" xfId="22333"/>
    <cellStyle name="Normal 6 2 2 5 2 2 3 2" xfId="51004"/>
    <cellStyle name="Normal 6 2 2 5 2 2 4" xfId="36668"/>
    <cellStyle name="Normal 6 2 2 5 2 3" xfId="11457"/>
    <cellStyle name="Normal 6 2 2 5 2 3 2" xfId="25940"/>
    <cellStyle name="Normal 6 2 2 5 2 3 2 2" xfId="54611"/>
    <cellStyle name="Normal 6 2 2 5 2 3 3" xfId="40275"/>
    <cellStyle name="Normal 6 2 2 5 2 4" xfId="18770"/>
    <cellStyle name="Normal 6 2 2 5 2 4 2" xfId="47441"/>
    <cellStyle name="Normal 6 2 2 5 2 5" xfId="33105"/>
    <cellStyle name="Normal 6 2 2 5 3" xfId="6048"/>
    <cellStyle name="Normal 6 2 2 5 3 2" xfId="13252"/>
    <cellStyle name="Normal 6 2 2 5 3 2 2" xfId="27735"/>
    <cellStyle name="Normal 6 2 2 5 3 2 2 2" xfId="56406"/>
    <cellStyle name="Normal 6 2 2 5 3 2 3" xfId="42070"/>
    <cellStyle name="Normal 6 2 2 5 3 3" xfId="20565"/>
    <cellStyle name="Normal 6 2 2 5 3 3 2" xfId="49236"/>
    <cellStyle name="Normal 6 2 2 5 3 4" xfId="34900"/>
    <cellStyle name="Normal 6 2 2 5 4" xfId="9689"/>
    <cellStyle name="Normal 6 2 2 5 4 2" xfId="24172"/>
    <cellStyle name="Normal 6 2 2 5 4 2 2" xfId="52843"/>
    <cellStyle name="Normal 6 2 2 5 4 3" xfId="38507"/>
    <cellStyle name="Normal 6 2 2 5 5" xfId="17002"/>
    <cellStyle name="Normal 6 2 2 5 5 2" xfId="45673"/>
    <cellStyle name="Normal 6 2 2 5 6" xfId="31337"/>
    <cellStyle name="Normal 6 2 2 6" xfId="3371"/>
    <cellStyle name="Normal 6 2 2 6 2" xfId="6932"/>
    <cellStyle name="Normal 6 2 2 6 2 2" xfId="14136"/>
    <cellStyle name="Normal 6 2 2 6 2 2 2" xfId="28619"/>
    <cellStyle name="Normal 6 2 2 6 2 2 2 2" xfId="57290"/>
    <cellStyle name="Normal 6 2 2 6 2 2 3" xfId="42954"/>
    <cellStyle name="Normal 6 2 2 6 2 3" xfId="21449"/>
    <cellStyle name="Normal 6 2 2 6 2 3 2" xfId="50120"/>
    <cellStyle name="Normal 6 2 2 6 2 4" xfId="35784"/>
    <cellStyle name="Normal 6 2 2 6 3" xfId="10573"/>
    <cellStyle name="Normal 6 2 2 6 3 2" xfId="25056"/>
    <cellStyle name="Normal 6 2 2 6 3 2 2" xfId="53727"/>
    <cellStyle name="Normal 6 2 2 6 3 3" xfId="39391"/>
    <cellStyle name="Normal 6 2 2 6 4" xfId="17886"/>
    <cellStyle name="Normal 6 2 2 6 4 2" xfId="46557"/>
    <cellStyle name="Normal 6 2 2 6 5" xfId="32221"/>
    <cellStyle name="Normal 6 2 2 7" xfId="5154"/>
    <cellStyle name="Normal 6 2 2 7 2" xfId="12358"/>
    <cellStyle name="Normal 6 2 2 7 2 2" xfId="26841"/>
    <cellStyle name="Normal 6 2 2 7 2 2 2" xfId="55512"/>
    <cellStyle name="Normal 6 2 2 7 2 3" xfId="41176"/>
    <cellStyle name="Normal 6 2 2 7 3" xfId="19671"/>
    <cellStyle name="Normal 6 2 2 7 3 2" xfId="48342"/>
    <cellStyle name="Normal 6 2 2 7 4" xfId="34006"/>
    <cellStyle name="Normal 6 2 2 8" xfId="8788"/>
    <cellStyle name="Normal 6 2 2 8 2" xfId="23271"/>
    <cellStyle name="Normal 6 2 2 8 2 2" xfId="51942"/>
    <cellStyle name="Normal 6 2 2 8 3" xfId="37606"/>
    <cellStyle name="Normal 6 2 2 9" xfId="16108"/>
    <cellStyle name="Normal 6 2 2 9 2" xfId="44779"/>
    <cellStyle name="Normal 6 2 3" xfId="383"/>
    <cellStyle name="Normal 6 2 3 10" xfId="1621"/>
    <cellStyle name="Normal 6 2 3 2" xfId="721"/>
    <cellStyle name="Normal 6 2 3 2 2" xfId="1166"/>
    <cellStyle name="Normal 6 2 3 2 2 2" xfId="3142"/>
    <cellStyle name="Normal 6 2 3 2 2 2 2" xfId="4905"/>
    <cellStyle name="Normal 6 2 3 2 2 2 2 2" xfId="8468"/>
    <cellStyle name="Normal 6 2 3 2 2 2 2 2 2" xfId="15672"/>
    <cellStyle name="Normal 6 2 3 2 2 2 2 2 2 2" xfId="30155"/>
    <cellStyle name="Normal 6 2 3 2 2 2 2 2 2 2 2" xfId="58826"/>
    <cellStyle name="Normal 6 2 3 2 2 2 2 2 2 3" xfId="44490"/>
    <cellStyle name="Normal 6 2 3 2 2 2 2 2 3" xfId="22985"/>
    <cellStyle name="Normal 6 2 3 2 2 2 2 2 3 2" xfId="51656"/>
    <cellStyle name="Normal 6 2 3 2 2 2 2 2 4" xfId="37320"/>
    <cellStyle name="Normal 6 2 3 2 2 2 2 3" xfId="12109"/>
    <cellStyle name="Normal 6 2 3 2 2 2 2 3 2" xfId="26592"/>
    <cellStyle name="Normal 6 2 3 2 2 2 2 3 2 2" xfId="55263"/>
    <cellStyle name="Normal 6 2 3 2 2 2 2 3 3" xfId="40927"/>
    <cellStyle name="Normal 6 2 3 2 2 2 2 4" xfId="19422"/>
    <cellStyle name="Normal 6 2 3 2 2 2 2 4 2" xfId="48093"/>
    <cellStyle name="Normal 6 2 3 2 2 2 2 5" xfId="33757"/>
    <cellStyle name="Normal 6 2 3 2 2 2 3" xfId="6700"/>
    <cellStyle name="Normal 6 2 3 2 2 2 3 2" xfId="13904"/>
    <cellStyle name="Normal 6 2 3 2 2 2 3 2 2" xfId="28387"/>
    <cellStyle name="Normal 6 2 3 2 2 2 3 2 2 2" xfId="57058"/>
    <cellStyle name="Normal 6 2 3 2 2 2 3 2 3" xfId="42722"/>
    <cellStyle name="Normal 6 2 3 2 2 2 3 3" xfId="21217"/>
    <cellStyle name="Normal 6 2 3 2 2 2 3 3 2" xfId="49888"/>
    <cellStyle name="Normal 6 2 3 2 2 2 3 4" xfId="35552"/>
    <cellStyle name="Normal 6 2 3 2 2 2 4" xfId="10341"/>
    <cellStyle name="Normal 6 2 3 2 2 2 4 2" xfId="24824"/>
    <cellStyle name="Normal 6 2 3 2 2 2 4 2 2" xfId="53495"/>
    <cellStyle name="Normal 6 2 3 2 2 2 4 3" xfId="39159"/>
    <cellStyle name="Normal 6 2 3 2 2 2 5" xfId="17654"/>
    <cellStyle name="Normal 6 2 3 2 2 2 5 2" xfId="46325"/>
    <cellStyle name="Normal 6 2 3 2 2 2 6" xfId="31989"/>
    <cellStyle name="Normal 6 2 3 2 2 3" xfId="4021"/>
    <cellStyle name="Normal 6 2 3 2 2 3 2" xfId="7584"/>
    <cellStyle name="Normal 6 2 3 2 2 3 2 2" xfId="14788"/>
    <cellStyle name="Normal 6 2 3 2 2 3 2 2 2" xfId="29271"/>
    <cellStyle name="Normal 6 2 3 2 2 3 2 2 2 2" xfId="57942"/>
    <cellStyle name="Normal 6 2 3 2 2 3 2 2 3" xfId="43606"/>
    <cellStyle name="Normal 6 2 3 2 2 3 2 3" xfId="22101"/>
    <cellStyle name="Normal 6 2 3 2 2 3 2 3 2" xfId="50772"/>
    <cellStyle name="Normal 6 2 3 2 2 3 2 4" xfId="36436"/>
    <cellStyle name="Normal 6 2 3 2 2 3 3" xfId="11225"/>
    <cellStyle name="Normal 6 2 3 2 2 3 3 2" xfId="25708"/>
    <cellStyle name="Normal 6 2 3 2 2 3 3 2 2" xfId="54379"/>
    <cellStyle name="Normal 6 2 3 2 2 3 3 3" xfId="40043"/>
    <cellStyle name="Normal 6 2 3 2 2 3 4" xfId="18538"/>
    <cellStyle name="Normal 6 2 3 2 2 3 4 2" xfId="47209"/>
    <cellStyle name="Normal 6 2 3 2 2 3 5" xfId="32873"/>
    <cellStyle name="Normal 6 2 3 2 2 4" xfId="5806"/>
    <cellStyle name="Normal 6 2 3 2 2 4 2" xfId="13010"/>
    <cellStyle name="Normal 6 2 3 2 2 4 2 2" xfId="27493"/>
    <cellStyle name="Normal 6 2 3 2 2 4 2 2 2" xfId="56164"/>
    <cellStyle name="Normal 6 2 3 2 2 4 2 3" xfId="41828"/>
    <cellStyle name="Normal 6 2 3 2 2 4 3" xfId="20323"/>
    <cellStyle name="Normal 6 2 3 2 2 4 3 2" xfId="48994"/>
    <cellStyle name="Normal 6 2 3 2 2 4 4" xfId="34658"/>
    <cellStyle name="Normal 6 2 3 2 2 5" xfId="9447"/>
    <cellStyle name="Normal 6 2 3 2 2 5 2" xfId="23930"/>
    <cellStyle name="Normal 6 2 3 2 2 5 2 2" xfId="52601"/>
    <cellStyle name="Normal 6 2 3 2 2 5 3" xfId="38265"/>
    <cellStyle name="Normal 6 2 3 2 2 6" xfId="16760"/>
    <cellStyle name="Normal 6 2 3 2 2 6 2" xfId="45431"/>
    <cellStyle name="Normal 6 2 3 2 2 7" xfId="31095"/>
    <cellStyle name="Normal 6 2 3 2 2 8" xfId="2263"/>
    <cellStyle name="Normal 6 2 3 2 3" xfId="2712"/>
    <cellStyle name="Normal 6 2 3 2 3 2" xfId="4471"/>
    <cellStyle name="Normal 6 2 3 2 3 2 2" xfId="8034"/>
    <cellStyle name="Normal 6 2 3 2 3 2 2 2" xfId="15238"/>
    <cellStyle name="Normal 6 2 3 2 3 2 2 2 2" xfId="29721"/>
    <cellStyle name="Normal 6 2 3 2 3 2 2 2 2 2" xfId="58392"/>
    <cellStyle name="Normal 6 2 3 2 3 2 2 2 3" xfId="44056"/>
    <cellStyle name="Normal 6 2 3 2 3 2 2 3" xfId="22551"/>
    <cellStyle name="Normal 6 2 3 2 3 2 2 3 2" xfId="51222"/>
    <cellStyle name="Normal 6 2 3 2 3 2 2 4" xfId="36886"/>
    <cellStyle name="Normal 6 2 3 2 3 2 3" xfId="11675"/>
    <cellStyle name="Normal 6 2 3 2 3 2 3 2" xfId="26158"/>
    <cellStyle name="Normal 6 2 3 2 3 2 3 2 2" xfId="54829"/>
    <cellStyle name="Normal 6 2 3 2 3 2 3 3" xfId="40493"/>
    <cellStyle name="Normal 6 2 3 2 3 2 4" xfId="18988"/>
    <cellStyle name="Normal 6 2 3 2 3 2 4 2" xfId="47659"/>
    <cellStyle name="Normal 6 2 3 2 3 2 5" xfId="33323"/>
    <cellStyle name="Normal 6 2 3 2 3 3" xfId="6266"/>
    <cellStyle name="Normal 6 2 3 2 3 3 2" xfId="13470"/>
    <cellStyle name="Normal 6 2 3 2 3 3 2 2" xfId="27953"/>
    <cellStyle name="Normal 6 2 3 2 3 3 2 2 2" xfId="56624"/>
    <cellStyle name="Normal 6 2 3 2 3 3 2 3" xfId="42288"/>
    <cellStyle name="Normal 6 2 3 2 3 3 3" xfId="20783"/>
    <cellStyle name="Normal 6 2 3 2 3 3 3 2" xfId="49454"/>
    <cellStyle name="Normal 6 2 3 2 3 3 4" xfId="35118"/>
    <cellStyle name="Normal 6 2 3 2 3 4" xfId="9907"/>
    <cellStyle name="Normal 6 2 3 2 3 4 2" xfId="24390"/>
    <cellStyle name="Normal 6 2 3 2 3 4 2 2" xfId="53061"/>
    <cellStyle name="Normal 6 2 3 2 3 4 3" xfId="38725"/>
    <cellStyle name="Normal 6 2 3 2 3 5" xfId="17220"/>
    <cellStyle name="Normal 6 2 3 2 3 5 2" xfId="45891"/>
    <cellStyle name="Normal 6 2 3 2 3 6" xfId="31555"/>
    <cellStyle name="Normal 6 2 3 2 4" xfId="3589"/>
    <cellStyle name="Normal 6 2 3 2 4 2" xfId="7150"/>
    <cellStyle name="Normal 6 2 3 2 4 2 2" xfId="14354"/>
    <cellStyle name="Normal 6 2 3 2 4 2 2 2" xfId="28837"/>
    <cellStyle name="Normal 6 2 3 2 4 2 2 2 2" xfId="57508"/>
    <cellStyle name="Normal 6 2 3 2 4 2 2 3" xfId="43172"/>
    <cellStyle name="Normal 6 2 3 2 4 2 3" xfId="21667"/>
    <cellStyle name="Normal 6 2 3 2 4 2 3 2" xfId="50338"/>
    <cellStyle name="Normal 6 2 3 2 4 2 4" xfId="36002"/>
    <cellStyle name="Normal 6 2 3 2 4 3" xfId="10791"/>
    <cellStyle name="Normal 6 2 3 2 4 3 2" xfId="25274"/>
    <cellStyle name="Normal 6 2 3 2 4 3 2 2" xfId="53945"/>
    <cellStyle name="Normal 6 2 3 2 4 3 3" xfId="39609"/>
    <cellStyle name="Normal 6 2 3 2 4 4" xfId="18104"/>
    <cellStyle name="Normal 6 2 3 2 4 4 2" xfId="46775"/>
    <cellStyle name="Normal 6 2 3 2 4 5" xfId="32439"/>
    <cellStyle name="Normal 6 2 3 2 5" xfId="5372"/>
    <cellStyle name="Normal 6 2 3 2 5 2" xfId="12576"/>
    <cellStyle name="Normal 6 2 3 2 5 2 2" xfId="27059"/>
    <cellStyle name="Normal 6 2 3 2 5 2 2 2" xfId="55730"/>
    <cellStyle name="Normal 6 2 3 2 5 2 3" xfId="41394"/>
    <cellStyle name="Normal 6 2 3 2 5 3" xfId="19889"/>
    <cellStyle name="Normal 6 2 3 2 5 3 2" xfId="48560"/>
    <cellStyle name="Normal 6 2 3 2 5 4" xfId="34224"/>
    <cellStyle name="Normal 6 2 3 2 6" xfId="9010"/>
    <cellStyle name="Normal 6 2 3 2 6 2" xfId="23493"/>
    <cellStyle name="Normal 6 2 3 2 6 2 2" xfId="52164"/>
    <cellStyle name="Normal 6 2 3 2 6 3" xfId="37828"/>
    <cellStyle name="Normal 6 2 3 2 7" xfId="16326"/>
    <cellStyle name="Normal 6 2 3 2 7 2" xfId="44997"/>
    <cellStyle name="Normal 6 2 3 2 8" xfId="30661"/>
    <cellStyle name="Normal 6 2 3 2 9" xfId="1833"/>
    <cellStyle name="Normal 6 2 3 3" xfId="950"/>
    <cellStyle name="Normal 6 2 3 3 2" xfId="2928"/>
    <cellStyle name="Normal 6 2 3 3 2 2" xfId="4689"/>
    <cellStyle name="Normal 6 2 3 3 2 2 2" xfId="8252"/>
    <cellStyle name="Normal 6 2 3 3 2 2 2 2" xfId="15456"/>
    <cellStyle name="Normal 6 2 3 3 2 2 2 2 2" xfId="29939"/>
    <cellStyle name="Normal 6 2 3 3 2 2 2 2 2 2" xfId="58610"/>
    <cellStyle name="Normal 6 2 3 3 2 2 2 2 3" xfId="44274"/>
    <cellStyle name="Normal 6 2 3 3 2 2 2 3" xfId="22769"/>
    <cellStyle name="Normal 6 2 3 3 2 2 2 3 2" xfId="51440"/>
    <cellStyle name="Normal 6 2 3 3 2 2 2 4" xfId="37104"/>
    <cellStyle name="Normal 6 2 3 3 2 2 3" xfId="11893"/>
    <cellStyle name="Normal 6 2 3 3 2 2 3 2" xfId="26376"/>
    <cellStyle name="Normal 6 2 3 3 2 2 3 2 2" xfId="55047"/>
    <cellStyle name="Normal 6 2 3 3 2 2 3 3" xfId="40711"/>
    <cellStyle name="Normal 6 2 3 3 2 2 4" xfId="19206"/>
    <cellStyle name="Normal 6 2 3 3 2 2 4 2" xfId="47877"/>
    <cellStyle name="Normal 6 2 3 3 2 2 5" xfId="33541"/>
    <cellStyle name="Normal 6 2 3 3 2 3" xfId="6484"/>
    <cellStyle name="Normal 6 2 3 3 2 3 2" xfId="13688"/>
    <cellStyle name="Normal 6 2 3 3 2 3 2 2" xfId="28171"/>
    <cellStyle name="Normal 6 2 3 3 2 3 2 2 2" xfId="56842"/>
    <cellStyle name="Normal 6 2 3 3 2 3 2 3" xfId="42506"/>
    <cellStyle name="Normal 6 2 3 3 2 3 3" xfId="21001"/>
    <cellStyle name="Normal 6 2 3 3 2 3 3 2" xfId="49672"/>
    <cellStyle name="Normal 6 2 3 3 2 3 4" xfId="35336"/>
    <cellStyle name="Normal 6 2 3 3 2 4" xfId="10125"/>
    <cellStyle name="Normal 6 2 3 3 2 4 2" xfId="24608"/>
    <cellStyle name="Normal 6 2 3 3 2 4 2 2" xfId="53279"/>
    <cellStyle name="Normal 6 2 3 3 2 4 3" xfId="38943"/>
    <cellStyle name="Normal 6 2 3 3 2 5" xfId="17438"/>
    <cellStyle name="Normal 6 2 3 3 2 5 2" xfId="46109"/>
    <cellStyle name="Normal 6 2 3 3 2 6" xfId="31773"/>
    <cellStyle name="Normal 6 2 3 3 3" xfId="3805"/>
    <cellStyle name="Normal 6 2 3 3 3 2" xfId="7368"/>
    <cellStyle name="Normal 6 2 3 3 3 2 2" xfId="14572"/>
    <cellStyle name="Normal 6 2 3 3 3 2 2 2" xfId="29055"/>
    <cellStyle name="Normal 6 2 3 3 3 2 2 2 2" xfId="57726"/>
    <cellStyle name="Normal 6 2 3 3 3 2 2 3" xfId="43390"/>
    <cellStyle name="Normal 6 2 3 3 3 2 3" xfId="21885"/>
    <cellStyle name="Normal 6 2 3 3 3 2 3 2" xfId="50556"/>
    <cellStyle name="Normal 6 2 3 3 3 2 4" xfId="36220"/>
    <cellStyle name="Normal 6 2 3 3 3 3" xfId="11009"/>
    <cellStyle name="Normal 6 2 3 3 3 3 2" xfId="25492"/>
    <cellStyle name="Normal 6 2 3 3 3 3 2 2" xfId="54163"/>
    <cellStyle name="Normal 6 2 3 3 3 3 3" xfId="39827"/>
    <cellStyle name="Normal 6 2 3 3 3 4" xfId="18322"/>
    <cellStyle name="Normal 6 2 3 3 3 4 2" xfId="46993"/>
    <cellStyle name="Normal 6 2 3 3 3 5" xfId="32657"/>
    <cellStyle name="Normal 6 2 3 3 4" xfId="5590"/>
    <cellStyle name="Normal 6 2 3 3 4 2" xfId="12794"/>
    <cellStyle name="Normal 6 2 3 3 4 2 2" xfId="27277"/>
    <cellStyle name="Normal 6 2 3 3 4 2 2 2" xfId="55948"/>
    <cellStyle name="Normal 6 2 3 3 4 2 3" xfId="41612"/>
    <cellStyle name="Normal 6 2 3 3 4 3" xfId="20107"/>
    <cellStyle name="Normal 6 2 3 3 4 3 2" xfId="48778"/>
    <cellStyle name="Normal 6 2 3 3 4 4" xfId="34442"/>
    <cellStyle name="Normal 6 2 3 3 5" xfId="9231"/>
    <cellStyle name="Normal 6 2 3 3 5 2" xfId="23714"/>
    <cellStyle name="Normal 6 2 3 3 5 2 2" xfId="52385"/>
    <cellStyle name="Normal 6 2 3 3 5 3" xfId="38049"/>
    <cellStyle name="Normal 6 2 3 3 6" xfId="16544"/>
    <cellStyle name="Normal 6 2 3 3 6 2" xfId="45215"/>
    <cellStyle name="Normal 6 2 3 3 7" xfId="30879"/>
    <cellStyle name="Normal 6 2 3 3 8" xfId="2049"/>
    <cellStyle name="Normal 6 2 3 4" xfId="2501"/>
    <cellStyle name="Normal 6 2 3 4 2" xfId="4255"/>
    <cellStyle name="Normal 6 2 3 4 2 2" xfId="7818"/>
    <cellStyle name="Normal 6 2 3 4 2 2 2" xfId="15022"/>
    <cellStyle name="Normal 6 2 3 4 2 2 2 2" xfId="29505"/>
    <cellStyle name="Normal 6 2 3 4 2 2 2 2 2" xfId="58176"/>
    <cellStyle name="Normal 6 2 3 4 2 2 2 3" xfId="43840"/>
    <cellStyle name="Normal 6 2 3 4 2 2 3" xfId="22335"/>
    <cellStyle name="Normal 6 2 3 4 2 2 3 2" xfId="51006"/>
    <cellStyle name="Normal 6 2 3 4 2 2 4" xfId="36670"/>
    <cellStyle name="Normal 6 2 3 4 2 3" xfId="11459"/>
    <cellStyle name="Normal 6 2 3 4 2 3 2" xfId="25942"/>
    <cellStyle name="Normal 6 2 3 4 2 3 2 2" xfId="54613"/>
    <cellStyle name="Normal 6 2 3 4 2 3 3" xfId="40277"/>
    <cellStyle name="Normal 6 2 3 4 2 4" xfId="18772"/>
    <cellStyle name="Normal 6 2 3 4 2 4 2" xfId="47443"/>
    <cellStyle name="Normal 6 2 3 4 2 5" xfId="33107"/>
    <cellStyle name="Normal 6 2 3 4 3" xfId="6050"/>
    <cellStyle name="Normal 6 2 3 4 3 2" xfId="13254"/>
    <cellStyle name="Normal 6 2 3 4 3 2 2" xfId="27737"/>
    <cellStyle name="Normal 6 2 3 4 3 2 2 2" xfId="56408"/>
    <cellStyle name="Normal 6 2 3 4 3 2 3" xfId="42072"/>
    <cellStyle name="Normal 6 2 3 4 3 3" xfId="20567"/>
    <cellStyle name="Normal 6 2 3 4 3 3 2" xfId="49238"/>
    <cellStyle name="Normal 6 2 3 4 3 4" xfId="34902"/>
    <cellStyle name="Normal 6 2 3 4 4" xfId="9691"/>
    <cellStyle name="Normal 6 2 3 4 4 2" xfId="24174"/>
    <cellStyle name="Normal 6 2 3 4 4 2 2" xfId="52845"/>
    <cellStyle name="Normal 6 2 3 4 4 3" xfId="38509"/>
    <cellStyle name="Normal 6 2 3 4 5" xfId="17004"/>
    <cellStyle name="Normal 6 2 3 4 5 2" xfId="45675"/>
    <cellStyle name="Normal 6 2 3 4 6" xfId="31339"/>
    <cellStyle name="Normal 6 2 3 5" xfId="3373"/>
    <cellStyle name="Normal 6 2 3 5 2" xfId="6934"/>
    <cellStyle name="Normal 6 2 3 5 2 2" xfId="14138"/>
    <cellStyle name="Normal 6 2 3 5 2 2 2" xfId="28621"/>
    <cellStyle name="Normal 6 2 3 5 2 2 2 2" xfId="57292"/>
    <cellStyle name="Normal 6 2 3 5 2 2 3" xfId="42956"/>
    <cellStyle name="Normal 6 2 3 5 2 3" xfId="21451"/>
    <cellStyle name="Normal 6 2 3 5 2 3 2" xfId="50122"/>
    <cellStyle name="Normal 6 2 3 5 2 4" xfId="35786"/>
    <cellStyle name="Normal 6 2 3 5 3" xfId="10575"/>
    <cellStyle name="Normal 6 2 3 5 3 2" xfId="25058"/>
    <cellStyle name="Normal 6 2 3 5 3 2 2" xfId="53729"/>
    <cellStyle name="Normal 6 2 3 5 3 3" xfId="39393"/>
    <cellStyle name="Normal 6 2 3 5 4" xfId="17888"/>
    <cellStyle name="Normal 6 2 3 5 4 2" xfId="46559"/>
    <cellStyle name="Normal 6 2 3 5 5" xfId="32223"/>
    <cellStyle name="Normal 6 2 3 6" xfId="5156"/>
    <cellStyle name="Normal 6 2 3 6 2" xfId="12360"/>
    <cellStyle name="Normal 6 2 3 6 2 2" xfId="26843"/>
    <cellStyle name="Normal 6 2 3 6 2 2 2" xfId="55514"/>
    <cellStyle name="Normal 6 2 3 6 2 3" xfId="41178"/>
    <cellStyle name="Normal 6 2 3 6 3" xfId="19673"/>
    <cellStyle name="Normal 6 2 3 6 3 2" xfId="48344"/>
    <cellStyle name="Normal 6 2 3 6 4" xfId="34008"/>
    <cellStyle name="Normal 6 2 3 7" xfId="8790"/>
    <cellStyle name="Normal 6 2 3 7 2" xfId="23273"/>
    <cellStyle name="Normal 6 2 3 7 2 2" xfId="51944"/>
    <cellStyle name="Normal 6 2 3 7 3" xfId="37608"/>
    <cellStyle name="Normal 6 2 3 8" xfId="16110"/>
    <cellStyle name="Normal 6 2 3 8 2" xfId="44781"/>
    <cellStyle name="Normal 6 2 3 9" xfId="30445"/>
    <cellStyle name="Normal 6 2 4" xfId="718"/>
    <cellStyle name="Normal 6 2 4 2" xfId="1163"/>
    <cellStyle name="Normal 6 2 4 2 2" xfId="3139"/>
    <cellStyle name="Normal 6 2 4 2 2 2" xfId="4902"/>
    <cellStyle name="Normal 6 2 4 2 2 2 2" xfId="8465"/>
    <cellStyle name="Normal 6 2 4 2 2 2 2 2" xfId="15669"/>
    <cellStyle name="Normal 6 2 4 2 2 2 2 2 2" xfId="30152"/>
    <cellStyle name="Normal 6 2 4 2 2 2 2 2 2 2" xfId="58823"/>
    <cellStyle name="Normal 6 2 4 2 2 2 2 2 3" xfId="44487"/>
    <cellStyle name="Normal 6 2 4 2 2 2 2 3" xfId="22982"/>
    <cellStyle name="Normal 6 2 4 2 2 2 2 3 2" xfId="51653"/>
    <cellStyle name="Normal 6 2 4 2 2 2 2 4" xfId="37317"/>
    <cellStyle name="Normal 6 2 4 2 2 2 3" xfId="12106"/>
    <cellStyle name="Normal 6 2 4 2 2 2 3 2" xfId="26589"/>
    <cellStyle name="Normal 6 2 4 2 2 2 3 2 2" xfId="55260"/>
    <cellStyle name="Normal 6 2 4 2 2 2 3 3" xfId="40924"/>
    <cellStyle name="Normal 6 2 4 2 2 2 4" xfId="19419"/>
    <cellStyle name="Normal 6 2 4 2 2 2 4 2" xfId="48090"/>
    <cellStyle name="Normal 6 2 4 2 2 2 5" xfId="33754"/>
    <cellStyle name="Normal 6 2 4 2 2 3" xfId="6697"/>
    <cellStyle name="Normal 6 2 4 2 2 3 2" xfId="13901"/>
    <cellStyle name="Normal 6 2 4 2 2 3 2 2" xfId="28384"/>
    <cellStyle name="Normal 6 2 4 2 2 3 2 2 2" xfId="57055"/>
    <cellStyle name="Normal 6 2 4 2 2 3 2 3" xfId="42719"/>
    <cellStyle name="Normal 6 2 4 2 2 3 3" xfId="21214"/>
    <cellStyle name="Normal 6 2 4 2 2 3 3 2" xfId="49885"/>
    <cellStyle name="Normal 6 2 4 2 2 3 4" xfId="35549"/>
    <cellStyle name="Normal 6 2 4 2 2 4" xfId="10338"/>
    <cellStyle name="Normal 6 2 4 2 2 4 2" xfId="24821"/>
    <cellStyle name="Normal 6 2 4 2 2 4 2 2" xfId="53492"/>
    <cellStyle name="Normal 6 2 4 2 2 4 3" xfId="39156"/>
    <cellStyle name="Normal 6 2 4 2 2 5" xfId="17651"/>
    <cellStyle name="Normal 6 2 4 2 2 5 2" xfId="46322"/>
    <cellStyle name="Normal 6 2 4 2 2 6" xfId="31986"/>
    <cellStyle name="Normal 6 2 4 2 3" xfId="4018"/>
    <cellStyle name="Normal 6 2 4 2 3 2" xfId="7581"/>
    <cellStyle name="Normal 6 2 4 2 3 2 2" xfId="14785"/>
    <cellStyle name="Normal 6 2 4 2 3 2 2 2" xfId="29268"/>
    <cellStyle name="Normal 6 2 4 2 3 2 2 2 2" xfId="57939"/>
    <cellStyle name="Normal 6 2 4 2 3 2 2 3" xfId="43603"/>
    <cellStyle name="Normal 6 2 4 2 3 2 3" xfId="22098"/>
    <cellStyle name="Normal 6 2 4 2 3 2 3 2" xfId="50769"/>
    <cellStyle name="Normal 6 2 4 2 3 2 4" xfId="36433"/>
    <cellStyle name="Normal 6 2 4 2 3 3" xfId="11222"/>
    <cellStyle name="Normal 6 2 4 2 3 3 2" xfId="25705"/>
    <cellStyle name="Normal 6 2 4 2 3 3 2 2" xfId="54376"/>
    <cellStyle name="Normal 6 2 4 2 3 3 3" xfId="40040"/>
    <cellStyle name="Normal 6 2 4 2 3 4" xfId="18535"/>
    <cellStyle name="Normal 6 2 4 2 3 4 2" xfId="47206"/>
    <cellStyle name="Normal 6 2 4 2 3 5" xfId="32870"/>
    <cellStyle name="Normal 6 2 4 2 4" xfId="5803"/>
    <cellStyle name="Normal 6 2 4 2 4 2" xfId="13007"/>
    <cellStyle name="Normal 6 2 4 2 4 2 2" xfId="27490"/>
    <cellStyle name="Normal 6 2 4 2 4 2 2 2" xfId="56161"/>
    <cellStyle name="Normal 6 2 4 2 4 2 3" xfId="41825"/>
    <cellStyle name="Normal 6 2 4 2 4 3" xfId="20320"/>
    <cellStyle name="Normal 6 2 4 2 4 3 2" xfId="48991"/>
    <cellStyle name="Normal 6 2 4 2 4 4" xfId="34655"/>
    <cellStyle name="Normal 6 2 4 2 5" xfId="9444"/>
    <cellStyle name="Normal 6 2 4 2 5 2" xfId="23927"/>
    <cellStyle name="Normal 6 2 4 2 5 2 2" xfId="52598"/>
    <cellStyle name="Normal 6 2 4 2 5 3" xfId="38262"/>
    <cellStyle name="Normal 6 2 4 2 6" xfId="16757"/>
    <cellStyle name="Normal 6 2 4 2 6 2" xfId="45428"/>
    <cellStyle name="Normal 6 2 4 2 7" xfId="31092"/>
    <cellStyle name="Normal 6 2 4 2 8" xfId="2260"/>
    <cellStyle name="Normal 6 2 4 3" xfId="2709"/>
    <cellStyle name="Normal 6 2 4 3 2" xfId="4468"/>
    <cellStyle name="Normal 6 2 4 3 2 2" xfId="8031"/>
    <cellStyle name="Normal 6 2 4 3 2 2 2" xfId="15235"/>
    <cellStyle name="Normal 6 2 4 3 2 2 2 2" xfId="29718"/>
    <cellStyle name="Normal 6 2 4 3 2 2 2 2 2" xfId="58389"/>
    <cellStyle name="Normal 6 2 4 3 2 2 2 3" xfId="44053"/>
    <cellStyle name="Normal 6 2 4 3 2 2 3" xfId="22548"/>
    <cellStyle name="Normal 6 2 4 3 2 2 3 2" xfId="51219"/>
    <cellStyle name="Normal 6 2 4 3 2 2 4" xfId="36883"/>
    <cellStyle name="Normal 6 2 4 3 2 3" xfId="11672"/>
    <cellStyle name="Normal 6 2 4 3 2 3 2" xfId="26155"/>
    <cellStyle name="Normal 6 2 4 3 2 3 2 2" xfId="54826"/>
    <cellStyle name="Normal 6 2 4 3 2 3 3" xfId="40490"/>
    <cellStyle name="Normal 6 2 4 3 2 4" xfId="18985"/>
    <cellStyle name="Normal 6 2 4 3 2 4 2" xfId="47656"/>
    <cellStyle name="Normal 6 2 4 3 2 5" xfId="33320"/>
    <cellStyle name="Normal 6 2 4 3 3" xfId="6263"/>
    <cellStyle name="Normal 6 2 4 3 3 2" xfId="13467"/>
    <cellStyle name="Normal 6 2 4 3 3 2 2" xfId="27950"/>
    <cellStyle name="Normal 6 2 4 3 3 2 2 2" xfId="56621"/>
    <cellStyle name="Normal 6 2 4 3 3 2 3" xfId="42285"/>
    <cellStyle name="Normal 6 2 4 3 3 3" xfId="20780"/>
    <cellStyle name="Normal 6 2 4 3 3 3 2" xfId="49451"/>
    <cellStyle name="Normal 6 2 4 3 3 4" xfId="35115"/>
    <cellStyle name="Normal 6 2 4 3 4" xfId="9904"/>
    <cellStyle name="Normal 6 2 4 3 4 2" xfId="24387"/>
    <cellStyle name="Normal 6 2 4 3 4 2 2" xfId="53058"/>
    <cellStyle name="Normal 6 2 4 3 4 3" xfId="38722"/>
    <cellStyle name="Normal 6 2 4 3 5" xfId="17217"/>
    <cellStyle name="Normal 6 2 4 3 5 2" xfId="45888"/>
    <cellStyle name="Normal 6 2 4 3 6" xfId="31552"/>
    <cellStyle name="Normal 6 2 4 4" xfId="3586"/>
    <cellStyle name="Normal 6 2 4 4 2" xfId="7147"/>
    <cellStyle name="Normal 6 2 4 4 2 2" xfId="14351"/>
    <cellStyle name="Normal 6 2 4 4 2 2 2" xfId="28834"/>
    <cellStyle name="Normal 6 2 4 4 2 2 2 2" xfId="57505"/>
    <cellStyle name="Normal 6 2 4 4 2 2 3" xfId="43169"/>
    <cellStyle name="Normal 6 2 4 4 2 3" xfId="21664"/>
    <cellStyle name="Normal 6 2 4 4 2 3 2" xfId="50335"/>
    <cellStyle name="Normal 6 2 4 4 2 4" xfId="35999"/>
    <cellStyle name="Normal 6 2 4 4 3" xfId="10788"/>
    <cellStyle name="Normal 6 2 4 4 3 2" xfId="25271"/>
    <cellStyle name="Normal 6 2 4 4 3 2 2" xfId="53942"/>
    <cellStyle name="Normal 6 2 4 4 3 3" xfId="39606"/>
    <cellStyle name="Normal 6 2 4 4 4" xfId="18101"/>
    <cellStyle name="Normal 6 2 4 4 4 2" xfId="46772"/>
    <cellStyle name="Normal 6 2 4 4 5" xfId="32436"/>
    <cellStyle name="Normal 6 2 4 5" xfId="5369"/>
    <cellStyle name="Normal 6 2 4 5 2" xfId="12573"/>
    <cellStyle name="Normal 6 2 4 5 2 2" xfId="27056"/>
    <cellStyle name="Normal 6 2 4 5 2 2 2" xfId="55727"/>
    <cellStyle name="Normal 6 2 4 5 2 3" xfId="41391"/>
    <cellStyle name="Normal 6 2 4 5 3" xfId="19886"/>
    <cellStyle name="Normal 6 2 4 5 3 2" xfId="48557"/>
    <cellStyle name="Normal 6 2 4 5 4" xfId="34221"/>
    <cellStyle name="Normal 6 2 4 6" xfId="9007"/>
    <cellStyle name="Normal 6 2 4 6 2" xfId="23490"/>
    <cellStyle name="Normal 6 2 4 6 2 2" xfId="52161"/>
    <cellStyle name="Normal 6 2 4 6 3" xfId="37825"/>
    <cellStyle name="Normal 6 2 4 7" xfId="16323"/>
    <cellStyle name="Normal 6 2 4 7 2" xfId="44994"/>
    <cellStyle name="Normal 6 2 4 8" xfId="30658"/>
    <cellStyle name="Normal 6 2 4 9" xfId="1830"/>
    <cellStyle name="Normal 6 2 5" xfId="947"/>
    <cellStyle name="Normal 6 2 5 2" xfId="2925"/>
    <cellStyle name="Normal 6 2 5 2 2" xfId="4686"/>
    <cellStyle name="Normal 6 2 5 2 2 2" xfId="8249"/>
    <cellStyle name="Normal 6 2 5 2 2 2 2" xfId="15453"/>
    <cellStyle name="Normal 6 2 5 2 2 2 2 2" xfId="29936"/>
    <cellStyle name="Normal 6 2 5 2 2 2 2 2 2" xfId="58607"/>
    <cellStyle name="Normal 6 2 5 2 2 2 2 3" xfId="44271"/>
    <cellStyle name="Normal 6 2 5 2 2 2 3" xfId="22766"/>
    <cellStyle name="Normal 6 2 5 2 2 2 3 2" xfId="51437"/>
    <cellStyle name="Normal 6 2 5 2 2 2 4" xfId="37101"/>
    <cellStyle name="Normal 6 2 5 2 2 3" xfId="11890"/>
    <cellStyle name="Normal 6 2 5 2 2 3 2" xfId="26373"/>
    <cellStyle name="Normal 6 2 5 2 2 3 2 2" xfId="55044"/>
    <cellStyle name="Normal 6 2 5 2 2 3 3" xfId="40708"/>
    <cellStyle name="Normal 6 2 5 2 2 4" xfId="19203"/>
    <cellStyle name="Normal 6 2 5 2 2 4 2" xfId="47874"/>
    <cellStyle name="Normal 6 2 5 2 2 5" xfId="33538"/>
    <cellStyle name="Normal 6 2 5 2 3" xfId="6481"/>
    <cellStyle name="Normal 6 2 5 2 3 2" xfId="13685"/>
    <cellStyle name="Normal 6 2 5 2 3 2 2" xfId="28168"/>
    <cellStyle name="Normal 6 2 5 2 3 2 2 2" xfId="56839"/>
    <cellStyle name="Normal 6 2 5 2 3 2 3" xfId="42503"/>
    <cellStyle name="Normal 6 2 5 2 3 3" xfId="20998"/>
    <cellStyle name="Normal 6 2 5 2 3 3 2" xfId="49669"/>
    <cellStyle name="Normal 6 2 5 2 3 4" xfId="35333"/>
    <cellStyle name="Normal 6 2 5 2 4" xfId="10122"/>
    <cellStyle name="Normal 6 2 5 2 4 2" xfId="24605"/>
    <cellStyle name="Normal 6 2 5 2 4 2 2" xfId="53276"/>
    <cellStyle name="Normal 6 2 5 2 4 3" xfId="38940"/>
    <cellStyle name="Normal 6 2 5 2 5" xfId="17435"/>
    <cellStyle name="Normal 6 2 5 2 5 2" xfId="46106"/>
    <cellStyle name="Normal 6 2 5 2 6" xfId="31770"/>
    <cellStyle name="Normal 6 2 5 3" xfId="3802"/>
    <cellStyle name="Normal 6 2 5 3 2" xfId="7365"/>
    <cellStyle name="Normal 6 2 5 3 2 2" xfId="14569"/>
    <cellStyle name="Normal 6 2 5 3 2 2 2" xfId="29052"/>
    <cellStyle name="Normal 6 2 5 3 2 2 2 2" xfId="57723"/>
    <cellStyle name="Normal 6 2 5 3 2 2 3" xfId="43387"/>
    <cellStyle name="Normal 6 2 5 3 2 3" xfId="21882"/>
    <cellStyle name="Normal 6 2 5 3 2 3 2" xfId="50553"/>
    <cellStyle name="Normal 6 2 5 3 2 4" xfId="36217"/>
    <cellStyle name="Normal 6 2 5 3 3" xfId="11006"/>
    <cellStyle name="Normal 6 2 5 3 3 2" xfId="25489"/>
    <cellStyle name="Normal 6 2 5 3 3 2 2" xfId="54160"/>
    <cellStyle name="Normal 6 2 5 3 3 3" xfId="39824"/>
    <cellStyle name="Normal 6 2 5 3 4" xfId="18319"/>
    <cellStyle name="Normal 6 2 5 3 4 2" xfId="46990"/>
    <cellStyle name="Normal 6 2 5 3 5" xfId="32654"/>
    <cellStyle name="Normal 6 2 5 4" xfId="5587"/>
    <cellStyle name="Normal 6 2 5 4 2" xfId="12791"/>
    <cellStyle name="Normal 6 2 5 4 2 2" xfId="27274"/>
    <cellStyle name="Normal 6 2 5 4 2 2 2" xfId="55945"/>
    <cellStyle name="Normal 6 2 5 4 2 3" xfId="41609"/>
    <cellStyle name="Normal 6 2 5 4 3" xfId="20104"/>
    <cellStyle name="Normal 6 2 5 4 3 2" xfId="48775"/>
    <cellStyle name="Normal 6 2 5 4 4" xfId="34439"/>
    <cellStyle name="Normal 6 2 5 5" xfId="9228"/>
    <cellStyle name="Normal 6 2 5 5 2" xfId="23711"/>
    <cellStyle name="Normal 6 2 5 5 2 2" xfId="52382"/>
    <cellStyle name="Normal 6 2 5 5 3" xfId="38046"/>
    <cellStyle name="Normal 6 2 5 6" xfId="16541"/>
    <cellStyle name="Normal 6 2 5 6 2" xfId="45212"/>
    <cellStyle name="Normal 6 2 5 7" xfId="30876"/>
    <cellStyle name="Normal 6 2 5 8" xfId="2046"/>
    <cellStyle name="Normal 6 2 6" xfId="2498"/>
    <cellStyle name="Normal 6 2 6 2" xfId="4252"/>
    <cellStyle name="Normal 6 2 6 2 2" xfId="7815"/>
    <cellStyle name="Normal 6 2 6 2 2 2" xfId="15019"/>
    <cellStyle name="Normal 6 2 6 2 2 2 2" xfId="29502"/>
    <cellStyle name="Normal 6 2 6 2 2 2 2 2" xfId="58173"/>
    <cellStyle name="Normal 6 2 6 2 2 2 3" xfId="43837"/>
    <cellStyle name="Normal 6 2 6 2 2 3" xfId="22332"/>
    <cellStyle name="Normal 6 2 6 2 2 3 2" xfId="51003"/>
    <cellStyle name="Normal 6 2 6 2 2 4" xfId="36667"/>
    <cellStyle name="Normal 6 2 6 2 3" xfId="11456"/>
    <cellStyle name="Normal 6 2 6 2 3 2" xfId="25939"/>
    <cellStyle name="Normal 6 2 6 2 3 2 2" xfId="54610"/>
    <cellStyle name="Normal 6 2 6 2 3 3" xfId="40274"/>
    <cellStyle name="Normal 6 2 6 2 4" xfId="18769"/>
    <cellStyle name="Normal 6 2 6 2 4 2" xfId="47440"/>
    <cellStyle name="Normal 6 2 6 2 5" xfId="33104"/>
    <cellStyle name="Normal 6 2 6 3" xfId="6047"/>
    <cellStyle name="Normal 6 2 6 3 2" xfId="13251"/>
    <cellStyle name="Normal 6 2 6 3 2 2" xfId="27734"/>
    <cellStyle name="Normal 6 2 6 3 2 2 2" xfId="56405"/>
    <cellStyle name="Normal 6 2 6 3 2 3" xfId="42069"/>
    <cellStyle name="Normal 6 2 6 3 3" xfId="20564"/>
    <cellStyle name="Normal 6 2 6 3 3 2" xfId="49235"/>
    <cellStyle name="Normal 6 2 6 3 4" xfId="34899"/>
    <cellStyle name="Normal 6 2 6 4" xfId="9688"/>
    <cellStyle name="Normal 6 2 6 4 2" xfId="24171"/>
    <cellStyle name="Normal 6 2 6 4 2 2" xfId="52842"/>
    <cellStyle name="Normal 6 2 6 4 3" xfId="38506"/>
    <cellStyle name="Normal 6 2 6 5" xfId="17001"/>
    <cellStyle name="Normal 6 2 6 5 2" xfId="45672"/>
    <cellStyle name="Normal 6 2 6 6" xfId="31336"/>
    <cellStyle name="Normal 6 2 7" xfId="3370"/>
    <cellStyle name="Normal 6 2 7 2" xfId="6931"/>
    <cellStyle name="Normal 6 2 7 2 2" xfId="14135"/>
    <cellStyle name="Normal 6 2 7 2 2 2" xfId="28618"/>
    <cellStyle name="Normal 6 2 7 2 2 2 2" xfId="57289"/>
    <cellStyle name="Normal 6 2 7 2 2 3" xfId="42953"/>
    <cellStyle name="Normal 6 2 7 2 3" xfId="21448"/>
    <cellStyle name="Normal 6 2 7 2 3 2" xfId="50119"/>
    <cellStyle name="Normal 6 2 7 2 4" xfId="35783"/>
    <cellStyle name="Normal 6 2 7 3" xfId="10572"/>
    <cellStyle name="Normal 6 2 7 3 2" xfId="25055"/>
    <cellStyle name="Normal 6 2 7 3 2 2" xfId="53726"/>
    <cellStyle name="Normal 6 2 7 3 3" xfId="39390"/>
    <cellStyle name="Normal 6 2 7 4" xfId="17885"/>
    <cellStyle name="Normal 6 2 7 4 2" xfId="46556"/>
    <cellStyle name="Normal 6 2 7 5" xfId="32220"/>
    <cellStyle name="Normal 6 2 8" xfId="5153"/>
    <cellStyle name="Normal 6 2 8 2" xfId="12357"/>
    <cellStyle name="Normal 6 2 8 2 2" xfId="26840"/>
    <cellStyle name="Normal 6 2 8 2 2 2" xfId="55511"/>
    <cellStyle name="Normal 6 2 8 2 3" xfId="41175"/>
    <cellStyle name="Normal 6 2 8 3" xfId="19670"/>
    <cellStyle name="Normal 6 2 8 3 2" xfId="48341"/>
    <cellStyle name="Normal 6 2 8 4" xfId="34005"/>
    <cellStyle name="Normal 6 2 9" xfId="8787"/>
    <cellStyle name="Normal 6 2 9 2" xfId="23270"/>
    <cellStyle name="Normal 6 2 9 2 2" xfId="51941"/>
    <cellStyle name="Normal 6 2 9 3" xfId="37605"/>
    <cellStyle name="Normal 6 3" xfId="384"/>
    <cellStyle name="Normal 6 3 10" xfId="30446"/>
    <cellStyle name="Normal 6 3 11" xfId="1622"/>
    <cellStyle name="Normal 6 3 2" xfId="385"/>
    <cellStyle name="Normal 6 3 2 10" xfId="1623"/>
    <cellStyle name="Normal 6 3 2 2" xfId="723"/>
    <cellStyle name="Normal 6 3 2 2 2" xfId="1168"/>
    <cellStyle name="Normal 6 3 2 2 2 2" xfId="3144"/>
    <cellStyle name="Normal 6 3 2 2 2 2 2" xfId="4907"/>
    <cellStyle name="Normal 6 3 2 2 2 2 2 2" xfId="8470"/>
    <cellStyle name="Normal 6 3 2 2 2 2 2 2 2" xfId="15674"/>
    <cellStyle name="Normal 6 3 2 2 2 2 2 2 2 2" xfId="30157"/>
    <cellStyle name="Normal 6 3 2 2 2 2 2 2 2 2 2" xfId="58828"/>
    <cellStyle name="Normal 6 3 2 2 2 2 2 2 2 3" xfId="44492"/>
    <cellStyle name="Normal 6 3 2 2 2 2 2 2 3" xfId="22987"/>
    <cellStyle name="Normal 6 3 2 2 2 2 2 2 3 2" xfId="51658"/>
    <cellStyle name="Normal 6 3 2 2 2 2 2 2 4" xfId="37322"/>
    <cellStyle name="Normal 6 3 2 2 2 2 2 3" xfId="12111"/>
    <cellStyle name="Normal 6 3 2 2 2 2 2 3 2" xfId="26594"/>
    <cellStyle name="Normal 6 3 2 2 2 2 2 3 2 2" xfId="55265"/>
    <cellStyle name="Normal 6 3 2 2 2 2 2 3 3" xfId="40929"/>
    <cellStyle name="Normal 6 3 2 2 2 2 2 4" xfId="19424"/>
    <cellStyle name="Normal 6 3 2 2 2 2 2 4 2" xfId="48095"/>
    <cellStyle name="Normal 6 3 2 2 2 2 2 5" xfId="33759"/>
    <cellStyle name="Normal 6 3 2 2 2 2 3" xfId="6702"/>
    <cellStyle name="Normal 6 3 2 2 2 2 3 2" xfId="13906"/>
    <cellStyle name="Normal 6 3 2 2 2 2 3 2 2" xfId="28389"/>
    <cellStyle name="Normal 6 3 2 2 2 2 3 2 2 2" xfId="57060"/>
    <cellStyle name="Normal 6 3 2 2 2 2 3 2 3" xfId="42724"/>
    <cellStyle name="Normal 6 3 2 2 2 2 3 3" xfId="21219"/>
    <cellStyle name="Normal 6 3 2 2 2 2 3 3 2" xfId="49890"/>
    <cellStyle name="Normal 6 3 2 2 2 2 3 4" xfId="35554"/>
    <cellStyle name="Normal 6 3 2 2 2 2 4" xfId="10343"/>
    <cellStyle name="Normal 6 3 2 2 2 2 4 2" xfId="24826"/>
    <cellStyle name="Normal 6 3 2 2 2 2 4 2 2" xfId="53497"/>
    <cellStyle name="Normal 6 3 2 2 2 2 4 3" xfId="39161"/>
    <cellStyle name="Normal 6 3 2 2 2 2 5" xfId="17656"/>
    <cellStyle name="Normal 6 3 2 2 2 2 5 2" xfId="46327"/>
    <cellStyle name="Normal 6 3 2 2 2 2 6" xfId="31991"/>
    <cellStyle name="Normal 6 3 2 2 2 3" xfId="4023"/>
    <cellStyle name="Normal 6 3 2 2 2 3 2" xfId="7586"/>
    <cellStyle name="Normal 6 3 2 2 2 3 2 2" xfId="14790"/>
    <cellStyle name="Normal 6 3 2 2 2 3 2 2 2" xfId="29273"/>
    <cellStyle name="Normal 6 3 2 2 2 3 2 2 2 2" xfId="57944"/>
    <cellStyle name="Normal 6 3 2 2 2 3 2 2 3" xfId="43608"/>
    <cellStyle name="Normal 6 3 2 2 2 3 2 3" xfId="22103"/>
    <cellStyle name="Normal 6 3 2 2 2 3 2 3 2" xfId="50774"/>
    <cellStyle name="Normal 6 3 2 2 2 3 2 4" xfId="36438"/>
    <cellStyle name="Normal 6 3 2 2 2 3 3" xfId="11227"/>
    <cellStyle name="Normal 6 3 2 2 2 3 3 2" xfId="25710"/>
    <cellStyle name="Normal 6 3 2 2 2 3 3 2 2" xfId="54381"/>
    <cellStyle name="Normal 6 3 2 2 2 3 3 3" xfId="40045"/>
    <cellStyle name="Normal 6 3 2 2 2 3 4" xfId="18540"/>
    <cellStyle name="Normal 6 3 2 2 2 3 4 2" xfId="47211"/>
    <cellStyle name="Normal 6 3 2 2 2 3 5" xfId="32875"/>
    <cellStyle name="Normal 6 3 2 2 2 4" xfId="5808"/>
    <cellStyle name="Normal 6 3 2 2 2 4 2" xfId="13012"/>
    <cellStyle name="Normal 6 3 2 2 2 4 2 2" xfId="27495"/>
    <cellStyle name="Normal 6 3 2 2 2 4 2 2 2" xfId="56166"/>
    <cellStyle name="Normal 6 3 2 2 2 4 2 3" xfId="41830"/>
    <cellStyle name="Normal 6 3 2 2 2 4 3" xfId="20325"/>
    <cellStyle name="Normal 6 3 2 2 2 4 3 2" xfId="48996"/>
    <cellStyle name="Normal 6 3 2 2 2 4 4" xfId="34660"/>
    <cellStyle name="Normal 6 3 2 2 2 5" xfId="9449"/>
    <cellStyle name="Normal 6 3 2 2 2 5 2" xfId="23932"/>
    <cellStyle name="Normal 6 3 2 2 2 5 2 2" xfId="52603"/>
    <cellStyle name="Normal 6 3 2 2 2 5 3" xfId="38267"/>
    <cellStyle name="Normal 6 3 2 2 2 6" xfId="16762"/>
    <cellStyle name="Normal 6 3 2 2 2 6 2" xfId="45433"/>
    <cellStyle name="Normal 6 3 2 2 2 7" xfId="31097"/>
    <cellStyle name="Normal 6 3 2 2 2 8" xfId="2265"/>
    <cellStyle name="Normal 6 3 2 2 3" xfId="2714"/>
    <cellStyle name="Normal 6 3 2 2 3 2" xfId="4473"/>
    <cellStyle name="Normal 6 3 2 2 3 2 2" xfId="8036"/>
    <cellStyle name="Normal 6 3 2 2 3 2 2 2" xfId="15240"/>
    <cellStyle name="Normal 6 3 2 2 3 2 2 2 2" xfId="29723"/>
    <cellStyle name="Normal 6 3 2 2 3 2 2 2 2 2" xfId="58394"/>
    <cellStyle name="Normal 6 3 2 2 3 2 2 2 3" xfId="44058"/>
    <cellStyle name="Normal 6 3 2 2 3 2 2 3" xfId="22553"/>
    <cellStyle name="Normal 6 3 2 2 3 2 2 3 2" xfId="51224"/>
    <cellStyle name="Normal 6 3 2 2 3 2 2 4" xfId="36888"/>
    <cellStyle name="Normal 6 3 2 2 3 2 3" xfId="11677"/>
    <cellStyle name="Normal 6 3 2 2 3 2 3 2" xfId="26160"/>
    <cellStyle name="Normal 6 3 2 2 3 2 3 2 2" xfId="54831"/>
    <cellStyle name="Normal 6 3 2 2 3 2 3 3" xfId="40495"/>
    <cellStyle name="Normal 6 3 2 2 3 2 4" xfId="18990"/>
    <cellStyle name="Normal 6 3 2 2 3 2 4 2" xfId="47661"/>
    <cellStyle name="Normal 6 3 2 2 3 2 5" xfId="33325"/>
    <cellStyle name="Normal 6 3 2 2 3 3" xfId="6268"/>
    <cellStyle name="Normal 6 3 2 2 3 3 2" xfId="13472"/>
    <cellStyle name="Normal 6 3 2 2 3 3 2 2" xfId="27955"/>
    <cellStyle name="Normal 6 3 2 2 3 3 2 2 2" xfId="56626"/>
    <cellStyle name="Normal 6 3 2 2 3 3 2 3" xfId="42290"/>
    <cellStyle name="Normal 6 3 2 2 3 3 3" xfId="20785"/>
    <cellStyle name="Normal 6 3 2 2 3 3 3 2" xfId="49456"/>
    <cellStyle name="Normal 6 3 2 2 3 3 4" xfId="35120"/>
    <cellStyle name="Normal 6 3 2 2 3 4" xfId="9909"/>
    <cellStyle name="Normal 6 3 2 2 3 4 2" xfId="24392"/>
    <cellStyle name="Normal 6 3 2 2 3 4 2 2" xfId="53063"/>
    <cellStyle name="Normal 6 3 2 2 3 4 3" xfId="38727"/>
    <cellStyle name="Normal 6 3 2 2 3 5" xfId="17222"/>
    <cellStyle name="Normal 6 3 2 2 3 5 2" xfId="45893"/>
    <cellStyle name="Normal 6 3 2 2 3 6" xfId="31557"/>
    <cellStyle name="Normal 6 3 2 2 4" xfId="3591"/>
    <cellStyle name="Normal 6 3 2 2 4 2" xfId="7152"/>
    <cellStyle name="Normal 6 3 2 2 4 2 2" xfId="14356"/>
    <cellStyle name="Normal 6 3 2 2 4 2 2 2" xfId="28839"/>
    <cellStyle name="Normal 6 3 2 2 4 2 2 2 2" xfId="57510"/>
    <cellStyle name="Normal 6 3 2 2 4 2 2 3" xfId="43174"/>
    <cellStyle name="Normal 6 3 2 2 4 2 3" xfId="21669"/>
    <cellStyle name="Normal 6 3 2 2 4 2 3 2" xfId="50340"/>
    <cellStyle name="Normal 6 3 2 2 4 2 4" xfId="36004"/>
    <cellStyle name="Normal 6 3 2 2 4 3" xfId="10793"/>
    <cellStyle name="Normal 6 3 2 2 4 3 2" xfId="25276"/>
    <cellStyle name="Normal 6 3 2 2 4 3 2 2" xfId="53947"/>
    <cellStyle name="Normal 6 3 2 2 4 3 3" xfId="39611"/>
    <cellStyle name="Normal 6 3 2 2 4 4" xfId="18106"/>
    <cellStyle name="Normal 6 3 2 2 4 4 2" xfId="46777"/>
    <cellStyle name="Normal 6 3 2 2 4 5" xfId="32441"/>
    <cellStyle name="Normal 6 3 2 2 5" xfId="5374"/>
    <cellStyle name="Normal 6 3 2 2 5 2" xfId="12578"/>
    <cellStyle name="Normal 6 3 2 2 5 2 2" xfId="27061"/>
    <cellStyle name="Normal 6 3 2 2 5 2 2 2" xfId="55732"/>
    <cellStyle name="Normal 6 3 2 2 5 2 3" xfId="41396"/>
    <cellStyle name="Normal 6 3 2 2 5 3" xfId="19891"/>
    <cellStyle name="Normal 6 3 2 2 5 3 2" xfId="48562"/>
    <cellStyle name="Normal 6 3 2 2 5 4" xfId="34226"/>
    <cellStyle name="Normal 6 3 2 2 6" xfId="9012"/>
    <cellStyle name="Normal 6 3 2 2 6 2" xfId="23495"/>
    <cellStyle name="Normal 6 3 2 2 6 2 2" xfId="52166"/>
    <cellStyle name="Normal 6 3 2 2 6 3" xfId="37830"/>
    <cellStyle name="Normal 6 3 2 2 7" xfId="16328"/>
    <cellStyle name="Normal 6 3 2 2 7 2" xfId="44999"/>
    <cellStyle name="Normal 6 3 2 2 8" xfId="30663"/>
    <cellStyle name="Normal 6 3 2 2 9" xfId="1835"/>
    <cellStyle name="Normal 6 3 2 3" xfId="952"/>
    <cellStyle name="Normal 6 3 2 3 2" xfId="2930"/>
    <cellStyle name="Normal 6 3 2 3 2 2" xfId="4691"/>
    <cellStyle name="Normal 6 3 2 3 2 2 2" xfId="8254"/>
    <cellStyle name="Normal 6 3 2 3 2 2 2 2" xfId="15458"/>
    <cellStyle name="Normal 6 3 2 3 2 2 2 2 2" xfId="29941"/>
    <cellStyle name="Normal 6 3 2 3 2 2 2 2 2 2" xfId="58612"/>
    <cellStyle name="Normal 6 3 2 3 2 2 2 2 3" xfId="44276"/>
    <cellStyle name="Normal 6 3 2 3 2 2 2 3" xfId="22771"/>
    <cellStyle name="Normal 6 3 2 3 2 2 2 3 2" xfId="51442"/>
    <cellStyle name="Normal 6 3 2 3 2 2 2 4" xfId="37106"/>
    <cellStyle name="Normal 6 3 2 3 2 2 3" xfId="11895"/>
    <cellStyle name="Normal 6 3 2 3 2 2 3 2" xfId="26378"/>
    <cellStyle name="Normal 6 3 2 3 2 2 3 2 2" xfId="55049"/>
    <cellStyle name="Normal 6 3 2 3 2 2 3 3" xfId="40713"/>
    <cellStyle name="Normal 6 3 2 3 2 2 4" xfId="19208"/>
    <cellStyle name="Normal 6 3 2 3 2 2 4 2" xfId="47879"/>
    <cellStyle name="Normal 6 3 2 3 2 2 5" xfId="33543"/>
    <cellStyle name="Normal 6 3 2 3 2 3" xfId="6486"/>
    <cellStyle name="Normal 6 3 2 3 2 3 2" xfId="13690"/>
    <cellStyle name="Normal 6 3 2 3 2 3 2 2" xfId="28173"/>
    <cellStyle name="Normal 6 3 2 3 2 3 2 2 2" xfId="56844"/>
    <cellStyle name="Normal 6 3 2 3 2 3 2 3" xfId="42508"/>
    <cellStyle name="Normal 6 3 2 3 2 3 3" xfId="21003"/>
    <cellStyle name="Normal 6 3 2 3 2 3 3 2" xfId="49674"/>
    <cellStyle name="Normal 6 3 2 3 2 3 4" xfId="35338"/>
    <cellStyle name="Normal 6 3 2 3 2 4" xfId="10127"/>
    <cellStyle name="Normal 6 3 2 3 2 4 2" xfId="24610"/>
    <cellStyle name="Normal 6 3 2 3 2 4 2 2" xfId="53281"/>
    <cellStyle name="Normal 6 3 2 3 2 4 3" xfId="38945"/>
    <cellStyle name="Normal 6 3 2 3 2 5" xfId="17440"/>
    <cellStyle name="Normal 6 3 2 3 2 5 2" xfId="46111"/>
    <cellStyle name="Normal 6 3 2 3 2 6" xfId="31775"/>
    <cellStyle name="Normal 6 3 2 3 3" xfId="3807"/>
    <cellStyle name="Normal 6 3 2 3 3 2" xfId="7370"/>
    <cellStyle name="Normal 6 3 2 3 3 2 2" xfId="14574"/>
    <cellStyle name="Normal 6 3 2 3 3 2 2 2" xfId="29057"/>
    <cellStyle name="Normal 6 3 2 3 3 2 2 2 2" xfId="57728"/>
    <cellStyle name="Normal 6 3 2 3 3 2 2 3" xfId="43392"/>
    <cellStyle name="Normal 6 3 2 3 3 2 3" xfId="21887"/>
    <cellStyle name="Normal 6 3 2 3 3 2 3 2" xfId="50558"/>
    <cellStyle name="Normal 6 3 2 3 3 2 4" xfId="36222"/>
    <cellStyle name="Normal 6 3 2 3 3 3" xfId="11011"/>
    <cellStyle name="Normal 6 3 2 3 3 3 2" xfId="25494"/>
    <cellStyle name="Normal 6 3 2 3 3 3 2 2" xfId="54165"/>
    <cellStyle name="Normal 6 3 2 3 3 3 3" xfId="39829"/>
    <cellStyle name="Normal 6 3 2 3 3 4" xfId="18324"/>
    <cellStyle name="Normal 6 3 2 3 3 4 2" xfId="46995"/>
    <cellStyle name="Normal 6 3 2 3 3 5" xfId="32659"/>
    <cellStyle name="Normal 6 3 2 3 4" xfId="5592"/>
    <cellStyle name="Normal 6 3 2 3 4 2" xfId="12796"/>
    <cellStyle name="Normal 6 3 2 3 4 2 2" xfId="27279"/>
    <cellStyle name="Normal 6 3 2 3 4 2 2 2" xfId="55950"/>
    <cellStyle name="Normal 6 3 2 3 4 2 3" xfId="41614"/>
    <cellStyle name="Normal 6 3 2 3 4 3" xfId="20109"/>
    <cellStyle name="Normal 6 3 2 3 4 3 2" xfId="48780"/>
    <cellStyle name="Normal 6 3 2 3 4 4" xfId="34444"/>
    <cellStyle name="Normal 6 3 2 3 5" xfId="9233"/>
    <cellStyle name="Normal 6 3 2 3 5 2" xfId="23716"/>
    <cellStyle name="Normal 6 3 2 3 5 2 2" xfId="52387"/>
    <cellStyle name="Normal 6 3 2 3 5 3" xfId="38051"/>
    <cellStyle name="Normal 6 3 2 3 6" xfId="16546"/>
    <cellStyle name="Normal 6 3 2 3 6 2" xfId="45217"/>
    <cellStyle name="Normal 6 3 2 3 7" xfId="30881"/>
    <cellStyle name="Normal 6 3 2 3 8" xfId="2051"/>
    <cellStyle name="Normal 6 3 2 4" xfId="2503"/>
    <cellStyle name="Normal 6 3 2 4 2" xfId="4257"/>
    <cellStyle name="Normal 6 3 2 4 2 2" xfId="7820"/>
    <cellStyle name="Normal 6 3 2 4 2 2 2" xfId="15024"/>
    <cellStyle name="Normal 6 3 2 4 2 2 2 2" xfId="29507"/>
    <cellStyle name="Normal 6 3 2 4 2 2 2 2 2" xfId="58178"/>
    <cellStyle name="Normal 6 3 2 4 2 2 2 3" xfId="43842"/>
    <cellStyle name="Normal 6 3 2 4 2 2 3" xfId="22337"/>
    <cellStyle name="Normal 6 3 2 4 2 2 3 2" xfId="51008"/>
    <cellStyle name="Normal 6 3 2 4 2 2 4" xfId="36672"/>
    <cellStyle name="Normal 6 3 2 4 2 3" xfId="11461"/>
    <cellStyle name="Normal 6 3 2 4 2 3 2" xfId="25944"/>
    <cellStyle name="Normal 6 3 2 4 2 3 2 2" xfId="54615"/>
    <cellStyle name="Normal 6 3 2 4 2 3 3" xfId="40279"/>
    <cellStyle name="Normal 6 3 2 4 2 4" xfId="18774"/>
    <cellStyle name="Normal 6 3 2 4 2 4 2" xfId="47445"/>
    <cellStyle name="Normal 6 3 2 4 2 5" xfId="33109"/>
    <cellStyle name="Normal 6 3 2 4 3" xfId="6052"/>
    <cellStyle name="Normal 6 3 2 4 3 2" xfId="13256"/>
    <cellStyle name="Normal 6 3 2 4 3 2 2" xfId="27739"/>
    <cellStyle name="Normal 6 3 2 4 3 2 2 2" xfId="56410"/>
    <cellStyle name="Normal 6 3 2 4 3 2 3" xfId="42074"/>
    <cellStyle name="Normal 6 3 2 4 3 3" xfId="20569"/>
    <cellStyle name="Normal 6 3 2 4 3 3 2" xfId="49240"/>
    <cellStyle name="Normal 6 3 2 4 3 4" xfId="34904"/>
    <cellStyle name="Normal 6 3 2 4 4" xfId="9693"/>
    <cellStyle name="Normal 6 3 2 4 4 2" xfId="24176"/>
    <cellStyle name="Normal 6 3 2 4 4 2 2" xfId="52847"/>
    <cellStyle name="Normal 6 3 2 4 4 3" xfId="38511"/>
    <cellStyle name="Normal 6 3 2 4 5" xfId="17006"/>
    <cellStyle name="Normal 6 3 2 4 5 2" xfId="45677"/>
    <cellStyle name="Normal 6 3 2 4 6" xfId="31341"/>
    <cellStyle name="Normal 6 3 2 5" xfId="3375"/>
    <cellStyle name="Normal 6 3 2 5 2" xfId="6936"/>
    <cellStyle name="Normal 6 3 2 5 2 2" xfId="14140"/>
    <cellStyle name="Normal 6 3 2 5 2 2 2" xfId="28623"/>
    <cellStyle name="Normal 6 3 2 5 2 2 2 2" xfId="57294"/>
    <cellStyle name="Normal 6 3 2 5 2 2 3" xfId="42958"/>
    <cellStyle name="Normal 6 3 2 5 2 3" xfId="21453"/>
    <cellStyle name="Normal 6 3 2 5 2 3 2" xfId="50124"/>
    <cellStyle name="Normal 6 3 2 5 2 4" xfId="35788"/>
    <cellStyle name="Normal 6 3 2 5 3" xfId="10577"/>
    <cellStyle name="Normal 6 3 2 5 3 2" xfId="25060"/>
    <cellStyle name="Normal 6 3 2 5 3 2 2" xfId="53731"/>
    <cellStyle name="Normal 6 3 2 5 3 3" xfId="39395"/>
    <cellStyle name="Normal 6 3 2 5 4" xfId="17890"/>
    <cellStyle name="Normal 6 3 2 5 4 2" xfId="46561"/>
    <cellStyle name="Normal 6 3 2 5 5" xfId="32225"/>
    <cellStyle name="Normal 6 3 2 6" xfId="5158"/>
    <cellStyle name="Normal 6 3 2 6 2" xfId="12362"/>
    <cellStyle name="Normal 6 3 2 6 2 2" xfId="26845"/>
    <cellStyle name="Normal 6 3 2 6 2 2 2" xfId="55516"/>
    <cellStyle name="Normal 6 3 2 6 2 3" xfId="41180"/>
    <cellStyle name="Normal 6 3 2 6 3" xfId="19675"/>
    <cellStyle name="Normal 6 3 2 6 3 2" xfId="48346"/>
    <cellStyle name="Normal 6 3 2 6 4" xfId="34010"/>
    <cellStyle name="Normal 6 3 2 7" xfId="8792"/>
    <cellStyle name="Normal 6 3 2 7 2" xfId="23275"/>
    <cellStyle name="Normal 6 3 2 7 2 2" xfId="51946"/>
    <cellStyle name="Normal 6 3 2 7 3" xfId="37610"/>
    <cellStyle name="Normal 6 3 2 8" xfId="16112"/>
    <cellStyle name="Normal 6 3 2 8 2" xfId="44783"/>
    <cellStyle name="Normal 6 3 2 9" xfId="30447"/>
    <cellStyle name="Normal 6 3 3" xfId="722"/>
    <cellStyle name="Normal 6 3 3 2" xfId="1167"/>
    <cellStyle name="Normal 6 3 3 2 2" xfId="3143"/>
    <cellStyle name="Normal 6 3 3 2 2 2" xfId="4906"/>
    <cellStyle name="Normal 6 3 3 2 2 2 2" xfId="8469"/>
    <cellStyle name="Normal 6 3 3 2 2 2 2 2" xfId="15673"/>
    <cellStyle name="Normal 6 3 3 2 2 2 2 2 2" xfId="30156"/>
    <cellStyle name="Normal 6 3 3 2 2 2 2 2 2 2" xfId="58827"/>
    <cellStyle name="Normal 6 3 3 2 2 2 2 2 3" xfId="44491"/>
    <cellStyle name="Normal 6 3 3 2 2 2 2 3" xfId="22986"/>
    <cellStyle name="Normal 6 3 3 2 2 2 2 3 2" xfId="51657"/>
    <cellStyle name="Normal 6 3 3 2 2 2 2 4" xfId="37321"/>
    <cellStyle name="Normal 6 3 3 2 2 2 3" xfId="12110"/>
    <cellStyle name="Normal 6 3 3 2 2 2 3 2" xfId="26593"/>
    <cellStyle name="Normal 6 3 3 2 2 2 3 2 2" xfId="55264"/>
    <cellStyle name="Normal 6 3 3 2 2 2 3 3" xfId="40928"/>
    <cellStyle name="Normal 6 3 3 2 2 2 4" xfId="19423"/>
    <cellStyle name="Normal 6 3 3 2 2 2 4 2" xfId="48094"/>
    <cellStyle name="Normal 6 3 3 2 2 2 5" xfId="33758"/>
    <cellStyle name="Normal 6 3 3 2 2 3" xfId="6701"/>
    <cellStyle name="Normal 6 3 3 2 2 3 2" xfId="13905"/>
    <cellStyle name="Normal 6 3 3 2 2 3 2 2" xfId="28388"/>
    <cellStyle name="Normal 6 3 3 2 2 3 2 2 2" xfId="57059"/>
    <cellStyle name="Normal 6 3 3 2 2 3 2 3" xfId="42723"/>
    <cellStyle name="Normal 6 3 3 2 2 3 3" xfId="21218"/>
    <cellStyle name="Normal 6 3 3 2 2 3 3 2" xfId="49889"/>
    <cellStyle name="Normal 6 3 3 2 2 3 4" xfId="35553"/>
    <cellStyle name="Normal 6 3 3 2 2 4" xfId="10342"/>
    <cellStyle name="Normal 6 3 3 2 2 4 2" xfId="24825"/>
    <cellStyle name="Normal 6 3 3 2 2 4 2 2" xfId="53496"/>
    <cellStyle name="Normal 6 3 3 2 2 4 3" xfId="39160"/>
    <cellStyle name="Normal 6 3 3 2 2 5" xfId="17655"/>
    <cellStyle name="Normal 6 3 3 2 2 5 2" xfId="46326"/>
    <cellStyle name="Normal 6 3 3 2 2 6" xfId="31990"/>
    <cellStyle name="Normal 6 3 3 2 3" xfId="4022"/>
    <cellStyle name="Normal 6 3 3 2 3 2" xfId="7585"/>
    <cellStyle name="Normal 6 3 3 2 3 2 2" xfId="14789"/>
    <cellStyle name="Normal 6 3 3 2 3 2 2 2" xfId="29272"/>
    <cellStyle name="Normal 6 3 3 2 3 2 2 2 2" xfId="57943"/>
    <cellStyle name="Normal 6 3 3 2 3 2 2 3" xfId="43607"/>
    <cellStyle name="Normal 6 3 3 2 3 2 3" xfId="22102"/>
    <cellStyle name="Normal 6 3 3 2 3 2 3 2" xfId="50773"/>
    <cellStyle name="Normal 6 3 3 2 3 2 4" xfId="36437"/>
    <cellStyle name="Normal 6 3 3 2 3 3" xfId="11226"/>
    <cellStyle name="Normal 6 3 3 2 3 3 2" xfId="25709"/>
    <cellStyle name="Normal 6 3 3 2 3 3 2 2" xfId="54380"/>
    <cellStyle name="Normal 6 3 3 2 3 3 3" xfId="40044"/>
    <cellStyle name="Normal 6 3 3 2 3 4" xfId="18539"/>
    <cellStyle name="Normal 6 3 3 2 3 4 2" xfId="47210"/>
    <cellStyle name="Normal 6 3 3 2 3 5" xfId="32874"/>
    <cellStyle name="Normal 6 3 3 2 4" xfId="5807"/>
    <cellStyle name="Normal 6 3 3 2 4 2" xfId="13011"/>
    <cellStyle name="Normal 6 3 3 2 4 2 2" xfId="27494"/>
    <cellStyle name="Normal 6 3 3 2 4 2 2 2" xfId="56165"/>
    <cellStyle name="Normal 6 3 3 2 4 2 3" xfId="41829"/>
    <cellStyle name="Normal 6 3 3 2 4 3" xfId="20324"/>
    <cellStyle name="Normal 6 3 3 2 4 3 2" xfId="48995"/>
    <cellStyle name="Normal 6 3 3 2 4 4" xfId="34659"/>
    <cellStyle name="Normal 6 3 3 2 5" xfId="9448"/>
    <cellStyle name="Normal 6 3 3 2 5 2" xfId="23931"/>
    <cellStyle name="Normal 6 3 3 2 5 2 2" xfId="52602"/>
    <cellStyle name="Normal 6 3 3 2 5 3" xfId="38266"/>
    <cellStyle name="Normal 6 3 3 2 6" xfId="16761"/>
    <cellStyle name="Normal 6 3 3 2 6 2" xfId="45432"/>
    <cellStyle name="Normal 6 3 3 2 7" xfId="31096"/>
    <cellStyle name="Normal 6 3 3 2 8" xfId="2264"/>
    <cellStyle name="Normal 6 3 3 3" xfId="2713"/>
    <cellStyle name="Normal 6 3 3 3 2" xfId="4472"/>
    <cellStyle name="Normal 6 3 3 3 2 2" xfId="8035"/>
    <cellStyle name="Normal 6 3 3 3 2 2 2" xfId="15239"/>
    <cellStyle name="Normal 6 3 3 3 2 2 2 2" xfId="29722"/>
    <cellStyle name="Normal 6 3 3 3 2 2 2 2 2" xfId="58393"/>
    <cellStyle name="Normal 6 3 3 3 2 2 2 3" xfId="44057"/>
    <cellStyle name="Normal 6 3 3 3 2 2 3" xfId="22552"/>
    <cellStyle name="Normal 6 3 3 3 2 2 3 2" xfId="51223"/>
    <cellStyle name="Normal 6 3 3 3 2 2 4" xfId="36887"/>
    <cellStyle name="Normal 6 3 3 3 2 3" xfId="11676"/>
    <cellStyle name="Normal 6 3 3 3 2 3 2" xfId="26159"/>
    <cellStyle name="Normal 6 3 3 3 2 3 2 2" xfId="54830"/>
    <cellStyle name="Normal 6 3 3 3 2 3 3" xfId="40494"/>
    <cellStyle name="Normal 6 3 3 3 2 4" xfId="18989"/>
    <cellStyle name="Normal 6 3 3 3 2 4 2" xfId="47660"/>
    <cellStyle name="Normal 6 3 3 3 2 5" xfId="33324"/>
    <cellStyle name="Normal 6 3 3 3 3" xfId="6267"/>
    <cellStyle name="Normal 6 3 3 3 3 2" xfId="13471"/>
    <cellStyle name="Normal 6 3 3 3 3 2 2" xfId="27954"/>
    <cellStyle name="Normal 6 3 3 3 3 2 2 2" xfId="56625"/>
    <cellStyle name="Normal 6 3 3 3 3 2 3" xfId="42289"/>
    <cellStyle name="Normal 6 3 3 3 3 3" xfId="20784"/>
    <cellStyle name="Normal 6 3 3 3 3 3 2" xfId="49455"/>
    <cellStyle name="Normal 6 3 3 3 3 4" xfId="35119"/>
    <cellStyle name="Normal 6 3 3 3 4" xfId="9908"/>
    <cellStyle name="Normal 6 3 3 3 4 2" xfId="24391"/>
    <cellStyle name="Normal 6 3 3 3 4 2 2" xfId="53062"/>
    <cellStyle name="Normal 6 3 3 3 4 3" xfId="38726"/>
    <cellStyle name="Normal 6 3 3 3 5" xfId="17221"/>
    <cellStyle name="Normal 6 3 3 3 5 2" xfId="45892"/>
    <cellStyle name="Normal 6 3 3 3 6" xfId="31556"/>
    <cellStyle name="Normal 6 3 3 4" xfId="3590"/>
    <cellStyle name="Normal 6 3 3 4 2" xfId="7151"/>
    <cellStyle name="Normal 6 3 3 4 2 2" xfId="14355"/>
    <cellStyle name="Normal 6 3 3 4 2 2 2" xfId="28838"/>
    <cellStyle name="Normal 6 3 3 4 2 2 2 2" xfId="57509"/>
    <cellStyle name="Normal 6 3 3 4 2 2 3" xfId="43173"/>
    <cellStyle name="Normal 6 3 3 4 2 3" xfId="21668"/>
    <cellStyle name="Normal 6 3 3 4 2 3 2" xfId="50339"/>
    <cellStyle name="Normal 6 3 3 4 2 4" xfId="36003"/>
    <cellStyle name="Normal 6 3 3 4 3" xfId="10792"/>
    <cellStyle name="Normal 6 3 3 4 3 2" xfId="25275"/>
    <cellStyle name="Normal 6 3 3 4 3 2 2" xfId="53946"/>
    <cellStyle name="Normal 6 3 3 4 3 3" xfId="39610"/>
    <cellStyle name="Normal 6 3 3 4 4" xfId="18105"/>
    <cellStyle name="Normal 6 3 3 4 4 2" xfId="46776"/>
    <cellStyle name="Normal 6 3 3 4 5" xfId="32440"/>
    <cellStyle name="Normal 6 3 3 5" xfId="5373"/>
    <cellStyle name="Normal 6 3 3 5 2" xfId="12577"/>
    <cellStyle name="Normal 6 3 3 5 2 2" xfId="27060"/>
    <cellStyle name="Normal 6 3 3 5 2 2 2" xfId="55731"/>
    <cellStyle name="Normal 6 3 3 5 2 3" xfId="41395"/>
    <cellStyle name="Normal 6 3 3 5 3" xfId="19890"/>
    <cellStyle name="Normal 6 3 3 5 3 2" xfId="48561"/>
    <cellStyle name="Normal 6 3 3 5 4" xfId="34225"/>
    <cellStyle name="Normal 6 3 3 6" xfId="9011"/>
    <cellStyle name="Normal 6 3 3 6 2" xfId="23494"/>
    <cellStyle name="Normal 6 3 3 6 2 2" xfId="52165"/>
    <cellStyle name="Normal 6 3 3 6 3" xfId="37829"/>
    <cellStyle name="Normal 6 3 3 7" xfId="16327"/>
    <cellStyle name="Normal 6 3 3 7 2" xfId="44998"/>
    <cellStyle name="Normal 6 3 3 8" xfId="30662"/>
    <cellStyle name="Normal 6 3 3 9" xfId="1834"/>
    <cellStyle name="Normal 6 3 4" xfId="951"/>
    <cellStyle name="Normal 6 3 4 2" xfId="2929"/>
    <cellStyle name="Normal 6 3 4 2 2" xfId="4690"/>
    <cellStyle name="Normal 6 3 4 2 2 2" xfId="8253"/>
    <cellStyle name="Normal 6 3 4 2 2 2 2" xfId="15457"/>
    <cellStyle name="Normal 6 3 4 2 2 2 2 2" xfId="29940"/>
    <cellStyle name="Normal 6 3 4 2 2 2 2 2 2" xfId="58611"/>
    <cellStyle name="Normal 6 3 4 2 2 2 2 3" xfId="44275"/>
    <cellStyle name="Normal 6 3 4 2 2 2 3" xfId="22770"/>
    <cellStyle name="Normal 6 3 4 2 2 2 3 2" xfId="51441"/>
    <cellStyle name="Normal 6 3 4 2 2 2 4" xfId="37105"/>
    <cellStyle name="Normal 6 3 4 2 2 3" xfId="11894"/>
    <cellStyle name="Normal 6 3 4 2 2 3 2" xfId="26377"/>
    <cellStyle name="Normal 6 3 4 2 2 3 2 2" xfId="55048"/>
    <cellStyle name="Normal 6 3 4 2 2 3 3" xfId="40712"/>
    <cellStyle name="Normal 6 3 4 2 2 4" xfId="19207"/>
    <cellStyle name="Normal 6 3 4 2 2 4 2" xfId="47878"/>
    <cellStyle name="Normal 6 3 4 2 2 5" xfId="33542"/>
    <cellStyle name="Normal 6 3 4 2 3" xfId="6485"/>
    <cellStyle name="Normal 6 3 4 2 3 2" xfId="13689"/>
    <cellStyle name="Normal 6 3 4 2 3 2 2" xfId="28172"/>
    <cellStyle name="Normal 6 3 4 2 3 2 2 2" xfId="56843"/>
    <cellStyle name="Normal 6 3 4 2 3 2 3" xfId="42507"/>
    <cellStyle name="Normal 6 3 4 2 3 3" xfId="21002"/>
    <cellStyle name="Normal 6 3 4 2 3 3 2" xfId="49673"/>
    <cellStyle name="Normal 6 3 4 2 3 4" xfId="35337"/>
    <cellStyle name="Normal 6 3 4 2 4" xfId="10126"/>
    <cellStyle name="Normal 6 3 4 2 4 2" xfId="24609"/>
    <cellStyle name="Normal 6 3 4 2 4 2 2" xfId="53280"/>
    <cellStyle name="Normal 6 3 4 2 4 3" xfId="38944"/>
    <cellStyle name="Normal 6 3 4 2 5" xfId="17439"/>
    <cellStyle name="Normal 6 3 4 2 5 2" xfId="46110"/>
    <cellStyle name="Normal 6 3 4 2 6" xfId="31774"/>
    <cellStyle name="Normal 6 3 4 3" xfId="3806"/>
    <cellStyle name="Normal 6 3 4 3 2" xfId="7369"/>
    <cellStyle name="Normal 6 3 4 3 2 2" xfId="14573"/>
    <cellStyle name="Normal 6 3 4 3 2 2 2" xfId="29056"/>
    <cellStyle name="Normal 6 3 4 3 2 2 2 2" xfId="57727"/>
    <cellStyle name="Normal 6 3 4 3 2 2 3" xfId="43391"/>
    <cellStyle name="Normal 6 3 4 3 2 3" xfId="21886"/>
    <cellStyle name="Normal 6 3 4 3 2 3 2" xfId="50557"/>
    <cellStyle name="Normal 6 3 4 3 2 4" xfId="36221"/>
    <cellStyle name="Normal 6 3 4 3 3" xfId="11010"/>
    <cellStyle name="Normal 6 3 4 3 3 2" xfId="25493"/>
    <cellStyle name="Normal 6 3 4 3 3 2 2" xfId="54164"/>
    <cellStyle name="Normal 6 3 4 3 3 3" xfId="39828"/>
    <cellStyle name="Normal 6 3 4 3 4" xfId="18323"/>
    <cellStyle name="Normal 6 3 4 3 4 2" xfId="46994"/>
    <cellStyle name="Normal 6 3 4 3 5" xfId="32658"/>
    <cellStyle name="Normal 6 3 4 4" xfId="5591"/>
    <cellStyle name="Normal 6 3 4 4 2" xfId="12795"/>
    <cellStyle name="Normal 6 3 4 4 2 2" xfId="27278"/>
    <cellStyle name="Normal 6 3 4 4 2 2 2" xfId="55949"/>
    <cellStyle name="Normal 6 3 4 4 2 3" xfId="41613"/>
    <cellStyle name="Normal 6 3 4 4 3" xfId="20108"/>
    <cellStyle name="Normal 6 3 4 4 3 2" xfId="48779"/>
    <cellStyle name="Normal 6 3 4 4 4" xfId="34443"/>
    <cellStyle name="Normal 6 3 4 5" xfId="9232"/>
    <cellStyle name="Normal 6 3 4 5 2" xfId="23715"/>
    <cellStyle name="Normal 6 3 4 5 2 2" xfId="52386"/>
    <cellStyle name="Normal 6 3 4 5 3" xfId="38050"/>
    <cellStyle name="Normal 6 3 4 6" xfId="16545"/>
    <cellStyle name="Normal 6 3 4 6 2" xfId="45216"/>
    <cellStyle name="Normal 6 3 4 7" xfId="30880"/>
    <cellStyle name="Normal 6 3 4 8" xfId="2050"/>
    <cellStyle name="Normal 6 3 5" xfId="2502"/>
    <cellStyle name="Normal 6 3 5 2" xfId="4256"/>
    <cellStyle name="Normal 6 3 5 2 2" xfId="7819"/>
    <cellStyle name="Normal 6 3 5 2 2 2" xfId="15023"/>
    <cellStyle name="Normal 6 3 5 2 2 2 2" xfId="29506"/>
    <cellStyle name="Normal 6 3 5 2 2 2 2 2" xfId="58177"/>
    <cellStyle name="Normal 6 3 5 2 2 2 3" xfId="43841"/>
    <cellStyle name="Normal 6 3 5 2 2 3" xfId="22336"/>
    <cellStyle name="Normal 6 3 5 2 2 3 2" xfId="51007"/>
    <cellStyle name="Normal 6 3 5 2 2 4" xfId="36671"/>
    <cellStyle name="Normal 6 3 5 2 3" xfId="11460"/>
    <cellStyle name="Normal 6 3 5 2 3 2" xfId="25943"/>
    <cellStyle name="Normal 6 3 5 2 3 2 2" xfId="54614"/>
    <cellStyle name="Normal 6 3 5 2 3 3" xfId="40278"/>
    <cellStyle name="Normal 6 3 5 2 4" xfId="18773"/>
    <cellStyle name="Normal 6 3 5 2 4 2" xfId="47444"/>
    <cellStyle name="Normal 6 3 5 2 5" xfId="33108"/>
    <cellStyle name="Normal 6 3 5 3" xfId="6051"/>
    <cellStyle name="Normal 6 3 5 3 2" xfId="13255"/>
    <cellStyle name="Normal 6 3 5 3 2 2" xfId="27738"/>
    <cellStyle name="Normal 6 3 5 3 2 2 2" xfId="56409"/>
    <cellStyle name="Normal 6 3 5 3 2 3" xfId="42073"/>
    <cellStyle name="Normal 6 3 5 3 3" xfId="20568"/>
    <cellStyle name="Normal 6 3 5 3 3 2" xfId="49239"/>
    <cellStyle name="Normal 6 3 5 3 4" xfId="34903"/>
    <cellStyle name="Normal 6 3 5 4" xfId="9692"/>
    <cellStyle name="Normal 6 3 5 4 2" xfId="24175"/>
    <cellStyle name="Normal 6 3 5 4 2 2" xfId="52846"/>
    <cellStyle name="Normal 6 3 5 4 3" xfId="38510"/>
    <cellStyle name="Normal 6 3 5 5" xfId="17005"/>
    <cellStyle name="Normal 6 3 5 5 2" xfId="45676"/>
    <cellStyle name="Normal 6 3 5 6" xfId="31340"/>
    <cellStyle name="Normal 6 3 6" xfId="3374"/>
    <cellStyle name="Normal 6 3 6 2" xfId="6935"/>
    <cellStyle name="Normal 6 3 6 2 2" xfId="14139"/>
    <cellStyle name="Normal 6 3 6 2 2 2" xfId="28622"/>
    <cellStyle name="Normal 6 3 6 2 2 2 2" xfId="57293"/>
    <cellStyle name="Normal 6 3 6 2 2 3" xfId="42957"/>
    <cellStyle name="Normal 6 3 6 2 3" xfId="21452"/>
    <cellStyle name="Normal 6 3 6 2 3 2" xfId="50123"/>
    <cellStyle name="Normal 6 3 6 2 4" xfId="35787"/>
    <cellStyle name="Normal 6 3 6 3" xfId="10576"/>
    <cellStyle name="Normal 6 3 6 3 2" xfId="25059"/>
    <cellStyle name="Normal 6 3 6 3 2 2" xfId="53730"/>
    <cellStyle name="Normal 6 3 6 3 3" xfId="39394"/>
    <cellStyle name="Normal 6 3 6 4" xfId="17889"/>
    <cellStyle name="Normal 6 3 6 4 2" xfId="46560"/>
    <cellStyle name="Normal 6 3 6 5" xfId="32224"/>
    <cellStyle name="Normal 6 3 7" xfId="5157"/>
    <cellStyle name="Normal 6 3 7 2" xfId="12361"/>
    <cellStyle name="Normal 6 3 7 2 2" xfId="26844"/>
    <cellStyle name="Normal 6 3 7 2 2 2" xfId="55515"/>
    <cellStyle name="Normal 6 3 7 2 3" xfId="41179"/>
    <cellStyle name="Normal 6 3 7 3" xfId="19674"/>
    <cellStyle name="Normal 6 3 7 3 2" xfId="48345"/>
    <cellStyle name="Normal 6 3 7 4" xfId="34009"/>
    <cellStyle name="Normal 6 3 8" xfId="8791"/>
    <cellStyle name="Normal 6 3 8 2" xfId="23274"/>
    <cellStyle name="Normal 6 3 8 2 2" xfId="51945"/>
    <cellStyle name="Normal 6 3 8 3" xfId="37609"/>
    <cellStyle name="Normal 6 3 9" xfId="16111"/>
    <cellStyle name="Normal 6 3 9 2" xfId="44782"/>
    <cellStyle name="Normal 6 4" xfId="386"/>
    <cellStyle name="Normal 6 4 10" xfId="1624"/>
    <cellStyle name="Normal 6 4 2" xfId="724"/>
    <cellStyle name="Normal 6 4 2 2" xfId="1169"/>
    <cellStyle name="Normal 6 4 2 2 2" xfId="3145"/>
    <cellStyle name="Normal 6 4 2 2 2 2" xfId="4908"/>
    <cellStyle name="Normal 6 4 2 2 2 2 2" xfId="8471"/>
    <cellStyle name="Normal 6 4 2 2 2 2 2 2" xfId="15675"/>
    <cellStyle name="Normal 6 4 2 2 2 2 2 2 2" xfId="30158"/>
    <cellStyle name="Normal 6 4 2 2 2 2 2 2 2 2" xfId="58829"/>
    <cellStyle name="Normal 6 4 2 2 2 2 2 2 3" xfId="44493"/>
    <cellStyle name="Normal 6 4 2 2 2 2 2 3" xfId="22988"/>
    <cellStyle name="Normal 6 4 2 2 2 2 2 3 2" xfId="51659"/>
    <cellStyle name="Normal 6 4 2 2 2 2 2 4" xfId="37323"/>
    <cellStyle name="Normal 6 4 2 2 2 2 3" xfId="12112"/>
    <cellStyle name="Normal 6 4 2 2 2 2 3 2" xfId="26595"/>
    <cellStyle name="Normal 6 4 2 2 2 2 3 2 2" xfId="55266"/>
    <cellStyle name="Normal 6 4 2 2 2 2 3 3" xfId="40930"/>
    <cellStyle name="Normal 6 4 2 2 2 2 4" xfId="19425"/>
    <cellStyle name="Normal 6 4 2 2 2 2 4 2" xfId="48096"/>
    <cellStyle name="Normal 6 4 2 2 2 2 5" xfId="33760"/>
    <cellStyle name="Normal 6 4 2 2 2 3" xfId="6703"/>
    <cellStyle name="Normal 6 4 2 2 2 3 2" xfId="13907"/>
    <cellStyle name="Normal 6 4 2 2 2 3 2 2" xfId="28390"/>
    <cellStyle name="Normal 6 4 2 2 2 3 2 2 2" xfId="57061"/>
    <cellStyle name="Normal 6 4 2 2 2 3 2 3" xfId="42725"/>
    <cellStyle name="Normal 6 4 2 2 2 3 3" xfId="21220"/>
    <cellStyle name="Normal 6 4 2 2 2 3 3 2" xfId="49891"/>
    <cellStyle name="Normal 6 4 2 2 2 3 4" xfId="35555"/>
    <cellStyle name="Normal 6 4 2 2 2 4" xfId="10344"/>
    <cellStyle name="Normal 6 4 2 2 2 4 2" xfId="24827"/>
    <cellStyle name="Normal 6 4 2 2 2 4 2 2" xfId="53498"/>
    <cellStyle name="Normal 6 4 2 2 2 4 3" xfId="39162"/>
    <cellStyle name="Normal 6 4 2 2 2 5" xfId="17657"/>
    <cellStyle name="Normal 6 4 2 2 2 5 2" xfId="46328"/>
    <cellStyle name="Normal 6 4 2 2 2 6" xfId="31992"/>
    <cellStyle name="Normal 6 4 2 2 3" xfId="4024"/>
    <cellStyle name="Normal 6 4 2 2 3 2" xfId="7587"/>
    <cellStyle name="Normal 6 4 2 2 3 2 2" xfId="14791"/>
    <cellStyle name="Normal 6 4 2 2 3 2 2 2" xfId="29274"/>
    <cellStyle name="Normal 6 4 2 2 3 2 2 2 2" xfId="57945"/>
    <cellStyle name="Normal 6 4 2 2 3 2 2 3" xfId="43609"/>
    <cellStyle name="Normal 6 4 2 2 3 2 3" xfId="22104"/>
    <cellStyle name="Normal 6 4 2 2 3 2 3 2" xfId="50775"/>
    <cellStyle name="Normal 6 4 2 2 3 2 4" xfId="36439"/>
    <cellStyle name="Normal 6 4 2 2 3 3" xfId="11228"/>
    <cellStyle name="Normal 6 4 2 2 3 3 2" xfId="25711"/>
    <cellStyle name="Normal 6 4 2 2 3 3 2 2" xfId="54382"/>
    <cellStyle name="Normal 6 4 2 2 3 3 3" xfId="40046"/>
    <cellStyle name="Normal 6 4 2 2 3 4" xfId="18541"/>
    <cellStyle name="Normal 6 4 2 2 3 4 2" xfId="47212"/>
    <cellStyle name="Normal 6 4 2 2 3 5" xfId="32876"/>
    <cellStyle name="Normal 6 4 2 2 4" xfId="5809"/>
    <cellStyle name="Normal 6 4 2 2 4 2" xfId="13013"/>
    <cellStyle name="Normal 6 4 2 2 4 2 2" xfId="27496"/>
    <cellStyle name="Normal 6 4 2 2 4 2 2 2" xfId="56167"/>
    <cellStyle name="Normal 6 4 2 2 4 2 3" xfId="41831"/>
    <cellStyle name="Normal 6 4 2 2 4 3" xfId="20326"/>
    <cellStyle name="Normal 6 4 2 2 4 3 2" xfId="48997"/>
    <cellStyle name="Normal 6 4 2 2 4 4" xfId="34661"/>
    <cellStyle name="Normal 6 4 2 2 5" xfId="9450"/>
    <cellStyle name="Normal 6 4 2 2 5 2" xfId="23933"/>
    <cellStyle name="Normal 6 4 2 2 5 2 2" xfId="52604"/>
    <cellStyle name="Normal 6 4 2 2 5 3" xfId="38268"/>
    <cellStyle name="Normal 6 4 2 2 6" xfId="16763"/>
    <cellStyle name="Normal 6 4 2 2 6 2" xfId="45434"/>
    <cellStyle name="Normal 6 4 2 2 7" xfId="31098"/>
    <cellStyle name="Normal 6 4 2 2 8" xfId="2266"/>
    <cellStyle name="Normal 6 4 2 3" xfId="2715"/>
    <cellStyle name="Normal 6 4 2 3 2" xfId="4474"/>
    <cellStyle name="Normal 6 4 2 3 2 2" xfId="8037"/>
    <cellStyle name="Normal 6 4 2 3 2 2 2" xfId="15241"/>
    <cellStyle name="Normal 6 4 2 3 2 2 2 2" xfId="29724"/>
    <cellStyle name="Normal 6 4 2 3 2 2 2 2 2" xfId="58395"/>
    <cellStyle name="Normal 6 4 2 3 2 2 2 3" xfId="44059"/>
    <cellStyle name="Normal 6 4 2 3 2 2 3" xfId="22554"/>
    <cellStyle name="Normal 6 4 2 3 2 2 3 2" xfId="51225"/>
    <cellStyle name="Normal 6 4 2 3 2 2 4" xfId="36889"/>
    <cellStyle name="Normal 6 4 2 3 2 3" xfId="11678"/>
    <cellStyle name="Normal 6 4 2 3 2 3 2" xfId="26161"/>
    <cellStyle name="Normal 6 4 2 3 2 3 2 2" xfId="54832"/>
    <cellStyle name="Normal 6 4 2 3 2 3 3" xfId="40496"/>
    <cellStyle name="Normal 6 4 2 3 2 4" xfId="18991"/>
    <cellStyle name="Normal 6 4 2 3 2 4 2" xfId="47662"/>
    <cellStyle name="Normal 6 4 2 3 2 5" xfId="33326"/>
    <cellStyle name="Normal 6 4 2 3 3" xfId="6269"/>
    <cellStyle name="Normal 6 4 2 3 3 2" xfId="13473"/>
    <cellStyle name="Normal 6 4 2 3 3 2 2" xfId="27956"/>
    <cellStyle name="Normal 6 4 2 3 3 2 2 2" xfId="56627"/>
    <cellStyle name="Normal 6 4 2 3 3 2 3" xfId="42291"/>
    <cellStyle name="Normal 6 4 2 3 3 3" xfId="20786"/>
    <cellStyle name="Normal 6 4 2 3 3 3 2" xfId="49457"/>
    <cellStyle name="Normal 6 4 2 3 3 4" xfId="35121"/>
    <cellStyle name="Normal 6 4 2 3 4" xfId="9910"/>
    <cellStyle name="Normal 6 4 2 3 4 2" xfId="24393"/>
    <cellStyle name="Normal 6 4 2 3 4 2 2" xfId="53064"/>
    <cellStyle name="Normal 6 4 2 3 4 3" xfId="38728"/>
    <cellStyle name="Normal 6 4 2 3 5" xfId="17223"/>
    <cellStyle name="Normal 6 4 2 3 5 2" xfId="45894"/>
    <cellStyle name="Normal 6 4 2 3 6" xfId="31558"/>
    <cellStyle name="Normal 6 4 2 4" xfId="3592"/>
    <cellStyle name="Normal 6 4 2 4 2" xfId="7153"/>
    <cellStyle name="Normal 6 4 2 4 2 2" xfId="14357"/>
    <cellStyle name="Normal 6 4 2 4 2 2 2" xfId="28840"/>
    <cellStyle name="Normal 6 4 2 4 2 2 2 2" xfId="57511"/>
    <cellStyle name="Normal 6 4 2 4 2 2 3" xfId="43175"/>
    <cellStyle name="Normal 6 4 2 4 2 3" xfId="21670"/>
    <cellStyle name="Normal 6 4 2 4 2 3 2" xfId="50341"/>
    <cellStyle name="Normal 6 4 2 4 2 4" xfId="36005"/>
    <cellStyle name="Normal 6 4 2 4 3" xfId="10794"/>
    <cellStyle name="Normal 6 4 2 4 3 2" xfId="25277"/>
    <cellStyle name="Normal 6 4 2 4 3 2 2" xfId="53948"/>
    <cellStyle name="Normal 6 4 2 4 3 3" xfId="39612"/>
    <cellStyle name="Normal 6 4 2 4 4" xfId="18107"/>
    <cellStyle name="Normal 6 4 2 4 4 2" xfId="46778"/>
    <cellStyle name="Normal 6 4 2 4 5" xfId="32442"/>
    <cellStyle name="Normal 6 4 2 5" xfId="5375"/>
    <cellStyle name="Normal 6 4 2 5 2" xfId="12579"/>
    <cellStyle name="Normal 6 4 2 5 2 2" xfId="27062"/>
    <cellStyle name="Normal 6 4 2 5 2 2 2" xfId="55733"/>
    <cellStyle name="Normal 6 4 2 5 2 3" xfId="41397"/>
    <cellStyle name="Normal 6 4 2 5 3" xfId="19892"/>
    <cellStyle name="Normal 6 4 2 5 3 2" xfId="48563"/>
    <cellStyle name="Normal 6 4 2 5 4" xfId="34227"/>
    <cellStyle name="Normal 6 4 2 6" xfId="9013"/>
    <cellStyle name="Normal 6 4 2 6 2" xfId="23496"/>
    <cellStyle name="Normal 6 4 2 6 2 2" xfId="52167"/>
    <cellStyle name="Normal 6 4 2 6 3" xfId="37831"/>
    <cellStyle name="Normal 6 4 2 7" xfId="16329"/>
    <cellStyle name="Normal 6 4 2 7 2" xfId="45000"/>
    <cellStyle name="Normal 6 4 2 8" xfId="30664"/>
    <cellStyle name="Normal 6 4 2 9" xfId="1836"/>
    <cellStyle name="Normal 6 4 3" xfId="953"/>
    <cellStyle name="Normal 6 4 3 2" xfId="2931"/>
    <cellStyle name="Normal 6 4 3 2 2" xfId="4692"/>
    <cellStyle name="Normal 6 4 3 2 2 2" xfId="8255"/>
    <cellStyle name="Normal 6 4 3 2 2 2 2" xfId="15459"/>
    <cellStyle name="Normal 6 4 3 2 2 2 2 2" xfId="29942"/>
    <cellStyle name="Normal 6 4 3 2 2 2 2 2 2" xfId="58613"/>
    <cellStyle name="Normal 6 4 3 2 2 2 2 3" xfId="44277"/>
    <cellStyle name="Normal 6 4 3 2 2 2 3" xfId="22772"/>
    <cellStyle name="Normal 6 4 3 2 2 2 3 2" xfId="51443"/>
    <cellStyle name="Normal 6 4 3 2 2 2 4" xfId="37107"/>
    <cellStyle name="Normal 6 4 3 2 2 3" xfId="11896"/>
    <cellStyle name="Normal 6 4 3 2 2 3 2" xfId="26379"/>
    <cellStyle name="Normal 6 4 3 2 2 3 2 2" xfId="55050"/>
    <cellStyle name="Normal 6 4 3 2 2 3 3" xfId="40714"/>
    <cellStyle name="Normal 6 4 3 2 2 4" xfId="19209"/>
    <cellStyle name="Normal 6 4 3 2 2 4 2" xfId="47880"/>
    <cellStyle name="Normal 6 4 3 2 2 5" xfId="33544"/>
    <cellStyle name="Normal 6 4 3 2 3" xfId="6487"/>
    <cellStyle name="Normal 6 4 3 2 3 2" xfId="13691"/>
    <cellStyle name="Normal 6 4 3 2 3 2 2" xfId="28174"/>
    <cellStyle name="Normal 6 4 3 2 3 2 2 2" xfId="56845"/>
    <cellStyle name="Normal 6 4 3 2 3 2 3" xfId="42509"/>
    <cellStyle name="Normal 6 4 3 2 3 3" xfId="21004"/>
    <cellStyle name="Normal 6 4 3 2 3 3 2" xfId="49675"/>
    <cellStyle name="Normal 6 4 3 2 3 4" xfId="35339"/>
    <cellStyle name="Normal 6 4 3 2 4" xfId="10128"/>
    <cellStyle name="Normal 6 4 3 2 4 2" xfId="24611"/>
    <cellStyle name="Normal 6 4 3 2 4 2 2" xfId="53282"/>
    <cellStyle name="Normal 6 4 3 2 4 3" xfId="38946"/>
    <cellStyle name="Normal 6 4 3 2 5" xfId="17441"/>
    <cellStyle name="Normal 6 4 3 2 5 2" xfId="46112"/>
    <cellStyle name="Normal 6 4 3 2 6" xfId="31776"/>
    <cellStyle name="Normal 6 4 3 3" xfId="3808"/>
    <cellStyle name="Normal 6 4 3 3 2" xfId="7371"/>
    <cellStyle name="Normal 6 4 3 3 2 2" xfId="14575"/>
    <cellStyle name="Normal 6 4 3 3 2 2 2" xfId="29058"/>
    <cellStyle name="Normal 6 4 3 3 2 2 2 2" xfId="57729"/>
    <cellStyle name="Normal 6 4 3 3 2 2 3" xfId="43393"/>
    <cellStyle name="Normal 6 4 3 3 2 3" xfId="21888"/>
    <cellStyle name="Normal 6 4 3 3 2 3 2" xfId="50559"/>
    <cellStyle name="Normal 6 4 3 3 2 4" xfId="36223"/>
    <cellStyle name="Normal 6 4 3 3 3" xfId="11012"/>
    <cellStyle name="Normal 6 4 3 3 3 2" xfId="25495"/>
    <cellStyle name="Normal 6 4 3 3 3 2 2" xfId="54166"/>
    <cellStyle name="Normal 6 4 3 3 3 3" xfId="39830"/>
    <cellStyle name="Normal 6 4 3 3 4" xfId="18325"/>
    <cellStyle name="Normal 6 4 3 3 4 2" xfId="46996"/>
    <cellStyle name="Normal 6 4 3 3 5" xfId="32660"/>
    <cellStyle name="Normal 6 4 3 4" xfId="5593"/>
    <cellStyle name="Normal 6 4 3 4 2" xfId="12797"/>
    <cellStyle name="Normal 6 4 3 4 2 2" xfId="27280"/>
    <cellStyle name="Normal 6 4 3 4 2 2 2" xfId="55951"/>
    <cellStyle name="Normal 6 4 3 4 2 3" xfId="41615"/>
    <cellStyle name="Normal 6 4 3 4 3" xfId="20110"/>
    <cellStyle name="Normal 6 4 3 4 3 2" xfId="48781"/>
    <cellStyle name="Normal 6 4 3 4 4" xfId="34445"/>
    <cellStyle name="Normal 6 4 3 5" xfId="9234"/>
    <cellStyle name="Normal 6 4 3 5 2" xfId="23717"/>
    <cellStyle name="Normal 6 4 3 5 2 2" xfId="52388"/>
    <cellStyle name="Normal 6 4 3 5 3" xfId="38052"/>
    <cellStyle name="Normal 6 4 3 6" xfId="16547"/>
    <cellStyle name="Normal 6 4 3 6 2" xfId="45218"/>
    <cellStyle name="Normal 6 4 3 7" xfId="30882"/>
    <cellStyle name="Normal 6 4 3 8" xfId="2052"/>
    <cellStyle name="Normal 6 4 4" xfId="2504"/>
    <cellStyle name="Normal 6 4 4 2" xfId="4258"/>
    <cellStyle name="Normal 6 4 4 2 2" xfId="7821"/>
    <cellStyle name="Normal 6 4 4 2 2 2" xfId="15025"/>
    <cellStyle name="Normal 6 4 4 2 2 2 2" xfId="29508"/>
    <cellStyle name="Normal 6 4 4 2 2 2 2 2" xfId="58179"/>
    <cellStyle name="Normal 6 4 4 2 2 2 3" xfId="43843"/>
    <cellStyle name="Normal 6 4 4 2 2 3" xfId="22338"/>
    <cellStyle name="Normal 6 4 4 2 2 3 2" xfId="51009"/>
    <cellStyle name="Normal 6 4 4 2 2 4" xfId="36673"/>
    <cellStyle name="Normal 6 4 4 2 3" xfId="11462"/>
    <cellStyle name="Normal 6 4 4 2 3 2" xfId="25945"/>
    <cellStyle name="Normal 6 4 4 2 3 2 2" xfId="54616"/>
    <cellStyle name="Normal 6 4 4 2 3 3" xfId="40280"/>
    <cellStyle name="Normal 6 4 4 2 4" xfId="18775"/>
    <cellStyle name="Normal 6 4 4 2 4 2" xfId="47446"/>
    <cellStyle name="Normal 6 4 4 2 5" xfId="33110"/>
    <cellStyle name="Normal 6 4 4 3" xfId="6053"/>
    <cellStyle name="Normal 6 4 4 3 2" xfId="13257"/>
    <cellStyle name="Normal 6 4 4 3 2 2" xfId="27740"/>
    <cellStyle name="Normal 6 4 4 3 2 2 2" xfId="56411"/>
    <cellStyle name="Normal 6 4 4 3 2 3" xfId="42075"/>
    <cellStyle name="Normal 6 4 4 3 3" xfId="20570"/>
    <cellStyle name="Normal 6 4 4 3 3 2" xfId="49241"/>
    <cellStyle name="Normal 6 4 4 3 4" xfId="34905"/>
    <cellStyle name="Normal 6 4 4 4" xfId="9694"/>
    <cellStyle name="Normal 6 4 4 4 2" xfId="24177"/>
    <cellStyle name="Normal 6 4 4 4 2 2" xfId="52848"/>
    <cellStyle name="Normal 6 4 4 4 3" xfId="38512"/>
    <cellStyle name="Normal 6 4 4 5" xfId="17007"/>
    <cellStyle name="Normal 6 4 4 5 2" xfId="45678"/>
    <cellStyle name="Normal 6 4 4 6" xfId="31342"/>
    <cellStyle name="Normal 6 4 5" xfId="3376"/>
    <cellStyle name="Normal 6 4 5 2" xfId="6937"/>
    <cellStyle name="Normal 6 4 5 2 2" xfId="14141"/>
    <cellStyle name="Normal 6 4 5 2 2 2" xfId="28624"/>
    <cellStyle name="Normal 6 4 5 2 2 2 2" xfId="57295"/>
    <cellStyle name="Normal 6 4 5 2 2 3" xfId="42959"/>
    <cellStyle name="Normal 6 4 5 2 3" xfId="21454"/>
    <cellStyle name="Normal 6 4 5 2 3 2" xfId="50125"/>
    <cellStyle name="Normal 6 4 5 2 4" xfId="35789"/>
    <cellStyle name="Normal 6 4 5 3" xfId="10578"/>
    <cellStyle name="Normal 6 4 5 3 2" xfId="25061"/>
    <cellStyle name="Normal 6 4 5 3 2 2" xfId="53732"/>
    <cellStyle name="Normal 6 4 5 3 3" xfId="39396"/>
    <cellStyle name="Normal 6 4 5 4" xfId="17891"/>
    <cellStyle name="Normal 6 4 5 4 2" xfId="46562"/>
    <cellStyle name="Normal 6 4 5 5" xfId="32226"/>
    <cellStyle name="Normal 6 4 6" xfId="5159"/>
    <cellStyle name="Normal 6 4 6 2" xfId="12363"/>
    <cellStyle name="Normal 6 4 6 2 2" xfId="26846"/>
    <cellStyle name="Normal 6 4 6 2 2 2" xfId="55517"/>
    <cellStyle name="Normal 6 4 6 2 3" xfId="41181"/>
    <cellStyle name="Normal 6 4 6 3" xfId="19676"/>
    <cellStyle name="Normal 6 4 6 3 2" xfId="48347"/>
    <cellStyle name="Normal 6 4 6 4" xfId="34011"/>
    <cellStyle name="Normal 6 4 7" xfId="8793"/>
    <cellStyle name="Normal 6 4 7 2" xfId="23276"/>
    <cellStyle name="Normal 6 4 7 2 2" xfId="51947"/>
    <cellStyle name="Normal 6 4 7 3" xfId="37611"/>
    <cellStyle name="Normal 6 4 8" xfId="16113"/>
    <cellStyle name="Normal 6 4 8 2" xfId="44784"/>
    <cellStyle name="Normal 6 4 9" xfId="30448"/>
    <cellStyle name="Normal 6 5" xfId="717"/>
    <cellStyle name="Normal 6 5 2" xfId="1162"/>
    <cellStyle name="Normal 6 5 2 2" xfId="3138"/>
    <cellStyle name="Normal 6 5 2 2 2" xfId="4901"/>
    <cellStyle name="Normal 6 5 2 2 2 2" xfId="8464"/>
    <cellStyle name="Normal 6 5 2 2 2 2 2" xfId="15668"/>
    <cellStyle name="Normal 6 5 2 2 2 2 2 2" xfId="30151"/>
    <cellStyle name="Normal 6 5 2 2 2 2 2 2 2" xfId="58822"/>
    <cellStyle name="Normal 6 5 2 2 2 2 2 3" xfId="44486"/>
    <cellStyle name="Normal 6 5 2 2 2 2 3" xfId="22981"/>
    <cellStyle name="Normal 6 5 2 2 2 2 3 2" xfId="51652"/>
    <cellStyle name="Normal 6 5 2 2 2 2 4" xfId="37316"/>
    <cellStyle name="Normal 6 5 2 2 2 3" xfId="12105"/>
    <cellStyle name="Normal 6 5 2 2 2 3 2" xfId="26588"/>
    <cellStyle name="Normal 6 5 2 2 2 3 2 2" xfId="55259"/>
    <cellStyle name="Normal 6 5 2 2 2 3 3" xfId="40923"/>
    <cellStyle name="Normal 6 5 2 2 2 4" xfId="19418"/>
    <cellStyle name="Normal 6 5 2 2 2 4 2" xfId="48089"/>
    <cellStyle name="Normal 6 5 2 2 2 5" xfId="33753"/>
    <cellStyle name="Normal 6 5 2 2 3" xfId="6696"/>
    <cellStyle name="Normal 6 5 2 2 3 2" xfId="13900"/>
    <cellStyle name="Normal 6 5 2 2 3 2 2" xfId="28383"/>
    <cellStyle name="Normal 6 5 2 2 3 2 2 2" xfId="57054"/>
    <cellStyle name="Normal 6 5 2 2 3 2 3" xfId="42718"/>
    <cellStyle name="Normal 6 5 2 2 3 3" xfId="21213"/>
    <cellStyle name="Normal 6 5 2 2 3 3 2" xfId="49884"/>
    <cellStyle name="Normal 6 5 2 2 3 4" xfId="35548"/>
    <cellStyle name="Normal 6 5 2 2 4" xfId="10337"/>
    <cellStyle name="Normal 6 5 2 2 4 2" xfId="24820"/>
    <cellStyle name="Normal 6 5 2 2 4 2 2" xfId="53491"/>
    <cellStyle name="Normal 6 5 2 2 4 3" xfId="39155"/>
    <cellStyle name="Normal 6 5 2 2 5" xfId="17650"/>
    <cellStyle name="Normal 6 5 2 2 5 2" xfId="46321"/>
    <cellStyle name="Normal 6 5 2 2 6" xfId="31985"/>
    <cellStyle name="Normal 6 5 2 3" xfId="4017"/>
    <cellStyle name="Normal 6 5 2 3 2" xfId="7580"/>
    <cellStyle name="Normal 6 5 2 3 2 2" xfId="14784"/>
    <cellStyle name="Normal 6 5 2 3 2 2 2" xfId="29267"/>
    <cellStyle name="Normal 6 5 2 3 2 2 2 2" xfId="57938"/>
    <cellStyle name="Normal 6 5 2 3 2 2 3" xfId="43602"/>
    <cellStyle name="Normal 6 5 2 3 2 3" xfId="22097"/>
    <cellStyle name="Normal 6 5 2 3 2 3 2" xfId="50768"/>
    <cellStyle name="Normal 6 5 2 3 2 4" xfId="36432"/>
    <cellStyle name="Normal 6 5 2 3 3" xfId="11221"/>
    <cellStyle name="Normal 6 5 2 3 3 2" xfId="25704"/>
    <cellStyle name="Normal 6 5 2 3 3 2 2" xfId="54375"/>
    <cellStyle name="Normal 6 5 2 3 3 3" xfId="40039"/>
    <cellStyle name="Normal 6 5 2 3 4" xfId="18534"/>
    <cellStyle name="Normal 6 5 2 3 4 2" xfId="47205"/>
    <cellStyle name="Normal 6 5 2 3 5" xfId="32869"/>
    <cellStyle name="Normal 6 5 2 4" xfId="5802"/>
    <cellStyle name="Normal 6 5 2 4 2" xfId="13006"/>
    <cellStyle name="Normal 6 5 2 4 2 2" xfId="27489"/>
    <cellStyle name="Normal 6 5 2 4 2 2 2" xfId="56160"/>
    <cellStyle name="Normal 6 5 2 4 2 3" xfId="41824"/>
    <cellStyle name="Normal 6 5 2 4 3" xfId="20319"/>
    <cellStyle name="Normal 6 5 2 4 3 2" xfId="48990"/>
    <cellStyle name="Normal 6 5 2 4 4" xfId="34654"/>
    <cellStyle name="Normal 6 5 2 5" xfId="9443"/>
    <cellStyle name="Normal 6 5 2 5 2" xfId="23926"/>
    <cellStyle name="Normal 6 5 2 5 2 2" xfId="52597"/>
    <cellStyle name="Normal 6 5 2 5 3" xfId="38261"/>
    <cellStyle name="Normal 6 5 2 6" xfId="16756"/>
    <cellStyle name="Normal 6 5 2 6 2" xfId="45427"/>
    <cellStyle name="Normal 6 5 2 7" xfId="31091"/>
    <cellStyle name="Normal 6 5 2 8" xfId="2259"/>
    <cellStyle name="Normal 6 5 3" xfId="2708"/>
    <cellStyle name="Normal 6 5 3 2" xfId="4467"/>
    <cellStyle name="Normal 6 5 3 2 2" xfId="8030"/>
    <cellStyle name="Normal 6 5 3 2 2 2" xfId="15234"/>
    <cellStyle name="Normal 6 5 3 2 2 2 2" xfId="29717"/>
    <cellStyle name="Normal 6 5 3 2 2 2 2 2" xfId="58388"/>
    <cellStyle name="Normal 6 5 3 2 2 2 3" xfId="44052"/>
    <cellStyle name="Normal 6 5 3 2 2 3" xfId="22547"/>
    <cellStyle name="Normal 6 5 3 2 2 3 2" xfId="51218"/>
    <cellStyle name="Normal 6 5 3 2 2 4" xfId="36882"/>
    <cellStyle name="Normal 6 5 3 2 3" xfId="11671"/>
    <cellStyle name="Normal 6 5 3 2 3 2" xfId="26154"/>
    <cellStyle name="Normal 6 5 3 2 3 2 2" xfId="54825"/>
    <cellStyle name="Normal 6 5 3 2 3 3" xfId="40489"/>
    <cellStyle name="Normal 6 5 3 2 4" xfId="18984"/>
    <cellStyle name="Normal 6 5 3 2 4 2" xfId="47655"/>
    <cellStyle name="Normal 6 5 3 2 5" xfId="33319"/>
    <cellStyle name="Normal 6 5 3 3" xfId="6262"/>
    <cellStyle name="Normal 6 5 3 3 2" xfId="13466"/>
    <cellStyle name="Normal 6 5 3 3 2 2" xfId="27949"/>
    <cellStyle name="Normal 6 5 3 3 2 2 2" xfId="56620"/>
    <cellStyle name="Normal 6 5 3 3 2 3" xfId="42284"/>
    <cellStyle name="Normal 6 5 3 3 3" xfId="20779"/>
    <cellStyle name="Normal 6 5 3 3 3 2" xfId="49450"/>
    <cellStyle name="Normal 6 5 3 3 4" xfId="35114"/>
    <cellStyle name="Normal 6 5 3 4" xfId="9903"/>
    <cellStyle name="Normal 6 5 3 4 2" xfId="24386"/>
    <cellStyle name="Normal 6 5 3 4 2 2" xfId="53057"/>
    <cellStyle name="Normal 6 5 3 4 3" xfId="38721"/>
    <cellStyle name="Normal 6 5 3 5" xfId="17216"/>
    <cellStyle name="Normal 6 5 3 5 2" xfId="45887"/>
    <cellStyle name="Normal 6 5 3 6" xfId="31551"/>
    <cellStyle name="Normal 6 5 4" xfId="3585"/>
    <cellStyle name="Normal 6 5 4 2" xfId="7146"/>
    <cellStyle name="Normal 6 5 4 2 2" xfId="14350"/>
    <cellStyle name="Normal 6 5 4 2 2 2" xfId="28833"/>
    <cellStyle name="Normal 6 5 4 2 2 2 2" xfId="57504"/>
    <cellStyle name="Normal 6 5 4 2 2 3" xfId="43168"/>
    <cellStyle name="Normal 6 5 4 2 3" xfId="21663"/>
    <cellStyle name="Normal 6 5 4 2 3 2" xfId="50334"/>
    <cellStyle name="Normal 6 5 4 2 4" xfId="35998"/>
    <cellStyle name="Normal 6 5 4 3" xfId="10787"/>
    <cellStyle name="Normal 6 5 4 3 2" xfId="25270"/>
    <cellStyle name="Normal 6 5 4 3 2 2" xfId="53941"/>
    <cellStyle name="Normal 6 5 4 3 3" xfId="39605"/>
    <cellStyle name="Normal 6 5 4 4" xfId="18100"/>
    <cellStyle name="Normal 6 5 4 4 2" xfId="46771"/>
    <cellStyle name="Normal 6 5 4 5" xfId="32435"/>
    <cellStyle name="Normal 6 5 5" xfId="5368"/>
    <cellStyle name="Normal 6 5 5 2" xfId="12572"/>
    <cellStyle name="Normal 6 5 5 2 2" xfId="27055"/>
    <cellStyle name="Normal 6 5 5 2 2 2" xfId="55726"/>
    <cellStyle name="Normal 6 5 5 2 3" xfId="41390"/>
    <cellStyle name="Normal 6 5 5 3" xfId="19885"/>
    <cellStyle name="Normal 6 5 5 3 2" xfId="48556"/>
    <cellStyle name="Normal 6 5 5 4" xfId="34220"/>
    <cellStyle name="Normal 6 5 6" xfId="9006"/>
    <cellStyle name="Normal 6 5 6 2" xfId="23489"/>
    <cellStyle name="Normal 6 5 6 2 2" xfId="52160"/>
    <cellStyle name="Normal 6 5 6 3" xfId="37824"/>
    <cellStyle name="Normal 6 5 7" xfId="16322"/>
    <cellStyle name="Normal 6 5 7 2" xfId="44993"/>
    <cellStyle name="Normal 6 5 8" xfId="30657"/>
    <cellStyle name="Normal 6 5 9" xfId="1829"/>
    <cellStyle name="Normal 6 6" xfId="946"/>
    <cellStyle name="Normal 6 6 2" xfId="2924"/>
    <cellStyle name="Normal 6 6 2 2" xfId="4685"/>
    <cellStyle name="Normal 6 6 2 2 2" xfId="8248"/>
    <cellStyle name="Normal 6 6 2 2 2 2" xfId="15452"/>
    <cellStyle name="Normal 6 6 2 2 2 2 2" xfId="29935"/>
    <cellStyle name="Normal 6 6 2 2 2 2 2 2" xfId="58606"/>
    <cellStyle name="Normal 6 6 2 2 2 2 3" xfId="44270"/>
    <cellStyle name="Normal 6 6 2 2 2 3" xfId="22765"/>
    <cellStyle name="Normal 6 6 2 2 2 3 2" xfId="51436"/>
    <cellStyle name="Normal 6 6 2 2 2 4" xfId="37100"/>
    <cellStyle name="Normal 6 6 2 2 3" xfId="11889"/>
    <cellStyle name="Normal 6 6 2 2 3 2" xfId="26372"/>
    <cellStyle name="Normal 6 6 2 2 3 2 2" xfId="55043"/>
    <cellStyle name="Normal 6 6 2 2 3 3" xfId="40707"/>
    <cellStyle name="Normal 6 6 2 2 4" xfId="19202"/>
    <cellStyle name="Normal 6 6 2 2 4 2" xfId="47873"/>
    <cellStyle name="Normal 6 6 2 2 5" xfId="33537"/>
    <cellStyle name="Normal 6 6 2 3" xfId="6480"/>
    <cellStyle name="Normal 6 6 2 3 2" xfId="13684"/>
    <cellStyle name="Normal 6 6 2 3 2 2" xfId="28167"/>
    <cellStyle name="Normal 6 6 2 3 2 2 2" xfId="56838"/>
    <cellStyle name="Normal 6 6 2 3 2 3" xfId="42502"/>
    <cellStyle name="Normal 6 6 2 3 3" xfId="20997"/>
    <cellStyle name="Normal 6 6 2 3 3 2" xfId="49668"/>
    <cellStyle name="Normal 6 6 2 3 4" xfId="35332"/>
    <cellStyle name="Normal 6 6 2 4" xfId="10121"/>
    <cellStyle name="Normal 6 6 2 4 2" xfId="24604"/>
    <cellStyle name="Normal 6 6 2 4 2 2" xfId="53275"/>
    <cellStyle name="Normal 6 6 2 4 3" xfId="38939"/>
    <cellStyle name="Normal 6 6 2 5" xfId="17434"/>
    <cellStyle name="Normal 6 6 2 5 2" xfId="46105"/>
    <cellStyle name="Normal 6 6 2 6" xfId="31769"/>
    <cellStyle name="Normal 6 6 3" xfId="3801"/>
    <cellStyle name="Normal 6 6 3 2" xfId="7364"/>
    <cellStyle name="Normal 6 6 3 2 2" xfId="14568"/>
    <cellStyle name="Normal 6 6 3 2 2 2" xfId="29051"/>
    <cellStyle name="Normal 6 6 3 2 2 2 2" xfId="57722"/>
    <cellStyle name="Normal 6 6 3 2 2 3" xfId="43386"/>
    <cellStyle name="Normal 6 6 3 2 3" xfId="21881"/>
    <cellStyle name="Normal 6 6 3 2 3 2" xfId="50552"/>
    <cellStyle name="Normal 6 6 3 2 4" xfId="36216"/>
    <cellStyle name="Normal 6 6 3 3" xfId="11005"/>
    <cellStyle name="Normal 6 6 3 3 2" xfId="25488"/>
    <cellStyle name="Normal 6 6 3 3 2 2" xfId="54159"/>
    <cellStyle name="Normal 6 6 3 3 3" xfId="39823"/>
    <cellStyle name="Normal 6 6 3 4" xfId="18318"/>
    <cellStyle name="Normal 6 6 3 4 2" xfId="46989"/>
    <cellStyle name="Normal 6 6 3 5" xfId="32653"/>
    <cellStyle name="Normal 6 6 4" xfId="5586"/>
    <cellStyle name="Normal 6 6 4 2" xfId="12790"/>
    <cellStyle name="Normal 6 6 4 2 2" xfId="27273"/>
    <cellStyle name="Normal 6 6 4 2 2 2" xfId="55944"/>
    <cellStyle name="Normal 6 6 4 2 3" xfId="41608"/>
    <cellStyle name="Normal 6 6 4 3" xfId="20103"/>
    <cellStyle name="Normal 6 6 4 3 2" xfId="48774"/>
    <cellStyle name="Normal 6 6 4 4" xfId="34438"/>
    <cellStyle name="Normal 6 6 5" xfId="9227"/>
    <cellStyle name="Normal 6 6 5 2" xfId="23710"/>
    <cellStyle name="Normal 6 6 5 2 2" xfId="52381"/>
    <cellStyle name="Normal 6 6 5 3" xfId="38045"/>
    <cellStyle name="Normal 6 6 6" xfId="16540"/>
    <cellStyle name="Normal 6 6 6 2" xfId="45211"/>
    <cellStyle name="Normal 6 6 7" xfId="30875"/>
    <cellStyle name="Normal 6 6 8" xfId="2045"/>
    <cellStyle name="Normal 6 7" xfId="2497"/>
    <cellStyle name="Normal 6 7 2" xfId="4251"/>
    <cellStyle name="Normal 6 7 2 2" xfId="7814"/>
    <cellStyle name="Normal 6 7 2 2 2" xfId="15018"/>
    <cellStyle name="Normal 6 7 2 2 2 2" xfId="29501"/>
    <cellStyle name="Normal 6 7 2 2 2 2 2" xfId="58172"/>
    <cellStyle name="Normal 6 7 2 2 2 3" xfId="43836"/>
    <cellStyle name="Normal 6 7 2 2 3" xfId="22331"/>
    <cellStyle name="Normal 6 7 2 2 3 2" xfId="51002"/>
    <cellStyle name="Normal 6 7 2 2 4" xfId="36666"/>
    <cellStyle name="Normal 6 7 2 3" xfId="11455"/>
    <cellStyle name="Normal 6 7 2 3 2" xfId="25938"/>
    <cellStyle name="Normal 6 7 2 3 2 2" xfId="54609"/>
    <cellStyle name="Normal 6 7 2 3 3" xfId="40273"/>
    <cellStyle name="Normal 6 7 2 4" xfId="18768"/>
    <cellStyle name="Normal 6 7 2 4 2" xfId="47439"/>
    <cellStyle name="Normal 6 7 2 5" xfId="33103"/>
    <cellStyle name="Normal 6 7 3" xfId="6046"/>
    <cellStyle name="Normal 6 7 3 2" xfId="13250"/>
    <cellStyle name="Normal 6 7 3 2 2" xfId="27733"/>
    <cellStyle name="Normal 6 7 3 2 2 2" xfId="56404"/>
    <cellStyle name="Normal 6 7 3 2 3" xfId="42068"/>
    <cellStyle name="Normal 6 7 3 3" xfId="20563"/>
    <cellStyle name="Normal 6 7 3 3 2" xfId="49234"/>
    <cellStyle name="Normal 6 7 3 4" xfId="34898"/>
    <cellStyle name="Normal 6 7 4" xfId="9687"/>
    <cellStyle name="Normal 6 7 4 2" xfId="24170"/>
    <cellStyle name="Normal 6 7 4 2 2" xfId="52841"/>
    <cellStyle name="Normal 6 7 4 3" xfId="38505"/>
    <cellStyle name="Normal 6 7 5" xfId="17000"/>
    <cellStyle name="Normal 6 7 5 2" xfId="45671"/>
    <cellStyle name="Normal 6 7 6" xfId="31335"/>
    <cellStyle name="Normal 6 8" xfId="3369"/>
    <cellStyle name="Normal 6 8 2" xfId="6930"/>
    <cellStyle name="Normal 6 8 2 2" xfId="14134"/>
    <cellStyle name="Normal 6 8 2 2 2" xfId="28617"/>
    <cellStyle name="Normal 6 8 2 2 2 2" xfId="57288"/>
    <cellStyle name="Normal 6 8 2 2 3" xfId="42952"/>
    <cellStyle name="Normal 6 8 2 3" xfId="21447"/>
    <cellStyle name="Normal 6 8 2 3 2" xfId="50118"/>
    <cellStyle name="Normal 6 8 2 4" xfId="35782"/>
    <cellStyle name="Normal 6 8 3" xfId="10571"/>
    <cellStyle name="Normal 6 8 3 2" xfId="25054"/>
    <cellStyle name="Normal 6 8 3 2 2" xfId="53725"/>
    <cellStyle name="Normal 6 8 3 3" xfId="39389"/>
    <cellStyle name="Normal 6 8 4" xfId="17884"/>
    <cellStyle name="Normal 6 8 4 2" xfId="46555"/>
    <cellStyle name="Normal 6 8 5" xfId="32219"/>
    <cellStyle name="Normal 6 9" xfId="5152"/>
    <cellStyle name="Normal 6 9 2" xfId="12356"/>
    <cellStyle name="Normal 6 9 2 2" xfId="26839"/>
    <cellStyle name="Normal 6 9 2 2 2" xfId="55510"/>
    <cellStyle name="Normal 6 9 2 3" xfId="41174"/>
    <cellStyle name="Normal 6 9 3" xfId="19669"/>
    <cellStyle name="Normal 6 9 3 2" xfId="48340"/>
    <cellStyle name="Normal 6 9 4" xfId="34004"/>
    <cellStyle name="Normal 7" xfId="387"/>
    <cellStyle name="Normal 7 2" xfId="388"/>
    <cellStyle name="Normal 7 2 2" xfId="15913"/>
    <cellStyle name="Normal 7 2 2 2" xfId="30292"/>
    <cellStyle name="Normal 7 2 2 2 2" xfId="58964"/>
    <cellStyle name="Normal 7 2 2 3" xfId="44628"/>
    <cellStyle name="Normal 7 2 3" xfId="15914"/>
    <cellStyle name="Normal 7 2 3 2" xfId="30293"/>
    <cellStyle name="Normal 7 2 3 2 2" xfId="58965"/>
    <cellStyle name="Normal 7 2 3 3" xfId="44629"/>
    <cellStyle name="Normal 7 2 4" xfId="15915"/>
    <cellStyle name="Normal 7 2 4 2" xfId="30294"/>
    <cellStyle name="Normal 7 2 4 2 2" xfId="58966"/>
    <cellStyle name="Normal 7 2 4 3" xfId="44630"/>
    <cellStyle name="Normal 7 2 5" xfId="15916"/>
    <cellStyle name="Normal 7 2 5 2" xfId="30295"/>
    <cellStyle name="Normal 7 2 5 2 2" xfId="58967"/>
    <cellStyle name="Normal 7 2 5 3" xfId="44631"/>
    <cellStyle name="Normal 7 2 6" xfId="15917"/>
    <cellStyle name="Normal 7 2 6 2" xfId="30296"/>
    <cellStyle name="Normal 7 2 6 2 2" xfId="58968"/>
    <cellStyle name="Normal 7 2 6 3" xfId="44632"/>
    <cellStyle name="Normal 7 2 7" xfId="15912"/>
    <cellStyle name="Normal 7 2 7 2" xfId="30291"/>
    <cellStyle name="Normal 7 2 7 2 2" xfId="58963"/>
    <cellStyle name="Normal 7 2 7 3" xfId="44627"/>
    <cellStyle name="Normal 7 3" xfId="389"/>
    <cellStyle name="Normal 7 4" xfId="15911"/>
    <cellStyle name="Normal 7 4 2" xfId="30290"/>
    <cellStyle name="Normal 7 4 2 2" xfId="58962"/>
    <cellStyle name="Normal 7 4 3" xfId="44626"/>
    <cellStyle name="Normal 8" xfId="390"/>
    <cellStyle name="Normal 8 2" xfId="391"/>
    <cellStyle name="Normal 8 2 10" xfId="30449"/>
    <cellStyle name="Normal 8 2 11" xfId="1625"/>
    <cellStyle name="Normal 8 2 2" xfId="392"/>
    <cellStyle name="Normal 8 2 2 10" xfId="1626"/>
    <cellStyle name="Normal 8 2 2 2" xfId="726"/>
    <cellStyle name="Normal 8 2 2 2 2" xfId="1171"/>
    <cellStyle name="Normal 8 2 2 2 2 2" xfId="3147"/>
    <cellStyle name="Normal 8 2 2 2 2 2 2" xfId="4910"/>
    <cellStyle name="Normal 8 2 2 2 2 2 2 2" xfId="8473"/>
    <cellStyle name="Normal 8 2 2 2 2 2 2 2 2" xfId="15677"/>
    <cellStyle name="Normal 8 2 2 2 2 2 2 2 2 2" xfId="30160"/>
    <cellStyle name="Normal 8 2 2 2 2 2 2 2 2 2 2" xfId="58831"/>
    <cellStyle name="Normal 8 2 2 2 2 2 2 2 2 3" xfId="44495"/>
    <cellStyle name="Normal 8 2 2 2 2 2 2 2 3" xfId="22990"/>
    <cellStyle name="Normal 8 2 2 2 2 2 2 2 3 2" xfId="51661"/>
    <cellStyle name="Normal 8 2 2 2 2 2 2 2 4" xfId="37325"/>
    <cellStyle name="Normal 8 2 2 2 2 2 2 3" xfId="12114"/>
    <cellStyle name="Normal 8 2 2 2 2 2 2 3 2" xfId="26597"/>
    <cellStyle name="Normal 8 2 2 2 2 2 2 3 2 2" xfId="55268"/>
    <cellStyle name="Normal 8 2 2 2 2 2 2 3 3" xfId="40932"/>
    <cellStyle name="Normal 8 2 2 2 2 2 2 4" xfId="19427"/>
    <cellStyle name="Normal 8 2 2 2 2 2 2 4 2" xfId="48098"/>
    <cellStyle name="Normal 8 2 2 2 2 2 2 5" xfId="33762"/>
    <cellStyle name="Normal 8 2 2 2 2 2 3" xfId="6705"/>
    <cellStyle name="Normal 8 2 2 2 2 2 3 2" xfId="13909"/>
    <cellStyle name="Normal 8 2 2 2 2 2 3 2 2" xfId="28392"/>
    <cellStyle name="Normal 8 2 2 2 2 2 3 2 2 2" xfId="57063"/>
    <cellStyle name="Normal 8 2 2 2 2 2 3 2 3" xfId="42727"/>
    <cellStyle name="Normal 8 2 2 2 2 2 3 3" xfId="21222"/>
    <cellStyle name="Normal 8 2 2 2 2 2 3 3 2" xfId="49893"/>
    <cellStyle name="Normal 8 2 2 2 2 2 3 4" xfId="35557"/>
    <cellStyle name="Normal 8 2 2 2 2 2 4" xfId="10346"/>
    <cellStyle name="Normal 8 2 2 2 2 2 4 2" xfId="24829"/>
    <cellStyle name="Normal 8 2 2 2 2 2 4 2 2" xfId="53500"/>
    <cellStyle name="Normal 8 2 2 2 2 2 4 3" xfId="39164"/>
    <cellStyle name="Normal 8 2 2 2 2 2 5" xfId="17659"/>
    <cellStyle name="Normal 8 2 2 2 2 2 5 2" xfId="46330"/>
    <cellStyle name="Normal 8 2 2 2 2 2 6" xfId="31994"/>
    <cellStyle name="Normal 8 2 2 2 2 3" xfId="4026"/>
    <cellStyle name="Normal 8 2 2 2 2 3 2" xfId="7589"/>
    <cellStyle name="Normal 8 2 2 2 2 3 2 2" xfId="14793"/>
    <cellStyle name="Normal 8 2 2 2 2 3 2 2 2" xfId="29276"/>
    <cellStyle name="Normal 8 2 2 2 2 3 2 2 2 2" xfId="57947"/>
    <cellStyle name="Normal 8 2 2 2 2 3 2 2 3" xfId="43611"/>
    <cellStyle name="Normal 8 2 2 2 2 3 2 3" xfId="22106"/>
    <cellStyle name="Normal 8 2 2 2 2 3 2 3 2" xfId="50777"/>
    <cellStyle name="Normal 8 2 2 2 2 3 2 4" xfId="36441"/>
    <cellStyle name="Normal 8 2 2 2 2 3 3" xfId="11230"/>
    <cellStyle name="Normal 8 2 2 2 2 3 3 2" xfId="25713"/>
    <cellStyle name="Normal 8 2 2 2 2 3 3 2 2" xfId="54384"/>
    <cellStyle name="Normal 8 2 2 2 2 3 3 3" xfId="40048"/>
    <cellStyle name="Normal 8 2 2 2 2 3 4" xfId="18543"/>
    <cellStyle name="Normal 8 2 2 2 2 3 4 2" xfId="47214"/>
    <cellStyle name="Normal 8 2 2 2 2 3 5" xfId="32878"/>
    <cellStyle name="Normal 8 2 2 2 2 4" xfId="5811"/>
    <cellStyle name="Normal 8 2 2 2 2 4 2" xfId="13015"/>
    <cellStyle name="Normal 8 2 2 2 2 4 2 2" xfId="27498"/>
    <cellStyle name="Normal 8 2 2 2 2 4 2 2 2" xfId="56169"/>
    <cellStyle name="Normal 8 2 2 2 2 4 2 3" xfId="41833"/>
    <cellStyle name="Normal 8 2 2 2 2 4 3" xfId="20328"/>
    <cellStyle name="Normal 8 2 2 2 2 4 3 2" xfId="48999"/>
    <cellStyle name="Normal 8 2 2 2 2 4 4" xfId="34663"/>
    <cellStyle name="Normal 8 2 2 2 2 5" xfId="9452"/>
    <cellStyle name="Normal 8 2 2 2 2 5 2" xfId="23935"/>
    <cellStyle name="Normal 8 2 2 2 2 5 2 2" xfId="52606"/>
    <cellStyle name="Normal 8 2 2 2 2 5 3" xfId="38270"/>
    <cellStyle name="Normal 8 2 2 2 2 6" xfId="16765"/>
    <cellStyle name="Normal 8 2 2 2 2 6 2" xfId="45436"/>
    <cellStyle name="Normal 8 2 2 2 2 7" xfId="31100"/>
    <cellStyle name="Normal 8 2 2 2 2 8" xfId="2268"/>
    <cellStyle name="Normal 8 2 2 2 3" xfId="2717"/>
    <cellStyle name="Normal 8 2 2 2 3 2" xfId="4476"/>
    <cellStyle name="Normal 8 2 2 2 3 2 2" xfId="8039"/>
    <cellStyle name="Normal 8 2 2 2 3 2 2 2" xfId="15243"/>
    <cellStyle name="Normal 8 2 2 2 3 2 2 2 2" xfId="29726"/>
    <cellStyle name="Normal 8 2 2 2 3 2 2 2 2 2" xfId="58397"/>
    <cellStyle name="Normal 8 2 2 2 3 2 2 2 3" xfId="44061"/>
    <cellStyle name="Normal 8 2 2 2 3 2 2 3" xfId="22556"/>
    <cellStyle name="Normal 8 2 2 2 3 2 2 3 2" xfId="51227"/>
    <cellStyle name="Normal 8 2 2 2 3 2 2 4" xfId="36891"/>
    <cellStyle name="Normal 8 2 2 2 3 2 3" xfId="11680"/>
    <cellStyle name="Normal 8 2 2 2 3 2 3 2" xfId="26163"/>
    <cellStyle name="Normal 8 2 2 2 3 2 3 2 2" xfId="54834"/>
    <cellStyle name="Normal 8 2 2 2 3 2 3 3" xfId="40498"/>
    <cellStyle name="Normal 8 2 2 2 3 2 4" xfId="18993"/>
    <cellStyle name="Normal 8 2 2 2 3 2 4 2" xfId="47664"/>
    <cellStyle name="Normal 8 2 2 2 3 2 5" xfId="33328"/>
    <cellStyle name="Normal 8 2 2 2 3 3" xfId="6271"/>
    <cellStyle name="Normal 8 2 2 2 3 3 2" xfId="13475"/>
    <cellStyle name="Normal 8 2 2 2 3 3 2 2" xfId="27958"/>
    <cellStyle name="Normal 8 2 2 2 3 3 2 2 2" xfId="56629"/>
    <cellStyle name="Normal 8 2 2 2 3 3 2 3" xfId="42293"/>
    <cellStyle name="Normal 8 2 2 2 3 3 3" xfId="20788"/>
    <cellStyle name="Normal 8 2 2 2 3 3 3 2" xfId="49459"/>
    <cellStyle name="Normal 8 2 2 2 3 3 4" xfId="35123"/>
    <cellStyle name="Normal 8 2 2 2 3 4" xfId="9912"/>
    <cellStyle name="Normal 8 2 2 2 3 4 2" xfId="24395"/>
    <cellStyle name="Normal 8 2 2 2 3 4 2 2" xfId="53066"/>
    <cellStyle name="Normal 8 2 2 2 3 4 3" xfId="38730"/>
    <cellStyle name="Normal 8 2 2 2 3 5" xfId="17225"/>
    <cellStyle name="Normal 8 2 2 2 3 5 2" xfId="45896"/>
    <cellStyle name="Normal 8 2 2 2 3 6" xfId="31560"/>
    <cellStyle name="Normal 8 2 2 2 4" xfId="3594"/>
    <cellStyle name="Normal 8 2 2 2 4 2" xfId="7155"/>
    <cellStyle name="Normal 8 2 2 2 4 2 2" xfId="14359"/>
    <cellStyle name="Normal 8 2 2 2 4 2 2 2" xfId="28842"/>
    <cellStyle name="Normal 8 2 2 2 4 2 2 2 2" xfId="57513"/>
    <cellStyle name="Normal 8 2 2 2 4 2 2 3" xfId="43177"/>
    <cellStyle name="Normal 8 2 2 2 4 2 3" xfId="21672"/>
    <cellStyle name="Normal 8 2 2 2 4 2 3 2" xfId="50343"/>
    <cellStyle name="Normal 8 2 2 2 4 2 4" xfId="36007"/>
    <cellStyle name="Normal 8 2 2 2 4 3" xfId="10796"/>
    <cellStyle name="Normal 8 2 2 2 4 3 2" xfId="25279"/>
    <cellStyle name="Normal 8 2 2 2 4 3 2 2" xfId="53950"/>
    <cellStyle name="Normal 8 2 2 2 4 3 3" xfId="39614"/>
    <cellStyle name="Normal 8 2 2 2 4 4" xfId="18109"/>
    <cellStyle name="Normal 8 2 2 2 4 4 2" xfId="46780"/>
    <cellStyle name="Normal 8 2 2 2 4 5" xfId="32444"/>
    <cellStyle name="Normal 8 2 2 2 5" xfId="5377"/>
    <cellStyle name="Normal 8 2 2 2 5 2" xfId="12581"/>
    <cellStyle name="Normal 8 2 2 2 5 2 2" xfId="27064"/>
    <cellStyle name="Normal 8 2 2 2 5 2 2 2" xfId="55735"/>
    <cellStyle name="Normal 8 2 2 2 5 2 3" xfId="41399"/>
    <cellStyle name="Normal 8 2 2 2 5 3" xfId="19894"/>
    <cellStyle name="Normal 8 2 2 2 5 3 2" xfId="48565"/>
    <cellStyle name="Normal 8 2 2 2 5 4" xfId="34229"/>
    <cellStyle name="Normal 8 2 2 2 6" xfId="9015"/>
    <cellStyle name="Normal 8 2 2 2 6 2" xfId="23498"/>
    <cellStyle name="Normal 8 2 2 2 6 2 2" xfId="52169"/>
    <cellStyle name="Normal 8 2 2 2 6 3" xfId="37833"/>
    <cellStyle name="Normal 8 2 2 2 7" xfId="16331"/>
    <cellStyle name="Normal 8 2 2 2 7 2" xfId="45002"/>
    <cellStyle name="Normal 8 2 2 2 8" xfId="30666"/>
    <cellStyle name="Normal 8 2 2 2 9" xfId="1838"/>
    <cellStyle name="Normal 8 2 2 3" xfId="955"/>
    <cellStyle name="Normal 8 2 2 3 2" xfId="2933"/>
    <cellStyle name="Normal 8 2 2 3 2 2" xfId="4694"/>
    <cellStyle name="Normal 8 2 2 3 2 2 2" xfId="8257"/>
    <cellStyle name="Normal 8 2 2 3 2 2 2 2" xfId="15461"/>
    <cellStyle name="Normal 8 2 2 3 2 2 2 2 2" xfId="29944"/>
    <cellStyle name="Normal 8 2 2 3 2 2 2 2 2 2" xfId="58615"/>
    <cellStyle name="Normal 8 2 2 3 2 2 2 2 3" xfId="44279"/>
    <cellStyle name="Normal 8 2 2 3 2 2 2 3" xfId="22774"/>
    <cellStyle name="Normal 8 2 2 3 2 2 2 3 2" xfId="51445"/>
    <cellStyle name="Normal 8 2 2 3 2 2 2 4" xfId="37109"/>
    <cellStyle name="Normal 8 2 2 3 2 2 3" xfId="11898"/>
    <cellStyle name="Normal 8 2 2 3 2 2 3 2" xfId="26381"/>
    <cellStyle name="Normal 8 2 2 3 2 2 3 2 2" xfId="55052"/>
    <cellStyle name="Normal 8 2 2 3 2 2 3 3" xfId="40716"/>
    <cellStyle name="Normal 8 2 2 3 2 2 4" xfId="19211"/>
    <cellStyle name="Normal 8 2 2 3 2 2 4 2" xfId="47882"/>
    <cellStyle name="Normal 8 2 2 3 2 2 5" xfId="33546"/>
    <cellStyle name="Normal 8 2 2 3 2 3" xfId="6489"/>
    <cellStyle name="Normal 8 2 2 3 2 3 2" xfId="13693"/>
    <cellStyle name="Normal 8 2 2 3 2 3 2 2" xfId="28176"/>
    <cellStyle name="Normal 8 2 2 3 2 3 2 2 2" xfId="56847"/>
    <cellStyle name="Normal 8 2 2 3 2 3 2 3" xfId="42511"/>
    <cellStyle name="Normal 8 2 2 3 2 3 3" xfId="21006"/>
    <cellStyle name="Normal 8 2 2 3 2 3 3 2" xfId="49677"/>
    <cellStyle name="Normal 8 2 2 3 2 3 4" xfId="35341"/>
    <cellStyle name="Normal 8 2 2 3 2 4" xfId="10130"/>
    <cellStyle name="Normal 8 2 2 3 2 4 2" xfId="24613"/>
    <cellStyle name="Normal 8 2 2 3 2 4 2 2" xfId="53284"/>
    <cellStyle name="Normal 8 2 2 3 2 4 3" xfId="38948"/>
    <cellStyle name="Normal 8 2 2 3 2 5" xfId="17443"/>
    <cellStyle name="Normal 8 2 2 3 2 5 2" xfId="46114"/>
    <cellStyle name="Normal 8 2 2 3 2 6" xfId="31778"/>
    <cellStyle name="Normal 8 2 2 3 3" xfId="3810"/>
    <cellStyle name="Normal 8 2 2 3 3 2" xfId="7373"/>
    <cellStyle name="Normal 8 2 2 3 3 2 2" xfId="14577"/>
    <cellStyle name="Normal 8 2 2 3 3 2 2 2" xfId="29060"/>
    <cellStyle name="Normal 8 2 2 3 3 2 2 2 2" xfId="57731"/>
    <cellStyle name="Normal 8 2 2 3 3 2 2 3" xfId="43395"/>
    <cellStyle name="Normal 8 2 2 3 3 2 3" xfId="21890"/>
    <cellStyle name="Normal 8 2 2 3 3 2 3 2" xfId="50561"/>
    <cellStyle name="Normal 8 2 2 3 3 2 4" xfId="36225"/>
    <cellStyle name="Normal 8 2 2 3 3 3" xfId="11014"/>
    <cellStyle name="Normal 8 2 2 3 3 3 2" xfId="25497"/>
    <cellStyle name="Normal 8 2 2 3 3 3 2 2" xfId="54168"/>
    <cellStyle name="Normal 8 2 2 3 3 3 3" xfId="39832"/>
    <cellStyle name="Normal 8 2 2 3 3 4" xfId="18327"/>
    <cellStyle name="Normal 8 2 2 3 3 4 2" xfId="46998"/>
    <cellStyle name="Normal 8 2 2 3 3 5" xfId="32662"/>
    <cellStyle name="Normal 8 2 2 3 4" xfId="5595"/>
    <cellStyle name="Normal 8 2 2 3 4 2" xfId="12799"/>
    <cellStyle name="Normal 8 2 2 3 4 2 2" xfId="27282"/>
    <cellStyle name="Normal 8 2 2 3 4 2 2 2" xfId="55953"/>
    <cellStyle name="Normal 8 2 2 3 4 2 3" xfId="41617"/>
    <cellStyle name="Normal 8 2 2 3 4 3" xfId="20112"/>
    <cellStyle name="Normal 8 2 2 3 4 3 2" xfId="48783"/>
    <cellStyle name="Normal 8 2 2 3 4 4" xfId="34447"/>
    <cellStyle name="Normal 8 2 2 3 5" xfId="9236"/>
    <cellStyle name="Normal 8 2 2 3 5 2" xfId="23719"/>
    <cellStyle name="Normal 8 2 2 3 5 2 2" xfId="52390"/>
    <cellStyle name="Normal 8 2 2 3 5 3" xfId="38054"/>
    <cellStyle name="Normal 8 2 2 3 6" xfId="16549"/>
    <cellStyle name="Normal 8 2 2 3 6 2" xfId="45220"/>
    <cellStyle name="Normal 8 2 2 3 7" xfId="30884"/>
    <cellStyle name="Normal 8 2 2 3 8" xfId="2054"/>
    <cellStyle name="Normal 8 2 2 4" xfId="2506"/>
    <cellStyle name="Normal 8 2 2 4 2" xfId="4260"/>
    <cellStyle name="Normal 8 2 2 4 2 2" xfId="7823"/>
    <cellStyle name="Normal 8 2 2 4 2 2 2" xfId="15027"/>
    <cellStyle name="Normal 8 2 2 4 2 2 2 2" xfId="29510"/>
    <cellStyle name="Normal 8 2 2 4 2 2 2 2 2" xfId="58181"/>
    <cellStyle name="Normal 8 2 2 4 2 2 2 3" xfId="43845"/>
    <cellStyle name="Normal 8 2 2 4 2 2 3" xfId="22340"/>
    <cellStyle name="Normal 8 2 2 4 2 2 3 2" xfId="51011"/>
    <cellStyle name="Normal 8 2 2 4 2 2 4" xfId="36675"/>
    <cellStyle name="Normal 8 2 2 4 2 3" xfId="11464"/>
    <cellStyle name="Normal 8 2 2 4 2 3 2" xfId="25947"/>
    <cellStyle name="Normal 8 2 2 4 2 3 2 2" xfId="54618"/>
    <cellStyle name="Normal 8 2 2 4 2 3 3" xfId="40282"/>
    <cellStyle name="Normal 8 2 2 4 2 4" xfId="18777"/>
    <cellStyle name="Normal 8 2 2 4 2 4 2" xfId="47448"/>
    <cellStyle name="Normal 8 2 2 4 2 5" xfId="33112"/>
    <cellStyle name="Normal 8 2 2 4 3" xfId="6055"/>
    <cellStyle name="Normal 8 2 2 4 3 2" xfId="13259"/>
    <cellStyle name="Normal 8 2 2 4 3 2 2" xfId="27742"/>
    <cellStyle name="Normal 8 2 2 4 3 2 2 2" xfId="56413"/>
    <cellStyle name="Normal 8 2 2 4 3 2 3" xfId="42077"/>
    <cellStyle name="Normal 8 2 2 4 3 3" xfId="20572"/>
    <cellStyle name="Normal 8 2 2 4 3 3 2" xfId="49243"/>
    <cellStyle name="Normal 8 2 2 4 3 4" xfId="34907"/>
    <cellStyle name="Normal 8 2 2 4 4" xfId="9696"/>
    <cellStyle name="Normal 8 2 2 4 4 2" xfId="24179"/>
    <cellStyle name="Normal 8 2 2 4 4 2 2" xfId="52850"/>
    <cellStyle name="Normal 8 2 2 4 4 3" xfId="38514"/>
    <cellStyle name="Normal 8 2 2 4 5" xfId="17009"/>
    <cellStyle name="Normal 8 2 2 4 5 2" xfId="45680"/>
    <cellStyle name="Normal 8 2 2 4 6" xfId="31344"/>
    <cellStyle name="Normal 8 2 2 5" xfId="3378"/>
    <cellStyle name="Normal 8 2 2 5 2" xfId="6939"/>
    <cellStyle name="Normal 8 2 2 5 2 2" xfId="14143"/>
    <cellStyle name="Normal 8 2 2 5 2 2 2" xfId="28626"/>
    <cellStyle name="Normal 8 2 2 5 2 2 2 2" xfId="57297"/>
    <cellStyle name="Normal 8 2 2 5 2 2 3" xfId="42961"/>
    <cellStyle name="Normal 8 2 2 5 2 3" xfId="21456"/>
    <cellStyle name="Normal 8 2 2 5 2 3 2" xfId="50127"/>
    <cellStyle name="Normal 8 2 2 5 2 4" xfId="35791"/>
    <cellStyle name="Normal 8 2 2 5 3" xfId="10580"/>
    <cellStyle name="Normal 8 2 2 5 3 2" xfId="25063"/>
    <cellStyle name="Normal 8 2 2 5 3 2 2" xfId="53734"/>
    <cellStyle name="Normal 8 2 2 5 3 3" xfId="39398"/>
    <cellStyle name="Normal 8 2 2 5 4" xfId="17893"/>
    <cellStyle name="Normal 8 2 2 5 4 2" xfId="46564"/>
    <cellStyle name="Normal 8 2 2 5 5" xfId="32228"/>
    <cellStyle name="Normal 8 2 2 6" xfId="5161"/>
    <cellStyle name="Normal 8 2 2 6 2" xfId="12365"/>
    <cellStyle name="Normal 8 2 2 6 2 2" xfId="26848"/>
    <cellStyle name="Normal 8 2 2 6 2 2 2" xfId="55519"/>
    <cellStyle name="Normal 8 2 2 6 2 3" xfId="41183"/>
    <cellStyle name="Normal 8 2 2 6 3" xfId="19678"/>
    <cellStyle name="Normal 8 2 2 6 3 2" xfId="48349"/>
    <cellStyle name="Normal 8 2 2 6 4" xfId="34013"/>
    <cellStyle name="Normal 8 2 2 7" xfId="8795"/>
    <cellStyle name="Normal 8 2 2 7 2" xfId="23278"/>
    <cellStyle name="Normal 8 2 2 7 2 2" xfId="51949"/>
    <cellStyle name="Normal 8 2 2 7 3" xfId="37613"/>
    <cellStyle name="Normal 8 2 2 8" xfId="16115"/>
    <cellStyle name="Normal 8 2 2 8 2" xfId="44786"/>
    <cellStyle name="Normal 8 2 2 9" xfId="30450"/>
    <cellStyle name="Normal 8 2 3" xfId="725"/>
    <cellStyle name="Normal 8 2 3 2" xfId="1170"/>
    <cellStyle name="Normal 8 2 3 2 2" xfId="3146"/>
    <cellStyle name="Normal 8 2 3 2 2 2" xfId="4909"/>
    <cellStyle name="Normal 8 2 3 2 2 2 2" xfId="8472"/>
    <cellStyle name="Normal 8 2 3 2 2 2 2 2" xfId="15676"/>
    <cellStyle name="Normal 8 2 3 2 2 2 2 2 2" xfId="30159"/>
    <cellStyle name="Normal 8 2 3 2 2 2 2 2 2 2" xfId="58830"/>
    <cellStyle name="Normal 8 2 3 2 2 2 2 2 3" xfId="44494"/>
    <cellStyle name="Normal 8 2 3 2 2 2 2 3" xfId="22989"/>
    <cellStyle name="Normal 8 2 3 2 2 2 2 3 2" xfId="51660"/>
    <cellStyle name="Normal 8 2 3 2 2 2 2 4" xfId="37324"/>
    <cellStyle name="Normal 8 2 3 2 2 2 3" xfId="12113"/>
    <cellStyle name="Normal 8 2 3 2 2 2 3 2" xfId="26596"/>
    <cellStyle name="Normal 8 2 3 2 2 2 3 2 2" xfId="55267"/>
    <cellStyle name="Normal 8 2 3 2 2 2 3 3" xfId="40931"/>
    <cellStyle name="Normal 8 2 3 2 2 2 4" xfId="19426"/>
    <cellStyle name="Normal 8 2 3 2 2 2 4 2" xfId="48097"/>
    <cellStyle name="Normal 8 2 3 2 2 2 5" xfId="33761"/>
    <cellStyle name="Normal 8 2 3 2 2 3" xfId="6704"/>
    <cellStyle name="Normal 8 2 3 2 2 3 2" xfId="13908"/>
    <cellStyle name="Normal 8 2 3 2 2 3 2 2" xfId="28391"/>
    <cellStyle name="Normal 8 2 3 2 2 3 2 2 2" xfId="57062"/>
    <cellStyle name="Normal 8 2 3 2 2 3 2 3" xfId="42726"/>
    <cellStyle name="Normal 8 2 3 2 2 3 3" xfId="21221"/>
    <cellStyle name="Normal 8 2 3 2 2 3 3 2" xfId="49892"/>
    <cellStyle name="Normal 8 2 3 2 2 3 4" xfId="35556"/>
    <cellStyle name="Normal 8 2 3 2 2 4" xfId="10345"/>
    <cellStyle name="Normal 8 2 3 2 2 4 2" xfId="24828"/>
    <cellStyle name="Normal 8 2 3 2 2 4 2 2" xfId="53499"/>
    <cellStyle name="Normal 8 2 3 2 2 4 3" xfId="39163"/>
    <cellStyle name="Normal 8 2 3 2 2 5" xfId="17658"/>
    <cellStyle name="Normal 8 2 3 2 2 5 2" xfId="46329"/>
    <cellStyle name="Normal 8 2 3 2 2 6" xfId="31993"/>
    <cellStyle name="Normal 8 2 3 2 3" xfId="4025"/>
    <cellStyle name="Normal 8 2 3 2 3 2" xfId="7588"/>
    <cellStyle name="Normal 8 2 3 2 3 2 2" xfId="14792"/>
    <cellStyle name="Normal 8 2 3 2 3 2 2 2" xfId="29275"/>
    <cellStyle name="Normal 8 2 3 2 3 2 2 2 2" xfId="57946"/>
    <cellStyle name="Normal 8 2 3 2 3 2 2 3" xfId="43610"/>
    <cellStyle name="Normal 8 2 3 2 3 2 3" xfId="22105"/>
    <cellStyle name="Normal 8 2 3 2 3 2 3 2" xfId="50776"/>
    <cellStyle name="Normal 8 2 3 2 3 2 4" xfId="36440"/>
    <cellStyle name="Normal 8 2 3 2 3 3" xfId="11229"/>
    <cellStyle name="Normal 8 2 3 2 3 3 2" xfId="25712"/>
    <cellStyle name="Normal 8 2 3 2 3 3 2 2" xfId="54383"/>
    <cellStyle name="Normal 8 2 3 2 3 3 3" xfId="40047"/>
    <cellStyle name="Normal 8 2 3 2 3 4" xfId="18542"/>
    <cellStyle name="Normal 8 2 3 2 3 4 2" xfId="47213"/>
    <cellStyle name="Normal 8 2 3 2 3 5" xfId="32877"/>
    <cellStyle name="Normal 8 2 3 2 4" xfId="5810"/>
    <cellStyle name="Normal 8 2 3 2 4 2" xfId="13014"/>
    <cellStyle name="Normal 8 2 3 2 4 2 2" xfId="27497"/>
    <cellStyle name="Normal 8 2 3 2 4 2 2 2" xfId="56168"/>
    <cellStyle name="Normal 8 2 3 2 4 2 3" xfId="41832"/>
    <cellStyle name="Normal 8 2 3 2 4 3" xfId="20327"/>
    <cellStyle name="Normal 8 2 3 2 4 3 2" xfId="48998"/>
    <cellStyle name="Normal 8 2 3 2 4 4" xfId="34662"/>
    <cellStyle name="Normal 8 2 3 2 5" xfId="9451"/>
    <cellStyle name="Normal 8 2 3 2 5 2" xfId="23934"/>
    <cellStyle name="Normal 8 2 3 2 5 2 2" xfId="52605"/>
    <cellStyle name="Normal 8 2 3 2 5 3" xfId="38269"/>
    <cellStyle name="Normal 8 2 3 2 6" xfId="16764"/>
    <cellStyle name="Normal 8 2 3 2 6 2" xfId="45435"/>
    <cellStyle name="Normal 8 2 3 2 7" xfId="31099"/>
    <cellStyle name="Normal 8 2 3 2 8" xfId="2267"/>
    <cellStyle name="Normal 8 2 3 3" xfId="2716"/>
    <cellStyle name="Normal 8 2 3 3 2" xfId="4475"/>
    <cellStyle name="Normal 8 2 3 3 2 2" xfId="8038"/>
    <cellStyle name="Normal 8 2 3 3 2 2 2" xfId="15242"/>
    <cellStyle name="Normal 8 2 3 3 2 2 2 2" xfId="29725"/>
    <cellStyle name="Normal 8 2 3 3 2 2 2 2 2" xfId="58396"/>
    <cellStyle name="Normal 8 2 3 3 2 2 2 3" xfId="44060"/>
    <cellStyle name="Normal 8 2 3 3 2 2 3" xfId="22555"/>
    <cellStyle name="Normal 8 2 3 3 2 2 3 2" xfId="51226"/>
    <cellStyle name="Normal 8 2 3 3 2 2 4" xfId="36890"/>
    <cellStyle name="Normal 8 2 3 3 2 3" xfId="11679"/>
    <cellStyle name="Normal 8 2 3 3 2 3 2" xfId="26162"/>
    <cellStyle name="Normal 8 2 3 3 2 3 2 2" xfId="54833"/>
    <cellStyle name="Normal 8 2 3 3 2 3 3" xfId="40497"/>
    <cellStyle name="Normal 8 2 3 3 2 4" xfId="18992"/>
    <cellStyle name="Normal 8 2 3 3 2 4 2" xfId="47663"/>
    <cellStyle name="Normal 8 2 3 3 2 5" xfId="33327"/>
    <cellStyle name="Normal 8 2 3 3 3" xfId="6270"/>
    <cellStyle name="Normal 8 2 3 3 3 2" xfId="13474"/>
    <cellStyle name="Normal 8 2 3 3 3 2 2" xfId="27957"/>
    <cellStyle name="Normal 8 2 3 3 3 2 2 2" xfId="56628"/>
    <cellStyle name="Normal 8 2 3 3 3 2 3" xfId="42292"/>
    <cellStyle name="Normal 8 2 3 3 3 3" xfId="20787"/>
    <cellStyle name="Normal 8 2 3 3 3 3 2" xfId="49458"/>
    <cellStyle name="Normal 8 2 3 3 3 4" xfId="35122"/>
    <cellStyle name="Normal 8 2 3 3 4" xfId="9911"/>
    <cellStyle name="Normal 8 2 3 3 4 2" xfId="24394"/>
    <cellStyle name="Normal 8 2 3 3 4 2 2" xfId="53065"/>
    <cellStyle name="Normal 8 2 3 3 4 3" xfId="38729"/>
    <cellStyle name="Normal 8 2 3 3 5" xfId="17224"/>
    <cellStyle name="Normal 8 2 3 3 5 2" xfId="45895"/>
    <cellStyle name="Normal 8 2 3 3 6" xfId="31559"/>
    <cellStyle name="Normal 8 2 3 4" xfId="3593"/>
    <cellStyle name="Normal 8 2 3 4 2" xfId="7154"/>
    <cellStyle name="Normal 8 2 3 4 2 2" xfId="14358"/>
    <cellStyle name="Normal 8 2 3 4 2 2 2" xfId="28841"/>
    <cellStyle name="Normal 8 2 3 4 2 2 2 2" xfId="57512"/>
    <cellStyle name="Normal 8 2 3 4 2 2 3" xfId="43176"/>
    <cellStyle name="Normal 8 2 3 4 2 3" xfId="21671"/>
    <cellStyle name="Normal 8 2 3 4 2 3 2" xfId="50342"/>
    <cellStyle name="Normal 8 2 3 4 2 4" xfId="36006"/>
    <cellStyle name="Normal 8 2 3 4 3" xfId="10795"/>
    <cellStyle name="Normal 8 2 3 4 3 2" xfId="25278"/>
    <cellStyle name="Normal 8 2 3 4 3 2 2" xfId="53949"/>
    <cellStyle name="Normal 8 2 3 4 3 3" xfId="39613"/>
    <cellStyle name="Normal 8 2 3 4 4" xfId="18108"/>
    <cellStyle name="Normal 8 2 3 4 4 2" xfId="46779"/>
    <cellStyle name="Normal 8 2 3 4 5" xfId="32443"/>
    <cellStyle name="Normal 8 2 3 5" xfId="5376"/>
    <cellStyle name="Normal 8 2 3 5 2" xfId="12580"/>
    <cellStyle name="Normal 8 2 3 5 2 2" xfId="27063"/>
    <cellStyle name="Normal 8 2 3 5 2 2 2" xfId="55734"/>
    <cellStyle name="Normal 8 2 3 5 2 3" xfId="41398"/>
    <cellStyle name="Normal 8 2 3 5 3" xfId="19893"/>
    <cellStyle name="Normal 8 2 3 5 3 2" xfId="48564"/>
    <cellStyle name="Normal 8 2 3 5 4" xfId="34228"/>
    <cellStyle name="Normal 8 2 3 6" xfId="9014"/>
    <cellStyle name="Normal 8 2 3 6 2" xfId="23497"/>
    <cellStyle name="Normal 8 2 3 6 2 2" xfId="52168"/>
    <cellStyle name="Normal 8 2 3 6 3" xfId="37832"/>
    <cellStyle name="Normal 8 2 3 7" xfId="16330"/>
    <cellStyle name="Normal 8 2 3 7 2" xfId="45001"/>
    <cellStyle name="Normal 8 2 3 8" xfId="30665"/>
    <cellStyle name="Normal 8 2 3 9" xfId="1837"/>
    <cellStyle name="Normal 8 2 4" xfId="954"/>
    <cellStyle name="Normal 8 2 4 2" xfId="2932"/>
    <cellStyle name="Normal 8 2 4 2 2" xfId="4693"/>
    <cellStyle name="Normal 8 2 4 2 2 2" xfId="8256"/>
    <cellStyle name="Normal 8 2 4 2 2 2 2" xfId="15460"/>
    <cellStyle name="Normal 8 2 4 2 2 2 2 2" xfId="29943"/>
    <cellStyle name="Normal 8 2 4 2 2 2 2 2 2" xfId="58614"/>
    <cellStyle name="Normal 8 2 4 2 2 2 2 3" xfId="44278"/>
    <cellStyle name="Normal 8 2 4 2 2 2 3" xfId="22773"/>
    <cellStyle name="Normal 8 2 4 2 2 2 3 2" xfId="51444"/>
    <cellStyle name="Normal 8 2 4 2 2 2 4" xfId="37108"/>
    <cellStyle name="Normal 8 2 4 2 2 3" xfId="11897"/>
    <cellStyle name="Normal 8 2 4 2 2 3 2" xfId="26380"/>
    <cellStyle name="Normal 8 2 4 2 2 3 2 2" xfId="55051"/>
    <cellStyle name="Normal 8 2 4 2 2 3 3" xfId="40715"/>
    <cellStyle name="Normal 8 2 4 2 2 4" xfId="19210"/>
    <cellStyle name="Normal 8 2 4 2 2 4 2" xfId="47881"/>
    <cellStyle name="Normal 8 2 4 2 2 5" xfId="33545"/>
    <cellStyle name="Normal 8 2 4 2 3" xfId="6488"/>
    <cellStyle name="Normal 8 2 4 2 3 2" xfId="13692"/>
    <cellStyle name="Normal 8 2 4 2 3 2 2" xfId="28175"/>
    <cellStyle name="Normal 8 2 4 2 3 2 2 2" xfId="56846"/>
    <cellStyle name="Normal 8 2 4 2 3 2 3" xfId="42510"/>
    <cellStyle name="Normal 8 2 4 2 3 3" xfId="21005"/>
    <cellStyle name="Normal 8 2 4 2 3 3 2" xfId="49676"/>
    <cellStyle name="Normal 8 2 4 2 3 4" xfId="35340"/>
    <cellStyle name="Normal 8 2 4 2 4" xfId="10129"/>
    <cellStyle name="Normal 8 2 4 2 4 2" xfId="24612"/>
    <cellStyle name="Normal 8 2 4 2 4 2 2" xfId="53283"/>
    <cellStyle name="Normal 8 2 4 2 4 3" xfId="38947"/>
    <cellStyle name="Normal 8 2 4 2 5" xfId="17442"/>
    <cellStyle name="Normal 8 2 4 2 5 2" xfId="46113"/>
    <cellStyle name="Normal 8 2 4 2 6" xfId="31777"/>
    <cellStyle name="Normal 8 2 4 3" xfId="3809"/>
    <cellStyle name="Normal 8 2 4 3 2" xfId="7372"/>
    <cellStyle name="Normal 8 2 4 3 2 2" xfId="14576"/>
    <cellStyle name="Normal 8 2 4 3 2 2 2" xfId="29059"/>
    <cellStyle name="Normal 8 2 4 3 2 2 2 2" xfId="57730"/>
    <cellStyle name="Normal 8 2 4 3 2 2 3" xfId="43394"/>
    <cellStyle name="Normal 8 2 4 3 2 3" xfId="21889"/>
    <cellStyle name="Normal 8 2 4 3 2 3 2" xfId="50560"/>
    <cellStyle name="Normal 8 2 4 3 2 4" xfId="36224"/>
    <cellStyle name="Normal 8 2 4 3 3" xfId="11013"/>
    <cellStyle name="Normal 8 2 4 3 3 2" xfId="25496"/>
    <cellStyle name="Normal 8 2 4 3 3 2 2" xfId="54167"/>
    <cellStyle name="Normal 8 2 4 3 3 3" xfId="39831"/>
    <cellStyle name="Normal 8 2 4 3 4" xfId="18326"/>
    <cellStyle name="Normal 8 2 4 3 4 2" xfId="46997"/>
    <cellStyle name="Normal 8 2 4 3 5" xfId="32661"/>
    <cellStyle name="Normal 8 2 4 4" xfId="5594"/>
    <cellStyle name="Normal 8 2 4 4 2" xfId="12798"/>
    <cellStyle name="Normal 8 2 4 4 2 2" xfId="27281"/>
    <cellStyle name="Normal 8 2 4 4 2 2 2" xfId="55952"/>
    <cellStyle name="Normal 8 2 4 4 2 3" xfId="41616"/>
    <cellStyle name="Normal 8 2 4 4 3" xfId="20111"/>
    <cellStyle name="Normal 8 2 4 4 3 2" xfId="48782"/>
    <cellStyle name="Normal 8 2 4 4 4" xfId="34446"/>
    <cellStyle name="Normal 8 2 4 5" xfId="9235"/>
    <cellStyle name="Normal 8 2 4 5 2" xfId="23718"/>
    <cellStyle name="Normal 8 2 4 5 2 2" xfId="52389"/>
    <cellStyle name="Normal 8 2 4 5 3" xfId="38053"/>
    <cellStyle name="Normal 8 2 4 6" xfId="16548"/>
    <cellStyle name="Normal 8 2 4 6 2" xfId="45219"/>
    <cellStyle name="Normal 8 2 4 7" xfId="30883"/>
    <cellStyle name="Normal 8 2 4 8" xfId="2053"/>
    <cellStyle name="Normal 8 2 5" xfId="2505"/>
    <cellStyle name="Normal 8 2 5 2" xfId="4259"/>
    <cellStyle name="Normal 8 2 5 2 2" xfId="7822"/>
    <cellStyle name="Normal 8 2 5 2 2 2" xfId="15026"/>
    <cellStyle name="Normal 8 2 5 2 2 2 2" xfId="29509"/>
    <cellStyle name="Normal 8 2 5 2 2 2 2 2" xfId="58180"/>
    <cellStyle name="Normal 8 2 5 2 2 2 3" xfId="43844"/>
    <cellStyle name="Normal 8 2 5 2 2 3" xfId="22339"/>
    <cellStyle name="Normal 8 2 5 2 2 3 2" xfId="51010"/>
    <cellStyle name="Normal 8 2 5 2 2 4" xfId="36674"/>
    <cellStyle name="Normal 8 2 5 2 3" xfId="11463"/>
    <cellStyle name="Normal 8 2 5 2 3 2" xfId="25946"/>
    <cellStyle name="Normal 8 2 5 2 3 2 2" xfId="54617"/>
    <cellStyle name="Normal 8 2 5 2 3 3" xfId="40281"/>
    <cellStyle name="Normal 8 2 5 2 4" xfId="18776"/>
    <cellStyle name="Normal 8 2 5 2 4 2" xfId="47447"/>
    <cellStyle name="Normal 8 2 5 2 5" xfId="33111"/>
    <cellStyle name="Normal 8 2 5 3" xfId="6054"/>
    <cellStyle name="Normal 8 2 5 3 2" xfId="13258"/>
    <cellStyle name="Normal 8 2 5 3 2 2" xfId="27741"/>
    <cellStyle name="Normal 8 2 5 3 2 2 2" xfId="56412"/>
    <cellStyle name="Normal 8 2 5 3 2 3" xfId="42076"/>
    <cellStyle name="Normal 8 2 5 3 3" xfId="20571"/>
    <cellStyle name="Normal 8 2 5 3 3 2" xfId="49242"/>
    <cellStyle name="Normal 8 2 5 3 4" xfId="34906"/>
    <cellStyle name="Normal 8 2 5 4" xfId="9695"/>
    <cellStyle name="Normal 8 2 5 4 2" xfId="24178"/>
    <cellStyle name="Normal 8 2 5 4 2 2" xfId="52849"/>
    <cellStyle name="Normal 8 2 5 4 3" xfId="38513"/>
    <cellStyle name="Normal 8 2 5 5" xfId="17008"/>
    <cellStyle name="Normal 8 2 5 5 2" xfId="45679"/>
    <cellStyle name="Normal 8 2 5 6" xfId="31343"/>
    <cellStyle name="Normal 8 2 6" xfId="3377"/>
    <cellStyle name="Normal 8 2 6 2" xfId="6938"/>
    <cellStyle name="Normal 8 2 6 2 2" xfId="14142"/>
    <cellStyle name="Normal 8 2 6 2 2 2" xfId="28625"/>
    <cellStyle name="Normal 8 2 6 2 2 2 2" xfId="57296"/>
    <cellStyle name="Normal 8 2 6 2 2 3" xfId="42960"/>
    <cellStyle name="Normal 8 2 6 2 3" xfId="21455"/>
    <cellStyle name="Normal 8 2 6 2 3 2" xfId="50126"/>
    <cellStyle name="Normal 8 2 6 2 4" xfId="35790"/>
    <cellStyle name="Normal 8 2 6 3" xfId="10579"/>
    <cellStyle name="Normal 8 2 6 3 2" xfId="25062"/>
    <cellStyle name="Normal 8 2 6 3 2 2" xfId="53733"/>
    <cellStyle name="Normal 8 2 6 3 3" xfId="39397"/>
    <cellStyle name="Normal 8 2 6 4" xfId="17892"/>
    <cellStyle name="Normal 8 2 6 4 2" xfId="46563"/>
    <cellStyle name="Normal 8 2 6 5" xfId="32227"/>
    <cellStyle name="Normal 8 2 7" xfId="5160"/>
    <cellStyle name="Normal 8 2 7 2" xfId="12364"/>
    <cellStyle name="Normal 8 2 7 2 2" xfId="26847"/>
    <cellStyle name="Normal 8 2 7 2 2 2" xfId="55518"/>
    <cellStyle name="Normal 8 2 7 2 3" xfId="41182"/>
    <cellStyle name="Normal 8 2 7 3" xfId="19677"/>
    <cellStyle name="Normal 8 2 7 3 2" xfId="48348"/>
    <cellStyle name="Normal 8 2 7 4" xfId="34012"/>
    <cellStyle name="Normal 8 2 8" xfId="8794"/>
    <cellStyle name="Normal 8 2 8 2" xfId="23277"/>
    <cellStyle name="Normal 8 2 8 2 2" xfId="51948"/>
    <cellStyle name="Normal 8 2 8 3" xfId="37612"/>
    <cellStyle name="Normal 8 2 9" xfId="16114"/>
    <cellStyle name="Normal 8 2 9 2" xfId="44785"/>
    <cellStyle name="Normal 8 3" xfId="15918"/>
    <cellStyle name="Normal 8 3 2" xfId="30297"/>
    <cellStyle name="Normal 8 3 2 2" xfId="58969"/>
    <cellStyle name="Normal 8 3 3" xfId="44633"/>
    <cellStyle name="Normal 9" xfId="393"/>
    <cellStyle name="Normal 9 10" xfId="8796"/>
    <cellStyle name="Normal 9 10 2" xfId="23279"/>
    <cellStyle name="Normal 9 10 2 2" xfId="51950"/>
    <cellStyle name="Normal 9 10 3" xfId="37614"/>
    <cellStyle name="Normal 9 11" xfId="16116"/>
    <cellStyle name="Normal 9 11 2" xfId="44787"/>
    <cellStyle name="Normal 9 12" xfId="30451"/>
    <cellStyle name="Normal 9 13" xfId="1627"/>
    <cellStyle name="Normal 9 2" xfId="394"/>
    <cellStyle name="Normal 9 3" xfId="395"/>
    <cellStyle name="Normal 9 3 10" xfId="30452"/>
    <cellStyle name="Normal 9 3 11" xfId="1628"/>
    <cellStyle name="Normal 9 3 2" xfId="396"/>
    <cellStyle name="Normal 9 3 2 10" xfId="1629"/>
    <cellStyle name="Normal 9 3 2 2" xfId="729"/>
    <cellStyle name="Normal 9 3 2 2 2" xfId="1174"/>
    <cellStyle name="Normal 9 3 2 2 2 2" xfId="3150"/>
    <cellStyle name="Normal 9 3 2 2 2 2 2" xfId="4913"/>
    <cellStyle name="Normal 9 3 2 2 2 2 2 2" xfId="8476"/>
    <cellStyle name="Normal 9 3 2 2 2 2 2 2 2" xfId="15680"/>
    <cellStyle name="Normal 9 3 2 2 2 2 2 2 2 2" xfId="30163"/>
    <cellStyle name="Normal 9 3 2 2 2 2 2 2 2 2 2" xfId="58834"/>
    <cellStyle name="Normal 9 3 2 2 2 2 2 2 2 3" xfId="44498"/>
    <cellStyle name="Normal 9 3 2 2 2 2 2 2 3" xfId="22993"/>
    <cellStyle name="Normal 9 3 2 2 2 2 2 2 3 2" xfId="51664"/>
    <cellStyle name="Normal 9 3 2 2 2 2 2 2 4" xfId="37328"/>
    <cellStyle name="Normal 9 3 2 2 2 2 2 3" xfId="12117"/>
    <cellStyle name="Normal 9 3 2 2 2 2 2 3 2" xfId="26600"/>
    <cellStyle name="Normal 9 3 2 2 2 2 2 3 2 2" xfId="55271"/>
    <cellStyle name="Normal 9 3 2 2 2 2 2 3 3" xfId="40935"/>
    <cellStyle name="Normal 9 3 2 2 2 2 2 4" xfId="19430"/>
    <cellStyle name="Normal 9 3 2 2 2 2 2 4 2" xfId="48101"/>
    <cellStyle name="Normal 9 3 2 2 2 2 2 5" xfId="33765"/>
    <cellStyle name="Normal 9 3 2 2 2 2 3" xfId="6708"/>
    <cellStyle name="Normal 9 3 2 2 2 2 3 2" xfId="13912"/>
    <cellStyle name="Normal 9 3 2 2 2 2 3 2 2" xfId="28395"/>
    <cellStyle name="Normal 9 3 2 2 2 2 3 2 2 2" xfId="57066"/>
    <cellStyle name="Normal 9 3 2 2 2 2 3 2 3" xfId="42730"/>
    <cellStyle name="Normal 9 3 2 2 2 2 3 3" xfId="21225"/>
    <cellStyle name="Normal 9 3 2 2 2 2 3 3 2" xfId="49896"/>
    <cellStyle name="Normal 9 3 2 2 2 2 3 4" xfId="35560"/>
    <cellStyle name="Normal 9 3 2 2 2 2 4" xfId="10349"/>
    <cellStyle name="Normal 9 3 2 2 2 2 4 2" xfId="24832"/>
    <cellStyle name="Normal 9 3 2 2 2 2 4 2 2" xfId="53503"/>
    <cellStyle name="Normal 9 3 2 2 2 2 4 3" xfId="39167"/>
    <cellStyle name="Normal 9 3 2 2 2 2 5" xfId="17662"/>
    <cellStyle name="Normal 9 3 2 2 2 2 5 2" xfId="46333"/>
    <cellStyle name="Normal 9 3 2 2 2 2 6" xfId="31997"/>
    <cellStyle name="Normal 9 3 2 2 2 3" xfId="4029"/>
    <cellStyle name="Normal 9 3 2 2 2 3 2" xfId="7592"/>
    <cellStyle name="Normal 9 3 2 2 2 3 2 2" xfId="14796"/>
    <cellStyle name="Normal 9 3 2 2 2 3 2 2 2" xfId="29279"/>
    <cellStyle name="Normal 9 3 2 2 2 3 2 2 2 2" xfId="57950"/>
    <cellStyle name="Normal 9 3 2 2 2 3 2 2 3" xfId="43614"/>
    <cellStyle name="Normal 9 3 2 2 2 3 2 3" xfId="22109"/>
    <cellStyle name="Normal 9 3 2 2 2 3 2 3 2" xfId="50780"/>
    <cellStyle name="Normal 9 3 2 2 2 3 2 4" xfId="36444"/>
    <cellStyle name="Normal 9 3 2 2 2 3 3" xfId="11233"/>
    <cellStyle name="Normal 9 3 2 2 2 3 3 2" xfId="25716"/>
    <cellStyle name="Normal 9 3 2 2 2 3 3 2 2" xfId="54387"/>
    <cellStyle name="Normal 9 3 2 2 2 3 3 3" xfId="40051"/>
    <cellStyle name="Normal 9 3 2 2 2 3 4" xfId="18546"/>
    <cellStyle name="Normal 9 3 2 2 2 3 4 2" xfId="47217"/>
    <cellStyle name="Normal 9 3 2 2 2 3 5" xfId="32881"/>
    <cellStyle name="Normal 9 3 2 2 2 4" xfId="5814"/>
    <cellStyle name="Normal 9 3 2 2 2 4 2" xfId="13018"/>
    <cellStyle name="Normal 9 3 2 2 2 4 2 2" xfId="27501"/>
    <cellStyle name="Normal 9 3 2 2 2 4 2 2 2" xfId="56172"/>
    <cellStyle name="Normal 9 3 2 2 2 4 2 3" xfId="41836"/>
    <cellStyle name="Normal 9 3 2 2 2 4 3" xfId="20331"/>
    <cellStyle name="Normal 9 3 2 2 2 4 3 2" xfId="49002"/>
    <cellStyle name="Normal 9 3 2 2 2 4 4" xfId="34666"/>
    <cellStyle name="Normal 9 3 2 2 2 5" xfId="9455"/>
    <cellStyle name="Normal 9 3 2 2 2 5 2" xfId="23938"/>
    <cellStyle name="Normal 9 3 2 2 2 5 2 2" xfId="52609"/>
    <cellStyle name="Normal 9 3 2 2 2 5 3" xfId="38273"/>
    <cellStyle name="Normal 9 3 2 2 2 6" xfId="16768"/>
    <cellStyle name="Normal 9 3 2 2 2 6 2" xfId="45439"/>
    <cellStyle name="Normal 9 3 2 2 2 7" xfId="31103"/>
    <cellStyle name="Normal 9 3 2 2 2 8" xfId="2271"/>
    <cellStyle name="Normal 9 3 2 2 3" xfId="2720"/>
    <cellStyle name="Normal 9 3 2 2 3 2" xfId="4479"/>
    <cellStyle name="Normal 9 3 2 2 3 2 2" xfId="8042"/>
    <cellStyle name="Normal 9 3 2 2 3 2 2 2" xfId="15246"/>
    <cellStyle name="Normal 9 3 2 2 3 2 2 2 2" xfId="29729"/>
    <cellStyle name="Normal 9 3 2 2 3 2 2 2 2 2" xfId="58400"/>
    <cellStyle name="Normal 9 3 2 2 3 2 2 2 3" xfId="44064"/>
    <cellStyle name="Normal 9 3 2 2 3 2 2 3" xfId="22559"/>
    <cellStyle name="Normal 9 3 2 2 3 2 2 3 2" xfId="51230"/>
    <cellStyle name="Normal 9 3 2 2 3 2 2 4" xfId="36894"/>
    <cellStyle name="Normal 9 3 2 2 3 2 3" xfId="11683"/>
    <cellStyle name="Normal 9 3 2 2 3 2 3 2" xfId="26166"/>
    <cellStyle name="Normal 9 3 2 2 3 2 3 2 2" xfId="54837"/>
    <cellStyle name="Normal 9 3 2 2 3 2 3 3" xfId="40501"/>
    <cellStyle name="Normal 9 3 2 2 3 2 4" xfId="18996"/>
    <cellStyle name="Normal 9 3 2 2 3 2 4 2" xfId="47667"/>
    <cellStyle name="Normal 9 3 2 2 3 2 5" xfId="33331"/>
    <cellStyle name="Normal 9 3 2 2 3 3" xfId="6274"/>
    <cellStyle name="Normal 9 3 2 2 3 3 2" xfId="13478"/>
    <cellStyle name="Normal 9 3 2 2 3 3 2 2" xfId="27961"/>
    <cellStyle name="Normal 9 3 2 2 3 3 2 2 2" xfId="56632"/>
    <cellStyle name="Normal 9 3 2 2 3 3 2 3" xfId="42296"/>
    <cellStyle name="Normal 9 3 2 2 3 3 3" xfId="20791"/>
    <cellStyle name="Normal 9 3 2 2 3 3 3 2" xfId="49462"/>
    <cellStyle name="Normal 9 3 2 2 3 3 4" xfId="35126"/>
    <cellStyle name="Normal 9 3 2 2 3 4" xfId="9915"/>
    <cellStyle name="Normal 9 3 2 2 3 4 2" xfId="24398"/>
    <cellStyle name="Normal 9 3 2 2 3 4 2 2" xfId="53069"/>
    <cellStyle name="Normal 9 3 2 2 3 4 3" xfId="38733"/>
    <cellStyle name="Normal 9 3 2 2 3 5" xfId="17228"/>
    <cellStyle name="Normal 9 3 2 2 3 5 2" xfId="45899"/>
    <cellStyle name="Normal 9 3 2 2 3 6" xfId="31563"/>
    <cellStyle name="Normal 9 3 2 2 4" xfId="3597"/>
    <cellStyle name="Normal 9 3 2 2 4 2" xfId="7158"/>
    <cellStyle name="Normal 9 3 2 2 4 2 2" xfId="14362"/>
    <cellStyle name="Normal 9 3 2 2 4 2 2 2" xfId="28845"/>
    <cellStyle name="Normal 9 3 2 2 4 2 2 2 2" xfId="57516"/>
    <cellStyle name="Normal 9 3 2 2 4 2 2 3" xfId="43180"/>
    <cellStyle name="Normal 9 3 2 2 4 2 3" xfId="21675"/>
    <cellStyle name="Normal 9 3 2 2 4 2 3 2" xfId="50346"/>
    <cellStyle name="Normal 9 3 2 2 4 2 4" xfId="36010"/>
    <cellStyle name="Normal 9 3 2 2 4 3" xfId="10799"/>
    <cellStyle name="Normal 9 3 2 2 4 3 2" xfId="25282"/>
    <cellStyle name="Normal 9 3 2 2 4 3 2 2" xfId="53953"/>
    <cellStyle name="Normal 9 3 2 2 4 3 3" xfId="39617"/>
    <cellStyle name="Normal 9 3 2 2 4 4" xfId="18112"/>
    <cellStyle name="Normal 9 3 2 2 4 4 2" xfId="46783"/>
    <cellStyle name="Normal 9 3 2 2 4 5" xfId="32447"/>
    <cellStyle name="Normal 9 3 2 2 5" xfId="5380"/>
    <cellStyle name="Normal 9 3 2 2 5 2" xfId="12584"/>
    <cellStyle name="Normal 9 3 2 2 5 2 2" xfId="27067"/>
    <cellStyle name="Normal 9 3 2 2 5 2 2 2" xfId="55738"/>
    <cellStyle name="Normal 9 3 2 2 5 2 3" xfId="41402"/>
    <cellStyle name="Normal 9 3 2 2 5 3" xfId="19897"/>
    <cellStyle name="Normal 9 3 2 2 5 3 2" xfId="48568"/>
    <cellStyle name="Normal 9 3 2 2 5 4" xfId="34232"/>
    <cellStyle name="Normal 9 3 2 2 6" xfId="9018"/>
    <cellStyle name="Normal 9 3 2 2 6 2" xfId="23501"/>
    <cellStyle name="Normal 9 3 2 2 6 2 2" xfId="52172"/>
    <cellStyle name="Normal 9 3 2 2 6 3" xfId="37836"/>
    <cellStyle name="Normal 9 3 2 2 7" xfId="16334"/>
    <cellStyle name="Normal 9 3 2 2 7 2" xfId="45005"/>
    <cellStyle name="Normal 9 3 2 2 8" xfId="30669"/>
    <cellStyle name="Normal 9 3 2 2 9" xfId="1841"/>
    <cellStyle name="Normal 9 3 2 3" xfId="958"/>
    <cellStyle name="Normal 9 3 2 3 2" xfId="2936"/>
    <cellStyle name="Normal 9 3 2 3 2 2" xfId="4697"/>
    <cellStyle name="Normal 9 3 2 3 2 2 2" xfId="8260"/>
    <cellStyle name="Normal 9 3 2 3 2 2 2 2" xfId="15464"/>
    <cellStyle name="Normal 9 3 2 3 2 2 2 2 2" xfId="29947"/>
    <cellStyle name="Normal 9 3 2 3 2 2 2 2 2 2" xfId="58618"/>
    <cellStyle name="Normal 9 3 2 3 2 2 2 2 3" xfId="44282"/>
    <cellStyle name="Normal 9 3 2 3 2 2 2 3" xfId="22777"/>
    <cellStyle name="Normal 9 3 2 3 2 2 2 3 2" xfId="51448"/>
    <cellStyle name="Normal 9 3 2 3 2 2 2 4" xfId="37112"/>
    <cellStyle name="Normal 9 3 2 3 2 2 3" xfId="11901"/>
    <cellStyle name="Normal 9 3 2 3 2 2 3 2" xfId="26384"/>
    <cellStyle name="Normal 9 3 2 3 2 2 3 2 2" xfId="55055"/>
    <cellStyle name="Normal 9 3 2 3 2 2 3 3" xfId="40719"/>
    <cellStyle name="Normal 9 3 2 3 2 2 4" xfId="19214"/>
    <cellStyle name="Normal 9 3 2 3 2 2 4 2" xfId="47885"/>
    <cellStyle name="Normal 9 3 2 3 2 2 5" xfId="33549"/>
    <cellStyle name="Normal 9 3 2 3 2 3" xfId="6492"/>
    <cellStyle name="Normal 9 3 2 3 2 3 2" xfId="13696"/>
    <cellStyle name="Normal 9 3 2 3 2 3 2 2" xfId="28179"/>
    <cellStyle name="Normal 9 3 2 3 2 3 2 2 2" xfId="56850"/>
    <cellStyle name="Normal 9 3 2 3 2 3 2 3" xfId="42514"/>
    <cellStyle name="Normal 9 3 2 3 2 3 3" xfId="21009"/>
    <cellStyle name="Normal 9 3 2 3 2 3 3 2" xfId="49680"/>
    <cellStyle name="Normal 9 3 2 3 2 3 4" xfId="35344"/>
    <cellStyle name="Normal 9 3 2 3 2 4" xfId="10133"/>
    <cellStyle name="Normal 9 3 2 3 2 4 2" xfId="24616"/>
    <cellStyle name="Normal 9 3 2 3 2 4 2 2" xfId="53287"/>
    <cellStyle name="Normal 9 3 2 3 2 4 3" xfId="38951"/>
    <cellStyle name="Normal 9 3 2 3 2 5" xfId="17446"/>
    <cellStyle name="Normal 9 3 2 3 2 5 2" xfId="46117"/>
    <cellStyle name="Normal 9 3 2 3 2 6" xfId="31781"/>
    <cellStyle name="Normal 9 3 2 3 3" xfId="3813"/>
    <cellStyle name="Normal 9 3 2 3 3 2" xfId="7376"/>
    <cellStyle name="Normal 9 3 2 3 3 2 2" xfId="14580"/>
    <cellStyle name="Normal 9 3 2 3 3 2 2 2" xfId="29063"/>
    <cellStyle name="Normal 9 3 2 3 3 2 2 2 2" xfId="57734"/>
    <cellStyle name="Normal 9 3 2 3 3 2 2 3" xfId="43398"/>
    <cellStyle name="Normal 9 3 2 3 3 2 3" xfId="21893"/>
    <cellStyle name="Normal 9 3 2 3 3 2 3 2" xfId="50564"/>
    <cellStyle name="Normal 9 3 2 3 3 2 4" xfId="36228"/>
    <cellStyle name="Normal 9 3 2 3 3 3" xfId="11017"/>
    <cellStyle name="Normal 9 3 2 3 3 3 2" xfId="25500"/>
    <cellStyle name="Normal 9 3 2 3 3 3 2 2" xfId="54171"/>
    <cellStyle name="Normal 9 3 2 3 3 3 3" xfId="39835"/>
    <cellStyle name="Normal 9 3 2 3 3 4" xfId="18330"/>
    <cellStyle name="Normal 9 3 2 3 3 4 2" xfId="47001"/>
    <cellStyle name="Normal 9 3 2 3 3 5" xfId="32665"/>
    <cellStyle name="Normal 9 3 2 3 4" xfId="5598"/>
    <cellStyle name="Normal 9 3 2 3 4 2" xfId="12802"/>
    <cellStyle name="Normal 9 3 2 3 4 2 2" xfId="27285"/>
    <cellStyle name="Normal 9 3 2 3 4 2 2 2" xfId="55956"/>
    <cellStyle name="Normal 9 3 2 3 4 2 3" xfId="41620"/>
    <cellStyle name="Normal 9 3 2 3 4 3" xfId="20115"/>
    <cellStyle name="Normal 9 3 2 3 4 3 2" xfId="48786"/>
    <cellStyle name="Normal 9 3 2 3 4 4" xfId="34450"/>
    <cellStyle name="Normal 9 3 2 3 5" xfId="9239"/>
    <cellStyle name="Normal 9 3 2 3 5 2" xfId="23722"/>
    <cellStyle name="Normal 9 3 2 3 5 2 2" xfId="52393"/>
    <cellStyle name="Normal 9 3 2 3 5 3" xfId="38057"/>
    <cellStyle name="Normal 9 3 2 3 6" xfId="16552"/>
    <cellStyle name="Normal 9 3 2 3 6 2" xfId="45223"/>
    <cellStyle name="Normal 9 3 2 3 7" xfId="30887"/>
    <cellStyle name="Normal 9 3 2 3 8" xfId="2057"/>
    <cellStyle name="Normal 9 3 2 4" xfId="2509"/>
    <cellStyle name="Normal 9 3 2 4 2" xfId="4263"/>
    <cellStyle name="Normal 9 3 2 4 2 2" xfId="7826"/>
    <cellStyle name="Normal 9 3 2 4 2 2 2" xfId="15030"/>
    <cellStyle name="Normal 9 3 2 4 2 2 2 2" xfId="29513"/>
    <cellStyle name="Normal 9 3 2 4 2 2 2 2 2" xfId="58184"/>
    <cellStyle name="Normal 9 3 2 4 2 2 2 3" xfId="43848"/>
    <cellStyle name="Normal 9 3 2 4 2 2 3" xfId="22343"/>
    <cellStyle name="Normal 9 3 2 4 2 2 3 2" xfId="51014"/>
    <cellStyle name="Normal 9 3 2 4 2 2 4" xfId="36678"/>
    <cellStyle name="Normal 9 3 2 4 2 3" xfId="11467"/>
    <cellStyle name="Normal 9 3 2 4 2 3 2" xfId="25950"/>
    <cellStyle name="Normal 9 3 2 4 2 3 2 2" xfId="54621"/>
    <cellStyle name="Normal 9 3 2 4 2 3 3" xfId="40285"/>
    <cellStyle name="Normal 9 3 2 4 2 4" xfId="18780"/>
    <cellStyle name="Normal 9 3 2 4 2 4 2" xfId="47451"/>
    <cellStyle name="Normal 9 3 2 4 2 5" xfId="33115"/>
    <cellStyle name="Normal 9 3 2 4 3" xfId="6058"/>
    <cellStyle name="Normal 9 3 2 4 3 2" xfId="13262"/>
    <cellStyle name="Normal 9 3 2 4 3 2 2" xfId="27745"/>
    <cellStyle name="Normal 9 3 2 4 3 2 2 2" xfId="56416"/>
    <cellStyle name="Normal 9 3 2 4 3 2 3" xfId="42080"/>
    <cellStyle name="Normal 9 3 2 4 3 3" xfId="20575"/>
    <cellStyle name="Normal 9 3 2 4 3 3 2" xfId="49246"/>
    <cellStyle name="Normal 9 3 2 4 3 4" xfId="34910"/>
    <cellStyle name="Normal 9 3 2 4 4" xfId="9699"/>
    <cellStyle name="Normal 9 3 2 4 4 2" xfId="24182"/>
    <cellStyle name="Normal 9 3 2 4 4 2 2" xfId="52853"/>
    <cellStyle name="Normal 9 3 2 4 4 3" xfId="38517"/>
    <cellStyle name="Normal 9 3 2 4 5" xfId="17012"/>
    <cellStyle name="Normal 9 3 2 4 5 2" xfId="45683"/>
    <cellStyle name="Normal 9 3 2 4 6" xfId="31347"/>
    <cellStyle name="Normal 9 3 2 5" xfId="3381"/>
    <cellStyle name="Normal 9 3 2 5 2" xfId="6942"/>
    <cellStyle name="Normal 9 3 2 5 2 2" xfId="14146"/>
    <cellStyle name="Normal 9 3 2 5 2 2 2" xfId="28629"/>
    <cellStyle name="Normal 9 3 2 5 2 2 2 2" xfId="57300"/>
    <cellStyle name="Normal 9 3 2 5 2 2 3" xfId="42964"/>
    <cellStyle name="Normal 9 3 2 5 2 3" xfId="21459"/>
    <cellStyle name="Normal 9 3 2 5 2 3 2" xfId="50130"/>
    <cellStyle name="Normal 9 3 2 5 2 4" xfId="35794"/>
    <cellStyle name="Normal 9 3 2 5 3" xfId="10583"/>
    <cellStyle name="Normal 9 3 2 5 3 2" xfId="25066"/>
    <cellStyle name="Normal 9 3 2 5 3 2 2" xfId="53737"/>
    <cellStyle name="Normal 9 3 2 5 3 3" xfId="39401"/>
    <cellStyle name="Normal 9 3 2 5 4" xfId="17896"/>
    <cellStyle name="Normal 9 3 2 5 4 2" xfId="46567"/>
    <cellStyle name="Normal 9 3 2 5 5" xfId="32231"/>
    <cellStyle name="Normal 9 3 2 6" xfId="5164"/>
    <cellStyle name="Normal 9 3 2 6 2" xfId="12368"/>
    <cellStyle name="Normal 9 3 2 6 2 2" xfId="26851"/>
    <cellStyle name="Normal 9 3 2 6 2 2 2" xfId="55522"/>
    <cellStyle name="Normal 9 3 2 6 2 3" xfId="41186"/>
    <cellStyle name="Normal 9 3 2 6 3" xfId="19681"/>
    <cellStyle name="Normal 9 3 2 6 3 2" xfId="48352"/>
    <cellStyle name="Normal 9 3 2 6 4" xfId="34016"/>
    <cellStyle name="Normal 9 3 2 7" xfId="8798"/>
    <cellStyle name="Normal 9 3 2 7 2" xfId="23281"/>
    <cellStyle name="Normal 9 3 2 7 2 2" xfId="51952"/>
    <cellStyle name="Normal 9 3 2 7 3" xfId="37616"/>
    <cellStyle name="Normal 9 3 2 8" xfId="16118"/>
    <cellStyle name="Normal 9 3 2 8 2" xfId="44789"/>
    <cellStyle name="Normal 9 3 2 9" xfId="30453"/>
    <cellStyle name="Normal 9 3 3" xfId="728"/>
    <cellStyle name="Normal 9 3 3 2" xfId="1173"/>
    <cellStyle name="Normal 9 3 3 2 2" xfId="3149"/>
    <cellStyle name="Normal 9 3 3 2 2 2" xfId="4912"/>
    <cellStyle name="Normal 9 3 3 2 2 2 2" xfId="8475"/>
    <cellStyle name="Normal 9 3 3 2 2 2 2 2" xfId="15679"/>
    <cellStyle name="Normal 9 3 3 2 2 2 2 2 2" xfId="30162"/>
    <cellStyle name="Normal 9 3 3 2 2 2 2 2 2 2" xfId="58833"/>
    <cellStyle name="Normal 9 3 3 2 2 2 2 2 3" xfId="44497"/>
    <cellStyle name="Normal 9 3 3 2 2 2 2 3" xfId="22992"/>
    <cellStyle name="Normal 9 3 3 2 2 2 2 3 2" xfId="51663"/>
    <cellStyle name="Normal 9 3 3 2 2 2 2 4" xfId="37327"/>
    <cellStyle name="Normal 9 3 3 2 2 2 3" xfId="12116"/>
    <cellStyle name="Normal 9 3 3 2 2 2 3 2" xfId="26599"/>
    <cellStyle name="Normal 9 3 3 2 2 2 3 2 2" xfId="55270"/>
    <cellStyle name="Normal 9 3 3 2 2 2 3 3" xfId="40934"/>
    <cellStyle name="Normal 9 3 3 2 2 2 4" xfId="19429"/>
    <cellStyle name="Normal 9 3 3 2 2 2 4 2" xfId="48100"/>
    <cellStyle name="Normal 9 3 3 2 2 2 5" xfId="33764"/>
    <cellStyle name="Normal 9 3 3 2 2 3" xfId="6707"/>
    <cellStyle name="Normal 9 3 3 2 2 3 2" xfId="13911"/>
    <cellStyle name="Normal 9 3 3 2 2 3 2 2" xfId="28394"/>
    <cellStyle name="Normal 9 3 3 2 2 3 2 2 2" xfId="57065"/>
    <cellStyle name="Normal 9 3 3 2 2 3 2 3" xfId="42729"/>
    <cellStyle name="Normal 9 3 3 2 2 3 3" xfId="21224"/>
    <cellStyle name="Normal 9 3 3 2 2 3 3 2" xfId="49895"/>
    <cellStyle name="Normal 9 3 3 2 2 3 4" xfId="35559"/>
    <cellStyle name="Normal 9 3 3 2 2 4" xfId="10348"/>
    <cellStyle name="Normal 9 3 3 2 2 4 2" xfId="24831"/>
    <cellStyle name="Normal 9 3 3 2 2 4 2 2" xfId="53502"/>
    <cellStyle name="Normal 9 3 3 2 2 4 3" xfId="39166"/>
    <cellStyle name="Normal 9 3 3 2 2 5" xfId="17661"/>
    <cellStyle name="Normal 9 3 3 2 2 5 2" xfId="46332"/>
    <cellStyle name="Normal 9 3 3 2 2 6" xfId="31996"/>
    <cellStyle name="Normal 9 3 3 2 3" xfId="4028"/>
    <cellStyle name="Normal 9 3 3 2 3 2" xfId="7591"/>
    <cellStyle name="Normal 9 3 3 2 3 2 2" xfId="14795"/>
    <cellStyle name="Normal 9 3 3 2 3 2 2 2" xfId="29278"/>
    <cellStyle name="Normal 9 3 3 2 3 2 2 2 2" xfId="57949"/>
    <cellStyle name="Normal 9 3 3 2 3 2 2 3" xfId="43613"/>
    <cellStyle name="Normal 9 3 3 2 3 2 3" xfId="22108"/>
    <cellStyle name="Normal 9 3 3 2 3 2 3 2" xfId="50779"/>
    <cellStyle name="Normal 9 3 3 2 3 2 4" xfId="36443"/>
    <cellStyle name="Normal 9 3 3 2 3 3" xfId="11232"/>
    <cellStyle name="Normal 9 3 3 2 3 3 2" xfId="25715"/>
    <cellStyle name="Normal 9 3 3 2 3 3 2 2" xfId="54386"/>
    <cellStyle name="Normal 9 3 3 2 3 3 3" xfId="40050"/>
    <cellStyle name="Normal 9 3 3 2 3 4" xfId="18545"/>
    <cellStyle name="Normal 9 3 3 2 3 4 2" xfId="47216"/>
    <cellStyle name="Normal 9 3 3 2 3 5" xfId="32880"/>
    <cellStyle name="Normal 9 3 3 2 4" xfId="5813"/>
    <cellStyle name="Normal 9 3 3 2 4 2" xfId="13017"/>
    <cellStyle name="Normal 9 3 3 2 4 2 2" xfId="27500"/>
    <cellStyle name="Normal 9 3 3 2 4 2 2 2" xfId="56171"/>
    <cellStyle name="Normal 9 3 3 2 4 2 3" xfId="41835"/>
    <cellStyle name="Normal 9 3 3 2 4 3" xfId="20330"/>
    <cellStyle name="Normal 9 3 3 2 4 3 2" xfId="49001"/>
    <cellStyle name="Normal 9 3 3 2 4 4" xfId="34665"/>
    <cellStyle name="Normal 9 3 3 2 5" xfId="9454"/>
    <cellStyle name="Normal 9 3 3 2 5 2" xfId="23937"/>
    <cellStyle name="Normal 9 3 3 2 5 2 2" xfId="52608"/>
    <cellStyle name="Normal 9 3 3 2 5 3" xfId="38272"/>
    <cellStyle name="Normal 9 3 3 2 6" xfId="16767"/>
    <cellStyle name="Normal 9 3 3 2 6 2" xfId="45438"/>
    <cellStyle name="Normal 9 3 3 2 7" xfId="31102"/>
    <cellStyle name="Normal 9 3 3 2 8" xfId="2270"/>
    <cellStyle name="Normal 9 3 3 3" xfId="2719"/>
    <cellStyle name="Normal 9 3 3 3 2" xfId="4478"/>
    <cellStyle name="Normal 9 3 3 3 2 2" xfId="8041"/>
    <cellStyle name="Normal 9 3 3 3 2 2 2" xfId="15245"/>
    <cellStyle name="Normal 9 3 3 3 2 2 2 2" xfId="29728"/>
    <cellStyle name="Normal 9 3 3 3 2 2 2 2 2" xfId="58399"/>
    <cellStyle name="Normal 9 3 3 3 2 2 2 3" xfId="44063"/>
    <cellStyle name="Normal 9 3 3 3 2 2 3" xfId="22558"/>
    <cellStyle name="Normal 9 3 3 3 2 2 3 2" xfId="51229"/>
    <cellStyle name="Normal 9 3 3 3 2 2 4" xfId="36893"/>
    <cellStyle name="Normal 9 3 3 3 2 3" xfId="11682"/>
    <cellStyle name="Normal 9 3 3 3 2 3 2" xfId="26165"/>
    <cellStyle name="Normal 9 3 3 3 2 3 2 2" xfId="54836"/>
    <cellStyle name="Normal 9 3 3 3 2 3 3" xfId="40500"/>
    <cellStyle name="Normal 9 3 3 3 2 4" xfId="18995"/>
    <cellStyle name="Normal 9 3 3 3 2 4 2" xfId="47666"/>
    <cellStyle name="Normal 9 3 3 3 2 5" xfId="33330"/>
    <cellStyle name="Normal 9 3 3 3 3" xfId="6273"/>
    <cellStyle name="Normal 9 3 3 3 3 2" xfId="13477"/>
    <cellStyle name="Normal 9 3 3 3 3 2 2" xfId="27960"/>
    <cellStyle name="Normal 9 3 3 3 3 2 2 2" xfId="56631"/>
    <cellStyle name="Normal 9 3 3 3 3 2 3" xfId="42295"/>
    <cellStyle name="Normal 9 3 3 3 3 3" xfId="20790"/>
    <cellStyle name="Normal 9 3 3 3 3 3 2" xfId="49461"/>
    <cellStyle name="Normal 9 3 3 3 3 4" xfId="35125"/>
    <cellStyle name="Normal 9 3 3 3 4" xfId="9914"/>
    <cellStyle name="Normal 9 3 3 3 4 2" xfId="24397"/>
    <cellStyle name="Normal 9 3 3 3 4 2 2" xfId="53068"/>
    <cellStyle name="Normal 9 3 3 3 4 3" xfId="38732"/>
    <cellStyle name="Normal 9 3 3 3 5" xfId="17227"/>
    <cellStyle name="Normal 9 3 3 3 5 2" xfId="45898"/>
    <cellStyle name="Normal 9 3 3 3 6" xfId="31562"/>
    <cellStyle name="Normal 9 3 3 4" xfId="3596"/>
    <cellStyle name="Normal 9 3 3 4 2" xfId="7157"/>
    <cellStyle name="Normal 9 3 3 4 2 2" xfId="14361"/>
    <cellStyle name="Normal 9 3 3 4 2 2 2" xfId="28844"/>
    <cellStyle name="Normal 9 3 3 4 2 2 2 2" xfId="57515"/>
    <cellStyle name="Normal 9 3 3 4 2 2 3" xfId="43179"/>
    <cellStyle name="Normal 9 3 3 4 2 3" xfId="21674"/>
    <cellStyle name="Normal 9 3 3 4 2 3 2" xfId="50345"/>
    <cellStyle name="Normal 9 3 3 4 2 4" xfId="36009"/>
    <cellStyle name="Normal 9 3 3 4 3" xfId="10798"/>
    <cellStyle name="Normal 9 3 3 4 3 2" xfId="25281"/>
    <cellStyle name="Normal 9 3 3 4 3 2 2" xfId="53952"/>
    <cellStyle name="Normal 9 3 3 4 3 3" xfId="39616"/>
    <cellStyle name="Normal 9 3 3 4 4" xfId="18111"/>
    <cellStyle name="Normal 9 3 3 4 4 2" xfId="46782"/>
    <cellStyle name="Normal 9 3 3 4 5" xfId="32446"/>
    <cellStyle name="Normal 9 3 3 5" xfId="5379"/>
    <cellStyle name="Normal 9 3 3 5 2" xfId="12583"/>
    <cellStyle name="Normal 9 3 3 5 2 2" xfId="27066"/>
    <cellStyle name="Normal 9 3 3 5 2 2 2" xfId="55737"/>
    <cellStyle name="Normal 9 3 3 5 2 3" xfId="41401"/>
    <cellStyle name="Normal 9 3 3 5 3" xfId="19896"/>
    <cellStyle name="Normal 9 3 3 5 3 2" xfId="48567"/>
    <cellStyle name="Normal 9 3 3 5 4" xfId="34231"/>
    <cellStyle name="Normal 9 3 3 6" xfId="9017"/>
    <cellStyle name="Normal 9 3 3 6 2" xfId="23500"/>
    <cellStyle name="Normal 9 3 3 6 2 2" xfId="52171"/>
    <cellStyle name="Normal 9 3 3 6 3" xfId="37835"/>
    <cellStyle name="Normal 9 3 3 7" xfId="16333"/>
    <cellStyle name="Normal 9 3 3 7 2" xfId="45004"/>
    <cellStyle name="Normal 9 3 3 8" xfId="30668"/>
    <cellStyle name="Normal 9 3 3 9" xfId="1840"/>
    <cellStyle name="Normal 9 3 4" xfId="957"/>
    <cellStyle name="Normal 9 3 4 2" xfId="2935"/>
    <cellStyle name="Normal 9 3 4 2 2" xfId="4696"/>
    <cellStyle name="Normal 9 3 4 2 2 2" xfId="8259"/>
    <cellStyle name="Normal 9 3 4 2 2 2 2" xfId="15463"/>
    <cellStyle name="Normal 9 3 4 2 2 2 2 2" xfId="29946"/>
    <cellStyle name="Normal 9 3 4 2 2 2 2 2 2" xfId="58617"/>
    <cellStyle name="Normal 9 3 4 2 2 2 2 3" xfId="44281"/>
    <cellStyle name="Normal 9 3 4 2 2 2 3" xfId="22776"/>
    <cellStyle name="Normal 9 3 4 2 2 2 3 2" xfId="51447"/>
    <cellStyle name="Normal 9 3 4 2 2 2 4" xfId="37111"/>
    <cellStyle name="Normal 9 3 4 2 2 3" xfId="11900"/>
    <cellStyle name="Normal 9 3 4 2 2 3 2" xfId="26383"/>
    <cellStyle name="Normal 9 3 4 2 2 3 2 2" xfId="55054"/>
    <cellStyle name="Normal 9 3 4 2 2 3 3" xfId="40718"/>
    <cellStyle name="Normal 9 3 4 2 2 4" xfId="19213"/>
    <cellStyle name="Normal 9 3 4 2 2 4 2" xfId="47884"/>
    <cellStyle name="Normal 9 3 4 2 2 5" xfId="33548"/>
    <cellStyle name="Normal 9 3 4 2 3" xfId="6491"/>
    <cellStyle name="Normal 9 3 4 2 3 2" xfId="13695"/>
    <cellStyle name="Normal 9 3 4 2 3 2 2" xfId="28178"/>
    <cellStyle name="Normal 9 3 4 2 3 2 2 2" xfId="56849"/>
    <cellStyle name="Normal 9 3 4 2 3 2 3" xfId="42513"/>
    <cellStyle name="Normal 9 3 4 2 3 3" xfId="21008"/>
    <cellStyle name="Normal 9 3 4 2 3 3 2" xfId="49679"/>
    <cellStyle name="Normal 9 3 4 2 3 4" xfId="35343"/>
    <cellStyle name="Normal 9 3 4 2 4" xfId="10132"/>
    <cellStyle name="Normal 9 3 4 2 4 2" xfId="24615"/>
    <cellStyle name="Normal 9 3 4 2 4 2 2" xfId="53286"/>
    <cellStyle name="Normal 9 3 4 2 4 3" xfId="38950"/>
    <cellStyle name="Normal 9 3 4 2 5" xfId="17445"/>
    <cellStyle name="Normal 9 3 4 2 5 2" xfId="46116"/>
    <cellStyle name="Normal 9 3 4 2 6" xfId="31780"/>
    <cellStyle name="Normal 9 3 4 3" xfId="3812"/>
    <cellStyle name="Normal 9 3 4 3 2" xfId="7375"/>
    <cellStyle name="Normal 9 3 4 3 2 2" xfId="14579"/>
    <cellStyle name="Normal 9 3 4 3 2 2 2" xfId="29062"/>
    <cellStyle name="Normal 9 3 4 3 2 2 2 2" xfId="57733"/>
    <cellStyle name="Normal 9 3 4 3 2 2 3" xfId="43397"/>
    <cellStyle name="Normal 9 3 4 3 2 3" xfId="21892"/>
    <cellStyle name="Normal 9 3 4 3 2 3 2" xfId="50563"/>
    <cellStyle name="Normal 9 3 4 3 2 4" xfId="36227"/>
    <cellStyle name="Normal 9 3 4 3 3" xfId="11016"/>
    <cellStyle name="Normal 9 3 4 3 3 2" xfId="25499"/>
    <cellStyle name="Normal 9 3 4 3 3 2 2" xfId="54170"/>
    <cellStyle name="Normal 9 3 4 3 3 3" xfId="39834"/>
    <cellStyle name="Normal 9 3 4 3 4" xfId="18329"/>
    <cellStyle name="Normal 9 3 4 3 4 2" xfId="47000"/>
    <cellStyle name="Normal 9 3 4 3 5" xfId="32664"/>
    <cellStyle name="Normal 9 3 4 4" xfId="5597"/>
    <cellStyle name="Normal 9 3 4 4 2" xfId="12801"/>
    <cellStyle name="Normal 9 3 4 4 2 2" xfId="27284"/>
    <cellStyle name="Normal 9 3 4 4 2 2 2" xfId="55955"/>
    <cellStyle name="Normal 9 3 4 4 2 3" xfId="41619"/>
    <cellStyle name="Normal 9 3 4 4 3" xfId="20114"/>
    <cellStyle name="Normal 9 3 4 4 3 2" xfId="48785"/>
    <cellStyle name="Normal 9 3 4 4 4" xfId="34449"/>
    <cellStyle name="Normal 9 3 4 5" xfId="9238"/>
    <cellStyle name="Normal 9 3 4 5 2" xfId="23721"/>
    <cellStyle name="Normal 9 3 4 5 2 2" xfId="52392"/>
    <cellStyle name="Normal 9 3 4 5 3" xfId="38056"/>
    <cellStyle name="Normal 9 3 4 6" xfId="16551"/>
    <cellStyle name="Normal 9 3 4 6 2" xfId="45222"/>
    <cellStyle name="Normal 9 3 4 7" xfId="30886"/>
    <cellStyle name="Normal 9 3 4 8" xfId="2056"/>
    <cellStyle name="Normal 9 3 5" xfId="2508"/>
    <cellStyle name="Normal 9 3 5 2" xfId="4262"/>
    <cellStyle name="Normal 9 3 5 2 2" xfId="7825"/>
    <cellStyle name="Normal 9 3 5 2 2 2" xfId="15029"/>
    <cellStyle name="Normal 9 3 5 2 2 2 2" xfId="29512"/>
    <cellStyle name="Normal 9 3 5 2 2 2 2 2" xfId="58183"/>
    <cellStyle name="Normal 9 3 5 2 2 2 3" xfId="43847"/>
    <cellStyle name="Normal 9 3 5 2 2 3" xfId="22342"/>
    <cellStyle name="Normal 9 3 5 2 2 3 2" xfId="51013"/>
    <cellStyle name="Normal 9 3 5 2 2 4" xfId="36677"/>
    <cellStyle name="Normal 9 3 5 2 3" xfId="11466"/>
    <cellStyle name="Normal 9 3 5 2 3 2" xfId="25949"/>
    <cellStyle name="Normal 9 3 5 2 3 2 2" xfId="54620"/>
    <cellStyle name="Normal 9 3 5 2 3 3" xfId="40284"/>
    <cellStyle name="Normal 9 3 5 2 4" xfId="18779"/>
    <cellStyle name="Normal 9 3 5 2 4 2" xfId="47450"/>
    <cellStyle name="Normal 9 3 5 2 5" xfId="33114"/>
    <cellStyle name="Normal 9 3 5 3" xfId="6057"/>
    <cellStyle name="Normal 9 3 5 3 2" xfId="13261"/>
    <cellStyle name="Normal 9 3 5 3 2 2" xfId="27744"/>
    <cellStyle name="Normal 9 3 5 3 2 2 2" xfId="56415"/>
    <cellStyle name="Normal 9 3 5 3 2 3" xfId="42079"/>
    <cellStyle name="Normal 9 3 5 3 3" xfId="20574"/>
    <cellStyle name="Normal 9 3 5 3 3 2" xfId="49245"/>
    <cellStyle name="Normal 9 3 5 3 4" xfId="34909"/>
    <cellStyle name="Normal 9 3 5 4" xfId="9698"/>
    <cellStyle name="Normal 9 3 5 4 2" xfId="24181"/>
    <cellStyle name="Normal 9 3 5 4 2 2" xfId="52852"/>
    <cellStyle name="Normal 9 3 5 4 3" xfId="38516"/>
    <cellStyle name="Normal 9 3 5 5" xfId="17011"/>
    <cellStyle name="Normal 9 3 5 5 2" xfId="45682"/>
    <cellStyle name="Normal 9 3 5 6" xfId="31346"/>
    <cellStyle name="Normal 9 3 6" xfId="3380"/>
    <cellStyle name="Normal 9 3 6 2" xfId="6941"/>
    <cellStyle name="Normal 9 3 6 2 2" xfId="14145"/>
    <cellStyle name="Normal 9 3 6 2 2 2" xfId="28628"/>
    <cellStyle name="Normal 9 3 6 2 2 2 2" xfId="57299"/>
    <cellStyle name="Normal 9 3 6 2 2 3" xfId="42963"/>
    <cellStyle name="Normal 9 3 6 2 3" xfId="21458"/>
    <cellStyle name="Normal 9 3 6 2 3 2" xfId="50129"/>
    <cellStyle name="Normal 9 3 6 2 4" xfId="35793"/>
    <cellStyle name="Normal 9 3 6 3" xfId="10582"/>
    <cellStyle name="Normal 9 3 6 3 2" xfId="25065"/>
    <cellStyle name="Normal 9 3 6 3 2 2" xfId="53736"/>
    <cellStyle name="Normal 9 3 6 3 3" xfId="39400"/>
    <cellStyle name="Normal 9 3 6 4" xfId="17895"/>
    <cellStyle name="Normal 9 3 6 4 2" xfId="46566"/>
    <cellStyle name="Normal 9 3 6 5" xfId="32230"/>
    <cellStyle name="Normal 9 3 7" xfId="5163"/>
    <cellStyle name="Normal 9 3 7 2" xfId="12367"/>
    <cellStyle name="Normal 9 3 7 2 2" xfId="26850"/>
    <cellStyle name="Normal 9 3 7 2 2 2" xfId="55521"/>
    <cellStyle name="Normal 9 3 7 2 3" xfId="41185"/>
    <cellStyle name="Normal 9 3 7 3" xfId="19680"/>
    <cellStyle name="Normal 9 3 7 3 2" xfId="48351"/>
    <cellStyle name="Normal 9 3 7 4" xfId="34015"/>
    <cellStyle name="Normal 9 3 8" xfId="8797"/>
    <cellStyle name="Normal 9 3 8 2" xfId="23280"/>
    <cellStyle name="Normal 9 3 8 2 2" xfId="51951"/>
    <cellStyle name="Normal 9 3 8 3" xfId="37615"/>
    <cellStyle name="Normal 9 3 9" xfId="16117"/>
    <cellStyle name="Normal 9 3 9 2" xfId="44788"/>
    <cellStyle name="Normal 9 4" xfId="397"/>
    <cellStyle name="Normal 9 4 10" xfId="1630"/>
    <cellStyle name="Normal 9 4 2" xfId="730"/>
    <cellStyle name="Normal 9 4 2 2" xfId="1175"/>
    <cellStyle name="Normal 9 4 2 2 2" xfId="3151"/>
    <cellStyle name="Normal 9 4 2 2 2 2" xfId="4914"/>
    <cellStyle name="Normal 9 4 2 2 2 2 2" xfId="8477"/>
    <cellStyle name="Normal 9 4 2 2 2 2 2 2" xfId="15681"/>
    <cellStyle name="Normal 9 4 2 2 2 2 2 2 2" xfId="30164"/>
    <cellStyle name="Normal 9 4 2 2 2 2 2 2 2 2" xfId="58835"/>
    <cellStyle name="Normal 9 4 2 2 2 2 2 2 3" xfId="44499"/>
    <cellStyle name="Normal 9 4 2 2 2 2 2 3" xfId="22994"/>
    <cellStyle name="Normal 9 4 2 2 2 2 2 3 2" xfId="51665"/>
    <cellStyle name="Normal 9 4 2 2 2 2 2 4" xfId="37329"/>
    <cellStyle name="Normal 9 4 2 2 2 2 3" xfId="12118"/>
    <cellStyle name="Normal 9 4 2 2 2 2 3 2" xfId="26601"/>
    <cellStyle name="Normal 9 4 2 2 2 2 3 2 2" xfId="55272"/>
    <cellStyle name="Normal 9 4 2 2 2 2 3 3" xfId="40936"/>
    <cellStyle name="Normal 9 4 2 2 2 2 4" xfId="19431"/>
    <cellStyle name="Normal 9 4 2 2 2 2 4 2" xfId="48102"/>
    <cellStyle name="Normal 9 4 2 2 2 2 5" xfId="33766"/>
    <cellStyle name="Normal 9 4 2 2 2 3" xfId="6709"/>
    <cellStyle name="Normal 9 4 2 2 2 3 2" xfId="13913"/>
    <cellStyle name="Normal 9 4 2 2 2 3 2 2" xfId="28396"/>
    <cellStyle name="Normal 9 4 2 2 2 3 2 2 2" xfId="57067"/>
    <cellStyle name="Normal 9 4 2 2 2 3 2 3" xfId="42731"/>
    <cellStyle name="Normal 9 4 2 2 2 3 3" xfId="21226"/>
    <cellStyle name="Normal 9 4 2 2 2 3 3 2" xfId="49897"/>
    <cellStyle name="Normal 9 4 2 2 2 3 4" xfId="35561"/>
    <cellStyle name="Normal 9 4 2 2 2 4" xfId="10350"/>
    <cellStyle name="Normal 9 4 2 2 2 4 2" xfId="24833"/>
    <cellStyle name="Normal 9 4 2 2 2 4 2 2" xfId="53504"/>
    <cellStyle name="Normal 9 4 2 2 2 4 3" xfId="39168"/>
    <cellStyle name="Normal 9 4 2 2 2 5" xfId="17663"/>
    <cellStyle name="Normal 9 4 2 2 2 5 2" xfId="46334"/>
    <cellStyle name="Normal 9 4 2 2 2 6" xfId="31998"/>
    <cellStyle name="Normal 9 4 2 2 3" xfId="4030"/>
    <cellStyle name="Normal 9 4 2 2 3 2" xfId="7593"/>
    <cellStyle name="Normal 9 4 2 2 3 2 2" xfId="14797"/>
    <cellStyle name="Normal 9 4 2 2 3 2 2 2" xfId="29280"/>
    <cellStyle name="Normal 9 4 2 2 3 2 2 2 2" xfId="57951"/>
    <cellStyle name="Normal 9 4 2 2 3 2 2 3" xfId="43615"/>
    <cellStyle name="Normal 9 4 2 2 3 2 3" xfId="22110"/>
    <cellStyle name="Normal 9 4 2 2 3 2 3 2" xfId="50781"/>
    <cellStyle name="Normal 9 4 2 2 3 2 4" xfId="36445"/>
    <cellStyle name="Normal 9 4 2 2 3 3" xfId="11234"/>
    <cellStyle name="Normal 9 4 2 2 3 3 2" xfId="25717"/>
    <cellStyle name="Normal 9 4 2 2 3 3 2 2" xfId="54388"/>
    <cellStyle name="Normal 9 4 2 2 3 3 3" xfId="40052"/>
    <cellStyle name="Normal 9 4 2 2 3 4" xfId="18547"/>
    <cellStyle name="Normal 9 4 2 2 3 4 2" xfId="47218"/>
    <cellStyle name="Normal 9 4 2 2 3 5" xfId="32882"/>
    <cellStyle name="Normal 9 4 2 2 4" xfId="5815"/>
    <cellStyle name="Normal 9 4 2 2 4 2" xfId="13019"/>
    <cellStyle name="Normal 9 4 2 2 4 2 2" xfId="27502"/>
    <cellStyle name="Normal 9 4 2 2 4 2 2 2" xfId="56173"/>
    <cellStyle name="Normal 9 4 2 2 4 2 3" xfId="41837"/>
    <cellStyle name="Normal 9 4 2 2 4 3" xfId="20332"/>
    <cellStyle name="Normal 9 4 2 2 4 3 2" xfId="49003"/>
    <cellStyle name="Normal 9 4 2 2 4 4" xfId="34667"/>
    <cellStyle name="Normal 9 4 2 2 5" xfId="9456"/>
    <cellStyle name="Normal 9 4 2 2 5 2" xfId="23939"/>
    <cellStyle name="Normal 9 4 2 2 5 2 2" xfId="52610"/>
    <cellStyle name="Normal 9 4 2 2 5 3" xfId="38274"/>
    <cellStyle name="Normal 9 4 2 2 6" xfId="16769"/>
    <cellStyle name="Normal 9 4 2 2 6 2" xfId="45440"/>
    <cellStyle name="Normal 9 4 2 2 7" xfId="31104"/>
    <cellStyle name="Normal 9 4 2 2 8" xfId="2272"/>
    <cellStyle name="Normal 9 4 2 3" xfId="2721"/>
    <cellStyle name="Normal 9 4 2 3 2" xfId="4480"/>
    <cellStyle name="Normal 9 4 2 3 2 2" xfId="8043"/>
    <cellStyle name="Normal 9 4 2 3 2 2 2" xfId="15247"/>
    <cellStyle name="Normal 9 4 2 3 2 2 2 2" xfId="29730"/>
    <cellStyle name="Normal 9 4 2 3 2 2 2 2 2" xfId="58401"/>
    <cellStyle name="Normal 9 4 2 3 2 2 2 3" xfId="44065"/>
    <cellStyle name="Normal 9 4 2 3 2 2 3" xfId="22560"/>
    <cellStyle name="Normal 9 4 2 3 2 2 3 2" xfId="51231"/>
    <cellStyle name="Normal 9 4 2 3 2 2 4" xfId="36895"/>
    <cellStyle name="Normal 9 4 2 3 2 3" xfId="11684"/>
    <cellStyle name="Normal 9 4 2 3 2 3 2" xfId="26167"/>
    <cellStyle name="Normal 9 4 2 3 2 3 2 2" xfId="54838"/>
    <cellStyle name="Normal 9 4 2 3 2 3 3" xfId="40502"/>
    <cellStyle name="Normal 9 4 2 3 2 4" xfId="18997"/>
    <cellStyle name="Normal 9 4 2 3 2 4 2" xfId="47668"/>
    <cellStyle name="Normal 9 4 2 3 2 5" xfId="33332"/>
    <cellStyle name="Normal 9 4 2 3 3" xfId="6275"/>
    <cellStyle name="Normal 9 4 2 3 3 2" xfId="13479"/>
    <cellStyle name="Normal 9 4 2 3 3 2 2" xfId="27962"/>
    <cellStyle name="Normal 9 4 2 3 3 2 2 2" xfId="56633"/>
    <cellStyle name="Normal 9 4 2 3 3 2 3" xfId="42297"/>
    <cellStyle name="Normal 9 4 2 3 3 3" xfId="20792"/>
    <cellStyle name="Normal 9 4 2 3 3 3 2" xfId="49463"/>
    <cellStyle name="Normal 9 4 2 3 3 4" xfId="35127"/>
    <cellStyle name="Normal 9 4 2 3 4" xfId="9916"/>
    <cellStyle name="Normal 9 4 2 3 4 2" xfId="24399"/>
    <cellStyle name="Normal 9 4 2 3 4 2 2" xfId="53070"/>
    <cellStyle name="Normal 9 4 2 3 4 3" xfId="38734"/>
    <cellStyle name="Normal 9 4 2 3 5" xfId="17229"/>
    <cellStyle name="Normal 9 4 2 3 5 2" xfId="45900"/>
    <cellStyle name="Normal 9 4 2 3 6" xfId="31564"/>
    <cellStyle name="Normal 9 4 2 4" xfId="3598"/>
    <cellStyle name="Normal 9 4 2 4 2" xfId="7159"/>
    <cellStyle name="Normal 9 4 2 4 2 2" xfId="14363"/>
    <cellStyle name="Normal 9 4 2 4 2 2 2" xfId="28846"/>
    <cellStyle name="Normal 9 4 2 4 2 2 2 2" xfId="57517"/>
    <cellStyle name="Normal 9 4 2 4 2 2 3" xfId="43181"/>
    <cellStyle name="Normal 9 4 2 4 2 3" xfId="21676"/>
    <cellStyle name="Normal 9 4 2 4 2 3 2" xfId="50347"/>
    <cellStyle name="Normal 9 4 2 4 2 4" xfId="36011"/>
    <cellStyle name="Normal 9 4 2 4 3" xfId="10800"/>
    <cellStyle name="Normal 9 4 2 4 3 2" xfId="25283"/>
    <cellStyle name="Normal 9 4 2 4 3 2 2" xfId="53954"/>
    <cellStyle name="Normal 9 4 2 4 3 3" xfId="39618"/>
    <cellStyle name="Normal 9 4 2 4 4" xfId="18113"/>
    <cellStyle name="Normal 9 4 2 4 4 2" xfId="46784"/>
    <cellStyle name="Normal 9 4 2 4 5" xfId="32448"/>
    <cellStyle name="Normal 9 4 2 5" xfId="5381"/>
    <cellStyle name="Normal 9 4 2 5 2" xfId="12585"/>
    <cellStyle name="Normal 9 4 2 5 2 2" xfId="27068"/>
    <cellStyle name="Normal 9 4 2 5 2 2 2" xfId="55739"/>
    <cellStyle name="Normal 9 4 2 5 2 3" xfId="41403"/>
    <cellStyle name="Normal 9 4 2 5 3" xfId="19898"/>
    <cellStyle name="Normal 9 4 2 5 3 2" xfId="48569"/>
    <cellStyle name="Normal 9 4 2 5 4" xfId="34233"/>
    <cellStyle name="Normal 9 4 2 6" xfId="9019"/>
    <cellStyle name="Normal 9 4 2 6 2" xfId="23502"/>
    <cellStyle name="Normal 9 4 2 6 2 2" xfId="52173"/>
    <cellStyle name="Normal 9 4 2 6 3" xfId="37837"/>
    <cellStyle name="Normal 9 4 2 7" xfId="16335"/>
    <cellStyle name="Normal 9 4 2 7 2" xfId="45006"/>
    <cellStyle name="Normal 9 4 2 8" xfId="30670"/>
    <cellStyle name="Normal 9 4 2 9" xfId="1842"/>
    <cellStyle name="Normal 9 4 3" xfId="959"/>
    <cellStyle name="Normal 9 4 3 2" xfId="2937"/>
    <cellStyle name="Normal 9 4 3 2 2" xfId="4698"/>
    <cellStyle name="Normal 9 4 3 2 2 2" xfId="8261"/>
    <cellStyle name="Normal 9 4 3 2 2 2 2" xfId="15465"/>
    <cellStyle name="Normal 9 4 3 2 2 2 2 2" xfId="29948"/>
    <cellStyle name="Normal 9 4 3 2 2 2 2 2 2" xfId="58619"/>
    <cellStyle name="Normal 9 4 3 2 2 2 2 3" xfId="44283"/>
    <cellStyle name="Normal 9 4 3 2 2 2 3" xfId="22778"/>
    <cellStyle name="Normal 9 4 3 2 2 2 3 2" xfId="51449"/>
    <cellStyle name="Normal 9 4 3 2 2 2 4" xfId="37113"/>
    <cellStyle name="Normal 9 4 3 2 2 3" xfId="11902"/>
    <cellStyle name="Normal 9 4 3 2 2 3 2" xfId="26385"/>
    <cellStyle name="Normal 9 4 3 2 2 3 2 2" xfId="55056"/>
    <cellStyle name="Normal 9 4 3 2 2 3 3" xfId="40720"/>
    <cellStyle name="Normal 9 4 3 2 2 4" xfId="19215"/>
    <cellStyle name="Normal 9 4 3 2 2 4 2" xfId="47886"/>
    <cellStyle name="Normal 9 4 3 2 2 5" xfId="33550"/>
    <cellStyle name="Normal 9 4 3 2 3" xfId="6493"/>
    <cellStyle name="Normal 9 4 3 2 3 2" xfId="13697"/>
    <cellStyle name="Normal 9 4 3 2 3 2 2" xfId="28180"/>
    <cellStyle name="Normal 9 4 3 2 3 2 2 2" xfId="56851"/>
    <cellStyle name="Normal 9 4 3 2 3 2 3" xfId="42515"/>
    <cellStyle name="Normal 9 4 3 2 3 3" xfId="21010"/>
    <cellStyle name="Normal 9 4 3 2 3 3 2" xfId="49681"/>
    <cellStyle name="Normal 9 4 3 2 3 4" xfId="35345"/>
    <cellStyle name="Normal 9 4 3 2 4" xfId="10134"/>
    <cellStyle name="Normal 9 4 3 2 4 2" xfId="24617"/>
    <cellStyle name="Normal 9 4 3 2 4 2 2" xfId="53288"/>
    <cellStyle name="Normal 9 4 3 2 4 3" xfId="38952"/>
    <cellStyle name="Normal 9 4 3 2 5" xfId="17447"/>
    <cellStyle name="Normal 9 4 3 2 5 2" xfId="46118"/>
    <cellStyle name="Normal 9 4 3 2 6" xfId="31782"/>
    <cellStyle name="Normal 9 4 3 3" xfId="3814"/>
    <cellStyle name="Normal 9 4 3 3 2" xfId="7377"/>
    <cellStyle name="Normal 9 4 3 3 2 2" xfId="14581"/>
    <cellStyle name="Normal 9 4 3 3 2 2 2" xfId="29064"/>
    <cellStyle name="Normal 9 4 3 3 2 2 2 2" xfId="57735"/>
    <cellStyle name="Normal 9 4 3 3 2 2 3" xfId="43399"/>
    <cellStyle name="Normal 9 4 3 3 2 3" xfId="21894"/>
    <cellStyle name="Normal 9 4 3 3 2 3 2" xfId="50565"/>
    <cellStyle name="Normal 9 4 3 3 2 4" xfId="36229"/>
    <cellStyle name="Normal 9 4 3 3 3" xfId="11018"/>
    <cellStyle name="Normal 9 4 3 3 3 2" xfId="25501"/>
    <cellStyle name="Normal 9 4 3 3 3 2 2" xfId="54172"/>
    <cellStyle name="Normal 9 4 3 3 3 3" xfId="39836"/>
    <cellStyle name="Normal 9 4 3 3 4" xfId="18331"/>
    <cellStyle name="Normal 9 4 3 3 4 2" xfId="47002"/>
    <cellStyle name="Normal 9 4 3 3 5" xfId="32666"/>
    <cellStyle name="Normal 9 4 3 4" xfId="5599"/>
    <cellStyle name="Normal 9 4 3 4 2" xfId="12803"/>
    <cellStyle name="Normal 9 4 3 4 2 2" xfId="27286"/>
    <cellStyle name="Normal 9 4 3 4 2 2 2" xfId="55957"/>
    <cellStyle name="Normal 9 4 3 4 2 3" xfId="41621"/>
    <cellStyle name="Normal 9 4 3 4 3" xfId="20116"/>
    <cellStyle name="Normal 9 4 3 4 3 2" xfId="48787"/>
    <cellStyle name="Normal 9 4 3 4 4" xfId="34451"/>
    <cellStyle name="Normal 9 4 3 5" xfId="9240"/>
    <cellStyle name="Normal 9 4 3 5 2" xfId="23723"/>
    <cellStyle name="Normal 9 4 3 5 2 2" xfId="52394"/>
    <cellStyle name="Normal 9 4 3 5 3" xfId="38058"/>
    <cellStyle name="Normal 9 4 3 6" xfId="16553"/>
    <cellStyle name="Normal 9 4 3 6 2" xfId="45224"/>
    <cellStyle name="Normal 9 4 3 7" xfId="30888"/>
    <cellStyle name="Normal 9 4 3 8" xfId="2058"/>
    <cellStyle name="Normal 9 4 4" xfId="2510"/>
    <cellStyle name="Normal 9 4 4 2" xfId="4264"/>
    <cellStyle name="Normal 9 4 4 2 2" xfId="7827"/>
    <cellStyle name="Normal 9 4 4 2 2 2" xfId="15031"/>
    <cellStyle name="Normal 9 4 4 2 2 2 2" xfId="29514"/>
    <cellStyle name="Normal 9 4 4 2 2 2 2 2" xfId="58185"/>
    <cellStyle name="Normal 9 4 4 2 2 2 3" xfId="43849"/>
    <cellStyle name="Normal 9 4 4 2 2 3" xfId="22344"/>
    <cellStyle name="Normal 9 4 4 2 2 3 2" xfId="51015"/>
    <cellStyle name="Normal 9 4 4 2 2 4" xfId="36679"/>
    <cellStyle name="Normal 9 4 4 2 3" xfId="11468"/>
    <cellStyle name="Normal 9 4 4 2 3 2" xfId="25951"/>
    <cellStyle name="Normal 9 4 4 2 3 2 2" xfId="54622"/>
    <cellStyle name="Normal 9 4 4 2 3 3" xfId="40286"/>
    <cellStyle name="Normal 9 4 4 2 4" xfId="18781"/>
    <cellStyle name="Normal 9 4 4 2 4 2" xfId="47452"/>
    <cellStyle name="Normal 9 4 4 2 5" xfId="33116"/>
    <cellStyle name="Normal 9 4 4 3" xfId="6059"/>
    <cellStyle name="Normal 9 4 4 3 2" xfId="13263"/>
    <cellStyle name="Normal 9 4 4 3 2 2" xfId="27746"/>
    <cellStyle name="Normal 9 4 4 3 2 2 2" xfId="56417"/>
    <cellStyle name="Normal 9 4 4 3 2 3" xfId="42081"/>
    <cellStyle name="Normal 9 4 4 3 3" xfId="20576"/>
    <cellStyle name="Normal 9 4 4 3 3 2" xfId="49247"/>
    <cellStyle name="Normal 9 4 4 3 4" xfId="34911"/>
    <cellStyle name="Normal 9 4 4 4" xfId="9700"/>
    <cellStyle name="Normal 9 4 4 4 2" xfId="24183"/>
    <cellStyle name="Normal 9 4 4 4 2 2" xfId="52854"/>
    <cellStyle name="Normal 9 4 4 4 3" xfId="38518"/>
    <cellStyle name="Normal 9 4 4 5" xfId="17013"/>
    <cellStyle name="Normal 9 4 4 5 2" xfId="45684"/>
    <cellStyle name="Normal 9 4 4 6" xfId="31348"/>
    <cellStyle name="Normal 9 4 5" xfId="3382"/>
    <cellStyle name="Normal 9 4 5 2" xfId="6943"/>
    <cellStyle name="Normal 9 4 5 2 2" xfId="14147"/>
    <cellStyle name="Normal 9 4 5 2 2 2" xfId="28630"/>
    <cellStyle name="Normal 9 4 5 2 2 2 2" xfId="57301"/>
    <cellStyle name="Normal 9 4 5 2 2 3" xfId="42965"/>
    <cellStyle name="Normal 9 4 5 2 3" xfId="21460"/>
    <cellStyle name="Normal 9 4 5 2 3 2" xfId="50131"/>
    <cellStyle name="Normal 9 4 5 2 4" xfId="35795"/>
    <cellStyle name="Normal 9 4 5 3" xfId="10584"/>
    <cellStyle name="Normal 9 4 5 3 2" xfId="25067"/>
    <cellStyle name="Normal 9 4 5 3 2 2" xfId="53738"/>
    <cellStyle name="Normal 9 4 5 3 3" xfId="39402"/>
    <cellStyle name="Normal 9 4 5 4" xfId="17897"/>
    <cellStyle name="Normal 9 4 5 4 2" xfId="46568"/>
    <cellStyle name="Normal 9 4 5 5" xfId="32232"/>
    <cellStyle name="Normal 9 4 6" xfId="5165"/>
    <cellStyle name="Normal 9 4 6 2" xfId="12369"/>
    <cellStyle name="Normal 9 4 6 2 2" xfId="26852"/>
    <cellStyle name="Normal 9 4 6 2 2 2" xfId="55523"/>
    <cellStyle name="Normal 9 4 6 2 3" xfId="41187"/>
    <cellStyle name="Normal 9 4 6 3" xfId="19682"/>
    <cellStyle name="Normal 9 4 6 3 2" xfId="48353"/>
    <cellStyle name="Normal 9 4 6 4" xfId="34017"/>
    <cellStyle name="Normal 9 4 7" xfId="8799"/>
    <cellStyle name="Normal 9 4 7 2" xfId="23282"/>
    <cellStyle name="Normal 9 4 7 2 2" xfId="51953"/>
    <cellStyle name="Normal 9 4 7 3" xfId="37617"/>
    <cellStyle name="Normal 9 4 8" xfId="16119"/>
    <cellStyle name="Normal 9 4 8 2" xfId="44790"/>
    <cellStyle name="Normal 9 4 9" xfId="30454"/>
    <cellStyle name="Normal 9 5" xfId="727"/>
    <cellStyle name="Normal 9 5 2" xfId="1172"/>
    <cellStyle name="Normal 9 5 2 2" xfId="3148"/>
    <cellStyle name="Normal 9 5 2 2 2" xfId="4911"/>
    <cellStyle name="Normal 9 5 2 2 2 2" xfId="8474"/>
    <cellStyle name="Normal 9 5 2 2 2 2 2" xfId="15678"/>
    <cellStyle name="Normal 9 5 2 2 2 2 2 2" xfId="30161"/>
    <cellStyle name="Normal 9 5 2 2 2 2 2 2 2" xfId="58832"/>
    <cellStyle name="Normal 9 5 2 2 2 2 2 3" xfId="44496"/>
    <cellStyle name="Normal 9 5 2 2 2 2 3" xfId="22991"/>
    <cellStyle name="Normal 9 5 2 2 2 2 3 2" xfId="51662"/>
    <cellStyle name="Normal 9 5 2 2 2 2 4" xfId="37326"/>
    <cellStyle name="Normal 9 5 2 2 2 3" xfId="12115"/>
    <cellStyle name="Normal 9 5 2 2 2 3 2" xfId="26598"/>
    <cellStyle name="Normal 9 5 2 2 2 3 2 2" xfId="55269"/>
    <cellStyle name="Normal 9 5 2 2 2 3 3" xfId="40933"/>
    <cellStyle name="Normal 9 5 2 2 2 4" xfId="19428"/>
    <cellStyle name="Normal 9 5 2 2 2 4 2" xfId="48099"/>
    <cellStyle name="Normal 9 5 2 2 2 5" xfId="33763"/>
    <cellStyle name="Normal 9 5 2 2 3" xfId="6706"/>
    <cellStyle name="Normal 9 5 2 2 3 2" xfId="13910"/>
    <cellStyle name="Normal 9 5 2 2 3 2 2" xfId="28393"/>
    <cellStyle name="Normal 9 5 2 2 3 2 2 2" xfId="57064"/>
    <cellStyle name="Normal 9 5 2 2 3 2 3" xfId="42728"/>
    <cellStyle name="Normal 9 5 2 2 3 3" xfId="21223"/>
    <cellStyle name="Normal 9 5 2 2 3 3 2" xfId="49894"/>
    <cellStyle name="Normal 9 5 2 2 3 4" xfId="35558"/>
    <cellStyle name="Normal 9 5 2 2 4" xfId="10347"/>
    <cellStyle name="Normal 9 5 2 2 4 2" xfId="24830"/>
    <cellStyle name="Normal 9 5 2 2 4 2 2" xfId="53501"/>
    <cellStyle name="Normal 9 5 2 2 4 3" xfId="39165"/>
    <cellStyle name="Normal 9 5 2 2 5" xfId="17660"/>
    <cellStyle name="Normal 9 5 2 2 5 2" xfId="46331"/>
    <cellStyle name="Normal 9 5 2 2 6" xfId="31995"/>
    <cellStyle name="Normal 9 5 2 3" xfId="4027"/>
    <cellStyle name="Normal 9 5 2 3 2" xfId="7590"/>
    <cellStyle name="Normal 9 5 2 3 2 2" xfId="14794"/>
    <cellStyle name="Normal 9 5 2 3 2 2 2" xfId="29277"/>
    <cellStyle name="Normal 9 5 2 3 2 2 2 2" xfId="57948"/>
    <cellStyle name="Normal 9 5 2 3 2 2 3" xfId="43612"/>
    <cellStyle name="Normal 9 5 2 3 2 3" xfId="22107"/>
    <cellStyle name="Normal 9 5 2 3 2 3 2" xfId="50778"/>
    <cellStyle name="Normal 9 5 2 3 2 4" xfId="36442"/>
    <cellStyle name="Normal 9 5 2 3 3" xfId="11231"/>
    <cellStyle name="Normal 9 5 2 3 3 2" xfId="25714"/>
    <cellStyle name="Normal 9 5 2 3 3 2 2" xfId="54385"/>
    <cellStyle name="Normal 9 5 2 3 3 3" xfId="40049"/>
    <cellStyle name="Normal 9 5 2 3 4" xfId="18544"/>
    <cellStyle name="Normal 9 5 2 3 4 2" xfId="47215"/>
    <cellStyle name="Normal 9 5 2 3 5" xfId="32879"/>
    <cellStyle name="Normal 9 5 2 4" xfId="5812"/>
    <cellStyle name="Normal 9 5 2 4 2" xfId="13016"/>
    <cellStyle name="Normal 9 5 2 4 2 2" xfId="27499"/>
    <cellStyle name="Normal 9 5 2 4 2 2 2" xfId="56170"/>
    <cellStyle name="Normal 9 5 2 4 2 3" xfId="41834"/>
    <cellStyle name="Normal 9 5 2 4 3" xfId="20329"/>
    <cellStyle name="Normal 9 5 2 4 3 2" xfId="49000"/>
    <cellStyle name="Normal 9 5 2 4 4" xfId="34664"/>
    <cellStyle name="Normal 9 5 2 5" xfId="9453"/>
    <cellStyle name="Normal 9 5 2 5 2" xfId="23936"/>
    <cellStyle name="Normal 9 5 2 5 2 2" xfId="52607"/>
    <cellStyle name="Normal 9 5 2 5 3" xfId="38271"/>
    <cellStyle name="Normal 9 5 2 6" xfId="16766"/>
    <cellStyle name="Normal 9 5 2 6 2" xfId="45437"/>
    <cellStyle name="Normal 9 5 2 7" xfId="31101"/>
    <cellStyle name="Normal 9 5 2 8" xfId="2269"/>
    <cellStyle name="Normal 9 5 3" xfId="2718"/>
    <cellStyle name="Normal 9 5 3 2" xfId="4477"/>
    <cellStyle name="Normal 9 5 3 2 2" xfId="8040"/>
    <cellStyle name="Normal 9 5 3 2 2 2" xfId="15244"/>
    <cellStyle name="Normal 9 5 3 2 2 2 2" xfId="29727"/>
    <cellStyle name="Normal 9 5 3 2 2 2 2 2" xfId="58398"/>
    <cellStyle name="Normal 9 5 3 2 2 2 3" xfId="44062"/>
    <cellStyle name="Normal 9 5 3 2 2 3" xfId="22557"/>
    <cellStyle name="Normal 9 5 3 2 2 3 2" xfId="51228"/>
    <cellStyle name="Normal 9 5 3 2 2 4" xfId="36892"/>
    <cellStyle name="Normal 9 5 3 2 3" xfId="11681"/>
    <cellStyle name="Normal 9 5 3 2 3 2" xfId="26164"/>
    <cellStyle name="Normal 9 5 3 2 3 2 2" xfId="54835"/>
    <cellStyle name="Normal 9 5 3 2 3 3" xfId="40499"/>
    <cellStyle name="Normal 9 5 3 2 4" xfId="18994"/>
    <cellStyle name="Normal 9 5 3 2 4 2" xfId="47665"/>
    <cellStyle name="Normal 9 5 3 2 5" xfId="33329"/>
    <cellStyle name="Normal 9 5 3 3" xfId="6272"/>
    <cellStyle name="Normal 9 5 3 3 2" xfId="13476"/>
    <cellStyle name="Normal 9 5 3 3 2 2" xfId="27959"/>
    <cellStyle name="Normal 9 5 3 3 2 2 2" xfId="56630"/>
    <cellStyle name="Normal 9 5 3 3 2 3" xfId="42294"/>
    <cellStyle name="Normal 9 5 3 3 3" xfId="20789"/>
    <cellStyle name="Normal 9 5 3 3 3 2" xfId="49460"/>
    <cellStyle name="Normal 9 5 3 3 4" xfId="35124"/>
    <cellStyle name="Normal 9 5 3 4" xfId="9913"/>
    <cellStyle name="Normal 9 5 3 4 2" xfId="24396"/>
    <cellStyle name="Normal 9 5 3 4 2 2" xfId="53067"/>
    <cellStyle name="Normal 9 5 3 4 3" xfId="38731"/>
    <cellStyle name="Normal 9 5 3 5" xfId="17226"/>
    <cellStyle name="Normal 9 5 3 5 2" xfId="45897"/>
    <cellStyle name="Normal 9 5 3 6" xfId="31561"/>
    <cellStyle name="Normal 9 5 4" xfId="3595"/>
    <cellStyle name="Normal 9 5 4 2" xfId="7156"/>
    <cellStyle name="Normal 9 5 4 2 2" xfId="14360"/>
    <cellStyle name="Normal 9 5 4 2 2 2" xfId="28843"/>
    <cellStyle name="Normal 9 5 4 2 2 2 2" xfId="57514"/>
    <cellStyle name="Normal 9 5 4 2 2 3" xfId="43178"/>
    <cellStyle name="Normal 9 5 4 2 3" xfId="21673"/>
    <cellStyle name="Normal 9 5 4 2 3 2" xfId="50344"/>
    <cellStyle name="Normal 9 5 4 2 4" xfId="36008"/>
    <cellStyle name="Normal 9 5 4 3" xfId="10797"/>
    <cellStyle name="Normal 9 5 4 3 2" xfId="25280"/>
    <cellStyle name="Normal 9 5 4 3 2 2" xfId="53951"/>
    <cellStyle name="Normal 9 5 4 3 3" xfId="39615"/>
    <cellStyle name="Normal 9 5 4 4" xfId="18110"/>
    <cellStyle name="Normal 9 5 4 4 2" xfId="46781"/>
    <cellStyle name="Normal 9 5 4 5" xfId="32445"/>
    <cellStyle name="Normal 9 5 5" xfId="5378"/>
    <cellStyle name="Normal 9 5 5 2" xfId="12582"/>
    <cellStyle name="Normal 9 5 5 2 2" xfId="27065"/>
    <cellStyle name="Normal 9 5 5 2 2 2" xfId="55736"/>
    <cellStyle name="Normal 9 5 5 2 3" xfId="41400"/>
    <cellStyle name="Normal 9 5 5 3" xfId="19895"/>
    <cellStyle name="Normal 9 5 5 3 2" xfId="48566"/>
    <cellStyle name="Normal 9 5 5 4" xfId="34230"/>
    <cellStyle name="Normal 9 5 6" xfId="9016"/>
    <cellStyle name="Normal 9 5 6 2" xfId="23499"/>
    <cellStyle name="Normal 9 5 6 2 2" xfId="52170"/>
    <cellStyle name="Normal 9 5 6 3" xfId="37834"/>
    <cellStyle name="Normal 9 5 7" xfId="16332"/>
    <cellStyle name="Normal 9 5 7 2" xfId="45003"/>
    <cellStyle name="Normal 9 5 8" xfId="30667"/>
    <cellStyle name="Normal 9 5 9" xfId="1839"/>
    <cellStyle name="Normal 9 6" xfId="956"/>
    <cellStyle name="Normal 9 6 2" xfId="2934"/>
    <cellStyle name="Normal 9 6 2 2" xfId="4695"/>
    <cellStyle name="Normal 9 6 2 2 2" xfId="8258"/>
    <cellStyle name="Normal 9 6 2 2 2 2" xfId="15462"/>
    <cellStyle name="Normal 9 6 2 2 2 2 2" xfId="29945"/>
    <cellStyle name="Normal 9 6 2 2 2 2 2 2" xfId="58616"/>
    <cellStyle name="Normal 9 6 2 2 2 2 3" xfId="44280"/>
    <cellStyle name="Normal 9 6 2 2 2 3" xfId="22775"/>
    <cellStyle name="Normal 9 6 2 2 2 3 2" xfId="51446"/>
    <cellStyle name="Normal 9 6 2 2 2 4" xfId="37110"/>
    <cellStyle name="Normal 9 6 2 2 3" xfId="11899"/>
    <cellStyle name="Normal 9 6 2 2 3 2" xfId="26382"/>
    <cellStyle name="Normal 9 6 2 2 3 2 2" xfId="55053"/>
    <cellStyle name="Normal 9 6 2 2 3 3" xfId="40717"/>
    <cellStyle name="Normal 9 6 2 2 4" xfId="19212"/>
    <cellStyle name="Normal 9 6 2 2 4 2" xfId="47883"/>
    <cellStyle name="Normal 9 6 2 2 5" xfId="33547"/>
    <cellStyle name="Normal 9 6 2 3" xfId="6490"/>
    <cellStyle name="Normal 9 6 2 3 2" xfId="13694"/>
    <cellStyle name="Normal 9 6 2 3 2 2" xfId="28177"/>
    <cellStyle name="Normal 9 6 2 3 2 2 2" xfId="56848"/>
    <cellStyle name="Normal 9 6 2 3 2 3" xfId="42512"/>
    <cellStyle name="Normal 9 6 2 3 3" xfId="21007"/>
    <cellStyle name="Normal 9 6 2 3 3 2" xfId="49678"/>
    <cellStyle name="Normal 9 6 2 3 4" xfId="35342"/>
    <cellStyle name="Normal 9 6 2 4" xfId="10131"/>
    <cellStyle name="Normal 9 6 2 4 2" xfId="24614"/>
    <cellStyle name="Normal 9 6 2 4 2 2" xfId="53285"/>
    <cellStyle name="Normal 9 6 2 4 3" xfId="38949"/>
    <cellStyle name="Normal 9 6 2 5" xfId="17444"/>
    <cellStyle name="Normal 9 6 2 5 2" xfId="46115"/>
    <cellStyle name="Normal 9 6 2 6" xfId="31779"/>
    <cellStyle name="Normal 9 6 3" xfId="3811"/>
    <cellStyle name="Normal 9 6 3 2" xfId="7374"/>
    <cellStyle name="Normal 9 6 3 2 2" xfId="14578"/>
    <cellStyle name="Normal 9 6 3 2 2 2" xfId="29061"/>
    <cellStyle name="Normal 9 6 3 2 2 2 2" xfId="57732"/>
    <cellStyle name="Normal 9 6 3 2 2 3" xfId="43396"/>
    <cellStyle name="Normal 9 6 3 2 3" xfId="21891"/>
    <cellStyle name="Normal 9 6 3 2 3 2" xfId="50562"/>
    <cellStyle name="Normal 9 6 3 2 4" xfId="36226"/>
    <cellStyle name="Normal 9 6 3 3" xfId="11015"/>
    <cellStyle name="Normal 9 6 3 3 2" xfId="25498"/>
    <cellStyle name="Normal 9 6 3 3 2 2" xfId="54169"/>
    <cellStyle name="Normal 9 6 3 3 3" xfId="39833"/>
    <cellStyle name="Normal 9 6 3 4" xfId="18328"/>
    <cellStyle name="Normal 9 6 3 4 2" xfId="46999"/>
    <cellStyle name="Normal 9 6 3 5" xfId="32663"/>
    <cellStyle name="Normal 9 6 4" xfId="5596"/>
    <cellStyle name="Normal 9 6 4 2" xfId="12800"/>
    <cellStyle name="Normal 9 6 4 2 2" xfId="27283"/>
    <cellStyle name="Normal 9 6 4 2 2 2" xfId="55954"/>
    <cellStyle name="Normal 9 6 4 2 3" xfId="41618"/>
    <cellStyle name="Normal 9 6 4 3" xfId="20113"/>
    <cellStyle name="Normal 9 6 4 3 2" xfId="48784"/>
    <cellStyle name="Normal 9 6 4 4" xfId="34448"/>
    <cellStyle name="Normal 9 6 5" xfId="9237"/>
    <cellStyle name="Normal 9 6 5 2" xfId="23720"/>
    <cellStyle name="Normal 9 6 5 2 2" xfId="52391"/>
    <cellStyle name="Normal 9 6 5 3" xfId="38055"/>
    <cellStyle name="Normal 9 6 6" xfId="16550"/>
    <cellStyle name="Normal 9 6 6 2" xfId="45221"/>
    <cellStyle name="Normal 9 6 7" xfId="30885"/>
    <cellStyle name="Normal 9 6 8" xfId="2055"/>
    <cellStyle name="Normal 9 7" xfId="2507"/>
    <cellStyle name="Normal 9 7 2" xfId="4261"/>
    <cellStyle name="Normal 9 7 2 2" xfId="7824"/>
    <cellStyle name="Normal 9 7 2 2 2" xfId="15028"/>
    <cellStyle name="Normal 9 7 2 2 2 2" xfId="29511"/>
    <cellStyle name="Normal 9 7 2 2 2 2 2" xfId="58182"/>
    <cellStyle name="Normal 9 7 2 2 2 3" xfId="43846"/>
    <cellStyle name="Normal 9 7 2 2 3" xfId="22341"/>
    <cellStyle name="Normal 9 7 2 2 3 2" xfId="51012"/>
    <cellStyle name="Normal 9 7 2 2 4" xfId="36676"/>
    <cellStyle name="Normal 9 7 2 3" xfId="11465"/>
    <cellStyle name="Normal 9 7 2 3 2" xfId="25948"/>
    <cellStyle name="Normal 9 7 2 3 2 2" xfId="54619"/>
    <cellStyle name="Normal 9 7 2 3 3" xfId="40283"/>
    <cellStyle name="Normal 9 7 2 4" xfId="18778"/>
    <cellStyle name="Normal 9 7 2 4 2" xfId="47449"/>
    <cellStyle name="Normal 9 7 2 5" xfId="33113"/>
    <cellStyle name="Normal 9 7 3" xfId="6056"/>
    <cellStyle name="Normal 9 7 3 2" xfId="13260"/>
    <cellStyle name="Normal 9 7 3 2 2" xfId="27743"/>
    <cellStyle name="Normal 9 7 3 2 2 2" xfId="56414"/>
    <cellStyle name="Normal 9 7 3 2 3" xfId="42078"/>
    <cellStyle name="Normal 9 7 3 3" xfId="20573"/>
    <cellStyle name="Normal 9 7 3 3 2" xfId="49244"/>
    <cellStyle name="Normal 9 7 3 4" xfId="34908"/>
    <cellStyle name="Normal 9 7 4" xfId="9697"/>
    <cellStyle name="Normal 9 7 4 2" xfId="24180"/>
    <cellStyle name="Normal 9 7 4 2 2" xfId="52851"/>
    <cellStyle name="Normal 9 7 4 3" xfId="38515"/>
    <cellStyle name="Normal 9 7 5" xfId="17010"/>
    <cellStyle name="Normal 9 7 5 2" xfId="45681"/>
    <cellStyle name="Normal 9 7 6" xfId="31345"/>
    <cellStyle name="Normal 9 8" xfId="3379"/>
    <cellStyle name="Normal 9 8 2" xfId="6940"/>
    <cellStyle name="Normal 9 8 2 2" xfId="14144"/>
    <cellStyle name="Normal 9 8 2 2 2" xfId="28627"/>
    <cellStyle name="Normal 9 8 2 2 2 2" xfId="57298"/>
    <cellStyle name="Normal 9 8 2 2 3" xfId="42962"/>
    <cellStyle name="Normal 9 8 2 3" xfId="21457"/>
    <cellStyle name="Normal 9 8 2 3 2" xfId="50128"/>
    <cellStyle name="Normal 9 8 2 4" xfId="35792"/>
    <cellStyle name="Normal 9 8 3" xfId="10581"/>
    <cellStyle name="Normal 9 8 3 2" xfId="25064"/>
    <cellStyle name="Normal 9 8 3 2 2" xfId="53735"/>
    <cellStyle name="Normal 9 8 3 3" xfId="39399"/>
    <cellStyle name="Normal 9 8 4" xfId="17894"/>
    <cellStyle name="Normal 9 8 4 2" xfId="46565"/>
    <cellStyle name="Normal 9 8 5" xfId="32229"/>
    <cellStyle name="Normal 9 9" xfId="5162"/>
    <cellStyle name="Normal 9 9 2" xfId="12366"/>
    <cellStyle name="Normal 9 9 2 2" xfId="26849"/>
    <cellStyle name="Normal 9 9 2 2 2" xfId="55520"/>
    <cellStyle name="Normal 9 9 2 3" xfId="41184"/>
    <cellStyle name="Normal 9 9 3" xfId="19679"/>
    <cellStyle name="Normal 9 9 3 2" xfId="48350"/>
    <cellStyle name="Normal 9 9 4" xfId="34014"/>
    <cellStyle name="Normal_2002  Tgt 2003 Factory KPI's SAMPLE1" xfId="1"/>
    <cellStyle name="Normal_GRAPHE AJUSTABLE" xfId="1299"/>
    <cellStyle name="Normale_085-A04 efeso data260301" xfId="15919"/>
    <cellStyle name="Nota" xfId="15920"/>
    <cellStyle name="Note 2" xfId="398"/>
    <cellStyle name="Note 3" xfId="399"/>
    <cellStyle name="Note 4" xfId="1297"/>
    <cellStyle name="Note 4 2" xfId="3241"/>
    <cellStyle name="Note 4 2 2" xfId="5007"/>
    <cellStyle name="Note 4 2 2 2" xfId="8570"/>
    <cellStyle name="Note 4 2 2 2 2" xfId="15774"/>
    <cellStyle name="Note 4 2 2 2 2 2" xfId="30257"/>
    <cellStyle name="Note 4 2 2 2 2 2 2" xfId="58928"/>
    <cellStyle name="Note 4 2 2 2 2 3" xfId="44592"/>
    <cellStyle name="Note 4 2 2 2 3" xfId="23087"/>
    <cellStyle name="Note 4 2 2 2 3 2" xfId="51758"/>
    <cellStyle name="Note 4 2 2 2 4" xfId="37422"/>
    <cellStyle name="Note 4 2 2 3" xfId="12211"/>
    <cellStyle name="Note 4 2 2 3 2" xfId="26694"/>
    <cellStyle name="Note 4 2 2 3 2 2" xfId="55365"/>
    <cellStyle name="Note 4 2 2 3 3" xfId="41029"/>
    <cellStyle name="Note 4 2 2 4" xfId="19524"/>
    <cellStyle name="Note 4 2 2 4 2" xfId="48195"/>
    <cellStyle name="Note 4 2 2 5" xfId="33859"/>
    <cellStyle name="Note 4 2 3" xfId="6802"/>
    <cellStyle name="Note 4 2 3 2" xfId="14006"/>
    <cellStyle name="Note 4 2 3 2 2" xfId="28489"/>
    <cellStyle name="Note 4 2 3 2 2 2" xfId="57160"/>
    <cellStyle name="Note 4 2 3 2 3" xfId="42824"/>
    <cellStyle name="Note 4 2 3 3" xfId="21319"/>
    <cellStyle name="Note 4 2 3 3 2" xfId="49990"/>
    <cellStyle name="Note 4 2 3 4" xfId="35654"/>
    <cellStyle name="Note 4 2 4" xfId="10443"/>
    <cellStyle name="Note 4 2 4 2" xfId="24926"/>
    <cellStyle name="Note 4 2 4 2 2" xfId="53597"/>
    <cellStyle name="Note 4 2 4 3" xfId="39261"/>
    <cellStyle name="Note 4 2 5" xfId="17756"/>
    <cellStyle name="Note 4 2 5 2" xfId="46427"/>
    <cellStyle name="Note 4 2 6" xfId="32091"/>
    <cellStyle name="Note 4 3" xfId="4123"/>
    <cellStyle name="Note 4 3 2" xfId="7686"/>
    <cellStyle name="Note 4 3 2 2" xfId="14890"/>
    <cellStyle name="Note 4 3 2 2 2" xfId="29373"/>
    <cellStyle name="Note 4 3 2 2 2 2" xfId="58044"/>
    <cellStyle name="Note 4 3 2 2 3" xfId="43708"/>
    <cellStyle name="Note 4 3 2 3" xfId="22203"/>
    <cellStyle name="Note 4 3 2 3 2" xfId="50874"/>
    <cellStyle name="Note 4 3 2 4" xfId="36538"/>
    <cellStyle name="Note 4 3 3" xfId="11327"/>
    <cellStyle name="Note 4 3 3 2" xfId="25810"/>
    <cellStyle name="Note 4 3 3 2 2" xfId="54481"/>
    <cellStyle name="Note 4 3 3 3" xfId="40145"/>
    <cellStyle name="Note 4 3 4" xfId="18640"/>
    <cellStyle name="Note 4 3 4 2" xfId="47311"/>
    <cellStyle name="Note 4 3 5" xfId="32975"/>
    <cellStyle name="Note 4 4" xfId="5918"/>
    <cellStyle name="Note 4 4 2" xfId="13122"/>
    <cellStyle name="Note 4 4 2 2" xfId="27605"/>
    <cellStyle name="Note 4 4 2 2 2" xfId="56276"/>
    <cellStyle name="Note 4 4 2 3" xfId="41940"/>
    <cellStyle name="Note 4 4 3" xfId="20435"/>
    <cellStyle name="Note 4 4 3 2" xfId="49106"/>
    <cellStyle name="Note 4 4 4" xfId="34770"/>
    <cellStyle name="Note 4 5" xfId="9559"/>
    <cellStyle name="Note 4 5 2" xfId="24042"/>
    <cellStyle name="Note 4 5 2 2" xfId="52713"/>
    <cellStyle name="Note 4 5 3" xfId="38377"/>
    <cellStyle name="Note 4 6" xfId="16872"/>
    <cellStyle name="Note 4 6 2" xfId="45543"/>
    <cellStyle name="Note 4 7" xfId="31207"/>
    <cellStyle name="Note 4 8" xfId="2372"/>
    <cellStyle name="Note 5" xfId="1346"/>
    <cellStyle name="Note 6" xfId="1383"/>
    <cellStyle name="Note 7" xfId="1440"/>
    <cellStyle name="Note 8" xfId="1454"/>
    <cellStyle name="Output" xfId="1265" builtinId="21" customBuiltin="1"/>
    <cellStyle name="Output 2" xfId="400"/>
    <cellStyle name="Output 3" xfId="1341"/>
    <cellStyle name="Output 4" xfId="1378"/>
    <cellStyle name="Percent" xfId="522" builtinId="5"/>
    <cellStyle name="Percent [2]" xfId="15921"/>
    <cellStyle name="Percent [2] 2" xfId="15922"/>
    <cellStyle name="Percent 10" xfId="15833"/>
    <cellStyle name="Percent 10 2" xfId="30282"/>
    <cellStyle name="Percent 10 2 2" xfId="58954"/>
    <cellStyle name="Percent 10 3" xfId="44618"/>
    <cellStyle name="Percent 2" xfId="7"/>
    <cellStyle name="Percent 2 10" xfId="557"/>
    <cellStyle name="Percent 2 10 10" xfId="1683"/>
    <cellStyle name="Percent 2 10 2" xfId="794"/>
    <cellStyle name="Percent 2 10 2 2" xfId="1231"/>
    <cellStyle name="Percent 2 10 2 2 2" xfId="3206"/>
    <cellStyle name="Percent 2 10 2 2 2 2" xfId="4970"/>
    <cellStyle name="Percent 2 10 2 2 2 2 2" xfId="8533"/>
    <cellStyle name="Percent 2 10 2 2 2 2 2 2" xfId="15737"/>
    <cellStyle name="Percent 2 10 2 2 2 2 2 2 2" xfId="30220"/>
    <cellStyle name="Percent 2 10 2 2 2 2 2 2 2 2" xfId="58891"/>
    <cellStyle name="Percent 2 10 2 2 2 2 2 2 3" xfId="44555"/>
    <cellStyle name="Percent 2 10 2 2 2 2 2 3" xfId="23050"/>
    <cellStyle name="Percent 2 10 2 2 2 2 2 3 2" xfId="51721"/>
    <cellStyle name="Percent 2 10 2 2 2 2 2 4" xfId="37385"/>
    <cellStyle name="Percent 2 10 2 2 2 2 3" xfId="12174"/>
    <cellStyle name="Percent 2 10 2 2 2 2 3 2" xfId="26657"/>
    <cellStyle name="Percent 2 10 2 2 2 2 3 2 2" xfId="55328"/>
    <cellStyle name="Percent 2 10 2 2 2 2 3 3" xfId="40992"/>
    <cellStyle name="Percent 2 10 2 2 2 2 4" xfId="19487"/>
    <cellStyle name="Percent 2 10 2 2 2 2 4 2" xfId="48158"/>
    <cellStyle name="Percent 2 10 2 2 2 2 5" xfId="33822"/>
    <cellStyle name="Percent 2 10 2 2 2 3" xfId="6765"/>
    <cellStyle name="Percent 2 10 2 2 2 3 2" xfId="13969"/>
    <cellStyle name="Percent 2 10 2 2 2 3 2 2" xfId="28452"/>
    <cellStyle name="Percent 2 10 2 2 2 3 2 2 2" xfId="57123"/>
    <cellStyle name="Percent 2 10 2 2 2 3 2 3" xfId="42787"/>
    <cellStyle name="Percent 2 10 2 2 2 3 3" xfId="21282"/>
    <cellStyle name="Percent 2 10 2 2 2 3 3 2" xfId="49953"/>
    <cellStyle name="Percent 2 10 2 2 2 3 4" xfId="35617"/>
    <cellStyle name="Percent 2 10 2 2 2 4" xfId="10406"/>
    <cellStyle name="Percent 2 10 2 2 2 4 2" xfId="24889"/>
    <cellStyle name="Percent 2 10 2 2 2 4 2 2" xfId="53560"/>
    <cellStyle name="Percent 2 10 2 2 2 4 3" xfId="39224"/>
    <cellStyle name="Percent 2 10 2 2 2 5" xfId="17719"/>
    <cellStyle name="Percent 2 10 2 2 2 5 2" xfId="46390"/>
    <cellStyle name="Percent 2 10 2 2 2 6" xfId="32054"/>
    <cellStyle name="Percent 2 10 2 2 3" xfId="4086"/>
    <cellStyle name="Percent 2 10 2 2 3 2" xfId="7649"/>
    <cellStyle name="Percent 2 10 2 2 3 2 2" xfId="14853"/>
    <cellStyle name="Percent 2 10 2 2 3 2 2 2" xfId="29336"/>
    <cellStyle name="Percent 2 10 2 2 3 2 2 2 2" xfId="58007"/>
    <cellStyle name="Percent 2 10 2 2 3 2 2 3" xfId="43671"/>
    <cellStyle name="Percent 2 10 2 2 3 2 3" xfId="22166"/>
    <cellStyle name="Percent 2 10 2 2 3 2 3 2" xfId="50837"/>
    <cellStyle name="Percent 2 10 2 2 3 2 4" xfId="36501"/>
    <cellStyle name="Percent 2 10 2 2 3 3" xfId="11290"/>
    <cellStyle name="Percent 2 10 2 2 3 3 2" xfId="25773"/>
    <cellStyle name="Percent 2 10 2 2 3 3 2 2" xfId="54444"/>
    <cellStyle name="Percent 2 10 2 2 3 3 3" xfId="40108"/>
    <cellStyle name="Percent 2 10 2 2 3 4" xfId="18603"/>
    <cellStyle name="Percent 2 10 2 2 3 4 2" xfId="47274"/>
    <cellStyle name="Percent 2 10 2 2 3 5" xfId="32938"/>
    <cellStyle name="Percent 2 10 2 2 4" xfId="5871"/>
    <cellStyle name="Percent 2 10 2 2 4 2" xfId="13075"/>
    <cellStyle name="Percent 2 10 2 2 4 2 2" xfId="27558"/>
    <cellStyle name="Percent 2 10 2 2 4 2 2 2" xfId="56229"/>
    <cellStyle name="Percent 2 10 2 2 4 2 3" xfId="41893"/>
    <cellStyle name="Percent 2 10 2 2 4 3" xfId="20388"/>
    <cellStyle name="Percent 2 10 2 2 4 3 2" xfId="49059"/>
    <cellStyle name="Percent 2 10 2 2 4 4" xfId="34723"/>
    <cellStyle name="Percent 2 10 2 2 5" xfId="9512"/>
    <cellStyle name="Percent 2 10 2 2 5 2" xfId="23995"/>
    <cellStyle name="Percent 2 10 2 2 5 2 2" xfId="52666"/>
    <cellStyle name="Percent 2 10 2 2 5 3" xfId="38330"/>
    <cellStyle name="Percent 2 10 2 2 6" xfId="16825"/>
    <cellStyle name="Percent 2 10 2 2 6 2" xfId="45496"/>
    <cellStyle name="Percent 2 10 2 2 7" xfId="31160"/>
    <cellStyle name="Percent 2 10 2 2 8" xfId="2327"/>
    <cellStyle name="Percent 2 10 2 3" xfId="2776"/>
    <cellStyle name="Percent 2 10 2 3 2" xfId="4536"/>
    <cellStyle name="Percent 2 10 2 3 2 2" xfId="8099"/>
    <cellStyle name="Percent 2 10 2 3 2 2 2" xfId="15303"/>
    <cellStyle name="Percent 2 10 2 3 2 2 2 2" xfId="29786"/>
    <cellStyle name="Percent 2 10 2 3 2 2 2 2 2" xfId="58457"/>
    <cellStyle name="Percent 2 10 2 3 2 2 2 3" xfId="44121"/>
    <cellStyle name="Percent 2 10 2 3 2 2 3" xfId="22616"/>
    <cellStyle name="Percent 2 10 2 3 2 2 3 2" xfId="51287"/>
    <cellStyle name="Percent 2 10 2 3 2 2 4" xfId="36951"/>
    <cellStyle name="Percent 2 10 2 3 2 3" xfId="11740"/>
    <cellStyle name="Percent 2 10 2 3 2 3 2" xfId="26223"/>
    <cellStyle name="Percent 2 10 2 3 2 3 2 2" xfId="54894"/>
    <cellStyle name="Percent 2 10 2 3 2 3 3" xfId="40558"/>
    <cellStyle name="Percent 2 10 2 3 2 4" xfId="19053"/>
    <cellStyle name="Percent 2 10 2 3 2 4 2" xfId="47724"/>
    <cellStyle name="Percent 2 10 2 3 2 5" xfId="33388"/>
    <cellStyle name="Percent 2 10 2 3 3" xfId="6331"/>
    <cellStyle name="Percent 2 10 2 3 3 2" xfId="13535"/>
    <cellStyle name="Percent 2 10 2 3 3 2 2" xfId="28018"/>
    <cellStyle name="Percent 2 10 2 3 3 2 2 2" xfId="56689"/>
    <cellStyle name="Percent 2 10 2 3 3 2 3" xfId="42353"/>
    <cellStyle name="Percent 2 10 2 3 3 3" xfId="20848"/>
    <cellStyle name="Percent 2 10 2 3 3 3 2" xfId="49519"/>
    <cellStyle name="Percent 2 10 2 3 3 4" xfId="35183"/>
    <cellStyle name="Percent 2 10 2 3 4" xfId="9972"/>
    <cellStyle name="Percent 2 10 2 3 4 2" xfId="24455"/>
    <cellStyle name="Percent 2 10 2 3 4 2 2" xfId="53126"/>
    <cellStyle name="Percent 2 10 2 3 4 3" xfId="38790"/>
    <cellStyle name="Percent 2 10 2 3 5" xfId="17285"/>
    <cellStyle name="Percent 2 10 2 3 5 2" xfId="45956"/>
    <cellStyle name="Percent 2 10 2 3 6" xfId="31620"/>
    <cellStyle name="Percent 2 10 2 4" xfId="3653"/>
    <cellStyle name="Percent 2 10 2 4 2" xfId="7215"/>
    <cellStyle name="Percent 2 10 2 4 2 2" xfId="14419"/>
    <cellStyle name="Percent 2 10 2 4 2 2 2" xfId="28902"/>
    <cellStyle name="Percent 2 10 2 4 2 2 2 2" xfId="57573"/>
    <cellStyle name="Percent 2 10 2 4 2 2 3" xfId="43237"/>
    <cellStyle name="Percent 2 10 2 4 2 3" xfId="21732"/>
    <cellStyle name="Percent 2 10 2 4 2 3 2" xfId="50403"/>
    <cellStyle name="Percent 2 10 2 4 2 4" xfId="36067"/>
    <cellStyle name="Percent 2 10 2 4 3" xfId="10856"/>
    <cellStyle name="Percent 2 10 2 4 3 2" xfId="25339"/>
    <cellStyle name="Percent 2 10 2 4 3 2 2" xfId="54010"/>
    <cellStyle name="Percent 2 10 2 4 3 3" xfId="39674"/>
    <cellStyle name="Percent 2 10 2 4 4" xfId="18169"/>
    <cellStyle name="Percent 2 10 2 4 4 2" xfId="46840"/>
    <cellStyle name="Percent 2 10 2 4 5" xfId="32504"/>
    <cellStyle name="Percent 2 10 2 5" xfId="5437"/>
    <cellStyle name="Percent 2 10 2 5 2" xfId="12641"/>
    <cellStyle name="Percent 2 10 2 5 2 2" xfId="27124"/>
    <cellStyle name="Percent 2 10 2 5 2 2 2" xfId="55795"/>
    <cellStyle name="Percent 2 10 2 5 2 3" xfId="41459"/>
    <cellStyle name="Percent 2 10 2 5 3" xfId="19954"/>
    <cellStyle name="Percent 2 10 2 5 3 2" xfId="48625"/>
    <cellStyle name="Percent 2 10 2 5 4" xfId="34289"/>
    <cellStyle name="Percent 2 10 2 6" xfId="9078"/>
    <cellStyle name="Percent 2 10 2 6 2" xfId="23561"/>
    <cellStyle name="Percent 2 10 2 6 2 2" xfId="52232"/>
    <cellStyle name="Percent 2 10 2 6 3" xfId="37896"/>
    <cellStyle name="Percent 2 10 2 7" xfId="16391"/>
    <cellStyle name="Percent 2 10 2 7 2" xfId="45062"/>
    <cellStyle name="Percent 2 10 2 8" xfId="30726"/>
    <cellStyle name="Percent 2 10 2 9" xfId="1897"/>
    <cellStyle name="Percent 2 10 3" xfId="1015"/>
    <cellStyle name="Percent 2 10 3 2" xfId="2992"/>
    <cellStyle name="Percent 2 10 3 2 2" xfId="4754"/>
    <cellStyle name="Percent 2 10 3 2 2 2" xfId="8317"/>
    <cellStyle name="Percent 2 10 3 2 2 2 2" xfId="15521"/>
    <cellStyle name="Percent 2 10 3 2 2 2 2 2" xfId="30004"/>
    <cellStyle name="Percent 2 10 3 2 2 2 2 2 2" xfId="58675"/>
    <cellStyle name="Percent 2 10 3 2 2 2 2 3" xfId="44339"/>
    <cellStyle name="Percent 2 10 3 2 2 2 3" xfId="22834"/>
    <cellStyle name="Percent 2 10 3 2 2 2 3 2" xfId="51505"/>
    <cellStyle name="Percent 2 10 3 2 2 2 4" xfId="37169"/>
    <cellStyle name="Percent 2 10 3 2 2 3" xfId="11958"/>
    <cellStyle name="Percent 2 10 3 2 2 3 2" xfId="26441"/>
    <cellStyle name="Percent 2 10 3 2 2 3 2 2" xfId="55112"/>
    <cellStyle name="Percent 2 10 3 2 2 3 3" xfId="40776"/>
    <cellStyle name="Percent 2 10 3 2 2 4" xfId="19271"/>
    <cellStyle name="Percent 2 10 3 2 2 4 2" xfId="47942"/>
    <cellStyle name="Percent 2 10 3 2 2 5" xfId="33606"/>
    <cellStyle name="Percent 2 10 3 2 3" xfId="6549"/>
    <cellStyle name="Percent 2 10 3 2 3 2" xfId="13753"/>
    <cellStyle name="Percent 2 10 3 2 3 2 2" xfId="28236"/>
    <cellStyle name="Percent 2 10 3 2 3 2 2 2" xfId="56907"/>
    <cellStyle name="Percent 2 10 3 2 3 2 3" xfId="42571"/>
    <cellStyle name="Percent 2 10 3 2 3 3" xfId="21066"/>
    <cellStyle name="Percent 2 10 3 2 3 3 2" xfId="49737"/>
    <cellStyle name="Percent 2 10 3 2 3 4" xfId="35401"/>
    <cellStyle name="Percent 2 10 3 2 4" xfId="10190"/>
    <cellStyle name="Percent 2 10 3 2 4 2" xfId="24673"/>
    <cellStyle name="Percent 2 10 3 2 4 2 2" xfId="53344"/>
    <cellStyle name="Percent 2 10 3 2 4 3" xfId="39008"/>
    <cellStyle name="Percent 2 10 3 2 5" xfId="17503"/>
    <cellStyle name="Percent 2 10 3 2 5 2" xfId="46174"/>
    <cellStyle name="Percent 2 10 3 2 6" xfId="31838"/>
    <cellStyle name="Percent 2 10 3 3" xfId="3870"/>
    <cellStyle name="Percent 2 10 3 3 2" xfId="7433"/>
    <cellStyle name="Percent 2 10 3 3 2 2" xfId="14637"/>
    <cellStyle name="Percent 2 10 3 3 2 2 2" xfId="29120"/>
    <cellStyle name="Percent 2 10 3 3 2 2 2 2" xfId="57791"/>
    <cellStyle name="Percent 2 10 3 3 2 2 3" xfId="43455"/>
    <cellStyle name="Percent 2 10 3 3 2 3" xfId="21950"/>
    <cellStyle name="Percent 2 10 3 3 2 3 2" xfId="50621"/>
    <cellStyle name="Percent 2 10 3 3 2 4" xfId="36285"/>
    <cellStyle name="Percent 2 10 3 3 3" xfId="11074"/>
    <cellStyle name="Percent 2 10 3 3 3 2" xfId="25557"/>
    <cellStyle name="Percent 2 10 3 3 3 2 2" xfId="54228"/>
    <cellStyle name="Percent 2 10 3 3 3 3" xfId="39892"/>
    <cellStyle name="Percent 2 10 3 3 4" xfId="18387"/>
    <cellStyle name="Percent 2 10 3 3 4 2" xfId="47058"/>
    <cellStyle name="Percent 2 10 3 3 5" xfId="32722"/>
    <cellStyle name="Percent 2 10 3 4" xfId="5655"/>
    <cellStyle name="Percent 2 10 3 4 2" xfId="12859"/>
    <cellStyle name="Percent 2 10 3 4 2 2" xfId="27342"/>
    <cellStyle name="Percent 2 10 3 4 2 2 2" xfId="56013"/>
    <cellStyle name="Percent 2 10 3 4 2 3" xfId="41677"/>
    <cellStyle name="Percent 2 10 3 4 3" xfId="20172"/>
    <cellStyle name="Percent 2 10 3 4 3 2" xfId="48843"/>
    <cellStyle name="Percent 2 10 3 4 4" xfId="34507"/>
    <cellStyle name="Percent 2 10 3 5" xfId="9296"/>
    <cellStyle name="Percent 2 10 3 5 2" xfId="23779"/>
    <cellStyle name="Percent 2 10 3 5 2 2" xfId="52450"/>
    <cellStyle name="Percent 2 10 3 5 3" xfId="38114"/>
    <cellStyle name="Percent 2 10 3 6" xfId="16609"/>
    <cellStyle name="Percent 2 10 3 6 2" xfId="45280"/>
    <cellStyle name="Percent 2 10 3 7" xfId="30944"/>
    <cellStyle name="Percent 2 10 3 8" xfId="2113"/>
    <cellStyle name="Percent 2 10 4" xfId="2562"/>
    <cellStyle name="Percent 2 10 4 2" xfId="4320"/>
    <cellStyle name="Percent 2 10 4 2 2" xfId="7883"/>
    <cellStyle name="Percent 2 10 4 2 2 2" xfId="15087"/>
    <cellStyle name="Percent 2 10 4 2 2 2 2" xfId="29570"/>
    <cellStyle name="Percent 2 10 4 2 2 2 2 2" xfId="58241"/>
    <cellStyle name="Percent 2 10 4 2 2 2 3" xfId="43905"/>
    <cellStyle name="Percent 2 10 4 2 2 3" xfId="22400"/>
    <cellStyle name="Percent 2 10 4 2 2 3 2" xfId="51071"/>
    <cellStyle name="Percent 2 10 4 2 2 4" xfId="36735"/>
    <cellStyle name="Percent 2 10 4 2 3" xfId="11524"/>
    <cellStyle name="Percent 2 10 4 2 3 2" xfId="26007"/>
    <cellStyle name="Percent 2 10 4 2 3 2 2" xfId="54678"/>
    <cellStyle name="Percent 2 10 4 2 3 3" xfId="40342"/>
    <cellStyle name="Percent 2 10 4 2 4" xfId="18837"/>
    <cellStyle name="Percent 2 10 4 2 4 2" xfId="47508"/>
    <cellStyle name="Percent 2 10 4 2 5" xfId="33172"/>
    <cellStyle name="Percent 2 10 4 3" xfId="6115"/>
    <cellStyle name="Percent 2 10 4 3 2" xfId="13319"/>
    <cellStyle name="Percent 2 10 4 3 2 2" xfId="27802"/>
    <cellStyle name="Percent 2 10 4 3 2 2 2" xfId="56473"/>
    <cellStyle name="Percent 2 10 4 3 2 3" xfId="42137"/>
    <cellStyle name="Percent 2 10 4 3 3" xfId="20632"/>
    <cellStyle name="Percent 2 10 4 3 3 2" xfId="49303"/>
    <cellStyle name="Percent 2 10 4 3 4" xfId="34967"/>
    <cellStyle name="Percent 2 10 4 4" xfId="9756"/>
    <cellStyle name="Percent 2 10 4 4 2" xfId="24239"/>
    <cellStyle name="Percent 2 10 4 4 2 2" xfId="52910"/>
    <cellStyle name="Percent 2 10 4 4 3" xfId="38574"/>
    <cellStyle name="Percent 2 10 4 5" xfId="17069"/>
    <cellStyle name="Percent 2 10 4 5 2" xfId="45740"/>
    <cellStyle name="Percent 2 10 4 6" xfId="31404"/>
    <cellStyle name="Percent 2 10 5" xfId="3438"/>
    <cellStyle name="Percent 2 10 5 2" xfId="6999"/>
    <cellStyle name="Percent 2 10 5 2 2" xfId="14203"/>
    <cellStyle name="Percent 2 10 5 2 2 2" xfId="28686"/>
    <cellStyle name="Percent 2 10 5 2 2 2 2" xfId="57357"/>
    <cellStyle name="Percent 2 10 5 2 2 3" xfId="43021"/>
    <cellStyle name="Percent 2 10 5 2 3" xfId="21516"/>
    <cellStyle name="Percent 2 10 5 2 3 2" xfId="50187"/>
    <cellStyle name="Percent 2 10 5 2 4" xfId="35851"/>
    <cellStyle name="Percent 2 10 5 3" xfId="10640"/>
    <cellStyle name="Percent 2 10 5 3 2" xfId="25123"/>
    <cellStyle name="Percent 2 10 5 3 2 2" xfId="53794"/>
    <cellStyle name="Percent 2 10 5 3 3" xfId="39458"/>
    <cellStyle name="Percent 2 10 5 4" xfId="17953"/>
    <cellStyle name="Percent 2 10 5 4 2" xfId="46624"/>
    <cellStyle name="Percent 2 10 5 5" xfId="32288"/>
    <cellStyle name="Percent 2 10 6" xfId="5221"/>
    <cellStyle name="Percent 2 10 6 2" xfId="12425"/>
    <cellStyle name="Percent 2 10 6 2 2" xfId="26908"/>
    <cellStyle name="Percent 2 10 6 2 2 2" xfId="55579"/>
    <cellStyle name="Percent 2 10 6 2 3" xfId="41243"/>
    <cellStyle name="Percent 2 10 6 3" xfId="19738"/>
    <cellStyle name="Percent 2 10 6 3 2" xfId="48409"/>
    <cellStyle name="Percent 2 10 6 4" xfId="34073"/>
    <cellStyle name="Percent 2 10 7" xfId="8859"/>
    <cellStyle name="Percent 2 10 7 2" xfId="23342"/>
    <cellStyle name="Percent 2 10 7 2 2" xfId="52013"/>
    <cellStyle name="Percent 2 10 7 3" xfId="37677"/>
    <cellStyle name="Percent 2 10 8" xfId="16175"/>
    <cellStyle name="Percent 2 10 8 2" xfId="44846"/>
    <cellStyle name="Percent 2 10 9" xfId="30510"/>
    <cellStyle name="Percent 2 11" xfId="562"/>
    <cellStyle name="Percent 2 11 10" xfId="1688"/>
    <cellStyle name="Percent 2 11 2" xfId="799"/>
    <cellStyle name="Percent 2 11 2 2" xfId="1236"/>
    <cellStyle name="Percent 2 11 2 2 2" xfId="3211"/>
    <cellStyle name="Percent 2 11 2 2 2 2" xfId="4975"/>
    <cellStyle name="Percent 2 11 2 2 2 2 2" xfId="8538"/>
    <cellStyle name="Percent 2 11 2 2 2 2 2 2" xfId="15742"/>
    <cellStyle name="Percent 2 11 2 2 2 2 2 2 2" xfId="30225"/>
    <cellStyle name="Percent 2 11 2 2 2 2 2 2 2 2" xfId="58896"/>
    <cellStyle name="Percent 2 11 2 2 2 2 2 2 3" xfId="44560"/>
    <cellStyle name="Percent 2 11 2 2 2 2 2 3" xfId="23055"/>
    <cellStyle name="Percent 2 11 2 2 2 2 2 3 2" xfId="51726"/>
    <cellStyle name="Percent 2 11 2 2 2 2 2 4" xfId="37390"/>
    <cellStyle name="Percent 2 11 2 2 2 2 3" xfId="12179"/>
    <cellStyle name="Percent 2 11 2 2 2 2 3 2" xfId="26662"/>
    <cellStyle name="Percent 2 11 2 2 2 2 3 2 2" xfId="55333"/>
    <cellStyle name="Percent 2 11 2 2 2 2 3 3" xfId="40997"/>
    <cellStyle name="Percent 2 11 2 2 2 2 4" xfId="19492"/>
    <cellStyle name="Percent 2 11 2 2 2 2 4 2" xfId="48163"/>
    <cellStyle name="Percent 2 11 2 2 2 2 5" xfId="33827"/>
    <cellStyle name="Percent 2 11 2 2 2 3" xfId="6770"/>
    <cellStyle name="Percent 2 11 2 2 2 3 2" xfId="13974"/>
    <cellStyle name="Percent 2 11 2 2 2 3 2 2" xfId="28457"/>
    <cellStyle name="Percent 2 11 2 2 2 3 2 2 2" xfId="57128"/>
    <cellStyle name="Percent 2 11 2 2 2 3 2 3" xfId="42792"/>
    <cellStyle name="Percent 2 11 2 2 2 3 3" xfId="21287"/>
    <cellStyle name="Percent 2 11 2 2 2 3 3 2" xfId="49958"/>
    <cellStyle name="Percent 2 11 2 2 2 3 4" xfId="35622"/>
    <cellStyle name="Percent 2 11 2 2 2 4" xfId="10411"/>
    <cellStyle name="Percent 2 11 2 2 2 4 2" xfId="24894"/>
    <cellStyle name="Percent 2 11 2 2 2 4 2 2" xfId="53565"/>
    <cellStyle name="Percent 2 11 2 2 2 4 3" xfId="39229"/>
    <cellStyle name="Percent 2 11 2 2 2 5" xfId="17724"/>
    <cellStyle name="Percent 2 11 2 2 2 5 2" xfId="46395"/>
    <cellStyle name="Percent 2 11 2 2 2 6" xfId="32059"/>
    <cellStyle name="Percent 2 11 2 2 3" xfId="4091"/>
    <cellStyle name="Percent 2 11 2 2 3 2" xfId="7654"/>
    <cellStyle name="Percent 2 11 2 2 3 2 2" xfId="14858"/>
    <cellStyle name="Percent 2 11 2 2 3 2 2 2" xfId="29341"/>
    <cellStyle name="Percent 2 11 2 2 3 2 2 2 2" xfId="58012"/>
    <cellStyle name="Percent 2 11 2 2 3 2 2 3" xfId="43676"/>
    <cellStyle name="Percent 2 11 2 2 3 2 3" xfId="22171"/>
    <cellStyle name="Percent 2 11 2 2 3 2 3 2" xfId="50842"/>
    <cellStyle name="Percent 2 11 2 2 3 2 4" xfId="36506"/>
    <cellStyle name="Percent 2 11 2 2 3 3" xfId="11295"/>
    <cellStyle name="Percent 2 11 2 2 3 3 2" xfId="25778"/>
    <cellStyle name="Percent 2 11 2 2 3 3 2 2" xfId="54449"/>
    <cellStyle name="Percent 2 11 2 2 3 3 3" xfId="40113"/>
    <cellStyle name="Percent 2 11 2 2 3 4" xfId="18608"/>
    <cellStyle name="Percent 2 11 2 2 3 4 2" xfId="47279"/>
    <cellStyle name="Percent 2 11 2 2 3 5" xfId="32943"/>
    <cellStyle name="Percent 2 11 2 2 4" xfId="5876"/>
    <cellStyle name="Percent 2 11 2 2 4 2" xfId="13080"/>
    <cellStyle name="Percent 2 11 2 2 4 2 2" xfId="27563"/>
    <cellStyle name="Percent 2 11 2 2 4 2 2 2" xfId="56234"/>
    <cellStyle name="Percent 2 11 2 2 4 2 3" xfId="41898"/>
    <cellStyle name="Percent 2 11 2 2 4 3" xfId="20393"/>
    <cellStyle name="Percent 2 11 2 2 4 3 2" xfId="49064"/>
    <cellStyle name="Percent 2 11 2 2 4 4" xfId="34728"/>
    <cellStyle name="Percent 2 11 2 2 5" xfId="9517"/>
    <cellStyle name="Percent 2 11 2 2 5 2" xfId="24000"/>
    <cellStyle name="Percent 2 11 2 2 5 2 2" xfId="52671"/>
    <cellStyle name="Percent 2 11 2 2 5 3" xfId="38335"/>
    <cellStyle name="Percent 2 11 2 2 6" xfId="16830"/>
    <cellStyle name="Percent 2 11 2 2 6 2" xfId="45501"/>
    <cellStyle name="Percent 2 11 2 2 7" xfId="31165"/>
    <cellStyle name="Percent 2 11 2 2 8" xfId="2332"/>
    <cellStyle name="Percent 2 11 2 3" xfId="2781"/>
    <cellStyle name="Percent 2 11 2 3 2" xfId="4541"/>
    <cellStyle name="Percent 2 11 2 3 2 2" xfId="8104"/>
    <cellStyle name="Percent 2 11 2 3 2 2 2" xfId="15308"/>
    <cellStyle name="Percent 2 11 2 3 2 2 2 2" xfId="29791"/>
    <cellStyle name="Percent 2 11 2 3 2 2 2 2 2" xfId="58462"/>
    <cellStyle name="Percent 2 11 2 3 2 2 2 3" xfId="44126"/>
    <cellStyle name="Percent 2 11 2 3 2 2 3" xfId="22621"/>
    <cellStyle name="Percent 2 11 2 3 2 2 3 2" xfId="51292"/>
    <cellStyle name="Percent 2 11 2 3 2 2 4" xfId="36956"/>
    <cellStyle name="Percent 2 11 2 3 2 3" xfId="11745"/>
    <cellStyle name="Percent 2 11 2 3 2 3 2" xfId="26228"/>
    <cellStyle name="Percent 2 11 2 3 2 3 2 2" xfId="54899"/>
    <cellStyle name="Percent 2 11 2 3 2 3 3" xfId="40563"/>
    <cellStyle name="Percent 2 11 2 3 2 4" xfId="19058"/>
    <cellStyle name="Percent 2 11 2 3 2 4 2" xfId="47729"/>
    <cellStyle name="Percent 2 11 2 3 2 5" xfId="33393"/>
    <cellStyle name="Percent 2 11 2 3 3" xfId="6336"/>
    <cellStyle name="Percent 2 11 2 3 3 2" xfId="13540"/>
    <cellStyle name="Percent 2 11 2 3 3 2 2" xfId="28023"/>
    <cellStyle name="Percent 2 11 2 3 3 2 2 2" xfId="56694"/>
    <cellStyle name="Percent 2 11 2 3 3 2 3" xfId="42358"/>
    <cellStyle name="Percent 2 11 2 3 3 3" xfId="20853"/>
    <cellStyle name="Percent 2 11 2 3 3 3 2" xfId="49524"/>
    <cellStyle name="Percent 2 11 2 3 3 4" xfId="35188"/>
    <cellStyle name="Percent 2 11 2 3 4" xfId="9977"/>
    <cellStyle name="Percent 2 11 2 3 4 2" xfId="24460"/>
    <cellStyle name="Percent 2 11 2 3 4 2 2" xfId="53131"/>
    <cellStyle name="Percent 2 11 2 3 4 3" xfId="38795"/>
    <cellStyle name="Percent 2 11 2 3 5" xfId="17290"/>
    <cellStyle name="Percent 2 11 2 3 5 2" xfId="45961"/>
    <cellStyle name="Percent 2 11 2 3 6" xfId="31625"/>
    <cellStyle name="Percent 2 11 2 4" xfId="3658"/>
    <cellStyle name="Percent 2 11 2 4 2" xfId="7220"/>
    <cellStyle name="Percent 2 11 2 4 2 2" xfId="14424"/>
    <cellStyle name="Percent 2 11 2 4 2 2 2" xfId="28907"/>
    <cellStyle name="Percent 2 11 2 4 2 2 2 2" xfId="57578"/>
    <cellStyle name="Percent 2 11 2 4 2 2 3" xfId="43242"/>
    <cellStyle name="Percent 2 11 2 4 2 3" xfId="21737"/>
    <cellStyle name="Percent 2 11 2 4 2 3 2" xfId="50408"/>
    <cellStyle name="Percent 2 11 2 4 2 4" xfId="36072"/>
    <cellStyle name="Percent 2 11 2 4 3" xfId="10861"/>
    <cellStyle name="Percent 2 11 2 4 3 2" xfId="25344"/>
    <cellStyle name="Percent 2 11 2 4 3 2 2" xfId="54015"/>
    <cellStyle name="Percent 2 11 2 4 3 3" xfId="39679"/>
    <cellStyle name="Percent 2 11 2 4 4" xfId="18174"/>
    <cellStyle name="Percent 2 11 2 4 4 2" xfId="46845"/>
    <cellStyle name="Percent 2 11 2 4 5" xfId="32509"/>
    <cellStyle name="Percent 2 11 2 5" xfId="5442"/>
    <cellStyle name="Percent 2 11 2 5 2" xfId="12646"/>
    <cellStyle name="Percent 2 11 2 5 2 2" xfId="27129"/>
    <cellStyle name="Percent 2 11 2 5 2 2 2" xfId="55800"/>
    <cellStyle name="Percent 2 11 2 5 2 3" xfId="41464"/>
    <cellStyle name="Percent 2 11 2 5 3" xfId="19959"/>
    <cellStyle name="Percent 2 11 2 5 3 2" xfId="48630"/>
    <cellStyle name="Percent 2 11 2 5 4" xfId="34294"/>
    <cellStyle name="Percent 2 11 2 6" xfId="9083"/>
    <cellStyle name="Percent 2 11 2 6 2" xfId="23566"/>
    <cellStyle name="Percent 2 11 2 6 2 2" xfId="52237"/>
    <cellStyle name="Percent 2 11 2 6 3" xfId="37901"/>
    <cellStyle name="Percent 2 11 2 7" xfId="16396"/>
    <cellStyle name="Percent 2 11 2 7 2" xfId="45067"/>
    <cellStyle name="Percent 2 11 2 8" xfId="30731"/>
    <cellStyle name="Percent 2 11 2 9" xfId="1902"/>
    <cellStyle name="Percent 2 11 3" xfId="1020"/>
    <cellStyle name="Percent 2 11 3 2" xfId="2997"/>
    <cellStyle name="Percent 2 11 3 2 2" xfId="4759"/>
    <cellStyle name="Percent 2 11 3 2 2 2" xfId="8322"/>
    <cellStyle name="Percent 2 11 3 2 2 2 2" xfId="15526"/>
    <cellStyle name="Percent 2 11 3 2 2 2 2 2" xfId="30009"/>
    <cellStyle name="Percent 2 11 3 2 2 2 2 2 2" xfId="58680"/>
    <cellStyle name="Percent 2 11 3 2 2 2 2 3" xfId="44344"/>
    <cellStyle name="Percent 2 11 3 2 2 2 3" xfId="22839"/>
    <cellStyle name="Percent 2 11 3 2 2 2 3 2" xfId="51510"/>
    <cellStyle name="Percent 2 11 3 2 2 2 4" xfId="37174"/>
    <cellStyle name="Percent 2 11 3 2 2 3" xfId="11963"/>
    <cellStyle name="Percent 2 11 3 2 2 3 2" xfId="26446"/>
    <cellStyle name="Percent 2 11 3 2 2 3 2 2" xfId="55117"/>
    <cellStyle name="Percent 2 11 3 2 2 3 3" xfId="40781"/>
    <cellStyle name="Percent 2 11 3 2 2 4" xfId="19276"/>
    <cellStyle name="Percent 2 11 3 2 2 4 2" xfId="47947"/>
    <cellStyle name="Percent 2 11 3 2 2 5" xfId="33611"/>
    <cellStyle name="Percent 2 11 3 2 3" xfId="6554"/>
    <cellStyle name="Percent 2 11 3 2 3 2" xfId="13758"/>
    <cellStyle name="Percent 2 11 3 2 3 2 2" xfId="28241"/>
    <cellStyle name="Percent 2 11 3 2 3 2 2 2" xfId="56912"/>
    <cellStyle name="Percent 2 11 3 2 3 2 3" xfId="42576"/>
    <cellStyle name="Percent 2 11 3 2 3 3" xfId="21071"/>
    <cellStyle name="Percent 2 11 3 2 3 3 2" xfId="49742"/>
    <cellStyle name="Percent 2 11 3 2 3 4" xfId="35406"/>
    <cellStyle name="Percent 2 11 3 2 4" xfId="10195"/>
    <cellStyle name="Percent 2 11 3 2 4 2" xfId="24678"/>
    <cellStyle name="Percent 2 11 3 2 4 2 2" xfId="53349"/>
    <cellStyle name="Percent 2 11 3 2 4 3" xfId="39013"/>
    <cellStyle name="Percent 2 11 3 2 5" xfId="17508"/>
    <cellStyle name="Percent 2 11 3 2 5 2" xfId="46179"/>
    <cellStyle name="Percent 2 11 3 2 6" xfId="31843"/>
    <cellStyle name="Percent 2 11 3 3" xfId="3875"/>
    <cellStyle name="Percent 2 11 3 3 2" xfId="7438"/>
    <cellStyle name="Percent 2 11 3 3 2 2" xfId="14642"/>
    <cellStyle name="Percent 2 11 3 3 2 2 2" xfId="29125"/>
    <cellStyle name="Percent 2 11 3 3 2 2 2 2" xfId="57796"/>
    <cellStyle name="Percent 2 11 3 3 2 2 3" xfId="43460"/>
    <cellStyle name="Percent 2 11 3 3 2 3" xfId="21955"/>
    <cellStyle name="Percent 2 11 3 3 2 3 2" xfId="50626"/>
    <cellStyle name="Percent 2 11 3 3 2 4" xfId="36290"/>
    <cellStyle name="Percent 2 11 3 3 3" xfId="11079"/>
    <cellStyle name="Percent 2 11 3 3 3 2" xfId="25562"/>
    <cellStyle name="Percent 2 11 3 3 3 2 2" xfId="54233"/>
    <cellStyle name="Percent 2 11 3 3 3 3" xfId="39897"/>
    <cellStyle name="Percent 2 11 3 3 4" xfId="18392"/>
    <cellStyle name="Percent 2 11 3 3 4 2" xfId="47063"/>
    <cellStyle name="Percent 2 11 3 3 5" xfId="32727"/>
    <cellStyle name="Percent 2 11 3 4" xfId="5660"/>
    <cellStyle name="Percent 2 11 3 4 2" xfId="12864"/>
    <cellStyle name="Percent 2 11 3 4 2 2" xfId="27347"/>
    <cellStyle name="Percent 2 11 3 4 2 2 2" xfId="56018"/>
    <cellStyle name="Percent 2 11 3 4 2 3" xfId="41682"/>
    <cellStyle name="Percent 2 11 3 4 3" xfId="20177"/>
    <cellStyle name="Percent 2 11 3 4 3 2" xfId="48848"/>
    <cellStyle name="Percent 2 11 3 4 4" xfId="34512"/>
    <cellStyle name="Percent 2 11 3 5" xfId="9301"/>
    <cellStyle name="Percent 2 11 3 5 2" xfId="23784"/>
    <cellStyle name="Percent 2 11 3 5 2 2" xfId="52455"/>
    <cellStyle name="Percent 2 11 3 5 3" xfId="38119"/>
    <cellStyle name="Percent 2 11 3 6" xfId="16614"/>
    <cellStyle name="Percent 2 11 3 6 2" xfId="45285"/>
    <cellStyle name="Percent 2 11 3 7" xfId="30949"/>
    <cellStyle name="Percent 2 11 3 8" xfId="2118"/>
    <cellStyle name="Percent 2 11 4" xfId="2567"/>
    <cellStyle name="Percent 2 11 4 2" xfId="4325"/>
    <cellStyle name="Percent 2 11 4 2 2" xfId="7888"/>
    <cellStyle name="Percent 2 11 4 2 2 2" xfId="15092"/>
    <cellStyle name="Percent 2 11 4 2 2 2 2" xfId="29575"/>
    <cellStyle name="Percent 2 11 4 2 2 2 2 2" xfId="58246"/>
    <cellStyle name="Percent 2 11 4 2 2 2 3" xfId="43910"/>
    <cellStyle name="Percent 2 11 4 2 2 3" xfId="22405"/>
    <cellStyle name="Percent 2 11 4 2 2 3 2" xfId="51076"/>
    <cellStyle name="Percent 2 11 4 2 2 4" xfId="36740"/>
    <cellStyle name="Percent 2 11 4 2 3" xfId="11529"/>
    <cellStyle name="Percent 2 11 4 2 3 2" xfId="26012"/>
    <cellStyle name="Percent 2 11 4 2 3 2 2" xfId="54683"/>
    <cellStyle name="Percent 2 11 4 2 3 3" xfId="40347"/>
    <cellStyle name="Percent 2 11 4 2 4" xfId="18842"/>
    <cellStyle name="Percent 2 11 4 2 4 2" xfId="47513"/>
    <cellStyle name="Percent 2 11 4 2 5" xfId="33177"/>
    <cellStyle name="Percent 2 11 4 3" xfId="6120"/>
    <cellStyle name="Percent 2 11 4 3 2" xfId="13324"/>
    <cellStyle name="Percent 2 11 4 3 2 2" xfId="27807"/>
    <cellStyle name="Percent 2 11 4 3 2 2 2" xfId="56478"/>
    <cellStyle name="Percent 2 11 4 3 2 3" xfId="42142"/>
    <cellStyle name="Percent 2 11 4 3 3" xfId="20637"/>
    <cellStyle name="Percent 2 11 4 3 3 2" xfId="49308"/>
    <cellStyle name="Percent 2 11 4 3 4" xfId="34972"/>
    <cellStyle name="Percent 2 11 4 4" xfId="9761"/>
    <cellStyle name="Percent 2 11 4 4 2" xfId="24244"/>
    <cellStyle name="Percent 2 11 4 4 2 2" xfId="52915"/>
    <cellStyle name="Percent 2 11 4 4 3" xfId="38579"/>
    <cellStyle name="Percent 2 11 4 5" xfId="17074"/>
    <cellStyle name="Percent 2 11 4 5 2" xfId="45745"/>
    <cellStyle name="Percent 2 11 4 6" xfId="31409"/>
    <cellStyle name="Percent 2 11 5" xfId="3443"/>
    <cellStyle name="Percent 2 11 5 2" xfId="7004"/>
    <cellStyle name="Percent 2 11 5 2 2" xfId="14208"/>
    <cellStyle name="Percent 2 11 5 2 2 2" xfId="28691"/>
    <cellStyle name="Percent 2 11 5 2 2 2 2" xfId="57362"/>
    <cellStyle name="Percent 2 11 5 2 2 3" xfId="43026"/>
    <cellStyle name="Percent 2 11 5 2 3" xfId="21521"/>
    <cellStyle name="Percent 2 11 5 2 3 2" xfId="50192"/>
    <cellStyle name="Percent 2 11 5 2 4" xfId="35856"/>
    <cellStyle name="Percent 2 11 5 3" xfId="10645"/>
    <cellStyle name="Percent 2 11 5 3 2" xfId="25128"/>
    <cellStyle name="Percent 2 11 5 3 2 2" xfId="53799"/>
    <cellStyle name="Percent 2 11 5 3 3" xfId="39463"/>
    <cellStyle name="Percent 2 11 5 4" xfId="17958"/>
    <cellStyle name="Percent 2 11 5 4 2" xfId="46629"/>
    <cellStyle name="Percent 2 11 5 5" xfId="32293"/>
    <cellStyle name="Percent 2 11 6" xfId="5226"/>
    <cellStyle name="Percent 2 11 6 2" xfId="12430"/>
    <cellStyle name="Percent 2 11 6 2 2" xfId="26913"/>
    <cellStyle name="Percent 2 11 6 2 2 2" xfId="55584"/>
    <cellStyle name="Percent 2 11 6 2 3" xfId="41248"/>
    <cellStyle name="Percent 2 11 6 3" xfId="19743"/>
    <cellStyle name="Percent 2 11 6 3 2" xfId="48414"/>
    <cellStyle name="Percent 2 11 6 4" xfId="34078"/>
    <cellStyle name="Percent 2 11 7" xfId="8864"/>
    <cellStyle name="Percent 2 11 7 2" xfId="23347"/>
    <cellStyle name="Percent 2 11 7 2 2" xfId="52018"/>
    <cellStyle name="Percent 2 11 7 3" xfId="37682"/>
    <cellStyle name="Percent 2 11 8" xfId="16180"/>
    <cellStyle name="Percent 2 11 8 2" xfId="44851"/>
    <cellStyle name="Percent 2 11 9" xfId="30515"/>
    <cellStyle name="Percent 2 12" xfId="563"/>
    <cellStyle name="Percent 2 12 10" xfId="1689"/>
    <cellStyle name="Percent 2 12 2" xfId="800"/>
    <cellStyle name="Percent 2 12 2 2" xfId="1237"/>
    <cellStyle name="Percent 2 12 2 2 2" xfId="3212"/>
    <cellStyle name="Percent 2 12 2 2 2 2" xfId="4976"/>
    <cellStyle name="Percent 2 12 2 2 2 2 2" xfId="8539"/>
    <cellStyle name="Percent 2 12 2 2 2 2 2 2" xfId="15743"/>
    <cellStyle name="Percent 2 12 2 2 2 2 2 2 2" xfId="30226"/>
    <cellStyle name="Percent 2 12 2 2 2 2 2 2 2 2" xfId="58897"/>
    <cellStyle name="Percent 2 12 2 2 2 2 2 2 3" xfId="44561"/>
    <cellStyle name="Percent 2 12 2 2 2 2 2 3" xfId="23056"/>
    <cellStyle name="Percent 2 12 2 2 2 2 2 3 2" xfId="51727"/>
    <cellStyle name="Percent 2 12 2 2 2 2 2 4" xfId="37391"/>
    <cellStyle name="Percent 2 12 2 2 2 2 3" xfId="12180"/>
    <cellStyle name="Percent 2 12 2 2 2 2 3 2" xfId="26663"/>
    <cellStyle name="Percent 2 12 2 2 2 2 3 2 2" xfId="55334"/>
    <cellStyle name="Percent 2 12 2 2 2 2 3 3" xfId="40998"/>
    <cellStyle name="Percent 2 12 2 2 2 2 4" xfId="19493"/>
    <cellStyle name="Percent 2 12 2 2 2 2 4 2" xfId="48164"/>
    <cellStyle name="Percent 2 12 2 2 2 2 5" xfId="33828"/>
    <cellStyle name="Percent 2 12 2 2 2 3" xfId="6771"/>
    <cellStyle name="Percent 2 12 2 2 2 3 2" xfId="13975"/>
    <cellStyle name="Percent 2 12 2 2 2 3 2 2" xfId="28458"/>
    <cellStyle name="Percent 2 12 2 2 2 3 2 2 2" xfId="57129"/>
    <cellStyle name="Percent 2 12 2 2 2 3 2 3" xfId="42793"/>
    <cellStyle name="Percent 2 12 2 2 2 3 3" xfId="21288"/>
    <cellStyle name="Percent 2 12 2 2 2 3 3 2" xfId="49959"/>
    <cellStyle name="Percent 2 12 2 2 2 3 4" xfId="35623"/>
    <cellStyle name="Percent 2 12 2 2 2 4" xfId="10412"/>
    <cellStyle name="Percent 2 12 2 2 2 4 2" xfId="24895"/>
    <cellStyle name="Percent 2 12 2 2 2 4 2 2" xfId="53566"/>
    <cellStyle name="Percent 2 12 2 2 2 4 3" xfId="39230"/>
    <cellStyle name="Percent 2 12 2 2 2 5" xfId="17725"/>
    <cellStyle name="Percent 2 12 2 2 2 5 2" xfId="46396"/>
    <cellStyle name="Percent 2 12 2 2 2 6" xfId="32060"/>
    <cellStyle name="Percent 2 12 2 2 3" xfId="4092"/>
    <cellStyle name="Percent 2 12 2 2 3 2" xfId="7655"/>
    <cellStyle name="Percent 2 12 2 2 3 2 2" xfId="14859"/>
    <cellStyle name="Percent 2 12 2 2 3 2 2 2" xfId="29342"/>
    <cellStyle name="Percent 2 12 2 2 3 2 2 2 2" xfId="58013"/>
    <cellStyle name="Percent 2 12 2 2 3 2 2 3" xfId="43677"/>
    <cellStyle name="Percent 2 12 2 2 3 2 3" xfId="22172"/>
    <cellStyle name="Percent 2 12 2 2 3 2 3 2" xfId="50843"/>
    <cellStyle name="Percent 2 12 2 2 3 2 4" xfId="36507"/>
    <cellStyle name="Percent 2 12 2 2 3 3" xfId="11296"/>
    <cellStyle name="Percent 2 12 2 2 3 3 2" xfId="25779"/>
    <cellStyle name="Percent 2 12 2 2 3 3 2 2" xfId="54450"/>
    <cellStyle name="Percent 2 12 2 2 3 3 3" xfId="40114"/>
    <cellStyle name="Percent 2 12 2 2 3 4" xfId="18609"/>
    <cellStyle name="Percent 2 12 2 2 3 4 2" xfId="47280"/>
    <cellStyle name="Percent 2 12 2 2 3 5" xfId="32944"/>
    <cellStyle name="Percent 2 12 2 2 4" xfId="5877"/>
    <cellStyle name="Percent 2 12 2 2 4 2" xfId="13081"/>
    <cellStyle name="Percent 2 12 2 2 4 2 2" xfId="27564"/>
    <cellStyle name="Percent 2 12 2 2 4 2 2 2" xfId="56235"/>
    <cellStyle name="Percent 2 12 2 2 4 2 3" xfId="41899"/>
    <cellStyle name="Percent 2 12 2 2 4 3" xfId="20394"/>
    <cellStyle name="Percent 2 12 2 2 4 3 2" xfId="49065"/>
    <cellStyle name="Percent 2 12 2 2 4 4" xfId="34729"/>
    <cellStyle name="Percent 2 12 2 2 5" xfId="9518"/>
    <cellStyle name="Percent 2 12 2 2 5 2" xfId="24001"/>
    <cellStyle name="Percent 2 12 2 2 5 2 2" xfId="52672"/>
    <cellStyle name="Percent 2 12 2 2 5 3" xfId="38336"/>
    <cellStyle name="Percent 2 12 2 2 6" xfId="16831"/>
    <cellStyle name="Percent 2 12 2 2 6 2" xfId="45502"/>
    <cellStyle name="Percent 2 12 2 2 7" xfId="31166"/>
    <cellStyle name="Percent 2 12 2 2 8" xfId="2333"/>
    <cellStyle name="Percent 2 12 2 3" xfId="2782"/>
    <cellStyle name="Percent 2 12 2 3 2" xfId="4542"/>
    <cellStyle name="Percent 2 12 2 3 2 2" xfId="8105"/>
    <cellStyle name="Percent 2 12 2 3 2 2 2" xfId="15309"/>
    <cellStyle name="Percent 2 12 2 3 2 2 2 2" xfId="29792"/>
    <cellStyle name="Percent 2 12 2 3 2 2 2 2 2" xfId="58463"/>
    <cellStyle name="Percent 2 12 2 3 2 2 2 3" xfId="44127"/>
    <cellStyle name="Percent 2 12 2 3 2 2 3" xfId="22622"/>
    <cellStyle name="Percent 2 12 2 3 2 2 3 2" xfId="51293"/>
    <cellStyle name="Percent 2 12 2 3 2 2 4" xfId="36957"/>
    <cellStyle name="Percent 2 12 2 3 2 3" xfId="11746"/>
    <cellStyle name="Percent 2 12 2 3 2 3 2" xfId="26229"/>
    <cellStyle name="Percent 2 12 2 3 2 3 2 2" xfId="54900"/>
    <cellStyle name="Percent 2 12 2 3 2 3 3" xfId="40564"/>
    <cellStyle name="Percent 2 12 2 3 2 4" xfId="19059"/>
    <cellStyle name="Percent 2 12 2 3 2 4 2" xfId="47730"/>
    <cellStyle name="Percent 2 12 2 3 2 5" xfId="33394"/>
    <cellStyle name="Percent 2 12 2 3 3" xfId="6337"/>
    <cellStyle name="Percent 2 12 2 3 3 2" xfId="13541"/>
    <cellStyle name="Percent 2 12 2 3 3 2 2" xfId="28024"/>
    <cellStyle name="Percent 2 12 2 3 3 2 2 2" xfId="56695"/>
    <cellStyle name="Percent 2 12 2 3 3 2 3" xfId="42359"/>
    <cellStyle name="Percent 2 12 2 3 3 3" xfId="20854"/>
    <cellStyle name="Percent 2 12 2 3 3 3 2" xfId="49525"/>
    <cellStyle name="Percent 2 12 2 3 3 4" xfId="35189"/>
    <cellStyle name="Percent 2 12 2 3 4" xfId="9978"/>
    <cellStyle name="Percent 2 12 2 3 4 2" xfId="24461"/>
    <cellStyle name="Percent 2 12 2 3 4 2 2" xfId="53132"/>
    <cellStyle name="Percent 2 12 2 3 4 3" xfId="38796"/>
    <cellStyle name="Percent 2 12 2 3 5" xfId="17291"/>
    <cellStyle name="Percent 2 12 2 3 5 2" xfId="45962"/>
    <cellStyle name="Percent 2 12 2 3 6" xfId="31626"/>
    <cellStyle name="Percent 2 12 2 4" xfId="3659"/>
    <cellStyle name="Percent 2 12 2 4 2" xfId="7221"/>
    <cellStyle name="Percent 2 12 2 4 2 2" xfId="14425"/>
    <cellStyle name="Percent 2 12 2 4 2 2 2" xfId="28908"/>
    <cellStyle name="Percent 2 12 2 4 2 2 2 2" xfId="57579"/>
    <cellStyle name="Percent 2 12 2 4 2 2 3" xfId="43243"/>
    <cellStyle name="Percent 2 12 2 4 2 3" xfId="21738"/>
    <cellStyle name="Percent 2 12 2 4 2 3 2" xfId="50409"/>
    <cellStyle name="Percent 2 12 2 4 2 4" xfId="36073"/>
    <cellStyle name="Percent 2 12 2 4 3" xfId="10862"/>
    <cellStyle name="Percent 2 12 2 4 3 2" xfId="25345"/>
    <cellStyle name="Percent 2 12 2 4 3 2 2" xfId="54016"/>
    <cellStyle name="Percent 2 12 2 4 3 3" xfId="39680"/>
    <cellStyle name="Percent 2 12 2 4 4" xfId="18175"/>
    <cellStyle name="Percent 2 12 2 4 4 2" xfId="46846"/>
    <cellStyle name="Percent 2 12 2 4 5" xfId="32510"/>
    <cellStyle name="Percent 2 12 2 5" xfId="5443"/>
    <cellStyle name="Percent 2 12 2 5 2" xfId="12647"/>
    <cellStyle name="Percent 2 12 2 5 2 2" xfId="27130"/>
    <cellStyle name="Percent 2 12 2 5 2 2 2" xfId="55801"/>
    <cellStyle name="Percent 2 12 2 5 2 3" xfId="41465"/>
    <cellStyle name="Percent 2 12 2 5 3" xfId="19960"/>
    <cellStyle name="Percent 2 12 2 5 3 2" xfId="48631"/>
    <cellStyle name="Percent 2 12 2 5 4" xfId="34295"/>
    <cellStyle name="Percent 2 12 2 6" xfId="9084"/>
    <cellStyle name="Percent 2 12 2 6 2" xfId="23567"/>
    <cellStyle name="Percent 2 12 2 6 2 2" xfId="52238"/>
    <cellStyle name="Percent 2 12 2 6 3" xfId="37902"/>
    <cellStyle name="Percent 2 12 2 7" xfId="16397"/>
    <cellStyle name="Percent 2 12 2 7 2" xfId="45068"/>
    <cellStyle name="Percent 2 12 2 8" xfId="30732"/>
    <cellStyle name="Percent 2 12 2 9" xfId="1903"/>
    <cellStyle name="Percent 2 12 3" xfId="1021"/>
    <cellStyle name="Percent 2 12 3 2" xfId="2998"/>
    <cellStyle name="Percent 2 12 3 2 2" xfId="4760"/>
    <cellStyle name="Percent 2 12 3 2 2 2" xfId="8323"/>
    <cellStyle name="Percent 2 12 3 2 2 2 2" xfId="15527"/>
    <cellStyle name="Percent 2 12 3 2 2 2 2 2" xfId="30010"/>
    <cellStyle name="Percent 2 12 3 2 2 2 2 2 2" xfId="58681"/>
    <cellStyle name="Percent 2 12 3 2 2 2 2 3" xfId="44345"/>
    <cellStyle name="Percent 2 12 3 2 2 2 3" xfId="22840"/>
    <cellStyle name="Percent 2 12 3 2 2 2 3 2" xfId="51511"/>
    <cellStyle name="Percent 2 12 3 2 2 2 4" xfId="37175"/>
    <cellStyle name="Percent 2 12 3 2 2 3" xfId="11964"/>
    <cellStyle name="Percent 2 12 3 2 2 3 2" xfId="26447"/>
    <cellStyle name="Percent 2 12 3 2 2 3 2 2" xfId="55118"/>
    <cellStyle name="Percent 2 12 3 2 2 3 3" xfId="40782"/>
    <cellStyle name="Percent 2 12 3 2 2 4" xfId="19277"/>
    <cellStyle name="Percent 2 12 3 2 2 4 2" xfId="47948"/>
    <cellStyle name="Percent 2 12 3 2 2 5" xfId="33612"/>
    <cellStyle name="Percent 2 12 3 2 3" xfId="6555"/>
    <cellStyle name="Percent 2 12 3 2 3 2" xfId="13759"/>
    <cellStyle name="Percent 2 12 3 2 3 2 2" xfId="28242"/>
    <cellStyle name="Percent 2 12 3 2 3 2 2 2" xfId="56913"/>
    <cellStyle name="Percent 2 12 3 2 3 2 3" xfId="42577"/>
    <cellStyle name="Percent 2 12 3 2 3 3" xfId="21072"/>
    <cellStyle name="Percent 2 12 3 2 3 3 2" xfId="49743"/>
    <cellStyle name="Percent 2 12 3 2 3 4" xfId="35407"/>
    <cellStyle name="Percent 2 12 3 2 4" xfId="10196"/>
    <cellStyle name="Percent 2 12 3 2 4 2" xfId="24679"/>
    <cellStyle name="Percent 2 12 3 2 4 2 2" xfId="53350"/>
    <cellStyle name="Percent 2 12 3 2 4 3" xfId="39014"/>
    <cellStyle name="Percent 2 12 3 2 5" xfId="17509"/>
    <cellStyle name="Percent 2 12 3 2 5 2" xfId="46180"/>
    <cellStyle name="Percent 2 12 3 2 6" xfId="31844"/>
    <cellStyle name="Percent 2 12 3 3" xfId="3876"/>
    <cellStyle name="Percent 2 12 3 3 2" xfId="7439"/>
    <cellStyle name="Percent 2 12 3 3 2 2" xfId="14643"/>
    <cellStyle name="Percent 2 12 3 3 2 2 2" xfId="29126"/>
    <cellStyle name="Percent 2 12 3 3 2 2 2 2" xfId="57797"/>
    <cellStyle name="Percent 2 12 3 3 2 2 3" xfId="43461"/>
    <cellStyle name="Percent 2 12 3 3 2 3" xfId="21956"/>
    <cellStyle name="Percent 2 12 3 3 2 3 2" xfId="50627"/>
    <cellStyle name="Percent 2 12 3 3 2 4" xfId="36291"/>
    <cellStyle name="Percent 2 12 3 3 3" xfId="11080"/>
    <cellStyle name="Percent 2 12 3 3 3 2" xfId="25563"/>
    <cellStyle name="Percent 2 12 3 3 3 2 2" xfId="54234"/>
    <cellStyle name="Percent 2 12 3 3 3 3" xfId="39898"/>
    <cellStyle name="Percent 2 12 3 3 4" xfId="18393"/>
    <cellStyle name="Percent 2 12 3 3 4 2" xfId="47064"/>
    <cellStyle name="Percent 2 12 3 3 5" xfId="32728"/>
    <cellStyle name="Percent 2 12 3 4" xfId="5661"/>
    <cellStyle name="Percent 2 12 3 4 2" xfId="12865"/>
    <cellStyle name="Percent 2 12 3 4 2 2" xfId="27348"/>
    <cellStyle name="Percent 2 12 3 4 2 2 2" xfId="56019"/>
    <cellStyle name="Percent 2 12 3 4 2 3" xfId="41683"/>
    <cellStyle name="Percent 2 12 3 4 3" xfId="20178"/>
    <cellStyle name="Percent 2 12 3 4 3 2" xfId="48849"/>
    <cellStyle name="Percent 2 12 3 4 4" xfId="34513"/>
    <cellStyle name="Percent 2 12 3 5" xfId="9302"/>
    <cellStyle name="Percent 2 12 3 5 2" xfId="23785"/>
    <cellStyle name="Percent 2 12 3 5 2 2" xfId="52456"/>
    <cellStyle name="Percent 2 12 3 5 3" xfId="38120"/>
    <cellStyle name="Percent 2 12 3 6" xfId="16615"/>
    <cellStyle name="Percent 2 12 3 6 2" xfId="45286"/>
    <cellStyle name="Percent 2 12 3 7" xfId="30950"/>
    <cellStyle name="Percent 2 12 3 8" xfId="2119"/>
    <cellStyle name="Percent 2 12 4" xfId="2568"/>
    <cellStyle name="Percent 2 12 4 2" xfId="4326"/>
    <cellStyle name="Percent 2 12 4 2 2" xfId="7889"/>
    <cellStyle name="Percent 2 12 4 2 2 2" xfId="15093"/>
    <cellStyle name="Percent 2 12 4 2 2 2 2" xfId="29576"/>
    <cellStyle name="Percent 2 12 4 2 2 2 2 2" xfId="58247"/>
    <cellStyle name="Percent 2 12 4 2 2 2 3" xfId="43911"/>
    <cellStyle name="Percent 2 12 4 2 2 3" xfId="22406"/>
    <cellStyle name="Percent 2 12 4 2 2 3 2" xfId="51077"/>
    <cellStyle name="Percent 2 12 4 2 2 4" xfId="36741"/>
    <cellStyle name="Percent 2 12 4 2 3" xfId="11530"/>
    <cellStyle name="Percent 2 12 4 2 3 2" xfId="26013"/>
    <cellStyle name="Percent 2 12 4 2 3 2 2" xfId="54684"/>
    <cellStyle name="Percent 2 12 4 2 3 3" xfId="40348"/>
    <cellStyle name="Percent 2 12 4 2 4" xfId="18843"/>
    <cellStyle name="Percent 2 12 4 2 4 2" xfId="47514"/>
    <cellStyle name="Percent 2 12 4 2 5" xfId="33178"/>
    <cellStyle name="Percent 2 12 4 3" xfId="6121"/>
    <cellStyle name="Percent 2 12 4 3 2" xfId="13325"/>
    <cellStyle name="Percent 2 12 4 3 2 2" xfId="27808"/>
    <cellStyle name="Percent 2 12 4 3 2 2 2" xfId="56479"/>
    <cellStyle name="Percent 2 12 4 3 2 3" xfId="42143"/>
    <cellStyle name="Percent 2 12 4 3 3" xfId="20638"/>
    <cellStyle name="Percent 2 12 4 3 3 2" xfId="49309"/>
    <cellStyle name="Percent 2 12 4 3 4" xfId="34973"/>
    <cellStyle name="Percent 2 12 4 4" xfId="9762"/>
    <cellStyle name="Percent 2 12 4 4 2" xfId="24245"/>
    <cellStyle name="Percent 2 12 4 4 2 2" xfId="52916"/>
    <cellStyle name="Percent 2 12 4 4 3" xfId="38580"/>
    <cellStyle name="Percent 2 12 4 5" xfId="17075"/>
    <cellStyle name="Percent 2 12 4 5 2" xfId="45746"/>
    <cellStyle name="Percent 2 12 4 6" xfId="31410"/>
    <cellStyle name="Percent 2 12 5" xfId="3444"/>
    <cellStyle name="Percent 2 12 5 2" xfId="7005"/>
    <cellStyle name="Percent 2 12 5 2 2" xfId="14209"/>
    <cellStyle name="Percent 2 12 5 2 2 2" xfId="28692"/>
    <cellStyle name="Percent 2 12 5 2 2 2 2" xfId="57363"/>
    <cellStyle name="Percent 2 12 5 2 2 3" xfId="43027"/>
    <cellStyle name="Percent 2 12 5 2 3" xfId="21522"/>
    <cellStyle name="Percent 2 12 5 2 3 2" xfId="50193"/>
    <cellStyle name="Percent 2 12 5 2 4" xfId="35857"/>
    <cellStyle name="Percent 2 12 5 3" xfId="10646"/>
    <cellStyle name="Percent 2 12 5 3 2" xfId="25129"/>
    <cellStyle name="Percent 2 12 5 3 2 2" xfId="53800"/>
    <cellStyle name="Percent 2 12 5 3 3" xfId="39464"/>
    <cellStyle name="Percent 2 12 5 4" xfId="17959"/>
    <cellStyle name="Percent 2 12 5 4 2" xfId="46630"/>
    <cellStyle name="Percent 2 12 5 5" xfId="32294"/>
    <cellStyle name="Percent 2 12 6" xfId="5227"/>
    <cellStyle name="Percent 2 12 6 2" xfId="12431"/>
    <cellStyle name="Percent 2 12 6 2 2" xfId="26914"/>
    <cellStyle name="Percent 2 12 6 2 2 2" xfId="55585"/>
    <cellStyle name="Percent 2 12 6 2 3" xfId="41249"/>
    <cellStyle name="Percent 2 12 6 3" xfId="19744"/>
    <cellStyle name="Percent 2 12 6 3 2" xfId="48415"/>
    <cellStyle name="Percent 2 12 6 4" xfId="34079"/>
    <cellStyle name="Percent 2 12 7" xfId="8865"/>
    <cellStyle name="Percent 2 12 7 2" xfId="23348"/>
    <cellStyle name="Percent 2 12 7 2 2" xfId="52019"/>
    <cellStyle name="Percent 2 12 7 3" xfId="37683"/>
    <cellStyle name="Percent 2 12 8" xfId="16181"/>
    <cellStyle name="Percent 2 12 8 2" xfId="44852"/>
    <cellStyle name="Percent 2 12 9" xfId="30516"/>
    <cellStyle name="Percent 2 13" xfId="569"/>
    <cellStyle name="Percent 2 13 10" xfId="1694"/>
    <cellStyle name="Percent 2 13 2" xfId="806"/>
    <cellStyle name="Percent 2 13 2 2" xfId="1242"/>
    <cellStyle name="Percent 2 13 2 2 2" xfId="3217"/>
    <cellStyle name="Percent 2 13 2 2 2 2" xfId="4981"/>
    <cellStyle name="Percent 2 13 2 2 2 2 2" xfId="8544"/>
    <cellStyle name="Percent 2 13 2 2 2 2 2 2" xfId="15748"/>
    <cellStyle name="Percent 2 13 2 2 2 2 2 2 2" xfId="30231"/>
    <cellStyle name="Percent 2 13 2 2 2 2 2 2 2 2" xfId="58902"/>
    <cellStyle name="Percent 2 13 2 2 2 2 2 2 3" xfId="44566"/>
    <cellStyle name="Percent 2 13 2 2 2 2 2 3" xfId="23061"/>
    <cellStyle name="Percent 2 13 2 2 2 2 2 3 2" xfId="51732"/>
    <cellStyle name="Percent 2 13 2 2 2 2 2 4" xfId="37396"/>
    <cellStyle name="Percent 2 13 2 2 2 2 3" xfId="12185"/>
    <cellStyle name="Percent 2 13 2 2 2 2 3 2" xfId="26668"/>
    <cellStyle name="Percent 2 13 2 2 2 2 3 2 2" xfId="55339"/>
    <cellStyle name="Percent 2 13 2 2 2 2 3 3" xfId="41003"/>
    <cellStyle name="Percent 2 13 2 2 2 2 4" xfId="19498"/>
    <cellStyle name="Percent 2 13 2 2 2 2 4 2" xfId="48169"/>
    <cellStyle name="Percent 2 13 2 2 2 2 5" xfId="33833"/>
    <cellStyle name="Percent 2 13 2 2 2 3" xfId="6776"/>
    <cellStyle name="Percent 2 13 2 2 2 3 2" xfId="13980"/>
    <cellStyle name="Percent 2 13 2 2 2 3 2 2" xfId="28463"/>
    <cellStyle name="Percent 2 13 2 2 2 3 2 2 2" xfId="57134"/>
    <cellStyle name="Percent 2 13 2 2 2 3 2 3" xfId="42798"/>
    <cellStyle name="Percent 2 13 2 2 2 3 3" xfId="21293"/>
    <cellStyle name="Percent 2 13 2 2 2 3 3 2" xfId="49964"/>
    <cellStyle name="Percent 2 13 2 2 2 3 4" xfId="35628"/>
    <cellStyle name="Percent 2 13 2 2 2 4" xfId="10417"/>
    <cellStyle name="Percent 2 13 2 2 2 4 2" xfId="24900"/>
    <cellStyle name="Percent 2 13 2 2 2 4 2 2" xfId="53571"/>
    <cellStyle name="Percent 2 13 2 2 2 4 3" xfId="39235"/>
    <cellStyle name="Percent 2 13 2 2 2 5" xfId="17730"/>
    <cellStyle name="Percent 2 13 2 2 2 5 2" xfId="46401"/>
    <cellStyle name="Percent 2 13 2 2 2 6" xfId="32065"/>
    <cellStyle name="Percent 2 13 2 2 3" xfId="4097"/>
    <cellStyle name="Percent 2 13 2 2 3 2" xfId="7660"/>
    <cellStyle name="Percent 2 13 2 2 3 2 2" xfId="14864"/>
    <cellStyle name="Percent 2 13 2 2 3 2 2 2" xfId="29347"/>
    <cellStyle name="Percent 2 13 2 2 3 2 2 2 2" xfId="58018"/>
    <cellStyle name="Percent 2 13 2 2 3 2 2 3" xfId="43682"/>
    <cellStyle name="Percent 2 13 2 2 3 2 3" xfId="22177"/>
    <cellStyle name="Percent 2 13 2 2 3 2 3 2" xfId="50848"/>
    <cellStyle name="Percent 2 13 2 2 3 2 4" xfId="36512"/>
    <cellStyle name="Percent 2 13 2 2 3 3" xfId="11301"/>
    <cellStyle name="Percent 2 13 2 2 3 3 2" xfId="25784"/>
    <cellStyle name="Percent 2 13 2 2 3 3 2 2" xfId="54455"/>
    <cellStyle name="Percent 2 13 2 2 3 3 3" xfId="40119"/>
    <cellStyle name="Percent 2 13 2 2 3 4" xfId="18614"/>
    <cellStyle name="Percent 2 13 2 2 3 4 2" xfId="47285"/>
    <cellStyle name="Percent 2 13 2 2 3 5" xfId="32949"/>
    <cellStyle name="Percent 2 13 2 2 4" xfId="5882"/>
    <cellStyle name="Percent 2 13 2 2 4 2" xfId="13086"/>
    <cellStyle name="Percent 2 13 2 2 4 2 2" xfId="27569"/>
    <cellStyle name="Percent 2 13 2 2 4 2 2 2" xfId="56240"/>
    <cellStyle name="Percent 2 13 2 2 4 2 3" xfId="41904"/>
    <cellStyle name="Percent 2 13 2 2 4 3" xfId="20399"/>
    <cellStyle name="Percent 2 13 2 2 4 3 2" xfId="49070"/>
    <cellStyle name="Percent 2 13 2 2 4 4" xfId="34734"/>
    <cellStyle name="Percent 2 13 2 2 5" xfId="9523"/>
    <cellStyle name="Percent 2 13 2 2 5 2" xfId="24006"/>
    <cellStyle name="Percent 2 13 2 2 5 2 2" xfId="52677"/>
    <cellStyle name="Percent 2 13 2 2 5 3" xfId="38341"/>
    <cellStyle name="Percent 2 13 2 2 6" xfId="16836"/>
    <cellStyle name="Percent 2 13 2 2 6 2" xfId="45507"/>
    <cellStyle name="Percent 2 13 2 2 7" xfId="31171"/>
    <cellStyle name="Percent 2 13 2 2 8" xfId="2338"/>
    <cellStyle name="Percent 2 13 2 3" xfId="2787"/>
    <cellStyle name="Percent 2 13 2 3 2" xfId="4547"/>
    <cellStyle name="Percent 2 13 2 3 2 2" xfId="8110"/>
    <cellStyle name="Percent 2 13 2 3 2 2 2" xfId="15314"/>
    <cellStyle name="Percent 2 13 2 3 2 2 2 2" xfId="29797"/>
    <cellStyle name="Percent 2 13 2 3 2 2 2 2 2" xfId="58468"/>
    <cellStyle name="Percent 2 13 2 3 2 2 2 3" xfId="44132"/>
    <cellStyle name="Percent 2 13 2 3 2 2 3" xfId="22627"/>
    <cellStyle name="Percent 2 13 2 3 2 2 3 2" xfId="51298"/>
    <cellStyle name="Percent 2 13 2 3 2 2 4" xfId="36962"/>
    <cellStyle name="Percent 2 13 2 3 2 3" xfId="11751"/>
    <cellStyle name="Percent 2 13 2 3 2 3 2" xfId="26234"/>
    <cellStyle name="Percent 2 13 2 3 2 3 2 2" xfId="54905"/>
    <cellStyle name="Percent 2 13 2 3 2 3 3" xfId="40569"/>
    <cellStyle name="Percent 2 13 2 3 2 4" xfId="19064"/>
    <cellStyle name="Percent 2 13 2 3 2 4 2" xfId="47735"/>
    <cellStyle name="Percent 2 13 2 3 2 5" xfId="33399"/>
    <cellStyle name="Percent 2 13 2 3 3" xfId="6342"/>
    <cellStyle name="Percent 2 13 2 3 3 2" xfId="13546"/>
    <cellStyle name="Percent 2 13 2 3 3 2 2" xfId="28029"/>
    <cellStyle name="Percent 2 13 2 3 3 2 2 2" xfId="56700"/>
    <cellStyle name="Percent 2 13 2 3 3 2 3" xfId="42364"/>
    <cellStyle name="Percent 2 13 2 3 3 3" xfId="20859"/>
    <cellStyle name="Percent 2 13 2 3 3 3 2" xfId="49530"/>
    <cellStyle name="Percent 2 13 2 3 3 4" xfId="35194"/>
    <cellStyle name="Percent 2 13 2 3 4" xfId="9983"/>
    <cellStyle name="Percent 2 13 2 3 4 2" xfId="24466"/>
    <cellStyle name="Percent 2 13 2 3 4 2 2" xfId="53137"/>
    <cellStyle name="Percent 2 13 2 3 4 3" xfId="38801"/>
    <cellStyle name="Percent 2 13 2 3 5" xfId="17296"/>
    <cellStyle name="Percent 2 13 2 3 5 2" xfId="45967"/>
    <cellStyle name="Percent 2 13 2 3 6" xfId="31631"/>
    <cellStyle name="Percent 2 13 2 4" xfId="3664"/>
    <cellStyle name="Percent 2 13 2 4 2" xfId="7226"/>
    <cellStyle name="Percent 2 13 2 4 2 2" xfId="14430"/>
    <cellStyle name="Percent 2 13 2 4 2 2 2" xfId="28913"/>
    <cellStyle name="Percent 2 13 2 4 2 2 2 2" xfId="57584"/>
    <cellStyle name="Percent 2 13 2 4 2 2 3" xfId="43248"/>
    <cellStyle name="Percent 2 13 2 4 2 3" xfId="21743"/>
    <cellStyle name="Percent 2 13 2 4 2 3 2" xfId="50414"/>
    <cellStyle name="Percent 2 13 2 4 2 4" xfId="36078"/>
    <cellStyle name="Percent 2 13 2 4 3" xfId="10867"/>
    <cellStyle name="Percent 2 13 2 4 3 2" xfId="25350"/>
    <cellStyle name="Percent 2 13 2 4 3 2 2" xfId="54021"/>
    <cellStyle name="Percent 2 13 2 4 3 3" xfId="39685"/>
    <cellStyle name="Percent 2 13 2 4 4" xfId="18180"/>
    <cellStyle name="Percent 2 13 2 4 4 2" xfId="46851"/>
    <cellStyle name="Percent 2 13 2 4 5" xfId="32515"/>
    <cellStyle name="Percent 2 13 2 5" xfId="5448"/>
    <cellStyle name="Percent 2 13 2 5 2" xfId="12652"/>
    <cellStyle name="Percent 2 13 2 5 2 2" xfId="27135"/>
    <cellStyle name="Percent 2 13 2 5 2 2 2" xfId="55806"/>
    <cellStyle name="Percent 2 13 2 5 2 3" xfId="41470"/>
    <cellStyle name="Percent 2 13 2 5 3" xfId="19965"/>
    <cellStyle name="Percent 2 13 2 5 3 2" xfId="48636"/>
    <cellStyle name="Percent 2 13 2 5 4" xfId="34300"/>
    <cellStyle name="Percent 2 13 2 6" xfId="9089"/>
    <cellStyle name="Percent 2 13 2 6 2" xfId="23572"/>
    <cellStyle name="Percent 2 13 2 6 2 2" xfId="52243"/>
    <cellStyle name="Percent 2 13 2 6 3" xfId="37907"/>
    <cellStyle name="Percent 2 13 2 7" xfId="16402"/>
    <cellStyle name="Percent 2 13 2 7 2" xfId="45073"/>
    <cellStyle name="Percent 2 13 2 8" xfId="30737"/>
    <cellStyle name="Percent 2 13 2 9" xfId="1908"/>
    <cellStyle name="Percent 2 13 3" xfId="1026"/>
    <cellStyle name="Percent 2 13 3 2" xfId="3003"/>
    <cellStyle name="Percent 2 13 3 2 2" xfId="4765"/>
    <cellStyle name="Percent 2 13 3 2 2 2" xfId="8328"/>
    <cellStyle name="Percent 2 13 3 2 2 2 2" xfId="15532"/>
    <cellStyle name="Percent 2 13 3 2 2 2 2 2" xfId="30015"/>
    <cellStyle name="Percent 2 13 3 2 2 2 2 2 2" xfId="58686"/>
    <cellStyle name="Percent 2 13 3 2 2 2 2 3" xfId="44350"/>
    <cellStyle name="Percent 2 13 3 2 2 2 3" xfId="22845"/>
    <cellStyle name="Percent 2 13 3 2 2 2 3 2" xfId="51516"/>
    <cellStyle name="Percent 2 13 3 2 2 2 4" xfId="37180"/>
    <cellStyle name="Percent 2 13 3 2 2 3" xfId="11969"/>
    <cellStyle name="Percent 2 13 3 2 2 3 2" xfId="26452"/>
    <cellStyle name="Percent 2 13 3 2 2 3 2 2" xfId="55123"/>
    <cellStyle name="Percent 2 13 3 2 2 3 3" xfId="40787"/>
    <cellStyle name="Percent 2 13 3 2 2 4" xfId="19282"/>
    <cellStyle name="Percent 2 13 3 2 2 4 2" xfId="47953"/>
    <cellStyle name="Percent 2 13 3 2 2 5" xfId="33617"/>
    <cellStyle name="Percent 2 13 3 2 3" xfId="6560"/>
    <cellStyle name="Percent 2 13 3 2 3 2" xfId="13764"/>
    <cellStyle name="Percent 2 13 3 2 3 2 2" xfId="28247"/>
    <cellStyle name="Percent 2 13 3 2 3 2 2 2" xfId="56918"/>
    <cellStyle name="Percent 2 13 3 2 3 2 3" xfId="42582"/>
    <cellStyle name="Percent 2 13 3 2 3 3" xfId="21077"/>
    <cellStyle name="Percent 2 13 3 2 3 3 2" xfId="49748"/>
    <cellStyle name="Percent 2 13 3 2 3 4" xfId="35412"/>
    <cellStyle name="Percent 2 13 3 2 4" xfId="10201"/>
    <cellStyle name="Percent 2 13 3 2 4 2" xfId="24684"/>
    <cellStyle name="Percent 2 13 3 2 4 2 2" xfId="53355"/>
    <cellStyle name="Percent 2 13 3 2 4 3" xfId="39019"/>
    <cellStyle name="Percent 2 13 3 2 5" xfId="17514"/>
    <cellStyle name="Percent 2 13 3 2 5 2" xfId="46185"/>
    <cellStyle name="Percent 2 13 3 2 6" xfId="31849"/>
    <cellStyle name="Percent 2 13 3 3" xfId="3881"/>
    <cellStyle name="Percent 2 13 3 3 2" xfId="7444"/>
    <cellStyle name="Percent 2 13 3 3 2 2" xfId="14648"/>
    <cellStyle name="Percent 2 13 3 3 2 2 2" xfId="29131"/>
    <cellStyle name="Percent 2 13 3 3 2 2 2 2" xfId="57802"/>
    <cellStyle name="Percent 2 13 3 3 2 2 3" xfId="43466"/>
    <cellStyle name="Percent 2 13 3 3 2 3" xfId="21961"/>
    <cellStyle name="Percent 2 13 3 3 2 3 2" xfId="50632"/>
    <cellStyle name="Percent 2 13 3 3 2 4" xfId="36296"/>
    <cellStyle name="Percent 2 13 3 3 3" xfId="11085"/>
    <cellStyle name="Percent 2 13 3 3 3 2" xfId="25568"/>
    <cellStyle name="Percent 2 13 3 3 3 2 2" xfId="54239"/>
    <cellStyle name="Percent 2 13 3 3 3 3" xfId="39903"/>
    <cellStyle name="Percent 2 13 3 3 4" xfId="18398"/>
    <cellStyle name="Percent 2 13 3 3 4 2" xfId="47069"/>
    <cellStyle name="Percent 2 13 3 3 5" xfId="32733"/>
    <cellStyle name="Percent 2 13 3 4" xfId="5666"/>
    <cellStyle name="Percent 2 13 3 4 2" xfId="12870"/>
    <cellStyle name="Percent 2 13 3 4 2 2" xfId="27353"/>
    <cellStyle name="Percent 2 13 3 4 2 2 2" xfId="56024"/>
    <cellStyle name="Percent 2 13 3 4 2 3" xfId="41688"/>
    <cellStyle name="Percent 2 13 3 4 3" xfId="20183"/>
    <cellStyle name="Percent 2 13 3 4 3 2" xfId="48854"/>
    <cellStyle name="Percent 2 13 3 4 4" xfId="34518"/>
    <cellStyle name="Percent 2 13 3 5" xfId="9307"/>
    <cellStyle name="Percent 2 13 3 5 2" xfId="23790"/>
    <cellStyle name="Percent 2 13 3 5 2 2" xfId="52461"/>
    <cellStyle name="Percent 2 13 3 5 3" xfId="38125"/>
    <cellStyle name="Percent 2 13 3 6" xfId="16620"/>
    <cellStyle name="Percent 2 13 3 6 2" xfId="45291"/>
    <cellStyle name="Percent 2 13 3 7" xfId="30955"/>
    <cellStyle name="Percent 2 13 3 8" xfId="2124"/>
    <cellStyle name="Percent 2 13 4" xfId="2573"/>
    <cellStyle name="Percent 2 13 4 2" xfId="4331"/>
    <cellStyle name="Percent 2 13 4 2 2" xfId="7894"/>
    <cellStyle name="Percent 2 13 4 2 2 2" xfId="15098"/>
    <cellStyle name="Percent 2 13 4 2 2 2 2" xfId="29581"/>
    <cellStyle name="Percent 2 13 4 2 2 2 2 2" xfId="58252"/>
    <cellStyle name="Percent 2 13 4 2 2 2 3" xfId="43916"/>
    <cellStyle name="Percent 2 13 4 2 2 3" xfId="22411"/>
    <cellStyle name="Percent 2 13 4 2 2 3 2" xfId="51082"/>
    <cellStyle name="Percent 2 13 4 2 2 4" xfId="36746"/>
    <cellStyle name="Percent 2 13 4 2 3" xfId="11535"/>
    <cellStyle name="Percent 2 13 4 2 3 2" xfId="26018"/>
    <cellStyle name="Percent 2 13 4 2 3 2 2" xfId="54689"/>
    <cellStyle name="Percent 2 13 4 2 3 3" xfId="40353"/>
    <cellStyle name="Percent 2 13 4 2 4" xfId="18848"/>
    <cellStyle name="Percent 2 13 4 2 4 2" xfId="47519"/>
    <cellStyle name="Percent 2 13 4 2 5" xfId="33183"/>
    <cellStyle name="Percent 2 13 4 3" xfId="6126"/>
    <cellStyle name="Percent 2 13 4 3 2" xfId="13330"/>
    <cellStyle name="Percent 2 13 4 3 2 2" xfId="27813"/>
    <cellStyle name="Percent 2 13 4 3 2 2 2" xfId="56484"/>
    <cellStyle name="Percent 2 13 4 3 2 3" xfId="42148"/>
    <cellStyle name="Percent 2 13 4 3 3" xfId="20643"/>
    <cellStyle name="Percent 2 13 4 3 3 2" xfId="49314"/>
    <cellStyle name="Percent 2 13 4 3 4" xfId="34978"/>
    <cellStyle name="Percent 2 13 4 4" xfId="9767"/>
    <cellStyle name="Percent 2 13 4 4 2" xfId="24250"/>
    <cellStyle name="Percent 2 13 4 4 2 2" xfId="52921"/>
    <cellStyle name="Percent 2 13 4 4 3" xfId="38585"/>
    <cellStyle name="Percent 2 13 4 5" xfId="17080"/>
    <cellStyle name="Percent 2 13 4 5 2" xfId="45751"/>
    <cellStyle name="Percent 2 13 4 6" xfId="31415"/>
    <cellStyle name="Percent 2 13 5" xfId="3449"/>
    <cellStyle name="Percent 2 13 5 2" xfId="7010"/>
    <cellStyle name="Percent 2 13 5 2 2" xfId="14214"/>
    <cellStyle name="Percent 2 13 5 2 2 2" xfId="28697"/>
    <cellStyle name="Percent 2 13 5 2 2 2 2" xfId="57368"/>
    <cellStyle name="Percent 2 13 5 2 2 3" xfId="43032"/>
    <cellStyle name="Percent 2 13 5 2 3" xfId="21527"/>
    <cellStyle name="Percent 2 13 5 2 3 2" xfId="50198"/>
    <cellStyle name="Percent 2 13 5 2 4" xfId="35862"/>
    <cellStyle name="Percent 2 13 5 3" xfId="10651"/>
    <cellStyle name="Percent 2 13 5 3 2" xfId="25134"/>
    <cellStyle name="Percent 2 13 5 3 2 2" xfId="53805"/>
    <cellStyle name="Percent 2 13 5 3 3" xfId="39469"/>
    <cellStyle name="Percent 2 13 5 4" xfId="17964"/>
    <cellStyle name="Percent 2 13 5 4 2" xfId="46635"/>
    <cellStyle name="Percent 2 13 5 5" xfId="32299"/>
    <cellStyle name="Percent 2 13 6" xfId="5232"/>
    <cellStyle name="Percent 2 13 6 2" xfId="12436"/>
    <cellStyle name="Percent 2 13 6 2 2" xfId="26919"/>
    <cellStyle name="Percent 2 13 6 2 2 2" xfId="55590"/>
    <cellStyle name="Percent 2 13 6 2 3" xfId="41254"/>
    <cellStyle name="Percent 2 13 6 3" xfId="19749"/>
    <cellStyle name="Percent 2 13 6 3 2" xfId="48420"/>
    <cellStyle name="Percent 2 13 6 4" xfId="34084"/>
    <cellStyle name="Percent 2 13 7" xfId="8870"/>
    <cellStyle name="Percent 2 13 7 2" xfId="23353"/>
    <cellStyle name="Percent 2 13 7 2 2" xfId="52024"/>
    <cellStyle name="Percent 2 13 7 3" xfId="37688"/>
    <cellStyle name="Percent 2 13 8" xfId="16186"/>
    <cellStyle name="Percent 2 13 8 2" xfId="44857"/>
    <cellStyle name="Percent 2 13 9" xfId="30521"/>
    <cellStyle name="Percent 2 14" xfId="573"/>
    <cellStyle name="Percent 2 14 10" xfId="1697"/>
    <cellStyle name="Percent 2 14 2" xfId="810"/>
    <cellStyle name="Percent 2 14 2 2" xfId="1245"/>
    <cellStyle name="Percent 2 14 2 2 2" xfId="3220"/>
    <cellStyle name="Percent 2 14 2 2 2 2" xfId="4984"/>
    <cellStyle name="Percent 2 14 2 2 2 2 2" xfId="8547"/>
    <cellStyle name="Percent 2 14 2 2 2 2 2 2" xfId="15751"/>
    <cellStyle name="Percent 2 14 2 2 2 2 2 2 2" xfId="30234"/>
    <cellStyle name="Percent 2 14 2 2 2 2 2 2 2 2" xfId="58905"/>
    <cellStyle name="Percent 2 14 2 2 2 2 2 2 3" xfId="44569"/>
    <cellStyle name="Percent 2 14 2 2 2 2 2 3" xfId="23064"/>
    <cellStyle name="Percent 2 14 2 2 2 2 2 3 2" xfId="51735"/>
    <cellStyle name="Percent 2 14 2 2 2 2 2 4" xfId="37399"/>
    <cellStyle name="Percent 2 14 2 2 2 2 3" xfId="12188"/>
    <cellStyle name="Percent 2 14 2 2 2 2 3 2" xfId="26671"/>
    <cellStyle name="Percent 2 14 2 2 2 2 3 2 2" xfId="55342"/>
    <cellStyle name="Percent 2 14 2 2 2 2 3 3" xfId="41006"/>
    <cellStyle name="Percent 2 14 2 2 2 2 4" xfId="19501"/>
    <cellStyle name="Percent 2 14 2 2 2 2 4 2" xfId="48172"/>
    <cellStyle name="Percent 2 14 2 2 2 2 5" xfId="33836"/>
    <cellStyle name="Percent 2 14 2 2 2 3" xfId="6779"/>
    <cellStyle name="Percent 2 14 2 2 2 3 2" xfId="13983"/>
    <cellStyle name="Percent 2 14 2 2 2 3 2 2" xfId="28466"/>
    <cellStyle name="Percent 2 14 2 2 2 3 2 2 2" xfId="57137"/>
    <cellStyle name="Percent 2 14 2 2 2 3 2 3" xfId="42801"/>
    <cellStyle name="Percent 2 14 2 2 2 3 3" xfId="21296"/>
    <cellStyle name="Percent 2 14 2 2 2 3 3 2" xfId="49967"/>
    <cellStyle name="Percent 2 14 2 2 2 3 4" xfId="35631"/>
    <cellStyle name="Percent 2 14 2 2 2 4" xfId="10420"/>
    <cellStyle name="Percent 2 14 2 2 2 4 2" xfId="24903"/>
    <cellStyle name="Percent 2 14 2 2 2 4 2 2" xfId="53574"/>
    <cellStyle name="Percent 2 14 2 2 2 4 3" xfId="39238"/>
    <cellStyle name="Percent 2 14 2 2 2 5" xfId="17733"/>
    <cellStyle name="Percent 2 14 2 2 2 5 2" xfId="46404"/>
    <cellStyle name="Percent 2 14 2 2 2 6" xfId="32068"/>
    <cellStyle name="Percent 2 14 2 2 3" xfId="4100"/>
    <cellStyle name="Percent 2 14 2 2 3 2" xfId="7663"/>
    <cellStyle name="Percent 2 14 2 2 3 2 2" xfId="14867"/>
    <cellStyle name="Percent 2 14 2 2 3 2 2 2" xfId="29350"/>
    <cellStyle name="Percent 2 14 2 2 3 2 2 2 2" xfId="58021"/>
    <cellStyle name="Percent 2 14 2 2 3 2 2 3" xfId="43685"/>
    <cellStyle name="Percent 2 14 2 2 3 2 3" xfId="22180"/>
    <cellStyle name="Percent 2 14 2 2 3 2 3 2" xfId="50851"/>
    <cellStyle name="Percent 2 14 2 2 3 2 4" xfId="36515"/>
    <cellStyle name="Percent 2 14 2 2 3 3" xfId="11304"/>
    <cellStyle name="Percent 2 14 2 2 3 3 2" xfId="25787"/>
    <cellStyle name="Percent 2 14 2 2 3 3 2 2" xfId="54458"/>
    <cellStyle name="Percent 2 14 2 2 3 3 3" xfId="40122"/>
    <cellStyle name="Percent 2 14 2 2 3 4" xfId="18617"/>
    <cellStyle name="Percent 2 14 2 2 3 4 2" xfId="47288"/>
    <cellStyle name="Percent 2 14 2 2 3 5" xfId="32952"/>
    <cellStyle name="Percent 2 14 2 2 4" xfId="5885"/>
    <cellStyle name="Percent 2 14 2 2 4 2" xfId="13089"/>
    <cellStyle name="Percent 2 14 2 2 4 2 2" xfId="27572"/>
    <cellStyle name="Percent 2 14 2 2 4 2 2 2" xfId="56243"/>
    <cellStyle name="Percent 2 14 2 2 4 2 3" xfId="41907"/>
    <cellStyle name="Percent 2 14 2 2 4 3" xfId="20402"/>
    <cellStyle name="Percent 2 14 2 2 4 3 2" xfId="49073"/>
    <cellStyle name="Percent 2 14 2 2 4 4" xfId="34737"/>
    <cellStyle name="Percent 2 14 2 2 5" xfId="9526"/>
    <cellStyle name="Percent 2 14 2 2 5 2" xfId="24009"/>
    <cellStyle name="Percent 2 14 2 2 5 2 2" xfId="52680"/>
    <cellStyle name="Percent 2 14 2 2 5 3" xfId="38344"/>
    <cellStyle name="Percent 2 14 2 2 6" xfId="16839"/>
    <cellStyle name="Percent 2 14 2 2 6 2" xfId="45510"/>
    <cellStyle name="Percent 2 14 2 2 7" xfId="31174"/>
    <cellStyle name="Percent 2 14 2 2 8" xfId="2341"/>
    <cellStyle name="Percent 2 14 2 3" xfId="2790"/>
    <cellStyle name="Percent 2 14 2 3 2" xfId="4550"/>
    <cellStyle name="Percent 2 14 2 3 2 2" xfId="8113"/>
    <cellStyle name="Percent 2 14 2 3 2 2 2" xfId="15317"/>
    <cellStyle name="Percent 2 14 2 3 2 2 2 2" xfId="29800"/>
    <cellStyle name="Percent 2 14 2 3 2 2 2 2 2" xfId="58471"/>
    <cellStyle name="Percent 2 14 2 3 2 2 2 3" xfId="44135"/>
    <cellStyle name="Percent 2 14 2 3 2 2 3" xfId="22630"/>
    <cellStyle name="Percent 2 14 2 3 2 2 3 2" xfId="51301"/>
    <cellStyle name="Percent 2 14 2 3 2 2 4" xfId="36965"/>
    <cellStyle name="Percent 2 14 2 3 2 3" xfId="11754"/>
    <cellStyle name="Percent 2 14 2 3 2 3 2" xfId="26237"/>
    <cellStyle name="Percent 2 14 2 3 2 3 2 2" xfId="54908"/>
    <cellStyle name="Percent 2 14 2 3 2 3 3" xfId="40572"/>
    <cellStyle name="Percent 2 14 2 3 2 4" xfId="19067"/>
    <cellStyle name="Percent 2 14 2 3 2 4 2" xfId="47738"/>
    <cellStyle name="Percent 2 14 2 3 2 5" xfId="33402"/>
    <cellStyle name="Percent 2 14 2 3 3" xfId="6345"/>
    <cellStyle name="Percent 2 14 2 3 3 2" xfId="13549"/>
    <cellStyle name="Percent 2 14 2 3 3 2 2" xfId="28032"/>
    <cellStyle name="Percent 2 14 2 3 3 2 2 2" xfId="56703"/>
    <cellStyle name="Percent 2 14 2 3 3 2 3" xfId="42367"/>
    <cellStyle name="Percent 2 14 2 3 3 3" xfId="20862"/>
    <cellStyle name="Percent 2 14 2 3 3 3 2" xfId="49533"/>
    <cellStyle name="Percent 2 14 2 3 3 4" xfId="35197"/>
    <cellStyle name="Percent 2 14 2 3 4" xfId="9986"/>
    <cellStyle name="Percent 2 14 2 3 4 2" xfId="24469"/>
    <cellStyle name="Percent 2 14 2 3 4 2 2" xfId="53140"/>
    <cellStyle name="Percent 2 14 2 3 4 3" xfId="38804"/>
    <cellStyle name="Percent 2 14 2 3 5" xfId="17299"/>
    <cellStyle name="Percent 2 14 2 3 5 2" xfId="45970"/>
    <cellStyle name="Percent 2 14 2 3 6" xfId="31634"/>
    <cellStyle name="Percent 2 14 2 4" xfId="3667"/>
    <cellStyle name="Percent 2 14 2 4 2" xfId="7229"/>
    <cellStyle name="Percent 2 14 2 4 2 2" xfId="14433"/>
    <cellStyle name="Percent 2 14 2 4 2 2 2" xfId="28916"/>
    <cellStyle name="Percent 2 14 2 4 2 2 2 2" xfId="57587"/>
    <cellStyle name="Percent 2 14 2 4 2 2 3" xfId="43251"/>
    <cellStyle name="Percent 2 14 2 4 2 3" xfId="21746"/>
    <cellStyle name="Percent 2 14 2 4 2 3 2" xfId="50417"/>
    <cellStyle name="Percent 2 14 2 4 2 4" xfId="36081"/>
    <cellStyle name="Percent 2 14 2 4 3" xfId="10870"/>
    <cellStyle name="Percent 2 14 2 4 3 2" xfId="25353"/>
    <cellStyle name="Percent 2 14 2 4 3 2 2" xfId="54024"/>
    <cellStyle name="Percent 2 14 2 4 3 3" xfId="39688"/>
    <cellStyle name="Percent 2 14 2 4 4" xfId="18183"/>
    <cellStyle name="Percent 2 14 2 4 4 2" xfId="46854"/>
    <cellStyle name="Percent 2 14 2 4 5" xfId="32518"/>
    <cellStyle name="Percent 2 14 2 5" xfId="5451"/>
    <cellStyle name="Percent 2 14 2 5 2" xfId="12655"/>
    <cellStyle name="Percent 2 14 2 5 2 2" xfId="27138"/>
    <cellStyle name="Percent 2 14 2 5 2 2 2" xfId="55809"/>
    <cellStyle name="Percent 2 14 2 5 2 3" xfId="41473"/>
    <cellStyle name="Percent 2 14 2 5 3" xfId="19968"/>
    <cellStyle name="Percent 2 14 2 5 3 2" xfId="48639"/>
    <cellStyle name="Percent 2 14 2 5 4" xfId="34303"/>
    <cellStyle name="Percent 2 14 2 6" xfId="9092"/>
    <cellStyle name="Percent 2 14 2 6 2" xfId="23575"/>
    <cellStyle name="Percent 2 14 2 6 2 2" xfId="52246"/>
    <cellStyle name="Percent 2 14 2 6 3" xfId="37910"/>
    <cellStyle name="Percent 2 14 2 7" xfId="16405"/>
    <cellStyle name="Percent 2 14 2 7 2" xfId="45076"/>
    <cellStyle name="Percent 2 14 2 8" xfId="30740"/>
    <cellStyle name="Percent 2 14 2 9" xfId="1911"/>
    <cellStyle name="Percent 2 14 3" xfId="1029"/>
    <cellStyle name="Percent 2 14 3 2" xfId="3006"/>
    <cellStyle name="Percent 2 14 3 2 2" xfId="4768"/>
    <cellStyle name="Percent 2 14 3 2 2 2" xfId="8331"/>
    <cellStyle name="Percent 2 14 3 2 2 2 2" xfId="15535"/>
    <cellStyle name="Percent 2 14 3 2 2 2 2 2" xfId="30018"/>
    <cellStyle name="Percent 2 14 3 2 2 2 2 2 2" xfId="58689"/>
    <cellStyle name="Percent 2 14 3 2 2 2 2 3" xfId="44353"/>
    <cellStyle name="Percent 2 14 3 2 2 2 3" xfId="22848"/>
    <cellStyle name="Percent 2 14 3 2 2 2 3 2" xfId="51519"/>
    <cellStyle name="Percent 2 14 3 2 2 2 4" xfId="37183"/>
    <cellStyle name="Percent 2 14 3 2 2 3" xfId="11972"/>
    <cellStyle name="Percent 2 14 3 2 2 3 2" xfId="26455"/>
    <cellStyle name="Percent 2 14 3 2 2 3 2 2" xfId="55126"/>
    <cellStyle name="Percent 2 14 3 2 2 3 3" xfId="40790"/>
    <cellStyle name="Percent 2 14 3 2 2 4" xfId="19285"/>
    <cellStyle name="Percent 2 14 3 2 2 4 2" xfId="47956"/>
    <cellStyle name="Percent 2 14 3 2 2 5" xfId="33620"/>
    <cellStyle name="Percent 2 14 3 2 3" xfId="6563"/>
    <cellStyle name="Percent 2 14 3 2 3 2" xfId="13767"/>
    <cellStyle name="Percent 2 14 3 2 3 2 2" xfId="28250"/>
    <cellStyle name="Percent 2 14 3 2 3 2 2 2" xfId="56921"/>
    <cellStyle name="Percent 2 14 3 2 3 2 3" xfId="42585"/>
    <cellStyle name="Percent 2 14 3 2 3 3" xfId="21080"/>
    <cellStyle name="Percent 2 14 3 2 3 3 2" xfId="49751"/>
    <cellStyle name="Percent 2 14 3 2 3 4" xfId="35415"/>
    <cellStyle name="Percent 2 14 3 2 4" xfId="10204"/>
    <cellStyle name="Percent 2 14 3 2 4 2" xfId="24687"/>
    <cellStyle name="Percent 2 14 3 2 4 2 2" xfId="53358"/>
    <cellStyle name="Percent 2 14 3 2 4 3" xfId="39022"/>
    <cellStyle name="Percent 2 14 3 2 5" xfId="17517"/>
    <cellStyle name="Percent 2 14 3 2 5 2" xfId="46188"/>
    <cellStyle name="Percent 2 14 3 2 6" xfId="31852"/>
    <cellStyle name="Percent 2 14 3 3" xfId="3884"/>
    <cellStyle name="Percent 2 14 3 3 2" xfId="7447"/>
    <cellStyle name="Percent 2 14 3 3 2 2" xfId="14651"/>
    <cellStyle name="Percent 2 14 3 3 2 2 2" xfId="29134"/>
    <cellStyle name="Percent 2 14 3 3 2 2 2 2" xfId="57805"/>
    <cellStyle name="Percent 2 14 3 3 2 2 3" xfId="43469"/>
    <cellStyle name="Percent 2 14 3 3 2 3" xfId="21964"/>
    <cellStyle name="Percent 2 14 3 3 2 3 2" xfId="50635"/>
    <cellStyle name="Percent 2 14 3 3 2 4" xfId="36299"/>
    <cellStyle name="Percent 2 14 3 3 3" xfId="11088"/>
    <cellStyle name="Percent 2 14 3 3 3 2" xfId="25571"/>
    <cellStyle name="Percent 2 14 3 3 3 2 2" xfId="54242"/>
    <cellStyle name="Percent 2 14 3 3 3 3" xfId="39906"/>
    <cellStyle name="Percent 2 14 3 3 4" xfId="18401"/>
    <cellStyle name="Percent 2 14 3 3 4 2" xfId="47072"/>
    <cellStyle name="Percent 2 14 3 3 5" xfId="32736"/>
    <cellStyle name="Percent 2 14 3 4" xfId="5669"/>
    <cellStyle name="Percent 2 14 3 4 2" xfId="12873"/>
    <cellStyle name="Percent 2 14 3 4 2 2" xfId="27356"/>
    <cellStyle name="Percent 2 14 3 4 2 2 2" xfId="56027"/>
    <cellStyle name="Percent 2 14 3 4 2 3" xfId="41691"/>
    <cellStyle name="Percent 2 14 3 4 3" xfId="20186"/>
    <cellStyle name="Percent 2 14 3 4 3 2" xfId="48857"/>
    <cellStyle name="Percent 2 14 3 4 4" xfId="34521"/>
    <cellStyle name="Percent 2 14 3 5" xfId="9310"/>
    <cellStyle name="Percent 2 14 3 5 2" xfId="23793"/>
    <cellStyle name="Percent 2 14 3 5 2 2" xfId="52464"/>
    <cellStyle name="Percent 2 14 3 5 3" xfId="38128"/>
    <cellStyle name="Percent 2 14 3 6" xfId="16623"/>
    <cellStyle name="Percent 2 14 3 6 2" xfId="45294"/>
    <cellStyle name="Percent 2 14 3 7" xfId="30958"/>
    <cellStyle name="Percent 2 14 3 8" xfId="2127"/>
    <cellStyle name="Percent 2 14 4" xfId="2576"/>
    <cellStyle name="Percent 2 14 4 2" xfId="4334"/>
    <cellStyle name="Percent 2 14 4 2 2" xfId="7897"/>
    <cellStyle name="Percent 2 14 4 2 2 2" xfId="15101"/>
    <cellStyle name="Percent 2 14 4 2 2 2 2" xfId="29584"/>
    <cellStyle name="Percent 2 14 4 2 2 2 2 2" xfId="58255"/>
    <cellStyle name="Percent 2 14 4 2 2 2 3" xfId="43919"/>
    <cellStyle name="Percent 2 14 4 2 2 3" xfId="22414"/>
    <cellStyle name="Percent 2 14 4 2 2 3 2" xfId="51085"/>
    <cellStyle name="Percent 2 14 4 2 2 4" xfId="36749"/>
    <cellStyle name="Percent 2 14 4 2 3" xfId="11538"/>
    <cellStyle name="Percent 2 14 4 2 3 2" xfId="26021"/>
    <cellStyle name="Percent 2 14 4 2 3 2 2" xfId="54692"/>
    <cellStyle name="Percent 2 14 4 2 3 3" xfId="40356"/>
    <cellStyle name="Percent 2 14 4 2 4" xfId="18851"/>
    <cellStyle name="Percent 2 14 4 2 4 2" xfId="47522"/>
    <cellStyle name="Percent 2 14 4 2 5" xfId="33186"/>
    <cellStyle name="Percent 2 14 4 3" xfId="6129"/>
    <cellStyle name="Percent 2 14 4 3 2" xfId="13333"/>
    <cellStyle name="Percent 2 14 4 3 2 2" xfId="27816"/>
    <cellStyle name="Percent 2 14 4 3 2 2 2" xfId="56487"/>
    <cellStyle name="Percent 2 14 4 3 2 3" xfId="42151"/>
    <cellStyle name="Percent 2 14 4 3 3" xfId="20646"/>
    <cellStyle name="Percent 2 14 4 3 3 2" xfId="49317"/>
    <cellStyle name="Percent 2 14 4 3 4" xfId="34981"/>
    <cellStyle name="Percent 2 14 4 4" xfId="9770"/>
    <cellStyle name="Percent 2 14 4 4 2" xfId="24253"/>
    <cellStyle name="Percent 2 14 4 4 2 2" xfId="52924"/>
    <cellStyle name="Percent 2 14 4 4 3" xfId="38588"/>
    <cellStyle name="Percent 2 14 4 5" xfId="17083"/>
    <cellStyle name="Percent 2 14 4 5 2" xfId="45754"/>
    <cellStyle name="Percent 2 14 4 6" xfId="31418"/>
    <cellStyle name="Percent 2 14 5" xfId="3452"/>
    <cellStyle name="Percent 2 14 5 2" xfId="7013"/>
    <cellStyle name="Percent 2 14 5 2 2" xfId="14217"/>
    <cellStyle name="Percent 2 14 5 2 2 2" xfId="28700"/>
    <cellStyle name="Percent 2 14 5 2 2 2 2" xfId="57371"/>
    <cellStyle name="Percent 2 14 5 2 2 3" xfId="43035"/>
    <cellStyle name="Percent 2 14 5 2 3" xfId="21530"/>
    <cellStyle name="Percent 2 14 5 2 3 2" xfId="50201"/>
    <cellStyle name="Percent 2 14 5 2 4" xfId="35865"/>
    <cellStyle name="Percent 2 14 5 3" xfId="10654"/>
    <cellStyle name="Percent 2 14 5 3 2" xfId="25137"/>
    <cellStyle name="Percent 2 14 5 3 2 2" xfId="53808"/>
    <cellStyle name="Percent 2 14 5 3 3" xfId="39472"/>
    <cellStyle name="Percent 2 14 5 4" xfId="17967"/>
    <cellStyle name="Percent 2 14 5 4 2" xfId="46638"/>
    <cellStyle name="Percent 2 14 5 5" xfId="32302"/>
    <cellStyle name="Percent 2 14 6" xfId="5235"/>
    <cellStyle name="Percent 2 14 6 2" xfId="12439"/>
    <cellStyle name="Percent 2 14 6 2 2" xfId="26922"/>
    <cellStyle name="Percent 2 14 6 2 2 2" xfId="55593"/>
    <cellStyle name="Percent 2 14 6 2 3" xfId="41257"/>
    <cellStyle name="Percent 2 14 6 3" xfId="19752"/>
    <cellStyle name="Percent 2 14 6 3 2" xfId="48423"/>
    <cellStyle name="Percent 2 14 6 4" xfId="34087"/>
    <cellStyle name="Percent 2 14 7" xfId="8873"/>
    <cellStyle name="Percent 2 14 7 2" xfId="23356"/>
    <cellStyle name="Percent 2 14 7 2 2" xfId="52027"/>
    <cellStyle name="Percent 2 14 7 3" xfId="37691"/>
    <cellStyle name="Percent 2 14 8" xfId="16189"/>
    <cellStyle name="Percent 2 14 8 2" xfId="44860"/>
    <cellStyle name="Percent 2 14 9" xfId="30524"/>
    <cellStyle name="Percent 2 15" xfId="574"/>
    <cellStyle name="Percent 2 15 10" xfId="1698"/>
    <cellStyle name="Percent 2 15 2" xfId="811"/>
    <cellStyle name="Percent 2 15 2 2" xfId="1246"/>
    <cellStyle name="Percent 2 15 2 2 2" xfId="3221"/>
    <cellStyle name="Percent 2 15 2 2 2 2" xfId="4985"/>
    <cellStyle name="Percent 2 15 2 2 2 2 2" xfId="8548"/>
    <cellStyle name="Percent 2 15 2 2 2 2 2 2" xfId="15752"/>
    <cellStyle name="Percent 2 15 2 2 2 2 2 2 2" xfId="30235"/>
    <cellStyle name="Percent 2 15 2 2 2 2 2 2 2 2" xfId="58906"/>
    <cellStyle name="Percent 2 15 2 2 2 2 2 2 3" xfId="44570"/>
    <cellStyle name="Percent 2 15 2 2 2 2 2 3" xfId="23065"/>
    <cellStyle name="Percent 2 15 2 2 2 2 2 3 2" xfId="51736"/>
    <cellStyle name="Percent 2 15 2 2 2 2 2 4" xfId="37400"/>
    <cellStyle name="Percent 2 15 2 2 2 2 3" xfId="12189"/>
    <cellStyle name="Percent 2 15 2 2 2 2 3 2" xfId="26672"/>
    <cellStyle name="Percent 2 15 2 2 2 2 3 2 2" xfId="55343"/>
    <cellStyle name="Percent 2 15 2 2 2 2 3 3" xfId="41007"/>
    <cellStyle name="Percent 2 15 2 2 2 2 4" xfId="19502"/>
    <cellStyle name="Percent 2 15 2 2 2 2 4 2" xfId="48173"/>
    <cellStyle name="Percent 2 15 2 2 2 2 5" xfId="33837"/>
    <cellStyle name="Percent 2 15 2 2 2 3" xfId="6780"/>
    <cellStyle name="Percent 2 15 2 2 2 3 2" xfId="13984"/>
    <cellStyle name="Percent 2 15 2 2 2 3 2 2" xfId="28467"/>
    <cellStyle name="Percent 2 15 2 2 2 3 2 2 2" xfId="57138"/>
    <cellStyle name="Percent 2 15 2 2 2 3 2 3" xfId="42802"/>
    <cellStyle name="Percent 2 15 2 2 2 3 3" xfId="21297"/>
    <cellStyle name="Percent 2 15 2 2 2 3 3 2" xfId="49968"/>
    <cellStyle name="Percent 2 15 2 2 2 3 4" xfId="35632"/>
    <cellStyle name="Percent 2 15 2 2 2 4" xfId="10421"/>
    <cellStyle name="Percent 2 15 2 2 2 4 2" xfId="24904"/>
    <cellStyle name="Percent 2 15 2 2 2 4 2 2" xfId="53575"/>
    <cellStyle name="Percent 2 15 2 2 2 4 3" xfId="39239"/>
    <cellStyle name="Percent 2 15 2 2 2 5" xfId="17734"/>
    <cellStyle name="Percent 2 15 2 2 2 5 2" xfId="46405"/>
    <cellStyle name="Percent 2 15 2 2 2 6" xfId="32069"/>
    <cellStyle name="Percent 2 15 2 2 3" xfId="4101"/>
    <cellStyle name="Percent 2 15 2 2 3 2" xfId="7664"/>
    <cellStyle name="Percent 2 15 2 2 3 2 2" xfId="14868"/>
    <cellStyle name="Percent 2 15 2 2 3 2 2 2" xfId="29351"/>
    <cellStyle name="Percent 2 15 2 2 3 2 2 2 2" xfId="58022"/>
    <cellStyle name="Percent 2 15 2 2 3 2 2 3" xfId="43686"/>
    <cellStyle name="Percent 2 15 2 2 3 2 3" xfId="22181"/>
    <cellStyle name="Percent 2 15 2 2 3 2 3 2" xfId="50852"/>
    <cellStyle name="Percent 2 15 2 2 3 2 4" xfId="36516"/>
    <cellStyle name="Percent 2 15 2 2 3 3" xfId="11305"/>
    <cellStyle name="Percent 2 15 2 2 3 3 2" xfId="25788"/>
    <cellStyle name="Percent 2 15 2 2 3 3 2 2" xfId="54459"/>
    <cellStyle name="Percent 2 15 2 2 3 3 3" xfId="40123"/>
    <cellStyle name="Percent 2 15 2 2 3 4" xfId="18618"/>
    <cellStyle name="Percent 2 15 2 2 3 4 2" xfId="47289"/>
    <cellStyle name="Percent 2 15 2 2 3 5" xfId="32953"/>
    <cellStyle name="Percent 2 15 2 2 4" xfId="5886"/>
    <cellStyle name="Percent 2 15 2 2 4 2" xfId="13090"/>
    <cellStyle name="Percent 2 15 2 2 4 2 2" xfId="27573"/>
    <cellStyle name="Percent 2 15 2 2 4 2 2 2" xfId="56244"/>
    <cellStyle name="Percent 2 15 2 2 4 2 3" xfId="41908"/>
    <cellStyle name="Percent 2 15 2 2 4 3" xfId="20403"/>
    <cellStyle name="Percent 2 15 2 2 4 3 2" xfId="49074"/>
    <cellStyle name="Percent 2 15 2 2 4 4" xfId="34738"/>
    <cellStyle name="Percent 2 15 2 2 5" xfId="9527"/>
    <cellStyle name="Percent 2 15 2 2 5 2" xfId="24010"/>
    <cellStyle name="Percent 2 15 2 2 5 2 2" xfId="52681"/>
    <cellStyle name="Percent 2 15 2 2 5 3" xfId="38345"/>
    <cellStyle name="Percent 2 15 2 2 6" xfId="16840"/>
    <cellStyle name="Percent 2 15 2 2 6 2" xfId="45511"/>
    <cellStyle name="Percent 2 15 2 2 7" xfId="31175"/>
    <cellStyle name="Percent 2 15 2 2 8" xfId="2342"/>
    <cellStyle name="Percent 2 15 2 3" xfId="2791"/>
    <cellStyle name="Percent 2 15 2 3 2" xfId="4551"/>
    <cellStyle name="Percent 2 15 2 3 2 2" xfId="8114"/>
    <cellStyle name="Percent 2 15 2 3 2 2 2" xfId="15318"/>
    <cellStyle name="Percent 2 15 2 3 2 2 2 2" xfId="29801"/>
    <cellStyle name="Percent 2 15 2 3 2 2 2 2 2" xfId="58472"/>
    <cellStyle name="Percent 2 15 2 3 2 2 2 3" xfId="44136"/>
    <cellStyle name="Percent 2 15 2 3 2 2 3" xfId="22631"/>
    <cellStyle name="Percent 2 15 2 3 2 2 3 2" xfId="51302"/>
    <cellStyle name="Percent 2 15 2 3 2 2 4" xfId="36966"/>
    <cellStyle name="Percent 2 15 2 3 2 3" xfId="11755"/>
    <cellStyle name="Percent 2 15 2 3 2 3 2" xfId="26238"/>
    <cellStyle name="Percent 2 15 2 3 2 3 2 2" xfId="54909"/>
    <cellStyle name="Percent 2 15 2 3 2 3 3" xfId="40573"/>
    <cellStyle name="Percent 2 15 2 3 2 4" xfId="19068"/>
    <cellStyle name="Percent 2 15 2 3 2 4 2" xfId="47739"/>
    <cellStyle name="Percent 2 15 2 3 2 5" xfId="33403"/>
    <cellStyle name="Percent 2 15 2 3 3" xfId="6346"/>
    <cellStyle name="Percent 2 15 2 3 3 2" xfId="13550"/>
    <cellStyle name="Percent 2 15 2 3 3 2 2" xfId="28033"/>
    <cellStyle name="Percent 2 15 2 3 3 2 2 2" xfId="56704"/>
    <cellStyle name="Percent 2 15 2 3 3 2 3" xfId="42368"/>
    <cellStyle name="Percent 2 15 2 3 3 3" xfId="20863"/>
    <cellStyle name="Percent 2 15 2 3 3 3 2" xfId="49534"/>
    <cellStyle name="Percent 2 15 2 3 3 4" xfId="35198"/>
    <cellStyle name="Percent 2 15 2 3 4" xfId="9987"/>
    <cellStyle name="Percent 2 15 2 3 4 2" xfId="24470"/>
    <cellStyle name="Percent 2 15 2 3 4 2 2" xfId="53141"/>
    <cellStyle name="Percent 2 15 2 3 4 3" xfId="38805"/>
    <cellStyle name="Percent 2 15 2 3 5" xfId="17300"/>
    <cellStyle name="Percent 2 15 2 3 5 2" xfId="45971"/>
    <cellStyle name="Percent 2 15 2 3 6" xfId="31635"/>
    <cellStyle name="Percent 2 15 2 4" xfId="3668"/>
    <cellStyle name="Percent 2 15 2 4 2" xfId="7230"/>
    <cellStyle name="Percent 2 15 2 4 2 2" xfId="14434"/>
    <cellStyle name="Percent 2 15 2 4 2 2 2" xfId="28917"/>
    <cellStyle name="Percent 2 15 2 4 2 2 2 2" xfId="57588"/>
    <cellStyle name="Percent 2 15 2 4 2 2 3" xfId="43252"/>
    <cellStyle name="Percent 2 15 2 4 2 3" xfId="21747"/>
    <cellStyle name="Percent 2 15 2 4 2 3 2" xfId="50418"/>
    <cellStyle name="Percent 2 15 2 4 2 4" xfId="36082"/>
    <cellStyle name="Percent 2 15 2 4 3" xfId="10871"/>
    <cellStyle name="Percent 2 15 2 4 3 2" xfId="25354"/>
    <cellStyle name="Percent 2 15 2 4 3 2 2" xfId="54025"/>
    <cellStyle name="Percent 2 15 2 4 3 3" xfId="39689"/>
    <cellStyle name="Percent 2 15 2 4 4" xfId="18184"/>
    <cellStyle name="Percent 2 15 2 4 4 2" xfId="46855"/>
    <cellStyle name="Percent 2 15 2 4 5" xfId="32519"/>
    <cellStyle name="Percent 2 15 2 5" xfId="5452"/>
    <cellStyle name="Percent 2 15 2 5 2" xfId="12656"/>
    <cellStyle name="Percent 2 15 2 5 2 2" xfId="27139"/>
    <cellStyle name="Percent 2 15 2 5 2 2 2" xfId="55810"/>
    <cellStyle name="Percent 2 15 2 5 2 3" xfId="41474"/>
    <cellStyle name="Percent 2 15 2 5 3" xfId="19969"/>
    <cellStyle name="Percent 2 15 2 5 3 2" xfId="48640"/>
    <cellStyle name="Percent 2 15 2 5 4" xfId="34304"/>
    <cellStyle name="Percent 2 15 2 6" xfId="9093"/>
    <cellStyle name="Percent 2 15 2 6 2" xfId="23576"/>
    <cellStyle name="Percent 2 15 2 6 2 2" xfId="52247"/>
    <cellStyle name="Percent 2 15 2 6 3" xfId="37911"/>
    <cellStyle name="Percent 2 15 2 7" xfId="16406"/>
    <cellStyle name="Percent 2 15 2 7 2" xfId="45077"/>
    <cellStyle name="Percent 2 15 2 8" xfId="30741"/>
    <cellStyle name="Percent 2 15 2 9" xfId="1912"/>
    <cellStyle name="Percent 2 15 3" xfId="1030"/>
    <cellStyle name="Percent 2 15 3 2" xfId="3007"/>
    <cellStyle name="Percent 2 15 3 2 2" xfId="4769"/>
    <cellStyle name="Percent 2 15 3 2 2 2" xfId="8332"/>
    <cellStyle name="Percent 2 15 3 2 2 2 2" xfId="15536"/>
    <cellStyle name="Percent 2 15 3 2 2 2 2 2" xfId="30019"/>
    <cellStyle name="Percent 2 15 3 2 2 2 2 2 2" xfId="58690"/>
    <cellStyle name="Percent 2 15 3 2 2 2 2 3" xfId="44354"/>
    <cellStyle name="Percent 2 15 3 2 2 2 3" xfId="22849"/>
    <cellStyle name="Percent 2 15 3 2 2 2 3 2" xfId="51520"/>
    <cellStyle name="Percent 2 15 3 2 2 2 4" xfId="37184"/>
    <cellStyle name="Percent 2 15 3 2 2 3" xfId="11973"/>
    <cellStyle name="Percent 2 15 3 2 2 3 2" xfId="26456"/>
    <cellStyle name="Percent 2 15 3 2 2 3 2 2" xfId="55127"/>
    <cellStyle name="Percent 2 15 3 2 2 3 3" xfId="40791"/>
    <cellStyle name="Percent 2 15 3 2 2 4" xfId="19286"/>
    <cellStyle name="Percent 2 15 3 2 2 4 2" xfId="47957"/>
    <cellStyle name="Percent 2 15 3 2 2 5" xfId="33621"/>
    <cellStyle name="Percent 2 15 3 2 3" xfId="6564"/>
    <cellStyle name="Percent 2 15 3 2 3 2" xfId="13768"/>
    <cellStyle name="Percent 2 15 3 2 3 2 2" xfId="28251"/>
    <cellStyle name="Percent 2 15 3 2 3 2 2 2" xfId="56922"/>
    <cellStyle name="Percent 2 15 3 2 3 2 3" xfId="42586"/>
    <cellStyle name="Percent 2 15 3 2 3 3" xfId="21081"/>
    <cellStyle name="Percent 2 15 3 2 3 3 2" xfId="49752"/>
    <cellStyle name="Percent 2 15 3 2 3 4" xfId="35416"/>
    <cellStyle name="Percent 2 15 3 2 4" xfId="10205"/>
    <cellStyle name="Percent 2 15 3 2 4 2" xfId="24688"/>
    <cellStyle name="Percent 2 15 3 2 4 2 2" xfId="53359"/>
    <cellStyle name="Percent 2 15 3 2 4 3" xfId="39023"/>
    <cellStyle name="Percent 2 15 3 2 5" xfId="17518"/>
    <cellStyle name="Percent 2 15 3 2 5 2" xfId="46189"/>
    <cellStyle name="Percent 2 15 3 2 6" xfId="31853"/>
    <cellStyle name="Percent 2 15 3 3" xfId="3885"/>
    <cellStyle name="Percent 2 15 3 3 2" xfId="7448"/>
    <cellStyle name="Percent 2 15 3 3 2 2" xfId="14652"/>
    <cellStyle name="Percent 2 15 3 3 2 2 2" xfId="29135"/>
    <cellStyle name="Percent 2 15 3 3 2 2 2 2" xfId="57806"/>
    <cellStyle name="Percent 2 15 3 3 2 2 3" xfId="43470"/>
    <cellStyle name="Percent 2 15 3 3 2 3" xfId="21965"/>
    <cellStyle name="Percent 2 15 3 3 2 3 2" xfId="50636"/>
    <cellStyle name="Percent 2 15 3 3 2 4" xfId="36300"/>
    <cellStyle name="Percent 2 15 3 3 3" xfId="11089"/>
    <cellStyle name="Percent 2 15 3 3 3 2" xfId="25572"/>
    <cellStyle name="Percent 2 15 3 3 3 2 2" xfId="54243"/>
    <cellStyle name="Percent 2 15 3 3 3 3" xfId="39907"/>
    <cellStyle name="Percent 2 15 3 3 4" xfId="18402"/>
    <cellStyle name="Percent 2 15 3 3 4 2" xfId="47073"/>
    <cellStyle name="Percent 2 15 3 3 5" xfId="32737"/>
    <cellStyle name="Percent 2 15 3 4" xfId="5670"/>
    <cellStyle name="Percent 2 15 3 4 2" xfId="12874"/>
    <cellStyle name="Percent 2 15 3 4 2 2" xfId="27357"/>
    <cellStyle name="Percent 2 15 3 4 2 2 2" xfId="56028"/>
    <cellStyle name="Percent 2 15 3 4 2 3" xfId="41692"/>
    <cellStyle name="Percent 2 15 3 4 3" xfId="20187"/>
    <cellStyle name="Percent 2 15 3 4 3 2" xfId="48858"/>
    <cellStyle name="Percent 2 15 3 4 4" xfId="34522"/>
    <cellStyle name="Percent 2 15 3 5" xfId="9311"/>
    <cellStyle name="Percent 2 15 3 5 2" xfId="23794"/>
    <cellStyle name="Percent 2 15 3 5 2 2" xfId="52465"/>
    <cellStyle name="Percent 2 15 3 5 3" xfId="38129"/>
    <cellStyle name="Percent 2 15 3 6" xfId="16624"/>
    <cellStyle name="Percent 2 15 3 6 2" xfId="45295"/>
    <cellStyle name="Percent 2 15 3 7" xfId="30959"/>
    <cellStyle name="Percent 2 15 3 8" xfId="2128"/>
    <cellStyle name="Percent 2 15 4" xfId="2577"/>
    <cellStyle name="Percent 2 15 4 2" xfId="4335"/>
    <cellStyle name="Percent 2 15 4 2 2" xfId="7898"/>
    <cellStyle name="Percent 2 15 4 2 2 2" xfId="15102"/>
    <cellStyle name="Percent 2 15 4 2 2 2 2" xfId="29585"/>
    <cellStyle name="Percent 2 15 4 2 2 2 2 2" xfId="58256"/>
    <cellStyle name="Percent 2 15 4 2 2 2 3" xfId="43920"/>
    <cellStyle name="Percent 2 15 4 2 2 3" xfId="22415"/>
    <cellStyle name="Percent 2 15 4 2 2 3 2" xfId="51086"/>
    <cellStyle name="Percent 2 15 4 2 2 4" xfId="36750"/>
    <cellStyle name="Percent 2 15 4 2 3" xfId="11539"/>
    <cellStyle name="Percent 2 15 4 2 3 2" xfId="26022"/>
    <cellStyle name="Percent 2 15 4 2 3 2 2" xfId="54693"/>
    <cellStyle name="Percent 2 15 4 2 3 3" xfId="40357"/>
    <cellStyle name="Percent 2 15 4 2 4" xfId="18852"/>
    <cellStyle name="Percent 2 15 4 2 4 2" xfId="47523"/>
    <cellStyle name="Percent 2 15 4 2 5" xfId="33187"/>
    <cellStyle name="Percent 2 15 4 3" xfId="6130"/>
    <cellStyle name="Percent 2 15 4 3 2" xfId="13334"/>
    <cellStyle name="Percent 2 15 4 3 2 2" xfId="27817"/>
    <cellStyle name="Percent 2 15 4 3 2 2 2" xfId="56488"/>
    <cellStyle name="Percent 2 15 4 3 2 3" xfId="42152"/>
    <cellStyle name="Percent 2 15 4 3 3" xfId="20647"/>
    <cellStyle name="Percent 2 15 4 3 3 2" xfId="49318"/>
    <cellStyle name="Percent 2 15 4 3 4" xfId="34982"/>
    <cellStyle name="Percent 2 15 4 4" xfId="9771"/>
    <cellStyle name="Percent 2 15 4 4 2" xfId="24254"/>
    <cellStyle name="Percent 2 15 4 4 2 2" xfId="52925"/>
    <cellStyle name="Percent 2 15 4 4 3" xfId="38589"/>
    <cellStyle name="Percent 2 15 4 5" xfId="17084"/>
    <cellStyle name="Percent 2 15 4 5 2" xfId="45755"/>
    <cellStyle name="Percent 2 15 4 6" xfId="31419"/>
    <cellStyle name="Percent 2 15 5" xfId="3453"/>
    <cellStyle name="Percent 2 15 5 2" xfId="7014"/>
    <cellStyle name="Percent 2 15 5 2 2" xfId="14218"/>
    <cellStyle name="Percent 2 15 5 2 2 2" xfId="28701"/>
    <cellStyle name="Percent 2 15 5 2 2 2 2" xfId="57372"/>
    <cellStyle name="Percent 2 15 5 2 2 3" xfId="43036"/>
    <cellStyle name="Percent 2 15 5 2 3" xfId="21531"/>
    <cellStyle name="Percent 2 15 5 2 3 2" xfId="50202"/>
    <cellStyle name="Percent 2 15 5 2 4" xfId="35866"/>
    <cellStyle name="Percent 2 15 5 3" xfId="10655"/>
    <cellStyle name="Percent 2 15 5 3 2" xfId="25138"/>
    <cellStyle name="Percent 2 15 5 3 2 2" xfId="53809"/>
    <cellStyle name="Percent 2 15 5 3 3" xfId="39473"/>
    <cellStyle name="Percent 2 15 5 4" xfId="17968"/>
    <cellStyle name="Percent 2 15 5 4 2" xfId="46639"/>
    <cellStyle name="Percent 2 15 5 5" xfId="32303"/>
    <cellStyle name="Percent 2 15 6" xfId="5236"/>
    <cellStyle name="Percent 2 15 6 2" xfId="12440"/>
    <cellStyle name="Percent 2 15 6 2 2" xfId="26923"/>
    <cellStyle name="Percent 2 15 6 2 2 2" xfId="55594"/>
    <cellStyle name="Percent 2 15 6 2 3" xfId="41258"/>
    <cellStyle name="Percent 2 15 6 3" xfId="19753"/>
    <cellStyle name="Percent 2 15 6 3 2" xfId="48424"/>
    <cellStyle name="Percent 2 15 6 4" xfId="34088"/>
    <cellStyle name="Percent 2 15 7" xfId="8874"/>
    <cellStyle name="Percent 2 15 7 2" xfId="23357"/>
    <cellStyle name="Percent 2 15 7 2 2" xfId="52028"/>
    <cellStyle name="Percent 2 15 7 3" xfId="37692"/>
    <cellStyle name="Percent 2 15 8" xfId="16190"/>
    <cellStyle name="Percent 2 15 8 2" xfId="44861"/>
    <cellStyle name="Percent 2 15 9" xfId="30525"/>
    <cellStyle name="Percent 2 16" xfId="575"/>
    <cellStyle name="Percent 2 16 10" xfId="1699"/>
    <cellStyle name="Percent 2 16 2" xfId="812"/>
    <cellStyle name="Percent 2 16 2 2" xfId="1247"/>
    <cellStyle name="Percent 2 16 2 2 2" xfId="3222"/>
    <cellStyle name="Percent 2 16 2 2 2 2" xfId="4986"/>
    <cellStyle name="Percent 2 16 2 2 2 2 2" xfId="8549"/>
    <cellStyle name="Percent 2 16 2 2 2 2 2 2" xfId="15753"/>
    <cellStyle name="Percent 2 16 2 2 2 2 2 2 2" xfId="30236"/>
    <cellStyle name="Percent 2 16 2 2 2 2 2 2 2 2" xfId="58907"/>
    <cellStyle name="Percent 2 16 2 2 2 2 2 2 3" xfId="44571"/>
    <cellStyle name="Percent 2 16 2 2 2 2 2 3" xfId="23066"/>
    <cellStyle name="Percent 2 16 2 2 2 2 2 3 2" xfId="51737"/>
    <cellStyle name="Percent 2 16 2 2 2 2 2 4" xfId="37401"/>
    <cellStyle name="Percent 2 16 2 2 2 2 3" xfId="12190"/>
    <cellStyle name="Percent 2 16 2 2 2 2 3 2" xfId="26673"/>
    <cellStyle name="Percent 2 16 2 2 2 2 3 2 2" xfId="55344"/>
    <cellStyle name="Percent 2 16 2 2 2 2 3 3" xfId="41008"/>
    <cellStyle name="Percent 2 16 2 2 2 2 4" xfId="19503"/>
    <cellStyle name="Percent 2 16 2 2 2 2 4 2" xfId="48174"/>
    <cellStyle name="Percent 2 16 2 2 2 2 5" xfId="33838"/>
    <cellStyle name="Percent 2 16 2 2 2 3" xfId="6781"/>
    <cellStyle name="Percent 2 16 2 2 2 3 2" xfId="13985"/>
    <cellStyle name="Percent 2 16 2 2 2 3 2 2" xfId="28468"/>
    <cellStyle name="Percent 2 16 2 2 2 3 2 2 2" xfId="57139"/>
    <cellStyle name="Percent 2 16 2 2 2 3 2 3" xfId="42803"/>
    <cellStyle name="Percent 2 16 2 2 2 3 3" xfId="21298"/>
    <cellStyle name="Percent 2 16 2 2 2 3 3 2" xfId="49969"/>
    <cellStyle name="Percent 2 16 2 2 2 3 4" xfId="35633"/>
    <cellStyle name="Percent 2 16 2 2 2 4" xfId="10422"/>
    <cellStyle name="Percent 2 16 2 2 2 4 2" xfId="24905"/>
    <cellStyle name="Percent 2 16 2 2 2 4 2 2" xfId="53576"/>
    <cellStyle name="Percent 2 16 2 2 2 4 3" xfId="39240"/>
    <cellStyle name="Percent 2 16 2 2 2 5" xfId="17735"/>
    <cellStyle name="Percent 2 16 2 2 2 5 2" xfId="46406"/>
    <cellStyle name="Percent 2 16 2 2 2 6" xfId="32070"/>
    <cellStyle name="Percent 2 16 2 2 3" xfId="4102"/>
    <cellStyle name="Percent 2 16 2 2 3 2" xfId="7665"/>
    <cellStyle name="Percent 2 16 2 2 3 2 2" xfId="14869"/>
    <cellStyle name="Percent 2 16 2 2 3 2 2 2" xfId="29352"/>
    <cellStyle name="Percent 2 16 2 2 3 2 2 2 2" xfId="58023"/>
    <cellStyle name="Percent 2 16 2 2 3 2 2 3" xfId="43687"/>
    <cellStyle name="Percent 2 16 2 2 3 2 3" xfId="22182"/>
    <cellStyle name="Percent 2 16 2 2 3 2 3 2" xfId="50853"/>
    <cellStyle name="Percent 2 16 2 2 3 2 4" xfId="36517"/>
    <cellStyle name="Percent 2 16 2 2 3 3" xfId="11306"/>
    <cellStyle name="Percent 2 16 2 2 3 3 2" xfId="25789"/>
    <cellStyle name="Percent 2 16 2 2 3 3 2 2" xfId="54460"/>
    <cellStyle name="Percent 2 16 2 2 3 3 3" xfId="40124"/>
    <cellStyle name="Percent 2 16 2 2 3 4" xfId="18619"/>
    <cellStyle name="Percent 2 16 2 2 3 4 2" xfId="47290"/>
    <cellStyle name="Percent 2 16 2 2 3 5" xfId="32954"/>
    <cellStyle name="Percent 2 16 2 2 4" xfId="5887"/>
    <cellStyle name="Percent 2 16 2 2 4 2" xfId="13091"/>
    <cellStyle name="Percent 2 16 2 2 4 2 2" xfId="27574"/>
    <cellStyle name="Percent 2 16 2 2 4 2 2 2" xfId="56245"/>
    <cellStyle name="Percent 2 16 2 2 4 2 3" xfId="41909"/>
    <cellStyle name="Percent 2 16 2 2 4 3" xfId="20404"/>
    <cellStyle name="Percent 2 16 2 2 4 3 2" xfId="49075"/>
    <cellStyle name="Percent 2 16 2 2 4 4" xfId="34739"/>
    <cellStyle name="Percent 2 16 2 2 5" xfId="9528"/>
    <cellStyle name="Percent 2 16 2 2 5 2" xfId="24011"/>
    <cellStyle name="Percent 2 16 2 2 5 2 2" xfId="52682"/>
    <cellStyle name="Percent 2 16 2 2 5 3" xfId="38346"/>
    <cellStyle name="Percent 2 16 2 2 6" xfId="16841"/>
    <cellStyle name="Percent 2 16 2 2 6 2" xfId="45512"/>
    <cellStyle name="Percent 2 16 2 2 7" xfId="31176"/>
    <cellStyle name="Percent 2 16 2 2 8" xfId="2343"/>
    <cellStyle name="Percent 2 16 2 3" xfId="2792"/>
    <cellStyle name="Percent 2 16 2 3 2" xfId="4552"/>
    <cellStyle name="Percent 2 16 2 3 2 2" xfId="8115"/>
    <cellStyle name="Percent 2 16 2 3 2 2 2" xfId="15319"/>
    <cellStyle name="Percent 2 16 2 3 2 2 2 2" xfId="29802"/>
    <cellStyle name="Percent 2 16 2 3 2 2 2 2 2" xfId="58473"/>
    <cellStyle name="Percent 2 16 2 3 2 2 2 3" xfId="44137"/>
    <cellStyle name="Percent 2 16 2 3 2 2 3" xfId="22632"/>
    <cellStyle name="Percent 2 16 2 3 2 2 3 2" xfId="51303"/>
    <cellStyle name="Percent 2 16 2 3 2 2 4" xfId="36967"/>
    <cellStyle name="Percent 2 16 2 3 2 3" xfId="11756"/>
    <cellStyle name="Percent 2 16 2 3 2 3 2" xfId="26239"/>
    <cellStyle name="Percent 2 16 2 3 2 3 2 2" xfId="54910"/>
    <cellStyle name="Percent 2 16 2 3 2 3 3" xfId="40574"/>
    <cellStyle name="Percent 2 16 2 3 2 4" xfId="19069"/>
    <cellStyle name="Percent 2 16 2 3 2 4 2" xfId="47740"/>
    <cellStyle name="Percent 2 16 2 3 2 5" xfId="33404"/>
    <cellStyle name="Percent 2 16 2 3 3" xfId="6347"/>
    <cellStyle name="Percent 2 16 2 3 3 2" xfId="13551"/>
    <cellStyle name="Percent 2 16 2 3 3 2 2" xfId="28034"/>
    <cellStyle name="Percent 2 16 2 3 3 2 2 2" xfId="56705"/>
    <cellStyle name="Percent 2 16 2 3 3 2 3" xfId="42369"/>
    <cellStyle name="Percent 2 16 2 3 3 3" xfId="20864"/>
    <cellStyle name="Percent 2 16 2 3 3 3 2" xfId="49535"/>
    <cellStyle name="Percent 2 16 2 3 3 4" xfId="35199"/>
    <cellStyle name="Percent 2 16 2 3 4" xfId="9988"/>
    <cellStyle name="Percent 2 16 2 3 4 2" xfId="24471"/>
    <cellStyle name="Percent 2 16 2 3 4 2 2" xfId="53142"/>
    <cellStyle name="Percent 2 16 2 3 4 3" xfId="38806"/>
    <cellStyle name="Percent 2 16 2 3 5" xfId="17301"/>
    <cellStyle name="Percent 2 16 2 3 5 2" xfId="45972"/>
    <cellStyle name="Percent 2 16 2 3 6" xfId="31636"/>
    <cellStyle name="Percent 2 16 2 4" xfId="3669"/>
    <cellStyle name="Percent 2 16 2 4 2" xfId="7231"/>
    <cellStyle name="Percent 2 16 2 4 2 2" xfId="14435"/>
    <cellStyle name="Percent 2 16 2 4 2 2 2" xfId="28918"/>
    <cellStyle name="Percent 2 16 2 4 2 2 2 2" xfId="57589"/>
    <cellStyle name="Percent 2 16 2 4 2 2 3" xfId="43253"/>
    <cellStyle name="Percent 2 16 2 4 2 3" xfId="21748"/>
    <cellStyle name="Percent 2 16 2 4 2 3 2" xfId="50419"/>
    <cellStyle name="Percent 2 16 2 4 2 4" xfId="36083"/>
    <cellStyle name="Percent 2 16 2 4 3" xfId="10872"/>
    <cellStyle name="Percent 2 16 2 4 3 2" xfId="25355"/>
    <cellStyle name="Percent 2 16 2 4 3 2 2" xfId="54026"/>
    <cellStyle name="Percent 2 16 2 4 3 3" xfId="39690"/>
    <cellStyle name="Percent 2 16 2 4 4" xfId="18185"/>
    <cellStyle name="Percent 2 16 2 4 4 2" xfId="46856"/>
    <cellStyle name="Percent 2 16 2 4 5" xfId="32520"/>
    <cellStyle name="Percent 2 16 2 5" xfId="5453"/>
    <cellStyle name="Percent 2 16 2 5 2" xfId="12657"/>
    <cellStyle name="Percent 2 16 2 5 2 2" xfId="27140"/>
    <cellStyle name="Percent 2 16 2 5 2 2 2" xfId="55811"/>
    <cellStyle name="Percent 2 16 2 5 2 3" xfId="41475"/>
    <cellStyle name="Percent 2 16 2 5 3" xfId="19970"/>
    <cellStyle name="Percent 2 16 2 5 3 2" xfId="48641"/>
    <cellStyle name="Percent 2 16 2 5 4" xfId="34305"/>
    <cellStyle name="Percent 2 16 2 6" xfId="9094"/>
    <cellStyle name="Percent 2 16 2 6 2" xfId="23577"/>
    <cellStyle name="Percent 2 16 2 6 2 2" xfId="52248"/>
    <cellStyle name="Percent 2 16 2 6 3" xfId="37912"/>
    <cellStyle name="Percent 2 16 2 7" xfId="16407"/>
    <cellStyle name="Percent 2 16 2 7 2" xfId="45078"/>
    <cellStyle name="Percent 2 16 2 8" xfId="30742"/>
    <cellStyle name="Percent 2 16 2 9" xfId="1913"/>
    <cellStyle name="Percent 2 16 3" xfId="1031"/>
    <cellStyle name="Percent 2 16 3 2" xfId="3008"/>
    <cellStyle name="Percent 2 16 3 2 2" xfId="4770"/>
    <cellStyle name="Percent 2 16 3 2 2 2" xfId="8333"/>
    <cellStyle name="Percent 2 16 3 2 2 2 2" xfId="15537"/>
    <cellStyle name="Percent 2 16 3 2 2 2 2 2" xfId="30020"/>
    <cellStyle name="Percent 2 16 3 2 2 2 2 2 2" xfId="58691"/>
    <cellStyle name="Percent 2 16 3 2 2 2 2 3" xfId="44355"/>
    <cellStyle name="Percent 2 16 3 2 2 2 3" xfId="22850"/>
    <cellStyle name="Percent 2 16 3 2 2 2 3 2" xfId="51521"/>
    <cellStyle name="Percent 2 16 3 2 2 2 4" xfId="37185"/>
    <cellStyle name="Percent 2 16 3 2 2 3" xfId="11974"/>
    <cellStyle name="Percent 2 16 3 2 2 3 2" xfId="26457"/>
    <cellStyle name="Percent 2 16 3 2 2 3 2 2" xfId="55128"/>
    <cellStyle name="Percent 2 16 3 2 2 3 3" xfId="40792"/>
    <cellStyle name="Percent 2 16 3 2 2 4" xfId="19287"/>
    <cellStyle name="Percent 2 16 3 2 2 4 2" xfId="47958"/>
    <cellStyle name="Percent 2 16 3 2 2 5" xfId="33622"/>
    <cellStyle name="Percent 2 16 3 2 3" xfId="6565"/>
    <cellStyle name="Percent 2 16 3 2 3 2" xfId="13769"/>
    <cellStyle name="Percent 2 16 3 2 3 2 2" xfId="28252"/>
    <cellStyle name="Percent 2 16 3 2 3 2 2 2" xfId="56923"/>
    <cellStyle name="Percent 2 16 3 2 3 2 3" xfId="42587"/>
    <cellStyle name="Percent 2 16 3 2 3 3" xfId="21082"/>
    <cellStyle name="Percent 2 16 3 2 3 3 2" xfId="49753"/>
    <cellStyle name="Percent 2 16 3 2 3 4" xfId="35417"/>
    <cellStyle name="Percent 2 16 3 2 4" xfId="10206"/>
    <cellStyle name="Percent 2 16 3 2 4 2" xfId="24689"/>
    <cellStyle name="Percent 2 16 3 2 4 2 2" xfId="53360"/>
    <cellStyle name="Percent 2 16 3 2 4 3" xfId="39024"/>
    <cellStyle name="Percent 2 16 3 2 5" xfId="17519"/>
    <cellStyle name="Percent 2 16 3 2 5 2" xfId="46190"/>
    <cellStyle name="Percent 2 16 3 2 6" xfId="31854"/>
    <cellStyle name="Percent 2 16 3 3" xfId="3886"/>
    <cellStyle name="Percent 2 16 3 3 2" xfId="7449"/>
    <cellStyle name="Percent 2 16 3 3 2 2" xfId="14653"/>
    <cellStyle name="Percent 2 16 3 3 2 2 2" xfId="29136"/>
    <cellStyle name="Percent 2 16 3 3 2 2 2 2" xfId="57807"/>
    <cellStyle name="Percent 2 16 3 3 2 2 3" xfId="43471"/>
    <cellStyle name="Percent 2 16 3 3 2 3" xfId="21966"/>
    <cellStyle name="Percent 2 16 3 3 2 3 2" xfId="50637"/>
    <cellStyle name="Percent 2 16 3 3 2 4" xfId="36301"/>
    <cellStyle name="Percent 2 16 3 3 3" xfId="11090"/>
    <cellStyle name="Percent 2 16 3 3 3 2" xfId="25573"/>
    <cellStyle name="Percent 2 16 3 3 3 2 2" xfId="54244"/>
    <cellStyle name="Percent 2 16 3 3 3 3" xfId="39908"/>
    <cellStyle name="Percent 2 16 3 3 4" xfId="18403"/>
    <cellStyle name="Percent 2 16 3 3 4 2" xfId="47074"/>
    <cellStyle name="Percent 2 16 3 3 5" xfId="32738"/>
    <cellStyle name="Percent 2 16 3 4" xfId="5671"/>
    <cellStyle name="Percent 2 16 3 4 2" xfId="12875"/>
    <cellStyle name="Percent 2 16 3 4 2 2" xfId="27358"/>
    <cellStyle name="Percent 2 16 3 4 2 2 2" xfId="56029"/>
    <cellStyle name="Percent 2 16 3 4 2 3" xfId="41693"/>
    <cellStyle name="Percent 2 16 3 4 3" xfId="20188"/>
    <cellStyle name="Percent 2 16 3 4 3 2" xfId="48859"/>
    <cellStyle name="Percent 2 16 3 4 4" xfId="34523"/>
    <cellStyle name="Percent 2 16 3 5" xfId="9312"/>
    <cellStyle name="Percent 2 16 3 5 2" xfId="23795"/>
    <cellStyle name="Percent 2 16 3 5 2 2" xfId="52466"/>
    <cellStyle name="Percent 2 16 3 5 3" xfId="38130"/>
    <cellStyle name="Percent 2 16 3 6" xfId="16625"/>
    <cellStyle name="Percent 2 16 3 6 2" xfId="45296"/>
    <cellStyle name="Percent 2 16 3 7" xfId="30960"/>
    <cellStyle name="Percent 2 16 3 8" xfId="2129"/>
    <cellStyle name="Percent 2 16 4" xfId="2578"/>
    <cellStyle name="Percent 2 16 4 2" xfId="4336"/>
    <cellStyle name="Percent 2 16 4 2 2" xfId="7899"/>
    <cellStyle name="Percent 2 16 4 2 2 2" xfId="15103"/>
    <cellStyle name="Percent 2 16 4 2 2 2 2" xfId="29586"/>
    <cellStyle name="Percent 2 16 4 2 2 2 2 2" xfId="58257"/>
    <cellStyle name="Percent 2 16 4 2 2 2 3" xfId="43921"/>
    <cellStyle name="Percent 2 16 4 2 2 3" xfId="22416"/>
    <cellStyle name="Percent 2 16 4 2 2 3 2" xfId="51087"/>
    <cellStyle name="Percent 2 16 4 2 2 4" xfId="36751"/>
    <cellStyle name="Percent 2 16 4 2 3" xfId="11540"/>
    <cellStyle name="Percent 2 16 4 2 3 2" xfId="26023"/>
    <cellStyle name="Percent 2 16 4 2 3 2 2" xfId="54694"/>
    <cellStyle name="Percent 2 16 4 2 3 3" xfId="40358"/>
    <cellStyle name="Percent 2 16 4 2 4" xfId="18853"/>
    <cellStyle name="Percent 2 16 4 2 4 2" xfId="47524"/>
    <cellStyle name="Percent 2 16 4 2 5" xfId="33188"/>
    <cellStyle name="Percent 2 16 4 3" xfId="6131"/>
    <cellStyle name="Percent 2 16 4 3 2" xfId="13335"/>
    <cellStyle name="Percent 2 16 4 3 2 2" xfId="27818"/>
    <cellStyle name="Percent 2 16 4 3 2 2 2" xfId="56489"/>
    <cellStyle name="Percent 2 16 4 3 2 3" xfId="42153"/>
    <cellStyle name="Percent 2 16 4 3 3" xfId="20648"/>
    <cellStyle name="Percent 2 16 4 3 3 2" xfId="49319"/>
    <cellStyle name="Percent 2 16 4 3 4" xfId="34983"/>
    <cellStyle name="Percent 2 16 4 4" xfId="9772"/>
    <cellStyle name="Percent 2 16 4 4 2" xfId="24255"/>
    <cellStyle name="Percent 2 16 4 4 2 2" xfId="52926"/>
    <cellStyle name="Percent 2 16 4 4 3" xfId="38590"/>
    <cellStyle name="Percent 2 16 4 5" xfId="17085"/>
    <cellStyle name="Percent 2 16 4 5 2" xfId="45756"/>
    <cellStyle name="Percent 2 16 4 6" xfId="31420"/>
    <cellStyle name="Percent 2 16 5" xfId="3454"/>
    <cellStyle name="Percent 2 16 5 2" xfId="7015"/>
    <cellStyle name="Percent 2 16 5 2 2" xfId="14219"/>
    <cellStyle name="Percent 2 16 5 2 2 2" xfId="28702"/>
    <cellStyle name="Percent 2 16 5 2 2 2 2" xfId="57373"/>
    <cellStyle name="Percent 2 16 5 2 2 3" xfId="43037"/>
    <cellStyle name="Percent 2 16 5 2 3" xfId="21532"/>
    <cellStyle name="Percent 2 16 5 2 3 2" xfId="50203"/>
    <cellStyle name="Percent 2 16 5 2 4" xfId="35867"/>
    <cellStyle name="Percent 2 16 5 3" xfId="10656"/>
    <cellStyle name="Percent 2 16 5 3 2" xfId="25139"/>
    <cellStyle name="Percent 2 16 5 3 2 2" xfId="53810"/>
    <cellStyle name="Percent 2 16 5 3 3" xfId="39474"/>
    <cellStyle name="Percent 2 16 5 4" xfId="17969"/>
    <cellStyle name="Percent 2 16 5 4 2" xfId="46640"/>
    <cellStyle name="Percent 2 16 5 5" xfId="32304"/>
    <cellStyle name="Percent 2 16 6" xfId="5237"/>
    <cellStyle name="Percent 2 16 6 2" xfId="12441"/>
    <cellStyle name="Percent 2 16 6 2 2" xfId="26924"/>
    <cellStyle name="Percent 2 16 6 2 2 2" xfId="55595"/>
    <cellStyle name="Percent 2 16 6 2 3" xfId="41259"/>
    <cellStyle name="Percent 2 16 6 3" xfId="19754"/>
    <cellStyle name="Percent 2 16 6 3 2" xfId="48425"/>
    <cellStyle name="Percent 2 16 6 4" xfId="34089"/>
    <cellStyle name="Percent 2 16 7" xfId="8875"/>
    <cellStyle name="Percent 2 16 7 2" xfId="23358"/>
    <cellStyle name="Percent 2 16 7 2 2" xfId="52029"/>
    <cellStyle name="Percent 2 16 7 3" xfId="37693"/>
    <cellStyle name="Percent 2 16 8" xfId="16191"/>
    <cellStyle name="Percent 2 16 8 2" xfId="44862"/>
    <cellStyle name="Percent 2 16 9" xfId="30526"/>
    <cellStyle name="Percent 2 17" xfId="577"/>
    <cellStyle name="Percent 2 17 10" xfId="1700"/>
    <cellStyle name="Percent 2 17 2" xfId="814"/>
    <cellStyle name="Percent 2 17 2 2" xfId="1248"/>
    <cellStyle name="Percent 2 17 2 2 2" xfId="3223"/>
    <cellStyle name="Percent 2 17 2 2 2 2" xfId="4987"/>
    <cellStyle name="Percent 2 17 2 2 2 2 2" xfId="8550"/>
    <cellStyle name="Percent 2 17 2 2 2 2 2 2" xfId="15754"/>
    <cellStyle name="Percent 2 17 2 2 2 2 2 2 2" xfId="30237"/>
    <cellStyle name="Percent 2 17 2 2 2 2 2 2 2 2" xfId="58908"/>
    <cellStyle name="Percent 2 17 2 2 2 2 2 2 3" xfId="44572"/>
    <cellStyle name="Percent 2 17 2 2 2 2 2 3" xfId="23067"/>
    <cellStyle name="Percent 2 17 2 2 2 2 2 3 2" xfId="51738"/>
    <cellStyle name="Percent 2 17 2 2 2 2 2 4" xfId="37402"/>
    <cellStyle name="Percent 2 17 2 2 2 2 3" xfId="12191"/>
    <cellStyle name="Percent 2 17 2 2 2 2 3 2" xfId="26674"/>
    <cellStyle name="Percent 2 17 2 2 2 2 3 2 2" xfId="55345"/>
    <cellStyle name="Percent 2 17 2 2 2 2 3 3" xfId="41009"/>
    <cellStyle name="Percent 2 17 2 2 2 2 4" xfId="19504"/>
    <cellStyle name="Percent 2 17 2 2 2 2 4 2" xfId="48175"/>
    <cellStyle name="Percent 2 17 2 2 2 2 5" xfId="33839"/>
    <cellStyle name="Percent 2 17 2 2 2 3" xfId="6782"/>
    <cellStyle name="Percent 2 17 2 2 2 3 2" xfId="13986"/>
    <cellStyle name="Percent 2 17 2 2 2 3 2 2" xfId="28469"/>
    <cellStyle name="Percent 2 17 2 2 2 3 2 2 2" xfId="57140"/>
    <cellStyle name="Percent 2 17 2 2 2 3 2 3" xfId="42804"/>
    <cellStyle name="Percent 2 17 2 2 2 3 3" xfId="21299"/>
    <cellStyle name="Percent 2 17 2 2 2 3 3 2" xfId="49970"/>
    <cellStyle name="Percent 2 17 2 2 2 3 4" xfId="35634"/>
    <cellStyle name="Percent 2 17 2 2 2 4" xfId="10423"/>
    <cellStyle name="Percent 2 17 2 2 2 4 2" xfId="24906"/>
    <cellStyle name="Percent 2 17 2 2 2 4 2 2" xfId="53577"/>
    <cellStyle name="Percent 2 17 2 2 2 4 3" xfId="39241"/>
    <cellStyle name="Percent 2 17 2 2 2 5" xfId="17736"/>
    <cellStyle name="Percent 2 17 2 2 2 5 2" xfId="46407"/>
    <cellStyle name="Percent 2 17 2 2 2 6" xfId="32071"/>
    <cellStyle name="Percent 2 17 2 2 3" xfId="4103"/>
    <cellStyle name="Percent 2 17 2 2 3 2" xfId="7666"/>
    <cellStyle name="Percent 2 17 2 2 3 2 2" xfId="14870"/>
    <cellStyle name="Percent 2 17 2 2 3 2 2 2" xfId="29353"/>
    <cellStyle name="Percent 2 17 2 2 3 2 2 2 2" xfId="58024"/>
    <cellStyle name="Percent 2 17 2 2 3 2 2 3" xfId="43688"/>
    <cellStyle name="Percent 2 17 2 2 3 2 3" xfId="22183"/>
    <cellStyle name="Percent 2 17 2 2 3 2 3 2" xfId="50854"/>
    <cellStyle name="Percent 2 17 2 2 3 2 4" xfId="36518"/>
    <cellStyle name="Percent 2 17 2 2 3 3" xfId="11307"/>
    <cellStyle name="Percent 2 17 2 2 3 3 2" xfId="25790"/>
    <cellStyle name="Percent 2 17 2 2 3 3 2 2" xfId="54461"/>
    <cellStyle name="Percent 2 17 2 2 3 3 3" xfId="40125"/>
    <cellStyle name="Percent 2 17 2 2 3 4" xfId="18620"/>
    <cellStyle name="Percent 2 17 2 2 3 4 2" xfId="47291"/>
    <cellStyle name="Percent 2 17 2 2 3 5" xfId="32955"/>
    <cellStyle name="Percent 2 17 2 2 4" xfId="5888"/>
    <cellStyle name="Percent 2 17 2 2 4 2" xfId="13092"/>
    <cellStyle name="Percent 2 17 2 2 4 2 2" xfId="27575"/>
    <cellStyle name="Percent 2 17 2 2 4 2 2 2" xfId="56246"/>
    <cellStyle name="Percent 2 17 2 2 4 2 3" xfId="41910"/>
    <cellStyle name="Percent 2 17 2 2 4 3" xfId="20405"/>
    <cellStyle name="Percent 2 17 2 2 4 3 2" xfId="49076"/>
    <cellStyle name="Percent 2 17 2 2 4 4" xfId="34740"/>
    <cellStyle name="Percent 2 17 2 2 5" xfId="9529"/>
    <cellStyle name="Percent 2 17 2 2 5 2" xfId="24012"/>
    <cellStyle name="Percent 2 17 2 2 5 2 2" xfId="52683"/>
    <cellStyle name="Percent 2 17 2 2 5 3" xfId="38347"/>
    <cellStyle name="Percent 2 17 2 2 6" xfId="16842"/>
    <cellStyle name="Percent 2 17 2 2 6 2" xfId="45513"/>
    <cellStyle name="Percent 2 17 2 2 7" xfId="31177"/>
    <cellStyle name="Percent 2 17 2 2 8" xfId="2344"/>
    <cellStyle name="Percent 2 17 2 3" xfId="2793"/>
    <cellStyle name="Percent 2 17 2 3 2" xfId="4553"/>
    <cellStyle name="Percent 2 17 2 3 2 2" xfId="8116"/>
    <cellStyle name="Percent 2 17 2 3 2 2 2" xfId="15320"/>
    <cellStyle name="Percent 2 17 2 3 2 2 2 2" xfId="29803"/>
    <cellStyle name="Percent 2 17 2 3 2 2 2 2 2" xfId="58474"/>
    <cellStyle name="Percent 2 17 2 3 2 2 2 3" xfId="44138"/>
    <cellStyle name="Percent 2 17 2 3 2 2 3" xfId="22633"/>
    <cellStyle name="Percent 2 17 2 3 2 2 3 2" xfId="51304"/>
    <cellStyle name="Percent 2 17 2 3 2 2 4" xfId="36968"/>
    <cellStyle name="Percent 2 17 2 3 2 3" xfId="11757"/>
    <cellStyle name="Percent 2 17 2 3 2 3 2" xfId="26240"/>
    <cellStyle name="Percent 2 17 2 3 2 3 2 2" xfId="54911"/>
    <cellStyle name="Percent 2 17 2 3 2 3 3" xfId="40575"/>
    <cellStyle name="Percent 2 17 2 3 2 4" xfId="19070"/>
    <cellStyle name="Percent 2 17 2 3 2 4 2" xfId="47741"/>
    <cellStyle name="Percent 2 17 2 3 2 5" xfId="33405"/>
    <cellStyle name="Percent 2 17 2 3 3" xfId="6348"/>
    <cellStyle name="Percent 2 17 2 3 3 2" xfId="13552"/>
    <cellStyle name="Percent 2 17 2 3 3 2 2" xfId="28035"/>
    <cellStyle name="Percent 2 17 2 3 3 2 2 2" xfId="56706"/>
    <cellStyle name="Percent 2 17 2 3 3 2 3" xfId="42370"/>
    <cellStyle name="Percent 2 17 2 3 3 3" xfId="20865"/>
    <cellStyle name="Percent 2 17 2 3 3 3 2" xfId="49536"/>
    <cellStyle name="Percent 2 17 2 3 3 4" xfId="35200"/>
    <cellStyle name="Percent 2 17 2 3 4" xfId="9989"/>
    <cellStyle name="Percent 2 17 2 3 4 2" xfId="24472"/>
    <cellStyle name="Percent 2 17 2 3 4 2 2" xfId="53143"/>
    <cellStyle name="Percent 2 17 2 3 4 3" xfId="38807"/>
    <cellStyle name="Percent 2 17 2 3 5" xfId="17302"/>
    <cellStyle name="Percent 2 17 2 3 5 2" xfId="45973"/>
    <cellStyle name="Percent 2 17 2 3 6" xfId="31637"/>
    <cellStyle name="Percent 2 17 2 4" xfId="3670"/>
    <cellStyle name="Percent 2 17 2 4 2" xfId="7232"/>
    <cellStyle name="Percent 2 17 2 4 2 2" xfId="14436"/>
    <cellStyle name="Percent 2 17 2 4 2 2 2" xfId="28919"/>
    <cellStyle name="Percent 2 17 2 4 2 2 2 2" xfId="57590"/>
    <cellStyle name="Percent 2 17 2 4 2 2 3" xfId="43254"/>
    <cellStyle name="Percent 2 17 2 4 2 3" xfId="21749"/>
    <cellStyle name="Percent 2 17 2 4 2 3 2" xfId="50420"/>
    <cellStyle name="Percent 2 17 2 4 2 4" xfId="36084"/>
    <cellStyle name="Percent 2 17 2 4 3" xfId="10873"/>
    <cellStyle name="Percent 2 17 2 4 3 2" xfId="25356"/>
    <cellStyle name="Percent 2 17 2 4 3 2 2" xfId="54027"/>
    <cellStyle name="Percent 2 17 2 4 3 3" xfId="39691"/>
    <cellStyle name="Percent 2 17 2 4 4" xfId="18186"/>
    <cellStyle name="Percent 2 17 2 4 4 2" xfId="46857"/>
    <cellStyle name="Percent 2 17 2 4 5" xfId="32521"/>
    <cellStyle name="Percent 2 17 2 5" xfId="5454"/>
    <cellStyle name="Percent 2 17 2 5 2" xfId="12658"/>
    <cellStyle name="Percent 2 17 2 5 2 2" xfId="27141"/>
    <cellStyle name="Percent 2 17 2 5 2 2 2" xfId="55812"/>
    <cellStyle name="Percent 2 17 2 5 2 3" xfId="41476"/>
    <cellStyle name="Percent 2 17 2 5 3" xfId="19971"/>
    <cellStyle name="Percent 2 17 2 5 3 2" xfId="48642"/>
    <cellStyle name="Percent 2 17 2 5 4" xfId="34306"/>
    <cellStyle name="Percent 2 17 2 6" xfId="9095"/>
    <cellStyle name="Percent 2 17 2 6 2" xfId="23578"/>
    <cellStyle name="Percent 2 17 2 6 2 2" xfId="52249"/>
    <cellStyle name="Percent 2 17 2 6 3" xfId="37913"/>
    <cellStyle name="Percent 2 17 2 7" xfId="16408"/>
    <cellStyle name="Percent 2 17 2 7 2" xfId="45079"/>
    <cellStyle name="Percent 2 17 2 8" xfId="30743"/>
    <cellStyle name="Percent 2 17 2 9" xfId="1914"/>
    <cellStyle name="Percent 2 17 3" xfId="1032"/>
    <cellStyle name="Percent 2 17 3 2" xfId="3009"/>
    <cellStyle name="Percent 2 17 3 2 2" xfId="4771"/>
    <cellStyle name="Percent 2 17 3 2 2 2" xfId="8334"/>
    <cellStyle name="Percent 2 17 3 2 2 2 2" xfId="15538"/>
    <cellStyle name="Percent 2 17 3 2 2 2 2 2" xfId="30021"/>
    <cellStyle name="Percent 2 17 3 2 2 2 2 2 2" xfId="58692"/>
    <cellStyle name="Percent 2 17 3 2 2 2 2 3" xfId="44356"/>
    <cellStyle name="Percent 2 17 3 2 2 2 3" xfId="22851"/>
    <cellStyle name="Percent 2 17 3 2 2 2 3 2" xfId="51522"/>
    <cellStyle name="Percent 2 17 3 2 2 2 4" xfId="37186"/>
    <cellStyle name="Percent 2 17 3 2 2 3" xfId="11975"/>
    <cellStyle name="Percent 2 17 3 2 2 3 2" xfId="26458"/>
    <cellStyle name="Percent 2 17 3 2 2 3 2 2" xfId="55129"/>
    <cellStyle name="Percent 2 17 3 2 2 3 3" xfId="40793"/>
    <cellStyle name="Percent 2 17 3 2 2 4" xfId="19288"/>
    <cellStyle name="Percent 2 17 3 2 2 4 2" xfId="47959"/>
    <cellStyle name="Percent 2 17 3 2 2 5" xfId="33623"/>
    <cellStyle name="Percent 2 17 3 2 3" xfId="6566"/>
    <cellStyle name="Percent 2 17 3 2 3 2" xfId="13770"/>
    <cellStyle name="Percent 2 17 3 2 3 2 2" xfId="28253"/>
    <cellStyle name="Percent 2 17 3 2 3 2 2 2" xfId="56924"/>
    <cellStyle name="Percent 2 17 3 2 3 2 3" xfId="42588"/>
    <cellStyle name="Percent 2 17 3 2 3 3" xfId="21083"/>
    <cellStyle name="Percent 2 17 3 2 3 3 2" xfId="49754"/>
    <cellStyle name="Percent 2 17 3 2 3 4" xfId="35418"/>
    <cellStyle name="Percent 2 17 3 2 4" xfId="10207"/>
    <cellStyle name="Percent 2 17 3 2 4 2" xfId="24690"/>
    <cellStyle name="Percent 2 17 3 2 4 2 2" xfId="53361"/>
    <cellStyle name="Percent 2 17 3 2 4 3" xfId="39025"/>
    <cellStyle name="Percent 2 17 3 2 5" xfId="17520"/>
    <cellStyle name="Percent 2 17 3 2 5 2" xfId="46191"/>
    <cellStyle name="Percent 2 17 3 2 6" xfId="31855"/>
    <cellStyle name="Percent 2 17 3 3" xfId="3887"/>
    <cellStyle name="Percent 2 17 3 3 2" xfId="7450"/>
    <cellStyle name="Percent 2 17 3 3 2 2" xfId="14654"/>
    <cellStyle name="Percent 2 17 3 3 2 2 2" xfId="29137"/>
    <cellStyle name="Percent 2 17 3 3 2 2 2 2" xfId="57808"/>
    <cellStyle name="Percent 2 17 3 3 2 2 3" xfId="43472"/>
    <cellStyle name="Percent 2 17 3 3 2 3" xfId="21967"/>
    <cellStyle name="Percent 2 17 3 3 2 3 2" xfId="50638"/>
    <cellStyle name="Percent 2 17 3 3 2 4" xfId="36302"/>
    <cellStyle name="Percent 2 17 3 3 3" xfId="11091"/>
    <cellStyle name="Percent 2 17 3 3 3 2" xfId="25574"/>
    <cellStyle name="Percent 2 17 3 3 3 2 2" xfId="54245"/>
    <cellStyle name="Percent 2 17 3 3 3 3" xfId="39909"/>
    <cellStyle name="Percent 2 17 3 3 4" xfId="18404"/>
    <cellStyle name="Percent 2 17 3 3 4 2" xfId="47075"/>
    <cellStyle name="Percent 2 17 3 3 5" xfId="32739"/>
    <cellStyle name="Percent 2 17 3 4" xfId="5672"/>
    <cellStyle name="Percent 2 17 3 4 2" xfId="12876"/>
    <cellStyle name="Percent 2 17 3 4 2 2" xfId="27359"/>
    <cellStyle name="Percent 2 17 3 4 2 2 2" xfId="56030"/>
    <cellStyle name="Percent 2 17 3 4 2 3" xfId="41694"/>
    <cellStyle name="Percent 2 17 3 4 3" xfId="20189"/>
    <cellStyle name="Percent 2 17 3 4 3 2" xfId="48860"/>
    <cellStyle name="Percent 2 17 3 4 4" xfId="34524"/>
    <cellStyle name="Percent 2 17 3 5" xfId="9313"/>
    <cellStyle name="Percent 2 17 3 5 2" xfId="23796"/>
    <cellStyle name="Percent 2 17 3 5 2 2" xfId="52467"/>
    <cellStyle name="Percent 2 17 3 5 3" xfId="38131"/>
    <cellStyle name="Percent 2 17 3 6" xfId="16626"/>
    <cellStyle name="Percent 2 17 3 6 2" xfId="45297"/>
    <cellStyle name="Percent 2 17 3 7" xfId="30961"/>
    <cellStyle name="Percent 2 17 3 8" xfId="2130"/>
    <cellStyle name="Percent 2 17 4" xfId="2579"/>
    <cellStyle name="Percent 2 17 4 2" xfId="4337"/>
    <cellStyle name="Percent 2 17 4 2 2" xfId="7900"/>
    <cellStyle name="Percent 2 17 4 2 2 2" xfId="15104"/>
    <cellStyle name="Percent 2 17 4 2 2 2 2" xfId="29587"/>
    <cellStyle name="Percent 2 17 4 2 2 2 2 2" xfId="58258"/>
    <cellStyle name="Percent 2 17 4 2 2 2 3" xfId="43922"/>
    <cellStyle name="Percent 2 17 4 2 2 3" xfId="22417"/>
    <cellStyle name="Percent 2 17 4 2 2 3 2" xfId="51088"/>
    <cellStyle name="Percent 2 17 4 2 2 4" xfId="36752"/>
    <cellStyle name="Percent 2 17 4 2 3" xfId="11541"/>
    <cellStyle name="Percent 2 17 4 2 3 2" xfId="26024"/>
    <cellStyle name="Percent 2 17 4 2 3 2 2" xfId="54695"/>
    <cellStyle name="Percent 2 17 4 2 3 3" xfId="40359"/>
    <cellStyle name="Percent 2 17 4 2 4" xfId="18854"/>
    <cellStyle name="Percent 2 17 4 2 4 2" xfId="47525"/>
    <cellStyle name="Percent 2 17 4 2 5" xfId="33189"/>
    <cellStyle name="Percent 2 17 4 3" xfId="6132"/>
    <cellStyle name="Percent 2 17 4 3 2" xfId="13336"/>
    <cellStyle name="Percent 2 17 4 3 2 2" xfId="27819"/>
    <cellStyle name="Percent 2 17 4 3 2 2 2" xfId="56490"/>
    <cellStyle name="Percent 2 17 4 3 2 3" xfId="42154"/>
    <cellStyle name="Percent 2 17 4 3 3" xfId="20649"/>
    <cellStyle name="Percent 2 17 4 3 3 2" xfId="49320"/>
    <cellStyle name="Percent 2 17 4 3 4" xfId="34984"/>
    <cellStyle name="Percent 2 17 4 4" xfId="9773"/>
    <cellStyle name="Percent 2 17 4 4 2" xfId="24256"/>
    <cellStyle name="Percent 2 17 4 4 2 2" xfId="52927"/>
    <cellStyle name="Percent 2 17 4 4 3" xfId="38591"/>
    <cellStyle name="Percent 2 17 4 5" xfId="17086"/>
    <cellStyle name="Percent 2 17 4 5 2" xfId="45757"/>
    <cellStyle name="Percent 2 17 4 6" xfId="31421"/>
    <cellStyle name="Percent 2 17 5" xfId="3455"/>
    <cellStyle name="Percent 2 17 5 2" xfId="7016"/>
    <cellStyle name="Percent 2 17 5 2 2" xfId="14220"/>
    <cellStyle name="Percent 2 17 5 2 2 2" xfId="28703"/>
    <cellStyle name="Percent 2 17 5 2 2 2 2" xfId="57374"/>
    <cellStyle name="Percent 2 17 5 2 2 3" xfId="43038"/>
    <cellStyle name="Percent 2 17 5 2 3" xfId="21533"/>
    <cellStyle name="Percent 2 17 5 2 3 2" xfId="50204"/>
    <cellStyle name="Percent 2 17 5 2 4" xfId="35868"/>
    <cellStyle name="Percent 2 17 5 3" xfId="10657"/>
    <cellStyle name="Percent 2 17 5 3 2" xfId="25140"/>
    <cellStyle name="Percent 2 17 5 3 2 2" xfId="53811"/>
    <cellStyle name="Percent 2 17 5 3 3" xfId="39475"/>
    <cellStyle name="Percent 2 17 5 4" xfId="17970"/>
    <cellStyle name="Percent 2 17 5 4 2" xfId="46641"/>
    <cellStyle name="Percent 2 17 5 5" xfId="32305"/>
    <cellStyle name="Percent 2 17 6" xfId="5238"/>
    <cellStyle name="Percent 2 17 6 2" xfId="12442"/>
    <cellStyle name="Percent 2 17 6 2 2" xfId="26925"/>
    <cellStyle name="Percent 2 17 6 2 2 2" xfId="55596"/>
    <cellStyle name="Percent 2 17 6 2 3" xfId="41260"/>
    <cellStyle name="Percent 2 17 6 3" xfId="19755"/>
    <cellStyle name="Percent 2 17 6 3 2" xfId="48426"/>
    <cellStyle name="Percent 2 17 6 4" xfId="34090"/>
    <cellStyle name="Percent 2 17 7" xfId="8876"/>
    <cellStyle name="Percent 2 17 7 2" xfId="23359"/>
    <cellStyle name="Percent 2 17 7 2 2" xfId="52030"/>
    <cellStyle name="Percent 2 17 7 3" xfId="37694"/>
    <cellStyle name="Percent 2 17 8" xfId="16192"/>
    <cellStyle name="Percent 2 17 8 2" xfId="44863"/>
    <cellStyle name="Percent 2 17 9" xfId="30527"/>
    <cellStyle name="Percent 2 18" xfId="578"/>
    <cellStyle name="Percent 2 18 10" xfId="1701"/>
    <cellStyle name="Percent 2 18 2" xfId="815"/>
    <cellStyle name="Percent 2 18 2 2" xfId="1249"/>
    <cellStyle name="Percent 2 18 2 2 2" xfId="3224"/>
    <cellStyle name="Percent 2 18 2 2 2 2" xfId="4988"/>
    <cellStyle name="Percent 2 18 2 2 2 2 2" xfId="8551"/>
    <cellStyle name="Percent 2 18 2 2 2 2 2 2" xfId="15755"/>
    <cellStyle name="Percent 2 18 2 2 2 2 2 2 2" xfId="30238"/>
    <cellStyle name="Percent 2 18 2 2 2 2 2 2 2 2" xfId="58909"/>
    <cellStyle name="Percent 2 18 2 2 2 2 2 2 3" xfId="44573"/>
    <cellStyle name="Percent 2 18 2 2 2 2 2 3" xfId="23068"/>
    <cellStyle name="Percent 2 18 2 2 2 2 2 3 2" xfId="51739"/>
    <cellStyle name="Percent 2 18 2 2 2 2 2 4" xfId="37403"/>
    <cellStyle name="Percent 2 18 2 2 2 2 3" xfId="12192"/>
    <cellStyle name="Percent 2 18 2 2 2 2 3 2" xfId="26675"/>
    <cellStyle name="Percent 2 18 2 2 2 2 3 2 2" xfId="55346"/>
    <cellStyle name="Percent 2 18 2 2 2 2 3 3" xfId="41010"/>
    <cellStyle name="Percent 2 18 2 2 2 2 4" xfId="19505"/>
    <cellStyle name="Percent 2 18 2 2 2 2 4 2" xfId="48176"/>
    <cellStyle name="Percent 2 18 2 2 2 2 5" xfId="33840"/>
    <cellStyle name="Percent 2 18 2 2 2 3" xfId="6783"/>
    <cellStyle name="Percent 2 18 2 2 2 3 2" xfId="13987"/>
    <cellStyle name="Percent 2 18 2 2 2 3 2 2" xfId="28470"/>
    <cellStyle name="Percent 2 18 2 2 2 3 2 2 2" xfId="57141"/>
    <cellStyle name="Percent 2 18 2 2 2 3 2 3" xfId="42805"/>
    <cellStyle name="Percent 2 18 2 2 2 3 3" xfId="21300"/>
    <cellStyle name="Percent 2 18 2 2 2 3 3 2" xfId="49971"/>
    <cellStyle name="Percent 2 18 2 2 2 3 4" xfId="35635"/>
    <cellStyle name="Percent 2 18 2 2 2 4" xfId="10424"/>
    <cellStyle name="Percent 2 18 2 2 2 4 2" xfId="24907"/>
    <cellStyle name="Percent 2 18 2 2 2 4 2 2" xfId="53578"/>
    <cellStyle name="Percent 2 18 2 2 2 4 3" xfId="39242"/>
    <cellStyle name="Percent 2 18 2 2 2 5" xfId="17737"/>
    <cellStyle name="Percent 2 18 2 2 2 5 2" xfId="46408"/>
    <cellStyle name="Percent 2 18 2 2 2 6" xfId="32072"/>
    <cellStyle name="Percent 2 18 2 2 3" xfId="4104"/>
    <cellStyle name="Percent 2 18 2 2 3 2" xfId="7667"/>
    <cellStyle name="Percent 2 18 2 2 3 2 2" xfId="14871"/>
    <cellStyle name="Percent 2 18 2 2 3 2 2 2" xfId="29354"/>
    <cellStyle name="Percent 2 18 2 2 3 2 2 2 2" xfId="58025"/>
    <cellStyle name="Percent 2 18 2 2 3 2 2 3" xfId="43689"/>
    <cellStyle name="Percent 2 18 2 2 3 2 3" xfId="22184"/>
    <cellStyle name="Percent 2 18 2 2 3 2 3 2" xfId="50855"/>
    <cellStyle name="Percent 2 18 2 2 3 2 4" xfId="36519"/>
    <cellStyle name="Percent 2 18 2 2 3 3" xfId="11308"/>
    <cellStyle name="Percent 2 18 2 2 3 3 2" xfId="25791"/>
    <cellStyle name="Percent 2 18 2 2 3 3 2 2" xfId="54462"/>
    <cellStyle name="Percent 2 18 2 2 3 3 3" xfId="40126"/>
    <cellStyle name="Percent 2 18 2 2 3 4" xfId="18621"/>
    <cellStyle name="Percent 2 18 2 2 3 4 2" xfId="47292"/>
    <cellStyle name="Percent 2 18 2 2 3 5" xfId="32956"/>
    <cellStyle name="Percent 2 18 2 2 4" xfId="5889"/>
    <cellStyle name="Percent 2 18 2 2 4 2" xfId="13093"/>
    <cellStyle name="Percent 2 18 2 2 4 2 2" xfId="27576"/>
    <cellStyle name="Percent 2 18 2 2 4 2 2 2" xfId="56247"/>
    <cellStyle name="Percent 2 18 2 2 4 2 3" xfId="41911"/>
    <cellStyle name="Percent 2 18 2 2 4 3" xfId="20406"/>
    <cellStyle name="Percent 2 18 2 2 4 3 2" xfId="49077"/>
    <cellStyle name="Percent 2 18 2 2 4 4" xfId="34741"/>
    <cellStyle name="Percent 2 18 2 2 5" xfId="9530"/>
    <cellStyle name="Percent 2 18 2 2 5 2" xfId="24013"/>
    <cellStyle name="Percent 2 18 2 2 5 2 2" xfId="52684"/>
    <cellStyle name="Percent 2 18 2 2 5 3" xfId="38348"/>
    <cellStyle name="Percent 2 18 2 2 6" xfId="16843"/>
    <cellStyle name="Percent 2 18 2 2 6 2" xfId="45514"/>
    <cellStyle name="Percent 2 18 2 2 7" xfId="31178"/>
    <cellStyle name="Percent 2 18 2 2 8" xfId="2345"/>
    <cellStyle name="Percent 2 18 2 3" xfId="2794"/>
    <cellStyle name="Percent 2 18 2 3 2" xfId="4554"/>
    <cellStyle name="Percent 2 18 2 3 2 2" xfId="8117"/>
    <cellStyle name="Percent 2 18 2 3 2 2 2" xfId="15321"/>
    <cellStyle name="Percent 2 18 2 3 2 2 2 2" xfId="29804"/>
    <cellStyle name="Percent 2 18 2 3 2 2 2 2 2" xfId="58475"/>
    <cellStyle name="Percent 2 18 2 3 2 2 2 3" xfId="44139"/>
    <cellStyle name="Percent 2 18 2 3 2 2 3" xfId="22634"/>
    <cellStyle name="Percent 2 18 2 3 2 2 3 2" xfId="51305"/>
    <cellStyle name="Percent 2 18 2 3 2 2 4" xfId="36969"/>
    <cellStyle name="Percent 2 18 2 3 2 3" xfId="11758"/>
    <cellStyle name="Percent 2 18 2 3 2 3 2" xfId="26241"/>
    <cellStyle name="Percent 2 18 2 3 2 3 2 2" xfId="54912"/>
    <cellStyle name="Percent 2 18 2 3 2 3 3" xfId="40576"/>
    <cellStyle name="Percent 2 18 2 3 2 4" xfId="19071"/>
    <cellStyle name="Percent 2 18 2 3 2 4 2" xfId="47742"/>
    <cellStyle name="Percent 2 18 2 3 2 5" xfId="33406"/>
    <cellStyle name="Percent 2 18 2 3 3" xfId="6349"/>
    <cellStyle name="Percent 2 18 2 3 3 2" xfId="13553"/>
    <cellStyle name="Percent 2 18 2 3 3 2 2" xfId="28036"/>
    <cellStyle name="Percent 2 18 2 3 3 2 2 2" xfId="56707"/>
    <cellStyle name="Percent 2 18 2 3 3 2 3" xfId="42371"/>
    <cellStyle name="Percent 2 18 2 3 3 3" xfId="20866"/>
    <cellStyle name="Percent 2 18 2 3 3 3 2" xfId="49537"/>
    <cellStyle name="Percent 2 18 2 3 3 4" xfId="35201"/>
    <cellStyle name="Percent 2 18 2 3 4" xfId="9990"/>
    <cellStyle name="Percent 2 18 2 3 4 2" xfId="24473"/>
    <cellStyle name="Percent 2 18 2 3 4 2 2" xfId="53144"/>
    <cellStyle name="Percent 2 18 2 3 4 3" xfId="38808"/>
    <cellStyle name="Percent 2 18 2 3 5" xfId="17303"/>
    <cellStyle name="Percent 2 18 2 3 5 2" xfId="45974"/>
    <cellStyle name="Percent 2 18 2 3 6" xfId="31638"/>
    <cellStyle name="Percent 2 18 2 4" xfId="3671"/>
    <cellStyle name="Percent 2 18 2 4 2" xfId="7233"/>
    <cellStyle name="Percent 2 18 2 4 2 2" xfId="14437"/>
    <cellStyle name="Percent 2 18 2 4 2 2 2" xfId="28920"/>
    <cellStyle name="Percent 2 18 2 4 2 2 2 2" xfId="57591"/>
    <cellStyle name="Percent 2 18 2 4 2 2 3" xfId="43255"/>
    <cellStyle name="Percent 2 18 2 4 2 3" xfId="21750"/>
    <cellStyle name="Percent 2 18 2 4 2 3 2" xfId="50421"/>
    <cellStyle name="Percent 2 18 2 4 2 4" xfId="36085"/>
    <cellStyle name="Percent 2 18 2 4 3" xfId="10874"/>
    <cellStyle name="Percent 2 18 2 4 3 2" xfId="25357"/>
    <cellStyle name="Percent 2 18 2 4 3 2 2" xfId="54028"/>
    <cellStyle name="Percent 2 18 2 4 3 3" xfId="39692"/>
    <cellStyle name="Percent 2 18 2 4 4" xfId="18187"/>
    <cellStyle name="Percent 2 18 2 4 4 2" xfId="46858"/>
    <cellStyle name="Percent 2 18 2 4 5" xfId="32522"/>
    <cellStyle name="Percent 2 18 2 5" xfId="5455"/>
    <cellStyle name="Percent 2 18 2 5 2" xfId="12659"/>
    <cellStyle name="Percent 2 18 2 5 2 2" xfId="27142"/>
    <cellStyle name="Percent 2 18 2 5 2 2 2" xfId="55813"/>
    <cellStyle name="Percent 2 18 2 5 2 3" xfId="41477"/>
    <cellStyle name="Percent 2 18 2 5 3" xfId="19972"/>
    <cellStyle name="Percent 2 18 2 5 3 2" xfId="48643"/>
    <cellStyle name="Percent 2 18 2 5 4" xfId="34307"/>
    <cellStyle name="Percent 2 18 2 6" xfId="9096"/>
    <cellStyle name="Percent 2 18 2 6 2" xfId="23579"/>
    <cellStyle name="Percent 2 18 2 6 2 2" xfId="52250"/>
    <cellStyle name="Percent 2 18 2 6 3" xfId="37914"/>
    <cellStyle name="Percent 2 18 2 7" xfId="16409"/>
    <cellStyle name="Percent 2 18 2 7 2" xfId="45080"/>
    <cellStyle name="Percent 2 18 2 8" xfId="30744"/>
    <cellStyle name="Percent 2 18 2 9" xfId="1915"/>
    <cellStyle name="Percent 2 18 3" xfId="1033"/>
    <cellStyle name="Percent 2 18 3 2" xfId="3010"/>
    <cellStyle name="Percent 2 18 3 2 2" xfId="4772"/>
    <cellStyle name="Percent 2 18 3 2 2 2" xfId="8335"/>
    <cellStyle name="Percent 2 18 3 2 2 2 2" xfId="15539"/>
    <cellStyle name="Percent 2 18 3 2 2 2 2 2" xfId="30022"/>
    <cellStyle name="Percent 2 18 3 2 2 2 2 2 2" xfId="58693"/>
    <cellStyle name="Percent 2 18 3 2 2 2 2 3" xfId="44357"/>
    <cellStyle name="Percent 2 18 3 2 2 2 3" xfId="22852"/>
    <cellStyle name="Percent 2 18 3 2 2 2 3 2" xfId="51523"/>
    <cellStyle name="Percent 2 18 3 2 2 2 4" xfId="37187"/>
    <cellStyle name="Percent 2 18 3 2 2 3" xfId="11976"/>
    <cellStyle name="Percent 2 18 3 2 2 3 2" xfId="26459"/>
    <cellStyle name="Percent 2 18 3 2 2 3 2 2" xfId="55130"/>
    <cellStyle name="Percent 2 18 3 2 2 3 3" xfId="40794"/>
    <cellStyle name="Percent 2 18 3 2 2 4" xfId="19289"/>
    <cellStyle name="Percent 2 18 3 2 2 4 2" xfId="47960"/>
    <cellStyle name="Percent 2 18 3 2 2 5" xfId="33624"/>
    <cellStyle name="Percent 2 18 3 2 3" xfId="6567"/>
    <cellStyle name="Percent 2 18 3 2 3 2" xfId="13771"/>
    <cellStyle name="Percent 2 18 3 2 3 2 2" xfId="28254"/>
    <cellStyle name="Percent 2 18 3 2 3 2 2 2" xfId="56925"/>
    <cellStyle name="Percent 2 18 3 2 3 2 3" xfId="42589"/>
    <cellStyle name="Percent 2 18 3 2 3 3" xfId="21084"/>
    <cellStyle name="Percent 2 18 3 2 3 3 2" xfId="49755"/>
    <cellStyle name="Percent 2 18 3 2 3 4" xfId="35419"/>
    <cellStyle name="Percent 2 18 3 2 4" xfId="10208"/>
    <cellStyle name="Percent 2 18 3 2 4 2" xfId="24691"/>
    <cellStyle name="Percent 2 18 3 2 4 2 2" xfId="53362"/>
    <cellStyle name="Percent 2 18 3 2 4 3" xfId="39026"/>
    <cellStyle name="Percent 2 18 3 2 5" xfId="17521"/>
    <cellStyle name="Percent 2 18 3 2 5 2" xfId="46192"/>
    <cellStyle name="Percent 2 18 3 2 6" xfId="31856"/>
    <cellStyle name="Percent 2 18 3 3" xfId="3888"/>
    <cellStyle name="Percent 2 18 3 3 2" xfId="7451"/>
    <cellStyle name="Percent 2 18 3 3 2 2" xfId="14655"/>
    <cellStyle name="Percent 2 18 3 3 2 2 2" xfId="29138"/>
    <cellStyle name="Percent 2 18 3 3 2 2 2 2" xfId="57809"/>
    <cellStyle name="Percent 2 18 3 3 2 2 3" xfId="43473"/>
    <cellStyle name="Percent 2 18 3 3 2 3" xfId="21968"/>
    <cellStyle name="Percent 2 18 3 3 2 3 2" xfId="50639"/>
    <cellStyle name="Percent 2 18 3 3 2 4" xfId="36303"/>
    <cellStyle name="Percent 2 18 3 3 3" xfId="11092"/>
    <cellStyle name="Percent 2 18 3 3 3 2" xfId="25575"/>
    <cellStyle name="Percent 2 18 3 3 3 2 2" xfId="54246"/>
    <cellStyle name="Percent 2 18 3 3 3 3" xfId="39910"/>
    <cellStyle name="Percent 2 18 3 3 4" xfId="18405"/>
    <cellStyle name="Percent 2 18 3 3 4 2" xfId="47076"/>
    <cellStyle name="Percent 2 18 3 3 5" xfId="32740"/>
    <cellStyle name="Percent 2 18 3 4" xfId="5673"/>
    <cellStyle name="Percent 2 18 3 4 2" xfId="12877"/>
    <cellStyle name="Percent 2 18 3 4 2 2" xfId="27360"/>
    <cellStyle name="Percent 2 18 3 4 2 2 2" xfId="56031"/>
    <cellStyle name="Percent 2 18 3 4 2 3" xfId="41695"/>
    <cellStyle name="Percent 2 18 3 4 3" xfId="20190"/>
    <cellStyle name="Percent 2 18 3 4 3 2" xfId="48861"/>
    <cellStyle name="Percent 2 18 3 4 4" xfId="34525"/>
    <cellStyle name="Percent 2 18 3 5" xfId="9314"/>
    <cellStyle name="Percent 2 18 3 5 2" xfId="23797"/>
    <cellStyle name="Percent 2 18 3 5 2 2" xfId="52468"/>
    <cellStyle name="Percent 2 18 3 5 3" xfId="38132"/>
    <cellStyle name="Percent 2 18 3 6" xfId="16627"/>
    <cellStyle name="Percent 2 18 3 6 2" xfId="45298"/>
    <cellStyle name="Percent 2 18 3 7" xfId="30962"/>
    <cellStyle name="Percent 2 18 3 8" xfId="2131"/>
    <cellStyle name="Percent 2 18 4" xfId="2580"/>
    <cellStyle name="Percent 2 18 4 2" xfId="4338"/>
    <cellStyle name="Percent 2 18 4 2 2" xfId="7901"/>
    <cellStyle name="Percent 2 18 4 2 2 2" xfId="15105"/>
    <cellStyle name="Percent 2 18 4 2 2 2 2" xfId="29588"/>
    <cellStyle name="Percent 2 18 4 2 2 2 2 2" xfId="58259"/>
    <cellStyle name="Percent 2 18 4 2 2 2 3" xfId="43923"/>
    <cellStyle name="Percent 2 18 4 2 2 3" xfId="22418"/>
    <cellStyle name="Percent 2 18 4 2 2 3 2" xfId="51089"/>
    <cellStyle name="Percent 2 18 4 2 2 4" xfId="36753"/>
    <cellStyle name="Percent 2 18 4 2 3" xfId="11542"/>
    <cellStyle name="Percent 2 18 4 2 3 2" xfId="26025"/>
    <cellStyle name="Percent 2 18 4 2 3 2 2" xfId="54696"/>
    <cellStyle name="Percent 2 18 4 2 3 3" xfId="40360"/>
    <cellStyle name="Percent 2 18 4 2 4" xfId="18855"/>
    <cellStyle name="Percent 2 18 4 2 4 2" xfId="47526"/>
    <cellStyle name="Percent 2 18 4 2 5" xfId="33190"/>
    <cellStyle name="Percent 2 18 4 3" xfId="6133"/>
    <cellStyle name="Percent 2 18 4 3 2" xfId="13337"/>
    <cellStyle name="Percent 2 18 4 3 2 2" xfId="27820"/>
    <cellStyle name="Percent 2 18 4 3 2 2 2" xfId="56491"/>
    <cellStyle name="Percent 2 18 4 3 2 3" xfId="42155"/>
    <cellStyle name="Percent 2 18 4 3 3" xfId="20650"/>
    <cellStyle name="Percent 2 18 4 3 3 2" xfId="49321"/>
    <cellStyle name="Percent 2 18 4 3 4" xfId="34985"/>
    <cellStyle name="Percent 2 18 4 4" xfId="9774"/>
    <cellStyle name="Percent 2 18 4 4 2" xfId="24257"/>
    <cellStyle name="Percent 2 18 4 4 2 2" xfId="52928"/>
    <cellStyle name="Percent 2 18 4 4 3" xfId="38592"/>
    <cellStyle name="Percent 2 18 4 5" xfId="17087"/>
    <cellStyle name="Percent 2 18 4 5 2" xfId="45758"/>
    <cellStyle name="Percent 2 18 4 6" xfId="31422"/>
    <cellStyle name="Percent 2 18 5" xfId="3456"/>
    <cellStyle name="Percent 2 18 5 2" xfId="7017"/>
    <cellStyle name="Percent 2 18 5 2 2" xfId="14221"/>
    <cellStyle name="Percent 2 18 5 2 2 2" xfId="28704"/>
    <cellStyle name="Percent 2 18 5 2 2 2 2" xfId="57375"/>
    <cellStyle name="Percent 2 18 5 2 2 3" xfId="43039"/>
    <cellStyle name="Percent 2 18 5 2 3" xfId="21534"/>
    <cellStyle name="Percent 2 18 5 2 3 2" xfId="50205"/>
    <cellStyle name="Percent 2 18 5 2 4" xfId="35869"/>
    <cellStyle name="Percent 2 18 5 3" xfId="10658"/>
    <cellStyle name="Percent 2 18 5 3 2" xfId="25141"/>
    <cellStyle name="Percent 2 18 5 3 2 2" xfId="53812"/>
    <cellStyle name="Percent 2 18 5 3 3" xfId="39476"/>
    <cellStyle name="Percent 2 18 5 4" xfId="17971"/>
    <cellStyle name="Percent 2 18 5 4 2" xfId="46642"/>
    <cellStyle name="Percent 2 18 5 5" xfId="32306"/>
    <cellStyle name="Percent 2 18 6" xfId="5239"/>
    <cellStyle name="Percent 2 18 6 2" xfId="12443"/>
    <cellStyle name="Percent 2 18 6 2 2" xfId="26926"/>
    <cellStyle name="Percent 2 18 6 2 2 2" xfId="55597"/>
    <cellStyle name="Percent 2 18 6 2 3" xfId="41261"/>
    <cellStyle name="Percent 2 18 6 3" xfId="19756"/>
    <cellStyle name="Percent 2 18 6 3 2" xfId="48427"/>
    <cellStyle name="Percent 2 18 6 4" xfId="34091"/>
    <cellStyle name="Percent 2 18 7" xfId="8877"/>
    <cellStyle name="Percent 2 18 7 2" xfId="23360"/>
    <cellStyle name="Percent 2 18 7 2 2" xfId="52031"/>
    <cellStyle name="Percent 2 18 7 3" xfId="37695"/>
    <cellStyle name="Percent 2 18 8" xfId="16193"/>
    <cellStyle name="Percent 2 18 8 2" xfId="44864"/>
    <cellStyle name="Percent 2 18 9" xfId="30528"/>
    <cellStyle name="Percent 2 19" xfId="579"/>
    <cellStyle name="Percent 2 19 10" xfId="30314"/>
    <cellStyle name="Percent 2 19 2" xfId="816"/>
    <cellStyle name="Percent 2 19 2 2" xfId="1250"/>
    <cellStyle name="Percent 2 19 2 2 2" xfId="1429"/>
    <cellStyle name="Percent 2 19 2 2 2 2" xfId="4989"/>
    <cellStyle name="Percent 2 19 2 2 2 2 2" xfId="8552"/>
    <cellStyle name="Percent 2 19 2 2 2 2 2 2" xfId="15756"/>
    <cellStyle name="Percent 2 19 2 2 2 2 2 2 2" xfId="30239"/>
    <cellStyle name="Percent 2 19 2 2 2 2 2 2 2 2" xfId="58910"/>
    <cellStyle name="Percent 2 19 2 2 2 2 2 2 3" xfId="44574"/>
    <cellStyle name="Percent 2 19 2 2 2 2 2 3" xfId="23069"/>
    <cellStyle name="Percent 2 19 2 2 2 2 2 3 2" xfId="51740"/>
    <cellStyle name="Percent 2 19 2 2 2 2 2 4" xfId="37404"/>
    <cellStyle name="Percent 2 19 2 2 2 2 3" xfId="12193"/>
    <cellStyle name="Percent 2 19 2 2 2 2 3 2" xfId="26676"/>
    <cellStyle name="Percent 2 19 2 2 2 2 3 2 2" xfId="55347"/>
    <cellStyle name="Percent 2 19 2 2 2 2 3 3" xfId="41011"/>
    <cellStyle name="Percent 2 19 2 2 2 2 4" xfId="19506"/>
    <cellStyle name="Percent 2 19 2 2 2 2 4 2" xfId="48177"/>
    <cellStyle name="Percent 2 19 2 2 2 2 5" xfId="33841"/>
    <cellStyle name="Percent 2 19 2 2 2 3" xfId="6784"/>
    <cellStyle name="Percent 2 19 2 2 2 3 2" xfId="13988"/>
    <cellStyle name="Percent 2 19 2 2 2 3 2 2" xfId="28471"/>
    <cellStyle name="Percent 2 19 2 2 2 3 2 2 2" xfId="57142"/>
    <cellStyle name="Percent 2 19 2 2 2 3 2 3" xfId="42806"/>
    <cellStyle name="Percent 2 19 2 2 2 3 3" xfId="21301"/>
    <cellStyle name="Percent 2 19 2 2 2 3 3 2" xfId="49972"/>
    <cellStyle name="Percent 2 19 2 2 2 3 4" xfId="35636"/>
    <cellStyle name="Percent 2 19 2 2 2 4" xfId="10425"/>
    <cellStyle name="Percent 2 19 2 2 2 4 2" xfId="24908"/>
    <cellStyle name="Percent 2 19 2 2 2 4 2 2" xfId="53579"/>
    <cellStyle name="Percent 2 19 2 2 2 4 3" xfId="39243"/>
    <cellStyle name="Percent 2 19 2 2 2 5" xfId="17738"/>
    <cellStyle name="Percent 2 19 2 2 2 5 2" xfId="46409"/>
    <cellStyle name="Percent 2 19 2 2 2 6" xfId="32073"/>
    <cellStyle name="Percent 2 19 2 2 3" xfId="4105"/>
    <cellStyle name="Percent 2 19 2 2 3 2" xfId="7668"/>
    <cellStyle name="Percent 2 19 2 2 3 2 2" xfId="14872"/>
    <cellStyle name="Percent 2 19 2 2 3 2 2 2" xfId="29355"/>
    <cellStyle name="Percent 2 19 2 2 3 2 2 2 2" xfId="58026"/>
    <cellStyle name="Percent 2 19 2 2 3 2 2 3" xfId="43690"/>
    <cellStyle name="Percent 2 19 2 2 3 2 3" xfId="22185"/>
    <cellStyle name="Percent 2 19 2 2 3 2 3 2" xfId="50856"/>
    <cellStyle name="Percent 2 19 2 2 3 2 4" xfId="36520"/>
    <cellStyle name="Percent 2 19 2 2 3 3" xfId="11309"/>
    <cellStyle name="Percent 2 19 2 2 3 3 2" xfId="25792"/>
    <cellStyle name="Percent 2 19 2 2 3 3 2 2" xfId="54463"/>
    <cellStyle name="Percent 2 19 2 2 3 3 3" xfId="40127"/>
    <cellStyle name="Percent 2 19 2 2 3 4" xfId="18622"/>
    <cellStyle name="Percent 2 19 2 2 3 4 2" xfId="47293"/>
    <cellStyle name="Percent 2 19 2 2 3 5" xfId="32957"/>
    <cellStyle name="Percent 2 19 2 2 4" xfId="5890"/>
    <cellStyle name="Percent 2 19 2 2 4 2" xfId="13094"/>
    <cellStyle name="Percent 2 19 2 2 4 2 2" xfId="27577"/>
    <cellStyle name="Percent 2 19 2 2 4 2 2 2" xfId="56248"/>
    <cellStyle name="Percent 2 19 2 2 4 2 3" xfId="41912"/>
    <cellStyle name="Percent 2 19 2 2 4 3" xfId="20407"/>
    <cellStyle name="Percent 2 19 2 2 4 3 2" xfId="49078"/>
    <cellStyle name="Percent 2 19 2 2 4 4" xfId="34742"/>
    <cellStyle name="Percent 2 19 2 2 5" xfId="9531"/>
    <cellStyle name="Percent 2 19 2 2 5 2" xfId="24014"/>
    <cellStyle name="Percent 2 19 2 2 5 2 2" xfId="52685"/>
    <cellStyle name="Percent 2 19 2 2 5 3" xfId="38349"/>
    <cellStyle name="Percent 2 19 2 2 6" xfId="16844"/>
    <cellStyle name="Percent 2 19 2 2 6 2" xfId="45515"/>
    <cellStyle name="Percent 2 19 2 2 7" xfId="31179"/>
    <cellStyle name="Percent 2 19 2 3" xfId="1437"/>
    <cellStyle name="Percent 2 19 2 3 2" xfId="4555"/>
    <cellStyle name="Percent 2 19 2 3 2 2" xfId="8118"/>
    <cellStyle name="Percent 2 19 2 3 2 2 2" xfId="15322"/>
    <cellStyle name="Percent 2 19 2 3 2 2 2 2" xfId="29805"/>
    <cellStyle name="Percent 2 19 2 3 2 2 2 2 2" xfId="58476"/>
    <cellStyle name="Percent 2 19 2 3 2 2 2 3" xfId="44140"/>
    <cellStyle name="Percent 2 19 2 3 2 2 3" xfId="22635"/>
    <cellStyle name="Percent 2 19 2 3 2 2 3 2" xfId="51306"/>
    <cellStyle name="Percent 2 19 2 3 2 2 4" xfId="36970"/>
    <cellStyle name="Percent 2 19 2 3 2 3" xfId="11759"/>
    <cellStyle name="Percent 2 19 2 3 2 3 2" xfId="26242"/>
    <cellStyle name="Percent 2 19 2 3 2 3 2 2" xfId="54913"/>
    <cellStyle name="Percent 2 19 2 3 2 3 3" xfId="40577"/>
    <cellStyle name="Percent 2 19 2 3 2 4" xfId="19072"/>
    <cellStyle name="Percent 2 19 2 3 2 4 2" xfId="47743"/>
    <cellStyle name="Percent 2 19 2 3 2 5" xfId="33407"/>
    <cellStyle name="Percent 2 19 2 3 3" xfId="6350"/>
    <cellStyle name="Percent 2 19 2 3 3 2" xfId="13554"/>
    <cellStyle name="Percent 2 19 2 3 3 2 2" xfId="28037"/>
    <cellStyle name="Percent 2 19 2 3 3 2 2 2" xfId="56708"/>
    <cellStyle name="Percent 2 19 2 3 3 2 3" xfId="42372"/>
    <cellStyle name="Percent 2 19 2 3 3 3" xfId="20867"/>
    <cellStyle name="Percent 2 19 2 3 3 3 2" xfId="49538"/>
    <cellStyle name="Percent 2 19 2 3 3 4" xfId="35202"/>
    <cellStyle name="Percent 2 19 2 3 4" xfId="9991"/>
    <cellStyle name="Percent 2 19 2 3 4 2" xfId="24474"/>
    <cellStyle name="Percent 2 19 2 3 4 2 2" xfId="53145"/>
    <cellStyle name="Percent 2 19 2 3 4 3" xfId="38809"/>
    <cellStyle name="Percent 2 19 2 3 5" xfId="17304"/>
    <cellStyle name="Percent 2 19 2 3 5 2" xfId="45975"/>
    <cellStyle name="Percent 2 19 2 3 6" xfId="31639"/>
    <cellStyle name="Percent 2 19 2 4" xfId="1421"/>
    <cellStyle name="Percent 2 19 2 4 2" xfId="7234"/>
    <cellStyle name="Percent 2 19 2 4 2 2" xfId="14438"/>
    <cellStyle name="Percent 2 19 2 4 2 2 2" xfId="28921"/>
    <cellStyle name="Percent 2 19 2 4 2 2 2 2" xfId="57592"/>
    <cellStyle name="Percent 2 19 2 4 2 2 3" xfId="43256"/>
    <cellStyle name="Percent 2 19 2 4 2 3" xfId="21751"/>
    <cellStyle name="Percent 2 19 2 4 2 3 2" xfId="50422"/>
    <cellStyle name="Percent 2 19 2 4 2 4" xfId="36086"/>
    <cellStyle name="Percent 2 19 2 4 3" xfId="10875"/>
    <cellStyle name="Percent 2 19 2 4 3 2" xfId="25358"/>
    <cellStyle name="Percent 2 19 2 4 3 2 2" xfId="54029"/>
    <cellStyle name="Percent 2 19 2 4 3 3" xfId="39693"/>
    <cellStyle name="Percent 2 19 2 4 4" xfId="18188"/>
    <cellStyle name="Percent 2 19 2 4 4 2" xfId="46859"/>
    <cellStyle name="Percent 2 19 2 4 5" xfId="32523"/>
    <cellStyle name="Percent 2 19 2 5" xfId="5456"/>
    <cellStyle name="Percent 2 19 2 5 2" xfId="12660"/>
    <cellStyle name="Percent 2 19 2 5 2 2" xfId="27143"/>
    <cellStyle name="Percent 2 19 2 5 2 2 2" xfId="55814"/>
    <cellStyle name="Percent 2 19 2 5 2 3" xfId="41478"/>
    <cellStyle name="Percent 2 19 2 5 3" xfId="19973"/>
    <cellStyle name="Percent 2 19 2 5 3 2" xfId="48644"/>
    <cellStyle name="Percent 2 19 2 5 4" xfId="34308"/>
    <cellStyle name="Percent 2 19 2 6" xfId="9097"/>
    <cellStyle name="Percent 2 19 2 6 2" xfId="23580"/>
    <cellStyle name="Percent 2 19 2 6 2 2" xfId="52251"/>
    <cellStyle name="Percent 2 19 2 6 3" xfId="37915"/>
    <cellStyle name="Percent 2 19 2 7" xfId="16410"/>
    <cellStyle name="Percent 2 19 2 7 2" xfId="45081"/>
    <cellStyle name="Percent 2 19 2 8" xfId="30745"/>
    <cellStyle name="Percent 2 19 3" xfId="1034"/>
    <cellStyle name="Percent 2 19 3 2" xfId="1425"/>
    <cellStyle name="Percent 2 19 3 2 2" xfId="4773"/>
    <cellStyle name="Percent 2 19 3 2 2 2" xfId="8336"/>
    <cellStyle name="Percent 2 19 3 2 2 2 2" xfId="15540"/>
    <cellStyle name="Percent 2 19 3 2 2 2 2 2" xfId="30023"/>
    <cellStyle name="Percent 2 19 3 2 2 2 2 2 2" xfId="58694"/>
    <cellStyle name="Percent 2 19 3 2 2 2 2 3" xfId="44358"/>
    <cellStyle name="Percent 2 19 3 2 2 2 3" xfId="22853"/>
    <cellStyle name="Percent 2 19 3 2 2 2 3 2" xfId="51524"/>
    <cellStyle name="Percent 2 19 3 2 2 2 4" xfId="37188"/>
    <cellStyle name="Percent 2 19 3 2 2 3" xfId="11977"/>
    <cellStyle name="Percent 2 19 3 2 2 3 2" xfId="26460"/>
    <cellStyle name="Percent 2 19 3 2 2 3 2 2" xfId="55131"/>
    <cellStyle name="Percent 2 19 3 2 2 3 3" xfId="40795"/>
    <cellStyle name="Percent 2 19 3 2 2 4" xfId="19290"/>
    <cellStyle name="Percent 2 19 3 2 2 4 2" xfId="47961"/>
    <cellStyle name="Percent 2 19 3 2 2 5" xfId="33625"/>
    <cellStyle name="Percent 2 19 3 2 3" xfId="6568"/>
    <cellStyle name="Percent 2 19 3 2 3 2" xfId="13772"/>
    <cellStyle name="Percent 2 19 3 2 3 2 2" xfId="28255"/>
    <cellStyle name="Percent 2 19 3 2 3 2 2 2" xfId="56926"/>
    <cellStyle name="Percent 2 19 3 2 3 2 3" xfId="42590"/>
    <cellStyle name="Percent 2 19 3 2 3 3" xfId="21085"/>
    <cellStyle name="Percent 2 19 3 2 3 3 2" xfId="49756"/>
    <cellStyle name="Percent 2 19 3 2 3 4" xfId="35420"/>
    <cellStyle name="Percent 2 19 3 2 4" xfId="10209"/>
    <cellStyle name="Percent 2 19 3 2 4 2" xfId="24692"/>
    <cellStyle name="Percent 2 19 3 2 4 2 2" xfId="53363"/>
    <cellStyle name="Percent 2 19 3 2 4 3" xfId="39027"/>
    <cellStyle name="Percent 2 19 3 2 5" xfId="17522"/>
    <cellStyle name="Percent 2 19 3 2 5 2" xfId="46193"/>
    <cellStyle name="Percent 2 19 3 2 6" xfId="31857"/>
    <cellStyle name="Percent 2 19 3 3" xfId="3889"/>
    <cellStyle name="Percent 2 19 3 3 2" xfId="7452"/>
    <cellStyle name="Percent 2 19 3 3 2 2" xfId="14656"/>
    <cellStyle name="Percent 2 19 3 3 2 2 2" xfId="29139"/>
    <cellStyle name="Percent 2 19 3 3 2 2 2 2" xfId="57810"/>
    <cellStyle name="Percent 2 19 3 3 2 2 3" xfId="43474"/>
    <cellStyle name="Percent 2 19 3 3 2 3" xfId="21969"/>
    <cellStyle name="Percent 2 19 3 3 2 3 2" xfId="50640"/>
    <cellStyle name="Percent 2 19 3 3 2 4" xfId="36304"/>
    <cellStyle name="Percent 2 19 3 3 3" xfId="11093"/>
    <cellStyle name="Percent 2 19 3 3 3 2" xfId="25576"/>
    <cellStyle name="Percent 2 19 3 3 3 2 2" xfId="54247"/>
    <cellStyle name="Percent 2 19 3 3 3 3" xfId="39911"/>
    <cellStyle name="Percent 2 19 3 3 4" xfId="18406"/>
    <cellStyle name="Percent 2 19 3 3 4 2" xfId="47077"/>
    <cellStyle name="Percent 2 19 3 3 5" xfId="32741"/>
    <cellStyle name="Percent 2 19 3 4" xfId="5674"/>
    <cellStyle name="Percent 2 19 3 4 2" xfId="12878"/>
    <cellStyle name="Percent 2 19 3 4 2 2" xfId="27361"/>
    <cellStyle name="Percent 2 19 3 4 2 2 2" xfId="56032"/>
    <cellStyle name="Percent 2 19 3 4 2 3" xfId="41696"/>
    <cellStyle name="Percent 2 19 3 4 3" xfId="20191"/>
    <cellStyle name="Percent 2 19 3 4 3 2" xfId="48862"/>
    <cellStyle name="Percent 2 19 3 4 4" xfId="34526"/>
    <cellStyle name="Percent 2 19 3 5" xfId="9315"/>
    <cellStyle name="Percent 2 19 3 5 2" xfId="23798"/>
    <cellStyle name="Percent 2 19 3 5 2 2" xfId="52469"/>
    <cellStyle name="Percent 2 19 3 5 3" xfId="38133"/>
    <cellStyle name="Percent 2 19 3 6" xfId="16628"/>
    <cellStyle name="Percent 2 19 3 6 2" xfId="45299"/>
    <cellStyle name="Percent 2 19 3 7" xfId="30963"/>
    <cellStyle name="Percent 2 19 4" xfId="1433"/>
    <cellStyle name="Percent 2 19 4 2" xfId="4339"/>
    <cellStyle name="Percent 2 19 4 2 2" xfId="7902"/>
    <cellStyle name="Percent 2 19 4 2 2 2" xfId="15106"/>
    <cellStyle name="Percent 2 19 4 2 2 2 2" xfId="29589"/>
    <cellStyle name="Percent 2 19 4 2 2 2 2 2" xfId="58260"/>
    <cellStyle name="Percent 2 19 4 2 2 2 3" xfId="43924"/>
    <cellStyle name="Percent 2 19 4 2 2 3" xfId="22419"/>
    <cellStyle name="Percent 2 19 4 2 2 3 2" xfId="51090"/>
    <cellStyle name="Percent 2 19 4 2 2 4" xfId="36754"/>
    <cellStyle name="Percent 2 19 4 2 3" xfId="11543"/>
    <cellStyle name="Percent 2 19 4 2 3 2" xfId="26026"/>
    <cellStyle name="Percent 2 19 4 2 3 2 2" xfId="54697"/>
    <cellStyle name="Percent 2 19 4 2 3 3" xfId="40361"/>
    <cellStyle name="Percent 2 19 4 2 4" xfId="18856"/>
    <cellStyle name="Percent 2 19 4 2 4 2" xfId="47527"/>
    <cellStyle name="Percent 2 19 4 2 5" xfId="33191"/>
    <cellStyle name="Percent 2 19 4 3" xfId="6134"/>
    <cellStyle name="Percent 2 19 4 3 2" xfId="13338"/>
    <cellStyle name="Percent 2 19 4 3 2 2" xfId="27821"/>
    <cellStyle name="Percent 2 19 4 3 2 2 2" xfId="56492"/>
    <cellStyle name="Percent 2 19 4 3 2 3" xfId="42156"/>
    <cellStyle name="Percent 2 19 4 3 3" xfId="20651"/>
    <cellStyle name="Percent 2 19 4 3 3 2" xfId="49322"/>
    <cellStyle name="Percent 2 19 4 3 4" xfId="34986"/>
    <cellStyle name="Percent 2 19 4 4" xfId="9775"/>
    <cellStyle name="Percent 2 19 4 4 2" xfId="24258"/>
    <cellStyle name="Percent 2 19 4 4 2 2" xfId="52929"/>
    <cellStyle name="Percent 2 19 4 4 3" xfId="38593"/>
    <cellStyle name="Percent 2 19 4 5" xfId="17088"/>
    <cellStyle name="Percent 2 19 4 5 2" xfId="45759"/>
    <cellStyle name="Percent 2 19 4 6" xfId="31423"/>
    <cellStyle name="Percent 2 19 5" xfId="1416"/>
    <cellStyle name="Percent 2 19 5 2" xfId="5240"/>
    <cellStyle name="Percent 2 19 5 2 2" xfId="12444"/>
    <cellStyle name="Percent 2 19 5 2 2 2" xfId="26927"/>
    <cellStyle name="Percent 2 19 5 2 2 2 2" xfId="55598"/>
    <cellStyle name="Percent 2 19 5 2 2 3" xfId="41262"/>
    <cellStyle name="Percent 2 19 5 2 3" xfId="19757"/>
    <cellStyle name="Percent 2 19 5 2 3 2" xfId="48428"/>
    <cellStyle name="Percent 2 19 5 2 4" xfId="34092"/>
    <cellStyle name="Percent 2 19 5 3" xfId="8878"/>
    <cellStyle name="Percent 2 19 5 3 2" xfId="23361"/>
    <cellStyle name="Percent 2 19 5 3 2 2" xfId="52032"/>
    <cellStyle name="Percent 2 19 5 3 3" xfId="37696"/>
    <cellStyle name="Percent 2 19 5 4" xfId="16194"/>
    <cellStyle name="Percent 2 19 5 4 2" xfId="44865"/>
    <cellStyle name="Percent 2 19 5 5" xfId="30529"/>
    <cellStyle name="Percent 2 19 6" xfId="3457"/>
    <cellStyle name="Percent 2 19 6 2" xfId="7018"/>
    <cellStyle name="Percent 2 19 6 2 2" xfId="14222"/>
    <cellStyle name="Percent 2 19 6 2 2 2" xfId="28705"/>
    <cellStyle name="Percent 2 19 6 2 2 2 2" xfId="57376"/>
    <cellStyle name="Percent 2 19 6 2 2 3" xfId="43040"/>
    <cellStyle name="Percent 2 19 6 2 3" xfId="21535"/>
    <cellStyle name="Percent 2 19 6 2 3 2" xfId="50206"/>
    <cellStyle name="Percent 2 19 6 2 4" xfId="35870"/>
    <cellStyle name="Percent 2 19 6 3" xfId="10659"/>
    <cellStyle name="Percent 2 19 6 3 2" xfId="25142"/>
    <cellStyle name="Percent 2 19 6 3 2 2" xfId="53813"/>
    <cellStyle name="Percent 2 19 6 3 3" xfId="39477"/>
    <cellStyle name="Percent 2 19 6 4" xfId="17972"/>
    <cellStyle name="Percent 2 19 6 4 2" xfId="46643"/>
    <cellStyle name="Percent 2 19 6 5" xfId="32307"/>
    <cellStyle name="Percent 2 19 7" xfId="5025"/>
    <cellStyle name="Percent 2 19 7 2" xfId="12229"/>
    <cellStyle name="Percent 2 19 7 2 2" xfId="26712"/>
    <cellStyle name="Percent 2 19 7 2 2 2" xfId="55383"/>
    <cellStyle name="Percent 2 19 7 2 3" xfId="41047"/>
    <cellStyle name="Percent 2 19 7 3" xfId="19542"/>
    <cellStyle name="Percent 2 19 7 3 2" xfId="48213"/>
    <cellStyle name="Percent 2 19 7 4" xfId="33877"/>
    <cellStyle name="Percent 2 19 8" xfId="8646"/>
    <cellStyle name="Percent 2 19 8 2" xfId="23129"/>
    <cellStyle name="Percent 2 19 8 2 2" xfId="51800"/>
    <cellStyle name="Percent 2 19 8 3" xfId="37464"/>
    <cellStyle name="Percent 2 19 9" xfId="15979"/>
    <cellStyle name="Percent 2 19 9 2" xfId="44650"/>
    <cellStyle name="Percent 2 2" xfId="17"/>
    <cellStyle name="Percent 2 2 10" xfId="15981"/>
    <cellStyle name="Percent 2 2 10 2" xfId="44652"/>
    <cellStyle name="Percent 2 2 11" xfId="30316"/>
    <cellStyle name="Percent 2 2 2" xfId="516"/>
    <cellStyle name="Percent 2 2 2 2" xfId="762"/>
    <cellStyle name="Percent 2 2 2 2 2" xfId="1205"/>
    <cellStyle name="Percent 2 2 2 2 2 2" xfId="3181"/>
    <cellStyle name="Percent 2 2 2 2 2 2 2" xfId="4944"/>
    <cellStyle name="Percent 2 2 2 2 2 2 2 2" xfId="8507"/>
    <cellStyle name="Percent 2 2 2 2 2 2 2 2 2" xfId="15711"/>
    <cellStyle name="Percent 2 2 2 2 2 2 2 2 2 2" xfId="30194"/>
    <cellStyle name="Percent 2 2 2 2 2 2 2 2 2 2 2" xfId="58865"/>
    <cellStyle name="Percent 2 2 2 2 2 2 2 2 2 3" xfId="44529"/>
    <cellStyle name="Percent 2 2 2 2 2 2 2 2 3" xfId="23024"/>
    <cellStyle name="Percent 2 2 2 2 2 2 2 2 3 2" xfId="51695"/>
    <cellStyle name="Percent 2 2 2 2 2 2 2 2 4" xfId="37359"/>
    <cellStyle name="Percent 2 2 2 2 2 2 2 3" xfId="12148"/>
    <cellStyle name="Percent 2 2 2 2 2 2 2 3 2" xfId="26631"/>
    <cellStyle name="Percent 2 2 2 2 2 2 2 3 2 2" xfId="55302"/>
    <cellStyle name="Percent 2 2 2 2 2 2 2 3 3" xfId="40966"/>
    <cellStyle name="Percent 2 2 2 2 2 2 2 4" xfId="19461"/>
    <cellStyle name="Percent 2 2 2 2 2 2 2 4 2" xfId="48132"/>
    <cellStyle name="Percent 2 2 2 2 2 2 2 5" xfId="33796"/>
    <cellStyle name="Percent 2 2 2 2 2 2 3" xfId="6739"/>
    <cellStyle name="Percent 2 2 2 2 2 2 3 2" xfId="13943"/>
    <cellStyle name="Percent 2 2 2 2 2 2 3 2 2" xfId="28426"/>
    <cellStyle name="Percent 2 2 2 2 2 2 3 2 2 2" xfId="57097"/>
    <cellStyle name="Percent 2 2 2 2 2 2 3 2 3" xfId="42761"/>
    <cellStyle name="Percent 2 2 2 2 2 2 3 3" xfId="21256"/>
    <cellStyle name="Percent 2 2 2 2 2 2 3 3 2" xfId="49927"/>
    <cellStyle name="Percent 2 2 2 2 2 2 3 4" xfId="35591"/>
    <cellStyle name="Percent 2 2 2 2 2 2 4" xfId="10380"/>
    <cellStyle name="Percent 2 2 2 2 2 2 4 2" xfId="24863"/>
    <cellStyle name="Percent 2 2 2 2 2 2 4 2 2" xfId="53534"/>
    <cellStyle name="Percent 2 2 2 2 2 2 4 3" xfId="39198"/>
    <cellStyle name="Percent 2 2 2 2 2 2 5" xfId="17693"/>
    <cellStyle name="Percent 2 2 2 2 2 2 5 2" xfId="46364"/>
    <cellStyle name="Percent 2 2 2 2 2 2 6" xfId="32028"/>
    <cellStyle name="Percent 2 2 2 2 2 3" xfId="4060"/>
    <cellStyle name="Percent 2 2 2 2 2 3 2" xfId="7623"/>
    <cellStyle name="Percent 2 2 2 2 2 3 2 2" xfId="14827"/>
    <cellStyle name="Percent 2 2 2 2 2 3 2 2 2" xfId="29310"/>
    <cellStyle name="Percent 2 2 2 2 2 3 2 2 2 2" xfId="57981"/>
    <cellStyle name="Percent 2 2 2 2 2 3 2 2 3" xfId="43645"/>
    <cellStyle name="Percent 2 2 2 2 2 3 2 3" xfId="22140"/>
    <cellStyle name="Percent 2 2 2 2 2 3 2 3 2" xfId="50811"/>
    <cellStyle name="Percent 2 2 2 2 2 3 2 4" xfId="36475"/>
    <cellStyle name="Percent 2 2 2 2 2 3 3" xfId="11264"/>
    <cellStyle name="Percent 2 2 2 2 2 3 3 2" xfId="25747"/>
    <cellStyle name="Percent 2 2 2 2 2 3 3 2 2" xfId="54418"/>
    <cellStyle name="Percent 2 2 2 2 2 3 3 3" xfId="40082"/>
    <cellStyle name="Percent 2 2 2 2 2 3 4" xfId="18577"/>
    <cellStyle name="Percent 2 2 2 2 2 3 4 2" xfId="47248"/>
    <cellStyle name="Percent 2 2 2 2 2 3 5" xfId="32912"/>
    <cellStyle name="Percent 2 2 2 2 2 4" xfId="5845"/>
    <cellStyle name="Percent 2 2 2 2 2 4 2" xfId="13049"/>
    <cellStyle name="Percent 2 2 2 2 2 4 2 2" xfId="27532"/>
    <cellStyle name="Percent 2 2 2 2 2 4 2 2 2" xfId="56203"/>
    <cellStyle name="Percent 2 2 2 2 2 4 2 3" xfId="41867"/>
    <cellStyle name="Percent 2 2 2 2 2 4 3" xfId="20362"/>
    <cellStyle name="Percent 2 2 2 2 2 4 3 2" xfId="49033"/>
    <cellStyle name="Percent 2 2 2 2 2 4 4" xfId="34697"/>
    <cellStyle name="Percent 2 2 2 2 2 5" xfId="9486"/>
    <cellStyle name="Percent 2 2 2 2 2 5 2" xfId="23969"/>
    <cellStyle name="Percent 2 2 2 2 2 5 2 2" xfId="52640"/>
    <cellStyle name="Percent 2 2 2 2 2 5 3" xfId="38304"/>
    <cellStyle name="Percent 2 2 2 2 2 6" xfId="16799"/>
    <cellStyle name="Percent 2 2 2 2 2 6 2" xfId="45470"/>
    <cellStyle name="Percent 2 2 2 2 2 7" xfId="31134"/>
    <cellStyle name="Percent 2 2 2 2 2 8" xfId="2302"/>
    <cellStyle name="Percent 2 2 2 2 3" xfId="2751"/>
    <cellStyle name="Percent 2 2 2 2 3 2" xfId="4510"/>
    <cellStyle name="Percent 2 2 2 2 3 2 2" xfId="8073"/>
    <cellStyle name="Percent 2 2 2 2 3 2 2 2" xfId="15277"/>
    <cellStyle name="Percent 2 2 2 2 3 2 2 2 2" xfId="29760"/>
    <cellStyle name="Percent 2 2 2 2 3 2 2 2 2 2" xfId="58431"/>
    <cellStyle name="Percent 2 2 2 2 3 2 2 2 3" xfId="44095"/>
    <cellStyle name="Percent 2 2 2 2 3 2 2 3" xfId="22590"/>
    <cellStyle name="Percent 2 2 2 2 3 2 2 3 2" xfId="51261"/>
    <cellStyle name="Percent 2 2 2 2 3 2 2 4" xfId="36925"/>
    <cellStyle name="Percent 2 2 2 2 3 2 3" xfId="11714"/>
    <cellStyle name="Percent 2 2 2 2 3 2 3 2" xfId="26197"/>
    <cellStyle name="Percent 2 2 2 2 3 2 3 2 2" xfId="54868"/>
    <cellStyle name="Percent 2 2 2 2 3 2 3 3" xfId="40532"/>
    <cellStyle name="Percent 2 2 2 2 3 2 4" xfId="19027"/>
    <cellStyle name="Percent 2 2 2 2 3 2 4 2" xfId="47698"/>
    <cellStyle name="Percent 2 2 2 2 3 2 5" xfId="33362"/>
    <cellStyle name="Percent 2 2 2 2 3 3" xfId="6305"/>
    <cellStyle name="Percent 2 2 2 2 3 3 2" xfId="13509"/>
    <cellStyle name="Percent 2 2 2 2 3 3 2 2" xfId="27992"/>
    <cellStyle name="Percent 2 2 2 2 3 3 2 2 2" xfId="56663"/>
    <cellStyle name="Percent 2 2 2 2 3 3 2 3" xfId="42327"/>
    <cellStyle name="Percent 2 2 2 2 3 3 3" xfId="20822"/>
    <cellStyle name="Percent 2 2 2 2 3 3 3 2" xfId="49493"/>
    <cellStyle name="Percent 2 2 2 2 3 3 4" xfId="35157"/>
    <cellStyle name="Percent 2 2 2 2 3 4" xfId="9946"/>
    <cellStyle name="Percent 2 2 2 2 3 4 2" xfId="24429"/>
    <cellStyle name="Percent 2 2 2 2 3 4 2 2" xfId="53100"/>
    <cellStyle name="Percent 2 2 2 2 3 4 3" xfId="38764"/>
    <cellStyle name="Percent 2 2 2 2 3 5" xfId="17259"/>
    <cellStyle name="Percent 2 2 2 2 3 5 2" xfId="45930"/>
    <cellStyle name="Percent 2 2 2 2 3 6" xfId="31594"/>
    <cellStyle name="Percent 2 2 2 2 4" xfId="3628"/>
    <cellStyle name="Percent 2 2 2 2 4 2" xfId="7189"/>
    <cellStyle name="Percent 2 2 2 2 4 2 2" xfId="14393"/>
    <cellStyle name="Percent 2 2 2 2 4 2 2 2" xfId="28876"/>
    <cellStyle name="Percent 2 2 2 2 4 2 2 2 2" xfId="57547"/>
    <cellStyle name="Percent 2 2 2 2 4 2 2 3" xfId="43211"/>
    <cellStyle name="Percent 2 2 2 2 4 2 3" xfId="21706"/>
    <cellStyle name="Percent 2 2 2 2 4 2 3 2" xfId="50377"/>
    <cellStyle name="Percent 2 2 2 2 4 2 4" xfId="36041"/>
    <cellStyle name="Percent 2 2 2 2 4 3" xfId="10830"/>
    <cellStyle name="Percent 2 2 2 2 4 3 2" xfId="25313"/>
    <cellStyle name="Percent 2 2 2 2 4 3 2 2" xfId="53984"/>
    <cellStyle name="Percent 2 2 2 2 4 3 3" xfId="39648"/>
    <cellStyle name="Percent 2 2 2 2 4 4" xfId="18143"/>
    <cellStyle name="Percent 2 2 2 2 4 4 2" xfId="46814"/>
    <cellStyle name="Percent 2 2 2 2 4 5" xfId="32478"/>
    <cellStyle name="Percent 2 2 2 2 5" xfId="5411"/>
    <cellStyle name="Percent 2 2 2 2 5 2" xfId="12615"/>
    <cellStyle name="Percent 2 2 2 2 5 2 2" xfId="27098"/>
    <cellStyle name="Percent 2 2 2 2 5 2 2 2" xfId="55769"/>
    <cellStyle name="Percent 2 2 2 2 5 2 3" xfId="41433"/>
    <cellStyle name="Percent 2 2 2 2 5 3" xfId="19928"/>
    <cellStyle name="Percent 2 2 2 2 5 3 2" xfId="48599"/>
    <cellStyle name="Percent 2 2 2 2 5 4" xfId="34263"/>
    <cellStyle name="Percent 2 2 2 2 6" xfId="9049"/>
    <cellStyle name="Percent 2 2 2 2 6 2" xfId="23532"/>
    <cellStyle name="Percent 2 2 2 2 6 2 2" xfId="52203"/>
    <cellStyle name="Percent 2 2 2 2 6 3" xfId="37867"/>
    <cellStyle name="Percent 2 2 2 2 7" xfId="16365"/>
    <cellStyle name="Percent 2 2 2 2 7 2" xfId="45036"/>
    <cellStyle name="Percent 2 2 2 2 8" xfId="30700"/>
    <cellStyle name="Percent 2 2 2 2 9" xfId="1872"/>
    <cellStyle name="Percent 2 2 2 3" xfId="989"/>
    <cellStyle name="Percent 2 2 2 3 2" xfId="2967"/>
    <cellStyle name="Percent 2 2 2 3 2 2" xfId="4728"/>
    <cellStyle name="Percent 2 2 2 3 2 2 2" xfId="8291"/>
    <cellStyle name="Percent 2 2 2 3 2 2 2 2" xfId="15495"/>
    <cellStyle name="Percent 2 2 2 3 2 2 2 2 2" xfId="29978"/>
    <cellStyle name="Percent 2 2 2 3 2 2 2 2 2 2" xfId="58649"/>
    <cellStyle name="Percent 2 2 2 3 2 2 2 2 3" xfId="44313"/>
    <cellStyle name="Percent 2 2 2 3 2 2 2 3" xfId="22808"/>
    <cellStyle name="Percent 2 2 2 3 2 2 2 3 2" xfId="51479"/>
    <cellStyle name="Percent 2 2 2 3 2 2 2 4" xfId="37143"/>
    <cellStyle name="Percent 2 2 2 3 2 2 3" xfId="11932"/>
    <cellStyle name="Percent 2 2 2 3 2 2 3 2" xfId="26415"/>
    <cellStyle name="Percent 2 2 2 3 2 2 3 2 2" xfId="55086"/>
    <cellStyle name="Percent 2 2 2 3 2 2 3 3" xfId="40750"/>
    <cellStyle name="Percent 2 2 2 3 2 2 4" xfId="19245"/>
    <cellStyle name="Percent 2 2 2 3 2 2 4 2" xfId="47916"/>
    <cellStyle name="Percent 2 2 2 3 2 2 5" xfId="33580"/>
    <cellStyle name="Percent 2 2 2 3 2 3" xfId="6523"/>
    <cellStyle name="Percent 2 2 2 3 2 3 2" xfId="13727"/>
    <cellStyle name="Percent 2 2 2 3 2 3 2 2" xfId="28210"/>
    <cellStyle name="Percent 2 2 2 3 2 3 2 2 2" xfId="56881"/>
    <cellStyle name="Percent 2 2 2 3 2 3 2 3" xfId="42545"/>
    <cellStyle name="Percent 2 2 2 3 2 3 3" xfId="21040"/>
    <cellStyle name="Percent 2 2 2 3 2 3 3 2" xfId="49711"/>
    <cellStyle name="Percent 2 2 2 3 2 3 4" xfId="35375"/>
    <cellStyle name="Percent 2 2 2 3 2 4" xfId="10164"/>
    <cellStyle name="Percent 2 2 2 3 2 4 2" xfId="24647"/>
    <cellStyle name="Percent 2 2 2 3 2 4 2 2" xfId="53318"/>
    <cellStyle name="Percent 2 2 2 3 2 4 3" xfId="38982"/>
    <cellStyle name="Percent 2 2 2 3 2 5" xfId="17477"/>
    <cellStyle name="Percent 2 2 2 3 2 5 2" xfId="46148"/>
    <cellStyle name="Percent 2 2 2 3 2 6" xfId="31812"/>
    <cellStyle name="Percent 2 2 2 3 3" xfId="3844"/>
    <cellStyle name="Percent 2 2 2 3 3 2" xfId="7407"/>
    <cellStyle name="Percent 2 2 2 3 3 2 2" xfId="14611"/>
    <cellStyle name="Percent 2 2 2 3 3 2 2 2" xfId="29094"/>
    <cellStyle name="Percent 2 2 2 3 3 2 2 2 2" xfId="57765"/>
    <cellStyle name="Percent 2 2 2 3 3 2 2 3" xfId="43429"/>
    <cellStyle name="Percent 2 2 2 3 3 2 3" xfId="21924"/>
    <cellStyle name="Percent 2 2 2 3 3 2 3 2" xfId="50595"/>
    <cellStyle name="Percent 2 2 2 3 3 2 4" xfId="36259"/>
    <cellStyle name="Percent 2 2 2 3 3 3" xfId="11048"/>
    <cellStyle name="Percent 2 2 2 3 3 3 2" xfId="25531"/>
    <cellStyle name="Percent 2 2 2 3 3 3 2 2" xfId="54202"/>
    <cellStyle name="Percent 2 2 2 3 3 3 3" xfId="39866"/>
    <cellStyle name="Percent 2 2 2 3 3 4" xfId="18361"/>
    <cellStyle name="Percent 2 2 2 3 3 4 2" xfId="47032"/>
    <cellStyle name="Percent 2 2 2 3 3 5" xfId="32696"/>
    <cellStyle name="Percent 2 2 2 3 4" xfId="5629"/>
    <cellStyle name="Percent 2 2 2 3 4 2" xfId="12833"/>
    <cellStyle name="Percent 2 2 2 3 4 2 2" xfId="27316"/>
    <cellStyle name="Percent 2 2 2 3 4 2 2 2" xfId="55987"/>
    <cellStyle name="Percent 2 2 2 3 4 2 3" xfId="41651"/>
    <cellStyle name="Percent 2 2 2 3 4 3" xfId="20146"/>
    <cellStyle name="Percent 2 2 2 3 4 3 2" xfId="48817"/>
    <cellStyle name="Percent 2 2 2 3 4 4" xfId="34481"/>
    <cellStyle name="Percent 2 2 2 3 5" xfId="9270"/>
    <cellStyle name="Percent 2 2 2 3 5 2" xfId="23753"/>
    <cellStyle name="Percent 2 2 2 3 5 2 2" xfId="52424"/>
    <cellStyle name="Percent 2 2 2 3 5 3" xfId="38088"/>
    <cellStyle name="Percent 2 2 2 3 6" xfId="16583"/>
    <cellStyle name="Percent 2 2 2 3 6 2" xfId="45254"/>
    <cellStyle name="Percent 2 2 2 3 7" xfId="30918"/>
    <cellStyle name="Percent 2 2 2 3 8" xfId="2088"/>
    <cellStyle name="Percent 2 2 2 4" xfId="1428"/>
    <cellStyle name="Percent 2 2 2 4 2" xfId="4294"/>
    <cellStyle name="Percent 2 2 2 4 2 2" xfId="7857"/>
    <cellStyle name="Percent 2 2 2 4 2 2 2" xfId="15061"/>
    <cellStyle name="Percent 2 2 2 4 2 2 2 2" xfId="29544"/>
    <cellStyle name="Percent 2 2 2 4 2 2 2 2 2" xfId="58215"/>
    <cellStyle name="Percent 2 2 2 4 2 2 2 3" xfId="43879"/>
    <cellStyle name="Percent 2 2 2 4 2 2 3" xfId="22374"/>
    <cellStyle name="Percent 2 2 2 4 2 2 3 2" xfId="51045"/>
    <cellStyle name="Percent 2 2 2 4 2 2 4" xfId="36709"/>
    <cellStyle name="Percent 2 2 2 4 2 3" xfId="11498"/>
    <cellStyle name="Percent 2 2 2 4 2 3 2" xfId="25981"/>
    <cellStyle name="Percent 2 2 2 4 2 3 2 2" xfId="54652"/>
    <cellStyle name="Percent 2 2 2 4 2 3 3" xfId="40316"/>
    <cellStyle name="Percent 2 2 2 4 2 4" xfId="18811"/>
    <cellStyle name="Percent 2 2 2 4 2 4 2" xfId="47482"/>
    <cellStyle name="Percent 2 2 2 4 2 5" xfId="33146"/>
    <cellStyle name="Percent 2 2 2 4 3" xfId="6089"/>
    <cellStyle name="Percent 2 2 2 4 3 2" xfId="13293"/>
    <cellStyle name="Percent 2 2 2 4 3 2 2" xfId="27776"/>
    <cellStyle name="Percent 2 2 2 4 3 2 2 2" xfId="56447"/>
    <cellStyle name="Percent 2 2 2 4 3 2 3" xfId="42111"/>
    <cellStyle name="Percent 2 2 2 4 3 3" xfId="20606"/>
    <cellStyle name="Percent 2 2 2 4 3 3 2" xfId="49277"/>
    <cellStyle name="Percent 2 2 2 4 3 4" xfId="34941"/>
    <cellStyle name="Percent 2 2 2 4 4" xfId="9730"/>
    <cellStyle name="Percent 2 2 2 4 4 2" xfId="24213"/>
    <cellStyle name="Percent 2 2 2 4 4 2 2" xfId="52884"/>
    <cellStyle name="Percent 2 2 2 4 4 3" xfId="38548"/>
    <cellStyle name="Percent 2 2 2 4 5" xfId="17043"/>
    <cellStyle name="Percent 2 2 2 4 5 2" xfId="45714"/>
    <cellStyle name="Percent 2 2 2 4 6" xfId="31378"/>
    <cellStyle name="Percent 2 2 2 5" xfId="3412"/>
    <cellStyle name="Percent 2 2 2 5 2" xfId="6973"/>
    <cellStyle name="Percent 2 2 2 5 2 2" xfId="14177"/>
    <cellStyle name="Percent 2 2 2 5 2 2 2" xfId="28660"/>
    <cellStyle name="Percent 2 2 2 5 2 2 2 2" xfId="57331"/>
    <cellStyle name="Percent 2 2 2 5 2 2 3" xfId="42995"/>
    <cellStyle name="Percent 2 2 2 5 2 3" xfId="21490"/>
    <cellStyle name="Percent 2 2 2 5 2 3 2" xfId="50161"/>
    <cellStyle name="Percent 2 2 2 5 2 4" xfId="35825"/>
    <cellStyle name="Percent 2 2 2 5 3" xfId="10614"/>
    <cellStyle name="Percent 2 2 2 5 3 2" xfId="25097"/>
    <cellStyle name="Percent 2 2 2 5 3 2 2" xfId="53768"/>
    <cellStyle name="Percent 2 2 2 5 3 3" xfId="39432"/>
    <cellStyle name="Percent 2 2 2 5 4" xfId="17927"/>
    <cellStyle name="Percent 2 2 2 5 4 2" xfId="46598"/>
    <cellStyle name="Percent 2 2 2 5 5" xfId="32262"/>
    <cellStyle name="Percent 2 2 2 6" xfId="5195"/>
    <cellStyle name="Percent 2 2 2 6 2" xfId="12399"/>
    <cellStyle name="Percent 2 2 2 6 2 2" xfId="26882"/>
    <cellStyle name="Percent 2 2 2 6 2 2 2" xfId="55553"/>
    <cellStyle name="Percent 2 2 2 6 2 3" xfId="41217"/>
    <cellStyle name="Percent 2 2 2 6 3" xfId="19712"/>
    <cellStyle name="Percent 2 2 2 6 3 2" xfId="48383"/>
    <cellStyle name="Percent 2 2 2 6 4" xfId="34047"/>
    <cellStyle name="Percent 2 2 2 7" xfId="8829"/>
    <cellStyle name="Percent 2 2 2 7 2" xfId="23312"/>
    <cellStyle name="Percent 2 2 2 7 2 2" xfId="51983"/>
    <cellStyle name="Percent 2 2 2 7 3" xfId="37647"/>
    <cellStyle name="Percent 2 2 2 8" xfId="16149"/>
    <cellStyle name="Percent 2 2 2 8 2" xfId="44820"/>
    <cellStyle name="Percent 2 2 2 9" xfId="30484"/>
    <cellStyle name="Percent 2 2 3" xfId="538"/>
    <cellStyle name="Percent 2 2 3 2" xfId="776"/>
    <cellStyle name="Percent 2 2 3 2 2" xfId="1217"/>
    <cellStyle name="Percent 2 2 3 2 2 2" xfId="3192"/>
    <cellStyle name="Percent 2 2 3 2 2 2 2" xfId="4956"/>
    <cellStyle name="Percent 2 2 3 2 2 2 2 2" xfId="8519"/>
    <cellStyle name="Percent 2 2 3 2 2 2 2 2 2" xfId="15723"/>
    <cellStyle name="Percent 2 2 3 2 2 2 2 2 2 2" xfId="30206"/>
    <cellStyle name="Percent 2 2 3 2 2 2 2 2 2 2 2" xfId="58877"/>
    <cellStyle name="Percent 2 2 3 2 2 2 2 2 2 3" xfId="44541"/>
    <cellStyle name="Percent 2 2 3 2 2 2 2 2 3" xfId="23036"/>
    <cellStyle name="Percent 2 2 3 2 2 2 2 2 3 2" xfId="51707"/>
    <cellStyle name="Percent 2 2 3 2 2 2 2 2 4" xfId="37371"/>
    <cellStyle name="Percent 2 2 3 2 2 2 2 3" xfId="12160"/>
    <cellStyle name="Percent 2 2 3 2 2 2 2 3 2" xfId="26643"/>
    <cellStyle name="Percent 2 2 3 2 2 2 2 3 2 2" xfId="55314"/>
    <cellStyle name="Percent 2 2 3 2 2 2 2 3 3" xfId="40978"/>
    <cellStyle name="Percent 2 2 3 2 2 2 2 4" xfId="19473"/>
    <cellStyle name="Percent 2 2 3 2 2 2 2 4 2" xfId="48144"/>
    <cellStyle name="Percent 2 2 3 2 2 2 2 5" xfId="33808"/>
    <cellStyle name="Percent 2 2 3 2 2 2 3" xfId="6751"/>
    <cellStyle name="Percent 2 2 3 2 2 2 3 2" xfId="13955"/>
    <cellStyle name="Percent 2 2 3 2 2 2 3 2 2" xfId="28438"/>
    <cellStyle name="Percent 2 2 3 2 2 2 3 2 2 2" xfId="57109"/>
    <cellStyle name="Percent 2 2 3 2 2 2 3 2 3" xfId="42773"/>
    <cellStyle name="Percent 2 2 3 2 2 2 3 3" xfId="21268"/>
    <cellStyle name="Percent 2 2 3 2 2 2 3 3 2" xfId="49939"/>
    <cellStyle name="Percent 2 2 3 2 2 2 3 4" xfId="35603"/>
    <cellStyle name="Percent 2 2 3 2 2 2 4" xfId="10392"/>
    <cellStyle name="Percent 2 2 3 2 2 2 4 2" xfId="24875"/>
    <cellStyle name="Percent 2 2 3 2 2 2 4 2 2" xfId="53546"/>
    <cellStyle name="Percent 2 2 3 2 2 2 4 3" xfId="39210"/>
    <cellStyle name="Percent 2 2 3 2 2 2 5" xfId="17705"/>
    <cellStyle name="Percent 2 2 3 2 2 2 5 2" xfId="46376"/>
    <cellStyle name="Percent 2 2 3 2 2 2 6" xfId="32040"/>
    <cellStyle name="Percent 2 2 3 2 2 3" xfId="4072"/>
    <cellStyle name="Percent 2 2 3 2 2 3 2" xfId="7635"/>
    <cellStyle name="Percent 2 2 3 2 2 3 2 2" xfId="14839"/>
    <cellStyle name="Percent 2 2 3 2 2 3 2 2 2" xfId="29322"/>
    <cellStyle name="Percent 2 2 3 2 2 3 2 2 2 2" xfId="57993"/>
    <cellStyle name="Percent 2 2 3 2 2 3 2 2 3" xfId="43657"/>
    <cellStyle name="Percent 2 2 3 2 2 3 2 3" xfId="22152"/>
    <cellStyle name="Percent 2 2 3 2 2 3 2 3 2" xfId="50823"/>
    <cellStyle name="Percent 2 2 3 2 2 3 2 4" xfId="36487"/>
    <cellStyle name="Percent 2 2 3 2 2 3 3" xfId="11276"/>
    <cellStyle name="Percent 2 2 3 2 2 3 3 2" xfId="25759"/>
    <cellStyle name="Percent 2 2 3 2 2 3 3 2 2" xfId="54430"/>
    <cellStyle name="Percent 2 2 3 2 2 3 3 3" xfId="40094"/>
    <cellStyle name="Percent 2 2 3 2 2 3 4" xfId="18589"/>
    <cellStyle name="Percent 2 2 3 2 2 3 4 2" xfId="47260"/>
    <cellStyle name="Percent 2 2 3 2 2 3 5" xfId="32924"/>
    <cellStyle name="Percent 2 2 3 2 2 4" xfId="5857"/>
    <cellStyle name="Percent 2 2 3 2 2 4 2" xfId="13061"/>
    <cellStyle name="Percent 2 2 3 2 2 4 2 2" xfId="27544"/>
    <cellStyle name="Percent 2 2 3 2 2 4 2 2 2" xfId="56215"/>
    <cellStyle name="Percent 2 2 3 2 2 4 2 3" xfId="41879"/>
    <cellStyle name="Percent 2 2 3 2 2 4 3" xfId="20374"/>
    <cellStyle name="Percent 2 2 3 2 2 4 3 2" xfId="49045"/>
    <cellStyle name="Percent 2 2 3 2 2 4 4" xfId="34709"/>
    <cellStyle name="Percent 2 2 3 2 2 5" xfId="9498"/>
    <cellStyle name="Percent 2 2 3 2 2 5 2" xfId="23981"/>
    <cellStyle name="Percent 2 2 3 2 2 5 2 2" xfId="52652"/>
    <cellStyle name="Percent 2 2 3 2 2 5 3" xfId="38316"/>
    <cellStyle name="Percent 2 2 3 2 2 6" xfId="16811"/>
    <cellStyle name="Percent 2 2 3 2 2 6 2" xfId="45482"/>
    <cellStyle name="Percent 2 2 3 2 2 7" xfId="31146"/>
    <cellStyle name="Percent 2 2 3 2 2 8" xfId="2313"/>
    <cellStyle name="Percent 2 2 3 2 3" xfId="2762"/>
    <cellStyle name="Percent 2 2 3 2 3 2" xfId="4522"/>
    <cellStyle name="Percent 2 2 3 2 3 2 2" xfId="8085"/>
    <cellStyle name="Percent 2 2 3 2 3 2 2 2" xfId="15289"/>
    <cellStyle name="Percent 2 2 3 2 3 2 2 2 2" xfId="29772"/>
    <cellStyle name="Percent 2 2 3 2 3 2 2 2 2 2" xfId="58443"/>
    <cellStyle name="Percent 2 2 3 2 3 2 2 2 3" xfId="44107"/>
    <cellStyle name="Percent 2 2 3 2 3 2 2 3" xfId="22602"/>
    <cellStyle name="Percent 2 2 3 2 3 2 2 3 2" xfId="51273"/>
    <cellStyle name="Percent 2 2 3 2 3 2 2 4" xfId="36937"/>
    <cellStyle name="Percent 2 2 3 2 3 2 3" xfId="11726"/>
    <cellStyle name="Percent 2 2 3 2 3 2 3 2" xfId="26209"/>
    <cellStyle name="Percent 2 2 3 2 3 2 3 2 2" xfId="54880"/>
    <cellStyle name="Percent 2 2 3 2 3 2 3 3" xfId="40544"/>
    <cellStyle name="Percent 2 2 3 2 3 2 4" xfId="19039"/>
    <cellStyle name="Percent 2 2 3 2 3 2 4 2" xfId="47710"/>
    <cellStyle name="Percent 2 2 3 2 3 2 5" xfId="33374"/>
    <cellStyle name="Percent 2 2 3 2 3 3" xfId="6317"/>
    <cellStyle name="Percent 2 2 3 2 3 3 2" xfId="13521"/>
    <cellStyle name="Percent 2 2 3 2 3 3 2 2" xfId="28004"/>
    <cellStyle name="Percent 2 2 3 2 3 3 2 2 2" xfId="56675"/>
    <cellStyle name="Percent 2 2 3 2 3 3 2 3" xfId="42339"/>
    <cellStyle name="Percent 2 2 3 2 3 3 3" xfId="20834"/>
    <cellStyle name="Percent 2 2 3 2 3 3 3 2" xfId="49505"/>
    <cellStyle name="Percent 2 2 3 2 3 3 4" xfId="35169"/>
    <cellStyle name="Percent 2 2 3 2 3 4" xfId="9958"/>
    <cellStyle name="Percent 2 2 3 2 3 4 2" xfId="24441"/>
    <cellStyle name="Percent 2 2 3 2 3 4 2 2" xfId="53112"/>
    <cellStyle name="Percent 2 2 3 2 3 4 3" xfId="38776"/>
    <cellStyle name="Percent 2 2 3 2 3 5" xfId="17271"/>
    <cellStyle name="Percent 2 2 3 2 3 5 2" xfId="45942"/>
    <cellStyle name="Percent 2 2 3 2 3 6" xfId="31606"/>
    <cellStyle name="Percent 2 2 3 2 4" xfId="3639"/>
    <cellStyle name="Percent 2 2 3 2 4 2" xfId="7201"/>
    <cellStyle name="Percent 2 2 3 2 4 2 2" xfId="14405"/>
    <cellStyle name="Percent 2 2 3 2 4 2 2 2" xfId="28888"/>
    <cellStyle name="Percent 2 2 3 2 4 2 2 2 2" xfId="57559"/>
    <cellStyle name="Percent 2 2 3 2 4 2 2 3" xfId="43223"/>
    <cellStyle name="Percent 2 2 3 2 4 2 3" xfId="21718"/>
    <cellStyle name="Percent 2 2 3 2 4 2 3 2" xfId="50389"/>
    <cellStyle name="Percent 2 2 3 2 4 2 4" xfId="36053"/>
    <cellStyle name="Percent 2 2 3 2 4 3" xfId="10842"/>
    <cellStyle name="Percent 2 2 3 2 4 3 2" xfId="25325"/>
    <cellStyle name="Percent 2 2 3 2 4 3 2 2" xfId="53996"/>
    <cellStyle name="Percent 2 2 3 2 4 3 3" xfId="39660"/>
    <cellStyle name="Percent 2 2 3 2 4 4" xfId="18155"/>
    <cellStyle name="Percent 2 2 3 2 4 4 2" xfId="46826"/>
    <cellStyle name="Percent 2 2 3 2 4 5" xfId="32490"/>
    <cellStyle name="Percent 2 2 3 2 5" xfId="5423"/>
    <cellStyle name="Percent 2 2 3 2 5 2" xfId="12627"/>
    <cellStyle name="Percent 2 2 3 2 5 2 2" xfId="27110"/>
    <cellStyle name="Percent 2 2 3 2 5 2 2 2" xfId="55781"/>
    <cellStyle name="Percent 2 2 3 2 5 2 3" xfId="41445"/>
    <cellStyle name="Percent 2 2 3 2 5 3" xfId="19940"/>
    <cellStyle name="Percent 2 2 3 2 5 3 2" xfId="48611"/>
    <cellStyle name="Percent 2 2 3 2 5 4" xfId="34275"/>
    <cellStyle name="Percent 2 2 3 2 6" xfId="9062"/>
    <cellStyle name="Percent 2 2 3 2 6 2" xfId="23545"/>
    <cellStyle name="Percent 2 2 3 2 6 2 2" xfId="52216"/>
    <cellStyle name="Percent 2 2 3 2 6 3" xfId="37880"/>
    <cellStyle name="Percent 2 2 3 2 7" xfId="16377"/>
    <cellStyle name="Percent 2 2 3 2 7 2" xfId="45048"/>
    <cellStyle name="Percent 2 2 3 2 8" xfId="30712"/>
    <cellStyle name="Percent 2 2 3 2 9" xfId="1883"/>
    <cellStyle name="Percent 2 2 3 3" xfId="1001"/>
    <cellStyle name="Percent 2 2 3 3 2" xfId="2978"/>
    <cellStyle name="Percent 2 2 3 3 2 2" xfId="4740"/>
    <cellStyle name="Percent 2 2 3 3 2 2 2" xfId="8303"/>
    <cellStyle name="Percent 2 2 3 3 2 2 2 2" xfId="15507"/>
    <cellStyle name="Percent 2 2 3 3 2 2 2 2 2" xfId="29990"/>
    <cellStyle name="Percent 2 2 3 3 2 2 2 2 2 2" xfId="58661"/>
    <cellStyle name="Percent 2 2 3 3 2 2 2 2 3" xfId="44325"/>
    <cellStyle name="Percent 2 2 3 3 2 2 2 3" xfId="22820"/>
    <cellStyle name="Percent 2 2 3 3 2 2 2 3 2" xfId="51491"/>
    <cellStyle name="Percent 2 2 3 3 2 2 2 4" xfId="37155"/>
    <cellStyle name="Percent 2 2 3 3 2 2 3" xfId="11944"/>
    <cellStyle name="Percent 2 2 3 3 2 2 3 2" xfId="26427"/>
    <cellStyle name="Percent 2 2 3 3 2 2 3 2 2" xfId="55098"/>
    <cellStyle name="Percent 2 2 3 3 2 2 3 3" xfId="40762"/>
    <cellStyle name="Percent 2 2 3 3 2 2 4" xfId="19257"/>
    <cellStyle name="Percent 2 2 3 3 2 2 4 2" xfId="47928"/>
    <cellStyle name="Percent 2 2 3 3 2 2 5" xfId="33592"/>
    <cellStyle name="Percent 2 2 3 3 2 3" xfId="6535"/>
    <cellStyle name="Percent 2 2 3 3 2 3 2" xfId="13739"/>
    <cellStyle name="Percent 2 2 3 3 2 3 2 2" xfId="28222"/>
    <cellStyle name="Percent 2 2 3 3 2 3 2 2 2" xfId="56893"/>
    <cellStyle name="Percent 2 2 3 3 2 3 2 3" xfId="42557"/>
    <cellStyle name="Percent 2 2 3 3 2 3 3" xfId="21052"/>
    <cellStyle name="Percent 2 2 3 3 2 3 3 2" xfId="49723"/>
    <cellStyle name="Percent 2 2 3 3 2 3 4" xfId="35387"/>
    <cellStyle name="Percent 2 2 3 3 2 4" xfId="10176"/>
    <cellStyle name="Percent 2 2 3 3 2 4 2" xfId="24659"/>
    <cellStyle name="Percent 2 2 3 3 2 4 2 2" xfId="53330"/>
    <cellStyle name="Percent 2 2 3 3 2 4 3" xfId="38994"/>
    <cellStyle name="Percent 2 2 3 3 2 5" xfId="17489"/>
    <cellStyle name="Percent 2 2 3 3 2 5 2" xfId="46160"/>
    <cellStyle name="Percent 2 2 3 3 2 6" xfId="31824"/>
    <cellStyle name="Percent 2 2 3 3 3" xfId="3856"/>
    <cellStyle name="Percent 2 2 3 3 3 2" xfId="7419"/>
    <cellStyle name="Percent 2 2 3 3 3 2 2" xfId="14623"/>
    <cellStyle name="Percent 2 2 3 3 3 2 2 2" xfId="29106"/>
    <cellStyle name="Percent 2 2 3 3 3 2 2 2 2" xfId="57777"/>
    <cellStyle name="Percent 2 2 3 3 3 2 2 3" xfId="43441"/>
    <cellStyle name="Percent 2 2 3 3 3 2 3" xfId="21936"/>
    <cellStyle name="Percent 2 2 3 3 3 2 3 2" xfId="50607"/>
    <cellStyle name="Percent 2 2 3 3 3 2 4" xfId="36271"/>
    <cellStyle name="Percent 2 2 3 3 3 3" xfId="11060"/>
    <cellStyle name="Percent 2 2 3 3 3 3 2" xfId="25543"/>
    <cellStyle name="Percent 2 2 3 3 3 3 2 2" xfId="54214"/>
    <cellStyle name="Percent 2 2 3 3 3 3 3" xfId="39878"/>
    <cellStyle name="Percent 2 2 3 3 3 4" xfId="18373"/>
    <cellStyle name="Percent 2 2 3 3 3 4 2" xfId="47044"/>
    <cellStyle name="Percent 2 2 3 3 3 5" xfId="32708"/>
    <cellStyle name="Percent 2 2 3 3 4" xfId="5641"/>
    <cellStyle name="Percent 2 2 3 3 4 2" xfId="12845"/>
    <cellStyle name="Percent 2 2 3 3 4 2 2" xfId="27328"/>
    <cellStyle name="Percent 2 2 3 3 4 2 2 2" xfId="55999"/>
    <cellStyle name="Percent 2 2 3 3 4 2 3" xfId="41663"/>
    <cellStyle name="Percent 2 2 3 3 4 3" xfId="20158"/>
    <cellStyle name="Percent 2 2 3 3 4 3 2" xfId="48829"/>
    <cellStyle name="Percent 2 2 3 3 4 4" xfId="34493"/>
    <cellStyle name="Percent 2 2 3 3 5" xfId="9282"/>
    <cellStyle name="Percent 2 2 3 3 5 2" xfId="23765"/>
    <cellStyle name="Percent 2 2 3 3 5 2 2" xfId="52436"/>
    <cellStyle name="Percent 2 2 3 3 5 3" xfId="38100"/>
    <cellStyle name="Percent 2 2 3 3 6" xfId="16595"/>
    <cellStyle name="Percent 2 2 3 3 6 2" xfId="45266"/>
    <cellStyle name="Percent 2 2 3 3 7" xfId="30930"/>
    <cellStyle name="Percent 2 2 3 3 8" xfId="2099"/>
    <cellStyle name="Percent 2 2 3 4" xfId="1436"/>
    <cellStyle name="Percent 2 2 3 4 2" xfId="4306"/>
    <cellStyle name="Percent 2 2 3 4 2 2" xfId="7869"/>
    <cellStyle name="Percent 2 2 3 4 2 2 2" xfId="15073"/>
    <cellStyle name="Percent 2 2 3 4 2 2 2 2" xfId="29556"/>
    <cellStyle name="Percent 2 2 3 4 2 2 2 2 2" xfId="58227"/>
    <cellStyle name="Percent 2 2 3 4 2 2 2 3" xfId="43891"/>
    <cellStyle name="Percent 2 2 3 4 2 2 3" xfId="22386"/>
    <cellStyle name="Percent 2 2 3 4 2 2 3 2" xfId="51057"/>
    <cellStyle name="Percent 2 2 3 4 2 2 4" xfId="36721"/>
    <cellStyle name="Percent 2 2 3 4 2 3" xfId="11510"/>
    <cellStyle name="Percent 2 2 3 4 2 3 2" xfId="25993"/>
    <cellStyle name="Percent 2 2 3 4 2 3 2 2" xfId="54664"/>
    <cellStyle name="Percent 2 2 3 4 2 3 3" xfId="40328"/>
    <cellStyle name="Percent 2 2 3 4 2 4" xfId="18823"/>
    <cellStyle name="Percent 2 2 3 4 2 4 2" xfId="47494"/>
    <cellStyle name="Percent 2 2 3 4 2 5" xfId="33158"/>
    <cellStyle name="Percent 2 2 3 4 3" xfId="6101"/>
    <cellStyle name="Percent 2 2 3 4 3 2" xfId="13305"/>
    <cellStyle name="Percent 2 2 3 4 3 2 2" xfId="27788"/>
    <cellStyle name="Percent 2 2 3 4 3 2 2 2" xfId="56459"/>
    <cellStyle name="Percent 2 2 3 4 3 2 3" xfId="42123"/>
    <cellStyle name="Percent 2 2 3 4 3 3" xfId="20618"/>
    <cellStyle name="Percent 2 2 3 4 3 3 2" xfId="49289"/>
    <cellStyle name="Percent 2 2 3 4 3 4" xfId="34953"/>
    <cellStyle name="Percent 2 2 3 4 4" xfId="9742"/>
    <cellStyle name="Percent 2 2 3 4 4 2" xfId="24225"/>
    <cellStyle name="Percent 2 2 3 4 4 2 2" xfId="52896"/>
    <cellStyle name="Percent 2 2 3 4 4 3" xfId="38560"/>
    <cellStyle name="Percent 2 2 3 4 5" xfId="17055"/>
    <cellStyle name="Percent 2 2 3 4 5 2" xfId="45726"/>
    <cellStyle name="Percent 2 2 3 4 6" xfId="31390"/>
    <cellStyle name="Percent 2 2 3 5" xfId="3424"/>
    <cellStyle name="Percent 2 2 3 5 2" xfId="6985"/>
    <cellStyle name="Percent 2 2 3 5 2 2" xfId="14189"/>
    <cellStyle name="Percent 2 2 3 5 2 2 2" xfId="28672"/>
    <cellStyle name="Percent 2 2 3 5 2 2 2 2" xfId="57343"/>
    <cellStyle name="Percent 2 2 3 5 2 2 3" xfId="43007"/>
    <cellStyle name="Percent 2 2 3 5 2 3" xfId="21502"/>
    <cellStyle name="Percent 2 2 3 5 2 3 2" xfId="50173"/>
    <cellStyle name="Percent 2 2 3 5 2 4" xfId="35837"/>
    <cellStyle name="Percent 2 2 3 5 3" xfId="10626"/>
    <cellStyle name="Percent 2 2 3 5 3 2" xfId="25109"/>
    <cellStyle name="Percent 2 2 3 5 3 2 2" xfId="53780"/>
    <cellStyle name="Percent 2 2 3 5 3 3" xfId="39444"/>
    <cellStyle name="Percent 2 2 3 5 4" xfId="17939"/>
    <cellStyle name="Percent 2 2 3 5 4 2" xfId="46610"/>
    <cellStyle name="Percent 2 2 3 5 5" xfId="32274"/>
    <cellStyle name="Percent 2 2 3 6" xfId="5207"/>
    <cellStyle name="Percent 2 2 3 6 2" xfId="12411"/>
    <cellStyle name="Percent 2 2 3 6 2 2" xfId="26894"/>
    <cellStyle name="Percent 2 2 3 6 2 2 2" xfId="55565"/>
    <cellStyle name="Percent 2 2 3 6 2 3" xfId="41229"/>
    <cellStyle name="Percent 2 2 3 6 3" xfId="19724"/>
    <cellStyle name="Percent 2 2 3 6 3 2" xfId="48395"/>
    <cellStyle name="Percent 2 2 3 6 4" xfId="34059"/>
    <cellStyle name="Percent 2 2 3 7" xfId="8843"/>
    <cellStyle name="Percent 2 2 3 7 2" xfId="23326"/>
    <cellStyle name="Percent 2 2 3 7 2 2" xfId="51997"/>
    <cellStyle name="Percent 2 2 3 7 3" xfId="37661"/>
    <cellStyle name="Percent 2 2 3 8" xfId="16161"/>
    <cellStyle name="Percent 2 2 3 8 2" xfId="44832"/>
    <cellStyle name="Percent 2 2 3 9" xfId="30496"/>
    <cellStyle name="Percent 2 2 4" xfId="584"/>
    <cellStyle name="Percent 2 2 4 2" xfId="1037"/>
    <cellStyle name="Percent 2 2 4 2 2" xfId="3013"/>
    <cellStyle name="Percent 2 2 4 2 2 2" xfId="4776"/>
    <cellStyle name="Percent 2 2 4 2 2 2 2" xfId="8339"/>
    <cellStyle name="Percent 2 2 4 2 2 2 2 2" xfId="15543"/>
    <cellStyle name="Percent 2 2 4 2 2 2 2 2 2" xfId="30026"/>
    <cellStyle name="Percent 2 2 4 2 2 2 2 2 2 2" xfId="58697"/>
    <cellStyle name="Percent 2 2 4 2 2 2 2 2 3" xfId="44361"/>
    <cellStyle name="Percent 2 2 4 2 2 2 2 3" xfId="22856"/>
    <cellStyle name="Percent 2 2 4 2 2 2 2 3 2" xfId="51527"/>
    <cellStyle name="Percent 2 2 4 2 2 2 2 4" xfId="37191"/>
    <cellStyle name="Percent 2 2 4 2 2 2 3" xfId="11980"/>
    <cellStyle name="Percent 2 2 4 2 2 2 3 2" xfId="26463"/>
    <cellStyle name="Percent 2 2 4 2 2 2 3 2 2" xfId="55134"/>
    <cellStyle name="Percent 2 2 4 2 2 2 3 3" xfId="40798"/>
    <cellStyle name="Percent 2 2 4 2 2 2 4" xfId="19293"/>
    <cellStyle name="Percent 2 2 4 2 2 2 4 2" xfId="47964"/>
    <cellStyle name="Percent 2 2 4 2 2 2 5" xfId="33628"/>
    <cellStyle name="Percent 2 2 4 2 2 3" xfId="6571"/>
    <cellStyle name="Percent 2 2 4 2 2 3 2" xfId="13775"/>
    <cellStyle name="Percent 2 2 4 2 2 3 2 2" xfId="28258"/>
    <cellStyle name="Percent 2 2 4 2 2 3 2 2 2" xfId="56929"/>
    <cellStyle name="Percent 2 2 4 2 2 3 2 3" xfId="42593"/>
    <cellStyle name="Percent 2 2 4 2 2 3 3" xfId="21088"/>
    <cellStyle name="Percent 2 2 4 2 2 3 3 2" xfId="49759"/>
    <cellStyle name="Percent 2 2 4 2 2 3 4" xfId="35423"/>
    <cellStyle name="Percent 2 2 4 2 2 4" xfId="10212"/>
    <cellStyle name="Percent 2 2 4 2 2 4 2" xfId="24695"/>
    <cellStyle name="Percent 2 2 4 2 2 4 2 2" xfId="53366"/>
    <cellStyle name="Percent 2 2 4 2 2 4 3" xfId="39030"/>
    <cellStyle name="Percent 2 2 4 2 2 5" xfId="17525"/>
    <cellStyle name="Percent 2 2 4 2 2 5 2" xfId="46196"/>
    <cellStyle name="Percent 2 2 4 2 2 6" xfId="31860"/>
    <cellStyle name="Percent 2 2 4 2 3" xfId="3892"/>
    <cellStyle name="Percent 2 2 4 2 3 2" xfId="7455"/>
    <cellStyle name="Percent 2 2 4 2 3 2 2" xfId="14659"/>
    <cellStyle name="Percent 2 2 4 2 3 2 2 2" xfId="29142"/>
    <cellStyle name="Percent 2 2 4 2 3 2 2 2 2" xfId="57813"/>
    <cellStyle name="Percent 2 2 4 2 3 2 2 3" xfId="43477"/>
    <cellStyle name="Percent 2 2 4 2 3 2 3" xfId="21972"/>
    <cellStyle name="Percent 2 2 4 2 3 2 3 2" xfId="50643"/>
    <cellStyle name="Percent 2 2 4 2 3 2 4" xfId="36307"/>
    <cellStyle name="Percent 2 2 4 2 3 3" xfId="11096"/>
    <cellStyle name="Percent 2 2 4 2 3 3 2" xfId="25579"/>
    <cellStyle name="Percent 2 2 4 2 3 3 2 2" xfId="54250"/>
    <cellStyle name="Percent 2 2 4 2 3 3 3" xfId="39914"/>
    <cellStyle name="Percent 2 2 4 2 3 4" xfId="18409"/>
    <cellStyle name="Percent 2 2 4 2 3 4 2" xfId="47080"/>
    <cellStyle name="Percent 2 2 4 2 3 5" xfId="32744"/>
    <cellStyle name="Percent 2 2 4 2 4" xfId="5677"/>
    <cellStyle name="Percent 2 2 4 2 4 2" xfId="12881"/>
    <cellStyle name="Percent 2 2 4 2 4 2 2" xfId="27364"/>
    <cellStyle name="Percent 2 2 4 2 4 2 2 2" xfId="56035"/>
    <cellStyle name="Percent 2 2 4 2 4 2 3" xfId="41699"/>
    <cellStyle name="Percent 2 2 4 2 4 3" xfId="20194"/>
    <cellStyle name="Percent 2 2 4 2 4 3 2" xfId="48865"/>
    <cellStyle name="Percent 2 2 4 2 4 4" xfId="34529"/>
    <cellStyle name="Percent 2 2 4 2 5" xfId="9318"/>
    <cellStyle name="Percent 2 2 4 2 5 2" xfId="23801"/>
    <cellStyle name="Percent 2 2 4 2 5 2 2" xfId="52472"/>
    <cellStyle name="Percent 2 2 4 2 5 3" xfId="38136"/>
    <cellStyle name="Percent 2 2 4 2 6" xfId="16631"/>
    <cellStyle name="Percent 2 2 4 2 6 2" xfId="45302"/>
    <cellStyle name="Percent 2 2 4 2 7" xfId="30966"/>
    <cellStyle name="Percent 2 2 4 2 8" xfId="2134"/>
    <cellStyle name="Percent 2 2 4 3" xfId="2583"/>
    <cellStyle name="Percent 2 2 4 3 2" xfId="4342"/>
    <cellStyle name="Percent 2 2 4 3 2 2" xfId="7905"/>
    <cellStyle name="Percent 2 2 4 3 2 2 2" xfId="15109"/>
    <cellStyle name="Percent 2 2 4 3 2 2 2 2" xfId="29592"/>
    <cellStyle name="Percent 2 2 4 3 2 2 2 2 2" xfId="58263"/>
    <cellStyle name="Percent 2 2 4 3 2 2 2 3" xfId="43927"/>
    <cellStyle name="Percent 2 2 4 3 2 2 3" xfId="22422"/>
    <cellStyle name="Percent 2 2 4 3 2 2 3 2" xfId="51093"/>
    <cellStyle name="Percent 2 2 4 3 2 2 4" xfId="36757"/>
    <cellStyle name="Percent 2 2 4 3 2 3" xfId="11546"/>
    <cellStyle name="Percent 2 2 4 3 2 3 2" xfId="26029"/>
    <cellStyle name="Percent 2 2 4 3 2 3 2 2" xfId="54700"/>
    <cellStyle name="Percent 2 2 4 3 2 3 3" xfId="40364"/>
    <cellStyle name="Percent 2 2 4 3 2 4" xfId="18859"/>
    <cellStyle name="Percent 2 2 4 3 2 4 2" xfId="47530"/>
    <cellStyle name="Percent 2 2 4 3 2 5" xfId="33194"/>
    <cellStyle name="Percent 2 2 4 3 3" xfId="6137"/>
    <cellStyle name="Percent 2 2 4 3 3 2" xfId="13341"/>
    <cellStyle name="Percent 2 2 4 3 3 2 2" xfId="27824"/>
    <cellStyle name="Percent 2 2 4 3 3 2 2 2" xfId="56495"/>
    <cellStyle name="Percent 2 2 4 3 3 2 3" xfId="42159"/>
    <cellStyle name="Percent 2 2 4 3 3 3" xfId="20654"/>
    <cellStyle name="Percent 2 2 4 3 3 3 2" xfId="49325"/>
    <cellStyle name="Percent 2 2 4 3 3 4" xfId="34989"/>
    <cellStyle name="Percent 2 2 4 3 4" xfId="9778"/>
    <cellStyle name="Percent 2 2 4 3 4 2" xfId="24261"/>
    <cellStyle name="Percent 2 2 4 3 4 2 2" xfId="52932"/>
    <cellStyle name="Percent 2 2 4 3 4 3" xfId="38596"/>
    <cellStyle name="Percent 2 2 4 3 5" xfId="17091"/>
    <cellStyle name="Percent 2 2 4 3 5 2" xfId="45762"/>
    <cellStyle name="Percent 2 2 4 3 6" xfId="31426"/>
    <cellStyle name="Percent 2 2 4 4" xfId="3460"/>
    <cellStyle name="Percent 2 2 4 4 2" xfId="7021"/>
    <cellStyle name="Percent 2 2 4 4 2 2" xfId="14225"/>
    <cellStyle name="Percent 2 2 4 4 2 2 2" xfId="28708"/>
    <cellStyle name="Percent 2 2 4 4 2 2 2 2" xfId="57379"/>
    <cellStyle name="Percent 2 2 4 4 2 2 3" xfId="43043"/>
    <cellStyle name="Percent 2 2 4 4 2 3" xfId="21538"/>
    <cellStyle name="Percent 2 2 4 4 2 3 2" xfId="50209"/>
    <cellStyle name="Percent 2 2 4 4 2 4" xfId="35873"/>
    <cellStyle name="Percent 2 2 4 4 3" xfId="10662"/>
    <cellStyle name="Percent 2 2 4 4 3 2" xfId="25145"/>
    <cellStyle name="Percent 2 2 4 4 3 2 2" xfId="53816"/>
    <cellStyle name="Percent 2 2 4 4 3 3" xfId="39480"/>
    <cellStyle name="Percent 2 2 4 4 4" xfId="17975"/>
    <cellStyle name="Percent 2 2 4 4 4 2" xfId="46646"/>
    <cellStyle name="Percent 2 2 4 4 5" xfId="32310"/>
    <cellStyle name="Percent 2 2 4 5" xfId="5243"/>
    <cellStyle name="Percent 2 2 4 5 2" xfId="12447"/>
    <cellStyle name="Percent 2 2 4 5 2 2" xfId="26930"/>
    <cellStyle name="Percent 2 2 4 5 2 2 2" xfId="55601"/>
    <cellStyle name="Percent 2 2 4 5 2 3" xfId="41265"/>
    <cellStyle name="Percent 2 2 4 5 3" xfId="19760"/>
    <cellStyle name="Percent 2 2 4 5 3 2" xfId="48431"/>
    <cellStyle name="Percent 2 2 4 5 4" xfId="34095"/>
    <cellStyle name="Percent 2 2 4 6" xfId="8881"/>
    <cellStyle name="Percent 2 2 4 6 2" xfId="23364"/>
    <cellStyle name="Percent 2 2 4 6 2 2" xfId="52035"/>
    <cellStyle name="Percent 2 2 4 6 3" xfId="37699"/>
    <cellStyle name="Percent 2 2 4 7" xfId="16197"/>
    <cellStyle name="Percent 2 2 4 7 2" xfId="44868"/>
    <cellStyle name="Percent 2 2 4 8" xfId="30532"/>
    <cellStyle name="Percent 2 2 4 9" xfId="1704"/>
    <cellStyle name="Percent 2 2 5" xfId="821"/>
    <cellStyle name="Percent 2 2 5 2" xfId="2799"/>
    <cellStyle name="Percent 2 2 5 2 2" xfId="4560"/>
    <cellStyle name="Percent 2 2 5 2 2 2" xfId="8123"/>
    <cellStyle name="Percent 2 2 5 2 2 2 2" xfId="15327"/>
    <cellStyle name="Percent 2 2 5 2 2 2 2 2" xfId="29810"/>
    <cellStyle name="Percent 2 2 5 2 2 2 2 2 2" xfId="58481"/>
    <cellStyle name="Percent 2 2 5 2 2 2 2 3" xfId="44145"/>
    <cellStyle name="Percent 2 2 5 2 2 2 3" xfId="22640"/>
    <cellStyle name="Percent 2 2 5 2 2 2 3 2" xfId="51311"/>
    <cellStyle name="Percent 2 2 5 2 2 2 4" xfId="36975"/>
    <cellStyle name="Percent 2 2 5 2 2 3" xfId="11764"/>
    <cellStyle name="Percent 2 2 5 2 2 3 2" xfId="26247"/>
    <cellStyle name="Percent 2 2 5 2 2 3 2 2" xfId="54918"/>
    <cellStyle name="Percent 2 2 5 2 2 3 3" xfId="40582"/>
    <cellStyle name="Percent 2 2 5 2 2 4" xfId="19077"/>
    <cellStyle name="Percent 2 2 5 2 2 4 2" xfId="47748"/>
    <cellStyle name="Percent 2 2 5 2 2 5" xfId="33412"/>
    <cellStyle name="Percent 2 2 5 2 3" xfId="6355"/>
    <cellStyle name="Percent 2 2 5 2 3 2" xfId="13559"/>
    <cellStyle name="Percent 2 2 5 2 3 2 2" xfId="28042"/>
    <cellStyle name="Percent 2 2 5 2 3 2 2 2" xfId="56713"/>
    <cellStyle name="Percent 2 2 5 2 3 2 3" xfId="42377"/>
    <cellStyle name="Percent 2 2 5 2 3 3" xfId="20872"/>
    <cellStyle name="Percent 2 2 5 2 3 3 2" xfId="49543"/>
    <cellStyle name="Percent 2 2 5 2 3 4" xfId="35207"/>
    <cellStyle name="Percent 2 2 5 2 4" xfId="9996"/>
    <cellStyle name="Percent 2 2 5 2 4 2" xfId="24479"/>
    <cellStyle name="Percent 2 2 5 2 4 2 2" xfId="53150"/>
    <cellStyle name="Percent 2 2 5 2 4 3" xfId="38814"/>
    <cellStyle name="Percent 2 2 5 2 5" xfId="17309"/>
    <cellStyle name="Percent 2 2 5 2 5 2" xfId="45980"/>
    <cellStyle name="Percent 2 2 5 2 6" xfId="31644"/>
    <cellStyle name="Percent 2 2 5 3" xfId="3676"/>
    <cellStyle name="Percent 2 2 5 3 2" xfId="7239"/>
    <cellStyle name="Percent 2 2 5 3 2 2" xfId="14443"/>
    <cellStyle name="Percent 2 2 5 3 2 2 2" xfId="28926"/>
    <cellStyle name="Percent 2 2 5 3 2 2 2 2" xfId="57597"/>
    <cellStyle name="Percent 2 2 5 3 2 2 3" xfId="43261"/>
    <cellStyle name="Percent 2 2 5 3 2 3" xfId="21756"/>
    <cellStyle name="Percent 2 2 5 3 2 3 2" xfId="50427"/>
    <cellStyle name="Percent 2 2 5 3 2 4" xfId="36091"/>
    <cellStyle name="Percent 2 2 5 3 3" xfId="10880"/>
    <cellStyle name="Percent 2 2 5 3 3 2" xfId="25363"/>
    <cellStyle name="Percent 2 2 5 3 3 2 2" xfId="54034"/>
    <cellStyle name="Percent 2 2 5 3 3 3" xfId="39698"/>
    <cellStyle name="Percent 2 2 5 3 4" xfId="18193"/>
    <cellStyle name="Percent 2 2 5 3 4 2" xfId="46864"/>
    <cellStyle name="Percent 2 2 5 3 5" xfId="32528"/>
    <cellStyle name="Percent 2 2 5 4" xfId="5461"/>
    <cellStyle name="Percent 2 2 5 4 2" xfId="12665"/>
    <cellStyle name="Percent 2 2 5 4 2 2" xfId="27148"/>
    <cellStyle name="Percent 2 2 5 4 2 2 2" xfId="55819"/>
    <cellStyle name="Percent 2 2 5 4 2 3" xfId="41483"/>
    <cellStyle name="Percent 2 2 5 4 3" xfId="19978"/>
    <cellStyle name="Percent 2 2 5 4 3 2" xfId="48649"/>
    <cellStyle name="Percent 2 2 5 4 4" xfId="34313"/>
    <cellStyle name="Percent 2 2 5 5" xfId="9102"/>
    <cellStyle name="Percent 2 2 5 5 2" xfId="23585"/>
    <cellStyle name="Percent 2 2 5 5 2 2" xfId="52256"/>
    <cellStyle name="Percent 2 2 5 5 3" xfId="37920"/>
    <cellStyle name="Percent 2 2 5 6" xfId="16415"/>
    <cellStyle name="Percent 2 2 5 6 2" xfId="45086"/>
    <cellStyle name="Percent 2 2 5 7" xfId="30750"/>
    <cellStyle name="Percent 2 2 5 8" xfId="1920"/>
    <cellStyle name="Percent 2 2 6" xfId="1420"/>
    <cellStyle name="Percent 2 2 6 2" xfId="4126"/>
    <cellStyle name="Percent 2 2 6 2 2" xfId="7689"/>
    <cellStyle name="Percent 2 2 6 2 2 2" xfId="14893"/>
    <cellStyle name="Percent 2 2 6 2 2 2 2" xfId="29376"/>
    <cellStyle name="Percent 2 2 6 2 2 2 2 2" xfId="58047"/>
    <cellStyle name="Percent 2 2 6 2 2 2 3" xfId="43711"/>
    <cellStyle name="Percent 2 2 6 2 2 3" xfId="22206"/>
    <cellStyle name="Percent 2 2 6 2 2 3 2" xfId="50877"/>
    <cellStyle name="Percent 2 2 6 2 2 4" xfId="36541"/>
    <cellStyle name="Percent 2 2 6 2 3" xfId="11330"/>
    <cellStyle name="Percent 2 2 6 2 3 2" xfId="25813"/>
    <cellStyle name="Percent 2 2 6 2 3 2 2" xfId="54484"/>
    <cellStyle name="Percent 2 2 6 2 3 3" xfId="40148"/>
    <cellStyle name="Percent 2 2 6 2 4" xfId="18643"/>
    <cellStyle name="Percent 2 2 6 2 4 2" xfId="47314"/>
    <cellStyle name="Percent 2 2 6 2 5" xfId="32978"/>
    <cellStyle name="Percent 2 2 6 3" xfId="5921"/>
    <cellStyle name="Percent 2 2 6 3 2" xfId="13125"/>
    <cellStyle name="Percent 2 2 6 3 2 2" xfId="27608"/>
    <cellStyle name="Percent 2 2 6 3 2 2 2" xfId="56279"/>
    <cellStyle name="Percent 2 2 6 3 2 3" xfId="41943"/>
    <cellStyle name="Percent 2 2 6 3 3" xfId="20438"/>
    <cellStyle name="Percent 2 2 6 3 3 2" xfId="49109"/>
    <cellStyle name="Percent 2 2 6 3 4" xfId="34773"/>
    <cellStyle name="Percent 2 2 6 4" xfId="9562"/>
    <cellStyle name="Percent 2 2 6 4 2" xfId="24045"/>
    <cellStyle name="Percent 2 2 6 4 2 2" xfId="52716"/>
    <cellStyle name="Percent 2 2 6 4 3" xfId="38380"/>
    <cellStyle name="Percent 2 2 6 5" xfId="16875"/>
    <cellStyle name="Percent 2 2 6 5 2" xfId="45546"/>
    <cellStyle name="Percent 2 2 6 6" xfId="31210"/>
    <cellStyle name="Percent 2 2 7" xfId="3244"/>
    <cellStyle name="Percent 2 2 7 2" xfId="6805"/>
    <cellStyle name="Percent 2 2 7 2 2" xfId="14009"/>
    <cellStyle name="Percent 2 2 7 2 2 2" xfId="28492"/>
    <cellStyle name="Percent 2 2 7 2 2 2 2" xfId="57163"/>
    <cellStyle name="Percent 2 2 7 2 2 3" xfId="42827"/>
    <cellStyle name="Percent 2 2 7 2 3" xfId="21322"/>
    <cellStyle name="Percent 2 2 7 2 3 2" xfId="49993"/>
    <cellStyle name="Percent 2 2 7 2 4" xfId="35657"/>
    <cellStyle name="Percent 2 2 7 3" xfId="10446"/>
    <cellStyle name="Percent 2 2 7 3 2" xfId="24929"/>
    <cellStyle name="Percent 2 2 7 3 2 2" xfId="53600"/>
    <cellStyle name="Percent 2 2 7 3 3" xfId="39264"/>
    <cellStyle name="Percent 2 2 7 4" xfId="17759"/>
    <cellStyle name="Percent 2 2 7 4 2" xfId="46430"/>
    <cellStyle name="Percent 2 2 7 5" xfId="32094"/>
    <cellStyle name="Percent 2 2 8" xfId="5027"/>
    <cellStyle name="Percent 2 2 8 2" xfId="12231"/>
    <cellStyle name="Percent 2 2 8 2 2" xfId="26714"/>
    <cellStyle name="Percent 2 2 8 2 2 2" xfId="55385"/>
    <cellStyle name="Percent 2 2 8 2 3" xfId="41049"/>
    <cellStyle name="Percent 2 2 8 3" xfId="19544"/>
    <cellStyle name="Percent 2 2 8 3 2" xfId="48215"/>
    <cellStyle name="Percent 2 2 8 4" xfId="33879"/>
    <cellStyle name="Percent 2 2 9" xfId="8648"/>
    <cellStyle name="Percent 2 2 9 2" xfId="23131"/>
    <cellStyle name="Percent 2 2 9 2 2" xfId="51802"/>
    <cellStyle name="Percent 2 2 9 3" xfId="37466"/>
    <cellStyle name="Percent 2 20" xfId="580"/>
    <cellStyle name="Percent 2 20 10" xfId="1702"/>
    <cellStyle name="Percent 2 20 2" xfId="817"/>
    <cellStyle name="Percent 2 20 2 2" xfId="1251"/>
    <cellStyle name="Percent 2 20 2 2 2" xfId="3225"/>
    <cellStyle name="Percent 2 20 2 2 2 2" xfId="4990"/>
    <cellStyle name="Percent 2 20 2 2 2 2 2" xfId="8553"/>
    <cellStyle name="Percent 2 20 2 2 2 2 2 2" xfId="15757"/>
    <cellStyle name="Percent 2 20 2 2 2 2 2 2 2" xfId="30240"/>
    <cellStyle name="Percent 2 20 2 2 2 2 2 2 2 2" xfId="58911"/>
    <cellStyle name="Percent 2 20 2 2 2 2 2 2 3" xfId="44575"/>
    <cellStyle name="Percent 2 20 2 2 2 2 2 3" xfId="23070"/>
    <cellStyle name="Percent 2 20 2 2 2 2 2 3 2" xfId="51741"/>
    <cellStyle name="Percent 2 20 2 2 2 2 2 4" xfId="37405"/>
    <cellStyle name="Percent 2 20 2 2 2 2 3" xfId="12194"/>
    <cellStyle name="Percent 2 20 2 2 2 2 3 2" xfId="26677"/>
    <cellStyle name="Percent 2 20 2 2 2 2 3 2 2" xfId="55348"/>
    <cellStyle name="Percent 2 20 2 2 2 2 3 3" xfId="41012"/>
    <cellStyle name="Percent 2 20 2 2 2 2 4" xfId="19507"/>
    <cellStyle name="Percent 2 20 2 2 2 2 4 2" xfId="48178"/>
    <cellStyle name="Percent 2 20 2 2 2 2 5" xfId="33842"/>
    <cellStyle name="Percent 2 20 2 2 2 3" xfId="6785"/>
    <cellStyle name="Percent 2 20 2 2 2 3 2" xfId="13989"/>
    <cellStyle name="Percent 2 20 2 2 2 3 2 2" xfId="28472"/>
    <cellStyle name="Percent 2 20 2 2 2 3 2 2 2" xfId="57143"/>
    <cellStyle name="Percent 2 20 2 2 2 3 2 3" xfId="42807"/>
    <cellStyle name="Percent 2 20 2 2 2 3 3" xfId="21302"/>
    <cellStyle name="Percent 2 20 2 2 2 3 3 2" xfId="49973"/>
    <cellStyle name="Percent 2 20 2 2 2 3 4" xfId="35637"/>
    <cellStyle name="Percent 2 20 2 2 2 4" xfId="10426"/>
    <cellStyle name="Percent 2 20 2 2 2 4 2" xfId="24909"/>
    <cellStyle name="Percent 2 20 2 2 2 4 2 2" xfId="53580"/>
    <cellStyle name="Percent 2 20 2 2 2 4 3" xfId="39244"/>
    <cellStyle name="Percent 2 20 2 2 2 5" xfId="17739"/>
    <cellStyle name="Percent 2 20 2 2 2 5 2" xfId="46410"/>
    <cellStyle name="Percent 2 20 2 2 2 6" xfId="32074"/>
    <cellStyle name="Percent 2 20 2 2 3" xfId="4106"/>
    <cellStyle name="Percent 2 20 2 2 3 2" xfId="7669"/>
    <cellStyle name="Percent 2 20 2 2 3 2 2" xfId="14873"/>
    <cellStyle name="Percent 2 20 2 2 3 2 2 2" xfId="29356"/>
    <cellStyle name="Percent 2 20 2 2 3 2 2 2 2" xfId="58027"/>
    <cellStyle name="Percent 2 20 2 2 3 2 2 3" xfId="43691"/>
    <cellStyle name="Percent 2 20 2 2 3 2 3" xfId="22186"/>
    <cellStyle name="Percent 2 20 2 2 3 2 3 2" xfId="50857"/>
    <cellStyle name="Percent 2 20 2 2 3 2 4" xfId="36521"/>
    <cellStyle name="Percent 2 20 2 2 3 3" xfId="11310"/>
    <cellStyle name="Percent 2 20 2 2 3 3 2" xfId="25793"/>
    <cellStyle name="Percent 2 20 2 2 3 3 2 2" xfId="54464"/>
    <cellStyle name="Percent 2 20 2 2 3 3 3" xfId="40128"/>
    <cellStyle name="Percent 2 20 2 2 3 4" xfId="18623"/>
    <cellStyle name="Percent 2 20 2 2 3 4 2" xfId="47294"/>
    <cellStyle name="Percent 2 20 2 2 3 5" xfId="32958"/>
    <cellStyle name="Percent 2 20 2 2 4" xfId="5891"/>
    <cellStyle name="Percent 2 20 2 2 4 2" xfId="13095"/>
    <cellStyle name="Percent 2 20 2 2 4 2 2" xfId="27578"/>
    <cellStyle name="Percent 2 20 2 2 4 2 2 2" xfId="56249"/>
    <cellStyle name="Percent 2 20 2 2 4 2 3" xfId="41913"/>
    <cellStyle name="Percent 2 20 2 2 4 3" xfId="20408"/>
    <cellStyle name="Percent 2 20 2 2 4 3 2" xfId="49079"/>
    <cellStyle name="Percent 2 20 2 2 4 4" xfId="34743"/>
    <cellStyle name="Percent 2 20 2 2 5" xfId="9532"/>
    <cellStyle name="Percent 2 20 2 2 5 2" xfId="24015"/>
    <cellStyle name="Percent 2 20 2 2 5 2 2" xfId="52686"/>
    <cellStyle name="Percent 2 20 2 2 5 3" xfId="38350"/>
    <cellStyle name="Percent 2 20 2 2 6" xfId="16845"/>
    <cellStyle name="Percent 2 20 2 2 6 2" xfId="45516"/>
    <cellStyle name="Percent 2 20 2 2 7" xfId="31180"/>
    <cellStyle name="Percent 2 20 2 2 8" xfId="2346"/>
    <cellStyle name="Percent 2 20 2 3" xfId="2795"/>
    <cellStyle name="Percent 2 20 2 3 2" xfId="4556"/>
    <cellStyle name="Percent 2 20 2 3 2 2" xfId="8119"/>
    <cellStyle name="Percent 2 20 2 3 2 2 2" xfId="15323"/>
    <cellStyle name="Percent 2 20 2 3 2 2 2 2" xfId="29806"/>
    <cellStyle name="Percent 2 20 2 3 2 2 2 2 2" xfId="58477"/>
    <cellStyle name="Percent 2 20 2 3 2 2 2 3" xfId="44141"/>
    <cellStyle name="Percent 2 20 2 3 2 2 3" xfId="22636"/>
    <cellStyle name="Percent 2 20 2 3 2 2 3 2" xfId="51307"/>
    <cellStyle name="Percent 2 20 2 3 2 2 4" xfId="36971"/>
    <cellStyle name="Percent 2 20 2 3 2 3" xfId="11760"/>
    <cellStyle name="Percent 2 20 2 3 2 3 2" xfId="26243"/>
    <cellStyle name="Percent 2 20 2 3 2 3 2 2" xfId="54914"/>
    <cellStyle name="Percent 2 20 2 3 2 3 3" xfId="40578"/>
    <cellStyle name="Percent 2 20 2 3 2 4" xfId="19073"/>
    <cellStyle name="Percent 2 20 2 3 2 4 2" xfId="47744"/>
    <cellStyle name="Percent 2 20 2 3 2 5" xfId="33408"/>
    <cellStyle name="Percent 2 20 2 3 3" xfId="6351"/>
    <cellStyle name="Percent 2 20 2 3 3 2" xfId="13555"/>
    <cellStyle name="Percent 2 20 2 3 3 2 2" xfId="28038"/>
    <cellStyle name="Percent 2 20 2 3 3 2 2 2" xfId="56709"/>
    <cellStyle name="Percent 2 20 2 3 3 2 3" xfId="42373"/>
    <cellStyle name="Percent 2 20 2 3 3 3" xfId="20868"/>
    <cellStyle name="Percent 2 20 2 3 3 3 2" xfId="49539"/>
    <cellStyle name="Percent 2 20 2 3 3 4" xfId="35203"/>
    <cellStyle name="Percent 2 20 2 3 4" xfId="9992"/>
    <cellStyle name="Percent 2 20 2 3 4 2" xfId="24475"/>
    <cellStyle name="Percent 2 20 2 3 4 2 2" xfId="53146"/>
    <cellStyle name="Percent 2 20 2 3 4 3" xfId="38810"/>
    <cellStyle name="Percent 2 20 2 3 5" xfId="17305"/>
    <cellStyle name="Percent 2 20 2 3 5 2" xfId="45976"/>
    <cellStyle name="Percent 2 20 2 3 6" xfId="31640"/>
    <cellStyle name="Percent 2 20 2 4" xfId="3672"/>
    <cellStyle name="Percent 2 20 2 4 2" xfId="7235"/>
    <cellStyle name="Percent 2 20 2 4 2 2" xfId="14439"/>
    <cellStyle name="Percent 2 20 2 4 2 2 2" xfId="28922"/>
    <cellStyle name="Percent 2 20 2 4 2 2 2 2" xfId="57593"/>
    <cellStyle name="Percent 2 20 2 4 2 2 3" xfId="43257"/>
    <cellStyle name="Percent 2 20 2 4 2 3" xfId="21752"/>
    <cellStyle name="Percent 2 20 2 4 2 3 2" xfId="50423"/>
    <cellStyle name="Percent 2 20 2 4 2 4" xfId="36087"/>
    <cellStyle name="Percent 2 20 2 4 3" xfId="10876"/>
    <cellStyle name="Percent 2 20 2 4 3 2" xfId="25359"/>
    <cellStyle name="Percent 2 20 2 4 3 2 2" xfId="54030"/>
    <cellStyle name="Percent 2 20 2 4 3 3" xfId="39694"/>
    <cellStyle name="Percent 2 20 2 4 4" xfId="18189"/>
    <cellStyle name="Percent 2 20 2 4 4 2" xfId="46860"/>
    <cellStyle name="Percent 2 20 2 4 5" xfId="32524"/>
    <cellStyle name="Percent 2 20 2 5" xfId="5457"/>
    <cellStyle name="Percent 2 20 2 5 2" xfId="12661"/>
    <cellStyle name="Percent 2 20 2 5 2 2" xfId="27144"/>
    <cellStyle name="Percent 2 20 2 5 2 2 2" xfId="55815"/>
    <cellStyle name="Percent 2 20 2 5 2 3" xfId="41479"/>
    <cellStyle name="Percent 2 20 2 5 3" xfId="19974"/>
    <cellStyle name="Percent 2 20 2 5 3 2" xfId="48645"/>
    <cellStyle name="Percent 2 20 2 5 4" xfId="34309"/>
    <cellStyle name="Percent 2 20 2 6" xfId="9098"/>
    <cellStyle name="Percent 2 20 2 6 2" xfId="23581"/>
    <cellStyle name="Percent 2 20 2 6 2 2" xfId="52252"/>
    <cellStyle name="Percent 2 20 2 6 3" xfId="37916"/>
    <cellStyle name="Percent 2 20 2 7" xfId="16411"/>
    <cellStyle name="Percent 2 20 2 7 2" xfId="45082"/>
    <cellStyle name="Percent 2 20 2 8" xfId="30746"/>
    <cellStyle name="Percent 2 20 2 9" xfId="1916"/>
    <cellStyle name="Percent 2 20 3" xfId="1035"/>
    <cellStyle name="Percent 2 20 3 2" xfId="3011"/>
    <cellStyle name="Percent 2 20 3 2 2" xfId="4774"/>
    <cellStyle name="Percent 2 20 3 2 2 2" xfId="8337"/>
    <cellStyle name="Percent 2 20 3 2 2 2 2" xfId="15541"/>
    <cellStyle name="Percent 2 20 3 2 2 2 2 2" xfId="30024"/>
    <cellStyle name="Percent 2 20 3 2 2 2 2 2 2" xfId="58695"/>
    <cellStyle name="Percent 2 20 3 2 2 2 2 3" xfId="44359"/>
    <cellStyle name="Percent 2 20 3 2 2 2 3" xfId="22854"/>
    <cellStyle name="Percent 2 20 3 2 2 2 3 2" xfId="51525"/>
    <cellStyle name="Percent 2 20 3 2 2 2 4" xfId="37189"/>
    <cellStyle name="Percent 2 20 3 2 2 3" xfId="11978"/>
    <cellStyle name="Percent 2 20 3 2 2 3 2" xfId="26461"/>
    <cellStyle name="Percent 2 20 3 2 2 3 2 2" xfId="55132"/>
    <cellStyle name="Percent 2 20 3 2 2 3 3" xfId="40796"/>
    <cellStyle name="Percent 2 20 3 2 2 4" xfId="19291"/>
    <cellStyle name="Percent 2 20 3 2 2 4 2" xfId="47962"/>
    <cellStyle name="Percent 2 20 3 2 2 5" xfId="33626"/>
    <cellStyle name="Percent 2 20 3 2 3" xfId="6569"/>
    <cellStyle name="Percent 2 20 3 2 3 2" xfId="13773"/>
    <cellStyle name="Percent 2 20 3 2 3 2 2" xfId="28256"/>
    <cellStyle name="Percent 2 20 3 2 3 2 2 2" xfId="56927"/>
    <cellStyle name="Percent 2 20 3 2 3 2 3" xfId="42591"/>
    <cellStyle name="Percent 2 20 3 2 3 3" xfId="21086"/>
    <cellStyle name="Percent 2 20 3 2 3 3 2" xfId="49757"/>
    <cellStyle name="Percent 2 20 3 2 3 4" xfId="35421"/>
    <cellStyle name="Percent 2 20 3 2 4" xfId="10210"/>
    <cellStyle name="Percent 2 20 3 2 4 2" xfId="24693"/>
    <cellStyle name="Percent 2 20 3 2 4 2 2" xfId="53364"/>
    <cellStyle name="Percent 2 20 3 2 4 3" xfId="39028"/>
    <cellStyle name="Percent 2 20 3 2 5" xfId="17523"/>
    <cellStyle name="Percent 2 20 3 2 5 2" xfId="46194"/>
    <cellStyle name="Percent 2 20 3 2 6" xfId="31858"/>
    <cellStyle name="Percent 2 20 3 3" xfId="3890"/>
    <cellStyle name="Percent 2 20 3 3 2" xfId="7453"/>
    <cellStyle name="Percent 2 20 3 3 2 2" xfId="14657"/>
    <cellStyle name="Percent 2 20 3 3 2 2 2" xfId="29140"/>
    <cellStyle name="Percent 2 20 3 3 2 2 2 2" xfId="57811"/>
    <cellStyle name="Percent 2 20 3 3 2 2 3" xfId="43475"/>
    <cellStyle name="Percent 2 20 3 3 2 3" xfId="21970"/>
    <cellStyle name="Percent 2 20 3 3 2 3 2" xfId="50641"/>
    <cellStyle name="Percent 2 20 3 3 2 4" xfId="36305"/>
    <cellStyle name="Percent 2 20 3 3 3" xfId="11094"/>
    <cellStyle name="Percent 2 20 3 3 3 2" xfId="25577"/>
    <cellStyle name="Percent 2 20 3 3 3 2 2" xfId="54248"/>
    <cellStyle name="Percent 2 20 3 3 3 3" xfId="39912"/>
    <cellStyle name="Percent 2 20 3 3 4" xfId="18407"/>
    <cellStyle name="Percent 2 20 3 3 4 2" xfId="47078"/>
    <cellStyle name="Percent 2 20 3 3 5" xfId="32742"/>
    <cellStyle name="Percent 2 20 3 4" xfId="5675"/>
    <cellStyle name="Percent 2 20 3 4 2" xfId="12879"/>
    <cellStyle name="Percent 2 20 3 4 2 2" xfId="27362"/>
    <cellStyle name="Percent 2 20 3 4 2 2 2" xfId="56033"/>
    <cellStyle name="Percent 2 20 3 4 2 3" xfId="41697"/>
    <cellStyle name="Percent 2 20 3 4 3" xfId="20192"/>
    <cellStyle name="Percent 2 20 3 4 3 2" xfId="48863"/>
    <cellStyle name="Percent 2 20 3 4 4" xfId="34527"/>
    <cellStyle name="Percent 2 20 3 5" xfId="9316"/>
    <cellStyle name="Percent 2 20 3 5 2" xfId="23799"/>
    <cellStyle name="Percent 2 20 3 5 2 2" xfId="52470"/>
    <cellStyle name="Percent 2 20 3 5 3" xfId="38134"/>
    <cellStyle name="Percent 2 20 3 6" xfId="16629"/>
    <cellStyle name="Percent 2 20 3 6 2" xfId="45300"/>
    <cellStyle name="Percent 2 20 3 7" xfId="30964"/>
    <cellStyle name="Percent 2 20 3 8" xfId="2132"/>
    <cellStyle name="Percent 2 20 4" xfId="2581"/>
    <cellStyle name="Percent 2 20 4 2" xfId="4340"/>
    <cellStyle name="Percent 2 20 4 2 2" xfId="7903"/>
    <cellStyle name="Percent 2 20 4 2 2 2" xfId="15107"/>
    <cellStyle name="Percent 2 20 4 2 2 2 2" xfId="29590"/>
    <cellStyle name="Percent 2 20 4 2 2 2 2 2" xfId="58261"/>
    <cellStyle name="Percent 2 20 4 2 2 2 3" xfId="43925"/>
    <cellStyle name="Percent 2 20 4 2 2 3" xfId="22420"/>
    <cellStyle name="Percent 2 20 4 2 2 3 2" xfId="51091"/>
    <cellStyle name="Percent 2 20 4 2 2 4" xfId="36755"/>
    <cellStyle name="Percent 2 20 4 2 3" xfId="11544"/>
    <cellStyle name="Percent 2 20 4 2 3 2" xfId="26027"/>
    <cellStyle name="Percent 2 20 4 2 3 2 2" xfId="54698"/>
    <cellStyle name="Percent 2 20 4 2 3 3" xfId="40362"/>
    <cellStyle name="Percent 2 20 4 2 4" xfId="18857"/>
    <cellStyle name="Percent 2 20 4 2 4 2" xfId="47528"/>
    <cellStyle name="Percent 2 20 4 2 5" xfId="33192"/>
    <cellStyle name="Percent 2 20 4 3" xfId="6135"/>
    <cellStyle name="Percent 2 20 4 3 2" xfId="13339"/>
    <cellStyle name="Percent 2 20 4 3 2 2" xfId="27822"/>
    <cellStyle name="Percent 2 20 4 3 2 2 2" xfId="56493"/>
    <cellStyle name="Percent 2 20 4 3 2 3" xfId="42157"/>
    <cellStyle name="Percent 2 20 4 3 3" xfId="20652"/>
    <cellStyle name="Percent 2 20 4 3 3 2" xfId="49323"/>
    <cellStyle name="Percent 2 20 4 3 4" xfId="34987"/>
    <cellStyle name="Percent 2 20 4 4" xfId="9776"/>
    <cellStyle name="Percent 2 20 4 4 2" xfId="24259"/>
    <cellStyle name="Percent 2 20 4 4 2 2" xfId="52930"/>
    <cellStyle name="Percent 2 20 4 4 3" xfId="38594"/>
    <cellStyle name="Percent 2 20 4 5" xfId="17089"/>
    <cellStyle name="Percent 2 20 4 5 2" xfId="45760"/>
    <cellStyle name="Percent 2 20 4 6" xfId="31424"/>
    <cellStyle name="Percent 2 20 5" xfId="3458"/>
    <cellStyle name="Percent 2 20 5 2" xfId="7019"/>
    <cellStyle name="Percent 2 20 5 2 2" xfId="14223"/>
    <cellStyle name="Percent 2 20 5 2 2 2" xfId="28706"/>
    <cellStyle name="Percent 2 20 5 2 2 2 2" xfId="57377"/>
    <cellStyle name="Percent 2 20 5 2 2 3" xfId="43041"/>
    <cellStyle name="Percent 2 20 5 2 3" xfId="21536"/>
    <cellStyle name="Percent 2 20 5 2 3 2" xfId="50207"/>
    <cellStyle name="Percent 2 20 5 2 4" xfId="35871"/>
    <cellStyle name="Percent 2 20 5 3" xfId="10660"/>
    <cellStyle name="Percent 2 20 5 3 2" xfId="25143"/>
    <cellStyle name="Percent 2 20 5 3 2 2" xfId="53814"/>
    <cellStyle name="Percent 2 20 5 3 3" xfId="39478"/>
    <cellStyle name="Percent 2 20 5 4" xfId="17973"/>
    <cellStyle name="Percent 2 20 5 4 2" xfId="46644"/>
    <cellStyle name="Percent 2 20 5 5" xfId="32308"/>
    <cellStyle name="Percent 2 20 6" xfId="5241"/>
    <cellStyle name="Percent 2 20 6 2" xfId="12445"/>
    <cellStyle name="Percent 2 20 6 2 2" xfId="26928"/>
    <cellStyle name="Percent 2 20 6 2 2 2" xfId="55599"/>
    <cellStyle name="Percent 2 20 6 2 3" xfId="41263"/>
    <cellStyle name="Percent 2 20 6 3" xfId="19758"/>
    <cellStyle name="Percent 2 20 6 3 2" xfId="48429"/>
    <cellStyle name="Percent 2 20 6 4" xfId="34093"/>
    <cellStyle name="Percent 2 20 7" xfId="8879"/>
    <cellStyle name="Percent 2 20 7 2" xfId="23362"/>
    <cellStyle name="Percent 2 20 7 2 2" xfId="52033"/>
    <cellStyle name="Percent 2 20 7 3" xfId="37697"/>
    <cellStyle name="Percent 2 20 8" xfId="16195"/>
    <cellStyle name="Percent 2 20 8 2" xfId="44866"/>
    <cellStyle name="Percent 2 20 9" xfId="30530"/>
    <cellStyle name="Percent 2 21" xfId="1255"/>
    <cellStyle name="Percent 2 21 2" xfId="1438"/>
    <cellStyle name="Percent 2 21 2 2" xfId="4993"/>
    <cellStyle name="Percent 2 21 2 2 2" xfId="8556"/>
    <cellStyle name="Percent 2 21 2 2 2 2" xfId="15760"/>
    <cellStyle name="Percent 2 21 2 2 2 2 2" xfId="30243"/>
    <cellStyle name="Percent 2 21 2 2 2 2 2 2" xfId="58914"/>
    <cellStyle name="Percent 2 21 2 2 2 2 3" xfId="44578"/>
    <cellStyle name="Percent 2 21 2 2 2 3" xfId="23073"/>
    <cellStyle name="Percent 2 21 2 2 2 3 2" xfId="51744"/>
    <cellStyle name="Percent 2 21 2 2 2 4" xfId="37408"/>
    <cellStyle name="Percent 2 21 2 2 3" xfId="12197"/>
    <cellStyle name="Percent 2 21 2 2 3 2" xfId="26680"/>
    <cellStyle name="Percent 2 21 2 2 3 2 2" xfId="55351"/>
    <cellStyle name="Percent 2 21 2 2 3 3" xfId="41015"/>
    <cellStyle name="Percent 2 21 2 2 4" xfId="19510"/>
    <cellStyle name="Percent 2 21 2 2 4 2" xfId="48181"/>
    <cellStyle name="Percent 2 21 2 2 5" xfId="33845"/>
    <cellStyle name="Percent 2 21 2 3" xfId="6788"/>
    <cellStyle name="Percent 2 21 2 3 2" xfId="13992"/>
    <cellStyle name="Percent 2 21 2 3 2 2" xfId="28475"/>
    <cellStyle name="Percent 2 21 2 3 2 2 2" xfId="57146"/>
    <cellStyle name="Percent 2 21 2 3 2 3" xfId="42810"/>
    <cellStyle name="Percent 2 21 2 3 3" xfId="21305"/>
    <cellStyle name="Percent 2 21 2 3 3 2" xfId="49976"/>
    <cellStyle name="Percent 2 21 2 3 4" xfId="35640"/>
    <cellStyle name="Percent 2 21 2 4" xfId="10429"/>
    <cellStyle name="Percent 2 21 2 4 2" xfId="24912"/>
    <cellStyle name="Percent 2 21 2 4 2 2" xfId="53583"/>
    <cellStyle name="Percent 2 21 2 4 3" xfId="39247"/>
    <cellStyle name="Percent 2 21 2 5" xfId="17742"/>
    <cellStyle name="Percent 2 21 2 5 2" xfId="46413"/>
    <cellStyle name="Percent 2 21 2 6" xfId="32077"/>
    <cellStyle name="Percent 2 21 3" xfId="4109"/>
    <cellStyle name="Percent 2 21 3 2" xfId="7672"/>
    <cellStyle name="Percent 2 21 3 2 2" xfId="14876"/>
    <cellStyle name="Percent 2 21 3 2 2 2" xfId="29359"/>
    <cellStyle name="Percent 2 21 3 2 2 2 2" xfId="58030"/>
    <cellStyle name="Percent 2 21 3 2 2 3" xfId="43694"/>
    <cellStyle name="Percent 2 21 3 2 3" xfId="22189"/>
    <cellStyle name="Percent 2 21 3 2 3 2" xfId="50860"/>
    <cellStyle name="Percent 2 21 3 2 4" xfId="36524"/>
    <cellStyle name="Percent 2 21 3 3" xfId="11313"/>
    <cellStyle name="Percent 2 21 3 3 2" xfId="25796"/>
    <cellStyle name="Percent 2 21 3 3 2 2" xfId="54467"/>
    <cellStyle name="Percent 2 21 3 3 3" xfId="40131"/>
    <cellStyle name="Percent 2 21 3 4" xfId="18626"/>
    <cellStyle name="Percent 2 21 3 4 2" xfId="47297"/>
    <cellStyle name="Percent 2 21 3 5" xfId="32961"/>
    <cellStyle name="Percent 2 21 4" xfId="5894"/>
    <cellStyle name="Percent 2 21 4 2" xfId="13098"/>
    <cellStyle name="Percent 2 21 4 2 2" xfId="27581"/>
    <cellStyle name="Percent 2 21 4 2 2 2" xfId="56252"/>
    <cellStyle name="Percent 2 21 4 2 3" xfId="41916"/>
    <cellStyle name="Percent 2 21 4 3" xfId="20411"/>
    <cellStyle name="Percent 2 21 4 3 2" xfId="49082"/>
    <cellStyle name="Percent 2 21 4 4" xfId="34746"/>
    <cellStyle name="Percent 2 21 5" xfId="9535"/>
    <cellStyle name="Percent 2 21 5 2" xfId="24018"/>
    <cellStyle name="Percent 2 21 5 2 2" xfId="52689"/>
    <cellStyle name="Percent 2 21 5 3" xfId="38353"/>
    <cellStyle name="Percent 2 21 6" xfId="16848"/>
    <cellStyle name="Percent 2 21 6 2" xfId="45519"/>
    <cellStyle name="Percent 2 21 7" xfId="31183"/>
    <cellStyle name="Percent 2 22" xfId="1298"/>
    <cellStyle name="Percent 2 22 2" xfId="3242"/>
    <cellStyle name="Percent 2 22 2 2" xfId="5008"/>
    <cellStyle name="Percent 2 22 2 2 2" xfId="8571"/>
    <cellStyle name="Percent 2 22 2 2 2 2" xfId="15775"/>
    <cellStyle name="Percent 2 22 2 2 2 2 2" xfId="30258"/>
    <cellStyle name="Percent 2 22 2 2 2 2 2 2" xfId="58929"/>
    <cellStyle name="Percent 2 22 2 2 2 2 3" xfId="44593"/>
    <cellStyle name="Percent 2 22 2 2 2 3" xfId="23088"/>
    <cellStyle name="Percent 2 22 2 2 2 3 2" xfId="51759"/>
    <cellStyle name="Percent 2 22 2 2 2 4" xfId="37423"/>
    <cellStyle name="Percent 2 22 2 2 3" xfId="12212"/>
    <cellStyle name="Percent 2 22 2 2 3 2" xfId="26695"/>
    <cellStyle name="Percent 2 22 2 2 3 2 2" xfId="55366"/>
    <cellStyle name="Percent 2 22 2 2 3 3" xfId="41030"/>
    <cellStyle name="Percent 2 22 2 2 4" xfId="19525"/>
    <cellStyle name="Percent 2 22 2 2 4 2" xfId="48196"/>
    <cellStyle name="Percent 2 22 2 2 5" xfId="33860"/>
    <cellStyle name="Percent 2 22 2 3" xfId="6803"/>
    <cellStyle name="Percent 2 22 2 3 2" xfId="14007"/>
    <cellStyle name="Percent 2 22 2 3 2 2" xfId="28490"/>
    <cellStyle name="Percent 2 22 2 3 2 2 2" xfId="57161"/>
    <cellStyle name="Percent 2 22 2 3 2 3" xfId="42825"/>
    <cellStyle name="Percent 2 22 2 3 3" xfId="21320"/>
    <cellStyle name="Percent 2 22 2 3 3 2" xfId="49991"/>
    <cellStyle name="Percent 2 22 2 3 4" xfId="35655"/>
    <cellStyle name="Percent 2 22 2 4" xfId="10444"/>
    <cellStyle name="Percent 2 22 2 4 2" xfId="24927"/>
    <cellStyle name="Percent 2 22 2 4 2 2" xfId="53598"/>
    <cellStyle name="Percent 2 22 2 4 3" xfId="39262"/>
    <cellStyle name="Percent 2 22 2 5" xfId="17757"/>
    <cellStyle name="Percent 2 22 2 5 2" xfId="46428"/>
    <cellStyle name="Percent 2 22 2 6" xfId="32092"/>
    <cellStyle name="Percent 2 22 3" xfId="4124"/>
    <cellStyle name="Percent 2 22 3 2" xfId="7687"/>
    <cellStyle name="Percent 2 22 3 2 2" xfId="14891"/>
    <cellStyle name="Percent 2 22 3 2 2 2" xfId="29374"/>
    <cellStyle name="Percent 2 22 3 2 2 2 2" xfId="58045"/>
    <cellStyle name="Percent 2 22 3 2 2 3" xfId="43709"/>
    <cellStyle name="Percent 2 22 3 2 3" xfId="22204"/>
    <cellStyle name="Percent 2 22 3 2 3 2" xfId="50875"/>
    <cellStyle name="Percent 2 22 3 2 4" xfId="36539"/>
    <cellStyle name="Percent 2 22 3 3" xfId="11328"/>
    <cellStyle name="Percent 2 22 3 3 2" xfId="25811"/>
    <cellStyle name="Percent 2 22 3 3 2 2" xfId="54482"/>
    <cellStyle name="Percent 2 22 3 3 3" xfId="40146"/>
    <cellStyle name="Percent 2 22 3 4" xfId="18641"/>
    <cellStyle name="Percent 2 22 3 4 2" xfId="47312"/>
    <cellStyle name="Percent 2 22 3 5" xfId="32976"/>
    <cellStyle name="Percent 2 22 4" xfId="5919"/>
    <cellStyle name="Percent 2 22 4 2" xfId="13123"/>
    <cellStyle name="Percent 2 22 4 2 2" xfId="27606"/>
    <cellStyle name="Percent 2 22 4 2 2 2" xfId="56277"/>
    <cellStyle name="Percent 2 22 4 2 3" xfId="41941"/>
    <cellStyle name="Percent 2 22 4 3" xfId="20436"/>
    <cellStyle name="Percent 2 22 4 3 2" xfId="49107"/>
    <cellStyle name="Percent 2 22 4 4" xfId="34771"/>
    <cellStyle name="Percent 2 22 5" xfId="9560"/>
    <cellStyle name="Percent 2 22 5 2" xfId="24043"/>
    <cellStyle name="Percent 2 22 5 2 2" xfId="52714"/>
    <cellStyle name="Percent 2 22 5 3" xfId="38378"/>
    <cellStyle name="Percent 2 22 6" xfId="16873"/>
    <cellStyle name="Percent 2 22 6 2" xfId="45544"/>
    <cellStyle name="Percent 2 22 7" xfId="31208"/>
    <cellStyle name="Percent 2 23" xfId="1411"/>
    <cellStyle name="Percent 2 24" xfId="5011"/>
    <cellStyle name="Percent 2 24 2" xfId="12215"/>
    <cellStyle name="Percent 2 24 2 2" xfId="26698"/>
    <cellStyle name="Percent 2 24 2 2 2" xfId="55369"/>
    <cellStyle name="Percent 2 24 2 3" xfId="41033"/>
    <cellStyle name="Percent 2 24 3" xfId="19528"/>
    <cellStyle name="Percent 2 24 3 2" xfId="48199"/>
    <cellStyle name="Percent 2 24 4" xfId="33863"/>
    <cellStyle name="Percent 2 25" xfId="8632"/>
    <cellStyle name="Percent 2 25 2" xfId="23115"/>
    <cellStyle name="Percent 2 25 2 2" xfId="51786"/>
    <cellStyle name="Percent 2 25 3" xfId="37450"/>
    <cellStyle name="Percent 2 26" xfId="15923"/>
    <cellStyle name="Percent 2 27" xfId="15966"/>
    <cellStyle name="Percent 2 27 2" xfId="44637"/>
    <cellStyle name="Percent 2 28" xfId="30301"/>
    <cellStyle name="Percent 2 3" xfId="401"/>
    <cellStyle name="Percent 2 3 10" xfId="30455"/>
    <cellStyle name="Percent 2 3 2" xfId="536"/>
    <cellStyle name="Percent 2 3 2 10" xfId="1668"/>
    <cellStyle name="Percent 2 3 2 2" xfId="774"/>
    <cellStyle name="Percent 2 3 2 2 2" xfId="1215"/>
    <cellStyle name="Percent 2 3 2 2 2 2" xfId="3190"/>
    <cellStyle name="Percent 2 3 2 2 2 2 2" xfId="4954"/>
    <cellStyle name="Percent 2 3 2 2 2 2 2 2" xfId="8517"/>
    <cellStyle name="Percent 2 3 2 2 2 2 2 2 2" xfId="15721"/>
    <cellStyle name="Percent 2 3 2 2 2 2 2 2 2 2" xfId="30204"/>
    <cellStyle name="Percent 2 3 2 2 2 2 2 2 2 2 2" xfId="58875"/>
    <cellStyle name="Percent 2 3 2 2 2 2 2 2 2 3" xfId="44539"/>
    <cellStyle name="Percent 2 3 2 2 2 2 2 2 3" xfId="23034"/>
    <cellStyle name="Percent 2 3 2 2 2 2 2 2 3 2" xfId="51705"/>
    <cellStyle name="Percent 2 3 2 2 2 2 2 2 4" xfId="37369"/>
    <cellStyle name="Percent 2 3 2 2 2 2 2 3" xfId="12158"/>
    <cellStyle name="Percent 2 3 2 2 2 2 2 3 2" xfId="26641"/>
    <cellStyle name="Percent 2 3 2 2 2 2 2 3 2 2" xfId="55312"/>
    <cellStyle name="Percent 2 3 2 2 2 2 2 3 3" xfId="40976"/>
    <cellStyle name="Percent 2 3 2 2 2 2 2 4" xfId="19471"/>
    <cellStyle name="Percent 2 3 2 2 2 2 2 4 2" xfId="48142"/>
    <cellStyle name="Percent 2 3 2 2 2 2 2 5" xfId="33806"/>
    <cellStyle name="Percent 2 3 2 2 2 2 3" xfId="6749"/>
    <cellStyle name="Percent 2 3 2 2 2 2 3 2" xfId="13953"/>
    <cellStyle name="Percent 2 3 2 2 2 2 3 2 2" xfId="28436"/>
    <cellStyle name="Percent 2 3 2 2 2 2 3 2 2 2" xfId="57107"/>
    <cellStyle name="Percent 2 3 2 2 2 2 3 2 3" xfId="42771"/>
    <cellStyle name="Percent 2 3 2 2 2 2 3 3" xfId="21266"/>
    <cellStyle name="Percent 2 3 2 2 2 2 3 3 2" xfId="49937"/>
    <cellStyle name="Percent 2 3 2 2 2 2 3 4" xfId="35601"/>
    <cellStyle name="Percent 2 3 2 2 2 2 4" xfId="10390"/>
    <cellStyle name="Percent 2 3 2 2 2 2 4 2" xfId="24873"/>
    <cellStyle name="Percent 2 3 2 2 2 2 4 2 2" xfId="53544"/>
    <cellStyle name="Percent 2 3 2 2 2 2 4 3" xfId="39208"/>
    <cellStyle name="Percent 2 3 2 2 2 2 5" xfId="17703"/>
    <cellStyle name="Percent 2 3 2 2 2 2 5 2" xfId="46374"/>
    <cellStyle name="Percent 2 3 2 2 2 2 6" xfId="32038"/>
    <cellStyle name="Percent 2 3 2 2 2 3" xfId="4070"/>
    <cellStyle name="Percent 2 3 2 2 2 3 2" xfId="7633"/>
    <cellStyle name="Percent 2 3 2 2 2 3 2 2" xfId="14837"/>
    <cellStyle name="Percent 2 3 2 2 2 3 2 2 2" xfId="29320"/>
    <cellStyle name="Percent 2 3 2 2 2 3 2 2 2 2" xfId="57991"/>
    <cellStyle name="Percent 2 3 2 2 2 3 2 2 3" xfId="43655"/>
    <cellStyle name="Percent 2 3 2 2 2 3 2 3" xfId="22150"/>
    <cellStyle name="Percent 2 3 2 2 2 3 2 3 2" xfId="50821"/>
    <cellStyle name="Percent 2 3 2 2 2 3 2 4" xfId="36485"/>
    <cellStyle name="Percent 2 3 2 2 2 3 3" xfId="11274"/>
    <cellStyle name="Percent 2 3 2 2 2 3 3 2" xfId="25757"/>
    <cellStyle name="Percent 2 3 2 2 2 3 3 2 2" xfId="54428"/>
    <cellStyle name="Percent 2 3 2 2 2 3 3 3" xfId="40092"/>
    <cellStyle name="Percent 2 3 2 2 2 3 4" xfId="18587"/>
    <cellStyle name="Percent 2 3 2 2 2 3 4 2" xfId="47258"/>
    <cellStyle name="Percent 2 3 2 2 2 3 5" xfId="32922"/>
    <cellStyle name="Percent 2 3 2 2 2 4" xfId="5855"/>
    <cellStyle name="Percent 2 3 2 2 2 4 2" xfId="13059"/>
    <cellStyle name="Percent 2 3 2 2 2 4 2 2" xfId="27542"/>
    <cellStyle name="Percent 2 3 2 2 2 4 2 2 2" xfId="56213"/>
    <cellStyle name="Percent 2 3 2 2 2 4 2 3" xfId="41877"/>
    <cellStyle name="Percent 2 3 2 2 2 4 3" xfId="20372"/>
    <cellStyle name="Percent 2 3 2 2 2 4 3 2" xfId="49043"/>
    <cellStyle name="Percent 2 3 2 2 2 4 4" xfId="34707"/>
    <cellStyle name="Percent 2 3 2 2 2 5" xfId="9496"/>
    <cellStyle name="Percent 2 3 2 2 2 5 2" xfId="23979"/>
    <cellStyle name="Percent 2 3 2 2 2 5 2 2" xfId="52650"/>
    <cellStyle name="Percent 2 3 2 2 2 5 3" xfId="38314"/>
    <cellStyle name="Percent 2 3 2 2 2 6" xfId="16809"/>
    <cellStyle name="Percent 2 3 2 2 2 6 2" xfId="45480"/>
    <cellStyle name="Percent 2 3 2 2 2 7" xfId="31144"/>
    <cellStyle name="Percent 2 3 2 2 2 8" xfId="2311"/>
    <cellStyle name="Percent 2 3 2 2 3" xfId="2760"/>
    <cellStyle name="Percent 2 3 2 2 3 2" xfId="4520"/>
    <cellStyle name="Percent 2 3 2 2 3 2 2" xfId="8083"/>
    <cellStyle name="Percent 2 3 2 2 3 2 2 2" xfId="15287"/>
    <cellStyle name="Percent 2 3 2 2 3 2 2 2 2" xfId="29770"/>
    <cellStyle name="Percent 2 3 2 2 3 2 2 2 2 2" xfId="58441"/>
    <cellStyle name="Percent 2 3 2 2 3 2 2 2 3" xfId="44105"/>
    <cellStyle name="Percent 2 3 2 2 3 2 2 3" xfId="22600"/>
    <cellStyle name="Percent 2 3 2 2 3 2 2 3 2" xfId="51271"/>
    <cellStyle name="Percent 2 3 2 2 3 2 2 4" xfId="36935"/>
    <cellStyle name="Percent 2 3 2 2 3 2 3" xfId="11724"/>
    <cellStyle name="Percent 2 3 2 2 3 2 3 2" xfId="26207"/>
    <cellStyle name="Percent 2 3 2 2 3 2 3 2 2" xfId="54878"/>
    <cellStyle name="Percent 2 3 2 2 3 2 3 3" xfId="40542"/>
    <cellStyle name="Percent 2 3 2 2 3 2 4" xfId="19037"/>
    <cellStyle name="Percent 2 3 2 2 3 2 4 2" xfId="47708"/>
    <cellStyle name="Percent 2 3 2 2 3 2 5" xfId="33372"/>
    <cellStyle name="Percent 2 3 2 2 3 3" xfId="6315"/>
    <cellStyle name="Percent 2 3 2 2 3 3 2" xfId="13519"/>
    <cellStyle name="Percent 2 3 2 2 3 3 2 2" xfId="28002"/>
    <cellStyle name="Percent 2 3 2 2 3 3 2 2 2" xfId="56673"/>
    <cellStyle name="Percent 2 3 2 2 3 3 2 3" xfId="42337"/>
    <cellStyle name="Percent 2 3 2 2 3 3 3" xfId="20832"/>
    <cellStyle name="Percent 2 3 2 2 3 3 3 2" xfId="49503"/>
    <cellStyle name="Percent 2 3 2 2 3 3 4" xfId="35167"/>
    <cellStyle name="Percent 2 3 2 2 3 4" xfId="9956"/>
    <cellStyle name="Percent 2 3 2 2 3 4 2" xfId="24439"/>
    <cellStyle name="Percent 2 3 2 2 3 4 2 2" xfId="53110"/>
    <cellStyle name="Percent 2 3 2 2 3 4 3" xfId="38774"/>
    <cellStyle name="Percent 2 3 2 2 3 5" xfId="17269"/>
    <cellStyle name="Percent 2 3 2 2 3 5 2" xfId="45940"/>
    <cellStyle name="Percent 2 3 2 2 3 6" xfId="31604"/>
    <cellStyle name="Percent 2 3 2 2 4" xfId="3637"/>
    <cellStyle name="Percent 2 3 2 2 4 2" xfId="7199"/>
    <cellStyle name="Percent 2 3 2 2 4 2 2" xfId="14403"/>
    <cellStyle name="Percent 2 3 2 2 4 2 2 2" xfId="28886"/>
    <cellStyle name="Percent 2 3 2 2 4 2 2 2 2" xfId="57557"/>
    <cellStyle name="Percent 2 3 2 2 4 2 2 3" xfId="43221"/>
    <cellStyle name="Percent 2 3 2 2 4 2 3" xfId="21716"/>
    <cellStyle name="Percent 2 3 2 2 4 2 3 2" xfId="50387"/>
    <cellStyle name="Percent 2 3 2 2 4 2 4" xfId="36051"/>
    <cellStyle name="Percent 2 3 2 2 4 3" xfId="10840"/>
    <cellStyle name="Percent 2 3 2 2 4 3 2" xfId="25323"/>
    <cellStyle name="Percent 2 3 2 2 4 3 2 2" xfId="53994"/>
    <cellStyle name="Percent 2 3 2 2 4 3 3" xfId="39658"/>
    <cellStyle name="Percent 2 3 2 2 4 4" xfId="18153"/>
    <cellStyle name="Percent 2 3 2 2 4 4 2" xfId="46824"/>
    <cellStyle name="Percent 2 3 2 2 4 5" xfId="32488"/>
    <cellStyle name="Percent 2 3 2 2 5" xfId="5421"/>
    <cellStyle name="Percent 2 3 2 2 5 2" xfId="12625"/>
    <cellStyle name="Percent 2 3 2 2 5 2 2" xfId="27108"/>
    <cellStyle name="Percent 2 3 2 2 5 2 2 2" xfId="55779"/>
    <cellStyle name="Percent 2 3 2 2 5 2 3" xfId="41443"/>
    <cellStyle name="Percent 2 3 2 2 5 3" xfId="19938"/>
    <cellStyle name="Percent 2 3 2 2 5 3 2" xfId="48609"/>
    <cellStyle name="Percent 2 3 2 2 5 4" xfId="34273"/>
    <cellStyle name="Percent 2 3 2 2 6" xfId="9060"/>
    <cellStyle name="Percent 2 3 2 2 6 2" xfId="23543"/>
    <cellStyle name="Percent 2 3 2 2 6 2 2" xfId="52214"/>
    <cellStyle name="Percent 2 3 2 2 6 3" xfId="37878"/>
    <cellStyle name="Percent 2 3 2 2 7" xfId="16375"/>
    <cellStyle name="Percent 2 3 2 2 7 2" xfId="45046"/>
    <cellStyle name="Percent 2 3 2 2 8" xfId="30710"/>
    <cellStyle name="Percent 2 3 2 2 9" xfId="1881"/>
    <cellStyle name="Percent 2 3 2 3" xfId="999"/>
    <cellStyle name="Percent 2 3 2 3 2" xfId="2976"/>
    <cellStyle name="Percent 2 3 2 3 2 2" xfId="4738"/>
    <cellStyle name="Percent 2 3 2 3 2 2 2" xfId="8301"/>
    <cellStyle name="Percent 2 3 2 3 2 2 2 2" xfId="15505"/>
    <cellStyle name="Percent 2 3 2 3 2 2 2 2 2" xfId="29988"/>
    <cellStyle name="Percent 2 3 2 3 2 2 2 2 2 2" xfId="58659"/>
    <cellStyle name="Percent 2 3 2 3 2 2 2 2 3" xfId="44323"/>
    <cellStyle name="Percent 2 3 2 3 2 2 2 3" xfId="22818"/>
    <cellStyle name="Percent 2 3 2 3 2 2 2 3 2" xfId="51489"/>
    <cellStyle name="Percent 2 3 2 3 2 2 2 4" xfId="37153"/>
    <cellStyle name="Percent 2 3 2 3 2 2 3" xfId="11942"/>
    <cellStyle name="Percent 2 3 2 3 2 2 3 2" xfId="26425"/>
    <cellStyle name="Percent 2 3 2 3 2 2 3 2 2" xfId="55096"/>
    <cellStyle name="Percent 2 3 2 3 2 2 3 3" xfId="40760"/>
    <cellStyle name="Percent 2 3 2 3 2 2 4" xfId="19255"/>
    <cellStyle name="Percent 2 3 2 3 2 2 4 2" xfId="47926"/>
    <cellStyle name="Percent 2 3 2 3 2 2 5" xfId="33590"/>
    <cellStyle name="Percent 2 3 2 3 2 3" xfId="6533"/>
    <cellStyle name="Percent 2 3 2 3 2 3 2" xfId="13737"/>
    <cellStyle name="Percent 2 3 2 3 2 3 2 2" xfId="28220"/>
    <cellStyle name="Percent 2 3 2 3 2 3 2 2 2" xfId="56891"/>
    <cellStyle name="Percent 2 3 2 3 2 3 2 3" xfId="42555"/>
    <cellStyle name="Percent 2 3 2 3 2 3 3" xfId="21050"/>
    <cellStyle name="Percent 2 3 2 3 2 3 3 2" xfId="49721"/>
    <cellStyle name="Percent 2 3 2 3 2 3 4" xfId="35385"/>
    <cellStyle name="Percent 2 3 2 3 2 4" xfId="10174"/>
    <cellStyle name="Percent 2 3 2 3 2 4 2" xfId="24657"/>
    <cellStyle name="Percent 2 3 2 3 2 4 2 2" xfId="53328"/>
    <cellStyle name="Percent 2 3 2 3 2 4 3" xfId="38992"/>
    <cellStyle name="Percent 2 3 2 3 2 5" xfId="17487"/>
    <cellStyle name="Percent 2 3 2 3 2 5 2" xfId="46158"/>
    <cellStyle name="Percent 2 3 2 3 2 6" xfId="31822"/>
    <cellStyle name="Percent 2 3 2 3 3" xfId="3854"/>
    <cellStyle name="Percent 2 3 2 3 3 2" xfId="7417"/>
    <cellStyle name="Percent 2 3 2 3 3 2 2" xfId="14621"/>
    <cellStyle name="Percent 2 3 2 3 3 2 2 2" xfId="29104"/>
    <cellStyle name="Percent 2 3 2 3 3 2 2 2 2" xfId="57775"/>
    <cellStyle name="Percent 2 3 2 3 3 2 2 3" xfId="43439"/>
    <cellStyle name="Percent 2 3 2 3 3 2 3" xfId="21934"/>
    <cellStyle name="Percent 2 3 2 3 3 2 3 2" xfId="50605"/>
    <cellStyle name="Percent 2 3 2 3 3 2 4" xfId="36269"/>
    <cellStyle name="Percent 2 3 2 3 3 3" xfId="11058"/>
    <cellStyle name="Percent 2 3 2 3 3 3 2" xfId="25541"/>
    <cellStyle name="Percent 2 3 2 3 3 3 2 2" xfId="54212"/>
    <cellStyle name="Percent 2 3 2 3 3 3 3" xfId="39876"/>
    <cellStyle name="Percent 2 3 2 3 3 4" xfId="18371"/>
    <cellStyle name="Percent 2 3 2 3 3 4 2" xfId="47042"/>
    <cellStyle name="Percent 2 3 2 3 3 5" xfId="32706"/>
    <cellStyle name="Percent 2 3 2 3 4" xfId="5639"/>
    <cellStyle name="Percent 2 3 2 3 4 2" xfId="12843"/>
    <cellStyle name="Percent 2 3 2 3 4 2 2" xfId="27326"/>
    <cellStyle name="Percent 2 3 2 3 4 2 2 2" xfId="55997"/>
    <cellStyle name="Percent 2 3 2 3 4 2 3" xfId="41661"/>
    <cellStyle name="Percent 2 3 2 3 4 3" xfId="20156"/>
    <cellStyle name="Percent 2 3 2 3 4 3 2" xfId="48827"/>
    <cellStyle name="Percent 2 3 2 3 4 4" xfId="34491"/>
    <cellStyle name="Percent 2 3 2 3 5" xfId="9280"/>
    <cellStyle name="Percent 2 3 2 3 5 2" xfId="23763"/>
    <cellStyle name="Percent 2 3 2 3 5 2 2" xfId="52434"/>
    <cellStyle name="Percent 2 3 2 3 5 3" xfId="38098"/>
    <cellStyle name="Percent 2 3 2 3 6" xfId="16593"/>
    <cellStyle name="Percent 2 3 2 3 6 2" xfId="45264"/>
    <cellStyle name="Percent 2 3 2 3 7" xfId="30928"/>
    <cellStyle name="Percent 2 3 2 3 8" xfId="2097"/>
    <cellStyle name="Percent 2 3 2 4" xfId="2547"/>
    <cellStyle name="Percent 2 3 2 4 2" xfId="4304"/>
    <cellStyle name="Percent 2 3 2 4 2 2" xfId="7867"/>
    <cellStyle name="Percent 2 3 2 4 2 2 2" xfId="15071"/>
    <cellStyle name="Percent 2 3 2 4 2 2 2 2" xfId="29554"/>
    <cellStyle name="Percent 2 3 2 4 2 2 2 2 2" xfId="58225"/>
    <cellStyle name="Percent 2 3 2 4 2 2 2 3" xfId="43889"/>
    <cellStyle name="Percent 2 3 2 4 2 2 3" xfId="22384"/>
    <cellStyle name="Percent 2 3 2 4 2 2 3 2" xfId="51055"/>
    <cellStyle name="Percent 2 3 2 4 2 2 4" xfId="36719"/>
    <cellStyle name="Percent 2 3 2 4 2 3" xfId="11508"/>
    <cellStyle name="Percent 2 3 2 4 2 3 2" xfId="25991"/>
    <cellStyle name="Percent 2 3 2 4 2 3 2 2" xfId="54662"/>
    <cellStyle name="Percent 2 3 2 4 2 3 3" xfId="40326"/>
    <cellStyle name="Percent 2 3 2 4 2 4" xfId="18821"/>
    <cellStyle name="Percent 2 3 2 4 2 4 2" xfId="47492"/>
    <cellStyle name="Percent 2 3 2 4 2 5" xfId="33156"/>
    <cellStyle name="Percent 2 3 2 4 3" xfId="6099"/>
    <cellStyle name="Percent 2 3 2 4 3 2" xfId="13303"/>
    <cellStyle name="Percent 2 3 2 4 3 2 2" xfId="27786"/>
    <cellStyle name="Percent 2 3 2 4 3 2 2 2" xfId="56457"/>
    <cellStyle name="Percent 2 3 2 4 3 2 3" xfId="42121"/>
    <cellStyle name="Percent 2 3 2 4 3 3" xfId="20616"/>
    <cellStyle name="Percent 2 3 2 4 3 3 2" xfId="49287"/>
    <cellStyle name="Percent 2 3 2 4 3 4" xfId="34951"/>
    <cellStyle name="Percent 2 3 2 4 4" xfId="9740"/>
    <cellStyle name="Percent 2 3 2 4 4 2" xfId="24223"/>
    <cellStyle name="Percent 2 3 2 4 4 2 2" xfId="52894"/>
    <cellStyle name="Percent 2 3 2 4 4 3" xfId="38558"/>
    <cellStyle name="Percent 2 3 2 4 5" xfId="17053"/>
    <cellStyle name="Percent 2 3 2 4 5 2" xfId="45724"/>
    <cellStyle name="Percent 2 3 2 4 6" xfId="31388"/>
    <cellStyle name="Percent 2 3 2 5" xfId="3422"/>
    <cellStyle name="Percent 2 3 2 5 2" xfId="6983"/>
    <cellStyle name="Percent 2 3 2 5 2 2" xfId="14187"/>
    <cellStyle name="Percent 2 3 2 5 2 2 2" xfId="28670"/>
    <cellStyle name="Percent 2 3 2 5 2 2 2 2" xfId="57341"/>
    <cellStyle name="Percent 2 3 2 5 2 2 3" xfId="43005"/>
    <cellStyle name="Percent 2 3 2 5 2 3" xfId="21500"/>
    <cellStyle name="Percent 2 3 2 5 2 3 2" xfId="50171"/>
    <cellStyle name="Percent 2 3 2 5 2 4" xfId="35835"/>
    <cellStyle name="Percent 2 3 2 5 3" xfId="10624"/>
    <cellStyle name="Percent 2 3 2 5 3 2" xfId="25107"/>
    <cellStyle name="Percent 2 3 2 5 3 2 2" xfId="53778"/>
    <cellStyle name="Percent 2 3 2 5 3 3" xfId="39442"/>
    <cellStyle name="Percent 2 3 2 5 4" xfId="17937"/>
    <cellStyle name="Percent 2 3 2 5 4 2" xfId="46608"/>
    <cellStyle name="Percent 2 3 2 5 5" xfId="32272"/>
    <cellStyle name="Percent 2 3 2 6" xfId="5205"/>
    <cellStyle name="Percent 2 3 2 6 2" xfId="12409"/>
    <cellStyle name="Percent 2 3 2 6 2 2" xfId="26892"/>
    <cellStyle name="Percent 2 3 2 6 2 2 2" xfId="55563"/>
    <cellStyle name="Percent 2 3 2 6 2 3" xfId="41227"/>
    <cellStyle name="Percent 2 3 2 6 3" xfId="19722"/>
    <cellStyle name="Percent 2 3 2 6 3 2" xfId="48393"/>
    <cellStyle name="Percent 2 3 2 6 4" xfId="34057"/>
    <cellStyle name="Percent 2 3 2 7" xfId="8841"/>
    <cellStyle name="Percent 2 3 2 7 2" xfId="23324"/>
    <cellStyle name="Percent 2 3 2 7 2 2" xfId="51995"/>
    <cellStyle name="Percent 2 3 2 7 3" xfId="37659"/>
    <cellStyle name="Percent 2 3 2 8" xfId="16159"/>
    <cellStyle name="Percent 2 3 2 8 2" xfId="44830"/>
    <cellStyle name="Percent 2 3 2 9" xfId="30494"/>
    <cellStyle name="Percent 2 3 3" xfId="731"/>
    <cellStyle name="Percent 2 3 3 2" xfId="1176"/>
    <cellStyle name="Percent 2 3 3 2 2" xfId="3152"/>
    <cellStyle name="Percent 2 3 3 2 2 2" xfId="4915"/>
    <cellStyle name="Percent 2 3 3 2 2 2 2" xfId="8478"/>
    <cellStyle name="Percent 2 3 3 2 2 2 2 2" xfId="15682"/>
    <cellStyle name="Percent 2 3 3 2 2 2 2 2 2" xfId="30165"/>
    <cellStyle name="Percent 2 3 3 2 2 2 2 2 2 2" xfId="58836"/>
    <cellStyle name="Percent 2 3 3 2 2 2 2 2 3" xfId="44500"/>
    <cellStyle name="Percent 2 3 3 2 2 2 2 3" xfId="22995"/>
    <cellStyle name="Percent 2 3 3 2 2 2 2 3 2" xfId="51666"/>
    <cellStyle name="Percent 2 3 3 2 2 2 2 4" xfId="37330"/>
    <cellStyle name="Percent 2 3 3 2 2 2 3" xfId="12119"/>
    <cellStyle name="Percent 2 3 3 2 2 2 3 2" xfId="26602"/>
    <cellStyle name="Percent 2 3 3 2 2 2 3 2 2" xfId="55273"/>
    <cellStyle name="Percent 2 3 3 2 2 2 3 3" xfId="40937"/>
    <cellStyle name="Percent 2 3 3 2 2 2 4" xfId="19432"/>
    <cellStyle name="Percent 2 3 3 2 2 2 4 2" xfId="48103"/>
    <cellStyle name="Percent 2 3 3 2 2 2 5" xfId="33767"/>
    <cellStyle name="Percent 2 3 3 2 2 3" xfId="6710"/>
    <cellStyle name="Percent 2 3 3 2 2 3 2" xfId="13914"/>
    <cellStyle name="Percent 2 3 3 2 2 3 2 2" xfId="28397"/>
    <cellStyle name="Percent 2 3 3 2 2 3 2 2 2" xfId="57068"/>
    <cellStyle name="Percent 2 3 3 2 2 3 2 3" xfId="42732"/>
    <cellStyle name="Percent 2 3 3 2 2 3 3" xfId="21227"/>
    <cellStyle name="Percent 2 3 3 2 2 3 3 2" xfId="49898"/>
    <cellStyle name="Percent 2 3 3 2 2 3 4" xfId="35562"/>
    <cellStyle name="Percent 2 3 3 2 2 4" xfId="10351"/>
    <cellStyle name="Percent 2 3 3 2 2 4 2" xfId="24834"/>
    <cellStyle name="Percent 2 3 3 2 2 4 2 2" xfId="53505"/>
    <cellStyle name="Percent 2 3 3 2 2 4 3" xfId="39169"/>
    <cellStyle name="Percent 2 3 3 2 2 5" xfId="17664"/>
    <cellStyle name="Percent 2 3 3 2 2 5 2" xfId="46335"/>
    <cellStyle name="Percent 2 3 3 2 2 6" xfId="31999"/>
    <cellStyle name="Percent 2 3 3 2 3" xfId="4031"/>
    <cellStyle name="Percent 2 3 3 2 3 2" xfId="7594"/>
    <cellStyle name="Percent 2 3 3 2 3 2 2" xfId="14798"/>
    <cellStyle name="Percent 2 3 3 2 3 2 2 2" xfId="29281"/>
    <cellStyle name="Percent 2 3 3 2 3 2 2 2 2" xfId="57952"/>
    <cellStyle name="Percent 2 3 3 2 3 2 2 3" xfId="43616"/>
    <cellStyle name="Percent 2 3 3 2 3 2 3" xfId="22111"/>
    <cellStyle name="Percent 2 3 3 2 3 2 3 2" xfId="50782"/>
    <cellStyle name="Percent 2 3 3 2 3 2 4" xfId="36446"/>
    <cellStyle name="Percent 2 3 3 2 3 3" xfId="11235"/>
    <cellStyle name="Percent 2 3 3 2 3 3 2" xfId="25718"/>
    <cellStyle name="Percent 2 3 3 2 3 3 2 2" xfId="54389"/>
    <cellStyle name="Percent 2 3 3 2 3 3 3" xfId="40053"/>
    <cellStyle name="Percent 2 3 3 2 3 4" xfId="18548"/>
    <cellStyle name="Percent 2 3 3 2 3 4 2" xfId="47219"/>
    <cellStyle name="Percent 2 3 3 2 3 5" xfId="32883"/>
    <cellStyle name="Percent 2 3 3 2 4" xfId="5816"/>
    <cellStyle name="Percent 2 3 3 2 4 2" xfId="13020"/>
    <cellStyle name="Percent 2 3 3 2 4 2 2" xfId="27503"/>
    <cellStyle name="Percent 2 3 3 2 4 2 2 2" xfId="56174"/>
    <cellStyle name="Percent 2 3 3 2 4 2 3" xfId="41838"/>
    <cellStyle name="Percent 2 3 3 2 4 3" xfId="20333"/>
    <cellStyle name="Percent 2 3 3 2 4 3 2" xfId="49004"/>
    <cellStyle name="Percent 2 3 3 2 4 4" xfId="34668"/>
    <cellStyle name="Percent 2 3 3 2 5" xfId="9457"/>
    <cellStyle name="Percent 2 3 3 2 5 2" xfId="23940"/>
    <cellStyle name="Percent 2 3 3 2 5 2 2" xfId="52611"/>
    <cellStyle name="Percent 2 3 3 2 5 3" xfId="38275"/>
    <cellStyle name="Percent 2 3 3 2 6" xfId="16770"/>
    <cellStyle name="Percent 2 3 3 2 6 2" xfId="45441"/>
    <cellStyle name="Percent 2 3 3 2 7" xfId="31105"/>
    <cellStyle name="Percent 2 3 3 2 8" xfId="2273"/>
    <cellStyle name="Percent 2 3 3 3" xfId="2722"/>
    <cellStyle name="Percent 2 3 3 3 2" xfId="4481"/>
    <cellStyle name="Percent 2 3 3 3 2 2" xfId="8044"/>
    <cellStyle name="Percent 2 3 3 3 2 2 2" xfId="15248"/>
    <cellStyle name="Percent 2 3 3 3 2 2 2 2" xfId="29731"/>
    <cellStyle name="Percent 2 3 3 3 2 2 2 2 2" xfId="58402"/>
    <cellStyle name="Percent 2 3 3 3 2 2 2 3" xfId="44066"/>
    <cellStyle name="Percent 2 3 3 3 2 2 3" xfId="22561"/>
    <cellStyle name="Percent 2 3 3 3 2 2 3 2" xfId="51232"/>
    <cellStyle name="Percent 2 3 3 3 2 2 4" xfId="36896"/>
    <cellStyle name="Percent 2 3 3 3 2 3" xfId="11685"/>
    <cellStyle name="Percent 2 3 3 3 2 3 2" xfId="26168"/>
    <cellStyle name="Percent 2 3 3 3 2 3 2 2" xfId="54839"/>
    <cellStyle name="Percent 2 3 3 3 2 3 3" xfId="40503"/>
    <cellStyle name="Percent 2 3 3 3 2 4" xfId="18998"/>
    <cellStyle name="Percent 2 3 3 3 2 4 2" xfId="47669"/>
    <cellStyle name="Percent 2 3 3 3 2 5" xfId="33333"/>
    <cellStyle name="Percent 2 3 3 3 3" xfId="6276"/>
    <cellStyle name="Percent 2 3 3 3 3 2" xfId="13480"/>
    <cellStyle name="Percent 2 3 3 3 3 2 2" xfId="27963"/>
    <cellStyle name="Percent 2 3 3 3 3 2 2 2" xfId="56634"/>
    <cellStyle name="Percent 2 3 3 3 3 2 3" xfId="42298"/>
    <cellStyle name="Percent 2 3 3 3 3 3" xfId="20793"/>
    <cellStyle name="Percent 2 3 3 3 3 3 2" xfId="49464"/>
    <cellStyle name="Percent 2 3 3 3 3 4" xfId="35128"/>
    <cellStyle name="Percent 2 3 3 3 4" xfId="9917"/>
    <cellStyle name="Percent 2 3 3 3 4 2" xfId="24400"/>
    <cellStyle name="Percent 2 3 3 3 4 2 2" xfId="53071"/>
    <cellStyle name="Percent 2 3 3 3 4 3" xfId="38735"/>
    <cellStyle name="Percent 2 3 3 3 5" xfId="17230"/>
    <cellStyle name="Percent 2 3 3 3 5 2" xfId="45901"/>
    <cellStyle name="Percent 2 3 3 3 6" xfId="31565"/>
    <cellStyle name="Percent 2 3 3 4" xfId="3599"/>
    <cellStyle name="Percent 2 3 3 4 2" xfId="7160"/>
    <cellStyle name="Percent 2 3 3 4 2 2" xfId="14364"/>
    <cellStyle name="Percent 2 3 3 4 2 2 2" xfId="28847"/>
    <cellStyle name="Percent 2 3 3 4 2 2 2 2" xfId="57518"/>
    <cellStyle name="Percent 2 3 3 4 2 2 3" xfId="43182"/>
    <cellStyle name="Percent 2 3 3 4 2 3" xfId="21677"/>
    <cellStyle name="Percent 2 3 3 4 2 3 2" xfId="50348"/>
    <cellStyle name="Percent 2 3 3 4 2 4" xfId="36012"/>
    <cellStyle name="Percent 2 3 3 4 3" xfId="10801"/>
    <cellStyle name="Percent 2 3 3 4 3 2" xfId="25284"/>
    <cellStyle name="Percent 2 3 3 4 3 2 2" xfId="53955"/>
    <cellStyle name="Percent 2 3 3 4 3 3" xfId="39619"/>
    <cellStyle name="Percent 2 3 3 4 4" xfId="18114"/>
    <cellStyle name="Percent 2 3 3 4 4 2" xfId="46785"/>
    <cellStyle name="Percent 2 3 3 4 5" xfId="32449"/>
    <cellStyle name="Percent 2 3 3 5" xfId="5382"/>
    <cellStyle name="Percent 2 3 3 5 2" xfId="12586"/>
    <cellStyle name="Percent 2 3 3 5 2 2" xfId="27069"/>
    <cellStyle name="Percent 2 3 3 5 2 2 2" xfId="55740"/>
    <cellStyle name="Percent 2 3 3 5 2 3" xfId="41404"/>
    <cellStyle name="Percent 2 3 3 5 3" xfId="19899"/>
    <cellStyle name="Percent 2 3 3 5 3 2" xfId="48570"/>
    <cellStyle name="Percent 2 3 3 5 4" xfId="34234"/>
    <cellStyle name="Percent 2 3 3 6" xfId="9020"/>
    <cellStyle name="Percent 2 3 3 6 2" xfId="23503"/>
    <cellStyle name="Percent 2 3 3 6 2 2" xfId="52174"/>
    <cellStyle name="Percent 2 3 3 6 3" xfId="37838"/>
    <cellStyle name="Percent 2 3 3 7" xfId="16336"/>
    <cellStyle name="Percent 2 3 3 7 2" xfId="45007"/>
    <cellStyle name="Percent 2 3 3 8" xfId="30671"/>
    <cellStyle name="Percent 2 3 3 9" xfId="1843"/>
    <cellStyle name="Percent 2 3 4" xfId="960"/>
    <cellStyle name="Percent 2 3 4 2" xfId="2938"/>
    <cellStyle name="Percent 2 3 4 2 2" xfId="4699"/>
    <cellStyle name="Percent 2 3 4 2 2 2" xfId="8262"/>
    <cellStyle name="Percent 2 3 4 2 2 2 2" xfId="15466"/>
    <cellStyle name="Percent 2 3 4 2 2 2 2 2" xfId="29949"/>
    <cellStyle name="Percent 2 3 4 2 2 2 2 2 2" xfId="58620"/>
    <cellStyle name="Percent 2 3 4 2 2 2 2 3" xfId="44284"/>
    <cellStyle name="Percent 2 3 4 2 2 2 3" xfId="22779"/>
    <cellStyle name="Percent 2 3 4 2 2 2 3 2" xfId="51450"/>
    <cellStyle name="Percent 2 3 4 2 2 2 4" xfId="37114"/>
    <cellStyle name="Percent 2 3 4 2 2 3" xfId="11903"/>
    <cellStyle name="Percent 2 3 4 2 2 3 2" xfId="26386"/>
    <cellStyle name="Percent 2 3 4 2 2 3 2 2" xfId="55057"/>
    <cellStyle name="Percent 2 3 4 2 2 3 3" xfId="40721"/>
    <cellStyle name="Percent 2 3 4 2 2 4" xfId="19216"/>
    <cellStyle name="Percent 2 3 4 2 2 4 2" xfId="47887"/>
    <cellStyle name="Percent 2 3 4 2 2 5" xfId="33551"/>
    <cellStyle name="Percent 2 3 4 2 3" xfId="6494"/>
    <cellStyle name="Percent 2 3 4 2 3 2" xfId="13698"/>
    <cellStyle name="Percent 2 3 4 2 3 2 2" xfId="28181"/>
    <cellStyle name="Percent 2 3 4 2 3 2 2 2" xfId="56852"/>
    <cellStyle name="Percent 2 3 4 2 3 2 3" xfId="42516"/>
    <cellStyle name="Percent 2 3 4 2 3 3" xfId="21011"/>
    <cellStyle name="Percent 2 3 4 2 3 3 2" xfId="49682"/>
    <cellStyle name="Percent 2 3 4 2 3 4" xfId="35346"/>
    <cellStyle name="Percent 2 3 4 2 4" xfId="10135"/>
    <cellStyle name="Percent 2 3 4 2 4 2" xfId="24618"/>
    <cellStyle name="Percent 2 3 4 2 4 2 2" xfId="53289"/>
    <cellStyle name="Percent 2 3 4 2 4 3" xfId="38953"/>
    <cellStyle name="Percent 2 3 4 2 5" xfId="17448"/>
    <cellStyle name="Percent 2 3 4 2 5 2" xfId="46119"/>
    <cellStyle name="Percent 2 3 4 2 6" xfId="31783"/>
    <cellStyle name="Percent 2 3 4 3" xfId="3815"/>
    <cellStyle name="Percent 2 3 4 3 2" xfId="7378"/>
    <cellStyle name="Percent 2 3 4 3 2 2" xfId="14582"/>
    <cellStyle name="Percent 2 3 4 3 2 2 2" xfId="29065"/>
    <cellStyle name="Percent 2 3 4 3 2 2 2 2" xfId="57736"/>
    <cellStyle name="Percent 2 3 4 3 2 2 3" xfId="43400"/>
    <cellStyle name="Percent 2 3 4 3 2 3" xfId="21895"/>
    <cellStyle name="Percent 2 3 4 3 2 3 2" xfId="50566"/>
    <cellStyle name="Percent 2 3 4 3 2 4" xfId="36230"/>
    <cellStyle name="Percent 2 3 4 3 3" xfId="11019"/>
    <cellStyle name="Percent 2 3 4 3 3 2" xfId="25502"/>
    <cellStyle name="Percent 2 3 4 3 3 2 2" xfId="54173"/>
    <cellStyle name="Percent 2 3 4 3 3 3" xfId="39837"/>
    <cellStyle name="Percent 2 3 4 3 4" xfId="18332"/>
    <cellStyle name="Percent 2 3 4 3 4 2" xfId="47003"/>
    <cellStyle name="Percent 2 3 4 3 5" xfId="32667"/>
    <cellStyle name="Percent 2 3 4 4" xfId="5600"/>
    <cellStyle name="Percent 2 3 4 4 2" xfId="12804"/>
    <cellStyle name="Percent 2 3 4 4 2 2" xfId="27287"/>
    <cellStyle name="Percent 2 3 4 4 2 2 2" xfId="55958"/>
    <cellStyle name="Percent 2 3 4 4 2 3" xfId="41622"/>
    <cellStyle name="Percent 2 3 4 4 3" xfId="20117"/>
    <cellStyle name="Percent 2 3 4 4 3 2" xfId="48788"/>
    <cellStyle name="Percent 2 3 4 4 4" xfId="34452"/>
    <cellStyle name="Percent 2 3 4 5" xfId="9241"/>
    <cellStyle name="Percent 2 3 4 5 2" xfId="23724"/>
    <cellStyle name="Percent 2 3 4 5 2 2" xfId="52395"/>
    <cellStyle name="Percent 2 3 4 5 3" xfId="38059"/>
    <cellStyle name="Percent 2 3 4 6" xfId="16554"/>
    <cellStyle name="Percent 2 3 4 6 2" xfId="45225"/>
    <cellStyle name="Percent 2 3 4 7" xfId="30889"/>
    <cellStyle name="Percent 2 3 4 8" xfId="2059"/>
    <cellStyle name="Percent 2 3 5" xfId="1424"/>
    <cellStyle name="Percent 2 3 5 2" xfId="4265"/>
    <cellStyle name="Percent 2 3 5 2 2" xfId="7828"/>
    <cellStyle name="Percent 2 3 5 2 2 2" xfId="15032"/>
    <cellStyle name="Percent 2 3 5 2 2 2 2" xfId="29515"/>
    <cellStyle name="Percent 2 3 5 2 2 2 2 2" xfId="58186"/>
    <cellStyle name="Percent 2 3 5 2 2 2 3" xfId="43850"/>
    <cellStyle name="Percent 2 3 5 2 2 3" xfId="22345"/>
    <cellStyle name="Percent 2 3 5 2 2 3 2" xfId="51016"/>
    <cellStyle name="Percent 2 3 5 2 2 4" xfId="36680"/>
    <cellStyle name="Percent 2 3 5 2 3" xfId="11469"/>
    <cellStyle name="Percent 2 3 5 2 3 2" xfId="25952"/>
    <cellStyle name="Percent 2 3 5 2 3 2 2" xfId="54623"/>
    <cellStyle name="Percent 2 3 5 2 3 3" xfId="40287"/>
    <cellStyle name="Percent 2 3 5 2 4" xfId="18782"/>
    <cellStyle name="Percent 2 3 5 2 4 2" xfId="47453"/>
    <cellStyle name="Percent 2 3 5 2 5" xfId="33117"/>
    <cellStyle name="Percent 2 3 5 3" xfId="6060"/>
    <cellStyle name="Percent 2 3 5 3 2" xfId="13264"/>
    <cellStyle name="Percent 2 3 5 3 2 2" xfId="27747"/>
    <cellStyle name="Percent 2 3 5 3 2 2 2" xfId="56418"/>
    <cellStyle name="Percent 2 3 5 3 2 3" xfId="42082"/>
    <cellStyle name="Percent 2 3 5 3 3" xfId="20577"/>
    <cellStyle name="Percent 2 3 5 3 3 2" xfId="49248"/>
    <cellStyle name="Percent 2 3 5 3 4" xfId="34912"/>
    <cellStyle name="Percent 2 3 5 4" xfId="9701"/>
    <cellStyle name="Percent 2 3 5 4 2" xfId="24184"/>
    <cellStyle name="Percent 2 3 5 4 2 2" xfId="52855"/>
    <cellStyle name="Percent 2 3 5 4 3" xfId="38519"/>
    <cellStyle name="Percent 2 3 5 5" xfId="17014"/>
    <cellStyle name="Percent 2 3 5 5 2" xfId="45685"/>
    <cellStyle name="Percent 2 3 5 6" xfId="31349"/>
    <cellStyle name="Percent 2 3 6" xfId="3383"/>
    <cellStyle name="Percent 2 3 6 2" xfId="6944"/>
    <cellStyle name="Percent 2 3 6 2 2" xfId="14148"/>
    <cellStyle name="Percent 2 3 6 2 2 2" xfId="28631"/>
    <cellStyle name="Percent 2 3 6 2 2 2 2" xfId="57302"/>
    <cellStyle name="Percent 2 3 6 2 2 3" xfId="42966"/>
    <cellStyle name="Percent 2 3 6 2 3" xfId="21461"/>
    <cellStyle name="Percent 2 3 6 2 3 2" xfId="50132"/>
    <cellStyle name="Percent 2 3 6 2 4" xfId="35796"/>
    <cellStyle name="Percent 2 3 6 3" xfId="10585"/>
    <cellStyle name="Percent 2 3 6 3 2" xfId="25068"/>
    <cellStyle name="Percent 2 3 6 3 2 2" xfId="53739"/>
    <cellStyle name="Percent 2 3 6 3 3" xfId="39403"/>
    <cellStyle name="Percent 2 3 6 4" xfId="17898"/>
    <cellStyle name="Percent 2 3 6 4 2" xfId="46569"/>
    <cellStyle name="Percent 2 3 6 5" xfId="32233"/>
    <cellStyle name="Percent 2 3 7" xfId="5166"/>
    <cellStyle name="Percent 2 3 7 2" xfId="12370"/>
    <cellStyle name="Percent 2 3 7 2 2" xfId="26853"/>
    <cellStyle name="Percent 2 3 7 2 2 2" xfId="55524"/>
    <cellStyle name="Percent 2 3 7 2 3" xfId="41188"/>
    <cellStyle name="Percent 2 3 7 3" xfId="19683"/>
    <cellStyle name="Percent 2 3 7 3 2" xfId="48354"/>
    <cellStyle name="Percent 2 3 7 4" xfId="34018"/>
    <cellStyle name="Percent 2 3 8" xfId="8800"/>
    <cellStyle name="Percent 2 3 8 2" xfId="23283"/>
    <cellStyle name="Percent 2 3 8 2 2" xfId="51954"/>
    <cellStyle name="Percent 2 3 8 3" xfId="37618"/>
    <cellStyle name="Percent 2 3 9" xfId="16120"/>
    <cellStyle name="Percent 2 3 9 2" xfId="44791"/>
    <cellStyle name="Percent 2 4" xfId="402"/>
    <cellStyle name="Percent 2 4 2" xfId="525"/>
    <cellStyle name="Percent 2 4 3" xfId="1432"/>
    <cellStyle name="Percent 2 5" xfId="509"/>
    <cellStyle name="Percent 2 5 10" xfId="30480"/>
    <cellStyle name="Percent 2 5 11" xfId="1655"/>
    <cellStyle name="Percent 2 5 2" xfId="530"/>
    <cellStyle name="Percent 2 5 2 10" xfId="1664"/>
    <cellStyle name="Percent 2 5 2 2" xfId="769"/>
    <cellStyle name="Percent 2 5 2 2 2" xfId="1211"/>
    <cellStyle name="Percent 2 5 2 2 2 2" xfId="3186"/>
    <cellStyle name="Percent 2 5 2 2 2 2 2" xfId="4950"/>
    <cellStyle name="Percent 2 5 2 2 2 2 2 2" xfId="8513"/>
    <cellStyle name="Percent 2 5 2 2 2 2 2 2 2" xfId="15717"/>
    <cellStyle name="Percent 2 5 2 2 2 2 2 2 2 2" xfId="30200"/>
    <cellStyle name="Percent 2 5 2 2 2 2 2 2 2 2 2" xfId="58871"/>
    <cellStyle name="Percent 2 5 2 2 2 2 2 2 2 3" xfId="44535"/>
    <cellStyle name="Percent 2 5 2 2 2 2 2 2 3" xfId="23030"/>
    <cellStyle name="Percent 2 5 2 2 2 2 2 2 3 2" xfId="51701"/>
    <cellStyle name="Percent 2 5 2 2 2 2 2 2 4" xfId="37365"/>
    <cellStyle name="Percent 2 5 2 2 2 2 2 3" xfId="12154"/>
    <cellStyle name="Percent 2 5 2 2 2 2 2 3 2" xfId="26637"/>
    <cellStyle name="Percent 2 5 2 2 2 2 2 3 2 2" xfId="55308"/>
    <cellStyle name="Percent 2 5 2 2 2 2 2 3 3" xfId="40972"/>
    <cellStyle name="Percent 2 5 2 2 2 2 2 4" xfId="19467"/>
    <cellStyle name="Percent 2 5 2 2 2 2 2 4 2" xfId="48138"/>
    <cellStyle name="Percent 2 5 2 2 2 2 2 5" xfId="33802"/>
    <cellStyle name="Percent 2 5 2 2 2 2 3" xfId="6745"/>
    <cellStyle name="Percent 2 5 2 2 2 2 3 2" xfId="13949"/>
    <cellStyle name="Percent 2 5 2 2 2 2 3 2 2" xfId="28432"/>
    <cellStyle name="Percent 2 5 2 2 2 2 3 2 2 2" xfId="57103"/>
    <cellStyle name="Percent 2 5 2 2 2 2 3 2 3" xfId="42767"/>
    <cellStyle name="Percent 2 5 2 2 2 2 3 3" xfId="21262"/>
    <cellStyle name="Percent 2 5 2 2 2 2 3 3 2" xfId="49933"/>
    <cellStyle name="Percent 2 5 2 2 2 2 3 4" xfId="35597"/>
    <cellStyle name="Percent 2 5 2 2 2 2 4" xfId="10386"/>
    <cellStyle name="Percent 2 5 2 2 2 2 4 2" xfId="24869"/>
    <cellStyle name="Percent 2 5 2 2 2 2 4 2 2" xfId="53540"/>
    <cellStyle name="Percent 2 5 2 2 2 2 4 3" xfId="39204"/>
    <cellStyle name="Percent 2 5 2 2 2 2 5" xfId="17699"/>
    <cellStyle name="Percent 2 5 2 2 2 2 5 2" xfId="46370"/>
    <cellStyle name="Percent 2 5 2 2 2 2 6" xfId="32034"/>
    <cellStyle name="Percent 2 5 2 2 2 3" xfId="4066"/>
    <cellStyle name="Percent 2 5 2 2 2 3 2" xfId="7629"/>
    <cellStyle name="Percent 2 5 2 2 2 3 2 2" xfId="14833"/>
    <cellStyle name="Percent 2 5 2 2 2 3 2 2 2" xfId="29316"/>
    <cellStyle name="Percent 2 5 2 2 2 3 2 2 2 2" xfId="57987"/>
    <cellStyle name="Percent 2 5 2 2 2 3 2 2 3" xfId="43651"/>
    <cellStyle name="Percent 2 5 2 2 2 3 2 3" xfId="22146"/>
    <cellStyle name="Percent 2 5 2 2 2 3 2 3 2" xfId="50817"/>
    <cellStyle name="Percent 2 5 2 2 2 3 2 4" xfId="36481"/>
    <cellStyle name="Percent 2 5 2 2 2 3 3" xfId="11270"/>
    <cellStyle name="Percent 2 5 2 2 2 3 3 2" xfId="25753"/>
    <cellStyle name="Percent 2 5 2 2 2 3 3 2 2" xfId="54424"/>
    <cellStyle name="Percent 2 5 2 2 2 3 3 3" xfId="40088"/>
    <cellStyle name="Percent 2 5 2 2 2 3 4" xfId="18583"/>
    <cellStyle name="Percent 2 5 2 2 2 3 4 2" xfId="47254"/>
    <cellStyle name="Percent 2 5 2 2 2 3 5" xfId="32918"/>
    <cellStyle name="Percent 2 5 2 2 2 4" xfId="5851"/>
    <cellStyle name="Percent 2 5 2 2 2 4 2" xfId="13055"/>
    <cellStyle name="Percent 2 5 2 2 2 4 2 2" xfId="27538"/>
    <cellStyle name="Percent 2 5 2 2 2 4 2 2 2" xfId="56209"/>
    <cellStyle name="Percent 2 5 2 2 2 4 2 3" xfId="41873"/>
    <cellStyle name="Percent 2 5 2 2 2 4 3" xfId="20368"/>
    <cellStyle name="Percent 2 5 2 2 2 4 3 2" xfId="49039"/>
    <cellStyle name="Percent 2 5 2 2 2 4 4" xfId="34703"/>
    <cellStyle name="Percent 2 5 2 2 2 5" xfId="9492"/>
    <cellStyle name="Percent 2 5 2 2 2 5 2" xfId="23975"/>
    <cellStyle name="Percent 2 5 2 2 2 5 2 2" xfId="52646"/>
    <cellStyle name="Percent 2 5 2 2 2 5 3" xfId="38310"/>
    <cellStyle name="Percent 2 5 2 2 2 6" xfId="16805"/>
    <cellStyle name="Percent 2 5 2 2 2 6 2" xfId="45476"/>
    <cellStyle name="Percent 2 5 2 2 2 7" xfId="31140"/>
    <cellStyle name="Percent 2 5 2 2 2 8" xfId="2307"/>
    <cellStyle name="Percent 2 5 2 2 3" xfId="2756"/>
    <cellStyle name="Percent 2 5 2 2 3 2" xfId="4516"/>
    <cellStyle name="Percent 2 5 2 2 3 2 2" xfId="8079"/>
    <cellStyle name="Percent 2 5 2 2 3 2 2 2" xfId="15283"/>
    <cellStyle name="Percent 2 5 2 2 3 2 2 2 2" xfId="29766"/>
    <cellStyle name="Percent 2 5 2 2 3 2 2 2 2 2" xfId="58437"/>
    <cellStyle name="Percent 2 5 2 2 3 2 2 2 3" xfId="44101"/>
    <cellStyle name="Percent 2 5 2 2 3 2 2 3" xfId="22596"/>
    <cellStyle name="Percent 2 5 2 2 3 2 2 3 2" xfId="51267"/>
    <cellStyle name="Percent 2 5 2 2 3 2 2 4" xfId="36931"/>
    <cellStyle name="Percent 2 5 2 2 3 2 3" xfId="11720"/>
    <cellStyle name="Percent 2 5 2 2 3 2 3 2" xfId="26203"/>
    <cellStyle name="Percent 2 5 2 2 3 2 3 2 2" xfId="54874"/>
    <cellStyle name="Percent 2 5 2 2 3 2 3 3" xfId="40538"/>
    <cellStyle name="Percent 2 5 2 2 3 2 4" xfId="19033"/>
    <cellStyle name="Percent 2 5 2 2 3 2 4 2" xfId="47704"/>
    <cellStyle name="Percent 2 5 2 2 3 2 5" xfId="33368"/>
    <cellStyle name="Percent 2 5 2 2 3 3" xfId="6311"/>
    <cellStyle name="Percent 2 5 2 2 3 3 2" xfId="13515"/>
    <cellStyle name="Percent 2 5 2 2 3 3 2 2" xfId="27998"/>
    <cellStyle name="Percent 2 5 2 2 3 3 2 2 2" xfId="56669"/>
    <cellStyle name="Percent 2 5 2 2 3 3 2 3" xfId="42333"/>
    <cellStyle name="Percent 2 5 2 2 3 3 3" xfId="20828"/>
    <cellStyle name="Percent 2 5 2 2 3 3 3 2" xfId="49499"/>
    <cellStyle name="Percent 2 5 2 2 3 3 4" xfId="35163"/>
    <cellStyle name="Percent 2 5 2 2 3 4" xfId="9952"/>
    <cellStyle name="Percent 2 5 2 2 3 4 2" xfId="24435"/>
    <cellStyle name="Percent 2 5 2 2 3 4 2 2" xfId="53106"/>
    <cellStyle name="Percent 2 5 2 2 3 4 3" xfId="38770"/>
    <cellStyle name="Percent 2 5 2 2 3 5" xfId="17265"/>
    <cellStyle name="Percent 2 5 2 2 3 5 2" xfId="45936"/>
    <cellStyle name="Percent 2 5 2 2 3 6" xfId="31600"/>
    <cellStyle name="Percent 2 5 2 2 4" xfId="3633"/>
    <cellStyle name="Percent 2 5 2 2 4 2" xfId="7195"/>
    <cellStyle name="Percent 2 5 2 2 4 2 2" xfId="14399"/>
    <cellStyle name="Percent 2 5 2 2 4 2 2 2" xfId="28882"/>
    <cellStyle name="Percent 2 5 2 2 4 2 2 2 2" xfId="57553"/>
    <cellStyle name="Percent 2 5 2 2 4 2 2 3" xfId="43217"/>
    <cellStyle name="Percent 2 5 2 2 4 2 3" xfId="21712"/>
    <cellStyle name="Percent 2 5 2 2 4 2 3 2" xfId="50383"/>
    <cellStyle name="Percent 2 5 2 2 4 2 4" xfId="36047"/>
    <cellStyle name="Percent 2 5 2 2 4 3" xfId="10836"/>
    <cellStyle name="Percent 2 5 2 2 4 3 2" xfId="25319"/>
    <cellStyle name="Percent 2 5 2 2 4 3 2 2" xfId="53990"/>
    <cellStyle name="Percent 2 5 2 2 4 3 3" xfId="39654"/>
    <cellStyle name="Percent 2 5 2 2 4 4" xfId="18149"/>
    <cellStyle name="Percent 2 5 2 2 4 4 2" xfId="46820"/>
    <cellStyle name="Percent 2 5 2 2 4 5" xfId="32484"/>
    <cellStyle name="Percent 2 5 2 2 5" xfId="5417"/>
    <cellStyle name="Percent 2 5 2 2 5 2" xfId="12621"/>
    <cellStyle name="Percent 2 5 2 2 5 2 2" xfId="27104"/>
    <cellStyle name="Percent 2 5 2 2 5 2 2 2" xfId="55775"/>
    <cellStyle name="Percent 2 5 2 2 5 2 3" xfId="41439"/>
    <cellStyle name="Percent 2 5 2 2 5 3" xfId="19934"/>
    <cellStyle name="Percent 2 5 2 2 5 3 2" xfId="48605"/>
    <cellStyle name="Percent 2 5 2 2 5 4" xfId="34269"/>
    <cellStyle name="Percent 2 5 2 2 6" xfId="9055"/>
    <cellStyle name="Percent 2 5 2 2 6 2" xfId="23538"/>
    <cellStyle name="Percent 2 5 2 2 6 2 2" xfId="52209"/>
    <cellStyle name="Percent 2 5 2 2 6 3" xfId="37873"/>
    <cellStyle name="Percent 2 5 2 2 7" xfId="16371"/>
    <cellStyle name="Percent 2 5 2 2 7 2" xfId="45042"/>
    <cellStyle name="Percent 2 5 2 2 8" xfId="30706"/>
    <cellStyle name="Percent 2 5 2 2 9" xfId="1877"/>
    <cellStyle name="Percent 2 5 2 3" xfId="995"/>
    <cellStyle name="Percent 2 5 2 3 2" xfId="2972"/>
    <cellStyle name="Percent 2 5 2 3 2 2" xfId="4734"/>
    <cellStyle name="Percent 2 5 2 3 2 2 2" xfId="8297"/>
    <cellStyle name="Percent 2 5 2 3 2 2 2 2" xfId="15501"/>
    <cellStyle name="Percent 2 5 2 3 2 2 2 2 2" xfId="29984"/>
    <cellStyle name="Percent 2 5 2 3 2 2 2 2 2 2" xfId="58655"/>
    <cellStyle name="Percent 2 5 2 3 2 2 2 2 3" xfId="44319"/>
    <cellStyle name="Percent 2 5 2 3 2 2 2 3" xfId="22814"/>
    <cellStyle name="Percent 2 5 2 3 2 2 2 3 2" xfId="51485"/>
    <cellStyle name="Percent 2 5 2 3 2 2 2 4" xfId="37149"/>
    <cellStyle name="Percent 2 5 2 3 2 2 3" xfId="11938"/>
    <cellStyle name="Percent 2 5 2 3 2 2 3 2" xfId="26421"/>
    <cellStyle name="Percent 2 5 2 3 2 2 3 2 2" xfId="55092"/>
    <cellStyle name="Percent 2 5 2 3 2 2 3 3" xfId="40756"/>
    <cellStyle name="Percent 2 5 2 3 2 2 4" xfId="19251"/>
    <cellStyle name="Percent 2 5 2 3 2 2 4 2" xfId="47922"/>
    <cellStyle name="Percent 2 5 2 3 2 2 5" xfId="33586"/>
    <cellStyle name="Percent 2 5 2 3 2 3" xfId="6529"/>
    <cellStyle name="Percent 2 5 2 3 2 3 2" xfId="13733"/>
    <cellStyle name="Percent 2 5 2 3 2 3 2 2" xfId="28216"/>
    <cellStyle name="Percent 2 5 2 3 2 3 2 2 2" xfId="56887"/>
    <cellStyle name="Percent 2 5 2 3 2 3 2 3" xfId="42551"/>
    <cellStyle name="Percent 2 5 2 3 2 3 3" xfId="21046"/>
    <cellStyle name="Percent 2 5 2 3 2 3 3 2" xfId="49717"/>
    <cellStyle name="Percent 2 5 2 3 2 3 4" xfId="35381"/>
    <cellStyle name="Percent 2 5 2 3 2 4" xfId="10170"/>
    <cellStyle name="Percent 2 5 2 3 2 4 2" xfId="24653"/>
    <cellStyle name="Percent 2 5 2 3 2 4 2 2" xfId="53324"/>
    <cellStyle name="Percent 2 5 2 3 2 4 3" xfId="38988"/>
    <cellStyle name="Percent 2 5 2 3 2 5" xfId="17483"/>
    <cellStyle name="Percent 2 5 2 3 2 5 2" xfId="46154"/>
    <cellStyle name="Percent 2 5 2 3 2 6" xfId="31818"/>
    <cellStyle name="Percent 2 5 2 3 3" xfId="3850"/>
    <cellStyle name="Percent 2 5 2 3 3 2" xfId="7413"/>
    <cellStyle name="Percent 2 5 2 3 3 2 2" xfId="14617"/>
    <cellStyle name="Percent 2 5 2 3 3 2 2 2" xfId="29100"/>
    <cellStyle name="Percent 2 5 2 3 3 2 2 2 2" xfId="57771"/>
    <cellStyle name="Percent 2 5 2 3 3 2 2 3" xfId="43435"/>
    <cellStyle name="Percent 2 5 2 3 3 2 3" xfId="21930"/>
    <cellStyle name="Percent 2 5 2 3 3 2 3 2" xfId="50601"/>
    <cellStyle name="Percent 2 5 2 3 3 2 4" xfId="36265"/>
    <cellStyle name="Percent 2 5 2 3 3 3" xfId="11054"/>
    <cellStyle name="Percent 2 5 2 3 3 3 2" xfId="25537"/>
    <cellStyle name="Percent 2 5 2 3 3 3 2 2" xfId="54208"/>
    <cellStyle name="Percent 2 5 2 3 3 3 3" xfId="39872"/>
    <cellStyle name="Percent 2 5 2 3 3 4" xfId="18367"/>
    <cellStyle name="Percent 2 5 2 3 3 4 2" xfId="47038"/>
    <cellStyle name="Percent 2 5 2 3 3 5" xfId="32702"/>
    <cellStyle name="Percent 2 5 2 3 4" xfId="5635"/>
    <cellStyle name="Percent 2 5 2 3 4 2" xfId="12839"/>
    <cellStyle name="Percent 2 5 2 3 4 2 2" xfId="27322"/>
    <cellStyle name="Percent 2 5 2 3 4 2 2 2" xfId="55993"/>
    <cellStyle name="Percent 2 5 2 3 4 2 3" xfId="41657"/>
    <cellStyle name="Percent 2 5 2 3 4 3" xfId="20152"/>
    <cellStyle name="Percent 2 5 2 3 4 3 2" xfId="48823"/>
    <cellStyle name="Percent 2 5 2 3 4 4" xfId="34487"/>
    <cellStyle name="Percent 2 5 2 3 5" xfId="9276"/>
    <cellStyle name="Percent 2 5 2 3 5 2" xfId="23759"/>
    <cellStyle name="Percent 2 5 2 3 5 2 2" xfId="52430"/>
    <cellStyle name="Percent 2 5 2 3 5 3" xfId="38094"/>
    <cellStyle name="Percent 2 5 2 3 6" xfId="16589"/>
    <cellStyle name="Percent 2 5 2 3 6 2" xfId="45260"/>
    <cellStyle name="Percent 2 5 2 3 7" xfId="30924"/>
    <cellStyle name="Percent 2 5 2 3 8" xfId="2093"/>
    <cellStyle name="Percent 2 5 2 4" xfId="2543"/>
    <cellStyle name="Percent 2 5 2 4 2" xfId="4300"/>
    <cellStyle name="Percent 2 5 2 4 2 2" xfId="7863"/>
    <cellStyle name="Percent 2 5 2 4 2 2 2" xfId="15067"/>
    <cellStyle name="Percent 2 5 2 4 2 2 2 2" xfId="29550"/>
    <cellStyle name="Percent 2 5 2 4 2 2 2 2 2" xfId="58221"/>
    <cellStyle name="Percent 2 5 2 4 2 2 2 3" xfId="43885"/>
    <cellStyle name="Percent 2 5 2 4 2 2 3" xfId="22380"/>
    <cellStyle name="Percent 2 5 2 4 2 2 3 2" xfId="51051"/>
    <cellStyle name="Percent 2 5 2 4 2 2 4" xfId="36715"/>
    <cellStyle name="Percent 2 5 2 4 2 3" xfId="11504"/>
    <cellStyle name="Percent 2 5 2 4 2 3 2" xfId="25987"/>
    <cellStyle name="Percent 2 5 2 4 2 3 2 2" xfId="54658"/>
    <cellStyle name="Percent 2 5 2 4 2 3 3" xfId="40322"/>
    <cellStyle name="Percent 2 5 2 4 2 4" xfId="18817"/>
    <cellStyle name="Percent 2 5 2 4 2 4 2" xfId="47488"/>
    <cellStyle name="Percent 2 5 2 4 2 5" xfId="33152"/>
    <cellStyle name="Percent 2 5 2 4 3" xfId="6095"/>
    <cellStyle name="Percent 2 5 2 4 3 2" xfId="13299"/>
    <cellStyle name="Percent 2 5 2 4 3 2 2" xfId="27782"/>
    <cellStyle name="Percent 2 5 2 4 3 2 2 2" xfId="56453"/>
    <cellStyle name="Percent 2 5 2 4 3 2 3" xfId="42117"/>
    <cellStyle name="Percent 2 5 2 4 3 3" xfId="20612"/>
    <cellStyle name="Percent 2 5 2 4 3 3 2" xfId="49283"/>
    <cellStyle name="Percent 2 5 2 4 3 4" xfId="34947"/>
    <cellStyle name="Percent 2 5 2 4 4" xfId="9736"/>
    <cellStyle name="Percent 2 5 2 4 4 2" xfId="24219"/>
    <cellStyle name="Percent 2 5 2 4 4 2 2" xfId="52890"/>
    <cellStyle name="Percent 2 5 2 4 4 3" xfId="38554"/>
    <cellStyle name="Percent 2 5 2 4 5" xfId="17049"/>
    <cellStyle name="Percent 2 5 2 4 5 2" xfId="45720"/>
    <cellStyle name="Percent 2 5 2 4 6" xfId="31384"/>
    <cellStyle name="Percent 2 5 2 5" xfId="3418"/>
    <cellStyle name="Percent 2 5 2 5 2" xfId="6979"/>
    <cellStyle name="Percent 2 5 2 5 2 2" xfId="14183"/>
    <cellStyle name="Percent 2 5 2 5 2 2 2" xfId="28666"/>
    <cellStyle name="Percent 2 5 2 5 2 2 2 2" xfId="57337"/>
    <cellStyle name="Percent 2 5 2 5 2 2 3" xfId="43001"/>
    <cellStyle name="Percent 2 5 2 5 2 3" xfId="21496"/>
    <cellStyle name="Percent 2 5 2 5 2 3 2" xfId="50167"/>
    <cellStyle name="Percent 2 5 2 5 2 4" xfId="35831"/>
    <cellStyle name="Percent 2 5 2 5 3" xfId="10620"/>
    <cellStyle name="Percent 2 5 2 5 3 2" xfId="25103"/>
    <cellStyle name="Percent 2 5 2 5 3 2 2" xfId="53774"/>
    <cellStyle name="Percent 2 5 2 5 3 3" xfId="39438"/>
    <cellStyle name="Percent 2 5 2 5 4" xfId="17933"/>
    <cellStyle name="Percent 2 5 2 5 4 2" xfId="46604"/>
    <cellStyle name="Percent 2 5 2 5 5" xfId="32268"/>
    <cellStyle name="Percent 2 5 2 6" xfId="5201"/>
    <cellStyle name="Percent 2 5 2 6 2" xfId="12405"/>
    <cellStyle name="Percent 2 5 2 6 2 2" xfId="26888"/>
    <cellStyle name="Percent 2 5 2 6 2 2 2" xfId="55559"/>
    <cellStyle name="Percent 2 5 2 6 2 3" xfId="41223"/>
    <cellStyle name="Percent 2 5 2 6 3" xfId="19718"/>
    <cellStyle name="Percent 2 5 2 6 3 2" xfId="48389"/>
    <cellStyle name="Percent 2 5 2 6 4" xfId="34053"/>
    <cellStyle name="Percent 2 5 2 7" xfId="8836"/>
    <cellStyle name="Percent 2 5 2 7 2" xfId="23319"/>
    <cellStyle name="Percent 2 5 2 7 2 2" xfId="51990"/>
    <cellStyle name="Percent 2 5 2 7 3" xfId="37654"/>
    <cellStyle name="Percent 2 5 2 8" xfId="16155"/>
    <cellStyle name="Percent 2 5 2 8 2" xfId="44826"/>
    <cellStyle name="Percent 2 5 2 9" xfId="30490"/>
    <cellStyle name="Percent 2 5 3" xfId="757"/>
    <cellStyle name="Percent 2 5 3 2" xfId="1201"/>
    <cellStyle name="Percent 2 5 3 2 2" xfId="3177"/>
    <cellStyle name="Percent 2 5 3 2 2 2" xfId="4940"/>
    <cellStyle name="Percent 2 5 3 2 2 2 2" xfId="8503"/>
    <cellStyle name="Percent 2 5 3 2 2 2 2 2" xfId="15707"/>
    <cellStyle name="Percent 2 5 3 2 2 2 2 2 2" xfId="30190"/>
    <cellStyle name="Percent 2 5 3 2 2 2 2 2 2 2" xfId="58861"/>
    <cellStyle name="Percent 2 5 3 2 2 2 2 2 3" xfId="44525"/>
    <cellStyle name="Percent 2 5 3 2 2 2 2 3" xfId="23020"/>
    <cellStyle name="Percent 2 5 3 2 2 2 2 3 2" xfId="51691"/>
    <cellStyle name="Percent 2 5 3 2 2 2 2 4" xfId="37355"/>
    <cellStyle name="Percent 2 5 3 2 2 2 3" xfId="12144"/>
    <cellStyle name="Percent 2 5 3 2 2 2 3 2" xfId="26627"/>
    <cellStyle name="Percent 2 5 3 2 2 2 3 2 2" xfId="55298"/>
    <cellStyle name="Percent 2 5 3 2 2 2 3 3" xfId="40962"/>
    <cellStyle name="Percent 2 5 3 2 2 2 4" xfId="19457"/>
    <cellStyle name="Percent 2 5 3 2 2 2 4 2" xfId="48128"/>
    <cellStyle name="Percent 2 5 3 2 2 2 5" xfId="33792"/>
    <cellStyle name="Percent 2 5 3 2 2 3" xfId="6735"/>
    <cellStyle name="Percent 2 5 3 2 2 3 2" xfId="13939"/>
    <cellStyle name="Percent 2 5 3 2 2 3 2 2" xfId="28422"/>
    <cellStyle name="Percent 2 5 3 2 2 3 2 2 2" xfId="57093"/>
    <cellStyle name="Percent 2 5 3 2 2 3 2 3" xfId="42757"/>
    <cellStyle name="Percent 2 5 3 2 2 3 3" xfId="21252"/>
    <cellStyle name="Percent 2 5 3 2 2 3 3 2" xfId="49923"/>
    <cellStyle name="Percent 2 5 3 2 2 3 4" xfId="35587"/>
    <cellStyle name="Percent 2 5 3 2 2 4" xfId="10376"/>
    <cellStyle name="Percent 2 5 3 2 2 4 2" xfId="24859"/>
    <cellStyle name="Percent 2 5 3 2 2 4 2 2" xfId="53530"/>
    <cellStyle name="Percent 2 5 3 2 2 4 3" xfId="39194"/>
    <cellStyle name="Percent 2 5 3 2 2 5" xfId="17689"/>
    <cellStyle name="Percent 2 5 3 2 2 5 2" xfId="46360"/>
    <cellStyle name="Percent 2 5 3 2 2 6" xfId="32024"/>
    <cellStyle name="Percent 2 5 3 2 3" xfId="4056"/>
    <cellStyle name="Percent 2 5 3 2 3 2" xfId="7619"/>
    <cellStyle name="Percent 2 5 3 2 3 2 2" xfId="14823"/>
    <cellStyle name="Percent 2 5 3 2 3 2 2 2" xfId="29306"/>
    <cellStyle name="Percent 2 5 3 2 3 2 2 2 2" xfId="57977"/>
    <cellStyle name="Percent 2 5 3 2 3 2 2 3" xfId="43641"/>
    <cellStyle name="Percent 2 5 3 2 3 2 3" xfId="22136"/>
    <cellStyle name="Percent 2 5 3 2 3 2 3 2" xfId="50807"/>
    <cellStyle name="Percent 2 5 3 2 3 2 4" xfId="36471"/>
    <cellStyle name="Percent 2 5 3 2 3 3" xfId="11260"/>
    <cellStyle name="Percent 2 5 3 2 3 3 2" xfId="25743"/>
    <cellStyle name="Percent 2 5 3 2 3 3 2 2" xfId="54414"/>
    <cellStyle name="Percent 2 5 3 2 3 3 3" xfId="40078"/>
    <cellStyle name="Percent 2 5 3 2 3 4" xfId="18573"/>
    <cellStyle name="Percent 2 5 3 2 3 4 2" xfId="47244"/>
    <cellStyle name="Percent 2 5 3 2 3 5" xfId="32908"/>
    <cellStyle name="Percent 2 5 3 2 4" xfId="5841"/>
    <cellStyle name="Percent 2 5 3 2 4 2" xfId="13045"/>
    <cellStyle name="Percent 2 5 3 2 4 2 2" xfId="27528"/>
    <cellStyle name="Percent 2 5 3 2 4 2 2 2" xfId="56199"/>
    <cellStyle name="Percent 2 5 3 2 4 2 3" xfId="41863"/>
    <cellStyle name="Percent 2 5 3 2 4 3" xfId="20358"/>
    <cellStyle name="Percent 2 5 3 2 4 3 2" xfId="49029"/>
    <cellStyle name="Percent 2 5 3 2 4 4" xfId="34693"/>
    <cellStyle name="Percent 2 5 3 2 5" xfId="9482"/>
    <cellStyle name="Percent 2 5 3 2 5 2" xfId="23965"/>
    <cellStyle name="Percent 2 5 3 2 5 2 2" xfId="52636"/>
    <cellStyle name="Percent 2 5 3 2 5 3" xfId="38300"/>
    <cellStyle name="Percent 2 5 3 2 6" xfId="16795"/>
    <cellStyle name="Percent 2 5 3 2 6 2" xfId="45466"/>
    <cellStyle name="Percent 2 5 3 2 7" xfId="31130"/>
    <cellStyle name="Percent 2 5 3 2 8" xfId="2298"/>
    <cellStyle name="Percent 2 5 3 3" xfId="2747"/>
    <cellStyle name="Percent 2 5 3 3 2" xfId="4506"/>
    <cellStyle name="Percent 2 5 3 3 2 2" xfId="8069"/>
    <cellStyle name="Percent 2 5 3 3 2 2 2" xfId="15273"/>
    <cellStyle name="Percent 2 5 3 3 2 2 2 2" xfId="29756"/>
    <cellStyle name="Percent 2 5 3 3 2 2 2 2 2" xfId="58427"/>
    <cellStyle name="Percent 2 5 3 3 2 2 2 3" xfId="44091"/>
    <cellStyle name="Percent 2 5 3 3 2 2 3" xfId="22586"/>
    <cellStyle name="Percent 2 5 3 3 2 2 3 2" xfId="51257"/>
    <cellStyle name="Percent 2 5 3 3 2 2 4" xfId="36921"/>
    <cellStyle name="Percent 2 5 3 3 2 3" xfId="11710"/>
    <cellStyle name="Percent 2 5 3 3 2 3 2" xfId="26193"/>
    <cellStyle name="Percent 2 5 3 3 2 3 2 2" xfId="54864"/>
    <cellStyle name="Percent 2 5 3 3 2 3 3" xfId="40528"/>
    <cellStyle name="Percent 2 5 3 3 2 4" xfId="19023"/>
    <cellStyle name="Percent 2 5 3 3 2 4 2" xfId="47694"/>
    <cellStyle name="Percent 2 5 3 3 2 5" xfId="33358"/>
    <cellStyle name="Percent 2 5 3 3 3" xfId="6301"/>
    <cellStyle name="Percent 2 5 3 3 3 2" xfId="13505"/>
    <cellStyle name="Percent 2 5 3 3 3 2 2" xfId="27988"/>
    <cellStyle name="Percent 2 5 3 3 3 2 2 2" xfId="56659"/>
    <cellStyle name="Percent 2 5 3 3 3 2 3" xfId="42323"/>
    <cellStyle name="Percent 2 5 3 3 3 3" xfId="20818"/>
    <cellStyle name="Percent 2 5 3 3 3 3 2" xfId="49489"/>
    <cellStyle name="Percent 2 5 3 3 3 4" xfId="35153"/>
    <cellStyle name="Percent 2 5 3 3 4" xfId="9942"/>
    <cellStyle name="Percent 2 5 3 3 4 2" xfId="24425"/>
    <cellStyle name="Percent 2 5 3 3 4 2 2" xfId="53096"/>
    <cellStyle name="Percent 2 5 3 3 4 3" xfId="38760"/>
    <cellStyle name="Percent 2 5 3 3 5" xfId="17255"/>
    <cellStyle name="Percent 2 5 3 3 5 2" xfId="45926"/>
    <cellStyle name="Percent 2 5 3 3 6" xfId="31590"/>
    <cellStyle name="Percent 2 5 3 4" xfId="3624"/>
    <cellStyle name="Percent 2 5 3 4 2" xfId="7185"/>
    <cellStyle name="Percent 2 5 3 4 2 2" xfId="14389"/>
    <cellStyle name="Percent 2 5 3 4 2 2 2" xfId="28872"/>
    <cellStyle name="Percent 2 5 3 4 2 2 2 2" xfId="57543"/>
    <cellStyle name="Percent 2 5 3 4 2 2 3" xfId="43207"/>
    <cellStyle name="Percent 2 5 3 4 2 3" xfId="21702"/>
    <cellStyle name="Percent 2 5 3 4 2 3 2" xfId="50373"/>
    <cellStyle name="Percent 2 5 3 4 2 4" xfId="36037"/>
    <cellStyle name="Percent 2 5 3 4 3" xfId="10826"/>
    <cellStyle name="Percent 2 5 3 4 3 2" xfId="25309"/>
    <cellStyle name="Percent 2 5 3 4 3 2 2" xfId="53980"/>
    <cellStyle name="Percent 2 5 3 4 3 3" xfId="39644"/>
    <cellStyle name="Percent 2 5 3 4 4" xfId="18139"/>
    <cellStyle name="Percent 2 5 3 4 4 2" xfId="46810"/>
    <cellStyle name="Percent 2 5 3 4 5" xfId="32474"/>
    <cellStyle name="Percent 2 5 3 5" xfId="5407"/>
    <cellStyle name="Percent 2 5 3 5 2" xfId="12611"/>
    <cellStyle name="Percent 2 5 3 5 2 2" xfId="27094"/>
    <cellStyle name="Percent 2 5 3 5 2 2 2" xfId="55765"/>
    <cellStyle name="Percent 2 5 3 5 2 3" xfId="41429"/>
    <cellStyle name="Percent 2 5 3 5 3" xfId="19924"/>
    <cellStyle name="Percent 2 5 3 5 3 2" xfId="48595"/>
    <cellStyle name="Percent 2 5 3 5 4" xfId="34259"/>
    <cellStyle name="Percent 2 5 3 6" xfId="9045"/>
    <cellStyle name="Percent 2 5 3 6 2" xfId="23528"/>
    <cellStyle name="Percent 2 5 3 6 2 2" xfId="52199"/>
    <cellStyle name="Percent 2 5 3 6 3" xfId="37863"/>
    <cellStyle name="Percent 2 5 3 7" xfId="16361"/>
    <cellStyle name="Percent 2 5 3 7 2" xfId="45032"/>
    <cellStyle name="Percent 2 5 3 8" xfId="30696"/>
    <cellStyle name="Percent 2 5 3 9" xfId="1868"/>
    <cellStyle name="Percent 2 5 4" xfId="985"/>
    <cellStyle name="Percent 2 5 4 2" xfId="2963"/>
    <cellStyle name="Percent 2 5 4 2 2" xfId="4724"/>
    <cellStyle name="Percent 2 5 4 2 2 2" xfId="8287"/>
    <cellStyle name="Percent 2 5 4 2 2 2 2" xfId="15491"/>
    <cellStyle name="Percent 2 5 4 2 2 2 2 2" xfId="29974"/>
    <cellStyle name="Percent 2 5 4 2 2 2 2 2 2" xfId="58645"/>
    <cellStyle name="Percent 2 5 4 2 2 2 2 3" xfId="44309"/>
    <cellStyle name="Percent 2 5 4 2 2 2 3" xfId="22804"/>
    <cellStyle name="Percent 2 5 4 2 2 2 3 2" xfId="51475"/>
    <cellStyle name="Percent 2 5 4 2 2 2 4" xfId="37139"/>
    <cellStyle name="Percent 2 5 4 2 2 3" xfId="11928"/>
    <cellStyle name="Percent 2 5 4 2 2 3 2" xfId="26411"/>
    <cellStyle name="Percent 2 5 4 2 2 3 2 2" xfId="55082"/>
    <cellStyle name="Percent 2 5 4 2 2 3 3" xfId="40746"/>
    <cellStyle name="Percent 2 5 4 2 2 4" xfId="19241"/>
    <cellStyle name="Percent 2 5 4 2 2 4 2" xfId="47912"/>
    <cellStyle name="Percent 2 5 4 2 2 5" xfId="33576"/>
    <cellStyle name="Percent 2 5 4 2 3" xfId="6519"/>
    <cellStyle name="Percent 2 5 4 2 3 2" xfId="13723"/>
    <cellStyle name="Percent 2 5 4 2 3 2 2" xfId="28206"/>
    <cellStyle name="Percent 2 5 4 2 3 2 2 2" xfId="56877"/>
    <cellStyle name="Percent 2 5 4 2 3 2 3" xfId="42541"/>
    <cellStyle name="Percent 2 5 4 2 3 3" xfId="21036"/>
    <cellStyle name="Percent 2 5 4 2 3 3 2" xfId="49707"/>
    <cellStyle name="Percent 2 5 4 2 3 4" xfId="35371"/>
    <cellStyle name="Percent 2 5 4 2 4" xfId="10160"/>
    <cellStyle name="Percent 2 5 4 2 4 2" xfId="24643"/>
    <cellStyle name="Percent 2 5 4 2 4 2 2" xfId="53314"/>
    <cellStyle name="Percent 2 5 4 2 4 3" xfId="38978"/>
    <cellStyle name="Percent 2 5 4 2 5" xfId="17473"/>
    <cellStyle name="Percent 2 5 4 2 5 2" xfId="46144"/>
    <cellStyle name="Percent 2 5 4 2 6" xfId="31808"/>
    <cellStyle name="Percent 2 5 4 3" xfId="3840"/>
    <cellStyle name="Percent 2 5 4 3 2" xfId="7403"/>
    <cellStyle name="Percent 2 5 4 3 2 2" xfId="14607"/>
    <cellStyle name="Percent 2 5 4 3 2 2 2" xfId="29090"/>
    <cellStyle name="Percent 2 5 4 3 2 2 2 2" xfId="57761"/>
    <cellStyle name="Percent 2 5 4 3 2 2 3" xfId="43425"/>
    <cellStyle name="Percent 2 5 4 3 2 3" xfId="21920"/>
    <cellStyle name="Percent 2 5 4 3 2 3 2" xfId="50591"/>
    <cellStyle name="Percent 2 5 4 3 2 4" xfId="36255"/>
    <cellStyle name="Percent 2 5 4 3 3" xfId="11044"/>
    <cellStyle name="Percent 2 5 4 3 3 2" xfId="25527"/>
    <cellStyle name="Percent 2 5 4 3 3 2 2" xfId="54198"/>
    <cellStyle name="Percent 2 5 4 3 3 3" xfId="39862"/>
    <cellStyle name="Percent 2 5 4 3 4" xfId="18357"/>
    <cellStyle name="Percent 2 5 4 3 4 2" xfId="47028"/>
    <cellStyle name="Percent 2 5 4 3 5" xfId="32692"/>
    <cellStyle name="Percent 2 5 4 4" xfId="5625"/>
    <cellStyle name="Percent 2 5 4 4 2" xfId="12829"/>
    <cellStyle name="Percent 2 5 4 4 2 2" xfId="27312"/>
    <cellStyle name="Percent 2 5 4 4 2 2 2" xfId="55983"/>
    <cellStyle name="Percent 2 5 4 4 2 3" xfId="41647"/>
    <cellStyle name="Percent 2 5 4 4 3" xfId="20142"/>
    <cellStyle name="Percent 2 5 4 4 3 2" xfId="48813"/>
    <cellStyle name="Percent 2 5 4 4 4" xfId="34477"/>
    <cellStyle name="Percent 2 5 4 5" xfId="9266"/>
    <cellStyle name="Percent 2 5 4 5 2" xfId="23749"/>
    <cellStyle name="Percent 2 5 4 5 2 2" xfId="52420"/>
    <cellStyle name="Percent 2 5 4 5 3" xfId="38084"/>
    <cellStyle name="Percent 2 5 4 6" xfId="16579"/>
    <cellStyle name="Percent 2 5 4 6 2" xfId="45250"/>
    <cellStyle name="Percent 2 5 4 7" xfId="30914"/>
    <cellStyle name="Percent 2 5 4 8" xfId="2084"/>
    <cellStyle name="Percent 2 5 5" xfId="2535"/>
    <cellStyle name="Percent 2 5 5 2" xfId="4290"/>
    <cellStyle name="Percent 2 5 5 2 2" xfId="7853"/>
    <cellStyle name="Percent 2 5 5 2 2 2" xfId="15057"/>
    <cellStyle name="Percent 2 5 5 2 2 2 2" xfId="29540"/>
    <cellStyle name="Percent 2 5 5 2 2 2 2 2" xfId="58211"/>
    <cellStyle name="Percent 2 5 5 2 2 2 3" xfId="43875"/>
    <cellStyle name="Percent 2 5 5 2 2 3" xfId="22370"/>
    <cellStyle name="Percent 2 5 5 2 2 3 2" xfId="51041"/>
    <cellStyle name="Percent 2 5 5 2 2 4" xfId="36705"/>
    <cellStyle name="Percent 2 5 5 2 3" xfId="11494"/>
    <cellStyle name="Percent 2 5 5 2 3 2" xfId="25977"/>
    <cellStyle name="Percent 2 5 5 2 3 2 2" xfId="54648"/>
    <cellStyle name="Percent 2 5 5 2 3 3" xfId="40312"/>
    <cellStyle name="Percent 2 5 5 2 4" xfId="18807"/>
    <cellStyle name="Percent 2 5 5 2 4 2" xfId="47478"/>
    <cellStyle name="Percent 2 5 5 2 5" xfId="33142"/>
    <cellStyle name="Percent 2 5 5 3" xfId="6085"/>
    <cellStyle name="Percent 2 5 5 3 2" xfId="13289"/>
    <cellStyle name="Percent 2 5 5 3 2 2" xfId="27772"/>
    <cellStyle name="Percent 2 5 5 3 2 2 2" xfId="56443"/>
    <cellStyle name="Percent 2 5 5 3 2 3" xfId="42107"/>
    <cellStyle name="Percent 2 5 5 3 3" xfId="20602"/>
    <cellStyle name="Percent 2 5 5 3 3 2" xfId="49273"/>
    <cellStyle name="Percent 2 5 5 3 4" xfId="34937"/>
    <cellStyle name="Percent 2 5 5 4" xfId="9726"/>
    <cellStyle name="Percent 2 5 5 4 2" xfId="24209"/>
    <cellStyle name="Percent 2 5 5 4 2 2" xfId="52880"/>
    <cellStyle name="Percent 2 5 5 4 3" xfId="38544"/>
    <cellStyle name="Percent 2 5 5 5" xfId="17039"/>
    <cellStyle name="Percent 2 5 5 5 2" xfId="45710"/>
    <cellStyle name="Percent 2 5 5 6" xfId="31374"/>
    <cellStyle name="Percent 2 5 6" xfId="3408"/>
    <cellStyle name="Percent 2 5 6 2" xfId="6969"/>
    <cellStyle name="Percent 2 5 6 2 2" xfId="14173"/>
    <cellStyle name="Percent 2 5 6 2 2 2" xfId="28656"/>
    <cellStyle name="Percent 2 5 6 2 2 2 2" xfId="57327"/>
    <cellStyle name="Percent 2 5 6 2 2 3" xfId="42991"/>
    <cellStyle name="Percent 2 5 6 2 3" xfId="21486"/>
    <cellStyle name="Percent 2 5 6 2 3 2" xfId="50157"/>
    <cellStyle name="Percent 2 5 6 2 4" xfId="35821"/>
    <cellStyle name="Percent 2 5 6 3" xfId="10610"/>
    <cellStyle name="Percent 2 5 6 3 2" xfId="25093"/>
    <cellStyle name="Percent 2 5 6 3 2 2" xfId="53764"/>
    <cellStyle name="Percent 2 5 6 3 3" xfId="39428"/>
    <cellStyle name="Percent 2 5 6 4" xfId="17923"/>
    <cellStyle name="Percent 2 5 6 4 2" xfId="46594"/>
    <cellStyle name="Percent 2 5 6 5" xfId="32258"/>
    <cellStyle name="Percent 2 5 7" xfId="5191"/>
    <cellStyle name="Percent 2 5 7 2" xfId="12395"/>
    <cellStyle name="Percent 2 5 7 2 2" xfId="26878"/>
    <cellStyle name="Percent 2 5 7 2 2 2" xfId="55549"/>
    <cellStyle name="Percent 2 5 7 2 3" xfId="41213"/>
    <cellStyle name="Percent 2 5 7 3" xfId="19708"/>
    <cellStyle name="Percent 2 5 7 3 2" xfId="48379"/>
    <cellStyle name="Percent 2 5 7 4" xfId="34043"/>
    <cellStyle name="Percent 2 5 8" xfId="8825"/>
    <cellStyle name="Percent 2 5 8 2" xfId="23308"/>
    <cellStyle name="Percent 2 5 8 2 2" xfId="51979"/>
    <cellStyle name="Percent 2 5 8 3" xfId="37643"/>
    <cellStyle name="Percent 2 5 9" xfId="16145"/>
    <cellStyle name="Percent 2 5 9 2" xfId="44816"/>
    <cellStyle name="Percent 2 6" xfId="529"/>
    <cellStyle name="Percent 2 6 10" xfId="1663"/>
    <cellStyle name="Percent 2 6 2" xfId="768"/>
    <cellStyle name="Percent 2 6 2 2" xfId="1210"/>
    <cellStyle name="Percent 2 6 2 2 2" xfId="3185"/>
    <cellStyle name="Percent 2 6 2 2 2 2" xfId="4949"/>
    <cellStyle name="Percent 2 6 2 2 2 2 2" xfId="8512"/>
    <cellStyle name="Percent 2 6 2 2 2 2 2 2" xfId="15716"/>
    <cellStyle name="Percent 2 6 2 2 2 2 2 2 2" xfId="30199"/>
    <cellStyle name="Percent 2 6 2 2 2 2 2 2 2 2" xfId="58870"/>
    <cellStyle name="Percent 2 6 2 2 2 2 2 2 3" xfId="44534"/>
    <cellStyle name="Percent 2 6 2 2 2 2 2 3" xfId="23029"/>
    <cellStyle name="Percent 2 6 2 2 2 2 2 3 2" xfId="51700"/>
    <cellStyle name="Percent 2 6 2 2 2 2 2 4" xfId="37364"/>
    <cellStyle name="Percent 2 6 2 2 2 2 3" xfId="12153"/>
    <cellStyle name="Percent 2 6 2 2 2 2 3 2" xfId="26636"/>
    <cellStyle name="Percent 2 6 2 2 2 2 3 2 2" xfId="55307"/>
    <cellStyle name="Percent 2 6 2 2 2 2 3 3" xfId="40971"/>
    <cellStyle name="Percent 2 6 2 2 2 2 4" xfId="19466"/>
    <cellStyle name="Percent 2 6 2 2 2 2 4 2" xfId="48137"/>
    <cellStyle name="Percent 2 6 2 2 2 2 5" xfId="33801"/>
    <cellStyle name="Percent 2 6 2 2 2 3" xfId="6744"/>
    <cellStyle name="Percent 2 6 2 2 2 3 2" xfId="13948"/>
    <cellStyle name="Percent 2 6 2 2 2 3 2 2" xfId="28431"/>
    <cellStyle name="Percent 2 6 2 2 2 3 2 2 2" xfId="57102"/>
    <cellStyle name="Percent 2 6 2 2 2 3 2 3" xfId="42766"/>
    <cellStyle name="Percent 2 6 2 2 2 3 3" xfId="21261"/>
    <cellStyle name="Percent 2 6 2 2 2 3 3 2" xfId="49932"/>
    <cellStyle name="Percent 2 6 2 2 2 3 4" xfId="35596"/>
    <cellStyle name="Percent 2 6 2 2 2 4" xfId="10385"/>
    <cellStyle name="Percent 2 6 2 2 2 4 2" xfId="24868"/>
    <cellStyle name="Percent 2 6 2 2 2 4 2 2" xfId="53539"/>
    <cellStyle name="Percent 2 6 2 2 2 4 3" xfId="39203"/>
    <cellStyle name="Percent 2 6 2 2 2 5" xfId="17698"/>
    <cellStyle name="Percent 2 6 2 2 2 5 2" xfId="46369"/>
    <cellStyle name="Percent 2 6 2 2 2 6" xfId="32033"/>
    <cellStyle name="Percent 2 6 2 2 3" xfId="4065"/>
    <cellStyle name="Percent 2 6 2 2 3 2" xfId="7628"/>
    <cellStyle name="Percent 2 6 2 2 3 2 2" xfId="14832"/>
    <cellStyle name="Percent 2 6 2 2 3 2 2 2" xfId="29315"/>
    <cellStyle name="Percent 2 6 2 2 3 2 2 2 2" xfId="57986"/>
    <cellStyle name="Percent 2 6 2 2 3 2 2 3" xfId="43650"/>
    <cellStyle name="Percent 2 6 2 2 3 2 3" xfId="22145"/>
    <cellStyle name="Percent 2 6 2 2 3 2 3 2" xfId="50816"/>
    <cellStyle name="Percent 2 6 2 2 3 2 4" xfId="36480"/>
    <cellStyle name="Percent 2 6 2 2 3 3" xfId="11269"/>
    <cellStyle name="Percent 2 6 2 2 3 3 2" xfId="25752"/>
    <cellStyle name="Percent 2 6 2 2 3 3 2 2" xfId="54423"/>
    <cellStyle name="Percent 2 6 2 2 3 3 3" xfId="40087"/>
    <cellStyle name="Percent 2 6 2 2 3 4" xfId="18582"/>
    <cellStyle name="Percent 2 6 2 2 3 4 2" xfId="47253"/>
    <cellStyle name="Percent 2 6 2 2 3 5" xfId="32917"/>
    <cellStyle name="Percent 2 6 2 2 4" xfId="5850"/>
    <cellStyle name="Percent 2 6 2 2 4 2" xfId="13054"/>
    <cellStyle name="Percent 2 6 2 2 4 2 2" xfId="27537"/>
    <cellStyle name="Percent 2 6 2 2 4 2 2 2" xfId="56208"/>
    <cellStyle name="Percent 2 6 2 2 4 2 3" xfId="41872"/>
    <cellStyle name="Percent 2 6 2 2 4 3" xfId="20367"/>
    <cellStyle name="Percent 2 6 2 2 4 3 2" xfId="49038"/>
    <cellStyle name="Percent 2 6 2 2 4 4" xfId="34702"/>
    <cellStyle name="Percent 2 6 2 2 5" xfId="9491"/>
    <cellStyle name="Percent 2 6 2 2 5 2" xfId="23974"/>
    <cellStyle name="Percent 2 6 2 2 5 2 2" xfId="52645"/>
    <cellStyle name="Percent 2 6 2 2 5 3" xfId="38309"/>
    <cellStyle name="Percent 2 6 2 2 6" xfId="16804"/>
    <cellStyle name="Percent 2 6 2 2 6 2" xfId="45475"/>
    <cellStyle name="Percent 2 6 2 2 7" xfId="31139"/>
    <cellStyle name="Percent 2 6 2 2 8" xfId="2306"/>
    <cellStyle name="Percent 2 6 2 3" xfId="2755"/>
    <cellStyle name="Percent 2 6 2 3 2" xfId="4515"/>
    <cellStyle name="Percent 2 6 2 3 2 2" xfId="8078"/>
    <cellStyle name="Percent 2 6 2 3 2 2 2" xfId="15282"/>
    <cellStyle name="Percent 2 6 2 3 2 2 2 2" xfId="29765"/>
    <cellStyle name="Percent 2 6 2 3 2 2 2 2 2" xfId="58436"/>
    <cellStyle name="Percent 2 6 2 3 2 2 2 3" xfId="44100"/>
    <cellStyle name="Percent 2 6 2 3 2 2 3" xfId="22595"/>
    <cellStyle name="Percent 2 6 2 3 2 2 3 2" xfId="51266"/>
    <cellStyle name="Percent 2 6 2 3 2 2 4" xfId="36930"/>
    <cellStyle name="Percent 2 6 2 3 2 3" xfId="11719"/>
    <cellStyle name="Percent 2 6 2 3 2 3 2" xfId="26202"/>
    <cellStyle name="Percent 2 6 2 3 2 3 2 2" xfId="54873"/>
    <cellStyle name="Percent 2 6 2 3 2 3 3" xfId="40537"/>
    <cellStyle name="Percent 2 6 2 3 2 4" xfId="19032"/>
    <cellStyle name="Percent 2 6 2 3 2 4 2" xfId="47703"/>
    <cellStyle name="Percent 2 6 2 3 2 5" xfId="33367"/>
    <cellStyle name="Percent 2 6 2 3 3" xfId="6310"/>
    <cellStyle name="Percent 2 6 2 3 3 2" xfId="13514"/>
    <cellStyle name="Percent 2 6 2 3 3 2 2" xfId="27997"/>
    <cellStyle name="Percent 2 6 2 3 3 2 2 2" xfId="56668"/>
    <cellStyle name="Percent 2 6 2 3 3 2 3" xfId="42332"/>
    <cellStyle name="Percent 2 6 2 3 3 3" xfId="20827"/>
    <cellStyle name="Percent 2 6 2 3 3 3 2" xfId="49498"/>
    <cellStyle name="Percent 2 6 2 3 3 4" xfId="35162"/>
    <cellStyle name="Percent 2 6 2 3 4" xfId="9951"/>
    <cellStyle name="Percent 2 6 2 3 4 2" xfId="24434"/>
    <cellStyle name="Percent 2 6 2 3 4 2 2" xfId="53105"/>
    <cellStyle name="Percent 2 6 2 3 4 3" xfId="38769"/>
    <cellStyle name="Percent 2 6 2 3 5" xfId="17264"/>
    <cellStyle name="Percent 2 6 2 3 5 2" xfId="45935"/>
    <cellStyle name="Percent 2 6 2 3 6" xfId="31599"/>
    <cellStyle name="Percent 2 6 2 4" xfId="3632"/>
    <cellStyle name="Percent 2 6 2 4 2" xfId="7194"/>
    <cellStyle name="Percent 2 6 2 4 2 2" xfId="14398"/>
    <cellStyle name="Percent 2 6 2 4 2 2 2" xfId="28881"/>
    <cellStyle name="Percent 2 6 2 4 2 2 2 2" xfId="57552"/>
    <cellStyle name="Percent 2 6 2 4 2 2 3" xfId="43216"/>
    <cellStyle name="Percent 2 6 2 4 2 3" xfId="21711"/>
    <cellStyle name="Percent 2 6 2 4 2 3 2" xfId="50382"/>
    <cellStyle name="Percent 2 6 2 4 2 4" xfId="36046"/>
    <cellStyle name="Percent 2 6 2 4 3" xfId="10835"/>
    <cellStyle name="Percent 2 6 2 4 3 2" xfId="25318"/>
    <cellStyle name="Percent 2 6 2 4 3 2 2" xfId="53989"/>
    <cellStyle name="Percent 2 6 2 4 3 3" xfId="39653"/>
    <cellStyle name="Percent 2 6 2 4 4" xfId="18148"/>
    <cellStyle name="Percent 2 6 2 4 4 2" xfId="46819"/>
    <cellStyle name="Percent 2 6 2 4 5" xfId="32483"/>
    <cellStyle name="Percent 2 6 2 5" xfId="5416"/>
    <cellStyle name="Percent 2 6 2 5 2" xfId="12620"/>
    <cellStyle name="Percent 2 6 2 5 2 2" xfId="27103"/>
    <cellStyle name="Percent 2 6 2 5 2 2 2" xfId="55774"/>
    <cellStyle name="Percent 2 6 2 5 2 3" xfId="41438"/>
    <cellStyle name="Percent 2 6 2 5 3" xfId="19933"/>
    <cellStyle name="Percent 2 6 2 5 3 2" xfId="48604"/>
    <cellStyle name="Percent 2 6 2 5 4" xfId="34268"/>
    <cellStyle name="Percent 2 6 2 6" xfId="9054"/>
    <cellStyle name="Percent 2 6 2 6 2" xfId="23537"/>
    <cellStyle name="Percent 2 6 2 6 2 2" xfId="52208"/>
    <cellStyle name="Percent 2 6 2 6 3" xfId="37872"/>
    <cellStyle name="Percent 2 6 2 7" xfId="16370"/>
    <cellStyle name="Percent 2 6 2 7 2" xfId="45041"/>
    <cellStyle name="Percent 2 6 2 8" xfId="30705"/>
    <cellStyle name="Percent 2 6 2 9" xfId="1876"/>
    <cellStyle name="Percent 2 6 3" xfId="994"/>
    <cellStyle name="Percent 2 6 3 2" xfId="2971"/>
    <cellStyle name="Percent 2 6 3 2 2" xfId="4733"/>
    <cellStyle name="Percent 2 6 3 2 2 2" xfId="8296"/>
    <cellStyle name="Percent 2 6 3 2 2 2 2" xfId="15500"/>
    <cellStyle name="Percent 2 6 3 2 2 2 2 2" xfId="29983"/>
    <cellStyle name="Percent 2 6 3 2 2 2 2 2 2" xfId="58654"/>
    <cellStyle name="Percent 2 6 3 2 2 2 2 3" xfId="44318"/>
    <cellStyle name="Percent 2 6 3 2 2 2 3" xfId="22813"/>
    <cellStyle name="Percent 2 6 3 2 2 2 3 2" xfId="51484"/>
    <cellStyle name="Percent 2 6 3 2 2 2 4" xfId="37148"/>
    <cellStyle name="Percent 2 6 3 2 2 3" xfId="11937"/>
    <cellStyle name="Percent 2 6 3 2 2 3 2" xfId="26420"/>
    <cellStyle name="Percent 2 6 3 2 2 3 2 2" xfId="55091"/>
    <cellStyle name="Percent 2 6 3 2 2 3 3" xfId="40755"/>
    <cellStyle name="Percent 2 6 3 2 2 4" xfId="19250"/>
    <cellStyle name="Percent 2 6 3 2 2 4 2" xfId="47921"/>
    <cellStyle name="Percent 2 6 3 2 2 5" xfId="33585"/>
    <cellStyle name="Percent 2 6 3 2 3" xfId="6528"/>
    <cellStyle name="Percent 2 6 3 2 3 2" xfId="13732"/>
    <cellStyle name="Percent 2 6 3 2 3 2 2" xfId="28215"/>
    <cellStyle name="Percent 2 6 3 2 3 2 2 2" xfId="56886"/>
    <cellStyle name="Percent 2 6 3 2 3 2 3" xfId="42550"/>
    <cellStyle name="Percent 2 6 3 2 3 3" xfId="21045"/>
    <cellStyle name="Percent 2 6 3 2 3 3 2" xfId="49716"/>
    <cellStyle name="Percent 2 6 3 2 3 4" xfId="35380"/>
    <cellStyle name="Percent 2 6 3 2 4" xfId="10169"/>
    <cellStyle name="Percent 2 6 3 2 4 2" xfId="24652"/>
    <cellStyle name="Percent 2 6 3 2 4 2 2" xfId="53323"/>
    <cellStyle name="Percent 2 6 3 2 4 3" xfId="38987"/>
    <cellStyle name="Percent 2 6 3 2 5" xfId="17482"/>
    <cellStyle name="Percent 2 6 3 2 5 2" xfId="46153"/>
    <cellStyle name="Percent 2 6 3 2 6" xfId="31817"/>
    <cellStyle name="Percent 2 6 3 3" xfId="3849"/>
    <cellStyle name="Percent 2 6 3 3 2" xfId="7412"/>
    <cellStyle name="Percent 2 6 3 3 2 2" xfId="14616"/>
    <cellStyle name="Percent 2 6 3 3 2 2 2" xfId="29099"/>
    <cellStyle name="Percent 2 6 3 3 2 2 2 2" xfId="57770"/>
    <cellStyle name="Percent 2 6 3 3 2 2 3" xfId="43434"/>
    <cellStyle name="Percent 2 6 3 3 2 3" xfId="21929"/>
    <cellStyle name="Percent 2 6 3 3 2 3 2" xfId="50600"/>
    <cellStyle name="Percent 2 6 3 3 2 4" xfId="36264"/>
    <cellStyle name="Percent 2 6 3 3 3" xfId="11053"/>
    <cellStyle name="Percent 2 6 3 3 3 2" xfId="25536"/>
    <cellStyle name="Percent 2 6 3 3 3 2 2" xfId="54207"/>
    <cellStyle name="Percent 2 6 3 3 3 3" xfId="39871"/>
    <cellStyle name="Percent 2 6 3 3 4" xfId="18366"/>
    <cellStyle name="Percent 2 6 3 3 4 2" xfId="47037"/>
    <cellStyle name="Percent 2 6 3 3 5" xfId="32701"/>
    <cellStyle name="Percent 2 6 3 4" xfId="5634"/>
    <cellStyle name="Percent 2 6 3 4 2" xfId="12838"/>
    <cellStyle name="Percent 2 6 3 4 2 2" xfId="27321"/>
    <cellStyle name="Percent 2 6 3 4 2 2 2" xfId="55992"/>
    <cellStyle name="Percent 2 6 3 4 2 3" xfId="41656"/>
    <cellStyle name="Percent 2 6 3 4 3" xfId="20151"/>
    <cellStyle name="Percent 2 6 3 4 3 2" xfId="48822"/>
    <cellStyle name="Percent 2 6 3 4 4" xfId="34486"/>
    <cellStyle name="Percent 2 6 3 5" xfId="9275"/>
    <cellStyle name="Percent 2 6 3 5 2" xfId="23758"/>
    <cellStyle name="Percent 2 6 3 5 2 2" xfId="52429"/>
    <cellStyle name="Percent 2 6 3 5 3" xfId="38093"/>
    <cellStyle name="Percent 2 6 3 6" xfId="16588"/>
    <cellStyle name="Percent 2 6 3 6 2" xfId="45259"/>
    <cellStyle name="Percent 2 6 3 7" xfId="30923"/>
    <cellStyle name="Percent 2 6 3 8" xfId="2092"/>
    <cellStyle name="Percent 2 6 4" xfId="2542"/>
    <cellStyle name="Percent 2 6 4 2" xfId="4299"/>
    <cellStyle name="Percent 2 6 4 2 2" xfId="7862"/>
    <cellStyle name="Percent 2 6 4 2 2 2" xfId="15066"/>
    <cellStyle name="Percent 2 6 4 2 2 2 2" xfId="29549"/>
    <cellStyle name="Percent 2 6 4 2 2 2 2 2" xfId="58220"/>
    <cellStyle name="Percent 2 6 4 2 2 2 3" xfId="43884"/>
    <cellStyle name="Percent 2 6 4 2 2 3" xfId="22379"/>
    <cellStyle name="Percent 2 6 4 2 2 3 2" xfId="51050"/>
    <cellStyle name="Percent 2 6 4 2 2 4" xfId="36714"/>
    <cellStyle name="Percent 2 6 4 2 3" xfId="11503"/>
    <cellStyle name="Percent 2 6 4 2 3 2" xfId="25986"/>
    <cellStyle name="Percent 2 6 4 2 3 2 2" xfId="54657"/>
    <cellStyle name="Percent 2 6 4 2 3 3" xfId="40321"/>
    <cellStyle name="Percent 2 6 4 2 4" xfId="18816"/>
    <cellStyle name="Percent 2 6 4 2 4 2" xfId="47487"/>
    <cellStyle name="Percent 2 6 4 2 5" xfId="33151"/>
    <cellStyle name="Percent 2 6 4 3" xfId="6094"/>
    <cellStyle name="Percent 2 6 4 3 2" xfId="13298"/>
    <cellStyle name="Percent 2 6 4 3 2 2" xfId="27781"/>
    <cellStyle name="Percent 2 6 4 3 2 2 2" xfId="56452"/>
    <cellStyle name="Percent 2 6 4 3 2 3" xfId="42116"/>
    <cellStyle name="Percent 2 6 4 3 3" xfId="20611"/>
    <cellStyle name="Percent 2 6 4 3 3 2" xfId="49282"/>
    <cellStyle name="Percent 2 6 4 3 4" xfId="34946"/>
    <cellStyle name="Percent 2 6 4 4" xfId="9735"/>
    <cellStyle name="Percent 2 6 4 4 2" xfId="24218"/>
    <cellStyle name="Percent 2 6 4 4 2 2" xfId="52889"/>
    <cellStyle name="Percent 2 6 4 4 3" xfId="38553"/>
    <cellStyle name="Percent 2 6 4 5" xfId="17048"/>
    <cellStyle name="Percent 2 6 4 5 2" xfId="45719"/>
    <cellStyle name="Percent 2 6 4 6" xfId="31383"/>
    <cellStyle name="Percent 2 6 5" xfId="3417"/>
    <cellStyle name="Percent 2 6 5 2" xfId="6978"/>
    <cellStyle name="Percent 2 6 5 2 2" xfId="14182"/>
    <cellStyle name="Percent 2 6 5 2 2 2" xfId="28665"/>
    <cellStyle name="Percent 2 6 5 2 2 2 2" xfId="57336"/>
    <cellStyle name="Percent 2 6 5 2 2 3" xfId="43000"/>
    <cellStyle name="Percent 2 6 5 2 3" xfId="21495"/>
    <cellStyle name="Percent 2 6 5 2 3 2" xfId="50166"/>
    <cellStyle name="Percent 2 6 5 2 4" xfId="35830"/>
    <cellStyle name="Percent 2 6 5 3" xfId="10619"/>
    <cellStyle name="Percent 2 6 5 3 2" xfId="25102"/>
    <cellStyle name="Percent 2 6 5 3 2 2" xfId="53773"/>
    <cellStyle name="Percent 2 6 5 3 3" xfId="39437"/>
    <cellStyle name="Percent 2 6 5 4" xfId="17932"/>
    <cellStyle name="Percent 2 6 5 4 2" xfId="46603"/>
    <cellStyle name="Percent 2 6 5 5" xfId="32267"/>
    <cellStyle name="Percent 2 6 6" xfId="5200"/>
    <cellStyle name="Percent 2 6 6 2" xfId="12404"/>
    <cellStyle name="Percent 2 6 6 2 2" xfId="26887"/>
    <cellStyle name="Percent 2 6 6 2 2 2" xfId="55558"/>
    <cellStyle name="Percent 2 6 6 2 3" xfId="41222"/>
    <cellStyle name="Percent 2 6 6 3" xfId="19717"/>
    <cellStyle name="Percent 2 6 6 3 2" xfId="48388"/>
    <cellStyle name="Percent 2 6 6 4" xfId="34052"/>
    <cellStyle name="Percent 2 6 7" xfId="8835"/>
    <cellStyle name="Percent 2 6 7 2" xfId="23318"/>
    <cellStyle name="Percent 2 6 7 2 2" xfId="51989"/>
    <cellStyle name="Percent 2 6 7 3" xfId="37653"/>
    <cellStyle name="Percent 2 6 8" xfId="16154"/>
    <cellStyle name="Percent 2 6 8 2" xfId="44825"/>
    <cellStyle name="Percent 2 6 9" xfId="30489"/>
    <cellStyle name="Percent 2 7" xfId="544"/>
    <cellStyle name="Percent 2 7 10" xfId="1674"/>
    <cellStyle name="Percent 2 7 2" xfId="782"/>
    <cellStyle name="Percent 2 7 2 2" xfId="1222"/>
    <cellStyle name="Percent 2 7 2 2 2" xfId="3197"/>
    <cellStyle name="Percent 2 7 2 2 2 2" xfId="4961"/>
    <cellStyle name="Percent 2 7 2 2 2 2 2" xfId="8524"/>
    <cellStyle name="Percent 2 7 2 2 2 2 2 2" xfId="15728"/>
    <cellStyle name="Percent 2 7 2 2 2 2 2 2 2" xfId="30211"/>
    <cellStyle name="Percent 2 7 2 2 2 2 2 2 2 2" xfId="58882"/>
    <cellStyle name="Percent 2 7 2 2 2 2 2 2 3" xfId="44546"/>
    <cellStyle name="Percent 2 7 2 2 2 2 2 3" xfId="23041"/>
    <cellStyle name="Percent 2 7 2 2 2 2 2 3 2" xfId="51712"/>
    <cellStyle name="Percent 2 7 2 2 2 2 2 4" xfId="37376"/>
    <cellStyle name="Percent 2 7 2 2 2 2 3" xfId="12165"/>
    <cellStyle name="Percent 2 7 2 2 2 2 3 2" xfId="26648"/>
    <cellStyle name="Percent 2 7 2 2 2 2 3 2 2" xfId="55319"/>
    <cellStyle name="Percent 2 7 2 2 2 2 3 3" xfId="40983"/>
    <cellStyle name="Percent 2 7 2 2 2 2 4" xfId="19478"/>
    <cellStyle name="Percent 2 7 2 2 2 2 4 2" xfId="48149"/>
    <cellStyle name="Percent 2 7 2 2 2 2 5" xfId="33813"/>
    <cellStyle name="Percent 2 7 2 2 2 3" xfId="6756"/>
    <cellStyle name="Percent 2 7 2 2 2 3 2" xfId="13960"/>
    <cellStyle name="Percent 2 7 2 2 2 3 2 2" xfId="28443"/>
    <cellStyle name="Percent 2 7 2 2 2 3 2 2 2" xfId="57114"/>
    <cellStyle name="Percent 2 7 2 2 2 3 2 3" xfId="42778"/>
    <cellStyle name="Percent 2 7 2 2 2 3 3" xfId="21273"/>
    <cellStyle name="Percent 2 7 2 2 2 3 3 2" xfId="49944"/>
    <cellStyle name="Percent 2 7 2 2 2 3 4" xfId="35608"/>
    <cellStyle name="Percent 2 7 2 2 2 4" xfId="10397"/>
    <cellStyle name="Percent 2 7 2 2 2 4 2" xfId="24880"/>
    <cellStyle name="Percent 2 7 2 2 2 4 2 2" xfId="53551"/>
    <cellStyle name="Percent 2 7 2 2 2 4 3" xfId="39215"/>
    <cellStyle name="Percent 2 7 2 2 2 5" xfId="17710"/>
    <cellStyle name="Percent 2 7 2 2 2 5 2" xfId="46381"/>
    <cellStyle name="Percent 2 7 2 2 2 6" xfId="32045"/>
    <cellStyle name="Percent 2 7 2 2 3" xfId="4077"/>
    <cellStyle name="Percent 2 7 2 2 3 2" xfId="7640"/>
    <cellStyle name="Percent 2 7 2 2 3 2 2" xfId="14844"/>
    <cellStyle name="Percent 2 7 2 2 3 2 2 2" xfId="29327"/>
    <cellStyle name="Percent 2 7 2 2 3 2 2 2 2" xfId="57998"/>
    <cellStyle name="Percent 2 7 2 2 3 2 2 3" xfId="43662"/>
    <cellStyle name="Percent 2 7 2 2 3 2 3" xfId="22157"/>
    <cellStyle name="Percent 2 7 2 2 3 2 3 2" xfId="50828"/>
    <cellStyle name="Percent 2 7 2 2 3 2 4" xfId="36492"/>
    <cellStyle name="Percent 2 7 2 2 3 3" xfId="11281"/>
    <cellStyle name="Percent 2 7 2 2 3 3 2" xfId="25764"/>
    <cellStyle name="Percent 2 7 2 2 3 3 2 2" xfId="54435"/>
    <cellStyle name="Percent 2 7 2 2 3 3 3" xfId="40099"/>
    <cellStyle name="Percent 2 7 2 2 3 4" xfId="18594"/>
    <cellStyle name="Percent 2 7 2 2 3 4 2" xfId="47265"/>
    <cellStyle name="Percent 2 7 2 2 3 5" xfId="32929"/>
    <cellStyle name="Percent 2 7 2 2 4" xfId="5862"/>
    <cellStyle name="Percent 2 7 2 2 4 2" xfId="13066"/>
    <cellStyle name="Percent 2 7 2 2 4 2 2" xfId="27549"/>
    <cellStyle name="Percent 2 7 2 2 4 2 2 2" xfId="56220"/>
    <cellStyle name="Percent 2 7 2 2 4 2 3" xfId="41884"/>
    <cellStyle name="Percent 2 7 2 2 4 3" xfId="20379"/>
    <cellStyle name="Percent 2 7 2 2 4 3 2" xfId="49050"/>
    <cellStyle name="Percent 2 7 2 2 4 4" xfId="34714"/>
    <cellStyle name="Percent 2 7 2 2 5" xfId="9503"/>
    <cellStyle name="Percent 2 7 2 2 5 2" xfId="23986"/>
    <cellStyle name="Percent 2 7 2 2 5 2 2" xfId="52657"/>
    <cellStyle name="Percent 2 7 2 2 5 3" xfId="38321"/>
    <cellStyle name="Percent 2 7 2 2 6" xfId="16816"/>
    <cellStyle name="Percent 2 7 2 2 6 2" xfId="45487"/>
    <cellStyle name="Percent 2 7 2 2 7" xfId="31151"/>
    <cellStyle name="Percent 2 7 2 2 8" xfId="2318"/>
    <cellStyle name="Percent 2 7 2 3" xfId="2767"/>
    <cellStyle name="Percent 2 7 2 3 2" xfId="4527"/>
    <cellStyle name="Percent 2 7 2 3 2 2" xfId="8090"/>
    <cellStyle name="Percent 2 7 2 3 2 2 2" xfId="15294"/>
    <cellStyle name="Percent 2 7 2 3 2 2 2 2" xfId="29777"/>
    <cellStyle name="Percent 2 7 2 3 2 2 2 2 2" xfId="58448"/>
    <cellStyle name="Percent 2 7 2 3 2 2 2 3" xfId="44112"/>
    <cellStyle name="Percent 2 7 2 3 2 2 3" xfId="22607"/>
    <cellStyle name="Percent 2 7 2 3 2 2 3 2" xfId="51278"/>
    <cellStyle name="Percent 2 7 2 3 2 2 4" xfId="36942"/>
    <cellStyle name="Percent 2 7 2 3 2 3" xfId="11731"/>
    <cellStyle name="Percent 2 7 2 3 2 3 2" xfId="26214"/>
    <cellStyle name="Percent 2 7 2 3 2 3 2 2" xfId="54885"/>
    <cellStyle name="Percent 2 7 2 3 2 3 3" xfId="40549"/>
    <cellStyle name="Percent 2 7 2 3 2 4" xfId="19044"/>
    <cellStyle name="Percent 2 7 2 3 2 4 2" xfId="47715"/>
    <cellStyle name="Percent 2 7 2 3 2 5" xfId="33379"/>
    <cellStyle name="Percent 2 7 2 3 3" xfId="6322"/>
    <cellStyle name="Percent 2 7 2 3 3 2" xfId="13526"/>
    <cellStyle name="Percent 2 7 2 3 3 2 2" xfId="28009"/>
    <cellStyle name="Percent 2 7 2 3 3 2 2 2" xfId="56680"/>
    <cellStyle name="Percent 2 7 2 3 3 2 3" xfId="42344"/>
    <cellStyle name="Percent 2 7 2 3 3 3" xfId="20839"/>
    <cellStyle name="Percent 2 7 2 3 3 3 2" xfId="49510"/>
    <cellStyle name="Percent 2 7 2 3 3 4" xfId="35174"/>
    <cellStyle name="Percent 2 7 2 3 4" xfId="9963"/>
    <cellStyle name="Percent 2 7 2 3 4 2" xfId="24446"/>
    <cellStyle name="Percent 2 7 2 3 4 2 2" xfId="53117"/>
    <cellStyle name="Percent 2 7 2 3 4 3" xfId="38781"/>
    <cellStyle name="Percent 2 7 2 3 5" xfId="17276"/>
    <cellStyle name="Percent 2 7 2 3 5 2" xfId="45947"/>
    <cellStyle name="Percent 2 7 2 3 6" xfId="31611"/>
    <cellStyle name="Percent 2 7 2 4" xfId="3644"/>
    <cellStyle name="Percent 2 7 2 4 2" xfId="7206"/>
    <cellStyle name="Percent 2 7 2 4 2 2" xfId="14410"/>
    <cellStyle name="Percent 2 7 2 4 2 2 2" xfId="28893"/>
    <cellStyle name="Percent 2 7 2 4 2 2 2 2" xfId="57564"/>
    <cellStyle name="Percent 2 7 2 4 2 2 3" xfId="43228"/>
    <cellStyle name="Percent 2 7 2 4 2 3" xfId="21723"/>
    <cellStyle name="Percent 2 7 2 4 2 3 2" xfId="50394"/>
    <cellStyle name="Percent 2 7 2 4 2 4" xfId="36058"/>
    <cellStyle name="Percent 2 7 2 4 3" xfId="10847"/>
    <cellStyle name="Percent 2 7 2 4 3 2" xfId="25330"/>
    <cellStyle name="Percent 2 7 2 4 3 2 2" xfId="54001"/>
    <cellStyle name="Percent 2 7 2 4 3 3" xfId="39665"/>
    <cellStyle name="Percent 2 7 2 4 4" xfId="18160"/>
    <cellStyle name="Percent 2 7 2 4 4 2" xfId="46831"/>
    <cellStyle name="Percent 2 7 2 4 5" xfId="32495"/>
    <cellStyle name="Percent 2 7 2 5" xfId="5428"/>
    <cellStyle name="Percent 2 7 2 5 2" xfId="12632"/>
    <cellStyle name="Percent 2 7 2 5 2 2" xfId="27115"/>
    <cellStyle name="Percent 2 7 2 5 2 2 2" xfId="55786"/>
    <cellStyle name="Percent 2 7 2 5 2 3" xfId="41450"/>
    <cellStyle name="Percent 2 7 2 5 3" xfId="19945"/>
    <cellStyle name="Percent 2 7 2 5 3 2" xfId="48616"/>
    <cellStyle name="Percent 2 7 2 5 4" xfId="34280"/>
    <cellStyle name="Percent 2 7 2 6" xfId="9068"/>
    <cellStyle name="Percent 2 7 2 6 2" xfId="23551"/>
    <cellStyle name="Percent 2 7 2 6 2 2" xfId="52222"/>
    <cellStyle name="Percent 2 7 2 6 3" xfId="37886"/>
    <cellStyle name="Percent 2 7 2 7" xfId="16382"/>
    <cellStyle name="Percent 2 7 2 7 2" xfId="45053"/>
    <cellStyle name="Percent 2 7 2 8" xfId="30717"/>
    <cellStyle name="Percent 2 7 2 9" xfId="1888"/>
    <cellStyle name="Percent 2 7 3" xfId="1006"/>
    <cellStyle name="Percent 2 7 3 2" xfId="2983"/>
    <cellStyle name="Percent 2 7 3 2 2" xfId="4745"/>
    <cellStyle name="Percent 2 7 3 2 2 2" xfId="8308"/>
    <cellStyle name="Percent 2 7 3 2 2 2 2" xfId="15512"/>
    <cellStyle name="Percent 2 7 3 2 2 2 2 2" xfId="29995"/>
    <cellStyle name="Percent 2 7 3 2 2 2 2 2 2" xfId="58666"/>
    <cellStyle name="Percent 2 7 3 2 2 2 2 3" xfId="44330"/>
    <cellStyle name="Percent 2 7 3 2 2 2 3" xfId="22825"/>
    <cellStyle name="Percent 2 7 3 2 2 2 3 2" xfId="51496"/>
    <cellStyle name="Percent 2 7 3 2 2 2 4" xfId="37160"/>
    <cellStyle name="Percent 2 7 3 2 2 3" xfId="11949"/>
    <cellStyle name="Percent 2 7 3 2 2 3 2" xfId="26432"/>
    <cellStyle name="Percent 2 7 3 2 2 3 2 2" xfId="55103"/>
    <cellStyle name="Percent 2 7 3 2 2 3 3" xfId="40767"/>
    <cellStyle name="Percent 2 7 3 2 2 4" xfId="19262"/>
    <cellStyle name="Percent 2 7 3 2 2 4 2" xfId="47933"/>
    <cellStyle name="Percent 2 7 3 2 2 5" xfId="33597"/>
    <cellStyle name="Percent 2 7 3 2 3" xfId="6540"/>
    <cellStyle name="Percent 2 7 3 2 3 2" xfId="13744"/>
    <cellStyle name="Percent 2 7 3 2 3 2 2" xfId="28227"/>
    <cellStyle name="Percent 2 7 3 2 3 2 2 2" xfId="56898"/>
    <cellStyle name="Percent 2 7 3 2 3 2 3" xfId="42562"/>
    <cellStyle name="Percent 2 7 3 2 3 3" xfId="21057"/>
    <cellStyle name="Percent 2 7 3 2 3 3 2" xfId="49728"/>
    <cellStyle name="Percent 2 7 3 2 3 4" xfId="35392"/>
    <cellStyle name="Percent 2 7 3 2 4" xfId="10181"/>
    <cellStyle name="Percent 2 7 3 2 4 2" xfId="24664"/>
    <cellStyle name="Percent 2 7 3 2 4 2 2" xfId="53335"/>
    <cellStyle name="Percent 2 7 3 2 4 3" xfId="38999"/>
    <cellStyle name="Percent 2 7 3 2 5" xfId="17494"/>
    <cellStyle name="Percent 2 7 3 2 5 2" xfId="46165"/>
    <cellStyle name="Percent 2 7 3 2 6" xfId="31829"/>
    <cellStyle name="Percent 2 7 3 3" xfId="3861"/>
    <cellStyle name="Percent 2 7 3 3 2" xfId="7424"/>
    <cellStyle name="Percent 2 7 3 3 2 2" xfId="14628"/>
    <cellStyle name="Percent 2 7 3 3 2 2 2" xfId="29111"/>
    <cellStyle name="Percent 2 7 3 3 2 2 2 2" xfId="57782"/>
    <cellStyle name="Percent 2 7 3 3 2 2 3" xfId="43446"/>
    <cellStyle name="Percent 2 7 3 3 2 3" xfId="21941"/>
    <cellStyle name="Percent 2 7 3 3 2 3 2" xfId="50612"/>
    <cellStyle name="Percent 2 7 3 3 2 4" xfId="36276"/>
    <cellStyle name="Percent 2 7 3 3 3" xfId="11065"/>
    <cellStyle name="Percent 2 7 3 3 3 2" xfId="25548"/>
    <cellStyle name="Percent 2 7 3 3 3 2 2" xfId="54219"/>
    <cellStyle name="Percent 2 7 3 3 3 3" xfId="39883"/>
    <cellStyle name="Percent 2 7 3 3 4" xfId="18378"/>
    <cellStyle name="Percent 2 7 3 3 4 2" xfId="47049"/>
    <cellStyle name="Percent 2 7 3 3 5" xfId="32713"/>
    <cellStyle name="Percent 2 7 3 4" xfId="5646"/>
    <cellStyle name="Percent 2 7 3 4 2" xfId="12850"/>
    <cellStyle name="Percent 2 7 3 4 2 2" xfId="27333"/>
    <cellStyle name="Percent 2 7 3 4 2 2 2" xfId="56004"/>
    <cellStyle name="Percent 2 7 3 4 2 3" xfId="41668"/>
    <cellStyle name="Percent 2 7 3 4 3" xfId="20163"/>
    <cellStyle name="Percent 2 7 3 4 3 2" xfId="48834"/>
    <cellStyle name="Percent 2 7 3 4 4" xfId="34498"/>
    <cellStyle name="Percent 2 7 3 5" xfId="9287"/>
    <cellStyle name="Percent 2 7 3 5 2" xfId="23770"/>
    <cellStyle name="Percent 2 7 3 5 2 2" xfId="52441"/>
    <cellStyle name="Percent 2 7 3 5 3" xfId="38105"/>
    <cellStyle name="Percent 2 7 3 6" xfId="16600"/>
    <cellStyle name="Percent 2 7 3 6 2" xfId="45271"/>
    <cellStyle name="Percent 2 7 3 7" xfId="30935"/>
    <cellStyle name="Percent 2 7 3 8" xfId="2104"/>
    <cellStyle name="Percent 2 7 4" xfId="2553"/>
    <cellStyle name="Percent 2 7 4 2" xfId="4311"/>
    <cellStyle name="Percent 2 7 4 2 2" xfId="7874"/>
    <cellStyle name="Percent 2 7 4 2 2 2" xfId="15078"/>
    <cellStyle name="Percent 2 7 4 2 2 2 2" xfId="29561"/>
    <cellStyle name="Percent 2 7 4 2 2 2 2 2" xfId="58232"/>
    <cellStyle name="Percent 2 7 4 2 2 2 3" xfId="43896"/>
    <cellStyle name="Percent 2 7 4 2 2 3" xfId="22391"/>
    <cellStyle name="Percent 2 7 4 2 2 3 2" xfId="51062"/>
    <cellStyle name="Percent 2 7 4 2 2 4" xfId="36726"/>
    <cellStyle name="Percent 2 7 4 2 3" xfId="11515"/>
    <cellStyle name="Percent 2 7 4 2 3 2" xfId="25998"/>
    <cellStyle name="Percent 2 7 4 2 3 2 2" xfId="54669"/>
    <cellStyle name="Percent 2 7 4 2 3 3" xfId="40333"/>
    <cellStyle name="Percent 2 7 4 2 4" xfId="18828"/>
    <cellStyle name="Percent 2 7 4 2 4 2" xfId="47499"/>
    <cellStyle name="Percent 2 7 4 2 5" xfId="33163"/>
    <cellStyle name="Percent 2 7 4 3" xfId="6106"/>
    <cellStyle name="Percent 2 7 4 3 2" xfId="13310"/>
    <cellStyle name="Percent 2 7 4 3 2 2" xfId="27793"/>
    <cellStyle name="Percent 2 7 4 3 2 2 2" xfId="56464"/>
    <cellStyle name="Percent 2 7 4 3 2 3" xfId="42128"/>
    <cellStyle name="Percent 2 7 4 3 3" xfId="20623"/>
    <cellStyle name="Percent 2 7 4 3 3 2" xfId="49294"/>
    <cellStyle name="Percent 2 7 4 3 4" xfId="34958"/>
    <cellStyle name="Percent 2 7 4 4" xfId="9747"/>
    <cellStyle name="Percent 2 7 4 4 2" xfId="24230"/>
    <cellStyle name="Percent 2 7 4 4 2 2" xfId="52901"/>
    <cellStyle name="Percent 2 7 4 4 3" xfId="38565"/>
    <cellStyle name="Percent 2 7 4 5" xfId="17060"/>
    <cellStyle name="Percent 2 7 4 5 2" xfId="45731"/>
    <cellStyle name="Percent 2 7 4 6" xfId="31395"/>
    <cellStyle name="Percent 2 7 5" xfId="3429"/>
    <cellStyle name="Percent 2 7 5 2" xfId="6990"/>
    <cellStyle name="Percent 2 7 5 2 2" xfId="14194"/>
    <cellStyle name="Percent 2 7 5 2 2 2" xfId="28677"/>
    <cellStyle name="Percent 2 7 5 2 2 2 2" xfId="57348"/>
    <cellStyle name="Percent 2 7 5 2 2 3" xfId="43012"/>
    <cellStyle name="Percent 2 7 5 2 3" xfId="21507"/>
    <cellStyle name="Percent 2 7 5 2 3 2" xfId="50178"/>
    <cellStyle name="Percent 2 7 5 2 4" xfId="35842"/>
    <cellStyle name="Percent 2 7 5 3" xfId="10631"/>
    <cellStyle name="Percent 2 7 5 3 2" xfId="25114"/>
    <cellStyle name="Percent 2 7 5 3 2 2" xfId="53785"/>
    <cellStyle name="Percent 2 7 5 3 3" xfId="39449"/>
    <cellStyle name="Percent 2 7 5 4" xfId="17944"/>
    <cellStyle name="Percent 2 7 5 4 2" xfId="46615"/>
    <cellStyle name="Percent 2 7 5 5" xfId="32279"/>
    <cellStyle name="Percent 2 7 6" xfId="5212"/>
    <cellStyle name="Percent 2 7 6 2" xfId="12416"/>
    <cellStyle name="Percent 2 7 6 2 2" xfId="26899"/>
    <cellStyle name="Percent 2 7 6 2 2 2" xfId="55570"/>
    <cellStyle name="Percent 2 7 6 2 3" xfId="41234"/>
    <cellStyle name="Percent 2 7 6 3" xfId="19729"/>
    <cellStyle name="Percent 2 7 6 3 2" xfId="48400"/>
    <cellStyle name="Percent 2 7 6 4" xfId="34064"/>
    <cellStyle name="Percent 2 7 7" xfId="8849"/>
    <cellStyle name="Percent 2 7 7 2" xfId="23332"/>
    <cellStyle name="Percent 2 7 7 2 2" xfId="52003"/>
    <cellStyle name="Percent 2 7 7 3" xfId="37667"/>
    <cellStyle name="Percent 2 7 8" xfId="16166"/>
    <cellStyle name="Percent 2 7 8 2" xfId="44837"/>
    <cellStyle name="Percent 2 7 9" xfId="30501"/>
    <cellStyle name="Percent 2 8" xfId="552"/>
    <cellStyle name="Percent 2 8 10" xfId="1679"/>
    <cellStyle name="Percent 2 8 2" xfId="789"/>
    <cellStyle name="Percent 2 8 2 2" xfId="1227"/>
    <cellStyle name="Percent 2 8 2 2 2" xfId="3202"/>
    <cellStyle name="Percent 2 8 2 2 2 2" xfId="4966"/>
    <cellStyle name="Percent 2 8 2 2 2 2 2" xfId="8529"/>
    <cellStyle name="Percent 2 8 2 2 2 2 2 2" xfId="15733"/>
    <cellStyle name="Percent 2 8 2 2 2 2 2 2 2" xfId="30216"/>
    <cellStyle name="Percent 2 8 2 2 2 2 2 2 2 2" xfId="58887"/>
    <cellStyle name="Percent 2 8 2 2 2 2 2 2 3" xfId="44551"/>
    <cellStyle name="Percent 2 8 2 2 2 2 2 3" xfId="23046"/>
    <cellStyle name="Percent 2 8 2 2 2 2 2 3 2" xfId="51717"/>
    <cellStyle name="Percent 2 8 2 2 2 2 2 4" xfId="37381"/>
    <cellStyle name="Percent 2 8 2 2 2 2 3" xfId="12170"/>
    <cellStyle name="Percent 2 8 2 2 2 2 3 2" xfId="26653"/>
    <cellStyle name="Percent 2 8 2 2 2 2 3 2 2" xfId="55324"/>
    <cellStyle name="Percent 2 8 2 2 2 2 3 3" xfId="40988"/>
    <cellStyle name="Percent 2 8 2 2 2 2 4" xfId="19483"/>
    <cellStyle name="Percent 2 8 2 2 2 2 4 2" xfId="48154"/>
    <cellStyle name="Percent 2 8 2 2 2 2 5" xfId="33818"/>
    <cellStyle name="Percent 2 8 2 2 2 3" xfId="6761"/>
    <cellStyle name="Percent 2 8 2 2 2 3 2" xfId="13965"/>
    <cellStyle name="Percent 2 8 2 2 2 3 2 2" xfId="28448"/>
    <cellStyle name="Percent 2 8 2 2 2 3 2 2 2" xfId="57119"/>
    <cellStyle name="Percent 2 8 2 2 2 3 2 3" xfId="42783"/>
    <cellStyle name="Percent 2 8 2 2 2 3 3" xfId="21278"/>
    <cellStyle name="Percent 2 8 2 2 2 3 3 2" xfId="49949"/>
    <cellStyle name="Percent 2 8 2 2 2 3 4" xfId="35613"/>
    <cellStyle name="Percent 2 8 2 2 2 4" xfId="10402"/>
    <cellStyle name="Percent 2 8 2 2 2 4 2" xfId="24885"/>
    <cellStyle name="Percent 2 8 2 2 2 4 2 2" xfId="53556"/>
    <cellStyle name="Percent 2 8 2 2 2 4 3" xfId="39220"/>
    <cellStyle name="Percent 2 8 2 2 2 5" xfId="17715"/>
    <cellStyle name="Percent 2 8 2 2 2 5 2" xfId="46386"/>
    <cellStyle name="Percent 2 8 2 2 2 6" xfId="32050"/>
    <cellStyle name="Percent 2 8 2 2 3" xfId="4082"/>
    <cellStyle name="Percent 2 8 2 2 3 2" xfId="7645"/>
    <cellStyle name="Percent 2 8 2 2 3 2 2" xfId="14849"/>
    <cellStyle name="Percent 2 8 2 2 3 2 2 2" xfId="29332"/>
    <cellStyle name="Percent 2 8 2 2 3 2 2 2 2" xfId="58003"/>
    <cellStyle name="Percent 2 8 2 2 3 2 2 3" xfId="43667"/>
    <cellStyle name="Percent 2 8 2 2 3 2 3" xfId="22162"/>
    <cellStyle name="Percent 2 8 2 2 3 2 3 2" xfId="50833"/>
    <cellStyle name="Percent 2 8 2 2 3 2 4" xfId="36497"/>
    <cellStyle name="Percent 2 8 2 2 3 3" xfId="11286"/>
    <cellStyle name="Percent 2 8 2 2 3 3 2" xfId="25769"/>
    <cellStyle name="Percent 2 8 2 2 3 3 2 2" xfId="54440"/>
    <cellStyle name="Percent 2 8 2 2 3 3 3" xfId="40104"/>
    <cellStyle name="Percent 2 8 2 2 3 4" xfId="18599"/>
    <cellStyle name="Percent 2 8 2 2 3 4 2" xfId="47270"/>
    <cellStyle name="Percent 2 8 2 2 3 5" xfId="32934"/>
    <cellStyle name="Percent 2 8 2 2 4" xfId="5867"/>
    <cellStyle name="Percent 2 8 2 2 4 2" xfId="13071"/>
    <cellStyle name="Percent 2 8 2 2 4 2 2" xfId="27554"/>
    <cellStyle name="Percent 2 8 2 2 4 2 2 2" xfId="56225"/>
    <cellStyle name="Percent 2 8 2 2 4 2 3" xfId="41889"/>
    <cellStyle name="Percent 2 8 2 2 4 3" xfId="20384"/>
    <cellStyle name="Percent 2 8 2 2 4 3 2" xfId="49055"/>
    <cellStyle name="Percent 2 8 2 2 4 4" xfId="34719"/>
    <cellStyle name="Percent 2 8 2 2 5" xfId="9508"/>
    <cellStyle name="Percent 2 8 2 2 5 2" xfId="23991"/>
    <cellStyle name="Percent 2 8 2 2 5 2 2" xfId="52662"/>
    <cellStyle name="Percent 2 8 2 2 5 3" xfId="38326"/>
    <cellStyle name="Percent 2 8 2 2 6" xfId="16821"/>
    <cellStyle name="Percent 2 8 2 2 6 2" xfId="45492"/>
    <cellStyle name="Percent 2 8 2 2 7" xfId="31156"/>
    <cellStyle name="Percent 2 8 2 2 8" xfId="2323"/>
    <cellStyle name="Percent 2 8 2 3" xfId="2772"/>
    <cellStyle name="Percent 2 8 2 3 2" xfId="4532"/>
    <cellStyle name="Percent 2 8 2 3 2 2" xfId="8095"/>
    <cellStyle name="Percent 2 8 2 3 2 2 2" xfId="15299"/>
    <cellStyle name="Percent 2 8 2 3 2 2 2 2" xfId="29782"/>
    <cellStyle name="Percent 2 8 2 3 2 2 2 2 2" xfId="58453"/>
    <cellStyle name="Percent 2 8 2 3 2 2 2 3" xfId="44117"/>
    <cellStyle name="Percent 2 8 2 3 2 2 3" xfId="22612"/>
    <cellStyle name="Percent 2 8 2 3 2 2 3 2" xfId="51283"/>
    <cellStyle name="Percent 2 8 2 3 2 2 4" xfId="36947"/>
    <cellStyle name="Percent 2 8 2 3 2 3" xfId="11736"/>
    <cellStyle name="Percent 2 8 2 3 2 3 2" xfId="26219"/>
    <cellStyle name="Percent 2 8 2 3 2 3 2 2" xfId="54890"/>
    <cellStyle name="Percent 2 8 2 3 2 3 3" xfId="40554"/>
    <cellStyle name="Percent 2 8 2 3 2 4" xfId="19049"/>
    <cellStyle name="Percent 2 8 2 3 2 4 2" xfId="47720"/>
    <cellStyle name="Percent 2 8 2 3 2 5" xfId="33384"/>
    <cellStyle name="Percent 2 8 2 3 3" xfId="6327"/>
    <cellStyle name="Percent 2 8 2 3 3 2" xfId="13531"/>
    <cellStyle name="Percent 2 8 2 3 3 2 2" xfId="28014"/>
    <cellStyle name="Percent 2 8 2 3 3 2 2 2" xfId="56685"/>
    <cellStyle name="Percent 2 8 2 3 3 2 3" xfId="42349"/>
    <cellStyle name="Percent 2 8 2 3 3 3" xfId="20844"/>
    <cellStyle name="Percent 2 8 2 3 3 3 2" xfId="49515"/>
    <cellStyle name="Percent 2 8 2 3 3 4" xfId="35179"/>
    <cellStyle name="Percent 2 8 2 3 4" xfId="9968"/>
    <cellStyle name="Percent 2 8 2 3 4 2" xfId="24451"/>
    <cellStyle name="Percent 2 8 2 3 4 2 2" xfId="53122"/>
    <cellStyle name="Percent 2 8 2 3 4 3" xfId="38786"/>
    <cellStyle name="Percent 2 8 2 3 5" xfId="17281"/>
    <cellStyle name="Percent 2 8 2 3 5 2" xfId="45952"/>
    <cellStyle name="Percent 2 8 2 3 6" xfId="31616"/>
    <cellStyle name="Percent 2 8 2 4" xfId="3649"/>
    <cellStyle name="Percent 2 8 2 4 2" xfId="7211"/>
    <cellStyle name="Percent 2 8 2 4 2 2" xfId="14415"/>
    <cellStyle name="Percent 2 8 2 4 2 2 2" xfId="28898"/>
    <cellStyle name="Percent 2 8 2 4 2 2 2 2" xfId="57569"/>
    <cellStyle name="Percent 2 8 2 4 2 2 3" xfId="43233"/>
    <cellStyle name="Percent 2 8 2 4 2 3" xfId="21728"/>
    <cellStyle name="Percent 2 8 2 4 2 3 2" xfId="50399"/>
    <cellStyle name="Percent 2 8 2 4 2 4" xfId="36063"/>
    <cellStyle name="Percent 2 8 2 4 3" xfId="10852"/>
    <cellStyle name="Percent 2 8 2 4 3 2" xfId="25335"/>
    <cellStyle name="Percent 2 8 2 4 3 2 2" xfId="54006"/>
    <cellStyle name="Percent 2 8 2 4 3 3" xfId="39670"/>
    <cellStyle name="Percent 2 8 2 4 4" xfId="18165"/>
    <cellStyle name="Percent 2 8 2 4 4 2" xfId="46836"/>
    <cellStyle name="Percent 2 8 2 4 5" xfId="32500"/>
    <cellStyle name="Percent 2 8 2 5" xfId="5433"/>
    <cellStyle name="Percent 2 8 2 5 2" xfId="12637"/>
    <cellStyle name="Percent 2 8 2 5 2 2" xfId="27120"/>
    <cellStyle name="Percent 2 8 2 5 2 2 2" xfId="55791"/>
    <cellStyle name="Percent 2 8 2 5 2 3" xfId="41455"/>
    <cellStyle name="Percent 2 8 2 5 3" xfId="19950"/>
    <cellStyle name="Percent 2 8 2 5 3 2" xfId="48621"/>
    <cellStyle name="Percent 2 8 2 5 4" xfId="34285"/>
    <cellStyle name="Percent 2 8 2 6" xfId="9074"/>
    <cellStyle name="Percent 2 8 2 6 2" xfId="23557"/>
    <cellStyle name="Percent 2 8 2 6 2 2" xfId="52228"/>
    <cellStyle name="Percent 2 8 2 6 3" xfId="37892"/>
    <cellStyle name="Percent 2 8 2 7" xfId="16387"/>
    <cellStyle name="Percent 2 8 2 7 2" xfId="45058"/>
    <cellStyle name="Percent 2 8 2 8" xfId="30722"/>
    <cellStyle name="Percent 2 8 2 9" xfId="1893"/>
    <cellStyle name="Percent 2 8 3" xfId="1011"/>
    <cellStyle name="Percent 2 8 3 2" xfId="2988"/>
    <cellStyle name="Percent 2 8 3 2 2" xfId="4750"/>
    <cellStyle name="Percent 2 8 3 2 2 2" xfId="8313"/>
    <cellStyle name="Percent 2 8 3 2 2 2 2" xfId="15517"/>
    <cellStyle name="Percent 2 8 3 2 2 2 2 2" xfId="30000"/>
    <cellStyle name="Percent 2 8 3 2 2 2 2 2 2" xfId="58671"/>
    <cellStyle name="Percent 2 8 3 2 2 2 2 3" xfId="44335"/>
    <cellStyle name="Percent 2 8 3 2 2 2 3" xfId="22830"/>
    <cellStyle name="Percent 2 8 3 2 2 2 3 2" xfId="51501"/>
    <cellStyle name="Percent 2 8 3 2 2 2 4" xfId="37165"/>
    <cellStyle name="Percent 2 8 3 2 2 3" xfId="11954"/>
    <cellStyle name="Percent 2 8 3 2 2 3 2" xfId="26437"/>
    <cellStyle name="Percent 2 8 3 2 2 3 2 2" xfId="55108"/>
    <cellStyle name="Percent 2 8 3 2 2 3 3" xfId="40772"/>
    <cellStyle name="Percent 2 8 3 2 2 4" xfId="19267"/>
    <cellStyle name="Percent 2 8 3 2 2 4 2" xfId="47938"/>
    <cellStyle name="Percent 2 8 3 2 2 5" xfId="33602"/>
    <cellStyle name="Percent 2 8 3 2 3" xfId="6545"/>
    <cellStyle name="Percent 2 8 3 2 3 2" xfId="13749"/>
    <cellStyle name="Percent 2 8 3 2 3 2 2" xfId="28232"/>
    <cellStyle name="Percent 2 8 3 2 3 2 2 2" xfId="56903"/>
    <cellStyle name="Percent 2 8 3 2 3 2 3" xfId="42567"/>
    <cellStyle name="Percent 2 8 3 2 3 3" xfId="21062"/>
    <cellStyle name="Percent 2 8 3 2 3 3 2" xfId="49733"/>
    <cellStyle name="Percent 2 8 3 2 3 4" xfId="35397"/>
    <cellStyle name="Percent 2 8 3 2 4" xfId="10186"/>
    <cellStyle name="Percent 2 8 3 2 4 2" xfId="24669"/>
    <cellStyle name="Percent 2 8 3 2 4 2 2" xfId="53340"/>
    <cellStyle name="Percent 2 8 3 2 4 3" xfId="39004"/>
    <cellStyle name="Percent 2 8 3 2 5" xfId="17499"/>
    <cellStyle name="Percent 2 8 3 2 5 2" xfId="46170"/>
    <cellStyle name="Percent 2 8 3 2 6" xfId="31834"/>
    <cellStyle name="Percent 2 8 3 3" xfId="3866"/>
    <cellStyle name="Percent 2 8 3 3 2" xfId="7429"/>
    <cellStyle name="Percent 2 8 3 3 2 2" xfId="14633"/>
    <cellStyle name="Percent 2 8 3 3 2 2 2" xfId="29116"/>
    <cellStyle name="Percent 2 8 3 3 2 2 2 2" xfId="57787"/>
    <cellStyle name="Percent 2 8 3 3 2 2 3" xfId="43451"/>
    <cellStyle name="Percent 2 8 3 3 2 3" xfId="21946"/>
    <cellStyle name="Percent 2 8 3 3 2 3 2" xfId="50617"/>
    <cellStyle name="Percent 2 8 3 3 2 4" xfId="36281"/>
    <cellStyle name="Percent 2 8 3 3 3" xfId="11070"/>
    <cellStyle name="Percent 2 8 3 3 3 2" xfId="25553"/>
    <cellStyle name="Percent 2 8 3 3 3 2 2" xfId="54224"/>
    <cellStyle name="Percent 2 8 3 3 3 3" xfId="39888"/>
    <cellStyle name="Percent 2 8 3 3 4" xfId="18383"/>
    <cellStyle name="Percent 2 8 3 3 4 2" xfId="47054"/>
    <cellStyle name="Percent 2 8 3 3 5" xfId="32718"/>
    <cellStyle name="Percent 2 8 3 4" xfId="5651"/>
    <cellStyle name="Percent 2 8 3 4 2" xfId="12855"/>
    <cellStyle name="Percent 2 8 3 4 2 2" xfId="27338"/>
    <cellStyle name="Percent 2 8 3 4 2 2 2" xfId="56009"/>
    <cellStyle name="Percent 2 8 3 4 2 3" xfId="41673"/>
    <cellStyle name="Percent 2 8 3 4 3" xfId="20168"/>
    <cellStyle name="Percent 2 8 3 4 3 2" xfId="48839"/>
    <cellStyle name="Percent 2 8 3 4 4" xfId="34503"/>
    <cellStyle name="Percent 2 8 3 5" xfId="9292"/>
    <cellStyle name="Percent 2 8 3 5 2" xfId="23775"/>
    <cellStyle name="Percent 2 8 3 5 2 2" xfId="52446"/>
    <cellStyle name="Percent 2 8 3 5 3" xfId="38110"/>
    <cellStyle name="Percent 2 8 3 6" xfId="16605"/>
    <cellStyle name="Percent 2 8 3 6 2" xfId="45276"/>
    <cellStyle name="Percent 2 8 3 7" xfId="30940"/>
    <cellStyle name="Percent 2 8 3 8" xfId="2109"/>
    <cellStyle name="Percent 2 8 4" xfId="2558"/>
    <cellStyle name="Percent 2 8 4 2" xfId="4316"/>
    <cellStyle name="Percent 2 8 4 2 2" xfId="7879"/>
    <cellStyle name="Percent 2 8 4 2 2 2" xfId="15083"/>
    <cellStyle name="Percent 2 8 4 2 2 2 2" xfId="29566"/>
    <cellStyle name="Percent 2 8 4 2 2 2 2 2" xfId="58237"/>
    <cellStyle name="Percent 2 8 4 2 2 2 3" xfId="43901"/>
    <cellStyle name="Percent 2 8 4 2 2 3" xfId="22396"/>
    <cellStyle name="Percent 2 8 4 2 2 3 2" xfId="51067"/>
    <cellStyle name="Percent 2 8 4 2 2 4" xfId="36731"/>
    <cellStyle name="Percent 2 8 4 2 3" xfId="11520"/>
    <cellStyle name="Percent 2 8 4 2 3 2" xfId="26003"/>
    <cellStyle name="Percent 2 8 4 2 3 2 2" xfId="54674"/>
    <cellStyle name="Percent 2 8 4 2 3 3" xfId="40338"/>
    <cellStyle name="Percent 2 8 4 2 4" xfId="18833"/>
    <cellStyle name="Percent 2 8 4 2 4 2" xfId="47504"/>
    <cellStyle name="Percent 2 8 4 2 5" xfId="33168"/>
    <cellStyle name="Percent 2 8 4 3" xfId="6111"/>
    <cellStyle name="Percent 2 8 4 3 2" xfId="13315"/>
    <cellStyle name="Percent 2 8 4 3 2 2" xfId="27798"/>
    <cellStyle name="Percent 2 8 4 3 2 2 2" xfId="56469"/>
    <cellStyle name="Percent 2 8 4 3 2 3" xfId="42133"/>
    <cellStyle name="Percent 2 8 4 3 3" xfId="20628"/>
    <cellStyle name="Percent 2 8 4 3 3 2" xfId="49299"/>
    <cellStyle name="Percent 2 8 4 3 4" xfId="34963"/>
    <cellStyle name="Percent 2 8 4 4" xfId="9752"/>
    <cellStyle name="Percent 2 8 4 4 2" xfId="24235"/>
    <cellStyle name="Percent 2 8 4 4 2 2" xfId="52906"/>
    <cellStyle name="Percent 2 8 4 4 3" xfId="38570"/>
    <cellStyle name="Percent 2 8 4 5" xfId="17065"/>
    <cellStyle name="Percent 2 8 4 5 2" xfId="45736"/>
    <cellStyle name="Percent 2 8 4 6" xfId="31400"/>
    <cellStyle name="Percent 2 8 5" xfId="3434"/>
    <cellStyle name="Percent 2 8 5 2" xfId="6995"/>
    <cellStyle name="Percent 2 8 5 2 2" xfId="14199"/>
    <cellStyle name="Percent 2 8 5 2 2 2" xfId="28682"/>
    <cellStyle name="Percent 2 8 5 2 2 2 2" xfId="57353"/>
    <cellStyle name="Percent 2 8 5 2 2 3" xfId="43017"/>
    <cellStyle name="Percent 2 8 5 2 3" xfId="21512"/>
    <cellStyle name="Percent 2 8 5 2 3 2" xfId="50183"/>
    <cellStyle name="Percent 2 8 5 2 4" xfId="35847"/>
    <cellStyle name="Percent 2 8 5 3" xfId="10636"/>
    <cellStyle name="Percent 2 8 5 3 2" xfId="25119"/>
    <cellStyle name="Percent 2 8 5 3 2 2" xfId="53790"/>
    <cellStyle name="Percent 2 8 5 3 3" xfId="39454"/>
    <cellStyle name="Percent 2 8 5 4" xfId="17949"/>
    <cellStyle name="Percent 2 8 5 4 2" xfId="46620"/>
    <cellStyle name="Percent 2 8 5 5" xfId="32284"/>
    <cellStyle name="Percent 2 8 6" xfId="5217"/>
    <cellStyle name="Percent 2 8 6 2" xfId="12421"/>
    <cellStyle name="Percent 2 8 6 2 2" xfId="26904"/>
    <cellStyle name="Percent 2 8 6 2 2 2" xfId="55575"/>
    <cellStyle name="Percent 2 8 6 2 3" xfId="41239"/>
    <cellStyle name="Percent 2 8 6 3" xfId="19734"/>
    <cellStyle name="Percent 2 8 6 3 2" xfId="48405"/>
    <cellStyle name="Percent 2 8 6 4" xfId="34069"/>
    <cellStyle name="Percent 2 8 7" xfId="8855"/>
    <cellStyle name="Percent 2 8 7 2" xfId="23338"/>
    <cellStyle name="Percent 2 8 7 2 2" xfId="52009"/>
    <cellStyle name="Percent 2 8 7 3" xfId="37673"/>
    <cellStyle name="Percent 2 8 8" xfId="16171"/>
    <cellStyle name="Percent 2 8 8 2" xfId="44842"/>
    <cellStyle name="Percent 2 8 9" xfId="30506"/>
    <cellStyle name="Percent 2 9" xfId="555"/>
    <cellStyle name="Percent 2 9 10" xfId="1682"/>
    <cellStyle name="Percent 2 9 2" xfId="792"/>
    <cellStyle name="Percent 2 9 2 2" xfId="1230"/>
    <cellStyle name="Percent 2 9 2 2 2" xfId="3205"/>
    <cellStyle name="Percent 2 9 2 2 2 2" xfId="4969"/>
    <cellStyle name="Percent 2 9 2 2 2 2 2" xfId="8532"/>
    <cellStyle name="Percent 2 9 2 2 2 2 2 2" xfId="15736"/>
    <cellStyle name="Percent 2 9 2 2 2 2 2 2 2" xfId="30219"/>
    <cellStyle name="Percent 2 9 2 2 2 2 2 2 2 2" xfId="58890"/>
    <cellStyle name="Percent 2 9 2 2 2 2 2 2 3" xfId="44554"/>
    <cellStyle name="Percent 2 9 2 2 2 2 2 3" xfId="23049"/>
    <cellStyle name="Percent 2 9 2 2 2 2 2 3 2" xfId="51720"/>
    <cellStyle name="Percent 2 9 2 2 2 2 2 4" xfId="37384"/>
    <cellStyle name="Percent 2 9 2 2 2 2 3" xfId="12173"/>
    <cellStyle name="Percent 2 9 2 2 2 2 3 2" xfId="26656"/>
    <cellStyle name="Percent 2 9 2 2 2 2 3 2 2" xfId="55327"/>
    <cellStyle name="Percent 2 9 2 2 2 2 3 3" xfId="40991"/>
    <cellStyle name="Percent 2 9 2 2 2 2 4" xfId="19486"/>
    <cellStyle name="Percent 2 9 2 2 2 2 4 2" xfId="48157"/>
    <cellStyle name="Percent 2 9 2 2 2 2 5" xfId="33821"/>
    <cellStyle name="Percent 2 9 2 2 2 3" xfId="6764"/>
    <cellStyle name="Percent 2 9 2 2 2 3 2" xfId="13968"/>
    <cellStyle name="Percent 2 9 2 2 2 3 2 2" xfId="28451"/>
    <cellStyle name="Percent 2 9 2 2 2 3 2 2 2" xfId="57122"/>
    <cellStyle name="Percent 2 9 2 2 2 3 2 3" xfId="42786"/>
    <cellStyle name="Percent 2 9 2 2 2 3 3" xfId="21281"/>
    <cellStyle name="Percent 2 9 2 2 2 3 3 2" xfId="49952"/>
    <cellStyle name="Percent 2 9 2 2 2 3 4" xfId="35616"/>
    <cellStyle name="Percent 2 9 2 2 2 4" xfId="10405"/>
    <cellStyle name="Percent 2 9 2 2 2 4 2" xfId="24888"/>
    <cellStyle name="Percent 2 9 2 2 2 4 2 2" xfId="53559"/>
    <cellStyle name="Percent 2 9 2 2 2 4 3" xfId="39223"/>
    <cellStyle name="Percent 2 9 2 2 2 5" xfId="17718"/>
    <cellStyle name="Percent 2 9 2 2 2 5 2" xfId="46389"/>
    <cellStyle name="Percent 2 9 2 2 2 6" xfId="32053"/>
    <cellStyle name="Percent 2 9 2 2 3" xfId="4085"/>
    <cellStyle name="Percent 2 9 2 2 3 2" xfId="7648"/>
    <cellStyle name="Percent 2 9 2 2 3 2 2" xfId="14852"/>
    <cellStyle name="Percent 2 9 2 2 3 2 2 2" xfId="29335"/>
    <cellStyle name="Percent 2 9 2 2 3 2 2 2 2" xfId="58006"/>
    <cellStyle name="Percent 2 9 2 2 3 2 2 3" xfId="43670"/>
    <cellStyle name="Percent 2 9 2 2 3 2 3" xfId="22165"/>
    <cellStyle name="Percent 2 9 2 2 3 2 3 2" xfId="50836"/>
    <cellStyle name="Percent 2 9 2 2 3 2 4" xfId="36500"/>
    <cellStyle name="Percent 2 9 2 2 3 3" xfId="11289"/>
    <cellStyle name="Percent 2 9 2 2 3 3 2" xfId="25772"/>
    <cellStyle name="Percent 2 9 2 2 3 3 2 2" xfId="54443"/>
    <cellStyle name="Percent 2 9 2 2 3 3 3" xfId="40107"/>
    <cellStyle name="Percent 2 9 2 2 3 4" xfId="18602"/>
    <cellStyle name="Percent 2 9 2 2 3 4 2" xfId="47273"/>
    <cellStyle name="Percent 2 9 2 2 3 5" xfId="32937"/>
    <cellStyle name="Percent 2 9 2 2 4" xfId="5870"/>
    <cellStyle name="Percent 2 9 2 2 4 2" xfId="13074"/>
    <cellStyle name="Percent 2 9 2 2 4 2 2" xfId="27557"/>
    <cellStyle name="Percent 2 9 2 2 4 2 2 2" xfId="56228"/>
    <cellStyle name="Percent 2 9 2 2 4 2 3" xfId="41892"/>
    <cellStyle name="Percent 2 9 2 2 4 3" xfId="20387"/>
    <cellStyle name="Percent 2 9 2 2 4 3 2" xfId="49058"/>
    <cellStyle name="Percent 2 9 2 2 4 4" xfId="34722"/>
    <cellStyle name="Percent 2 9 2 2 5" xfId="9511"/>
    <cellStyle name="Percent 2 9 2 2 5 2" xfId="23994"/>
    <cellStyle name="Percent 2 9 2 2 5 2 2" xfId="52665"/>
    <cellStyle name="Percent 2 9 2 2 5 3" xfId="38329"/>
    <cellStyle name="Percent 2 9 2 2 6" xfId="16824"/>
    <cellStyle name="Percent 2 9 2 2 6 2" xfId="45495"/>
    <cellStyle name="Percent 2 9 2 2 7" xfId="31159"/>
    <cellStyle name="Percent 2 9 2 2 8" xfId="2326"/>
    <cellStyle name="Percent 2 9 2 3" xfId="2775"/>
    <cellStyle name="Percent 2 9 2 3 2" xfId="4535"/>
    <cellStyle name="Percent 2 9 2 3 2 2" xfId="8098"/>
    <cellStyle name="Percent 2 9 2 3 2 2 2" xfId="15302"/>
    <cellStyle name="Percent 2 9 2 3 2 2 2 2" xfId="29785"/>
    <cellStyle name="Percent 2 9 2 3 2 2 2 2 2" xfId="58456"/>
    <cellStyle name="Percent 2 9 2 3 2 2 2 3" xfId="44120"/>
    <cellStyle name="Percent 2 9 2 3 2 2 3" xfId="22615"/>
    <cellStyle name="Percent 2 9 2 3 2 2 3 2" xfId="51286"/>
    <cellStyle name="Percent 2 9 2 3 2 2 4" xfId="36950"/>
    <cellStyle name="Percent 2 9 2 3 2 3" xfId="11739"/>
    <cellStyle name="Percent 2 9 2 3 2 3 2" xfId="26222"/>
    <cellStyle name="Percent 2 9 2 3 2 3 2 2" xfId="54893"/>
    <cellStyle name="Percent 2 9 2 3 2 3 3" xfId="40557"/>
    <cellStyle name="Percent 2 9 2 3 2 4" xfId="19052"/>
    <cellStyle name="Percent 2 9 2 3 2 4 2" xfId="47723"/>
    <cellStyle name="Percent 2 9 2 3 2 5" xfId="33387"/>
    <cellStyle name="Percent 2 9 2 3 3" xfId="6330"/>
    <cellStyle name="Percent 2 9 2 3 3 2" xfId="13534"/>
    <cellStyle name="Percent 2 9 2 3 3 2 2" xfId="28017"/>
    <cellStyle name="Percent 2 9 2 3 3 2 2 2" xfId="56688"/>
    <cellStyle name="Percent 2 9 2 3 3 2 3" xfId="42352"/>
    <cellStyle name="Percent 2 9 2 3 3 3" xfId="20847"/>
    <cellStyle name="Percent 2 9 2 3 3 3 2" xfId="49518"/>
    <cellStyle name="Percent 2 9 2 3 3 4" xfId="35182"/>
    <cellStyle name="Percent 2 9 2 3 4" xfId="9971"/>
    <cellStyle name="Percent 2 9 2 3 4 2" xfId="24454"/>
    <cellStyle name="Percent 2 9 2 3 4 2 2" xfId="53125"/>
    <cellStyle name="Percent 2 9 2 3 4 3" xfId="38789"/>
    <cellStyle name="Percent 2 9 2 3 5" xfId="17284"/>
    <cellStyle name="Percent 2 9 2 3 5 2" xfId="45955"/>
    <cellStyle name="Percent 2 9 2 3 6" xfId="31619"/>
    <cellStyle name="Percent 2 9 2 4" xfId="3652"/>
    <cellStyle name="Percent 2 9 2 4 2" xfId="7214"/>
    <cellStyle name="Percent 2 9 2 4 2 2" xfId="14418"/>
    <cellStyle name="Percent 2 9 2 4 2 2 2" xfId="28901"/>
    <cellStyle name="Percent 2 9 2 4 2 2 2 2" xfId="57572"/>
    <cellStyle name="Percent 2 9 2 4 2 2 3" xfId="43236"/>
    <cellStyle name="Percent 2 9 2 4 2 3" xfId="21731"/>
    <cellStyle name="Percent 2 9 2 4 2 3 2" xfId="50402"/>
    <cellStyle name="Percent 2 9 2 4 2 4" xfId="36066"/>
    <cellStyle name="Percent 2 9 2 4 3" xfId="10855"/>
    <cellStyle name="Percent 2 9 2 4 3 2" xfId="25338"/>
    <cellStyle name="Percent 2 9 2 4 3 2 2" xfId="54009"/>
    <cellStyle name="Percent 2 9 2 4 3 3" xfId="39673"/>
    <cellStyle name="Percent 2 9 2 4 4" xfId="18168"/>
    <cellStyle name="Percent 2 9 2 4 4 2" xfId="46839"/>
    <cellStyle name="Percent 2 9 2 4 5" xfId="32503"/>
    <cellStyle name="Percent 2 9 2 5" xfId="5436"/>
    <cellStyle name="Percent 2 9 2 5 2" xfId="12640"/>
    <cellStyle name="Percent 2 9 2 5 2 2" xfId="27123"/>
    <cellStyle name="Percent 2 9 2 5 2 2 2" xfId="55794"/>
    <cellStyle name="Percent 2 9 2 5 2 3" xfId="41458"/>
    <cellStyle name="Percent 2 9 2 5 3" xfId="19953"/>
    <cellStyle name="Percent 2 9 2 5 3 2" xfId="48624"/>
    <cellStyle name="Percent 2 9 2 5 4" xfId="34288"/>
    <cellStyle name="Percent 2 9 2 6" xfId="9077"/>
    <cellStyle name="Percent 2 9 2 6 2" xfId="23560"/>
    <cellStyle name="Percent 2 9 2 6 2 2" xfId="52231"/>
    <cellStyle name="Percent 2 9 2 6 3" xfId="37895"/>
    <cellStyle name="Percent 2 9 2 7" xfId="16390"/>
    <cellStyle name="Percent 2 9 2 7 2" xfId="45061"/>
    <cellStyle name="Percent 2 9 2 8" xfId="30725"/>
    <cellStyle name="Percent 2 9 2 9" xfId="1896"/>
    <cellStyle name="Percent 2 9 3" xfId="1014"/>
    <cellStyle name="Percent 2 9 3 2" xfId="2991"/>
    <cellStyle name="Percent 2 9 3 2 2" xfId="4753"/>
    <cellStyle name="Percent 2 9 3 2 2 2" xfId="8316"/>
    <cellStyle name="Percent 2 9 3 2 2 2 2" xfId="15520"/>
    <cellStyle name="Percent 2 9 3 2 2 2 2 2" xfId="30003"/>
    <cellStyle name="Percent 2 9 3 2 2 2 2 2 2" xfId="58674"/>
    <cellStyle name="Percent 2 9 3 2 2 2 2 3" xfId="44338"/>
    <cellStyle name="Percent 2 9 3 2 2 2 3" xfId="22833"/>
    <cellStyle name="Percent 2 9 3 2 2 2 3 2" xfId="51504"/>
    <cellStyle name="Percent 2 9 3 2 2 2 4" xfId="37168"/>
    <cellStyle name="Percent 2 9 3 2 2 3" xfId="11957"/>
    <cellStyle name="Percent 2 9 3 2 2 3 2" xfId="26440"/>
    <cellStyle name="Percent 2 9 3 2 2 3 2 2" xfId="55111"/>
    <cellStyle name="Percent 2 9 3 2 2 3 3" xfId="40775"/>
    <cellStyle name="Percent 2 9 3 2 2 4" xfId="19270"/>
    <cellStyle name="Percent 2 9 3 2 2 4 2" xfId="47941"/>
    <cellStyle name="Percent 2 9 3 2 2 5" xfId="33605"/>
    <cellStyle name="Percent 2 9 3 2 3" xfId="6548"/>
    <cellStyle name="Percent 2 9 3 2 3 2" xfId="13752"/>
    <cellStyle name="Percent 2 9 3 2 3 2 2" xfId="28235"/>
    <cellStyle name="Percent 2 9 3 2 3 2 2 2" xfId="56906"/>
    <cellStyle name="Percent 2 9 3 2 3 2 3" xfId="42570"/>
    <cellStyle name="Percent 2 9 3 2 3 3" xfId="21065"/>
    <cellStyle name="Percent 2 9 3 2 3 3 2" xfId="49736"/>
    <cellStyle name="Percent 2 9 3 2 3 4" xfId="35400"/>
    <cellStyle name="Percent 2 9 3 2 4" xfId="10189"/>
    <cellStyle name="Percent 2 9 3 2 4 2" xfId="24672"/>
    <cellStyle name="Percent 2 9 3 2 4 2 2" xfId="53343"/>
    <cellStyle name="Percent 2 9 3 2 4 3" xfId="39007"/>
    <cellStyle name="Percent 2 9 3 2 5" xfId="17502"/>
    <cellStyle name="Percent 2 9 3 2 5 2" xfId="46173"/>
    <cellStyle name="Percent 2 9 3 2 6" xfId="31837"/>
    <cellStyle name="Percent 2 9 3 3" xfId="3869"/>
    <cellStyle name="Percent 2 9 3 3 2" xfId="7432"/>
    <cellStyle name="Percent 2 9 3 3 2 2" xfId="14636"/>
    <cellStyle name="Percent 2 9 3 3 2 2 2" xfId="29119"/>
    <cellStyle name="Percent 2 9 3 3 2 2 2 2" xfId="57790"/>
    <cellStyle name="Percent 2 9 3 3 2 2 3" xfId="43454"/>
    <cellStyle name="Percent 2 9 3 3 2 3" xfId="21949"/>
    <cellStyle name="Percent 2 9 3 3 2 3 2" xfId="50620"/>
    <cellStyle name="Percent 2 9 3 3 2 4" xfId="36284"/>
    <cellStyle name="Percent 2 9 3 3 3" xfId="11073"/>
    <cellStyle name="Percent 2 9 3 3 3 2" xfId="25556"/>
    <cellStyle name="Percent 2 9 3 3 3 2 2" xfId="54227"/>
    <cellStyle name="Percent 2 9 3 3 3 3" xfId="39891"/>
    <cellStyle name="Percent 2 9 3 3 4" xfId="18386"/>
    <cellStyle name="Percent 2 9 3 3 4 2" xfId="47057"/>
    <cellStyle name="Percent 2 9 3 3 5" xfId="32721"/>
    <cellStyle name="Percent 2 9 3 4" xfId="5654"/>
    <cellStyle name="Percent 2 9 3 4 2" xfId="12858"/>
    <cellStyle name="Percent 2 9 3 4 2 2" xfId="27341"/>
    <cellStyle name="Percent 2 9 3 4 2 2 2" xfId="56012"/>
    <cellStyle name="Percent 2 9 3 4 2 3" xfId="41676"/>
    <cellStyle name="Percent 2 9 3 4 3" xfId="20171"/>
    <cellStyle name="Percent 2 9 3 4 3 2" xfId="48842"/>
    <cellStyle name="Percent 2 9 3 4 4" xfId="34506"/>
    <cellStyle name="Percent 2 9 3 5" xfId="9295"/>
    <cellStyle name="Percent 2 9 3 5 2" xfId="23778"/>
    <cellStyle name="Percent 2 9 3 5 2 2" xfId="52449"/>
    <cellStyle name="Percent 2 9 3 5 3" xfId="38113"/>
    <cellStyle name="Percent 2 9 3 6" xfId="16608"/>
    <cellStyle name="Percent 2 9 3 6 2" xfId="45279"/>
    <cellStyle name="Percent 2 9 3 7" xfId="30943"/>
    <cellStyle name="Percent 2 9 3 8" xfId="2112"/>
    <cellStyle name="Percent 2 9 4" xfId="2561"/>
    <cellStyle name="Percent 2 9 4 2" xfId="4319"/>
    <cellStyle name="Percent 2 9 4 2 2" xfId="7882"/>
    <cellStyle name="Percent 2 9 4 2 2 2" xfId="15086"/>
    <cellStyle name="Percent 2 9 4 2 2 2 2" xfId="29569"/>
    <cellStyle name="Percent 2 9 4 2 2 2 2 2" xfId="58240"/>
    <cellStyle name="Percent 2 9 4 2 2 2 3" xfId="43904"/>
    <cellStyle name="Percent 2 9 4 2 2 3" xfId="22399"/>
    <cellStyle name="Percent 2 9 4 2 2 3 2" xfId="51070"/>
    <cellStyle name="Percent 2 9 4 2 2 4" xfId="36734"/>
    <cellStyle name="Percent 2 9 4 2 3" xfId="11523"/>
    <cellStyle name="Percent 2 9 4 2 3 2" xfId="26006"/>
    <cellStyle name="Percent 2 9 4 2 3 2 2" xfId="54677"/>
    <cellStyle name="Percent 2 9 4 2 3 3" xfId="40341"/>
    <cellStyle name="Percent 2 9 4 2 4" xfId="18836"/>
    <cellStyle name="Percent 2 9 4 2 4 2" xfId="47507"/>
    <cellStyle name="Percent 2 9 4 2 5" xfId="33171"/>
    <cellStyle name="Percent 2 9 4 3" xfId="6114"/>
    <cellStyle name="Percent 2 9 4 3 2" xfId="13318"/>
    <cellStyle name="Percent 2 9 4 3 2 2" xfId="27801"/>
    <cellStyle name="Percent 2 9 4 3 2 2 2" xfId="56472"/>
    <cellStyle name="Percent 2 9 4 3 2 3" xfId="42136"/>
    <cellStyle name="Percent 2 9 4 3 3" xfId="20631"/>
    <cellStyle name="Percent 2 9 4 3 3 2" xfId="49302"/>
    <cellStyle name="Percent 2 9 4 3 4" xfId="34966"/>
    <cellStyle name="Percent 2 9 4 4" xfId="9755"/>
    <cellStyle name="Percent 2 9 4 4 2" xfId="24238"/>
    <cellStyle name="Percent 2 9 4 4 2 2" xfId="52909"/>
    <cellStyle name="Percent 2 9 4 4 3" xfId="38573"/>
    <cellStyle name="Percent 2 9 4 5" xfId="17068"/>
    <cellStyle name="Percent 2 9 4 5 2" xfId="45739"/>
    <cellStyle name="Percent 2 9 4 6" xfId="31403"/>
    <cellStyle name="Percent 2 9 5" xfId="3437"/>
    <cellStyle name="Percent 2 9 5 2" xfId="6998"/>
    <cellStyle name="Percent 2 9 5 2 2" xfId="14202"/>
    <cellStyle name="Percent 2 9 5 2 2 2" xfId="28685"/>
    <cellStyle name="Percent 2 9 5 2 2 2 2" xfId="57356"/>
    <cellStyle name="Percent 2 9 5 2 2 3" xfId="43020"/>
    <cellStyle name="Percent 2 9 5 2 3" xfId="21515"/>
    <cellStyle name="Percent 2 9 5 2 3 2" xfId="50186"/>
    <cellStyle name="Percent 2 9 5 2 4" xfId="35850"/>
    <cellStyle name="Percent 2 9 5 3" xfId="10639"/>
    <cellStyle name="Percent 2 9 5 3 2" xfId="25122"/>
    <cellStyle name="Percent 2 9 5 3 2 2" xfId="53793"/>
    <cellStyle name="Percent 2 9 5 3 3" xfId="39457"/>
    <cellStyle name="Percent 2 9 5 4" xfId="17952"/>
    <cellStyle name="Percent 2 9 5 4 2" xfId="46623"/>
    <cellStyle name="Percent 2 9 5 5" xfId="32287"/>
    <cellStyle name="Percent 2 9 6" xfId="5220"/>
    <cellStyle name="Percent 2 9 6 2" xfId="12424"/>
    <cellStyle name="Percent 2 9 6 2 2" xfId="26907"/>
    <cellStyle name="Percent 2 9 6 2 2 2" xfId="55578"/>
    <cellStyle name="Percent 2 9 6 2 3" xfId="41242"/>
    <cellStyle name="Percent 2 9 6 3" xfId="19737"/>
    <cellStyle name="Percent 2 9 6 3 2" xfId="48408"/>
    <cellStyle name="Percent 2 9 6 4" xfId="34072"/>
    <cellStyle name="Percent 2 9 7" xfId="8858"/>
    <cellStyle name="Percent 2 9 7 2" xfId="23341"/>
    <cellStyle name="Percent 2 9 7 2 2" xfId="52012"/>
    <cellStyle name="Percent 2 9 7 3" xfId="37676"/>
    <cellStyle name="Percent 2 9 8" xfId="16174"/>
    <cellStyle name="Percent 2 9 8 2" xfId="44845"/>
    <cellStyle name="Percent 2 9 9" xfId="30509"/>
    <cellStyle name="Percent 3" xfId="2"/>
    <cellStyle name="Percent 4" xfId="403"/>
    <cellStyle name="Percent 4 2" xfId="15"/>
    <cellStyle name="Percent 4 2 2" xfId="583"/>
    <cellStyle name="Percent 4 3" xfId="535"/>
    <cellStyle name="Percent 4 4" xfId="15924"/>
    <cellStyle name="Percent 4 4 2" xfId="30298"/>
    <cellStyle name="Percent 4 4 2 2" xfId="58970"/>
    <cellStyle name="Percent 4 4 3" xfId="44634"/>
    <cellStyle name="Percent 5" xfId="14"/>
    <cellStyle name="Percent 5 2" xfId="513"/>
    <cellStyle name="Percent 5 3" xfId="533"/>
    <cellStyle name="Percent 5 3 10" xfId="1667"/>
    <cellStyle name="Percent 5 3 2" xfId="772"/>
    <cellStyle name="Percent 5 3 2 2" xfId="1214"/>
    <cellStyle name="Percent 5 3 2 2 2" xfId="3189"/>
    <cellStyle name="Percent 5 3 2 2 2 2" xfId="4953"/>
    <cellStyle name="Percent 5 3 2 2 2 2 2" xfId="8516"/>
    <cellStyle name="Percent 5 3 2 2 2 2 2 2" xfId="15720"/>
    <cellStyle name="Percent 5 3 2 2 2 2 2 2 2" xfId="30203"/>
    <cellStyle name="Percent 5 3 2 2 2 2 2 2 2 2" xfId="58874"/>
    <cellStyle name="Percent 5 3 2 2 2 2 2 2 3" xfId="44538"/>
    <cellStyle name="Percent 5 3 2 2 2 2 2 3" xfId="23033"/>
    <cellStyle name="Percent 5 3 2 2 2 2 2 3 2" xfId="51704"/>
    <cellStyle name="Percent 5 3 2 2 2 2 2 4" xfId="37368"/>
    <cellStyle name="Percent 5 3 2 2 2 2 3" xfId="12157"/>
    <cellStyle name="Percent 5 3 2 2 2 2 3 2" xfId="26640"/>
    <cellStyle name="Percent 5 3 2 2 2 2 3 2 2" xfId="55311"/>
    <cellStyle name="Percent 5 3 2 2 2 2 3 3" xfId="40975"/>
    <cellStyle name="Percent 5 3 2 2 2 2 4" xfId="19470"/>
    <cellStyle name="Percent 5 3 2 2 2 2 4 2" xfId="48141"/>
    <cellStyle name="Percent 5 3 2 2 2 2 5" xfId="33805"/>
    <cellStyle name="Percent 5 3 2 2 2 3" xfId="6748"/>
    <cellStyle name="Percent 5 3 2 2 2 3 2" xfId="13952"/>
    <cellStyle name="Percent 5 3 2 2 2 3 2 2" xfId="28435"/>
    <cellStyle name="Percent 5 3 2 2 2 3 2 2 2" xfId="57106"/>
    <cellStyle name="Percent 5 3 2 2 2 3 2 3" xfId="42770"/>
    <cellStyle name="Percent 5 3 2 2 2 3 3" xfId="21265"/>
    <cellStyle name="Percent 5 3 2 2 2 3 3 2" xfId="49936"/>
    <cellStyle name="Percent 5 3 2 2 2 3 4" xfId="35600"/>
    <cellStyle name="Percent 5 3 2 2 2 4" xfId="10389"/>
    <cellStyle name="Percent 5 3 2 2 2 4 2" xfId="24872"/>
    <cellStyle name="Percent 5 3 2 2 2 4 2 2" xfId="53543"/>
    <cellStyle name="Percent 5 3 2 2 2 4 3" xfId="39207"/>
    <cellStyle name="Percent 5 3 2 2 2 5" xfId="17702"/>
    <cellStyle name="Percent 5 3 2 2 2 5 2" xfId="46373"/>
    <cellStyle name="Percent 5 3 2 2 2 6" xfId="32037"/>
    <cellStyle name="Percent 5 3 2 2 3" xfId="4069"/>
    <cellStyle name="Percent 5 3 2 2 3 2" xfId="7632"/>
    <cellStyle name="Percent 5 3 2 2 3 2 2" xfId="14836"/>
    <cellStyle name="Percent 5 3 2 2 3 2 2 2" xfId="29319"/>
    <cellStyle name="Percent 5 3 2 2 3 2 2 2 2" xfId="57990"/>
    <cellStyle name="Percent 5 3 2 2 3 2 2 3" xfId="43654"/>
    <cellStyle name="Percent 5 3 2 2 3 2 3" xfId="22149"/>
    <cellStyle name="Percent 5 3 2 2 3 2 3 2" xfId="50820"/>
    <cellStyle name="Percent 5 3 2 2 3 2 4" xfId="36484"/>
    <cellStyle name="Percent 5 3 2 2 3 3" xfId="11273"/>
    <cellStyle name="Percent 5 3 2 2 3 3 2" xfId="25756"/>
    <cellStyle name="Percent 5 3 2 2 3 3 2 2" xfId="54427"/>
    <cellStyle name="Percent 5 3 2 2 3 3 3" xfId="40091"/>
    <cellStyle name="Percent 5 3 2 2 3 4" xfId="18586"/>
    <cellStyle name="Percent 5 3 2 2 3 4 2" xfId="47257"/>
    <cellStyle name="Percent 5 3 2 2 3 5" xfId="32921"/>
    <cellStyle name="Percent 5 3 2 2 4" xfId="5854"/>
    <cellStyle name="Percent 5 3 2 2 4 2" xfId="13058"/>
    <cellStyle name="Percent 5 3 2 2 4 2 2" xfId="27541"/>
    <cellStyle name="Percent 5 3 2 2 4 2 2 2" xfId="56212"/>
    <cellStyle name="Percent 5 3 2 2 4 2 3" xfId="41876"/>
    <cellStyle name="Percent 5 3 2 2 4 3" xfId="20371"/>
    <cellStyle name="Percent 5 3 2 2 4 3 2" xfId="49042"/>
    <cellStyle name="Percent 5 3 2 2 4 4" xfId="34706"/>
    <cellStyle name="Percent 5 3 2 2 5" xfId="9495"/>
    <cellStyle name="Percent 5 3 2 2 5 2" xfId="23978"/>
    <cellStyle name="Percent 5 3 2 2 5 2 2" xfId="52649"/>
    <cellStyle name="Percent 5 3 2 2 5 3" xfId="38313"/>
    <cellStyle name="Percent 5 3 2 2 6" xfId="16808"/>
    <cellStyle name="Percent 5 3 2 2 6 2" xfId="45479"/>
    <cellStyle name="Percent 5 3 2 2 7" xfId="31143"/>
    <cellStyle name="Percent 5 3 2 2 8" xfId="2310"/>
    <cellStyle name="Percent 5 3 2 3" xfId="2759"/>
    <cellStyle name="Percent 5 3 2 3 2" xfId="4519"/>
    <cellStyle name="Percent 5 3 2 3 2 2" xfId="8082"/>
    <cellStyle name="Percent 5 3 2 3 2 2 2" xfId="15286"/>
    <cellStyle name="Percent 5 3 2 3 2 2 2 2" xfId="29769"/>
    <cellStyle name="Percent 5 3 2 3 2 2 2 2 2" xfId="58440"/>
    <cellStyle name="Percent 5 3 2 3 2 2 2 3" xfId="44104"/>
    <cellStyle name="Percent 5 3 2 3 2 2 3" xfId="22599"/>
    <cellStyle name="Percent 5 3 2 3 2 2 3 2" xfId="51270"/>
    <cellStyle name="Percent 5 3 2 3 2 2 4" xfId="36934"/>
    <cellStyle name="Percent 5 3 2 3 2 3" xfId="11723"/>
    <cellStyle name="Percent 5 3 2 3 2 3 2" xfId="26206"/>
    <cellStyle name="Percent 5 3 2 3 2 3 2 2" xfId="54877"/>
    <cellStyle name="Percent 5 3 2 3 2 3 3" xfId="40541"/>
    <cellStyle name="Percent 5 3 2 3 2 4" xfId="19036"/>
    <cellStyle name="Percent 5 3 2 3 2 4 2" xfId="47707"/>
    <cellStyle name="Percent 5 3 2 3 2 5" xfId="33371"/>
    <cellStyle name="Percent 5 3 2 3 3" xfId="6314"/>
    <cellStyle name="Percent 5 3 2 3 3 2" xfId="13518"/>
    <cellStyle name="Percent 5 3 2 3 3 2 2" xfId="28001"/>
    <cellStyle name="Percent 5 3 2 3 3 2 2 2" xfId="56672"/>
    <cellStyle name="Percent 5 3 2 3 3 2 3" xfId="42336"/>
    <cellStyle name="Percent 5 3 2 3 3 3" xfId="20831"/>
    <cellStyle name="Percent 5 3 2 3 3 3 2" xfId="49502"/>
    <cellStyle name="Percent 5 3 2 3 3 4" xfId="35166"/>
    <cellStyle name="Percent 5 3 2 3 4" xfId="9955"/>
    <cellStyle name="Percent 5 3 2 3 4 2" xfId="24438"/>
    <cellStyle name="Percent 5 3 2 3 4 2 2" xfId="53109"/>
    <cellStyle name="Percent 5 3 2 3 4 3" xfId="38773"/>
    <cellStyle name="Percent 5 3 2 3 5" xfId="17268"/>
    <cellStyle name="Percent 5 3 2 3 5 2" xfId="45939"/>
    <cellStyle name="Percent 5 3 2 3 6" xfId="31603"/>
    <cellStyle name="Percent 5 3 2 4" xfId="3636"/>
    <cellStyle name="Percent 5 3 2 4 2" xfId="7198"/>
    <cellStyle name="Percent 5 3 2 4 2 2" xfId="14402"/>
    <cellStyle name="Percent 5 3 2 4 2 2 2" xfId="28885"/>
    <cellStyle name="Percent 5 3 2 4 2 2 2 2" xfId="57556"/>
    <cellStyle name="Percent 5 3 2 4 2 2 3" xfId="43220"/>
    <cellStyle name="Percent 5 3 2 4 2 3" xfId="21715"/>
    <cellStyle name="Percent 5 3 2 4 2 3 2" xfId="50386"/>
    <cellStyle name="Percent 5 3 2 4 2 4" xfId="36050"/>
    <cellStyle name="Percent 5 3 2 4 3" xfId="10839"/>
    <cellStyle name="Percent 5 3 2 4 3 2" xfId="25322"/>
    <cellStyle name="Percent 5 3 2 4 3 2 2" xfId="53993"/>
    <cellStyle name="Percent 5 3 2 4 3 3" xfId="39657"/>
    <cellStyle name="Percent 5 3 2 4 4" xfId="18152"/>
    <cellStyle name="Percent 5 3 2 4 4 2" xfId="46823"/>
    <cellStyle name="Percent 5 3 2 4 5" xfId="32487"/>
    <cellStyle name="Percent 5 3 2 5" xfId="5420"/>
    <cellStyle name="Percent 5 3 2 5 2" xfId="12624"/>
    <cellStyle name="Percent 5 3 2 5 2 2" xfId="27107"/>
    <cellStyle name="Percent 5 3 2 5 2 2 2" xfId="55778"/>
    <cellStyle name="Percent 5 3 2 5 2 3" xfId="41442"/>
    <cellStyle name="Percent 5 3 2 5 3" xfId="19937"/>
    <cellStyle name="Percent 5 3 2 5 3 2" xfId="48608"/>
    <cellStyle name="Percent 5 3 2 5 4" xfId="34272"/>
    <cellStyle name="Percent 5 3 2 6" xfId="9058"/>
    <cellStyle name="Percent 5 3 2 6 2" xfId="23541"/>
    <cellStyle name="Percent 5 3 2 6 2 2" xfId="52212"/>
    <cellStyle name="Percent 5 3 2 6 3" xfId="37876"/>
    <cellStyle name="Percent 5 3 2 7" xfId="16374"/>
    <cellStyle name="Percent 5 3 2 7 2" xfId="45045"/>
    <cellStyle name="Percent 5 3 2 8" xfId="30709"/>
    <cellStyle name="Percent 5 3 2 9" xfId="1880"/>
    <cellStyle name="Percent 5 3 3" xfId="998"/>
    <cellStyle name="Percent 5 3 3 2" xfId="2975"/>
    <cellStyle name="Percent 5 3 3 2 2" xfId="4737"/>
    <cellStyle name="Percent 5 3 3 2 2 2" xfId="8300"/>
    <cellStyle name="Percent 5 3 3 2 2 2 2" xfId="15504"/>
    <cellStyle name="Percent 5 3 3 2 2 2 2 2" xfId="29987"/>
    <cellStyle name="Percent 5 3 3 2 2 2 2 2 2" xfId="58658"/>
    <cellStyle name="Percent 5 3 3 2 2 2 2 3" xfId="44322"/>
    <cellStyle name="Percent 5 3 3 2 2 2 3" xfId="22817"/>
    <cellStyle name="Percent 5 3 3 2 2 2 3 2" xfId="51488"/>
    <cellStyle name="Percent 5 3 3 2 2 2 4" xfId="37152"/>
    <cellStyle name="Percent 5 3 3 2 2 3" xfId="11941"/>
    <cellStyle name="Percent 5 3 3 2 2 3 2" xfId="26424"/>
    <cellStyle name="Percent 5 3 3 2 2 3 2 2" xfId="55095"/>
    <cellStyle name="Percent 5 3 3 2 2 3 3" xfId="40759"/>
    <cellStyle name="Percent 5 3 3 2 2 4" xfId="19254"/>
    <cellStyle name="Percent 5 3 3 2 2 4 2" xfId="47925"/>
    <cellStyle name="Percent 5 3 3 2 2 5" xfId="33589"/>
    <cellStyle name="Percent 5 3 3 2 3" xfId="6532"/>
    <cellStyle name="Percent 5 3 3 2 3 2" xfId="13736"/>
    <cellStyle name="Percent 5 3 3 2 3 2 2" xfId="28219"/>
    <cellStyle name="Percent 5 3 3 2 3 2 2 2" xfId="56890"/>
    <cellStyle name="Percent 5 3 3 2 3 2 3" xfId="42554"/>
    <cellStyle name="Percent 5 3 3 2 3 3" xfId="21049"/>
    <cellStyle name="Percent 5 3 3 2 3 3 2" xfId="49720"/>
    <cellStyle name="Percent 5 3 3 2 3 4" xfId="35384"/>
    <cellStyle name="Percent 5 3 3 2 4" xfId="10173"/>
    <cellStyle name="Percent 5 3 3 2 4 2" xfId="24656"/>
    <cellStyle name="Percent 5 3 3 2 4 2 2" xfId="53327"/>
    <cellStyle name="Percent 5 3 3 2 4 3" xfId="38991"/>
    <cellStyle name="Percent 5 3 3 2 5" xfId="17486"/>
    <cellStyle name="Percent 5 3 3 2 5 2" xfId="46157"/>
    <cellStyle name="Percent 5 3 3 2 6" xfId="31821"/>
    <cellStyle name="Percent 5 3 3 3" xfId="3853"/>
    <cellStyle name="Percent 5 3 3 3 2" xfId="7416"/>
    <cellStyle name="Percent 5 3 3 3 2 2" xfId="14620"/>
    <cellStyle name="Percent 5 3 3 3 2 2 2" xfId="29103"/>
    <cellStyle name="Percent 5 3 3 3 2 2 2 2" xfId="57774"/>
    <cellStyle name="Percent 5 3 3 3 2 2 3" xfId="43438"/>
    <cellStyle name="Percent 5 3 3 3 2 3" xfId="21933"/>
    <cellStyle name="Percent 5 3 3 3 2 3 2" xfId="50604"/>
    <cellStyle name="Percent 5 3 3 3 2 4" xfId="36268"/>
    <cellStyle name="Percent 5 3 3 3 3" xfId="11057"/>
    <cellStyle name="Percent 5 3 3 3 3 2" xfId="25540"/>
    <cellStyle name="Percent 5 3 3 3 3 2 2" xfId="54211"/>
    <cellStyle name="Percent 5 3 3 3 3 3" xfId="39875"/>
    <cellStyle name="Percent 5 3 3 3 4" xfId="18370"/>
    <cellStyle name="Percent 5 3 3 3 4 2" xfId="47041"/>
    <cellStyle name="Percent 5 3 3 3 5" xfId="32705"/>
    <cellStyle name="Percent 5 3 3 4" xfId="5638"/>
    <cellStyle name="Percent 5 3 3 4 2" xfId="12842"/>
    <cellStyle name="Percent 5 3 3 4 2 2" xfId="27325"/>
    <cellStyle name="Percent 5 3 3 4 2 2 2" xfId="55996"/>
    <cellStyle name="Percent 5 3 3 4 2 3" xfId="41660"/>
    <cellStyle name="Percent 5 3 3 4 3" xfId="20155"/>
    <cellStyle name="Percent 5 3 3 4 3 2" xfId="48826"/>
    <cellStyle name="Percent 5 3 3 4 4" xfId="34490"/>
    <cellStyle name="Percent 5 3 3 5" xfId="9279"/>
    <cellStyle name="Percent 5 3 3 5 2" xfId="23762"/>
    <cellStyle name="Percent 5 3 3 5 2 2" xfId="52433"/>
    <cellStyle name="Percent 5 3 3 5 3" xfId="38097"/>
    <cellStyle name="Percent 5 3 3 6" xfId="16592"/>
    <cellStyle name="Percent 5 3 3 6 2" xfId="45263"/>
    <cellStyle name="Percent 5 3 3 7" xfId="30927"/>
    <cellStyle name="Percent 5 3 3 8" xfId="2096"/>
    <cellStyle name="Percent 5 3 4" xfId="2546"/>
    <cellStyle name="Percent 5 3 4 2" xfId="4303"/>
    <cellStyle name="Percent 5 3 4 2 2" xfId="7866"/>
    <cellStyle name="Percent 5 3 4 2 2 2" xfId="15070"/>
    <cellStyle name="Percent 5 3 4 2 2 2 2" xfId="29553"/>
    <cellStyle name="Percent 5 3 4 2 2 2 2 2" xfId="58224"/>
    <cellStyle name="Percent 5 3 4 2 2 2 3" xfId="43888"/>
    <cellStyle name="Percent 5 3 4 2 2 3" xfId="22383"/>
    <cellStyle name="Percent 5 3 4 2 2 3 2" xfId="51054"/>
    <cellStyle name="Percent 5 3 4 2 2 4" xfId="36718"/>
    <cellStyle name="Percent 5 3 4 2 3" xfId="11507"/>
    <cellStyle name="Percent 5 3 4 2 3 2" xfId="25990"/>
    <cellStyle name="Percent 5 3 4 2 3 2 2" xfId="54661"/>
    <cellStyle name="Percent 5 3 4 2 3 3" xfId="40325"/>
    <cellStyle name="Percent 5 3 4 2 4" xfId="18820"/>
    <cellStyle name="Percent 5 3 4 2 4 2" xfId="47491"/>
    <cellStyle name="Percent 5 3 4 2 5" xfId="33155"/>
    <cellStyle name="Percent 5 3 4 3" xfId="6098"/>
    <cellStyle name="Percent 5 3 4 3 2" xfId="13302"/>
    <cellStyle name="Percent 5 3 4 3 2 2" xfId="27785"/>
    <cellStyle name="Percent 5 3 4 3 2 2 2" xfId="56456"/>
    <cellStyle name="Percent 5 3 4 3 2 3" xfId="42120"/>
    <cellStyle name="Percent 5 3 4 3 3" xfId="20615"/>
    <cellStyle name="Percent 5 3 4 3 3 2" xfId="49286"/>
    <cellStyle name="Percent 5 3 4 3 4" xfId="34950"/>
    <cellStyle name="Percent 5 3 4 4" xfId="9739"/>
    <cellStyle name="Percent 5 3 4 4 2" xfId="24222"/>
    <cellStyle name="Percent 5 3 4 4 2 2" xfId="52893"/>
    <cellStyle name="Percent 5 3 4 4 3" xfId="38557"/>
    <cellStyle name="Percent 5 3 4 5" xfId="17052"/>
    <cellStyle name="Percent 5 3 4 5 2" xfId="45723"/>
    <cellStyle name="Percent 5 3 4 6" xfId="31387"/>
    <cellStyle name="Percent 5 3 5" xfId="3421"/>
    <cellStyle name="Percent 5 3 5 2" xfId="6982"/>
    <cellStyle name="Percent 5 3 5 2 2" xfId="14186"/>
    <cellStyle name="Percent 5 3 5 2 2 2" xfId="28669"/>
    <cellStyle name="Percent 5 3 5 2 2 2 2" xfId="57340"/>
    <cellStyle name="Percent 5 3 5 2 2 3" xfId="43004"/>
    <cellStyle name="Percent 5 3 5 2 3" xfId="21499"/>
    <cellStyle name="Percent 5 3 5 2 3 2" xfId="50170"/>
    <cellStyle name="Percent 5 3 5 2 4" xfId="35834"/>
    <cellStyle name="Percent 5 3 5 3" xfId="10623"/>
    <cellStyle name="Percent 5 3 5 3 2" xfId="25106"/>
    <cellStyle name="Percent 5 3 5 3 2 2" xfId="53777"/>
    <cellStyle name="Percent 5 3 5 3 3" xfId="39441"/>
    <cellStyle name="Percent 5 3 5 4" xfId="17936"/>
    <cellStyle name="Percent 5 3 5 4 2" xfId="46607"/>
    <cellStyle name="Percent 5 3 5 5" xfId="32271"/>
    <cellStyle name="Percent 5 3 6" xfId="5204"/>
    <cellStyle name="Percent 5 3 6 2" xfId="12408"/>
    <cellStyle name="Percent 5 3 6 2 2" xfId="26891"/>
    <cellStyle name="Percent 5 3 6 2 2 2" xfId="55562"/>
    <cellStyle name="Percent 5 3 6 2 3" xfId="41226"/>
    <cellStyle name="Percent 5 3 6 3" xfId="19721"/>
    <cellStyle name="Percent 5 3 6 3 2" xfId="48392"/>
    <cellStyle name="Percent 5 3 6 4" xfId="34056"/>
    <cellStyle name="Percent 5 3 7" xfId="8839"/>
    <cellStyle name="Percent 5 3 7 2" xfId="23322"/>
    <cellStyle name="Percent 5 3 7 2 2" xfId="51993"/>
    <cellStyle name="Percent 5 3 7 3" xfId="37657"/>
    <cellStyle name="Percent 5 3 8" xfId="16158"/>
    <cellStyle name="Percent 5 3 8 2" xfId="44829"/>
    <cellStyle name="Percent 5 3 9" xfId="30493"/>
    <cellStyle name="Percent 5 4" xfId="541"/>
    <cellStyle name="Percent 5 4 10" xfId="1672"/>
    <cellStyle name="Percent 5 4 2" xfId="779"/>
    <cellStyle name="Percent 5 4 2 2" xfId="1220"/>
    <cellStyle name="Percent 5 4 2 2 2" xfId="3195"/>
    <cellStyle name="Percent 5 4 2 2 2 2" xfId="4959"/>
    <cellStyle name="Percent 5 4 2 2 2 2 2" xfId="8522"/>
    <cellStyle name="Percent 5 4 2 2 2 2 2 2" xfId="15726"/>
    <cellStyle name="Percent 5 4 2 2 2 2 2 2 2" xfId="30209"/>
    <cellStyle name="Percent 5 4 2 2 2 2 2 2 2 2" xfId="58880"/>
    <cellStyle name="Percent 5 4 2 2 2 2 2 2 3" xfId="44544"/>
    <cellStyle name="Percent 5 4 2 2 2 2 2 3" xfId="23039"/>
    <cellStyle name="Percent 5 4 2 2 2 2 2 3 2" xfId="51710"/>
    <cellStyle name="Percent 5 4 2 2 2 2 2 4" xfId="37374"/>
    <cellStyle name="Percent 5 4 2 2 2 2 3" xfId="12163"/>
    <cellStyle name="Percent 5 4 2 2 2 2 3 2" xfId="26646"/>
    <cellStyle name="Percent 5 4 2 2 2 2 3 2 2" xfId="55317"/>
    <cellStyle name="Percent 5 4 2 2 2 2 3 3" xfId="40981"/>
    <cellStyle name="Percent 5 4 2 2 2 2 4" xfId="19476"/>
    <cellStyle name="Percent 5 4 2 2 2 2 4 2" xfId="48147"/>
    <cellStyle name="Percent 5 4 2 2 2 2 5" xfId="33811"/>
    <cellStyle name="Percent 5 4 2 2 2 3" xfId="6754"/>
    <cellStyle name="Percent 5 4 2 2 2 3 2" xfId="13958"/>
    <cellStyle name="Percent 5 4 2 2 2 3 2 2" xfId="28441"/>
    <cellStyle name="Percent 5 4 2 2 2 3 2 2 2" xfId="57112"/>
    <cellStyle name="Percent 5 4 2 2 2 3 2 3" xfId="42776"/>
    <cellStyle name="Percent 5 4 2 2 2 3 3" xfId="21271"/>
    <cellStyle name="Percent 5 4 2 2 2 3 3 2" xfId="49942"/>
    <cellStyle name="Percent 5 4 2 2 2 3 4" xfId="35606"/>
    <cellStyle name="Percent 5 4 2 2 2 4" xfId="10395"/>
    <cellStyle name="Percent 5 4 2 2 2 4 2" xfId="24878"/>
    <cellStyle name="Percent 5 4 2 2 2 4 2 2" xfId="53549"/>
    <cellStyle name="Percent 5 4 2 2 2 4 3" xfId="39213"/>
    <cellStyle name="Percent 5 4 2 2 2 5" xfId="17708"/>
    <cellStyle name="Percent 5 4 2 2 2 5 2" xfId="46379"/>
    <cellStyle name="Percent 5 4 2 2 2 6" xfId="32043"/>
    <cellStyle name="Percent 5 4 2 2 3" xfId="4075"/>
    <cellStyle name="Percent 5 4 2 2 3 2" xfId="7638"/>
    <cellStyle name="Percent 5 4 2 2 3 2 2" xfId="14842"/>
    <cellStyle name="Percent 5 4 2 2 3 2 2 2" xfId="29325"/>
    <cellStyle name="Percent 5 4 2 2 3 2 2 2 2" xfId="57996"/>
    <cellStyle name="Percent 5 4 2 2 3 2 2 3" xfId="43660"/>
    <cellStyle name="Percent 5 4 2 2 3 2 3" xfId="22155"/>
    <cellStyle name="Percent 5 4 2 2 3 2 3 2" xfId="50826"/>
    <cellStyle name="Percent 5 4 2 2 3 2 4" xfId="36490"/>
    <cellStyle name="Percent 5 4 2 2 3 3" xfId="11279"/>
    <cellStyle name="Percent 5 4 2 2 3 3 2" xfId="25762"/>
    <cellStyle name="Percent 5 4 2 2 3 3 2 2" xfId="54433"/>
    <cellStyle name="Percent 5 4 2 2 3 3 3" xfId="40097"/>
    <cellStyle name="Percent 5 4 2 2 3 4" xfId="18592"/>
    <cellStyle name="Percent 5 4 2 2 3 4 2" xfId="47263"/>
    <cellStyle name="Percent 5 4 2 2 3 5" xfId="32927"/>
    <cellStyle name="Percent 5 4 2 2 4" xfId="5860"/>
    <cellStyle name="Percent 5 4 2 2 4 2" xfId="13064"/>
    <cellStyle name="Percent 5 4 2 2 4 2 2" xfId="27547"/>
    <cellStyle name="Percent 5 4 2 2 4 2 2 2" xfId="56218"/>
    <cellStyle name="Percent 5 4 2 2 4 2 3" xfId="41882"/>
    <cellStyle name="Percent 5 4 2 2 4 3" xfId="20377"/>
    <cellStyle name="Percent 5 4 2 2 4 3 2" xfId="49048"/>
    <cellStyle name="Percent 5 4 2 2 4 4" xfId="34712"/>
    <cellStyle name="Percent 5 4 2 2 5" xfId="9501"/>
    <cellStyle name="Percent 5 4 2 2 5 2" xfId="23984"/>
    <cellStyle name="Percent 5 4 2 2 5 2 2" xfId="52655"/>
    <cellStyle name="Percent 5 4 2 2 5 3" xfId="38319"/>
    <cellStyle name="Percent 5 4 2 2 6" xfId="16814"/>
    <cellStyle name="Percent 5 4 2 2 6 2" xfId="45485"/>
    <cellStyle name="Percent 5 4 2 2 7" xfId="31149"/>
    <cellStyle name="Percent 5 4 2 2 8" xfId="2316"/>
    <cellStyle name="Percent 5 4 2 3" xfId="2765"/>
    <cellStyle name="Percent 5 4 2 3 2" xfId="4525"/>
    <cellStyle name="Percent 5 4 2 3 2 2" xfId="8088"/>
    <cellStyle name="Percent 5 4 2 3 2 2 2" xfId="15292"/>
    <cellStyle name="Percent 5 4 2 3 2 2 2 2" xfId="29775"/>
    <cellStyle name="Percent 5 4 2 3 2 2 2 2 2" xfId="58446"/>
    <cellStyle name="Percent 5 4 2 3 2 2 2 3" xfId="44110"/>
    <cellStyle name="Percent 5 4 2 3 2 2 3" xfId="22605"/>
    <cellStyle name="Percent 5 4 2 3 2 2 3 2" xfId="51276"/>
    <cellStyle name="Percent 5 4 2 3 2 2 4" xfId="36940"/>
    <cellStyle name="Percent 5 4 2 3 2 3" xfId="11729"/>
    <cellStyle name="Percent 5 4 2 3 2 3 2" xfId="26212"/>
    <cellStyle name="Percent 5 4 2 3 2 3 2 2" xfId="54883"/>
    <cellStyle name="Percent 5 4 2 3 2 3 3" xfId="40547"/>
    <cellStyle name="Percent 5 4 2 3 2 4" xfId="19042"/>
    <cellStyle name="Percent 5 4 2 3 2 4 2" xfId="47713"/>
    <cellStyle name="Percent 5 4 2 3 2 5" xfId="33377"/>
    <cellStyle name="Percent 5 4 2 3 3" xfId="6320"/>
    <cellStyle name="Percent 5 4 2 3 3 2" xfId="13524"/>
    <cellStyle name="Percent 5 4 2 3 3 2 2" xfId="28007"/>
    <cellStyle name="Percent 5 4 2 3 3 2 2 2" xfId="56678"/>
    <cellStyle name="Percent 5 4 2 3 3 2 3" xfId="42342"/>
    <cellStyle name="Percent 5 4 2 3 3 3" xfId="20837"/>
    <cellStyle name="Percent 5 4 2 3 3 3 2" xfId="49508"/>
    <cellStyle name="Percent 5 4 2 3 3 4" xfId="35172"/>
    <cellStyle name="Percent 5 4 2 3 4" xfId="9961"/>
    <cellStyle name="Percent 5 4 2 3 4 2" xfId="24444"/>
    <cellStyle name="Percent 5 4 2 3 4 2 2" xfId="53115"/>
    <cellStyle name="Percent 5 4 2 3 4 3" xfId="38779"/>
    <cellStyle name="Percent 5 4 2 3 5" xfId="17274"/>
    <cellStyle name="Percent 5 4 2 3 5 2" xfId="45945"/>
    <cellStyle name="Percent 5 4 2 3 6" xfId="31609"/>
    <cellStyle name="Percent 5 4 2 4" xfId="3642"/>
    <cellStyle name="Percent 5 4 2 4 2" xfId="7204"/>
    <cellStyle name="Percent 5 4 2 4 2 2" xfId="14408"/>
    <cellStyle name="Percent 5 4 2 4 2 2 2" xfId="28891"/>
    <cellStyle name="Percent 5 4 2 4 2 2 2 2" xfId="57562"/>
    <cellStyle name="Percent 5 4 2 4 2 2 3" xfId="43226"/>
    <cellStyle name="Percent 5 4 2 4 2 3" xfId="21721"/>
    <cellStyle name="Percent 5 4 2 4 2 3 2" xfId="50392"/>
    <cellStyle name="Percent 5 4 2 4 2 4" xfId="36056"/>
    <cellStyle name="Percent 5 4 2 4 3" xfId="10845"/>
    <cellStyle name="Percent 5 4 2 4 3 2" xfId="25328"/>
    <cellStyle name="Percent 5 4 2 4 3 2 2" xfId="53999"/>
    <cellStyle name="Percent 5 4 2 4 3 3" xfId="39663"/>
    <cellStyle name="Percent 5 4 2 4 4" xfId="18158"/>
    <cellStyle name="Percent 5 4 2 4 4 2" xfId="46829"/>
    <cellStyle name="Percent 5 4 2 4 5" xfId="32493"/>
    <cellStyle name="Percent 5 4 2 5" xfId="5426"/>
    <cellStyle name="Percent 5 4 2 5 2" xfId="12630"/>
    <cellStyle name="Percent 5 4 2 5 2 2" xfId="27113"/>
    <cellStyle name="Percent 5 4 2 5 2 2 2" xfId="55784"/>
    <cellStyle name="Percent 5 4 2 5 2 3" xfId="41448"/>
    <cellStyle name="Percent 5 4 2 5 3" xfId="19943"/>
    <cellStyle name="Percent 5 4 2 5 3 2" xfId="48614"/>
    <cellStyle name="Percent 5 4 2 5 4" xfId="34278"/>
    <cellStyle name="Percent 5 4 2 6" xfId="9065"/>
    <cellStyle name="Percent 5 4 2 6 2" xfId="23548"/>
    <cellStyle name="Percent 5 4 2 6 2 2" xfId="52219"/>
    <cellStyle name="Percent 5 4 2 6 3" xfId="37883"/>
    <cellStyle name="Percent 5 4 2 7" xfId="16380"/>
    <cellStyle name="Percent 5 4 2 7 2" xfId="45051"/>
    <cellStyle name="Percent 5 4 2 8" xfId="30715"/>
    <cellStyle name="Percent 5 4 2 9" xfId="1886"/>
    <cellStyle name="Percent 5 4 3" xfId="1004"/>
    <cellStyle name="Percent 5 4 3 2" xfId="2981"/>
    <cellStyle name="Percent 5 4 3 2 2" xfId="4743"/>
    <cellStyle name="Percent 5 4 3 2 2 2" xfId="8306"/>
    <cellStyle name="Percent 5 4 3 2 2 2 2" xfId="15510"/>
    <cellStyle name="Percent 5 4 3 2 2 2 2 2" xfId="29993"/>
    <cellStyle name="Percent 5 4 3 2 2 2 2 2 2" xfId="58664"/>
    <cellStyle name="Percent 5 4 3 2 2 2 2 3" xfId="44328"/>
    <cellStyle name="Percent 5 4 3 2 2 2 3" xfId="22823"/>
    <cellStyle name="Percent 5 4 3 2 2 2 3 2" xfId="51494"/>
    <cellStyle name="Percent 5 4 3 2 2 2 4" xfId="37158"/>
    <cellStyle name="Percent 5 4 3 2 2 3" xfId="11947"/>
    <cellStyle name="Percent 5 4 3 2 2 3 2" xfId="26430"/>
    <cellStyle name="Percent 5 4 3 2 2 3 2 2" xfId="55101"/>
    <cellStyle name="Percent 5 4 3 2 2 3 3" xfId="40765"/>
    <cellStyle name="Percent 5 4 3 2 2 4" xfId="19260"/>
    <cellStyle name="Percent 5 4 3 2 2 4 2" xfId="47931"/>
    <cellStyle name="Percent 5 4 3 2 2 5" xfId="33595"/>
    <cellStyle name="Percent 5 4 3 2 3" xfId="6538"/>
    <cellStyle name="Percent 5 4 3 2 3 2" xfId="13742"/>
    <cellStyle name="Percent 5 4 3 2 3 2 2" xfId="28225"/>
    <cellStyle name="Percent 5 4 3 2 3 2 2 2" xfId="56896"/>
    <cellStyle name="Percent 5 4 3 2 3 2 3" xfId="42560"/>
    <cellStyle name="Percent 5 4 3 2 3 3" xfId="21055"/>
    <cellStyle name="Percent 5 4 3 2 3 3 2" xfId="49726"/>
    <cellStyle name="Percent 5 4 3 2 3 4" xfId="35390"/>
    <cellStyle name="Percent 5 4 3 2 4" xfId="10179"/>
    <cellStyle name="Percent 5 4 3 2 4 2" xfId="24662"/>
    <cellStyle name="Percent 5 4 3 2 4 2 2" xfId="53333"/>
    <cellStyle name="Percent 5 4 3 2 4 3" xfId="38997"/>
    <cellStyle name="Percent 5 4 3 2 5" xfId="17492"/>
    <cellStyle name="Percent 5 4 3 2 5 2" xfId="46163"/>
    <cellStyle name="Percent 5 4 3 2 6" xfId="31827"/>
    <cellStyle name="Percent 5 4 3 3" xfId="3859"/>
    <cellStyle name="Percent 5 4 3 3 2" xfId="7422"/>
    <cellStyle name="Percent 5 4 3 3 2 2" xfId="14626"/>
    <cellStyle name="Percent 5 4 3 3 2 2 2" xfId="29109"/>
    <cellStyle name="Percent 5 4 3 3 2 2 2 2" xfId="57780"/>
    <cellStyle name="Percent 5 4 3 3 2 2 3" xfId="43444"/>
    <cellStyle name="Percent 5 4 3 3 2 3" xfId="21939"/>
    <cellStyle name="Percent 5 4 3 3 2 3 2" xfId="50610"/>
    <cellStyle name="Percent 5 4 3 3 2 4" xfId="36274"/>
    <cellStyle name="Percent 5 4 3 3 3" xfId="11063"/>
    <cellStyle name="Percent 5 4 3 3 3 2" xfId="25546"/>
    <cellStyle name="Percent 5 4 3 3 3 2 2" xfId="54217"/>
    <cellStyle name="Percent 5 4 3 3 3 3" xfId="39881"/>
    <cellStyle name="Percent 5 4 3 3 4" xfId="18376"/>
    <cellStyle name="Percent 5 4 3 3 4 2" xfId="47047"/>
    <cellStyle name="Percent 5 4 3 3 5" xfId="32711"/>
    <cellStyle name="Percent 5 4 3 4" xfId="5644"/>
    <cellStyle name="Percent 5 4 3 4 2" xfId="12848"/>
    <cellStyle name="Percent 5 4 3 4 2 2" xfId="27331"/>
    <cellStyle name="Percent 5 4 3 4 2 2 2" xfId="56002"/>
    <cellStyle name="Percent 5 4 3 4 2 3" xfId="41666"/>
    <cellStyle name="Percent 5 4 3 4 3" xfId="20161"/>
    <cellStyle name="Percent 5 4 3 4 3 2" xfId="48832"/>
    <cellStyle name="Percent 5 4 3 4 4" xfId="34496"/>
    <cellStyle name="Percent 5 4 3 5" xfId="9285"/>
    <cellStyle name="Percent 5 4 3 5 2" xfId="23768"/>
    <cellStyle name="Percent 5 4 3 5 2 2" xfId="52439"/>
    <cellStyle name="Percent 5 4 3 5 3" xfId="38103"/>
    <cellStyle name="Percent 5 4 3 6" xfId="16598"/>
    <cellStyle name="Percent 5 4 3 6 2" xfId="45269"/>
    <cellStyle name="Percent 5 4 3 7" xfId="30933"/>
    <cellStyle name="Percent 5 4 3 8" xfId="2102"/>
    <cellStyle name="Percent 5 4 4" xfId="2551"/>
    <cellStyle name="Percent 5 4 4 2" xfId="4309"/>
    <cellStyle name="Percent 5 4 4 2 2" xfId="7872"/>
    <cellStyle name="Percent 5 4 4 2 2 2" xfId="15076"/>
    <cellStyle name="Percent 5 4 4 2 2 2 2" xfId="29559"/>
    <cellStyle name="Percent 5 4 4 2 2 2 2 2" xfId="58230"/>
    <cellStyle name="Percent 5 4 4 2 2 2 3" xfId="43894"/>
    <cellStyle name="Percent 5 4 4 2 2 3" xfId="22389"/>
    <cellStyle name="Percent 5 4 4 2 2 3 2" xfId="51060"/>
    <cellStyle name="Percent 5 4 4 2 2 4" xfId="36724"/>
    <cellStyle name="Percent 5 4 4 2 3" xfId="11513"/>
    <cellStyle name="Percent 5 4 4 2 3 2" xfId="25996"/>
    <cellStyle name="Percent 5 4 4 2 3 2 2" xfId="54667"/>
    <cellStyle name="Percent 5 4 4 2 3 3" xfId="40331"/>
    <cellStyle name="Percent 5 4 4 2 4" xfId="18826"/>
    <cellStyle name="Percent 5 4 4 2 4 2" xfId="47497"/>
    <cellStyle name="Percent 5 4 4 2 5" xfId="33161"/>
    <cellStyle name="Percent 5 4 4 3" xfId="6104"/>
    <cellStyle name="Percent 5 4 4 3 2" xfId="13308"/>
    <cellStyle name="Percent 5 4 4 3 2 2" xfId="27791"/>
    <cellStyle name="Percent 5 4 4 3 2 2 2" xfId="56462"/>
    <cellStyle name="Percent 5 4 4 3 2 3" xfId="42126"/>
    <cellStyle name="Percent 5 4 4 3 3" xfId="20621"/>
    <cellStyle name="Percent 5 4 4 3 3 2" xfId="49292"/>
    <cellStyle name="Percent 5 4 4 3 4" xfId="34956"/>
    <cellStyle name="Percent 5 4 4 4" xfId="9745"/>
    <cellStyle name="Percent 5 4 4 4 2" xfId="24228"/>
    <cellStyle name="Percent 5 4 4 4 2 2" xfId="52899"/>
    <cellStyle name="Percent 5 4 4 4 3" xfId="38563"/>
    <cellStyle name="Percent 5 4 4 5" xfId="17058"/>
    <cellStyle name="Percent 5 4 4 5 2" xfId="45729"/>
    <cellStyle name="Percent 5 4 4 6" xfId="31393"/>
    <cellStyle name="Percent 5 4 5" xfId="3427"/>
    <cellStyle name="Percent 5 4 5 2" xfId="6988"/>
    <cellStyle name="Percent 5 4 5 2 2" xfId="14192"/>
    <cellStyle name="Percent 5 4 5 2 2 2" xfId="28675"/>
    <cellStyle name="Percent 5 4 5 2 2 2 2" xfId="57346"/>
    <cellStyle name="Percent 5 4 5 2 2 3" xfId="43010"/>
    <cellStyle name="Percent 5 4 5 2 3" xfId="21505"/>
    <cellStyle name="Percent 5 4 5 2 3 2" xfId="50176"/>
    <cellStyle name="Percent 5 4 5 2 4" xfId="35840"/>
    <cellStyle name="Percent 5 4 5 3" xfId="10629"/>
    <cellStyle name="Percent 5 4 5 3 2" xfId="25112"/>
    <cellStyle name="Percent 5 4 5 3 2 2" xfId="53783"/>
    <cellStyle name="Percent 5 4 5 3 3" xfId="39447"/>
    <cellStyle name="Percent 5 4 5 4" xfId="17942"/>
    <cellStyle name="Percent 5 4 5 4 2" xfId="46613"/>
    <cellStyle name="Percent 5 4 5 5" xfId="32277"/>
    <cellStyle name="Percent 5 4 6" xfId="5210"/>
    <cellStyle name="Percent 5 4 6 2" xfId="12414"/>
    <cellStyle name="Percent 5 4 6 2 2" xfId="26897"/>
    <cellStyle name="Percent 5 4 6 2 2 2" xfId="55568"/>
    <cellStyle name="Percent 5 4 6 2 3" xfId="41232"/>
    <cellStyle name="Percent 5 4 6 3" xfId="19727"/>
    <cellStyle name="Percent 5 4 6 3 2" xfId="48398"/>
    <cellStyle name="Percent 5 4 6 4" xfId="34062"/>
    <cellStyle name="Percent 5 4 7" xfId="8846"/>
    <cellStyle name="Percent 5 4 7 2" xfId="23329"/>
    <cellStyle name="Percent 5 4 7 2 2" xfId="52000"/>
    <cellStyle name="Percent 5 4 7 3" xfId="37664"/>
    <cellStyle name="Percent 5 4 8" xfId="16164"/>
    <cellStyle name="Percent 5 4 8 2" xfId="44835"/>
    <cellStyle name="Percent 5 4 9" xfId="30499"/>
    <cellStyle name="Percent 6" xfId="504"/>
    <cellStyle name="Percent 7" xfId="515"/>
    <cellStyle name="Percent 7 10" xfId="1658"/>
    <cellStyle name="Percent 7 2" xfId="761"/>
    <cellStyle name="Percent 7 2 2" xfId="1204"/>
    <cellStyle name="Percent 7 2 2 2" xfId="3180"/>
    <cellStyle name="Percent 7 2 2 2 2" xfId="4943"/>
    <cellStyle name="Percent 7 2 2 2 2 2" xfId="8506"/>
    <cellStyle name="Percent 7 2 2 2 2 2 2" xfId="15710"/>
    <cellStyle name="Percent 7 2 2 2 2 2 2 2" xfId="30193"/>
    <cellStyle name="Percent 7 2 2 2 2 2 2 2 2" xfId="58864"/>
    <cellStyle name="Percent 7 2 2 2 2 2 2 3" xfId="44528"/>
    <cellStyle name="Percent 7 2 2 2 2 2 3" xfId="23023"/>
    <cellStyle name="Percent 7 2 2 2 2 2 3 2" xfId="51694"/>
    <cellStyle name="Percent 7 2 2 2 2 2 4" xfId="37358"/>
    <cellStyle name="Percent 7 2 2 2 2 3" xfId="12147"/>
    <cellStyle name="Percent 7 2 2 2 2 3 2" xfId="26630"/>
    <cellStyle name="Percent 7 2 2 2 2 3 2 2" xfId="55301"/>
    <cellStyle name="Percent 7 2 2 2 2 3 3" xfId="40965"/>
    <cellStyle name="Percent 7 2 2 2 2 4" xfId="19460"/>
    <cellStyle name="Percent 7 2 2 2 2 4 2" xfId="48131"/>
    <cellStyle name="Percent 7 2 2 2 2 5" xfId="33795"/>
    <cellStyle name="Percent 7 2 2 2 3" xfId="6738"/>
    <cellStyle name="Percent 7 2 2 2 3 2" xfId="13942"/>
    <cellStyle name="Percent 7 2 2 2 3 2 2" xfId="28425"/>
    <cellStyle name="Percent 7 2 2 2 3 2 2 2" xfId="57096"/>
    <cellStyle name="Percent 7 2 2 2 3 2 3" xfId="42760"/>
    <cellStyle name="Percent 7 2 2 2 3 3" xfId="21255"/>
    <cellStyle name="Percent 7 2 2 2 3 3 2" xfId="49926"/>
    <cellStyle name="Percent 7 2 2 2 3 4" xfId="35590"/>
    <cellStyle name="Percent 7 2 2 2 4" xfId="10379"/>
    <cellStyle name="Percent 7 2 2 2 4 2" xfId="24862"/>
    <cellStyle name="Percent 7 2 2 2 4 2 2" xfId="53533"/>
    <cellStyle name="Percent 7 2 2 2 4 3" xfId="39197"/>
    <cellStyle name="Percent 7 2 2 2 5" xfId="17692"/>
    <cellStyle name="Percent 7 2 2 2 5 2" xfId="46363"/>
    <cellStyle name="Percent 7 2 2 2 6" xfId="32027"/>
    <cellStyle name="Percent 7 2 2 3" xfId="4059"/>
    <cellStyle name="Percent 7 2 2 3 2" xfId="7622"/>
    <cellStyle name="Percent 7 2 2 3 2 2" xfId="14826"/>
    <cellStyle name="Percent 7 2 2 3 2 2 2" xfId="29309"/>
    <cellStyle name="Percent 7 2 2 3 2 2 2 2" xfId="57980"/>
    <cellStyle name="Percent 7 2 2 3 2 2 3" xfId="43644"/>
    <cellStyle name="Percent 7 2 2 3 2 3" xfId="22139"/>
    <cellStyle name="Percent 7 2 2 3 2 3 2" xfId="50810"/>
    <cellStyle name="Percent 7 2 2 3 2 4" xfId="36474"/>
    <cellStyle name="Percent 7 2 2 3 3" xfId="11263"/>
    <cellStyle name="Percent 7 2 2 3 3 2" xfId="25746"/>
    <cellStyle name="Percent 7 2 2 3 3 2 2" xfId="54417"/>
    <cellStyle name="Percent 7 2 2 3 3 3" xfId="40081"/>
    <cellStyle name="Percent 7 2 2 3 4" xfId="18576"/>
    <cellStyle name="Percent 7 2 2 3 4 2" xfId="47247"/>
    <cellStyle name="Percent 7 2 2 3 5" xfId="32911"/>
    <cellStyle name="Percent 7 2 2 4" xfId="5844"/>
    <cellStyle name="Percent 7 2 2 4 2" xfId="13048"/>
    <cellStyle name="Percent 7 2 2 4 2 2" xfId="27531"/>
    <cellStyle name="Percent 7 2 2 4 2 2 2" xfId="56202"/>
    <cellStyle name="Percent 7 2 2 4 2 3" xfId="41866"/>
    <cellStyle name="Percent 7 2 2 4 3" xfId="20361"/>
    <cellStyle name="Percent 7 2 2 4 3 2" xfId="49032"/>
    <cellStyle name="Percent 7 2 2 4 4" xfId="34696"/>
    <cellStyle name="Percent 7 2 2 5" xfId="9485"/>
    <cellStyle name="Percent 7 2 2 5 2" xfId="23968"/>
    <cellStyle name="Percent 7 2 2 5 2 2" xfId="52639"/>
    <cellStyle name="Percent 7 2 2 5 3" xfId="38303"/>
    <cellStyle name="Percent 7 2 2 6" xfId="16798"/>
    <cellStyle name="Percent 7 2 2 6 2" xfId="45469"/>
    <cellStyle name="Percent 7 2 2 7" xfId="31133"/>
    <cellStyle name="Percent 7 2 2 8" xfId="2301"/>
    <cellStyle name="Percent 7 2 3" xfId="2750"/>
    <cellStyle name="Percent 7 2 3 2" xfId="4509"/>
    <cellStyle name="Percent 7 2 3 2 2" xfId="8072"/>
    <cellStyle name="Percent 7 2 3 2 2 2" xfId="15276"/>
    <cellStyle name="Percent 7 2 3 2 2 2 2" xfId="29759"/>
    <cellStyle name="Percent 7 2 3 2 2 2 2 2" xfId="58430"/>
    <cellStyle name="Percent 7 2 3 2 2 2 3" xfId="44094"/>
    <cellStyle name="Percent 7 2 3 2 2 3" xfId="22589"/>
    <cellStyle name="Percent 7 2 3 2 2 3 2" xfId="51260"/>
    <cellStyle name="Percent 7 2 3 2 2 4" xfId="36924"/>
    <cellStyle name="Percent 7 2 3 2 3" xfId="11713"/>
    <cellStyle name="Percent 7 2 3 2 3 2" xfId="26196"/>
    <cellStyle name="Percent 7 2 3 2 3 2 2" xfId="54867"/>
    <cellStyle name="Percent 7 2 3 2 3 3" xfId="40531"/>
    <cellStyle name="Percent 7 2 3 2 4" xfId="19026"/>
    <cellStyle name="Percent 7 2 3 2 4 2" xfId="47697"/>
    <cellStyle name="Percent 7 2 3 2 5" xfId="33361"/>
    <cellStyle name="Percent 7 2 3 3" xfId="6304"/>
    <cellStyle name="Percent 7 2 3 3 2" xfId="13508"/>
    <cellStyle name="Percent 7 2 3 3 2 2" xfId="27991"/>
    <cellStyle name="Percent 7 2 3 3 2 2 2" xfId="56662"/>
    <cellStyle name="Percent 7 2 3 3 2 3" xfId="42326"/>
    <cellStyle name="Percent 7 2 3 3 3" xfId="20821"/>
    <cellStyle name="Percent 7 2 3 3 3 2" xfId="49492"/>
    <cellStyle name="Percent 7 2 3 3 4" xfId="35156"/>
    <cellStyle name="Percent 7 2 3 4" xfId="9945"/>
    <cellStyle name="Percent 7 2 3 4 2" xfId="24428"/>
    <cellStyle name="Percent 7 2 3 4 2 2" xfId="53099"/>
    <cellStyle name="Percent 7 2 3 4 3" xfId="38763"/>
    <cellStyle name="Percent 7 2 3 5" xfId="17258"/>
    <cellStyle name="Percent 7 2 3 5 2" xfId="45929"/>
    <cellStyle name="Percent 7 2 3 6" xfId="31593"/>
    <cellStyle name="Percent 7 2 4" xfId="3627"/>
    <cellStyle name="Percent 7 2 4 2" xfId="7188"/>
    <cellStyle name="Percent 7 2 4 2 2" xfId="14392"/>
    <cellStyle name="Percent 7 2 4 2 2 2" xfId="28875"/>
    <cellStyle name="Percent 7 2 4 2 2 2 2" xfId="57546"/>
    <cellStyle name="Percent 7 2 4 2 2 3" xfId="43210"/>
    <cellStyle name="Percent 7 2 4 2 3" xfId="21705"/>
    <cellStyle name="Percent 7 2 4 2 3 2" xfId="50376"/>
    <cellStyle name="Percent 7 2 4 2 4" xfId="36040"/>
    <cellStyle name="Percent 7 2 4 3" xfId="10829"/>
    <cellStyle name="Percent 7 2 4 3 2" xfId="25312"/>
    <cellStyle name="Percent 7 2 4 3 2 2" xfId="53983"/>
    <cellStyle name="Percent 7 2 4 3 3" xfId="39647"/>
    <cellStyle name="Percent 7 2 4 4" xfId="18142"/>
    <cellStyle name="Percent 7 2 4 4 2" xfId="46813"/>
    <cellStyle name="Percent 7 2 4 5" xfId="32477"/>
    <cellStyle name="Percent 7 2 5" xfId="5410"/>
    <cellStyle name="Percent 7 2 5 2" xfId="12614"/>
    <cellStyle name="Percent 7 2 5 2 2" xfId="27097"/>
    <cellStyle name="Percent 7 2 5 2 2 2" xfId="55768"/>
    <cellStyle name="Percent 7 2 5 2 3" xfId="41432"/>
    <cellStyle name="Percent 7 2 5 3" xfId="19927"/>
    <cellStyle name="Percent 7 2 5 3 2" xfId="48598"/>
    <cellStyle name="Percent 7 2 5 4" xfId="34262"/>
    <cellStyle name="Percent 7 2 6" xfId="9048"/>
    <cellStyle name="Percent 7 2 6 2" xfId="23531"/>
    <cellStyle name="Percent 7 2 6 2 2" xfId="52202"/>
    <cellStyle name="Percent 7 2 6 3" xfId="37866"/>
    <cellStyle name="Percent 7 2 7" xfId="16364"/>
    <cellStyle name="Percent 7 2 7 2" xfId="45035"/>
    <cellStyle name="Percent 7 2 8" xfId="30699"/>
    <cellStyle name="Percent 7 2 9" xfId="1871"/>
    <cellStyle name="Percent 7 3" xfId="988"/>
    <cellStyle name="Percent 7 3 2" xfId="2966"/>
    <cellStyle name="Percent 7 3 2 2" xfId="4727"/>
    <cellStyle name="Percent 7 3 2 2 2" xfId="8290"/>
    <cellStyle name="Percent 7 3 2 2 2 2" xfId="15494"/>
    <cellStyle name="Percent 7 3 2 2 2 2 2" xfId="29977"/>
    <cellStyle name="Percent 7 3 2 2 2 2 2 2" xfId="58648"/>
    <cellStyle name="Percent 7 3 2 2 2 2 3" xfId="44312"/>
    <cellStyle name="Percent 7 3 2 2 2 3" xfId="22807"/>
    <cellStyle name="Percent 7 3 2 2 2 3 2" xfId="51478"/>
    <cellStyle name="Percent 7 3 2 2 2 4" xfId="37142"/>
    <cellStyle name="Percent 7 3 2 2 3" xfId="11931"/>
    <cellStyle name="Percent 7 3 2 2 3 2" xfId="26414"/>
    <cellStyle name="Percent 7 3 2 2 3 2 2" xfId="55085"/>
    <cellStyle name="Percent 7 3 2 2 3 3" xfId="40749"/>
    <cellStyle name="Percent 7 3 2 2 4" xfId="19244"/>
    <cellStyle name="Percent 7 3 2 2 4 2" xfId="47915"/>
    <cellStyle name="Percent 7 3 2 2 5" xfId="33579"/>
    <cellStyle name="Percent 7 3 2 3" xfId="6522"/>
    <cellStyle name="Percent 7 3 2 3 2" xfId="13726"/>
    <cellStyle name="Percent 7 3 2 3 2 2" xfId="28209"/>
    <cellStyle name="Percent 7 3 2 3 2 2 2" xfId="56880"/>
    <cellStyle name="Percent 7 3 2 3 2 3" xfId="42544"/>
    <cellStyle name="Percent 7 3 2 3 3" xfId="21039"/>
    <cellStyle name="Percent 7 3 2 3 3 2" xfId="49710"/>
    <cellStyle name="Percent 7 3 2 3 4" xfId="35374"/>
    <cellStyle name="Percent 7 3 2 4" xfId="10163"/>
    <cellStyle name="Percent 7 3 2 4 2" xfId="24646"/>
    <cellStyle name="Percent 7 3 2 4 2 2" xfId="53317"/>
    <cellStyle name="Percent 7 3 2 4 3" xfId="38981"/>
    <cellStyle name="Percent 7 3 2 5" xfId="17476"/>
    <cellStyle name="Percent 7 3 2 5 2" xfId="46147"/>
    <cellStyle name="Percent 7 3 2 6" xfId="31811"/>
    <cellStyle name="Percent 7 3 3" xfId="3843"/>
    <cellStyle name="Percent 7 3 3 2" xfId="7406"/>
    <cellStyle name="Percent 7 3 3 2 2" xfId="14610"/>
    <cellStyle name="Percent 7 3 3 2 2 2" xfId="29093"/>
    <cellStyle name="Percent 7 3 3 2 2 2 2" xfId="57764"/>
    <cellStyle name="Percent 7 3 3 2 2 3" xfId="43428"/>
    <cellStyle name="Percent 7 3 3 2 3" xfId="21923"/>
    <cellStyle name="Percent 7 3 3 2 3 2" xfId="50594"/>
    <cellStyle name="Percent 7 3 3 2 4" xfId="36258"/>
    <cellStyle name="Percent 7 3 3 3" xfId="11047"/>
    <cellStyle name="Percent 7 3 3 3 2" xfId="25530"/>
    <cellStyle name="Percent 7 3 3 3 2 2" xfId="54201"/>
    <cellStyle name="Percent 7 3 3 3 3" xfId="39865"/>
    <cellStyle name="Percent 7 3 3 4" xfId="18360"/>
    <cellStyle name="Percent 7 3 3 4 2" xfId="47031"/>
    <cellStyle name="Percent 7 3 3 5" xfId="32695"/>
    <cellStyle name="Percent 7 3 4" xfId="5628"/>
    <cellStyle name="Percent 7 3 4 2" xfId="12832"/>
    <cellStyle name="Percent 7 3 4 2 2" xfId="27315"/>
    <cellStyle name="Percent 7 3 4 2 2 2" xfId="55986"/>
    <cellStyle name="Percent 7 3 4 2 3" xfId="41650"/>
    <cellStyle name="Percent 7 3 4 3" xfId="20145"/>
    <cellStyle name="Percent 7 3 4 3 2" xfId="48816"/>
    <cellStyle name="Percent 7 3 4 4" xfId="34480"/>
    <cellStyle name="Percent 7 3 5" xfId="9269"/>
    <cellStyle name="Percent 7 3 5 2" xfId="23752"/>
    <cellStyle name="Percent 7 3 5 2 2" xfId="52423"/>
    <cellStyle name="Percent 7 3 5 3" xfId="38087"/>
    <cellStyle name="Percent 7 3 6" xfId="16582"/>
    <cellStyle name="Percent 7 3 6 2" xfId="45253"/>
    <cellStyle name="Percent 7 3 7" xfId="30917"/>
    <cellStyle name="Percent 7 3 8" xfId="2087"/>
    <cellStyle name="Percent 7 4" xfId="2538"/>
    <cellStyle name="Percent 7 4 2" xfId="4293"/>
    <cellStyle name="Percent 7 4 2 2" xfId="7856"/>
    <cellStyle name="Percent 7 4 2 2 2" xfId="15060"/>
    <cellStyle name="Percent 7 4 2 2 2 2" xfId="29543"/>
    <cellStyle name="Percent 7 4 2 2 2 2 2" xfId="58214"/>
    <cellStyle name="Percent 7 4 2 2 2 3" xfId="43878"/>
    <cellStyle name="Percent 7 4 2 2 3" xfId="22373"/>
    <cellStyle name="Percent 7 4 2 2 3 2" xfId="51044"/>
    <cellStyle name="Percent 7 4 2 2 4" xfId="36708"/>
    <cellStyle name="Percent 7 4 2 3" xfId="11497"/>
    <cellStyle name="Percent 7 4 2 3 2" xfId="25980"/>
    <cellStyle name="Percent 7 4 2 3 2 2" xfId="54651"/>
    <cellStyle name="Percent 7 4 2 3 3" xfId="40315"/>
    <cellStyle name="Percent 7 4 2 4" xfId="18810"/>
    <cellStyle name="Percent 7 4 2 4 2" xfId="47481"/>
    <cellStyle name="Percent 7 4 2 5" xfId="33145"/>
    <cellStyle name="Percent 7 4 3" xfId="6088"/>
    <cellStyle name="Percent 7 4 3 2" xfId="13292"/>
    <cellStyle name="Percent 7 4 3 2 2" xfId="27775"/>
    <cellStyle name="Percent 7 4 3 2 2 2" xfId="56446"/>
    <cellStyle name="Percent 7 4 3 2 3" xfId="42110"/>
    <cellStyle name="Percent 7 4 3 3" xfId="20605"/>
    <cellStyle name="Percent 7 4 3 3 2" xfId="49276"/>
    <cellStyle name="Percent 7 4 3 4" xfId="34940"/>
    <cellStyle name="Percent 7 4 4" xfId="9729"/>
    <cellStyle name="Percent 7 4 4 2" xfId="24212"/>
    <cellStyle name="Percent 7 4 4 2 2" xfId="52883"/>
    <cellStyle name="Percent 7 4 4 3" xfId="38547"/>
    <cellStyle name="Percent 7 4 5" xfId="17042"/>
    <cellStyle name="Percent 7 4 5 2" xfId="45713"/>
    <cellStyle name="Percent 7 4 6" xfId="31377"/>
    <cellStyle name="Percent 7 5" xfId="3411"/>
    <cellStyle name="Percent 7 5 2" xfId="6972"/>
    <cellStyle name="Percent 7 5 2 2" xfId="14176"/>
    <cellStyle name="Percent 7 5 2 2 2" xfId="28659"/>
    <cellStyle name="Percent 7 5 2 2 2 2" xfId="57330"/>
    <cellStyle name="Percent 7 5 2 2 3" xfId="42994"/>
    <cellStyle name="Percent 7 5 2 3" xfId="21489"/>
    <cellStyle name="Percent 7 5 2 3 2" xfId="50160"/>
    <cellStyle name="Percent 7 5 2 4" xfId="35824"/>
    <cellStyle name="Percent 7 5 3" xfId="10613"/>
    <cellStyle name="Percent 7 5 3 2" xfId="25096"/>
    <cellStyle name="Percent 7 5 3 2 2" xfId="53767"/>
    <cellStyle name="Percent 7 5 3 3" xfId="39431"/>
    <cellStyle name="Percent 7 5 4" xfId="17926"/>
    <cellStyle name="Percent 7 5 4 2" xfId="46597"/>
    <cellStyle name="Percent 7 5 5" xfId="32261"/>
    <cellStyle name="Percent 7 6" xfId="5194"/>
    <cellStyle name="Percent 7 6 2" xfId="12398"/>
    <cellStyle name="Percent 7 6 2 2" xfId="26881"/>
    <cellStyle name="Percent 7 6 2 2 2" xfId="55552"/>
    <cellStyle name="Percent 7 6 2 3" xfId="41216"/>
    <cellStyle name="Percent 7 6 3" xfId="19711"/>
    <cellStyle name="Percent 7 6 3 2" xfId="48382"/>
    <cellStyle name="Percent 7 6 4" xfId="34046"/>
    <cellStyle name="Percent 7 7" xfId="8828"/>
    <cellStyle name="Percent 7 7 2" xfId="23311"/>
    <cellStyle name="Percent 7 7 2 2" xfId="51982"/>
    <cellStyle name="Percent 7 7 3" xfId="37646"/>
    <cellStyle name="Percent 7 8" xfId="16148"/>
    <cellStyle name="Percent 7 8 2" xfId="44819"/>
    <cellStyle name="Percent 7 9" xfId="30483"/>
    <cellStyle name="Percent 8" xfId="546"/>
    <cellStyle name="Percent 8 10" xfId="1676"/>
    <cellStyle name="Percent 8 2" xfId="784"/>
    <cellStyle name="Percent 8 2 2" xfId="1224"/>
    <cellStyle name="Percent 8 2 2 2" xfId="3199"/>
    <cellStyle name="Percent 8 2 2 2 2" xfId="4963"/>
    <cellStyle name="Percent 8 2 2 2 2 2" xfId="8526"/>
    <cellStyle name="Percent 8 2 2 2 2 2 2" xfId="15730"/>
    <cellStyle name="Percent 8 2 2 2 2 2 2 2" xfId="30213"/>
    <cellStyle name="Percent 8 2 2 2 2 2 2 2 2" xfId="58884"/>
    <cellStyle name="Percent 8 2 2 2 2 2 2 3" xfId="44548"/>
    <cellStyle name="Percent 8 2 2 2 2 2 3" xfId="23043"/>
    <cellStyle name="Percent 8 2 2 2 2 2 3 2" xfId="51714"/>
    <cellStyle name="Percent 8 2 2 2 2 2 4" xfId="37378"/>
    <cellStyle name="Percent 8 2 2 2 2 3" xfId="12167"/>
    <cellStyle name="Percent 8 2 2 2 2 3 2" xfId="26650"/>
    <cellStyle name="Percent 8 2 2 2 2 3 2 2" xfId="55321"/>
    <cellStyle name="Percent 8 2 2 2 2 3 3" xfId="40985"/>
    <cellStyle name="Percent 8 2 2 2 2 4" xfId="19480"/>
    <cellStyle name="Percent 8 2 2 2 2 4 2" xfId="48151"/>
    <cellStyle name="Percent 8 2 2 2 2 5" xfId="33815"/>
    <cellStyle name="Percent 8 2 2 2 3" xfId="6758"/>
    <cellStyle name="Percent 8 2 2 2 3 2" xfId="13962"/>
    <cellStyle name="Percent 8 2 2 2 3 2 2" xfId="28445"/>
    <cellStyle name="Percent 8 2 2 2 3 2 2 2" xfId="57116"/>
    <cellStyle name="Percent 8 2 2 2 3 2 3" xfId="42780"/>
    <cellStyle name="Percent 8 2 2 2 3 3" xfId="21275"/>
    <cellStyle name="Percent 8 2 2 2 3 3 2" xfId="49946"/>
    <cellStyle name="Percent 8 2 2 2 3 4" xfId="35610"/>
    <cellStyle name="Percent 8 2 2 2 4" xfId="10399"/>
    <cellStyle name="Percent 8 2 2 2 4 2" xfId="24882"/>
    <cellStyle name="Percent 8 2 2 2 4 2 2" xfId="53553"/>
    <cellStyle name="Percent 8 2 2 2 4 3" xfId="39217"/>
    <cellStyle name="Percent 8 2 2 2 5" xfId="17712"/>
    <cellStyle name="Percent 8 2 2 2 5 2" xfId="46383"/>
    <cellStyle name="Percent 8 2 2 2 6" xfId="32047"/>
    <cellStyle name="Percent 8 2 2 3" xfId="4079"/>
    <cellStyle name="Percent 8 2 2 3 2" xfId="7642"/>
    <cellStyle name="Percent 8 2 2 3 2 2" xfId="14846"/>
    <cellStyle name="Percent 8 2 2 3 2 2 2" xfId="29329"/>
    <cellStyle name="Percent 8 2 2 3 2 2 2 2" xfId="58000"/>
    <cellStyle name="Percent 8 2 2 3 2 2 3" xfId="43664"/>
    <cellStyle name="Percent 8 2 2 3 2 3" xfId="22159"/>
    <cellStyle name="Percent 8 2 2 3 2 3 2" xfId="50830"/>
    <cellStyle name="Percent 8 2 2 3 2 4" xfId="36494"/>
    <cellStyle name="Percent 8 2 2 3 3" xfId="11283"/>
    <cellStyle name="Percent 8 2 2 3 3 2" xfId="25766"/>
    <cellStyle name="Percent 8 2 2 3 3 2 2" xfId="54437"/>
    <cellStyle name="Percent 8 2 2 3 3 3" xfId="40101"/>
    <cellStyle name="Percent 8 2 2 3 4" xfId="18596"/>
    <cellStyle name="Percent 8 2 2 3 4 2" xfId="47267"/>
    <cellStyle name="Percent 8 2 2 3 5" xfId="32931"/>
    <cellStyle name="Percent 8 2 2 4" xfId="5864"/>
    <cellStyle name="Percent 8 2 2 4 2" xfId="13068"/>
    <cellStyle name="Percent 8 2 2 4 2 2" xfId="27551"/>
    <cellStyle name="Percent 8 2 2 4 2 2 2" xfId="56222"/>
    <cellStyle name="Percent 8 2 2 4 2 3" xfId="41886"/>
    <cellStyle name="Percent 8 2 2 4 3" xfId="20381"/>
    <cellStyle name="Percent 8 2 2 4 3 2" xfId="49052"/>
    <cellStyle name="Percent 8 2 2 4 4" xfId="34716"/>
    <cellStyle name="Percent 8 2 2 5" xfId="9505"/>
    <cellStyle name="Percent 8 2 2 5 2" xfId="23988"/>
    <cellStyle name="Percent 8 2 2 5 2 2" xfId="52659"/>
    <cellStyle name="Percent 8 2 2 5 3" xfId="38323"/>
    <cellStyle name="Percent 8 2 2 6" xfId="16818"/>
    <cellStyle name="Percent 8 2 2 6 2" xfId="45489"/>
    <cellStyle name="Percent 8 2 2 7" xfId="31153"/>
    <cellStyle name="Percent 8 2 2 8" xfId="2320"/>
    <cellStyle name="Percent 8 2 3" xfId="2769"/>
    <cellStyle name="Percent 8 2 3 2" xfId="4529"/>
    <cellStyle name="Percent 8 2 3 2 2" xfId="8092"/>
    <cellStyle name="Percent 8 2 3 2 2 2" xfId="15296"/>
    <cellStyle name="Percent 8 2 3 2 2 2 2" xfId="29779"/>
    <cellStyle name="Percent 8 2 3 2 2 2 2 2" xfId="58450"/>
    <cellStyle name="Percent 8 2 3 2 2 2 3" xfId="44114"/>
    <cellStyle name="Percent 8 2 3 2 2 3" xfId="22609"/>
    <cellStyle name="Percent 8 2 3 2 2 3 2" xfId="51280"/>
    <cellStyle name="Percent 8 2 3 2 2 4" xfId="36944"/>
    <cellStyle name="Percent 8 2 3 2 3" xfId="11733"/>
    <cellStyle name="Percent 8 2 3 2 3 2" xfId="26216"/>
    <cellStyle name="Percent 8 2 3 2 3 2 2" xfId="54887"/>
    <cellStyle name="Percent 8 2 3 2 3 3" xfId="40551"/>
    <cellStyle name="Percent 8 2 3 2 4" xfId="19046"/>
    <cellStyle name="Percent 8 2 3 2 4 2" xfId="47717"/>
    <cellStyle name="Percent 8 2 3 2 5" xfId="33381"/>
    <cellStyle name="Percent 8 2 3 3" xfId="6324"/>
    <cellStyle name="Percent 8 2 3 3 2" xfId="13528"/>
    <cellStyle name="Percent 8 2 3 3 2 2" xfId="28011"/>
    <cellStyle name="Percent 8 2 3 3 2 2 2" xfId="56682"/>
    <cellStyle name="Percent 8 2 3 3 2 3" xfId="42346"/>
    <cellStyle name="Percent 8 2 3 3 3" xfId="20841"/>
    <cellStyle name="Percent 8 2 3 3 3 2" xfId="49512"/>
    <cellStyle name="Percent 8 2 3 3 4" xfId="35176"/>
    <cellStyle name="Percent 8 2 3 4" xfId="9965"/>
    <cellStyle name="Percent 8 2 3 4 2" xfId="24448"/>
    <cellStyle name="Percent 8 2 3 4 2 2" xfId="53119"/>
    <cellStyle name="Percent 8 2 3 4 3" xfId="38783"/>
    <cellStyle name="Percent 8 2 3 5" xfId="17278"/>
    <cellStyle name="Percent 8 2 3 5 2" xfId="45949"/>
    <cellStyle name="Percent 8 2 3 6" xfId="31613"/>
    <cellStyle name="Percent 8 2 4" xfId="3646"/>
    <cellStyle name="Percent 8 2 4 2" xfId="7208"/>
    <cellStyle name="Percent 8 2 4 2 2" xfId="14412"/>
    <cellStyle name="Percent 8 2 4 2 2 2" xfId="28895"/>
    <cellStyle name="Percent 8 2 4 2 2 2 2" xfId="57566"/>
    <cellStyle name="Percent 8 2 4 2 2 3" xfId="43230"/>
    <cellStyle name="Percent 8 2 4 2 3" xfId="21725"/>
    <cellStyle name="Percent 8 2 4 2 3 2" xfId="50396"/>
    <cellStyle name="Percent 8 2 4 2 4" xfId="36060"/>
    <cellStyle name="Percent 8 2 4 3" xfId="10849"/>
    <cellStyle name="Percent 8 2 4 3 2" xfId="25332"/>
    <cellStyle name="Percent 8 2 4 3 2 2" xfId="54003"/>
    <cellStyle name="Percent 8 2 4 3 3" xfId="39667"/>
    <cellStyle name="Percent 8 2 4 4" xfId="18162"/>
    <cellStyle name="Percent 8 2 4 4 2" xfId="46833"/>
    <cellStyle name="Percent 8 2 4 5" xfId="32497"/>
    <cellStyle name="Percent 8 2 5" xfId="5430"/>
    <cellStyle name="Percent 8 2 5 2" xfId="12634"/>
    <cellStyle name="Percent 8 2 5 2 2" xfId="27117"/>
    <cellStyle name="Percent 8 2 5 2 2 2" xfId="55788"/>
    <cellStyle name="Percent 8 2 5 2 3" xfId="41452"/>
    <cellStyle name="Percent 8 2 5 3" xfId="19947"/>
    <cellStyle name="Percent 8 2 5 3 2" xfId="48618"/>
    <cellStyle name="Percent 8 2 5 4" xfId="34282"/>
    <cellStyle name="Percent 8 2 6" xfId="9070"/>
    <cellStyle name="Percent 8 2 6 2" xfId="23553"/>
    <cellStyle name="Percent 8 2 6 2 2" xfId="52224"/>
    <cellStyle name="Percent 8 2 6 3" xfId="37888"/>
    <cellStyle name="Percent 8 2 7" xfId="16384"/>
    <cellStyle name="Percent 8 2 7 2" xfId="45055"/>
    <cellStyle name="Percent 8 2 8" xfId="30719"/>
    <cellStyle name="Percent 8 2 9" xfId="1890"/>
    <cellStyle name="Percent 8 3" xfId="1008"/>
    <cellStyle name="Percent 8 3 2" xfId="2985"/>
    <cellStyle name="Percent 8 3 2 2" xfId="4747"/>
    <cellStyle name="Percent 8 3 2 2 2" xfId="8310"/>
    <cellStyle name="Percent 8 3 2 2 2 2" xfId="15514"/>
    <cellStyle name="Percent 8 3 2 2 2 2 2" xfId="29997"/>
    <cellStyle name="Percent 8 3 2 2 2 2 2 2" xfId="58668"/>
    <cellStyle name="Percent 8 3 2 2 2 2 3" xfId="44332"/>
    <cellStyle name="Percent 8 3 2 2 2 3" xfId="22827"/>
    <cellStyle name="Percent 8 3 2 2 2 3 2" xfId="51498"/>
    <cellStyle name="Percent 8 3 2 2 2 4" xfId="37162"/>
    <cellStyle name="Percent 8 3 2 2 3" xfId="11951"/>
    <cellStyle name="Percent 8 3 2 2 3 2" xfId="26434"/>
    <cellStyle name="Percent 8 3 2 2 3 2 2" xfId="55105"/>
    <cellStyle name="Percent 8 3 2 2 3 3" xfId="40769"/>
    <cellStyle name="Percent 8 3 2 2 4" xfId="19264"/>
    <cellStyle name="Percent 8 3 2 2 4 2" xfId="47935"/>
    <cellStyle name="Percent 8 3 2 2 5" xfId="33599"/>
    <cellStyle name="Percent 8 3 2 3" xfId="6542"/>
    <cellStyle name="Percent 8 3 2 3 2" xfId="13746"/>
    <cellStyle name="Percent 8 3 2 3 2 2" xfId="28229"/>
    <cellStyle name="Percent 8 3 2 3 2 2 2" xfId="56900"/>
    <cellStyle name="Percent 8 3 2 3 2 3" xfId="42564"/>
    <cellStyle name="Percent 8 3 2 3 3" xfId="21059"/>
    <cellStyle name="Percent 8 3 2 3 3 2" xfId="49730"/>
    <cellStyle name="Percent 8 3 2 3 4" xfId="35394"/>
    <cellStyle name="Percent 8 3 2 4" xfId="10183"/>
    <cellStyle name="Percent 8 3 2 4 2" xfId="24666"/>
    <cellStyle name="Percent 8 3 2 4 2 2" xfId="53337"/>
    <cellStyle name="Percent 8 3 2 4 3" xfId="39001"/>
    <cellStyle name="Percent 8 3 2 5" xfId="17496"/>
    <cellStyle name="Percent 8 3 2 5 2" xfId="46167"/>
    <cellStyle name="Percent 8 3 2 6" xfId="31831"/>
    <cellStyle name="Percent 8 3 3" xfId="3863"/>
    <cellStyle name="Percent 8 3 3 2" xfId="7426"/>
    <cellStyle name="Percent 8 3 3 2 2" xfId="14630"/>
    <cellStyle name="Percent 8 3 3 2 2 2" xfId="29113"/>
    <cellStyle name="Percent 8 3 3 2 2 2 2" xfId="57784"/>
    <cellStyle name="Percent 8 3 3 2 2 3" xfId="43448"/>
    <cellStyle name="Percent 8 3 3 2 3" xfId="21943"/>
    <cellStyle name="Percent 8 3 3 2 3 2" xfId="50614"/>
    <cellStyle name="Percent 8 3 3 2 4" xfId="36278"/>
    <cellStyle name="Percent 8 3 3 3" xfId="11067"/>
    <cellStyle name="Percent 8 3 3 3 2" xfId="25550"/>
    <cellStyle name="Percent 8 3 3 3 2 2" xfId="54221"/>
    <cellStyle name="Percent 8 3 3 3 3" xfId="39885"/>
    <cellStyle name="Percent 8 3 3 4" xfId="18380"/>
    <cellStyle name="Percent 8 3 3 4 2" xfId="47051"/>
    <cellStyle name="Percent 8 3 3 5" xfId="32715"/>
    <cellStyle name="Percent 8 3 4" xfId="5648"/>
    <cellStyle name="Percent 8 3 4 2" xfId="12852"/>
    <cellStyle name="Percent 8 3 4 2 2" xfId="27335"/>
    <cellStyle name="Percent 8 3 4 2 2 2" xfId="56006"/>
    <cellStyle name="Percent 8 3 4 2 3" xfId="41670"/>
    <cellStyle name="Percent 8 3 4 3" xfId="20165"/>
    <cellStyle name="Percent 8 3 4 3 2" xfId="48836"/>
    <cellStyle name="Percent 8 3 4 4" xfId="34500"/>
    <cellStyle name="Percent 8 3 5" xfId="9289"/>
    <cellStyle name="Percent 8 3 5 2" xfId="23772"/>
    <cellStyle name="Percent 8 3 5 2 2" xfId="52443"/>
    <cellStyle name="Percent 8 3 5 3" xfId="38107"/>
    <cellStyle name="Percent 8 3 6" xfId="16602"/>
    <cellStyle name="Percent 8 3 6 2" xfId="45273"/>
    <cellStyle name="Percent 8 3 7" xfId="30937"/>
    <cellStyle name="Percent 8 3 8" xfId="2106"/>
    <cellStyle name="Percent 8 4" xfId="2555"/>
    <cellStyle name="Percent 8 4 2" xfId="4313"/>
    <cellStyle name="Percent 8 4 2 2" xfId="7876"/>
    <cellStyle name="Percent 8 4 2 2 2" xfId="15080"/>
    <cellStyle name="Percent 8 4 2 2 2 2" xfId="29563"/>
    <cellStyle name="Percent 8 4 2 2 2 2 2" xfId="58234"/>
    <cellStyle name="Percent 8 4 2 2 2 3" xfId="43898"/>
    <cellStyle name="Percent 8 4 2 2 3" xfId="22393"/>
    <cellStyle name="Percent 8 4 2 2 3 2" xfId="51064"/>
    <cellStyle name="Percent 8 4 2 2 4" xfId="36728"/>
    <cellStyle name="Percent 8 4 2 3" xfId="11517"/>
    <cellStyle name="Percent 8 4 2 3 2" xfId="26000"/>
    <cellStyle name="Percent 8 4 2 3 2 2" xfId="54671"/>
    <cellStyle name="Percent 8 4 2 3 3" xfId="40335"/>
    <cellStyle name="Percent 8 4 2 4" xfId="18830"/>
    <cellStyle name="Percent 8 4 2 4 2" xfId="47501"/>
    <cellStyle name="Percent 8 4 2 5" xfId="33165"/>
    <cellStyle name="Percent 8 4 3" xfId="6108"/>
    <cellStyle name="Percent 8 4 3 2" xfId="13312"/>
    <cellStyle name="Percent 8 4 3 2 2" xfId="27795"/>
    <cellStyle name="Percent 8 4 3 2 2 2" xfId="56466"/>
    <cellStyle name="Percent 8 4 3 2 3" xfId="42130"/>
    <cellStyle name="Percent 8 4 3 3" xfId="20625"/>
    <cellStyle name="Percent 8 4 3 3 2" xfId="49296"/>
    <cellStyle name="Percent 8 4 3 4" xfId="34960"/>
    <cellStyle name="Percent 8 4 4" xfId="9749"/>
    <cellStyle name="Percent 8 4 4 2" xfId="24232"/>
    <cellStyle name="Percent 8 4 4 2 2" xfId="52903"/>
    <cellStyle name="Percent 8 4 4 3" xfId="38567"/>
    <cellStyle name="Percent 8 4 5" xfId="17062"/>
    <cellStyle name="Percent 8 4 5 2" xfId="45733"/>
    <cellStyle name="Percent 8 4 6" xfId="31397"/>
    <cellStyle name="Percent 8 5" xfId="3431"/>
    <cellStyle name="Percent 8 5 2" xfId="6992"/>
    <cellStyle name="Percent 8 5 2 2" xfId="14196"/>
    <cellStyle name="Percent 8 5 2 2 2" xfId="28679"/>
    <cellStyle name="Percent 8 5 2 2 2 2" xfId="57350"/>
    <cellStyle name="Percent 8 5 2 2 3" xfId="43014"/>
    <cellStyle name="Percent 8 5 2 3" xfId="21509"/>
    <cellStyle name="Percent 8 5 2 3 2" xfId="50180"/>
    <cellStyle name="Percent 8 5 2 4" xfId="35844"/>
    <cellStyle name="Percent 8 5 3" xfId="10633"/>
    <cellStyle name="Percent 8 5 3 2" xfId="25116"/>
    <cellStyle name="Percent 8 5 3 2 2" xfId="53787"/>
    <cellStyle name="Percent 8 5 3 3" xfId="39451"/>
    <cellStyle name="Percent 8 5 4" xfId="17946"/>
    <cellStyle name="Percent 8 5 4 2" xfId="46617"/>
    <cellStyle name="Percent 8 5 5" xfId="32281"/>
    <cellStyle name="Percent 8 6" xfId="5214"/>
    <cellStyle name="Percent 8 6 2" xfId="12418"/>
    <cellStyle name="Percent 8 6 2 2" xfId="26901"/>
    <cellStyle name="Percent 8 6 2 2 2" xfId="55572"/>
    <cellStyle name="Percent 8 6 2 3" xfId="41236"/>
    <cellStyle name="Percent 8 6 3" xfId="19731"/>
    <cellStyle name="Percent 8 6 3 2" xfId="48402"/>
    <cellStyle name="Percent 8 6 4" xfId="34066"/>
    <cellStyle name="Percent 8 7" xfId="8851"/>
    <cellStyle name="Percent 8 7 2" xfId="23334"/>
    <cellStyle name="Percent 8 7 2 2" xfId="52005"/>
    <cellStyle name="Percent 8 7 3" xfId="37669"/>
    <cellStyle name="Percent 8 8" xfId="16168"/>
    <cellStyle name="Percent 8 8 2" xfId="44839"/>
    <cellStyle name="Percent 8 9" xfId="30503"/>
    <cellStyle name="Percent 9" xfId="565"/>
    <cellStyle name="Percent 9 10" xfId="1691"/>
    <cellStyle name="Percent 9 2" xfId="802"/>
    <cellStyle name="Percent 9 2 2" xfId="1239"/>
    <cellStyle name="Percent 9 2 2 2" xfId="3214"/>
    <cellStyle name="Percent 9 2 2 2 2" xfId="4978"/>
    <cellStyle name="Percent 9 2 2 2 2 2" xfId="8541"/>
    <cellStyle name="Percent 9 2 2 2 2 2 2" xfId="15745"/>
    <cellStyle name="Percent 9 2 2 2 2 2 2 2" xfId="30228"/>
    <cellStyle name="Percent 9 2 2 2 2 2 2 2 2" xfId="58899"/>
    <cellStyle name="Percent 9 2 2 2 2 2 2 3" xfId="44563"/>
    <cellStyle name="Percent 9 2 2 2 2 2 3" xfId="23058"/>
    <cellStyle name="Percent 9 2 2 2 2 2 3 2" xfId="51729"/>
    <cellStyle name="Percent 9 2 2 2 2 2 4" xfId="37393"/>
    <cellStyle name="Percent 9 2 2 2 2 3" xfId="12182"/>
    <cellStyle name="Percent 9 2 2 2 2 3 2" xfId="26665"/>
    <cellStyle name="Percent 9 2 2 2 2 3 2 2" xfId="55336"/>
    <cellStyle name="Percent 9 2 2 2 2 3 3" xfId="41000"/>
    <cellStyle name="Percent 9 2 2 2 2 4" xfId="19495"/>
    <cellStyle name="Percent 9 2 2 2 2 4 2" xfId="48166"/>
    <cellStyle name="Percent 9 2 2 2 2 5" xfId="33830"/>
    <cellStyle name="Percent 9 2 2 2 3" xfId="6773"/>
    <cellStyle name="Percent 9 2 2 2 3 2" xfId="13977"/>
    <cellStyle name="Percent 9 2 2 2 3 2 2" xfId="28460"/>
    <cellStyle name="Percent 9 2 2 2 3 2 2 2" xfId="57131"/>
    <cellStyle name="Percent 9 2 2 2 3 2 3" xfId="42795"/>
    <cellStyle name="Percent 9 2 2 2 3 3" xfId="21290"/>
    <cellStyle name="Percent 9 2 2 2 3 3 2" xfId="49961"/>
    <cellStyle name="Percent 9 2 2 2 3 4" xfId="35625"/>
    <cellStyle name="Percent 9 2 2 2 4" xfId="10414"/>
    <cellStyle name="Percent 9 2 2 2 4 2" xfId="24897"/>
    <cellStyle name="Percent 9 2 2 2 4 2 2" xfId="53568"/>
    <cellStyle name="Percent 9 2 2 2 4 3" xfId="39232"/>
    <cellStyle name="Percent 9 2 2 2 5" xfId="17727"/>
    <cellStyle name="Percent 9 2 2 2 5 2" xfId="46398"/>
    <cellStyle name="Percent 9 2 2 2 6" xfId="32062"/>
    <cellStyle name="Percent 9 2 2 3" xfId="4094"/>
    <cellStyle name="Percent 9 2 2 3 2" xfId="7657"/>
    <cellStyle name="Percent 9 2 2 3 2 2" xfId="14861"/>
    <cellStyle name="Percent 9 2 2 3 2 2 2" xfId="29344"/>
    <cellStyle name="Percent 9 2 2 3 2 2 2 2" xfId="58015"/>
    <cellStyle name="Percent 9 2 2 3 2 2 3" xfId="43679"/>
    <cellStyle name="Percent 9 2 2 3 2 3" xfId="22174"/>
    <cellStyle name="Percent 9 2 2 3 2 3 2" xfId="50845"/>
    <cellStyle name="Percent 9 2 2 3 2 4" xfId="36509"/>
    <cellStyle name="Percent 9 2 2 3 3" xfId="11298"/>
    <cellStyle name="Percent 9 2 2 3 3 2" xfId="25781"/>
    <cellStyle name="Percent 9 2 2 3 3 2 2" xfId="54452"/>
    <cellStyle name="Percent 9 2 2 3 3 3" xfId="40116"/>
    <cellStyle name="Percent 9 2 2 3 4" xfId="18611"/>
    <cellStyle name="Percent 9 2 2 3 4 2" xfId="47282"/>
    <cellStyle name="Percent 9 2 2 3 5" xfId="32946"/>
    <cellStyle name="Percent 9 2 2 4" xfId="5879"/>
    <cellStyle name="Percent 9 2 2 4 2" xfId="13083"/>
    <cellStyle name="Percent 9 2 2 4 2 2" xfId="27566"/>
    <cellStyle name="Percent 9 2 2 4 2 2 2" xfId="56237"/>
    <cellStyle name="Percent 9 2 2 4 2 3" xfId="41901"/>
    <cellStyle name="Percent 9 2 2 4 3" xfId="20396"/>
    <cellStyle name="Percent 9 2 2 4 3 2" xfId="49067"/>
    <cellStyle name="Percent 9 2 2 4 4" xfId="34731"/>
    <cellStyle name="Percent 9 2 2 5" xfId="9520"/>
    <cellStyle name="Percent 9 2 2 5 2" xfId="24003"/>
    <cellStyle name="Percent 9 2 2 5 2 2" xfId="52674"/>
    <cellStyle name="Percent 9 2 2 5 3" xfId="38338"/>
    <cellStyle name="Percent 9 2 2 6" xfId="16833"/>
    <cellStyle name="Percent 9 2 2 6 2" xfId="45504"/>
    <cellStyle name="Percent 9 2 2 7" xfId="31168"/>
    <cellStyle name="Percent 9 2 2 8" xfId="2335"/>
    <cellStyle name="Percent 9 2 3" xfId="2784"/>
    <cellStyle name="Percent 9 2 3 2" xfId="4544"/>
    <cellStyle name="Percent 9 2 3 2 2" xfId="8107"/>
    <cellStyle name="Percent 9 2 3 2 2 2" xfId="15311"/>
    <cellStyle name="Percent 9 2 3 2 2 2 2" xfId="29794"/>
    <cellStyle name="Percent 9 2 3 2 2 2 2 2" xfId="58465"/>
    <cellStyle name="Percent 9 2 3 2 2 2 3" xfId="44129"/>
    <cellStyle name="Percent 9 2 3 2 2 3" xfId="22624"/>
    <cellStyle name="Percent 9 2 3 2 2 3 2" xfId="51295"/>
    <cellStyle name="Percent 9 2 3 2 2 4" xfId="36959"/>
    <cellStyle name="Percent 9 2 3 2 3" xfId="11748"/>
    <cellStyle name="Percent 9 2 3 2 3 2" xfId="26231"/>
    <cellStyle name="Percent 9 2 3 2 3 2 2" xfId="54902"/>
    <cellStyle name="Percent 9 2 3 2 3 3" xfId="40566"/>
    <cellStyle name="Percent 9 2 3 2 4" xfId="19061"/>
    <cellStyle name="Percent 9 2 3 2 4 2" xfId="47732"/>
    <cellStyle name="Percent 9 2 3 2 5" xfId="33396"/>
    <cellStyle name="Percent 9 2 3 3" xfId="6339"/>
    <cellStyle name="Percent 9 2 3 3 2" xfId="13543"/>
    <cellStyle name="Percent 9 2 3 3 2 2" xfId="28026"/>
    <cellStyle name="Percent 9 2 3 3 2 2 2" xfId="56697"/>
    <cellStyle name="Percent 9 2 3 3 2 3" xfId="42361"/>
    <cellStyle name="Percent 9 2 3 3 3" xfId="20856"/>
    <cellStyle name="Percent 9 2 3 3 3 2" xfId="49527"/>
    <cellStyle name="Percent 9 2 3 3 4" xfId="35191"/>
    <cellStyle name="Percent 9 2 3 4" xfId="9980"/>
    <cellStyle name="Percent 9 2 3 4 2" xfId="24463"/>
    <cellStyle name="Percent 9 2 3 4 2 2" xfId="53134"/>
    <cellStyle name="Percent 9 2 3 4 3" xfId="38798"/>
    <cellStyle name="Percent 9 2 3 5" xfId="17293"/>
    <cellStyle name="Percent 9 2 3 5 2" xfId="45964"/>
    <cellStyle name="Percent 9 2 3 6" xfId="31628"/>
    <cellStyle name="Percent 9 2 4" xfId="3661"/>
    <cellStyle name="Percent 9 2 4 2" xfId="7223"/>
    <cellStyle name="Percent 9 2 4 2 2" xfId="14427"/>
    <cellStyle name="Percent 9 2 4 2 2 2" xfId="28910"/>
    <cellStyle name="Percent 9 2 4 2 2 2 2" xfId="57581"/>
    <cellStyle name="Percent 9 2 4 2 2 3" xfId="43245"/>
    <cellStyle name="Percent 9 2 4 2 3" xfId="21740"/>
    <cellStyle name="Percent 9 2 4 2 3 2" xfId="50411"/>
    <cellStyle name="Percent 9 2 4 2 4" xfId="36075"/>
    <cellStyle name="Percent 9 2 4 3" xfId="10864"/>
    <cellStyle name="Percent 9 2 4 3 2" xfId="25347"/>
    <cellStyle name="Percent 9 2 4 3 2 2" xfId="54018"/>
    <cellStyle name="Percent 9 2 4 3 3" xfId="39682"/>
    <cellStyle name="Percent 9 2 4 4" xfId="18177"/>
    <cellStyle name="Percent 9 2 4 4 2" xfId="46848"/>
    <cellStyle name="Percent 9 2 4 5" xfId="32512"/>
    <cellStyle name="Percent 9 2 5" xfId="5445"/>
    <cellStyle name="Percent 9 2 5 2" xfId="12649"/>
    <cellStyle name="Percent 9 2 5 2 2" xfId="27132"/>
    <cellStyle name="Percent 9 2 5 2 2 2" xfId="55803"/>
    <cellStyle name="Percent 9 2 5 2 3" xfId="41467"/>
    <cellStyle name="Percent 9 2 5 3" xfId="19962"/>
    <cellStyle name="Percent 9 2 5 3 2" xfId="48633"/>
    <cellStyle name="Percent 9 2 5 4" xfId="34297"/>
    <cellStyle name="Percent 9 2 6" xfId="9086"/>
    <cellStyle name="Percent 9 2 6 2" xfId="23569"/>
    <cellStyle name="Percent 9 2 6 2 2" xfId="52240"/>
    <cellStyle name="Percent 9 2 6 3" xfId="37904"/>
    <cellStyle name="Percent 9 2 7" xfId="16399"/>
    <cellStyle name="Percent 9 2 7 2" xfId="45070"/>
    <cellStyle name="Percent 9 2 8" xfId="30734"/>
    <cellStyle name="Percent 9 2 9" xfId="1905"/>
    <cellStyle name="Percent 9 3" xfId="1023"/>
    <cellStyle name="Percent 9 3 2" xfId="3000"/>
    <cellStyle name="Percent 9 3 2 2" xfId="4762"/>
    <cellStyle name="Percent 9 3 2 2 2" xfId="8325"/>
    <cellStyle name="Percent 9 3 2 2 2 2" xfId="15529"/>
    <cellStyle name="Percent 9 3 2 2 2 2 2" xfId="30012"/>
    <cellStyle name="Percent 9 3 2 2 2 2 2 2" xfId="58683"/>
    <cellStyle name="Percent 9 3 2 2 2 2 3" xfId="44347"/>
    <cellStyle name="Percent 9 3 2 2 2 3" xfId="22842"/>
    <cellStyle name="Percent 9 3 2 2 2 3 2" xfId="51513"/>
    <cellStyle name="Percent 9 3 2 2 2 4" xfId="37177"/>
    <cellStyle name="Percent 9 3 2 2 3" xfId="11966"/>
    <cellStyle name="Percent 9 3 2 2 3 2" xfId="26449"/>
    <cellStyle name="Percent 9 3 2 2 3 2 2" xfId="55120"/>
    <cellStyle name="Percent 9 3 2 2 3 3" xfId="40784"/>
    <cellStyle name="Percent 9 3 2 2 4" xfId="19279"/>
    <cellStyle name="Percent 9 3 2 2 4 2" xfId="47950"/>
    <cellStyle name="Percent 9 3 2 2 5" xfId="33614"/>
    <cellStyle name="Percent 9 3 2 3" xfId="6557"/>
    <cellStyle name="Percent 9 3 2 3 2" xfId="13761"/>
    <cellStyle name="Percent 9 3 2 3 2 2" xfId="28244"/>
    <cellStyle name="Percent 9 3 2 3 2 2 2" xfId="56915"/>
    <cellStyle name="Percent 9 3 2 3 2 3" xfId="42579"/>
    <cellStyle name="Percent 9 3 2 3 3" xfId="21074"/>
    <cellStyle name="Percent 9 3 2 3 3 2" xfId="49745"/>
    <cellStyle name="Percent 9 3 2 3 4" xfId="35409"/>
    <cellStyle name="Percent 9 3 2 4" xfId="10198"/>
    <cellStyle name="Percent 9 3 2 4 2" xfId="24681"/>
    <cellStyle name="Percent 9 3 2 4 2 2" xfId="53352"/>
    <cellStyle name="Percent 9 3 2 4 3" xfId="39016"/>
    <cellStyle name="Percent 9 3 2 5" xfId="17511"/>
    <cellStyle name="Percent 9 3 2 5 2" xfId="46182"/>
    <cellStyle name="Percent 9 3 2 6" xfId="31846"/>
    <cellStyle name="Percent 9 3 3" xfId="3878"/>
    <cellStyle name="Percent 9 3 3 2" xfId="7441"/>
    <cellStyle name="Percent 9 3 3 2 2" xfId="14645"/>
    <cellStyle name="Percent 9 3 3 2 2 2" xfId="29128"/>
    <cellStyle name="Percent 9 3 3 2 2 2 2" xfId="57799"/>
    <cellStyle name="Percent 9 3 3 2 2 3" xfId="43463"/>
    <cellStyle name="Percent 9 3 3 2 3" xfId="21958"/>
    <cellStyle name="Percent 9 3 3 2 3 2" xfId="50629"/>
    <cellStyle name="Percent 9 3 3 2 4" xfId="36293"/>
    <cellStyle name="Percent 9 3 3 3" xfId="11082"/>
    <cellStyle name="Percent 9 3 3 3 2" xfId="25565"/>
    <cellStyle name="Percent 9 3 3 3 2 2" xfId="54236"/>
    <cellStyle name="Percent 9 3 3 3 3" xfId="39900"/>
    <cellStyle name="Percent 9 3 3 4" xfId="18395"/>
    <cellStyle name="Percent 9 3 3 4 2" xfId="47066"/>
    <cellStyle name="Percent 9 3 3 5" xfId="32730"/>
    <cellStyle name="Percent 9 3 4" xfId="5663"/>
    <cellStyle name="Percent 9 3 4 2" xfId="12867"/>
    <cellStyle name="Percent 9 3 4 2 2" xfId="27350"/>
    <cellStyle name="Percent 9 3 4 2 2 2" xfId="56021"/>
    <cellStyle name="Percent 9 3 4 2 3" xfId="41685"/>
    <cellStyle name="Percent 9 3 4 3" xfId="20180"/>
    <cellStyle name="Percent 9 3 4 3 2" xfId="48851"/>
    <cellStyle name="Percent 9 3 4 4" xfId="34515"/>
    <cellStyle name="Percent 9 3 5" xfId="9304"/>
    <cellStyle name="Percent 9 3 5 2" xfId="23787"/>
    <cellStyle name="Percent 9 3 5 2 2" xfId="52458"/>
    <cellStyle name="Percent 9 3 5 3" xfId="38122"/>
    <cellStyle name="Percent 9 3 6" xfId="16617"/>
    <cellStyle name="Percent 9 3 6 2" xfId="45288"/>
    <cellStyle name="Percent 9 3 7" xfId="30952"/>
    <cellStyle name="Percent 9 3 8" xfId="2121"/>
    <cellStyle name="Percent 9 4" xfId="2570"/>
    <cellStyle name="Percent 9 4 2" xfId="4328"/>
    <cellStyle name="Percent 9 4 2 2" xfId="7891"/>
    <cellStyle name="Percent 9 4 2 2 2" xfId="15095"/>
    <cellStyle name="Percent 9 4 2 2 2 2" xfId="29578"/>
    <cellStyle name="Percent 9 4 2 2 2 2 2" xfId="58249"/>
    <cellStyle name="Percent 9 4 2 2 2 3" xfId="43913"/>
    <cellStyle name="Percent 9 4 2 2 3" xfId="22408"/>
    <cellStyle name="Percent 9 4 2 2 3 2" xfId="51079"/>
    <cellStyle name="Percent 9 4 2 2 4" xfId="36743"/>
    <cellStyle name="Percent 9 4 2 3" xfId="11532"/>
    <cellStyle name="Percent 9 4 2 3 2" xfId="26015"/>
    <cellStyle name="Percent 9 4 2 3 2 2" xfId="54686"/>
    <cellStyle name="Percent 9 4 2 3 3" xfId="40350"/>
    <cellStyle name="Percent 9 4 2 4" xfId="18845"/>
    <cellStyle name="Percent 9 4 2 4 2" xfId="47516"/>
    <cellStyle name="Percent 9 4 2 5" xfId="33180"/>
    <cellStyle name="Percent 9 4 3" xfId="6123"/>
    <cellStyle name="Percent 9 4 3 2" xfId="13327"/>
    <cellStyle name="Percent 9 4 3 2 2" xfId="27810"/>
    <cellStyle name="Percent 9 4 3 2 2 2" xfId="56481"/>
    <cellStyle name="Percent 9 4 3 2 3" xfId="42145"/>
    <cellStyle name="Percent 9 4 3 3" xfId="20640"/>
    <cellStyle name="Percent 9 4 3 3 2" xfId="49311"/>
    <cellStyle name="Percent 9 4 3 4" xfId="34975"/>
    <cellStyle name="Percent 9 4 4" xfId="9764"/>
    <cellStyle name="Percent 9 4 4 2" xfId="24247"/>
    <cellStyle name="Percent 9 4 4 2 2" xfId="52918"/>
    <cellStyle name="Percent 9 4 4 3" xfId="38582"/>
    <cellStyle name="Percent 9 4 5" xfId="17077"/>
    <cellStyle name="Percent 9 4 5 2" xfId="45748"/>
    <cellStyle name="Percent 9 4 6" xfId="31412"/>
    <cellStyle name="Percent 9 5" xfId="3446"/>
    <cellStyle name="Percent 9 5 2" xfId="7007"/>
    <cellStyle name="Percent 9 5 2 2" xfId="14211"/>
    <cellStyle name="Percent 9 5 2 2 2" xfId="28694"/>
    <cellStyle name="Percent 9 5 2 2 2 2" xfId="57365"/>
    <cellStyle name="Percent 9 5 2 2 3" xfId="43029"/>
    <cellStyle name="Percent 9 5 2 3" xfId="21524"/>
    <cellStyle name="Percent 9 5 2 3 2" xfId="50195"/>
    <cellStyle name="Percent 9 5 2 4" xfId="35859"/>
    <cellStyle name="Percent 9 5 3" xfId="10648"/>
    <cellStyle name="Percent 9 5 3 2" xfId="25131"/>
    <cellStyle name="Percent 9 5 3 2 2" xfId="53802"/>
    <cellStyle name="Percent 9 5 3 3" xfId="39466"/>
    <cellStyle name="Percent 9 5 4" xfId="17961"/>
    <cellStyle name="Percent 9 5 4 2" xfId="46632"/>
    <cellStyle name="Percent 9 5 5" xfId="32296"/>
    <cellStyle name="Percent 9 6" xfId="5229"/>
    <cellStyle name="Percent 9 6 2" xfId="12433"/>
    <cellStyle name="Percent 9 6 2 2" xfId="26916"/>
    <cellStyle name="Percent 9 6 2 2 2" xfId="55587"/>
    <cellStyle name="Percent 9 6 2 3" xfId="41251"/>
    <cellStyle name="Percent 9 6 3" xfId="19746"/>
    <cellStyle name="Percent 9 6 3 2" xfId="48417"/>
    <cellStyle name="Percent 9 6 4" xfId="34081"/>
    <cellStyle name="Percent 9 7" xfId="8867"/>
    <cellStyle name="Percent 9 7 2" xfId="23350"/>
    <cellStyle name="Percent 9 7 2 2" xfId="52021"/>
    <cellStyle name="Percent 9 7 3" xfId="37685"/>
    <cellStyle name="Percent 9 8" xfId="16183"/>
    <cellStyle name="Percent 9 8 2" xfId="44854"/>
    <cellStyle name="Percent 9 9" xfId="30518"/>
    <cellStyle name="Porcentagem 2" xfId="15925"/>
    <cellStyle name="Pourcentage 10" xfId="404"/>
    <cellStyle name="Pourcentage 10 10" xfId="16121"/>
    <cellStyle name="Pourcentage 10 10 2" xfId="44792"/>
    <cellStyle name="Pourcentage 10 11" xfId="30456"/>
    <cellStyle name="Pourcentage 10 12" xfId="1631"/>
    <cellStyle name="Pourcentage 10 2" xfId="405"/>
    <cellStyle name="Pourcentage 10 2 10" xfId="16122"/>
    <cellStyle name="Pourcentage 10 2 10 2" xfId="44793"/>
    <cellStyle name="Pourcentage 10 2 11" xfId="30457"/>
    <cellStyle name="Pourcentage 10 2 12" xfId="1632"/>
    <cellStyle name="Pourcentage 10 2 2" xfId="406"/>
    <cellStyle name="Pourcentage 10 2 2 10" xfId="30458"/>
    <cellStyle name="Pourcentage 10 2 2 11" xfId="1633"/>
    <cellStyle name="Pourcentage 10 2 2 2" xfId="407"/>
    <cellStyle name="Pourcentage 10 2 2 2 10" xfId="1634"/>
    <cellStyle name="Pourcentage 10 2 2 2 2" xfId="735"/>
    <cellStyle name="Pourcentage 10 2 2 2 2 2" xfId="1180"/>
    <cellStyle name="Pourcentage 10 2 2 2 2 2 2" xfId="3156"/>
    <cellStyle name="Pourcentage 10 2 2 2 2 2 2 2" xfId="4919"/>
    <cellStyle name="Pourcentage 10 2 2 2 2 2 2 2 2" xfId="8482"/>
    <cellStyle name="Pourcentage 10 2 2 2 2 2 2 2 2 2" xfId="15686"/>
    <cellStyle name="Pourcentage 10 2 2 2 2 2 2 2 2 2 2" xfId="30169"/>
    <cellStyle name="Pourcentage 10 2 2 2 2 2 2 2 2 2 2 2" xfId="58840"/>
    <cellStyle name="Pourcentage 10 2 2 2 2 2 2 2 2 2 3" xfId="44504"/>
    <cellStyle name="Pourcentage 10 2 2 2 2 2 2 2 2 3" xfId="22999"/>
    <cellStyle name="Pourcentage 10 2 2 2 2 2 2 2 2 3 2" xfId="51670"/>
    <cellStyle name="Pourcentage 10 2 2 2 2 2 2 2 2 4" xfId="37334"/>
    <cellStyle name="Pourcentage 10 2 2 2 2 2 2 2 3" xfId="12123"/>
    <cellStyle name="Pourcentage 10 2 2 2 2 2 2 2 3 2" xfId="26606"/>
    <cellStyle name="Pourcentage 10 2 2 2 2 2 2 2 3 2 2" xfId="55277"/>
    <cellStyle name="Pourcentage 10 2 2 2 2 2 2 2 3 3" xfId="40941"/>
    <cellStyle name="Pourcentage 10 2 2 2 2 2 2 2 4" xfId="19436"/>
    <cellStyle name="Pourcentage 10 2 2 2 2 2 2 2 4 2" xfId="48107"/>
    <cellStyle name="Pourcentage 10 2 2 2 2 2 2 2 5" xfId="33771"/>
    <cellStyle name="Pourcentage 10 2 2 2 2 2 2 3" xfId="6714"/>
    <cellStyle name="Pourcentage 10 2 2 2 2 2 2 3 2" xfId="13918"/>
    <cellStyle name="Pourcentage 10 2 2 2 2 2 2 3 2 2" xfId="28401"/>
    <cellStyle name="Pourcentage 10 2 2 2 2 2 2 3 2 2 2" xfId="57072"/>
    <cellStyle name="Pourcentage 10 2 2 2 2 2 2 3 2 3" xfId="42736"/>
    <cellStyle name="Pourcentage 10 2 2 2 2 2 2 3 3" xfId="21231"/>
    <cellStyle name="Pourcentage 10 2 2 2 2 2 2 3 3 2" xfId="49902"/>
    <cellStyle name="Pourcentage 10 2 2 2 2 2 2 3 4" xfId="35566"/>
    <cellStyle name="Pourcentage 10 2 2 2 2 2 2 4" xfId="10355"/>
    <cellStyle name="Pourcentage 10 2 2 2 2 2 2 4 2" xfId="24838"/>
    <cellStyle name="Pourcentage 10 2 2 2 2 2 2 4 2 2" xfId="53509"/>
    <cellStyle name="Pourcentage 10 2 2 2 2 2 2 4 3" xfId="39173"/>
    <cellStyle name="Pourcentage 10 2 2 2 2 2 2 5" xfId="17668"/>
    <cellStyle name="Pourcentage 10 2 2 2 2 2 2 5 2" xfId="46339"/>
    <cellStyle name="Pourcentage 10 2 2 2 2 2 2 6" xfId="32003"/>
    <cellStyle name="Pourcentage 10 2 2 2 2 2 3" xfId="4035"/>
    <cellStyle name="Pourcentage 10 2 2 2 2 2 3 2" xfId="7598"/>
    <cellStyle name="Pourcentage 10 2 2 2 2 2 3 2 2" xfId="14802"/>
    <cellStyle name="Pourcentage 10 2 2 2 2 2 3 2 2 2" xfId="29285"/>
    <cellStyle name="Pourcentage 10 2 2 2 2 2 3 2 2 2 2" xfId="57956"/>
    <cellStyle name="Pourcentage 10 2 2 2 2 2 3 2 2 3" xfId="43620"/>
    <cellStyle name="Pourcentage 10 2 2 2 2 2 3 2 3" xfId="22115"/>
    <cellStyle name="Pourcentage 10 2 2 2 2 2 3 2 3 2" xfId="50786"/>
    <cellStyle name="Pourcentage 10 2 2 2 2 2 3 2 4" xfId="36450"/>
    <cellStyle name="Pourcentage 10 2 2 2 2 2 3 3" xfId="11239"/>
    <cellStyle name="Pourcentage 10 2 2 2 2 2 3 3 2" xfId="25722"/>
    <cellStyle name="Pourcentage 10 2 2 2 2 2 3 3 2 2" xfId="54393"/>
    <cellStyle name="Pourcentage 10 2 2 2 2 2 3 3 3" xfId="40057"/>
    <cellStyle name="Pourcentage 10 2 2 2 2 2 3 4" xfId="18552"/>
    <cellStyle name="Pourcentage 10 2 2 2 2 2 3 4 2" xfId="47223"/>
    <cellStyle name="Pourcentage 10 2 2 2 2 2 3 5" xfId="32887"/>
    <cellStyle name="Pourcentage 10 2 2 2 2 2 4" xfId="5820"/>
    <cellStyle name="Pourcentage 10 2 2 2 2 2 4 2" xfId="13024"/>
    <cellStyle name="Pourcentage 10 2 2 2 2 2 4 2 2" xfId="27507"/>
    <cellStyle name="Pourcentage 10 2 2 2 2 2 4 2 2 2" xfId="56178"/>
    <cellStyle name="Pourcentage 10 2 2 2 2 2 4 2 3" xfId="41842"/>
    <cellStyle name="Pourcentage 10 2 2 2 2 2 4 3" xfId="20337"/>
    <cellStyle name="Pourcentage 10 2 2 2 2 2 4 3 2" xfId="49008"/>
    <cellStyle name="Pourcentage 10 2 2 2 2 2 4 4" xfId="34672"/>
    <cellStyle name="Pourcentage 10 2 2 2 2 2 5" xfId="9461"/>
    <cellStyle name="Pourcentage 10 2 2 2 2 2 5 2" xfId="23944"/>
    <cellStyle name="Pourcentage 10 2 2 2 2 2 5 2 2" xfId="52615"/>
    <cellStyle name="Pourcentage 10 2 2 2 2 2 5 3" xfId="38279"/>
    <cellStyle name="Pourcentage 10 2 2 2 2 2 6" xfId="16774"/>
    <cellStyle name="Pourcentage 10 2 2 2 2 2 6 2" xfId="45445"/>
    <cellStyle name="Pourcentage 10 2 2 2 2 2 7" xfId="31109"/>
    <cellStyle name="Pourcentage 10 2 2 2 2 2 8" xfId="2277"/>
    <cellStyle name="Pourcentage 10 2 2 2 2 3" xfId="2726"/>
    <cellStyle name="Pourcentage 10 2 2 2 2 3 2" xfId="4485"/>
    <cellStyle name="Pourcentage 10 2 2 2 2 3 2 2" xfId="8048"/>
    <cellStyle name="Pourcentage 10 2 2 2 2 3 2 2 2" xfId="15252"/>
    <cellStyle name="Pourcentage 10 2 2 2 2 3 2 2 2 2" xfId="29735"/>
    <cellStyle name="Pourcentage 10 2 2 2 2 3 2 2 2 2 2" xfId="58406"/>
    <cellStyle name="Pourcentage 10 2 2 2 2 3 2 2 2 3" xfId="44070"/>
    <cellStyle name="Pourcentage 10 2 2 2 2 3 2 2 3" xfId="22565"/>
    <cellStyle name="Pourcentage 10 2 2 2 2 3 2 2 3 2" xfId="51236"/>
    <cellStyle name="Pourcentage 10 2 2 2 2 3 2 2 4" xfId="36900"/>
    <cellStyle name="Pourcentage 10 2 2 2 2 3 2 3" xfId="11689"/>
    <cellStyle name="Pourcentage 10 2 2 2 2 3 2 3 2" xfId="26172"/>
    <cellStyle name="Pourcentage 10 2 2 2 2 3 2 3 2 2" xfId="54843"/>
    <cellStyle name="Pourcentage 10 2 2 2 2 3 2 3 3" xfId="40507"/>
    <cellStyle name="Pourcentage 10 2 2 2 2 3 2 4" xfId="19002"/>
    <cellStyle name="Pourcentage 10 2 2 2 2 3 2 4 2" xfId="47673"/>
    <cellStyle name="Pourcentage 10 2 2 2 2 3 2 5" xfId="33337"/>
    <cellStyle name="Pourcentage 10 2 2 2 2 3 3" xfId="6280"/>
    <cellStyle name="Pourcentage 10 2 2 2 2 3 3 2" xfId="13484"/>
    <cellStyle name="Pourcentage 10 2 2 2 2 3 3 2 2" xfId="27967"/>
    <cellStyle name="Pourcentage 10 2 2 2 2 3 3 2 2 2" xfId="56638"/>
    <cellStyle name="Pourcentage 10 2 2 2 2 3 3 2 3" xfId="42302"/>
    <cellStyle name="Pourcentage 10 2 2 2 2 3 3 3" xfId="20797"/>
    <cellStyle name="Pourcentage 10 2 2 2 2 3 3 3 2" xfId="49468"/>
    <cellStyle name="Pourcentage 10 2 2 2 2 3 3 4" xfId="35132"/>
    <cellStyle name="Pourcentage 10 2 2 2 2 3 4" xfId="9921"/>
    <cellStyle name="Pourcentage 10 2 2 2 2 3 4 2" xfId="24404"/>
    <cellStyle name="Pourcentage 10 2 2 2 2 3 4 2 2" xfId="53075"/>
    <cellStyle name="Pourcentage 10 2 2 2 2 3 4 3" xfId="38739"/>
    <cellStyle name="Pourcentage 10 2 2 2 2 3 5" xfId="17234"/>
    <cellStyle name="Pourcentage 10 2 2 2 2 3 5 2" xfId="45905"/>
    <cellStyle name="Pourcentage 10 2 2 2 2 3 6" xfId="31569"/>
    <cellStyle name="Pourcentage 10 2 2 2 2 4" xfId="3603"/>
    <cellStyle name="Pourcentage 10 2 2 2 2 4 2" xfId="7164"/>
    <cellStyle name="Pourcentage 10 2 2 2 2 4 2 2" xfId="14368"/>
    <cellStyle name="Pourcentage 10 2 2 2 2 4 2 2 2" xfId="28851"/>
    <cellStyle name="Pourcentage 10 2 2 2 2 4 2 2 2 2" xfId="57522"/>
    <cellStyle name="Pourcentage 10 2 2 2 2 4 2 2 3" xfId="43186"/>
    <cellStyle name="Pourcentage 10 2 2 2 2 4 2 3" xfId="21681"/>
    <cellStyle name="Pourcentage 10 2 2 2 2 4 2 3 2" xfId="50352"/>
    <cellStyle name="Pourcentage 10 2 2 2 2 4 2 4" xfId="36016"/>
    <cellStyle name="Pourcentage 10 2 2 2 2 4 3" xfId="10805"/>
    <cellStyle name="Pourcentage 10 2 2 2 2 4 3 2" xfId="25288"/>
    <cellStyle name="Pourcentage 10 2 2 2 2 4 3 2 2" xfId="53959"/>
    <cellStyle name="Pourcentage 10 2 2 2 2 4 3 3" xfId="39623"/>
    <cellStyle name="Pourcentage 10 2 2 2 2 4 4" xfId="18118"/>
    <cellStyle name="Pourcentage 10 2 2 2 2 4 4 2" xfId="46789"/>
    <cellStyle name="Pourcentage 10 2 2 2 2 4 5" xfId="32453"/>
    <cellStyle name="Pourcentage 10 2 2 2 2 5" xfId="5386"/>
    <cellStyle name="Pourcentage 10 2 2 2 2 5 2" xfId="12590"/>
    <cellStyle name="Pourcentage 10 2 2 2 2 5 2 2" xfId="27073"/>
    <cellStyle name="Pourcentage 10 2 2 2 2 5 2 2 2" xfId="55744"/>
    <cellStyle name="Pourcentage 10 2 2 2 2 5 2 3" xfId="41408"/>
    <cellStyle name="Pourcentage 10 2 2 2 2 5 3" xfId="19903"/>
    <cellStyle name="Pourcentage 10 2 2 2 2 5 3 2" xfId="48574"/>
    <cellStyle name="Pourcentage 10 2 2 2 2 5 4" xfId="34238"/>
    <cellStyle name="Pourcentage 10 2 2 2 2 6" xfId="9024"/>
    <cellStyle name="Pourcentage 10 2 2 2 2 6 2" xfId="23507"/>
    <cellStyle name="Pourcentage 10 2 2 2 2 6 2 2" xfId="52178"/>
    <cellStyle name="Pourcentage 10 2 2 2 2 6 3" xfId="37842"/>
    <cellStyle name="Pourcentage 10 2 2 2 2 7" xfId="16340"/>
    <cellStyle name="Pourcentage 10 2 2 2 2 7 2" xfId="45011"/>
    <cellStyle name="Pourcentage 10 2 2 2 2 8" xfId="30675"/>
    <cellStyle name="Pourcentage 10 2 2 2 2 9" xfId="1847"/>
    <cellStyle name="Pourcentage 10 2 2 2 3" xfId="964"/>
    <cellStyle name="Pourcentage 10 2 2 2 3 2" xfId="2942"/>
    <cellStyle name="Pourcentage 10 2 2 2 3 2 2" xfId="4703"/>
    <cellStyle name="Pourcentage 10 2 2 2 3 2 2 2" xfId="8266"/>
    <cellStyle name="Pourcentage 10 2 2 2 3 2 2 2 2" xfId="15470"/>
    <cellStyle name="Pourcentage 10 2 2 2 3 2 2 2 2 2" xfId="29953"/>
    <cellStyle name="Pourcentage 10 2 2 2 3 2 2 2 2 2 2" xfId="58624"/>
    <cellStyle name="Pourcentage 10 2 2 2 3 2 2 2 2 3" xfId="44288"/>
    <cellStyle name="Pourcentage 10 2 2 2 3 2 2 2 3" xfId="22783"/>
    <cellStyle name="Pourcentage 10 2 2 2 3 2 2 2 3 2" xfId="51454"/>
    <cellStyle name="Pourcentage 10 2 2 2 3 2 2 2 4" xfId="37118"/>
    <cellStyle name="Pourcentage 10 2 2 2 3 2 2 3" xfId="11907"/>
    <cellStyle name="Pourcentage 10 2 2 2 3 2 2 3 2" xfId="26390"/>
    <cellStyle name="Pourcentage 10 2 2 2 3 2 2 3 2 2" xfId="55061"/>
    <cellStyle name="Pourcentage 10 2 2 2 3 2 2 3 3" xfId="40725"/>
    <cellStyle name="Pourcentage 10 2 2 2 3 2 2 4" xfId="19220"/>
    <cellStyle name="Pourcentage 10 2 2 2 3 2 2 4 2" xfId="47891"/>
    <cellStyle name="Pourcentage 10 2 2 2 3 2 2 5" xfId="33555"/>
    <cellStyle name="Pourcentage 10 2 2 2 3 2 3" xfId="6498"/>
    <cellStyle name="Pourcentage 10 2 2 2 3 2 3 2" xfId="13702"/>
    <cellStyle name="Pourcentage 10 2 2 2 3 2 3 2 2" xfId="28185"/>
    <cellStyle name="Pourcentage 10 2 2 2 3 2 3 2 2 2" xfId="56856"/>
    <cellStyle name="Pourcentage 10 2 2 2 3 2 3 2 3" xfId="42520"/>
    <cellStyle name="Pourcentage 10 2 2 2 3 2 3 3" xfId="21015"/>
    <cellStyle name="Pourcentage 10 2 2 2 3 2 3 3 2" xfId="49686"/>
    <cellStyle name="Pourcentage 10 2 2 2 3 2 3 4" xfId="35350"/>
    <cellStyle name="Pourcentage 10 2 2 2 3 2 4" xfId="10139"/>
    <cellStyle name="Pourcentage 10 2 2 2 3 2 4 2" xfId="24622"/>
    <cellStyle name="Pourcentage 10 2 2 2 3 2 4 2 2" xfId="53293"/>
    <cellStyle name="Pourcentage 10 2 2 2 3 2 4 3" xfId="38957"/>
    <cellStyle name="Pourcentage 10 2 2 2 3 2 5" xfId="17452"/>
    <cellStyle name="Pourcentage 10 2 2 2 3 2 5 2" xfId="46123"/>
    <cellStyle name="Pourcentage 10 2 2 2 3 2 6" xfId="31787"/>
    <cellStyle name="Pourcentage 10 2 2 2 3 3" xfId="3819"/>
    <cellStyle name="Pourcentage 10 2 2 2 3 3 2" xfId="7382"/>
    <cellStyle name="Pourcentage 10 2 2 2 3 3 2 2" xfId="14586"/>
    <cellStyle name="Pourcentage 10 2 2 2 3 3 2 2 2" xfId="29069"/>
    <cellStyle name="Pourcentage 10 2 2 2 3 3 2 2 2 2" xfId="57740"/>
    <cellStyle name="Pourcentage 10 2 2 2 3 3 2 2 3" xfId="43404"/>
    <cellStyle name="Pourcentage 10 2 2 2 3 3 2 3" xfId="21899"/>
    <cellStyle name="Pourcentage 10 2 2 2 3 3 2 3 2" xfId="50570"/>
    <cellStyle name="Pourcentage 10 2 2 2 3 3 2 4" xfId="36234"/>
    <cellStyle name="Pourcentage 10 2 2 2 3 3 3" xfId="11023"/>
    <cellStyle name="Pourcentage 10 2 2 2 3 3 3 2" xfId="25506"/>
    <cellStyle name="Pourcentage 10 2 2 2 3 3 3 2 2" xfId="54177"/>
    <cellStyle name="Pourcentage 10 2 2 2 3 3 3 3" xfId="39841"/>
    <cellStyle name="Pourcentage 10 2 2 2 3 3 4" xfId="18336"/>
    <cellStyle name="Pourcentage 10 2 2 2 3 3 4 2" xfId="47007"/>
    <cellStyle name="Pourcentage 10 2 2 2 3 3 5" xfId="32671"/>
    <cellStyle name="Pourcentage 10 2 2 2 3 4" xfId="5604"/>
    <cellStyle name="Pourcentage 10 2 2 2 3 4 2" xfId="12808"/>
    <cellStyle name="Pourcentage 10 2 2 2 3 4 2 2" xfId="27291"/>
    <cellStyle name="Pourcentage 10 2 2 2 3 4 2 2 2" xfId="55962"/>
    <cellStyle name="Pourcentage 10 2 2 2 3 4 2 3" xfId="41626"/>
    <cellStyle name="Pourcentage 10 2 2 2 3 4 3" xfId="20121"/>
    <cellStyle name="Pourcentage 10 2 2 2 3 4 3 2" xfId="48792"/>
    <cellStyle name="Pourcentage 10 2 2 2 3 4 4" xfId="34456"/>
    <cellStyle name="Pourcentage 10 2 2 2 3 5" xfId="9245"/>
    <cellStyle name="Pourcentage 10 2 2 2 3 5 2" xfId="23728"/>
    <cellStyle name="Pourcentage 10 2 2 2 3 5 2 2" xfId="52399"/>
    <cellStyle name="Pourcentage 10 2 2 2 3 5 3" xfId="38063"/>
    <cellStyle name="Pourcentage 10 2 2 2 3 6" xfId="16558"/>
    <cellStyle name="Pourcentage 10 2 2 2 3 6 2" xfId="45229"/>
    <cellStyle name="Pourcentage 10 2 2 2 3 7" xfId="30893"/>
    <cellStyle name="Pourcentage 10 2 2 2 3 8" xfId="2063"/>
    <cellStyle name="Pourcentage 10 2 2 2 4" xfId="2514"/>
    <cellStyle name="Pourcentage 10 2 2 2 4 2" xfId="4269"/>
    <cellStyle name="Pourcentage 10 2 2 2 4 2 2" xfId="7832"/>
    <cellStyle name="Pourcentage 10 2 2 2 4 2 2 2" xfId="15036"/>
    <cellStyle name="Pourcentage 10 2 2 2 4 2 2 2 2" xfId="29519"/>
    <cellStyle name="Pourcentage 10 2 2 2 4 2 2 2 2 2" xfId="58190"/>
    <cellStyle name="Pourcentage 10 2 2 2 4 2 2 2 3" xfId="43854"/>
    <cellStyle name="Pourcentage 10 2 2 2 4 2 2 3" xfId="22349"/>
    <cellStyle name="Pourcentage 10 2 2 2 4 2 2 3 2" xfId="51020"/>
    <cellStyle name="Pourcentage 10 2 2 2 4 2 2 4" xfId="36684"/>
    <cellStyle name="Pourcentage 10 2 2 2 4 2 3" xfId="11473"/>
    <cellStyle name="Pourcentage 10 2 2 2 4 2 3 2" xfId="25956"/>
    <cellStyle name="Pourcentage 10 2 2 2 4 2 3 2 2" xfId="54627"/>
    <cellStyle name="Pourcentage 10 2 2 2 4 2 3 3" xfId="40291"/>
    <cellStyle name="Pourcentage 10 2 2 2 4 2 4" xfId="18786"/>
    <cellStyle name="Pourcentage 10 2 2 2 4 2 4 2" xfId="47457"/>
    <cellStyle name="Pourcentage 10 2 2 2 4 2 5" xfId="33121"/>
    <cellStyle name="Pourcentage 10 2 2 2 4 3" xfId="6064"/>
    <cellStyle name="Pourcentage 10 2 2 2 4 3 2" xfId="13268"/>
    <cellStyle name="Pourcentage 10 2 2 2 4 3 2 2" xfId="27751"/>
    <cellStyle name="Pourcentage 10 2 2 2 4 3 2 2 2" xfId="56422"/>
    <cellStyle name="Pourcentage 10 2 2 2 4 3 2 3" xfId="42086"/>
    <cellStyle name="Pourcentage 10 2 2 2 4 3 3" xfId="20581"/>
    <cellStyle name="Pourcentage 10 2 2 2 4 3 3 2" xfId="49252"/>
    <cellStyle name="Pourcentage 10 2 2 2 4 3 4" xfId="34916"/>
    <cellStyle name="Pourcentage 10 2 2 2 4 4" xfId="9705"/>
    <cellStyle name="Pourcentage 10 2 2 2 4 4 2" xfId="24188"/>
    <cellStyle name="Pourcentage 10 2 2 2 4 4 2 2" xfId="52859"/>
    <cellStyle name="Pourcentage 10 2 2 2 4 4 3" xfId="38523"/>
    <cellStyle name="Pourcentage 10 2 2 2 4 5" xfId="17018"/>
    <cellStyle name="Pourcentage 10 2 2 2 4 5 2" xfId="45689"/>
    <cellStyle name="Pourcentage 10 2 2 2 4 6" xfId="31353"/>
    <cellStyle name="Pourcentage 10 2 2 2 5" xfId="3387"/>
    <cellStyle name="Pourcentage 10 2 2 2 5 2" xfId="6948"/>
    <cellStyle name="Pourcentage 10 2 2 2 5 2 2" xfId="14152"/>
    <cellStyle name="Pourcentage 10 2 2 2 5 2 2 2" xfId="28635"/>
    <cellStyle name="Pourcentage 10 2 2 2 5 2 2 2 2" xfId="57306"/>
    <cellStyle name="Pourcentage 10 2 2 2 5 2 2 3" xfId="42970"/>
    <cellStyle name="Pourcentage 10 2 2 2 5 2 3" xfId="21465"/>
    <cellStyle name="Pourcentage 10 2 2 2 5 2 3 2" xfId="50136"/>
    <cellStyle name="Pourcentage 10 2 2 2 5 2 4" xfId="35800"/>
    <cellStyle name="Pourcentage 10 2 2 2 5 3" xfId="10589"/>
    <cellStyle name="Pourcentage 10 2 2 2 5 3 2" xfId="25072"/>
    <cellStyle name="Pourcentage 10 2 2 2 5 3 2 2" xfId="53743"/>
    <cellStyle name="Pourcentage 10 2 2 2 5 3 3" xfId="39407"/>
    <cellStyle name="Pourcentage 10 2 2 2 5 4" xfId="17902"/>
    <cellStyle name="Pourcentage 10 2 2 2 5 4 2" xfId="46573"/>
    <cellStyle name="Pourcentage 10 2 2 2 5 5" xfId="32237"/>
    <cellStyle name="Pourcentage 10 2 2 2 6" xfId="5170"/>
    <cellStyle name="Pourcentage 10 2 2 2 6 2" xfId="12374"/>
    <cellStyle name="Pourcentage 10 2 2 2 6 2 2" xfId="26857"/>
    <cellStyle name="Pourcentage 10 2 2 2 6 2 2 2" xfId="55528"/>
    <cellStyle name="Pourcentage 10 2 2 2 6 2 3" xfId="41192"/>
    <cellStyle name="Pourcentage 10 2 2 2 6 3" xfId="19687"/>
    <cellStyle name="Pourcentage 10 2 2 2 6 3 2" xfId="48358"/>
    <cellStyle name="Pourcentage 10 2 2 2 6 4" xfId="34022"/>
    <cellStyle name="Pourcentage 10 2 2 2 7" xfId="8804"/>
    <cellStyle name="Pourcentage 10 2 2 2 7 2" xfId="23287"/>
    <cellStyle name="Pourcentage 10 2 2 2 7 2 2" xfId="51958"/>
    <cellStyle name="Pourcentage 10 2 2 2 7 3" xfId="37622"/>
    <cellStyle name="Pourcentage 10 2 2 2 8" xfId="16124"/>
    <cellStyle name="Pourcentage 10 2 2 2 8 2" xfId="44795"/>
    <cellStyle name="Pourcentage 10 2 2 2 9" xfId="30459"/>
    <cellStyle name="Pourcentage 10 2 2 3" xfId="734"/>
    <cellStyle name="Pourcentage 10 2 2 3 2" xfId="1179"/>
    <cellStyle name="Pourcentage 10 2 2 3 2 2" xfId="3155"/>
    <cellStyle name="Pourcentage 10 2 2 3 2 2 2" xfId="4918"/>
    <cellStyle name="Pourcentage 10 2 2 3 2 2 2 2" xfId="8481"/>
    <cellStyle name="Pourcentage 10 2 2 3 2 2 2 2 2" xfId="15685"/>
    <cellStyle name="Pourcentage 10 2 2 3 2 2 2 2 2 2" xfId="30168"/>
    <cellStyle name="Pourcentage 10 2 2 3 2 2 2 2 2 2 2" xfId="58839"/>
    <cellStyle name="Pourcentage 10 2 2 3 2 2 2 2 2 3" xfId="44503"/>
    <cellStyle name="Pourcentage 10 2 2 3 2 2 2 2 3" xfId="22998"/>
    <cellStyle name="Pourcentage 10 2 2 3 2 2 2 2 3 2" xfId="51669"/>
    <cellStyle name="Pourcentage 10 2 2 3 2 2 2 2 4" xfId="37333"/>
    <cellStyle name="Pourcentage 10 2 2 3 2 2 2 3" xfId="12122"/>
    <cellStyle name="Pourcentage 10 2 2 3 2 2 2 3 2" xfId="26605"/>
    <cellStyle name="Pourcentage 10 2 2 3 2 2 2 3 2 2" xfId="55276"/>
    <cellStyle name="Pourcentage 10 2 2 3 2 2 2 3 3" xfId="40940"/>
    <cellStyle name="Pourcentage 10 2 2 3 2 2 2 4" xfId="19435"/>
    <cellStyle name="Pourcentage 10 2 2 3 2 2 2 4 2" xfId="48106"/>
    <cellStyle name="Pourcentage 10 2 2 3 2 2 2 5" xfId="33770"/>
    <cellStyle name="Pourcentage 10 2 2 3 2 2 3" xfId="6713"/>
    <cellStyle name="Pourcentage 10 2 2 3 2 2 3 2" xfId="13917"/>
    <cellStyle name="Pourcentage 10 2 2 3 2 2 3 2 2" xfId="28400"/>
    <cellStyle name="Pourcentage 10 2 2 3 2 2 3 2 2 2" xfId="57071"/>
    <cellStyle name="Pourcentage 10 2 2 3 2 2 3 2 3" xfId="42735"/>
    <cellStyle name="Pourcentage 10 2 2 3 2 2 3 3" xfId="21230"/>
    <cellStyle name="Pourcentage 10 2 2 3 2 2 3 3 2" xfId="49901"/>
    <cellStyle name="Pourcentage 10 2 2 3 2 2 3 4" xfId="35565"/>
    <cellStyle name="Pourcentage 10 2 2 3 2 2 4" xfId="10354"/>
    <cellStyle name="Pourcentage 10 2 2 3 2 2 4 2" xfId="24837"/>
    <cellStyle name="Pourcentage 10 2 2 3 2 2 4 2 2" xfId="53508"/>
    <cellStyle name="Pourcentage 10 2 2 3 2 2 4 3" xfId="39172"/>
    <cellStyle name="Pourcentage 10 2 2 3 2 2 5" xfId="17667"/>
    <cellStyle name="Pourcentage 10 2 2 3 2 2 5 2" xfId="46338"/>
    <cellStyle name="Pourcentage 10 2 2 3 2 2 6" xfId="32002"/>
    <cellStyle name="Pourcentage 10 2 2 3 2 3" xfId="4034"/>
    <cellStyle name="Pourcentage 10 2 2 3 2 3 2" xfId="7597"/>
    <cellStyle name="Pourcentage 10 2 2 3 2 3 2 2" xfId="14801"/>
    <cellStyle name="Pourcentage 10 2 2 3 2 3 2 2 2" xfId="29284"/>
    <cellStyle name="Pourcentage 10 2 2 3 2 3 2 2 2 2" xfId="57955"/>
    <cellStyle name="Pourcentage 10 2 2 3 2 3 2 2 3" xfId="43619"/>
    <cellStyle name="Pourcentage 10 2 2 3 2 3 2 3" xfId="22114"/>
    <cellStyle name="Pourcentage 10 2 2 3 2 3 2 3 2" xfId="50785"/>
    <cellStyle name="Pourcentage 10 2 2 3 2 3 2 4" xfId="36449"/>
    <cellStyle name="Pourcentage 10 2 2 3 2 3 3" xfId="11238"/>
    <cellStyle name="Pourcentage 10 2 2 3 2 3 3 2" xfId="25721"/>
    <cellStyle name="Pourcentage 10 2 2 3 2 3 3 2 2" xfId="54392"/>
    <cellStyle name="Pourcentage 10 2 2 3 2 3 3 3" xfId="40056"/>
    <cellStyle name="Pourcentage 10 2 2 3 2 3 4" xfId="18551"/>
    <cellStyle name="Pourcentage 10 2 2 3 2 3 4 2" xfId="47222"/>
    <cellStyle name="Pourcentage 10 2 2 3 2 3 5" xfId="32886"/>
    <cellStyle name="Pourcentage 10 2 2 3 2 4" xfId="5819"/>
    <cellStyle name="Pourcentage 10 2 2 3 2 4 2" xfId="13023"/>
    <cellStyle name="Pourcentage 10 2 2 3 2 4 2 2" xfId="27506"/>
    <cellStyle name="Pourcentage 10 2 2 3 2 4 2 2 2" xfId="56177"/>
    <cellStyle name="Pourcentage 10 2 2 3 2 4 2 3" xfId="41841"/>
    <cellStyle name="Pourcentage 10 2 2 3 2 4 3" xfId="20336"/>
    <cellStyle name="Pourcentage 10 2 2 3 2 4 3 2" xfId="49007"/>
    <cellStyle name="Pourcentage 10 2 2 3 2 4 4" xfId="34671"/>
    <cellStyle name="Pourcentage 10 2 2 3 2 5" xfId="9460"/>
    <cellStyle name="Pourcentage 10 2 2 3 2 5 2" xfId="23943"/>
    <cellStyle name="Pourcentage 10 2 2 3 2 5 2 2" xfId="52614"/>
    <cellStyle name="Pourcentage 10 2 2 3 2 5 3" xfId="38278"/>
    <cellStyle name="Pourcentage 10 2 2 3 2 6" xfId="16773"/>
    <cellStyle name="Pourcentage 10 2 2 3 2 6 2" xfId="45444"/>
    <cellStyle name="Pourcentage 10 2 2 3 2 7" xfId="31108"/>
    <cellStyle name="Pourcentage 10 2 2 3 2 8" xfId="2276"/>
    <cellStyle name="Pourcentage 10 2 2 3 3" xfId="2725"/>
    <cellStyle name="Pourcentage 10 2 2 3 3 2" xfId="4484"/>
    <cellStyle name="Pourcentage 10 2 2 3 3 2 2" xfId="8047"/>
    <cellStyle name="Pourcentage 10 2 2 3 3 2 2 2" xfId="15251"/>
    <cellStyle name="Pourcentage 10 2 2 3 3 2 2 2 2" xfId="29734"/>
    <cellStyle name="Pourcentage 10 2 2 3 3 2 2 2 2 2" xfId="58405"/>
    <cellStyle name="Pourcentage 10 2 2 3 3 2 2 2 3" xfId="44069"/>
    <cellStyle name="Pourcentage 10 2 2 3 3 2 2 3" xfId="22564"/>
    <cellStyle name="Pourcentage 10 2 2 3 3 2 2 3 2" xfId="51235"/>
    <cellStyle name="Pourcentage 10 2 2 3 3 2 2 4" xfId="36899"/>
    <cellStyle name="Pourcentage 10 2 2 3 3 2 3" xfId="11688"/>
    <cellStyle name="Pourcentage 10 2 2 3 3 2 3 2" xfId="26171"/>
    <cellStyle name="Pourcentage 10 2 2 3 3 2 3 2 2" xfId="54842"/>
    <cellStyle name="Pourcentage 10 2 2 3 3 2 3 3" xfId="40506"/>
    <cellStyle name="Pourcentage 10 2 2 3 3 2 4" xfId="19001"/>
    <cellStyle name="Pourcentage 10 2 2 3 3 2 4 2" xfId="47672"/>
    <cellStyle name="Pourcentage 10 2 2 3 3 2 5" xfId="33336"/>
    <cellStyle name="Pourcentage 10 2 2 3 3 3" xfId="6279"/>
    <cellStyle name="Pourcentage 10 2 2 3 3 3 2" xfId="13483"/>
    <cellStyle name="Pourcentage 10 2 2 3 3 3 2 2" xfId="27966"/>
    <cellStyle name="Pourcentage 10 2 2 3 3 3 2 2 2" xfId="56637"/>
    <cellStyle name="Pourcentage 10 2 2 3 3 3 2 3" xfId="42301"/>
    <cellStyle name="Pourcentage 10 2 2 3 3 3 3" xfId="20796"/>
    <cellStyle name="Pourcentage 10 2 2 3 3 3 3 2" xfId="49467"/>
    <cellStyle name="Pourcentage 10 2 2 3 3 3 4" xfId="35131"/>
    <cellStyle name="Pourcentage 10 2 2 3 3 4" xfId="9920"/>
    <cellStyle name="Pourcentage 10 2 2 3 3 4 2" xfId="24403"/>
    <cellStyle name="Pourcentage 10 2 2 3 3 4 2 2" xfId="53074"/>
    <cellStyle name="Pourcentage 10 2 2 3 3 4 3" xfId="38738"/>
    <cellStyle name="Pourcentage 10 2 2 3 3 5" xfId="17233"/>
    <cellStyle name="Pourcentage 10 2 2 3 3 5 2" xfId="45904"/>
    <cellStyle name="Pourcentage 10 2 2 3 3 6" xfId="31568"/>
    <cellStyle name="Pourcentage 10 2 2 3 4" xfId="3602"/>
    <cellStyle name="Pourcentage 10 2 2 3 4 2" xfId="7163"/>
    <cellStyle name="Pourcentage 10 2 2 3 4 2 2" xfId="14367"/>
    <cellStyle name="Pourcentage 10 2 2 3 4 2 2 2" xfId="28850"/>
    <cellStyle name="Pourcentage 10 2 2 3 4 2 2 2 2" xfId="57521"/>
    <cellStyle name="Pourcentage 10 2 2 3 4 2 2 3" xfId="43185"/>
    <cellStyle name="Pourcentage 10 2 2 3 4 2 3" xfId="21680"/>
    <cellStyle name="Pourcentage 10 2 2 3 4 2 3 2" xfId="50351"/>
    <cellStyle name="Pourcentage 10 2 2 3 4 2 4" xfId="36015"/>
    <cellStyle name="Pourcentage 10 2 2 3 4 3" xfId="10804"/>
    <cellStyle name="Pourcentage 10 2 2 3 4 3 2" xfId="25287"/>
    <cellStyle name="Pourcentage 10 2 2 3 4 3 2 2" xfId="53958"/>
    <cellStyle name="Pourcentage 10 2 2 3 4 3 3" xfId="39622"/>
    <cellStyle name="Pourcentage 10 2 2 3 4 4" xfId="18117"/>
    <cellStyle name="Pourcentage 10 2 2 3 4 4 2" xfId="46788"/>
    <cellStyle name="Pourcentage 10 2 2 3 4 5" xfId="32452"/>
    <cellStyle name="Pourcentage 10 2 2 3 5" xfId="5385"/>
    <cellStyle name="Pourcentage 10 2 2 3 5 2" xfId="12589"/>
    <cellStyle name="Pourcentage 10 2 2 3 5 2 2" xfId="27072"/>
    <cellStyle name="Pourcentage 10 2 2 3 5 2 2 2" xfId="55743"/>
    <cellStyle name="Pourcentage 10 2 2 3 5 2 3" xfId="41407"/>
    <cellStyle name="Pourcentage 10 2 2 3 5 3" xfId="19902"/>
    <cellStyle name="Pourcentage 10 2 2 3 5 3 2" xfId="48573"/>
    <cellStyle name="Pourcentage 10 2 2 3 5 4" xfId="34237"/>
    <cellStyle name="Pourcentage 10 2 2 3 6" xfId="9023"/>
    <cellStyle name="Pourcentage 10 2 2 3 6 2" xfId="23506"/>
    <cellStyle name="Pourcentage 10 2 2 3 6 2 2" xfId="52177"/>
    <cellStyle name="Pourcentage 10 2 2 3 6 3" xfId="37841"/>
    <cellStyle name="Pourcentage 10 2 2 3 7" xfId="16339"/>
    <cellStyle name="Pourcentage 10 2 2 3 7 2" xfId="45010"/>
    <cellStyle name="Pourcentage 10 2 2 3 8" xfId="30674"/>
    <cellStyle name="Pourcentage 10 2 2 3 9" xfId="1846"/>
    <cellStyle name="Pourcentage 10 2 2 4" xfId="963"/>
    <cellStyle name="Pourcentage 10 2 2 4 2" xfId="2941"/>
    <cellStyle name="Pourcentage 10 2 2 4 2 2" xfId="4702"/>
    <cellStyle name="Pourcentage 10 2 2 4 2 2 2" xfId="8265"/>
    <cellStyle name="Pourcentage 10 2 2 4 2 2 2 2" xfId="15469"/>
    <cellStyle name="Pourcentage 10 2 2 4 2 2 2 2 2" xfId="29952"/>
    <cellStyle name="Pourcentage 10 2 2 4 2 2 2 2 2 2" xfId="58623"/>
    <cellStyle name="Pourcentage 10 2 2 4 2 2 2 2 3" xfId="44287"/>
    <cellStyle name="Pourcentage 10 2 2 4 2 2 2 3" xfId="22782"/>
    <cellStyle name="Pourcentage 10 2 2 4 2 2 2 3 2" xfId="51453"/>
    <cellStyle name="Pourcentage 10 2 2 4 2 2 2 4" xfId="37117"/>
    <cellStyle name="Pourcentage 10 2 2 4 2 2 3" xfId="11906"/>
    <cellStyle name="Pourcentage 10 2 2 4 2 2 3 2" xfId="26389"/>
    <cellStyle name="Pourcentage 10 2 2 4 2 2 3 2 2" xfId="55060"/>
    <cellStyle name="Pourcentage 10 2 2 4 2 2 3 3" xfId="40724"/>
    <cellStyle name="Pourcentage 10 2 2 4 2 2 4" xfId="19219"/>
    <cellStyle name="Pourcentage 10 2 2 4 2 2 4 2" xfId="47890"/>
    <cellStyle name="Pourcentage 10 2 2 4 2 2 5" xfId="33554"/>
    <cellStyle name="Pourcentage 10 2 2 4 2 3" xfId="6497"/>
    <cellStyle name="Pourcentage 10 2 2 4 2 3 2" xfId="13701"/>
    <cellStyle name="Pourcentage 10 2 2 4 2 3 2 2" xfId="28184"/>
    <cellStyle name="Pourcentage 10 2 2 4 2 3 2 2 2" xfId="56855"/>
    <cellStyle name="Pourcentage 10 2 2 4 2 3 2 3" xfId="42519"/>
    <cellStyle name="Pourcentage 10 2 2 4 2 3 3" xfId="21014"/>
    <cellStyle name="Pourcentage 10 2 2 4 2 3 3 2" xfId="49685"/>
    <cellStyle name="Pourcentage 10 2 2 4 2 3 4" xfId="35349"/>
    <cellStyle name="Pourcentage 10 2 2 4 2 4" xfId="10138"/>
    <cellStyle name="Pourcentage 10 2 2 4 2 4 2" xfId="24621"/>
    <cellStyle name="Pourcentage 10 2 2 4 2 4 2 2" xfId="53292"/>
    <cellStyle name="Pourcentage 10 2 2 4 2 4 3" xfId="38956"/>
    <cellStyle name="Pourcentage 10 2 2 4 2 5" xfId="17451"/>
    <cellStyle name="Pourcentage 10 2 2 4 2 5 2" xfId="46122"/>
    <cellStyle name="Pourcentage 10 2 2 4 2 6" xfId="31786"/>
    <cellStyle name="Pourcentage 10 2 2 4 3" xfId="3818"/>
    <cellStyle name="Pourcentage 10 2 2 4 3 2" xfId="7381"/>
    <cellStyle name="Pourcentage 10 2 2 4 3 2 2" xfId="14585"/>
    <cellStyle name="Pourcentage 10 2 2 4 3 2 2 2" xfId="29068"/>
    <cellStyle name="Pourcentage 10 2 2 4 3 2 2 2 2" xfId="57739"/>
    <cellStyle name="Pourcentage 10 2 2 4 3 2 2 3" xfId="43403"/>
    <cellStyle name="Pourcentage 10 2 2 4 3 2 3" xfId="21898"/>
    <cellStyle name="Pourcentage 10 2 2 4 3 2 3 2" xfId="50569"/>
    <cellStyle name="Pourcentage 10 2 2 4 3 2 4" xfId="36233"/>
    <cellStyle name="Pourcentage 10 2 2 4 3 3" xfId="11022"/>
    <cellStyle name="Pourcentage 10 2 2 4 3 3 2" xfId="25505"/>
    <cellStyle name="Pourcentage 10 2 2 4 3 3 2 2" xfId="54176"/>
    <cellStyle name="Pourcentage 10 2 2 4 3 3 3" xfId="39840"/>
    <cellStyle name="Pourcentage 10 2 2 4 3 4" xfId="18335"/>
    <cellStyle name="Pourcentage 10 2 2 4 3 4 2" xfId="47006"/>
    <cellStyle name="Pourcentage 10 2 2 4 3 5" xfId="32670"/>
    <cellStyle name="Pourcentage 10 2 2 4 4" xfId="5603"/>
    <cellStyle name="Pourcentage 10 2 2 4 4 2" xfId="12807"/>
    <cellStyle name="Pourcentage 10 2 2 4 4 2 2" xfId="27290"/>
    <cellStyle name="Pourcentage 10 2 2 4 4 2 2 2" xfId="55961"/>
    <cellStyle name="Pourcentage 10 2 2 4 4 2 3" xfId="41625"/>
    <cellStyle name="Pourcentage 10 2 2 4 4 3" xfId="20120"/>
    <cellStyle name="Pourcentage 10 2 2 4 4 3 2" xfId="48791"/>
    <cellStyle name="Pourcentage 10 2 2 4 4 4" xfId="34455"/>
    <cellStyle name="Pourcentage 10 2 2 4 5" xfId="9244"/>
    <cellStyle name="Pourcentage 10 2 2 4 5 2" xfId="23727"/>
    <cellStyle name="Pourcentage 10 2 2 4 5 2 2" xfId="52398"/>
    <cellStyle name="Pourcentage 10 2 2 4 5 3" xfId="38062"/>
    <cellStyle name="Pourcentage 10 2 2 4 6" xfId="16557"/>
    <cellStyle name="Pourcentage 10 2 2 4 6 2" xfId="45228"/>
    <cellStyle name="Pourcentage 10 2 2 4 7" xfId="30892"/>
    <cellStyle name="Pourcentage 10 2 2 4 8" xfId="2062"/>
    <cellStyle name="Pourcentage 10 2 2 5" xfId="2513"/>
    <cellStyle name="Pourcentage 10 2 2 5 2" xfId="4268"/>
    <cellStyle name="Pourcentage 10 2 2 5 2 2" xfId="7831"/>
    <cellStyle name="Pourcentage 10 2 2 5 2 2 2" xfId="15035"/>
    <cellStyle name="Pourcentage 10 2 2 5 2 2 2 2" xfId="29518"/>
    <cellStyle name="Pourcentage 10 2 2 5 2 2 2 2 2" xfId="58189"/>
    <cellStyle name="Pourcentage 10 2 2 5 2 2 2 3" xfId="43853"/>
    <cellStyle name="Pourcentage 10 2 2 5 2 2 3" xfId="22348"/>
    <cellStyle name="Pourcentage 10 2 2 5 2 2 3 2" xfId="51019"/>
    <cellStyle name="Pourcentage 10 2 2 5 2 2 4" xfId="36683"/>
    <cellStyle name="Pourcentage 10 2 2 5 2 3" xfId="11472"/>
    <cellStyle name="Pourcentage 10 2 2 5 2 3 2" xfId="25955"/>
    <cellStyle name="Pourcentage 10 2 2 5 2 3 2 2" xfId="54626"/>
    <cellStyle name="Pourcentage 10 2 2 5 2 3 3" xfId="40290"/>
    <cellStyle name="Pourcentage 10 2 2 5 2 4" xfId="18785"/>
    <cellStyle name="Pourcentage 10 2 2 5 2 4 2" xfId="47456"/>
    <cellStyle name="Pourcentage 10 2 2 5 2 5" xfId="33120"/>
    <cellStyle name="Pourcentage 10 2 2 5 3" xfId="6063"/>
    <cellStyle name="Pourcentage 10 2 2 5 3 2" xfId="13267"/>
    <cellStyle name="Pourcentage 10 2 2 5 3 2 2" xfId="27750"/>
    <cellStyle name="Pourcentage 10 2 2 5 3 2 2 2" xfId="56421"/>
    <cellStyle name="Pourcentage 10 2 2 5 3 2 3" xfId="42085"/>
    <cellStyle name="Pourcentage 10 2 2 5 3 3" xfId="20580"/>
    <cellStyle name="Pourcentage 10 2 2 5 3 3 2" xfId="49251"/>
    <cellStyle name="Pourcentage 10 2 2 5 3 4" xfId="34915"/>
    <cellStyle name="Pourcentage 10 2 2 5 4" xfId="9704"/>
    <cellStyle name="Pourcentage 10 2 2 5 4 2" xfId="24187"/>
    <cellStyle name="Pourcentage 10 2 2 5 4 2 2" xfId="52858"/>
    <cellStyle name="Pourcentage 10 2 2 5 4 3" xfId="38522"/>
    <cellStyle name="Pourcentage 10 2 2 5 5" xfId="17017"/>
    <cellStyle name="Pourcentage 10 2 2 5 5 2" xfId="45688"/>
    <cellStyle name="Pourcentage 10 2 2 5 6" xfId="31352"/>
    <cellStyle name="Pourcentage 10 2 2 6" xfId="3386"/>
    <cellStyle name="Pourcentage 10 2 2 6 2" xfId="6947"/>
    <cellStyle name="Pourcentage 10 2 2 6 2 2" xfId="14151"/>
    <cellStyle name="Pourcentage 10 2 2 6 2 2 2" xfId="28634"/>
    <cellStyle name="Pourcentage 10 2 2 6 2 2 2 2" xfId="57305"/>
    <cellStyle name="Pourcentage 10 2 2 6 2 2 3" xfId="42969"/>
    <cellStyle name="Pourcentage 10 2 2 6 2 3" xfId="21464"/>
    <cellStyle name="Pourcentage 10 2 2 6 2 3 2" xfId="50135"/>
    <cellStyle name="Pourcentage 10 2 2 6 2 4" xfId="35799"/>
    <cellStyle name="Pourcentage 10 2 2 6 3" xfId="10588"/>
    <cellStyle name="Pourcentage 10 2 2 6 3 2" xfId="25071"/>
    <cellStyle name="Pourcentage 10 2 2 6 3 2 2" xfId="53742"/>
    <cellStyle name="Pourcentage 10 2 2 6 3 3" xfId="39406"/>
    <cellStyle name="Pourcentage 10 2 2 6 4" xfId="17901"/>
    <cellStyle name="Pourcentage 10 2 2 6 4 2" xfId="46572"/>
    <cellStyle name="Pourcentage 10 2 2 6 5" xfId="32236"/>
    <cellStyle name="Pourcentage 10 2 2 7" xfId="5169"/>
    <cellStyle name="Pourcentage 10 2 2 7 2" xfId="12373"/>
    <cellStyle name="Pourcentage 10 2 2 7 2 2" xfId="26856"/>
    <cellStyle name="Pourcentage 10 2 2 7 2 2 2" xfId="55527"/>
    <cellStyle name="Pourcentage 10 2 2 7 2 3" xfId="41191"/>
    <cellStyle name="Pourcentage 10 2 2 7 3" xfId="19686"/>
    <cellStyle name="Pourcentage 10 2 2 7 3 2" xfId="48357"/>
    <cellStyle name="Pourcentage 10 2 2 7 4" xfId="34021"/>
    <cellStyle name="Pourcentage 10 2 2 8" xfId="8803"/>
    <cellStyle name="Pourcentage 10 2 2 8 2" xfId="23286"/>
    <cellStyle name="Pourcentage 10 2 2 8 2 2" xfId="51957"/>
    <cellStyle name="Pourcentage 10 2 2 8 3" xfId="37621"/>
    <cellStyle name="Pourcentage 10 2 2 9" xfId="16123"/>
    <cellStyle name="Pourcentage 10 2 2 9 2" xfId="44794"/>
    <cellStyle name="Pourcentage 10 2 3" xfId="408"/>
    <cellStyle name="Pourcentage 10 2 3 10" xfId="1635"/>
    <cellStyle name="Pourcentage 10 2 3 2" xfId="736"/>
    <cellStyle name="Pourcentage 10 2 3 2 2" xfId="1181"/>
    <cellStyle name="Pourcentage 10 2 3 2 2 2" xfId="3157"/>
    <cellStyle name="Pourcentage 10 2 3 2 2 2 2" xfId="4920"/>
    <cellStyle name="Pourcentage 10 2 3 2 2 2 2 2" xfId="8483"/>
    <cellStyle name="Pourcentage 10 2 3 2 2 2 2 2 2" xfId="15687"/>
    <cellStyle name="Pourcentage 10 2 3 2 2 2 2 2 2 2" xfId="30170"/>
    <cellStyle name="Pourcentage 10 2 3 2 2 2 2 2 2 2 2" xfId="58841"/>
    <cellStyle name="Pourcentage 10 2 3 2 2 2 2 2 2 3" xfId="44505"/>
    <cellStyle name="Pourcentage 10 2 3 2 2 2 2 2 3" xfId="23000"/>
    <cellStyle name="Pourcentage 10 2 3 2 2 2 2 2 3 2" xfId="51671"/>
    <cellStyle name="Pourcentage 10 2 3 2 2 2 2 2 4" xfId="37335"/>
    <cellStyle name="Pourcentage 10 2 3 2 2 2 2 3" xfId="12124"/>
    <cellStyle name="Pourcentage 10 2 3 2 2 2 2 3 2" xfId="26607"/>
    <cellStyle name="Pourcentage 10 2 3 2 2 2 2 3 2 2" xfId="55278"/>
    <cellStyle name="Pourcentage 10 2 3 2 2 2 2 3 3" xfId="40942"/>
    <cellStyle name="Pourcentage 10 2 3 2 2 2 2 4" xfId="19437"/>
    <cellStyle name="Pourcentage 10 2 3 2 2 2 2 4 2" xfId="48108"/>
    <cellStyle name="Pourcentage 10 2 3 2 2 2 2 5" xfId="33772"/>
    <cellStyle name="Pourcentage 10 2 3 2 2 2 3" xfId="6715"/>
    <cellStyle name="Pourcentage 10 2 3 2 2 2 3 2" xfId="13919"/>
    <cellStyle name="Pourcentage 10 2 3 2 2 2 3 2 2" xfId="28402"/>
    <cellStyle name="Pourcentage 10 2 3 2 2 2 3 2 2 2" xfId="57073"/>
    <cellStyle name="Pourcentage 10 2 3 2 2 2 3 2 3" xfId="42737"/>
    <cellStyle name="Pourcentage 10 2 3 2 2 2 3 3" xfId="21232"/>
    <cellStyle name="Pourcentage 10 2 3 2 2 2 3 3 2" xfId="49903"/>
    <cellStyle name="Pourcentage 10 2 3 2 2 2 3 4" xfId="35567"/>
    <cellStyle name="Pourcentage 10 2 3 2 2 2 4" xfId="10356"/>
    <cellStyle name="Pourcentage 10 2 3 2 2 2 4 2" xfId="24839"/>
    <cellStyle name="Pourcentage 10 2 3 2 2 2 4 2 2" xfId="53510"/>
    <cellStyle name="Pourcentage 10 2 3 2 2 2 4 3" xfId="39174"/>
    <cellStyle name="Pourcentage 10 2 3 2 2 2 5" xfId="17669"/>
    <cellStyle name="Pourcentage 10 2 3 2 2 2 5 2" xfId="46340"/>
    <cellStyle name="Pourcentage 10 2 3 2 2 2 6" xfId="32004"/>
    <cellStyle name="Pourcentage 10 2 3 2 2 3" xfId="4036"/>
    <cellStyle name="Pourcentage 10 2 3 2 2 3 2" xfId="7599"/>
    <cellStyle name="Pourcentage 10 2 3 2 2 3 2 2" xfId="14803"/>
    <cellStyle name="Pourcentage 10 2 3 2 2 3 2 2 2" xfId="29286"/>
    <cellStyle name="Pourcentage 10 2 3 2 2 3 2 2 2 2" xfId="57957"/>
    <cellStyle name="Pourcentage 10 2 3 2 2 3 2 2 3" xfId="43621"/>
    <cellStyle name="Pourcentage 10 2 3 2 2 3 2 3" xfId="22116"/>
    <cellStyle name="Pourcentage 10 2 3 2 2 3 2 3 2" xfId="50787"/>
    <cellStyle name="Pourcentage 10 2 3 2 2 3 2 4" xfId="36451"/>
    <cellStyle name="Pourcentage 10 2 3 2 2 3 3" xfId="11240"/>
    <cellStyle name="Pourcentage 10 2 3 2 2 3 3 2" xfId="25723"/>
    <cellStyle name="Pourcentage 10 2 3 2 2 3 3 2 2" xfId="54394"/>
    <cellStyle name="Pourcentage 10 2 3 2 2 3 3 3" xfId="40058"/>
    <cellStyle name="Pourcentage 10 2 3 2 2 3 4" xfId="18553"/>
    <cellStyle name="Pourcentage 10 2 3 2 2 3 4 2" xfId="47224"/>
    <cellStyle name="Pourcentage 10 2 3 2 2 3 5" xfId="32888"/>
    <cellStyle name="Pourcentage 10 2 3 2 2 4" xfId="5821"/>
    <cellStyle name="Pourcentage 10 2 3 2 2 4 2" xfId="13025"/>
    <cellStyle name="Pourcentage 10 2 3 2 2 4 2 2" xfId="27508"/>
    <cellStyle name="Pourcentage 10 2 3 2 2 4 2 2 2" xfId="56179"/>
    <cellStyle name="Pourcentage 10 2 3 2 2 4 2 3" xfId="41843"/>
    <cellStyle name="Pourcentage 10 2 3 2 2 4 3" xfId="20338"/>
    <cellStyle name="Pourcentage 10 2 3 2 2 4 3 2" xfId="49009"/>
    <cellStyle name="Pourcentage 10 2 3 2 2 4 4" xfId="34673"/>
    <cellStyle name="Pourcentage 10 2 3 2 2 5" xfId="9462"/>
    <cellStyle name="Pourcentage 10 2 3 2 2 5 2" xfId="23945"/>
    <cellStyle name="Pourcentage 10 2 3 2 2 5 2 2" xfId="52616"/>
    <cellStyle name="Pourcentage 10 2 3 2 2 5 3" xfId="38280"/>
    <cellStyle name="Pourcentage 10 2 3 2 2 6" xfId="16775"/>
    <cellStyle name="Pourcentage 10 2 3 2 2 6 2" xfId="45446"/>
    <cellStyle name="Pourcentage 10 2 3 2 2 7" xfId="31110"/>
    <cellStyle name="Pourcentage 10 2 3 2 2 8" xfId="2278"/>
    <cellStyle name="Pourcentage 10 2 3 2 3" xfId="2727"/>
    <cellStyle name="Pourcentage 10 2 3 2 3 2" xfId="4486"/>
    <cellStyle name="Pourcentage 10 2 3 2 3 2 2" xfId="8049"/>
    <cellStyle name="Pourcentage 10 2 3 2 3 2 2 2" xfId="15253"/>
    <cellStyle name="Pourcentage 10 2 3 2 3 2 2 2 2" xfId="29736"/>
    <cellStyle name="Pourcentage 10 2 3 2 3 2 2 2 2 2" xfId="58407"/>
    <cellStyle name="Pourcentage 10 2 3 2 3 2 2 2 3" xfId="44071"/>
    <cellStyle name="Pourcentage 10 2 3 2 3 2 2 3" xfId="22566"/>
    <cellStyle name="Pourcentage 10 2 3 2 3 2 2 3 2" xfId="51237"/>
    <cellStyle name="Pourcentage 10 2 3 2 3 2 2 4" xfId="36901"/>
    <cellStyle name="Pourcentage 10 2 3 2 3 2 3" xfId="11690"/>
    <cellStyle name="Pourcentage 10 2 3 2 3 2 3 2" xfId="26173"/>
    <cellStyle name="Pourcentage 10 2 3 2 3 2 3 2 2" xfId="54844"/>
    <cellStyle name="Pourcentage 10 2 3 2 3 2 3 3" xfId="40508"/>
    <cellStyle name="Pourcentage 10 2 3 2 3 2 4" xfId="19003"/>
    <cellStyle name="Pourcentage 10 2 3 2 3 2 4 2" xfId="47674"/>
    <cellStyle name="Pourcentage 10 2 3 2 3 2 5" xfId="33338"/>
    <cellStyle name="Pourcentage 10 2 3 2 3 3" xfId="6281"/>
    <cellStyle name="Pourcentage 10 2 3 2 3 3 2" xfId="13485"/>
    <cellStyle name="Pourcentage 10 2 3 2 3 3 2 2" xfId="27968"/>
    <cellStyle name="Pourcentage 10 2 3 2 3 3 2 2 2" xfId="56639"/>
    <cellStyle name="Pourcentage 10 2 3 2 3 3 2 3" xfId="42303"/>
    <cellStyle name="Pourcentage 10 2 3 2 3 3 3" xfId="20798"/>
    <cellStyle name="Pourcentage 10 2 3 2 3 3 3 2" xfId="49469"/>
    <cellStyle name="Pourcentage 10 2 3 2 3 3 4" xfId="35133"/>
    <cellStyle name="Pourcentage 10 2 3 2 3 4" xfId="9922"/>
    <cellStyle name="Pourcentage 10 2 3 2 3 4 2" xfId="24405"/>
    <cellStyle name="Pourcentage 10 2 3 2 3 4 2 2" xfId="53076"/>
    <cellStyle name="Pourcentage 10 2 3 2 3 4 3" xfId="38740"/>
    <cellStyle name="Pourcentage 10 2 3 2 3 5" xfId="17235"/>
    <cellStyle name="Pourcentage 10 2 3 2 3 5 2" xfId="45906"/>
    <cellStyle name="Pourcentage 10 2 3 2 3 6" xfId="31570"/>
    <cellStyle name="Pourcentage 10 2 3 2 4" xfId="3604"/>
    <cellStyle name="Pourcentage 10 2 3 2 4 2" xfId="7165"/>
    <cellStyle name="Pourcentage 10 2 3 2 4 2 2" xfId="14369"/>
    <cellStyle name="Pourcentage 10 2 3 2 4 2 2 2" xfId="28852"/>
    <cellStyle name="Pourcentage 10 2 3 2 4 2 2 2 2" xfId="57523"/>
    <cellStyle name="Pourcentage 10 2 3 2 4 2 2 3" xfId="43187"/>
    <cellStyle name="Pourcentage 10 2 3 2 4 2 3" xfId="21682"/>
    <cellStyle name="Pourcentage 10 2 3 2 4 2 3 2" xfId="50353"/>
    <cellStyle name="Pourcentage 10 2 3 2 4 2 4" xfId="36017"/>
    <cellStyle name="Pourcentage 10 2 3 2 4 3" xfId="10806"/>
    <cellStyle name="Pourcentage 10 2 3 2 4 3 2" xfId="25289"/>
    <cellStyle name="Pourcentage 10 2 3 2 4 3 2 2" xfId="53960"/>
    <cellStyle name="Pourcentage 10 2 3 2 4 3 3" xfId="39624"/>
    <cellStyle name="Pourcentage 10 2 3 2 4 4" xfId="18119"/>
    <cellStyle name="Pourcentage 10 2 3 2 4 4 2" xfId="46790"/>
    <cellStyle name="Pourcentage 10 2 3 2 4 5" xfId="32454"/>
    <cellStyle name="Pourcentage 10 2 3 2 5" xfId="5387"/>
    <cellStyle name="Pourcentage 10 2 3 2 5 2" xfId="12591"/>
    <cellStyle name="Pourcentage 10 2 3 2 5 2 2" xfId="27074"/>
    <cellStyle name="Pourcentage 10 2 3 2 5 2 2 2" xfId="55745"/>
    <cellStyle name="Pourcentage 10 2 3 2 5 2 3" xfId="41409"/>
    <cellStyle name="Pourcentage 10 2 3 2 5 3" xfId="19904"/>
    <cellStyle name="Pourcentage 10 2 3 2 5 3 2" xfId="48575"/>
    <cellStyle name="Pourcentage 10 2 3 2 5 4" xfId="34239"/>
    <cellStyle name="Pourcentage 10 2 3 2 6" xfId="9025"/>
    <cellStyle name="Pourcentage 10 2 3 2 6 2" xfId="23508"/>
    <cellStyle name="Pourcentage 10 2 3 2 6 2 2" xfId="52179"/>
    <cellStyle name="Pourcentage 10 2 3 2 6 3" xfId="37843"/>
    <cellStyle name="Pourcentage 10 2 3 2 7" xfId="16341"/>
    <cellStyle name="Pourcentage 10 2 3 2 7 2" xfId="45012"/>
    <cellStyle name="Pourcentage 10 2 3 2 8" xfId="30676"/>
    <cellStyle name="Pourcentage 10 2 3 2 9" xfId="1848"/>
    <cellStyle name="Pourcentage 10 2 3 3" xfId="965"/>
    <cellStyle name="Pourcentage 10 2 3 3 2" xfId="2943"/>
    <cellStyle name="Pourcentage 10 2 3 3 2 2" xfId="4704"/>
    <cellStyle name="Pourcentage 10 2 3 3 2 2 2" xfId="8267"/>
    <cellStyle name="Pourcentage 10 2 3 3 2 2 2 2" xfId="15471"/>
    <cellStyle name="Pourcentage 10 2 3 3 2 2 2 2 2" xfId="29954"/>
    <cellStyle name="Pourcentage 10 2 3 3 2 2 2 2 2 2" xfId="58625"/>
    <cellStyle name="Pourcentage 10 2 3 3 2 2 2 2 3" xfId="44289"/>
    <cellStyle name="Pourcentage 10 2 3 3 2 2 2 3" xfId="22784"/>
    <cellStyle name="Pourcentage 10 2 3 3 2 2 2 3 2" xfId="51455"/>
    <cellStyle name="Pourcentage 10 2 3 3 2 2 2 4" xfId="37119"/>
    <cellStyle name="Pourcentage 10 2 3 3 2 2 3" xfId="11908"/>
    <cellStyle name="Pourcentage 10 2 3 3 2 2 3 2" xfId="26391"/>
    <cellStyle name="Pourcentage 10 2 3 3 2 2 3 2 2" xfId="55062"/>
    <cellStyle name="Pourcentage 10 2 3 3 2 2 3 3" xfId="40726"/>
    <cellStyle name="Pourcentage 10 2 3 3 2 2 4" xfId="19221"/>
    <cellStyle name="Pourcentage 10 2 3 3 2 2 4 2" xfId="47892"/>
    <cellStyle name="Pourcentage 10 2 3 3 2 2 5" xfId="33556"/>
    <cellStyle name="Pourcentage 10 2 3 3 2 3" xfId="6499"/>
    <cellStyle name="Pourcentage 10 2 3 3 2 3 2" xfId="13703"/>
    <cellStyle name="Pourcentage 10 2 3 3 2 3 2 2" xfId="28186"/>
    <cellStyle name="Pourcentage 10 2 3 3 2 3 2 2 2" xfId="56857"/>
    <cellStyle name="Pourcentage 10 2 3 3 2 3 2 3" xfId="42521"/>
    <cellStyle name="Pourcentage 10 2 3 3 2 3 3" xfId="21016"/>
    <cellStyle name="Pourcentage 10 2 3 3 2 3 3 2" xfId="49687"/>
    <cellStyle name="Pourcentage 10 2 3 3 2 3 4" xfId="35351"/>
    <cellStyle name="Pourcentage 10 2 3 3 2 4" xfId="10140"/>
    <cellStyle name="Pourcentage 10 2 3 3 2 4 2" xfId="24623"/>
    <cellStyle name="Pourcentage 10 2 3 3 2 4 2 2" xfId="53294"/>
    <cellStyle name="Pourcentage 10 2 3 3 2 4 3" xfId="38958"/>
    <cellStyle name="Pourcentage 10 2 3 3 2 5" xfId="17453"/>
    <cellStyle name="Pourcentage 10 2 3 3 2 5 2" xfId="46124"/>
    <cellStyle name="Pourcentage 10 2 3 3 2 6" xfId="31788"/>
    <cellStyle name="Pourcentage 10 2 3 3 3" xfId="3820"/>
    <cellStyle name="Pourcentage 10 2 3 3 3 2" xfId="7383"/>
    <cellStyle name="Pourcentage 10 2 3 3 3 2 2" xfId="14587"/>
    <cellStyle name="Pourcentage 10 2 3 3 3 2 2 2" xfId="29070"/>
    <cellStyle name="Pourcentage 10 2 3 3 3 2 2 2 2" xfId="57741"/>
    <cellStyle name="Pourcentage 10 2 3 3 3 2 2 3" xfId="43405"/>
    <cellStyle name="Pourcentage 10 2 3 3 3 2 3" xfId="21900"/>
    <cellStyle name="Pourcentage 10 2 3 3 3 2 3 2" xfId="50571"/>
    <cellStyle name="Pourcentage 10 2 3 3 3 2 4" xfId="36235"/>
    <cellStyle name="Pourcentage 10 2 3 3 3 3" xfId="11024"/>
    <cellStyle name="Pourcentage 10 2 3 3 3 3 2" xfId="25507"/>
    <cellStyle name="Pourcentage 10 2 3 3 3 3 2 2" xfId="54178"/>
    <cellStyle name="Pourcentage 10 2 3 3 3 3 3" xfId="39842"/>
    <cellStyle name="Pourcentage 10 2 3 3 3 4" xfId="18337"/>
    <cellStyle name="Pourcentage 10 2 3 3 3 4 2" xfId="47008"/>
    <cellStyle name="Pourcentage 10 2 3 3 3 5" xfId="32672"/>
    <cellStyle name="Pourcentage 10 2 3 3 4" xfId="5605"/>
    <cellStyle name="Pourcentage 10 2 3 3 4 2" xfId="12809"/>
    <cellStyle name="Pourcentage 10 2 3 3 4 2 2" xfId="27292"/>
    <cellStyle name="Pourcentage 10 2 3 3 4 2 2 2" xfId="55963"/>
    <cellStyle name="Pourcentage 10 2 3 3 4 2 3" xfId="41627"/>
    <cellStyle name="Pourcentage 10 2 3 3 4 3" xfId="20122"/>
    <cellStyle name="Pourcentage 10 2 3 3 4 3 2" xfId="48793"/>
    <cellStyle name="Pourcentage 10 2 3 3 4 4" xfId="34457"/>
    <cellStyle name="Pourcentage 10 2 3 3 5" xfId="9246"/>
    <cellStyle name="Pourcentage 10 2 3 3 5 2" xfId="23729"/>
    <cellStyle name="Pourcentage 10 2 3 3 5 2 2" xfId="52400"/>
    <cellStyle name="Pourcentage 10 2 3 3 5 3" xfId="38064"/>
    <cellStyle name="Pourcentage 10 2 3 3 6" xfId="16559"/>
    <cellStyle name="Pourcentage 10 2 3 3 6 2" xfId="45230"/>
    <cellStyle name="Pourcentage 10 2 3 3 7" xfId="30894"/>
    <cellStyle name="Pourcentage 10 2 3 3 8" xfId="2064"/>
    <cellStyle name="Pourcentage 10 2 3 4" xfId="2515"/>
    <cellStyle name="Pourcentage 10 2 3 4 2" xfId="4270"/>
    <cellStyle name="Pourcentage 10 2 3 4 2 2" xfId="7833"/>
    <cellStyle name="Pourcentage 10 2 3 4 2 2 2" xfId="15037"/>
    <cellStyle name="Pourcentage 10 2 3 4 2 2 2 2" xfId="29520"/>
    <cellStyle name="Pourcentage 10 2 3 4 2 2 2 2 2" xfId="58191"/>
    <cellStyle name="Pourcentage 10 2 3 4 2 2 2 3" xfId="43855"/>
    <cellStyle name="Pourcentage 10 2 3 4 2 2 3" xfId="22350"/>
    <cellStyle name="Pourcentage 10 2 3 4 2 2 3 2" xfId="51021"/>
    <cellStyle name="Pourcentage 10 2 3 4 2 2 4" xfId="36685"/>
    <cellStyle name="Pourcentage 10 2 3 4 2 3" xfId="11474"/>
    <cellStyle name="Pourcentage 10 2 3 4 2 3 2" xfId="25957"/>
    <cellStyle name="Pourcentage 10 2 3 4 2 3 2 2" xfId="54628"/>
    <cellStyle name="Pourcentage 10 2 3 4 2 3 3" xfId="40292"/>
    <cellStyle name="Pourcentage 10 2 3 4 2 4" xfId="18787"/>
    <cellStyle name="Pourcentage 10 2 3 4 2 4 2" xfId="47458"/>
    <cellStyle name="Pourcentage 10 2 3 4 2 5" xfId="33122"/>
    <cellStyle name="Pourcentage 10 2 3 4 3" xfId="6065"/>
    <cellStyle name="Pourcentage 10 2 3 4 3 2" xfId="13269"/>
    <cellStyle name="Pourcentage 10 2 3 4 3 2 2" xfId="27752"/>
    <cellStyle name="Pourcentage 10 2 3 4 3 2 2 2" xfId="56423"/>
    <cellStyle name="Pourcentage 10 2 3 4 3 2 3" xfId="42087"/>
    <cellStyle name="Pourcentage 10 2 3 4 3 3" xfId="20582"/>
    <cellStyle name="Pourcentage 10 2 3 4 3 3 2" xfId="49253"/>
    <cellStyle name="Pourcentage 10 2 3 4 3 4" xfId="34917"/>
    <cellStyle name="Pourcentage 10 2 3 4 4" xfId="9706"/>
    <cellStyle name="Pourcentage 10 2 3 4 4 2" xfId="24189"/>
    <cellStyle name="Pourcentage 10 2 3 4 4 2 2" xfId="52860"/>
    <cellStyle name="Pourcentage 10 2 3 4 4 3" xfId="38524"/>
    <cellStyle name="Pourcentage 10 2 3 4 5" xfId="17019"/>
    <cellStyle name="Pourcentage 10 2 3 4 5 2" xfId="45690"/>
    <cellStyle name="Pourcentage 10 2 3 4 6" xfId="31354"/>
    <cellStyle name="Pourcentage 10 2 3 5" xfId="3388"/>
    <cellStyle name="Pourcentage 10 2 3 5 2" xfId="6949"/>
    <cellStyle name="Pourcentage 10 2 3 5 2 2" xfId="14153"/>
    <cellStyle name="Pourcentage 10 2 3 5 2 2 2" xfId="28636"/>
    <cellStyle name="Pourcentage 10 2 3 5 2 2 2 2" xfId="57307"/>
    <cellStyle name="Pourcentage 10 2 3 5 2 2 3" xfId="42971"/>
    <cellStyle name="Pourcentage 10 2 3 5 2 3" xfId="21466"/>
    <cellStyle name="Pourcentage 10 2 3 5 2 3 2" xfId="50137"/>
    <cellStyle name="Pourcentage 10 2 3 5 2 4" xfId="35801"/>
    <cellStyle name="Pourcentage 10 2 3 5 3" xfId="10590"/>
    <cellStyle name="Pourcentage 10 2 3 5 3 2" xfId="25073"/>
    <cellStyle name="Pourcentage 10 2 3 5 3 2 2" xfId="53744"/>
    <cellStyle name="Pourcentage 10 2 3 5 3 3" xfId="39408"/>
    <cellStyle name="Pourcentage 10 2 3 5 4" xfId="17903"/>
    <cellStyle name="Pourcentage 10 2 3 5 4 2" xfId="46574"/>
    <cellStyle name="Pourcentage 10 2 3 5 5" xfId="32238"/>
    <cellStyle name="Pourcentage 10 2 3 6" xfId="5171"/>
    <cellStyle name="Pourcentage 10 2 3 6 2" xfId="12375"/>
    <cellStyle name="Pourcentage 10 2 3 6 2 2" xfId="26858"/>
    <cellStyle name="Pourcentage 10 2 3 6 2 2 2" xfId="55529"/>
    <cellStyle name="Pourcentage 10 2 3 6 2 3" xfId="41193"/>
    <cellStyle name="Pourcentage 10 2 3 6 3" xfId="19688"/>
    <cellStyle name="Pourcentage 10 2 3 6 3 2" xfId="48359"/>
    <cellStyle name="Pourcentage 10 2 3 6 4" xfId="34023"/>
    <cellStyle name="Pourcentage 10 2 3 7" xfId="8805"/>
    <cellStyle name="Pourcentage 10 2 3 7 2" xfId="23288"/>
    <cellStyle name="Pourcentage 10 2 3 7 2 2" xfId="51959"/>
    <cellStyle name="Pourcentage 10 2 3 7 3" xfId="37623"/>
    <cellStyle name="Pourcentage 10 2 3 8" xfId="16125"/>
    <cellStyle name="Pourcentage 10 2 3 8 2" xfId="44796"/>
    <cellStyle name="Pourcentage 10 2 3 9" xfId="30460"/>
    <cellStyle name="Pourcentage 10 2 4" xfId="733"/>
    <cellStyle name="Pourcentage 10 2 4 2" xfId="1178"/>
    <cellStyle name="Pourcentage 10 2 4 2 2" xfId="3154"/>
    <cellStyle name="Pourcentage 10 2 4 2 2 2" xfId="4917"/>
    <cellStyle name="Pourcentage 10 2 4 2 2 2 2" xfId="8480"/>
    <cellStyle name="Pourcentage 10 2 4 2 2 2 2 2" xfId="15684"/>
    <cellStyle name="Pourcentage 10 2 4 2 2 2 2 2 2" xfId="30167"/>
    <cellStyle name="Pourcentage 10 2 4 2 2 2 2 2 2 2" xfId="58838"/>
    <cellStyle name="Pourcentage 10 2 4 2 2 2 2 2 3" xfId="44502"/>
    <cellStyle name="Pourcentage 10 2 4 2 2 2 2 3" xfId="22997"/>
    <cellStyle name="Pourcentage 10 2 4 2 2 2 2 3 2" xfId="51668"/>
    <cellStyle name="Pourcentage 10 2 4 2 2 2 2 4" xfId="37332"/>
    <cellStyle name="Pourcentage 10 2 4 2 2 2 3" xfId="12121"/>
    <cellStyle name="Pourcentage 10 2 4 2 2 2 3 2" xfId="26604"/>
    <cellStyle name="Pourcentage 10 2 4 2 2 2 3 2 2" xfId="55275"/>
    <cellStyle name="Pourcentage 10 2 4 2 2 2 3 3" xfId="40939"/>
    <cellStyle name="Pourcentage 10 2 4 2 2 2 4" xfId="19434"/>
    <cellStyle name="Pourcentage 10 2 4 2 2 2 4 2" xfId="48105"/>
    <cellStyle name="Pourcentage 10 2 4 2 2 2 5" xfId="33769"/>
    <cellStyle name="Pourcentage 10 2 4 2 2 3" xfId="6712"/>
    <cellStyle name="Pourcentage 10 2 4 2 2 3 2" xfId="13916"/>
    <cellStyle name="Pourcentage 10 2 4 2 2 3 2 2" xfId="28399"/>
    <cellStyle name="Pourcentage 10 2 4 2 2 3 2 2 2" xfId="57070"/>
    <cellStyle name="Pourcentage 10 2 4 2 2 3 2 3" xfId="42734"/>
    <cellStyle name="Pourcentage 10 2 4 2 2 3 3" xfId="21229"/>
    <cellStyle name="Pourcentage 10 2 4 2 2 3 3 2" xfId="49900"/>
    <cellStyle name="Pourcentage 10 2 4 2 2 3 4" xfId="35564"/>
    <cellStyle name="Pourcentage 10 2 4 2 2 4" xfId="10353"/>
    <cellStyle name="Pourcentage 10 2 4 2 2 4 2" xfId="24836"/>
    <cellStyle name="Pourcentage 10 2 4 2 2 4 2 2" xfId="53507"/>
    <cellStyle name="Pourcentage 10 2 4 2 2 4 3" xfId="39171"/>
    <cellStyle name="Pourcentage 10 2 4 2 2 5" xfId="17666"/>
    <cellStyle name="Pourcentage 10 2 4 2 2 5 2" xfId="46337"/>
    <cellStyle name="Pourcentage 10 2 4 2 2 6" xfId="32001"/>
    <cellStyle name="Pourcentage 10 2 4 2 3" xfId="4033"/>
    <cellStyle name="Pourcentage 10 2 4 2 3 2" xfId="7596"/>
    <cellStyle name="Pourcentage 10 2 4 2 3 2 2" xfId="14800"/>
    <cellStyle name="Pourcentage 10 2 4 2 3 2 2 2" xfId="29283"/>
    <cellStyle name="Pourcentage 10 2 4 2 3 2 2 2 2" xfId="57954"/>
    <cellStyle name="Pourcentage 10 2 4 2 3 2 2 3" xfId="43618"/>
    <cellStyle name="Pourcentage 10 2 4 2 3 2 3" xfId="22113"/>
    <cellStyle name="Pourcentage 10 2 4 2 3 2 3 2" xfId="50784"/>
    <cellStyle name="Pourcentage 10 2 4 2 3 2 4" xfId="36448"/>
    <cellStyle name="Pourcentage 10 2 4 2 3 3" xfId="11237"/>
    <cellStyle name="Pourcentage 10 2 4 2 3 3 2" xfId="25720"/>
    <cellStyle name="Pourcentage 10 2 4 2 3 3 2 2" xfId="54391"/>
    <cellStyle name="Pourcentage 10 2 4 2 3 3 3" xfId="40055"/>
    <cellStyle name="Pourcentage 10 2 4 2 3 4" xfId="18550"/>
    <cellStyle name="Pourcentage 10 2 4 2 3 4 2" xfId="47221"/>
    <cellStyle name="Pourcentage 10 2 4 2 3 5" xfId="32885"/>
    <cellStyle name="Pourcentage 10 2 4 2 4" xfId="5818"/>
    <cellStyle name="Pourcentage 10 2 4 2 4 2" xfId="13022"/>
    <cellStyle name="Pourcentage 10 2 4 2 4 2 2" xfId="27505"/>
    <cellStyle name="Pourcentage 10 2 4 2 4 2 2 2" xfId="56176"/>
    <cellStyle name="Pourcentage 10 2 4 2 4 2 3" xfId="41840"/>
    <cellStyle name="Pourcentage 10 2 4 2 4 3" xfId="20335"/>
    <cellStyle name="Pourcentage 10 2 4 2 4 3 2" xfId="49006"/>
    <cellStyle name="Pourcentage 10 2 4 2 4 4" xfId="34670"/>
    <cellStyle name="Pourcentage 10 2 4 2 5" xfId="9459"/>
    <cellStyle name="Pourcentage 10 2 4 2 5 2" xfId="23942"/>
    <cellStyle name="Pourcentage 10 2 4 2 5 2 2" xfId="52613"/>
    <cellStyle name="Pourcentage 10 2 4 2 5 3" xfId="38277"/>
    <cellStyle name="Pourcentage 10 2 4 2 6" xfId="16772"/>
    <cellStyle name="Pourcentage 10 2 4 2 6 2" xfId="45443"/>
    <cellStyle name="Pourcentage 10 2 4 2 7" xfId="31107"/>
    <cellStyle name="Pourcentage 10 2 4 2 8" xfId="2275"/>
    <cellStyle name="Pourcentage 10 2 4 3" xfId="2724"/>
    <cellStyle name="Pourcentage 10 2 4 3 2" xfId="4483"/>
    <cellStyle name="Pourcentage 10 2 4 3 2 2" xfId="8046"/>
    <cellStyle name="Pourcentage 10 2 4 3 2 2 2" xfId="15250"/>
    <cellStyle name="Pourcentage 10 2 4 3 2 2 2 2" xfId="29733"/>
    <cellStyle name="Pourcentage 10 2 4 3 2 2 2 2 2" xfId="58404"/>
    <cellStyle name="Pourcentage 10 2 4 3 2 2 2 3" xfId="44068"/>
    <cellStyle name="Pourcentage 10 2 4 3 2 2 3" xfId="22563"/>
    <cellStyle name="Pourcentage 10 2 4 3 2 2 3 2" xfId="51234"/>
    <cellStyle name="Pourcentage 10 2 4 3 2 2 4" xfId="36898"/>
    <cellStyle name="Pourcentage 10 2 4 3 2 3" xfId="11687"/>
    <cellStyle name="Pourcentage 10 2 4 3 2 3 2" xfId="26170"/>
    <cellStyle name="Pourcentage 10 2 4 3 2 3 2 2" xfId="54841"/>
    <cellStyle name="Pourcentage 10 2 4 3 2 3 3" xfId="40505"/>
    <cellStyle name="Pourcentage 10 2 4 3 2 4" xfId="19000"/>
    <cellStyle name="Pourcentage 10 2 4 3 2 4 2" xfId="47671"/>
    <cellStyle name="Pourcentage 10 2 4 3 2 5" xfId="33335"/>
    <cellStyle name="Pourcentage 10 2 4 3 3" xfId="6278"/>
    <cellStyle name="Pourcentage 10 2 4 3 3 2" xfId="13482"/>
    <cellStyle name="Pourcentage 10 2 4 3 3 2 2" xfId="27965"/>
    <cellStyle name="Pourcentage 10 2 4 3 3 2 2 2" xfId="56636"/>
    <cellStyle name="Pourcentage 10 2 4 3 3 2 3" xfId="42300"/>
    <cellStyle name="Pourcentage 10 2 4 3 3 3" xfId="20795"/>
    <cellStyle name="Pourcentage 10 2 4 3 3 3 2" xfId="49466"/>
    <cellStyle name="Pourcentage 10 2 4 3 3 4" xfId="35130"/>
    <cellStyle name="Pourcentage 10 2 4 3 4" xfId="9919"/>
    <cellStyle name="Pourcentage 10 2 4 3 4 2" xfId="24402"/>
    <cellStyle name="Pourcentage 10 2 4 3 4 2 2" xfId="53073"/>
    <cellStyle name="Pourcentage 10 2 4 3 4 3" xfId="38737"/>
    <cellStyle name="Pourcentage 10 2 4 3 5" xfId="17232"/>
    <cellStyle name="Pourcentage 10 2 4 3 5 2" xfId="45903"/>
    <cellStyle name="Pourcentage 10 2 4 3 6" xfId="31567"/>
    <cellStyle name="Pourcentage 10 2 4 4" xfId="3601"/>
    <cellStyle name="Pourcentage 10 2 4 4 2" xfId="7162"/>
    <cellStyle name="Pourcentage 10 2 4 4 2 2" xfId="14366"/>
    <cellStyle name="Pourcentage 10 2 4 4 2 2 2" xfId="28849"/>
    <cellStyle name="Pourcentage 10 2 4 4 2 2 2 2" xfId="57520"/>
    <cellStyle name="Pourcentage 10 2 4 4 2 2 3" xfId="43184"/>
    <cellStyle name="Pourcentage 10 2 4 4 2 3" xfId="21679"/>
    <cellStyle name="Pourcentage 10 2 4 4 2 3 2" xfId="50350"/>
    <cellStyle name="Pourcentage 10 2 4 4 2 4" xfId="36014"/>
    <cellStyle name="Pourcentage 10 2 4 4 3" xfId="10803"/>
    <cellStyle name="Pourcentage 10 2 4 4 3 2" xfId="25286"/>
    <cellStyle name="Pourcentage 10 2 4 4 3 2 2" xfId="53957"/>
    <cellStyle name="Pourcentage 10 2 4 4 3 3" xfId="39621"/>
    <cellStyle name="Pourcentage 10 2 4 4 4" xfId="18116"/>
    <cellStyle name="Pourcentage 10 2 4 4 4 2" xfId="46787"/>
    <cellStyle name="Pourcentage 10 2 4 4 5" xfId="32451"/>
    <cellStyle name="Pourcentage 10 2 4 5" xfId="5384"/>
    <cellStyle name="Pourcentage 10 2 4 5 2" xfId="12588"/>
    <cellStyle name="Pourcentage 10 2 4 5 2 2" xfId="27071"/>
    <cellStyle name="Pourcentage 10 2 4 5 2 2 2" xfId="55742"/>
    <cellStyle name="Pourcentage 10 2 4 5 2 3" xfId="41406"/>
    <cellStyle name="Pourcentage 10 2 4 5 3" xfId="19901"/>
    <cellStyle name="Pourcentage 10 2 4 5 3 2" xfId="48572"/>
    <cellStyle name="Pourcentage 10 2 4 5 4" xfId="34236"/>
    <cellStyle name="Pourcentage 10 2 4 6" xfId="9022"/>
    <cellStyle name="Pourcentage 10 2 4 6 2" xfId="23505"/>
    <cellStyle name="Pourcentage 10 2 4 6 2 2" xfId="52176"/>
    <cellStyle name="Pourcentage 10 2 4 6 3" xfId="37840"/>
    <cellStyle name="Pourcentage 10 2 4 7" xfId="16338"/>
    <cellStyle name="Pourcentage 10 2 4 7 2" xfId="45009"/>
    <cellStyle name="Pourcentage 10 2 4 8" xfId="30673"/>
    <cellStyle name="Pourcentage 10 2 4 9" xfId="1845"/>
    <cellStyle name="Pourcentage 10 2 5" xfId="962"/>
    <cellStyle name="Pourcentage 10 2 5 2" xfId="2940"/>
    <cellStyle name="Pourcentage 10 2 5 2 2" xfId="4701"/>
    <cellStyle name="Pourcentage 10 2 5 2 2 2" xfId="8264"/>
    <cellStyle name="Pourcentage 10 2 5 2 2 2 2" xfId="15468"/>
    <cellStyle name="Pourcentage 10 2 5 2 2 2 2 2" xfId="29951"/>
    <cellStyle name="Pourcentage 10 2 5 2 2 2 2 2 2" xfId="58622"/>
    <cellStyle name="Pourcentage 10 2 5 2 2 2 2 3" xfId="44286"/>
    <cellStyle name="Pourcentage 10 2 5 2 2 2 3" xfId="22781"/>
    <cellStyle name="Pourcentage 10 2 5 2 2 2 3 2" xfId="51452"/>
    <cellStyle name="Pourcentage 10 2 5 2 2 2 4" xfId="37116"/>
    <cellStyle name="Pourcentage 10 2 5 2 2 3" xfId="11905"/>
    <cellStyle name="Pourcentage 10 2 5 2 2 3 2" xfId="26388"/>
    <cellStyle name="Pourcentage 10 2 5 2 2 3 2 2" xfId="55059"/>
    <cellStyle name="Pourcentage 10 2 5 2 2 3 3" xfId="40723"/>
    <cellStyle name="Pourcentage 10 2 5 2 2 4" xfId="19218"/>
    <cellStyle name="Pourcentage 10 2 5 2 2 4 2" xfId="47889"/>
    <cellStyle name="Pourcentage 10 2 5 2 2 5" xfId="33553"/>
    <cellStyle name="Pourcentage 10 2 5 2 3" xfId="6496"/>
    <cellStyle name="Pourcentage 10 2 5 2 3 2" xfId="13700"/>
    <cellStyle name="Pourcentage 10 2 5 2 3 2 2" xfId="28183"/>
    <cellStyle name="Pourcentage 10 2 5 2 3 2 2 2" xfId="56854"/>
    <cellStyle name="Pourcentage 10 2 5 2 3 2 3" xfId="42518"/>
    <cellStyle name="Pourcentage 10 2 5 2 3 3" xfId="21013"/>
    <cellStyle name="Pourcentage 10 2 5 2 3 3 2" xfId="49684"/>
    <cellStyle name="Pourcentage 10 2 5 2 3 4" xfId="35348"/>
    <cellStyle name="Pourcentage 10 2 5 2 4" xfId="10137"/>
    <cellStyle name="Pourcentage 10 2 5 2 4 2" xfId="24620"/>
    <cellStyle name="Pourcentage 10 2 5 2 4 2 2" xfId="53291"/>
    <cellStyle name="Pourcentage 10 2 5 2 4 3" xfId="38955"/>
    <cellStyle name="Pourcentage 10 2 5 2 5" xfId="17450"/>
    <cellStyle name="Pourcentage 10 2 5 2 5 2" xfId="46121"/>
    <cellStyle name="Pourcentage 10 2 5 2 6" xfId="31785"/>
    <cellStyle name="Pourcentage 10 2 5 3" xfId="3817"/>
    <cellStyle name="Pourcentage 10 2 5 3 2" xfId="7380"/>
    <cellStyle name="Pourcentage 10 2 5 3 2 2" xfId="14584"/>
    <cellStyle name="Pourcentage 10 2 5 3 2 2 2" xfId="29067"/>
    <cellStyle name="Pourcentage 10 2 5 3 2 2 2 2" xfId="57738"/>
    <cellStyle name="Pourcentage 10 2 5 3 2 2 3" xfId="43402"/>
    <cellStyle name="Pourcentage 10 2 5 3 2 3" xfId="21897"/>
    <cellStyle name="Pourcentage 10 2 5 3 2 3 2" xfId="50568"/>
    <cellStyle name="Pourcentage 10 2 5 3 2 4" xfId="36232"/>
    <cellStyle name="Pourcentage 10 2 5 3 3" xfId="11021"/>
    <cellStyle name="Pourcentage 10 2 5 3 3 2" xfId="25504"/>
    <cellStyle name="Pourcentage 10 2 5 3 3 2 2" xfId="54175"/>
    <cellStyle name="Pourcentage 10 2 5 3 3 3" xfId="39839"/>
    <cellStyle name="Pourcentage 10 2 5 3 4" xfId="18334"/>
    <cellStyle name="Pourcentage 10 2 5 3 4 2" xfId="47005"/>
    <cellStyle name="Pourcentage 10 2 5 3 5" xfId="32669"/>
    <cellStyle name="Pourcentage 10 2 5 4" xfId="5602"/>
    <cellStyle name="Pourcentage 10 2 5 4 2" xfId="12806"/>
    <cellStyle name="Pourcentage 10 2 5 4 2 2" xfId="27289"/>
    <cellStyle name="Pourcentage 10 2 5 4 2 2 2" xfId="55960"/>
    <cellStyle name="Pourcentage 10 2 5 4 2 3" xfId="41624"/>
    <cellStyle name="Pourcentage 10 2 5 4 3" xfId="20119"/>
    <cellStyle name="Pourcentage 10 2 5 4 3 2" xfId="48790"/>
    <cellStyle name="Pourcentage 10 2 5 4 4" xfId="34454"/>
    <cellStyle name="Pourcentage 10 2 5 5" xfId="9243"/>
    <cellStyle name="Pourcentage 10 2 5 5 2" xfId="23726"/>
    <cellStyle name="Pourcentage 10 2 5 5 2 2" xfId="52397"/>
    <cellStyle name="Pourcentage 10 2 5 5 3" xfId="38061"/>
    <cellStyle name="Pourcentage 10 2 5 6" xfId="16556"/>
    <cellStyle name="Pourcentage 10 2 5 6 2" xfId="45227"/>
    <cellStyle name="Pourcentage 10 2 5 7" xfId="30891"/>
    <cellStyle name="Pourcentage 10 2 5 8" xfId="2061"/>
    <cellStyle name="Pourcentage 10 2 6" xfId="2512"/>
    <cellStyle name="Pourcentage 10 2 6 2" xfId="4267"/>
    <cellStyle name="Pourcentage 10 2 6 2 2" xfId="7830"/>
    <cellStyle name="Pourcentage 10 2 6 2 2 2" xfId="15034"/>
    <cellStyle name="Pourcentage 10 2 6 2 2 2 2" xfId="29517"/>
    <cellStyle name="Pourcentage 10 2 6 2 2 2 2 2" xfId="58188"/>
    <cellStyle name="Pourcentage 10 2 6 2 2 2 3" xfId="43852"/>
    <cellStyle name="Pourcentage 10 2 6 2 2 3" xfId="22347"/>
    <cellStyle name="Pourcentage 10 2 6 2 2 3 2" xfId="51018"/>
    <cellStyle name="Pourcentage 10 2 6 2 2 4" xfId="36682"/>
    <cellStyle name="Pourcentage 10 2 6 2 3" xfId="11471"/>
    <cellStyle name="Pourcentage 10 2 6 2 3 2" xfId="25954"/>
    <cellStyle name="Pourcentage 10 2 6 2 3 2 2" xfId="54625"/>
    <cellStyle name="Pourcentage 10 2 6 2 3 3" xfId="40289"/>
    <cellStyle name="Pourcentage 10 2 6 2 4" xfId="18784"/>
    <cellStyle name="Pourcentage 10 2 6 2 4 2" xfId="47455"/>
    <cellStyle name="Pourcentage 10 2 6 2 5" xfId="33119"/>
    <cellStyle name="Pourcentage 10 2 6 3" xfId="6062"/>
    <cellStyle name="Pourcentage 10 2 6 3 2" xfId="13266"/>
    <cellStyle name="Pourcentage 10 2 6 3 2 2" xfId="27749"/>
    <cellStyle name="Pourcentage 10 2 6 3 2 2 2" xfId="56420"/>
    <cellStyle name="Pourcentage 10 2 6 3 2 3" xfId="42084"/>
    <cellStyle name="Pourcentage 10 2 6 3 3" xfId="20579"/>
    <cellStyle name="Pourcentage 10 2 6 3 3 2" xfId="49250"/>
    <cellStyle name="Pourcentage 10 2 6 3 4" xfId="34914"/>
    <cellStyle name="Pourcentage 10 2 6 4" xfId="9703"/>
    <cellStyle name="Pourcentage 10 2 6 4 2" xfId="24186"/>
    <cellStyle name="Pourcentage 10 2 6 4 2 2" xfId="52857"/>
    <cellStyle name="Pourcentage 10 2 6 4 3" xfId="38521"/>
    <cellStyle name="Pourcentage 10 2 6 5" xfId="17016"/>
    <cellStyle name="Pourcentage 10 2 6 5 2" xfId="45687"/>
    <cellStyle name="Pourcentage 10 2 6 6" xfId="31351"/>
    <cellStyle name="Pourcentage 10 2 7" xfId="3385"/>
    <cellStyle name="Pourcentage 10 2 7 2" xfId="6946"/>
    <cellStyle name="Pourcentage 10 2 7 2 2" xfId="14150"/>
    <cellStyle name="Pourcentage 10 2 7 2 2 2" xfId="28633"/>
    <cellStyle name="Pourcentage 10 2 7 2 2 2 2" xfId="57304"/>
    <cellStyle name="Pourcentage 10 2 7 2 2 3" xfId="42968"/>
    <cellStyle name="Pourcentage 10 2 7 2 3" xfId="21463"/>
    <cellStyle name="Pourcentage 10 2 7 2 3 2" xfId="50134"/>
    <cellStyle name="Pourcentage 10 2 7 2 4" xfId="35798"/>
    <cellStyle name="Pourcentage 10 2 7 3" xfId="10587"/>
    <cellStyle name="Pourcentage 10 2 7 3 2" xfId="25070"/>
    <cellStyle name="Pourcentage 10 2 7 3 2 2" xfId="53741"/>
    <cellStyle name="Pourcentage 10 2 7 3 3" xfId="39405"/>
    <cellStyle name="Pourcentage 10 2 7 4" xfId="17900"/>
    <cellStyle name="Pourcentage 10 2 7 4 2" xfId="46571"/>
    <cellStyle name="Pourcentage 10 2 7 5" xfId="32235"/>
    <cellStyle name="Pourcentage 10 2 8" xfId="5168"/>
    <cellStyle name="Pourcentage 10 2 8 2" xfId="12372"/>
    <cellStyle name="Pourcentage 10 2 8 2 2" xfId="26855"/>
    <cellStyle name="Pourcentage 10 2 8 2 2 2" xfId="55526"/>
    <cellStyle name="Pourcentage 10 2 8 2 3" xfId="41190"/>
    <cellStyle name="Pourcentage 10 2 8 3" xfId="19685"/>
    <cellStyle name="Pourcentage 10 2 8 3 2" xfId="48356"/>
    <cellStyle name="Pourcentage 10 2 8 4" xfId="34020"/>
    <cellStyle name="Pourcentage 10 2 9" xfId="8802"/>
    <cellStyle name="Pourcentage 10 2 9 2" xfId="23285"/>
    <cellStyle name="Pourcentage 10 2 9 2 2" xfId="51956"/>
    <cellStyle name="Pourcentage 10 2 9 3" xfId="37620"/>
    <cellStyle name="Pourcentage 10 3" xfId="409"/>
    <cellStyle name="Pourcentage 10 3 10" xfId="1636"/>
    <cellStyle name="Pourcentage 10 3 2" xfId="737"/>
    <cellStyle name="Pourcentage 10 3 2 2" xfId="1182"/>
    <cellStyle name="Pourcentage 10 3 2 2 2" xfId="3158"/>
    <cellStyle name="Pourcentage 10 3 2 2 2 2" xfId="4921"/>
    <cellStyle name="Pourcentage 10 3 2 2 2 2 2" xfId="8484"/>
    <cellStyle name="Pourcentage 10 3 2 2 2 2 2 2" xfId="15688"/>
    <cellStyle name="Pourcentage 10 3 2 2 2 2 2 2 2" xfId="30171"/>
    <cellStyle name="Pourcentage 10 3 2 2 2 2 2 2 2 2" xfId="58842"/>
    <cellStyle name="Pourcentage 10 3 2 2 2 2 2 2 3" xfId="44506"/>
    <cellStyle name="Pourcentage 10 3 2 2 2 2 2 3" xfId="23001"/>
    <cellStyle name="Pourcentage 10 3 2 2 2 2 2 3 2" xfId="51672"/>
    <cellStyle name="Pourcentage 10 3 2 2 2 2 2 4" xfId="37336"/>
    <cellStyle name="Pourcentage 10 3 2 2 2 2 3" xfId="12125"/>
    <cellStyle name="Pourcentage 10 3 2 2 2 2 3 2" xfId="26608"/>
    <cellStyle name="Pourcentage 10 3 2 2 2 2 3 2 2" xfId="55279"/>
    <cellStyle name="Pourcentage 10 3 2 2 2 2 3 3" xfId="40943"/>
    <cellStyle name="Pourcentage 10 3 2 2 2 2 4" xfId="19438"/>
    <cellStyle name="Pourcentage 10 3 2 2 2 2 4 2" xfId="48109"/>
    <cellStyle name="Pourcentage 10 3 2 2 2 2 5" xfId="33773"/>
    <cellStyle name="Pourcentage 10 3 2 2 2 3" xfId="6716"/>
    <cellStyle name="Pourcentage 10 3 2 2 2 3 2" xfId="13920"/>
    <cellStyle name="Pourcentage 10 3 2 2 2 3 2 2" xfId="28403"/>
    <cellStyle name="Pourcentage 10 3 2 2 2 3 2 2 2" xfId="57074"/>
    <cellStyle name="Pourcentage 10 3 2 2 2 3 2 3" xfId="42738"/>
    <cellStyle name="Pourcentage 10 3 2 2 2 3 3" xfId="21233"/>
    <cellStyle name="Pourcentage 10 3 2 2 2 3 3 2" xfId="49904"/>
    <cellStyle name="Pourcentage 10 3 2 2 2 3 4" xfId="35568"/>
    <cellStyle name="Pourcentage 10 3 2 2 2 4" xfId="10357"/>
    <cellStyle name="Pourcentage 10 3 2 2 2 4 2" xfId="24840"/>
    <cellStyle name="Pourcentage 10 3 2 2 2 4 2 2" xfId="53511"/>
    <cellStyle name="Pourcentage 10 3 2 2 2 4 3" xfId="39175"/>
    <cellStyle name="Pourcentage 10 3 2 2 2 5" xfId="17670"/>
    <cellStyle name="Pourcentage 10 3 2 2 2 5 2" xfId="46341"/>
    <cellStyle name="Pourcentage 10 3 2 2 2 6" xfId="32005"/>
    <cellStyle name="Pourcentage 10 3 2 2 3" xfId="4037"/>
    <cellStyle name="Pourcentage 10 3 2 2 3 2" xfId="7600"/>
    <cellStyle name="Pourcentage 10 3 2 2 3 2 2" xfId="14804"/>
    <cellStyle name="Pourcentage 10 3 2 2 3 2 2 2" xfId="29287"/>
    <cellStyle name="Pourcentage 10 3 2 2 3 2 2 2 2" xfId="57958"/>
    <cellStyle name="Pourcentage 10 3 2 2 3 2 2 3" xfId="43622"/>
    <cellStyle name="Pourcentage 10 3 2 2 3 2 3" xfId="22117"/>
    <cellStyle name="Pourcentage 10 3 2 2 3 2 3 2" xfId="50788"/>
    <cellStyle name="Pourcentage 10 3 2 2 3 2 4" xfId="36452"/>
    <cellStyle name="Pourcentage 10 3 2 2 3 3" xfId="11241"/>
    <cellStyle name="Pourcentage 10 3 2 2 3 3 2" xfId="25724"/>
    <cellStyle name="Pourcentage 10 3 2 2 3 3 2 2" xfId="54395"/>
    <cellStyle name="Pourcentage 10 3 2 2 3 3 3" xfId="40059"/>
    <cellStyle name="Pourcentage 10 3 2 2 3 4" xfId="18554"/>
    <cellStyle name="Pourcentage 10 3 2 2 3 4 2" xfId="47225"/>
    <cellStyle name="Pourcentage 10 3 2 2 3 5" xfId="32889"/>
    <cellStyle name="Pourcentage 10 3 2 2 4" xfId="5822"/>
    <cellStyle name="Pourcentage 10 3 2 2 4 2" xfId="13026"/>
    <cellStyle name="Pourcentage 10 3 2 2 4 2 2" xfId="27509"/>
    <cellStyle name="Pourcentage 10 3 2 2 4 2 2 2" xfId="56180"/>
    <cellStyle name="Pourcentage 10 3 2 2 4 2 3" xfId="41844"/>
    <cellStyle name="Pourcentage 10 3 2 2 4 3" xfId="20339"/>
    <cellStyle name="Pourcentage 10 3 2 2 4 3 2" xfId="49010"/>
    <cellStyle name="Pourcentage 10 3 2 2 4 4" xfId="34674"/>
    <cellStyle name="Pourcentage 10 3 2 2 5" xfId="9463"/>
    <cellStyle name="Pourcentage 10 3 2 2 5 2" xfId="23946"/>
    <cellStyle name="Pourcentage 10 3 2 2 5 2 2" xfId="52617"/>
    <cellStyle name="Pourcentage 10 3 2 2 5 3" xfId="38281"/>
    <cellStyle name="Pourcentage 10 3 2 2 6" xfId="16776"/>
    <cellStyle name="Pourcentage 10 3 2 2 6 2" xfId="45447"/>
    <cellStyle name="Pourcentage 10 3 2 2 7" xfId="31111"/>
    <cellStyle name="Pourcentage 10 3 2 2 8" xfId="2279"/>
    <cellStyle name="Pourcentage 10 3 2 3" xfId="2728"/>
    <cellStyle name="Pourcentage 10 3 2 3 2" xfId="4487"/>
    <cellStyle name="Pourcentage 10 3 2 3 2 2" xfId="8050"/>
    <cellStyle name="Pourcentage 10 3 2 3 2 2 2" xfId="15254"/>
    <cellStyle name="Pourcentage 10 3 2 3 2 2 2 2" xfId="29737"/>
    <cellStyle name="Pourcentage 10 3 2 3 2 2 2 2 2" xfId="58408"/>
    <cellStyle name="Pourcentage 10 3 2 3 2 2 2 3" xfId="44072"/>
    <cellStyle name="Pourcentage 10 3 2 3 2 2 3" xfId="22567"/>
    <cellStyle name="Pourcentage 10 3 2 3 2 2 3 2" xfId="51238"/>
    <cellStyle name="Pourcentage 10 3 2 3 2 2 4" xfId="36902"/>
    <cellStyle name="Pourcentage 10 3 2 3 2 3" xfId="11691"/>
    <cellStyle name="Pourcentage 10 3 2 3 2 3 2" xfId="26174"/>
    <cellStyle name="Pourcentage 10 3 2 3 2 3 2 2" xfId="54845"/>
    <cellStyle name="Pourcentage 10 3 2 3 2 3 3" xfId="40509"/>
    <cellStyle name="Pourcentage 10 3 2 3 2 4" xfId="19004"/>
    <cellStyle name="Pourcentage 10 3 2 3 2 4 2" xfId="47675"/>
    <cellStyle name="Pourcentage 10 3 2 3 2 5" xfId="33339"/>
    <cellStyle name="Pourcentage 10 3 2 3 3" xfId="6282"/>
    <cellStyle name="Pourcentage 10 3 2 3 3 2" xfId="13486"/>
    <cellStyle name="Pourcentage 10 3 2 3 3 2 2" xfId="27969"/>
    <cellStyle name="Pourcentage 10 3 2 3 3 2 2 2" xfId="56640"/>
    <cellStyle name="Pourcentage 10 3 2 3 3 2 3" xfId="42304"/>
    <cellStyle name="Pourcentage 10 3 2 3 3 3" xfId="20799"/>
    <cellStyle name="Pourcentage 10 3 2 3 3 3 2" xfId="49470"/>
    <cellStyle name="Pourcentage 10 3 2 3 3 4" xfId="35134"/>
    <cellStyle name="Pourcentage 10 3 2 3 4" xfId="9923"/>
    <cellStyle name="Pourcentage 10 3 2 3 4 2" xfId="24406"/>
    <cellStyle name="Pourcentage 10 3 2 3 4 2 2" xfId="53077"/>
    <cellStyle name="Pourcentage 10 3 2 3 4 3" xfId="38741"/>
    <cellStyle name="Pourcentage 10 3 2 3 5" xfId="17236"/>
    <cellStyle name="Pourcentage 10 3 2 3 5 2" xfId="45907"/>
    <cellStyle name="Pourcentage 10 3 2 3 6" xfId="31571"/>
    <cellStyle name="Pourcentage 10 3 2 4" xfId="3605"/>
    <cellStyle name="Pourcentage 10 3 2 4 2" xfId="7166"/>
    <cellStyle name="Pourcentage 10 3 2 4 2 2" xfId="14370"/>
    <cellStyle name="Pourcentage 10 3 2 4 2 2 2" xfId="28853"/>
    <cellStyle name="Pourcentage 10 3 2 4 2 2 2 2" xfId="57524"/>
    <cellStyle name="Pourcentage 10 3 2 4 2 2 3" xfId="43188"/>
    <cellStyle name="Pourcentage 10 3 2 4 2 3" xfId="21683"/>
    <cellStyle name="Pourcentage 10 3 2 4 2 3 2" xfId="50354"/>
    <cellStyle name="Pourcentage 10 3 2 4 2 4" xfId="36018"/>
    <cellStyle name="Pourcentage 10 3 2 4 3" xfId="10807"/>
    <cellStyle name="Pourcentage 10 3 2 4 3 2" xfId="25290"/>
    <cellStyle name="Pourcentage 10 3 2 4 3 2 2" xfId="53961"/>
    <cellStyle name="Pourcentage 10 3 2 4 3 3" xfId="39625"/>
    <cellStyle name="Pourcentage 10 3 2 4 4" xfId="18120"/>
    <cellStyle name="Pourcentage 10 3 2 4 4 2" xfId="46791"/>
    <cellStyle name="Pourcentage 10 3 2 4 5" xfId="32455"/>
    <cellStyle name="Pourcentage 10 3 2 5" xfId="5388"/>
    <cellStyle name="Pourcentage 10 3 2 5 2" xfId="12592"/>
    <cellStyle name="Pourcentage 10 3 2 5 2 2" xfId="27075"/>
    <cellStyle name="Pourcentage 10 3 2 5 2 2 2" xfId="55746"/>
    <cellStyle name="Pourcentage 10 3 2 5 2 3" xfId="41410"/>
    <cellStyle name="Pourcentage 10 3 2 5 3" xfId="19905"/>
    <cellStyle name="Pourcentage 10 3 2 5 3 2" xfId="48576"/>
    <cellStyle name="Pourcentage 10 3 2 5 4" xfId="34240"/>
    <cellStyle name="Pourcentage 10 3 2 6" xfId="9026"/>
    <cellStyle name="Pourcentage 10 3 2 6 2" xfId="23509"/>
    <cellStyle name="Pourcentage 10 3 2 6 2 2" xfId="52180"/>
    <cellStyle name="Pourcentage 10 3 2 6 3" xfId="37844"/>
    <cellStyle name="Pourcentage 10 3 2 7" xfId="16342"/>
    <cellStyle name="Pourcentage 10 3 2 7 2" xfId="45013"/>
    <cellStyle name="Pourcentage 10 3 2 8" xfId="30677"/>
    <cellStyle name="Pourcentage 10 3 2 9" xfId="1849"/>
    <cellStyle name="Pourcentage 10 3 3" xfId="966"/>
    <cellStyle name="Pourcentage 10 3 3 2" xfId="2944"/>
    <cellStyle name="Pourcentage 10 3 3 2 2" xfId="4705"/>
    <cellStyle name="Pourcentage 10 3 3 2 2 2" xfId="8268"/>
    <cellStyle name="Pourcentage 10 3 3 2 2 2 2" xfId="15472"/>
    <cellStyle name="Pourcentage 10 3 3 2 2 2 2 2" xfId="29955"/>
    <cellStyle name="Pourcentage 10 3 3 2 2 2 2 2 2" xfId="58626"/>
    <cellStyle name="Pourcentage 10 3 3 2 2 2 2 3" xfId="44290"/>
    <cellStyle name="Pourcentage 10 3 3 2 2 2 3" xfId="22785"/>
    <cellStyle name="Pourcentage 10 3 3 2 2 2 3 2" xfId="51456"/>
    <cellStyle name="Pourcentage 10 3 3 2 2 2 4" xfId="37120"/>
    <cellStyle name="Pourcentage 10 3 3 2 2 3" xfId="11909"/>
    <cellStyle name="Pourcentage 10 3 3 2 2 3 2" xfId="26392"/>
    <cellStyle name="Pourcentage 10 3 3 2 2 3 2 2" xfId="55063"/>
    <cellStyle name="Pourcentage 10 3 3 2 2 3 3" xfId="40727"/>
    <cellStyle name="Pourcentage 10 3 3 2 2 4" xfId="19222"/>
    <cellStyle name="Pourcentage 10 3 3 2 2 4 2" xfId="47893"/>
    <cellStyle name="Pourcentage 10 3 3 2 2 5" xfId="33557"/>
    <cellStyle name="Pourcentage 10 3 3 2 3" xfId="6500"/>
    <cellStyle name="Pourcentage 10 3 3 2 3 2" xfId="13704"/>
    <cellStyle name="Pourcentage 10 3 3 2 3 2 2" xfId="28187"/>
    <cellStyle name="Pourcentage 10 3 3 2 3 2 2 2" xfId="56858"/>
    <cellStyle name="Pourcentage 10 3 3 2 3 2 3" xfId="42522"/>
    <cellStyle name="Pourcentage 10 3 3 2 3 3" xfId="21017"/>
    <cellStyle name="Pourcentage 10 3 3 2 3 3 2" xfId="49688"/>
    <cellStyle name="Pourcentage 10 3 3 2 3 4" xfId="35352"/>
    <cellStyle name="Pourcentage 10 3 3 2 4" xfId="10141"/>
    <cellStyle name="Pourcentage 10 3 3 2 4 2" xfId="24624"/>
    <cellStyle name="Pourcentage 10 3 3 2 4 2 2" xfId="53295"/>
    <cellStyle name="Pourcentage 10 3 3 2 4 3" xfId="38959"/>
    <cellStyle name="Pourcentage 10 3 3 2 5" xfId="17454"/>
    <cellStyle name="Pourcentage 10 3 3 2 5 2" xfId="46125"/>
    <cellStyle name="Pourcentage 10 3 3 2 6" xfId="31789"/>
    <cellStyle name="Pourcentage 10 3 3 3" xfId="3821"/>
    <cellStyle name="Pourcentage 10 3 3 3 2" xfId="7384"/>
    <cellStyle name="Pourcentage 10 3 3 3 2 2" xfId="14588"/>
    <cellStyle name="Pourcentage 10 3 3 3 2 2 2" xfId="29071"/>
    <cellStyle name="Pourcentage 10 3 3 3 2 2 2 2" xfId="57742"/>
    <cellStyle name="Pourcentage 10 3 3 3 2 2 3" xfId="43406"/>
    <cellStyle name="Pourcentage 10 3 3 3 2 3" xfId="21901"/>
    <cellStyle name="Pourcentage 10 3 3 3 2 3 2" xfId="50572"/>
    <cellStyle name="Pourcentage 10 3 3 3 2 4" xfId="36236"/>
    <cellStyle name="Pourcentage 10 3 3 3 3" xfId="11025"/>
    <cellStyle name="Pourcentage 10 3 3 3 3 2" xfId="25508"/>
    <cellStyle name="Pourcentage 10 3 3 3 3 2 2" xfId="54179"/>
    <cellStyle name="Pourcentage 10 3 3 3 3 3" xfId="39843"/>
    <cellStyle name="Pourcentage 10 3 3 3 4" xfId="18338"/>
    <cellStyle name="Pourcentage 10 3 3 3 4 2" xfId="47009"/>
    <cellStyle name="Pourcentage 10 3 3 3 5" xfId="32673"/>
    <cellStyle name="Pourcentage 10 3 3 4" xfId="5606"/>
    <cellStyle name="Pourcentage 10 3 3 4 2" xfId="12810"/>
    <cellStyle name="Pourcentage 10 3 3 4 2 2" xfId="27293"/>
    <cellStyle name="Pourcentage 10 3 3 4 2 2 2" xfId="55964"/>
    <cellStyle name="Pourcentage 10 3 3 4 2 3" xfId="41628"/>
    <cellStyle name="Pourcentage 10 3 3 4 3" xfId="20123"/>
    <cellStyle name="Pourcentage 10 3 3 4 3 2" xfId="48794"/>
    <cellStyle name="Pourcentage 10 3 3 4 4" xfId="34458"/>
    <cellStyle name="Pourcentage 10 3 3 5" xfId="9247"/>
    <cellStyle name="Pourcentage 10 3 3 5 2" xfId="23730"/>
    <cellStyle name="Pourcentage 10 3 3 5 2 2" xfId="52401"/>
    <cellStyle name="Pourcentage 10 3 3 5 3" xfId="38065"/>
    <cellStyle name="Pourcentage 10 3 3 6" xfId="16560"/>
    <cellStyle name="Pourcentage 10 3 3 6 2" xfId="45231"/>
    <cellStyle name="Pourcentage 10 3 3 7" xfId="30895"/>
    <cellStyle name="Pourcentage 10 3 3 8" xfId="2065"/>
    <cellStyle name="Pourcentage 10 3 4" xfId="2516"/>
    <cellStyle name="Pourcentage 10 3 4 2" xfId="4271"/>
    <cellStyle name="Pourcentage 10 3 4 2 2" xfId="7834"/>
    <cellStyle name="Pourcentage 10 3 4 2 2 2" xfId="15038"/>
    <cellStyle name="Pourcentage 10 3 4 2 2 2 2" xfId="29521"/>
    <cellStyle name="Pourcentage 10 3 4 2 2 2 2 2" xfId="58192"/>
    <cellStyle name="Pourcentage 10 3 4 2 2 2 3" xfId="43856"/>
    <cellStyle name="Pourcentage 10 3 4 2 2 3" xfId="22351"/>
    <cellStyle name="Pourcentage 10 3 4 2 2 3 2" xfId="51022"/>
    <cellStyle name="Pourcentage 10 3 4 2 2 4" xfId="36686"/>
    <cellStyle name="Pourcentage 10 3 4 2 3" xfId="11475"/>
    <cellStyle name="Pourcentage 10 3 4 2 3 2" xfId="25958"/>
    <cellStyle name="Pourcentage 10 3 4 2 3 2 2" xfId="54629"/>
    <cellStyle name="Pourcentage 10 3 4 2 3 3" xfId="40293"/>
    <cellStyle name="Pourcentage 10 3 4 2 4" xfId="18788"/>
    <cellStyle name="Pourcentage 10 3 4 2 4 2" xfId="47459"/>
    <cellStyle name="Pourcentage 10 3 4 2 5" xfId="33123"/>
    <cellStyle name="Pourcentage 10 3 4 3" xfId="6066"/>
    <cellStyle name="Pourcentage 10 3 4 3 2" xfId="13270"/>
    <cellStyle name="Pourcentage 10 3 4 3 2 2" xfId="27753"/>
    <cellStyle name="Pourcentage 10 3 4 3 2 2 2" xfId="56424"/>
    <cellStyle name="Pourcentage 10 3 4 3 2 3" xfId="42088"/>
    <cellStyle name="Pourcentage 10 3 4 3 3" xfId="20583"/>
    <cellStyle name="Pourcentage 10 3 4 3 3 2" xfId="49254"/>
    <cellStyle name="Pourcentage 10 3 4 3 4" xfId="34918"/>
    <cellStyle name="Pourcentage 10 3 4 4" xfId="9707"/>
    <cellStyle name="Pourcentage 10 3 4 4 2" xfId="24190"/>
    <cellStyle name="Pourcentage 10 3 4 4 2 2" xfId="52861"/>
    <cellStyle name="Pourcentage 10 3 4 4 3" xfId="38525"/>
    <cellStyle name="Pourcentage 10 3 4 5" xfId="17020"/>
    <cellStyle name="Pourcentage 10 3 4 5 2" xfId="45691"/>
    <cellStyle name="Pourcentage 10 3 4 6" xfId="31355"/>
    <cellStyle name="Pourcentage 10 3 5" xfId="3389"/>
    <cellStyle name="Pourcentage 10 3 5 2" xfId="6950"/>
    <cellStyle name="Pourcentage 10 3 5 2 2" xfId="14154"/>
    <cellStyle name="Pourcentage 10 3 5 2 2 2" xfId="28637"/>
    <cellStyle name="Pourcentage 10 3 5 2 2 2 2" xfId="57308"/>
    <cellStyle name="Pourcentage 10 3 5 2 2 3" xfId="42972"/>
    <cellStyle name="Pourcentage 10 3 5 2 3" xfId="21467"/>
    <cellStyle name="Pourcentage 10 3 5 2 3 2" xfId="50138"/>
    <cellStyle name="Pourcentage 10 3 5 2 4" xfId="35802"/>
    <cellStyle name="Pourcentage 10 3 5 3" xfId="10591"/>
    <cellStyle name="Pourcentage 10 3 5 3 2" xfId="25074"/>
    <cellStyle name="Pourcentage 10 3 5 3 2 2" xfId="53745"/>
    <cellStyle name="Pourcentage 10 3 5 3 3" xfId="39409"/>
    <cellStyle name="Pourcentage 10 3 5 4" xfId="17904"/>
    <cellStyle name="Pourcentage 10 3 5 4 2" xfId="46575"/>
    <cellStyle name="Pourcentage 10 3 5 5" xfId="32239"/>
    <cellStyle name="Pourcentage 10 3 6" xfId="5172"/>
    <cellStyle name="Pourcentage 10 3 6 2" xfId="12376"/>
    <cellStyle name="Pourcentage 10 3 6 2 2" xfId="26859"/>
    <cellStyle name="Pourcentage 10 3 6 2 2 2" xfId="55530"/>
    <cellStyle name="Pourcentage 10 3 6 2 3" xfId="41194"/>
    <cellStyle name="Pourcentage 10 3 6 3" xfId="19689"/>
    <cellStyle name="Pourcentage 10 3 6 3 2" xfId="48360"/>
    <cellStyle name="Pourcentage 10 3 6 4" xfId="34024"/>
    <cellStyle name="Pourcentage 10 3 7" xfId="8806"/>
    <cellStyle name="Pourcentage 10 3 7 2" xfId="23289"/>
    <cellStyle name="Pourcentage 10 3 7 2 2" xfId="51960"/>
    <cellStyle name="Pourcentage 10 3 7 3" xfId="37624"/>
    <cellStyle name="Pourcentage 10 3 8" xfId="16126"/>
    <cellStyle name="Pourcentage 10 3 8 2" xfId="44797"/>
    <cellStyle name="Pourcentage 10 3 9" xfId="30461"/>
    <cellStyle name="Pourcentage 10 4" xfId="732"/>
    <cellStyle name="Pourcentage 10 4 2" xfId="1177"/>
    <cellStyle name="Pourcentage 10 4 2 2" xfId="3153"/>
    <cellStyle name="Pourcentage 10 4 2 2 2" xfId="4916"/>
    <cellStyle name="Pourcentage 10 4 2 2 2 2" xfId="8479"/>
    <cellStyle name="Pourcentage 10 4 2 2 2 2 2" xfId="15683"/>
    <cellStyle name="Pourcentage 10 4 2 2 2 2 2 2" xfId="30166"/>
    <cellStyle name="Pourcentage 10 4 2 2 2 2 2 2 2" xfId="58837"/>
    <cellStyle name="Pourcentage 10 4 2 2 2 2 2 3" xfId="44501"/>
    <cellStyle name="Pourcentage 10 4 2 2 2 2 3" xfId="22996"/>
    <cellStyle name="Pourcentage 10 4 2 2 2 2 3 2" xfId="51667"/>
    <cellStyle name="Pourcentage 10 4 2 2 2 2 4" xfId="37331"/>
    <cellStyle name="Pourcentage 10 4 2 2 2 3" xfId="12120"/>
    <cellStyle name="Pourcentage 10 4 2 2 2 3 2" xfId="26603"/>
    <cellStyle name="Pourcentage 10 4 2 2 2 3 2 2" xfId="55274"/>
    <cellStyle name="Pourcentage 10 4 2 2 2 3 3" xfId="40938"/>
    <cellStyle name="Pourcentage 10 4 2 2 2 4" xfId="19433"/>
    <cellStyle name="Pourcentage 10 4 2 2 2 4 2" xfId="48104"/>
    <cellStyle name="Pourcentage 10 4 2 2 2 5" xfId="33768"/>
    <cellStyle name="Pourcentage 10 4 2 2 3" xfId="6711"/>
    <cellStyle name="Pourcentage 10 4 2 2 3 2" xfId="13915"/>
    <cellStyle name="Pourcentage 10 4 2 2 3 2 2" xfId="28398"/>
    <cellStyle name="Pourcentage 10 4 2 2 3 2 2 2" xfId="57069"/>
    <cellStyle name="Pourcentage 10 4 2 2 3 2 3" xfId="42733"/>
    <cellStyle name="Pourcentage 10 4 2 2 3 3" xfId="21228"/>
    <cellStyle name="Pourcentage 10 4 2 2 3 3 2" xfId="49899"/>
    <cellStyle name="Pourcentage 10 4 2 2 3 4" xfId="35563"/>
    <cellStyle name="Pourcentage 10 4 2 2 4" xfId="10352"/>
    <cellStyle name="Pourcentage 10 4 2 2 4 2" xfId="24835"/>
    <cellStyle name="Pourcentage 10 4 2 2 4 2 2" xfId="53506"/>
    <cellStyle name="Pourcentage 10 4 2 2 4 3" xfId="39170"/>
    <cellStyle name="Pourcentage 10 4 2 2 5" xfId="17665"/>
    <cellStyle name="Pourcentage 10 4 2 2 5 2" xfId="46336"/>
    <cellStyle name="Pourcentage 10 4 2 2 6" xfId="32000"/>
    <cellStyle name="Pourcentage 10 4 2 3" xfId="4032"/>
    <cellStyle name="Pourcentage 10 4 2 3 2" xfId="7595"/>
    <cellStyle name="Pourcentage 10 4 2 3 2 2" xfId="14799"/>
    <cellStyle name="Pourcentage 10 4 2 3 2 2 2" xfId="29282"/>
    <cellStyle name="Pourcentage 10 4 2 3 2 2 2 2" xfId="57953"/>
    <cellStyle name="Pourcentage 10 4 2 3 2 2 3" xfId="43617"/>
    <cellStyle name="Pourcentage 10 4 2 3 2 3" xfId="22112"/>
    <cellStyle name="Pourcentage 10 4 2 3 2 3 2" xfId="50783"/>
    <cellStyle name="Pourcentage 10 4 2 3 2 4" xfId="36447"/>
    <cellStyle name="Pourcentage 10 4 2 3 3" xfId="11236"/>
    <cellStyle name="Pourcentage 10 4 2 3 3 2" xfId="25719"/>
    <cellStyle name="Pourcentage 10 4 2 3 3 2 2" xfId="54390"/>
    <cellStyle name="Pourcentage 10 4 2 3 3 3" xfId="40054"/>
    <cellStyle name="Pourcentage 10 4 2 3 4" xfId="18549"/>
    <cellStyle name="Pourcentage 10 4 2 3 4 2" xfId="47220"/>
    <cellStyle name="Pourcentage 10 4 2 3 5" xfId="32884"/>
    <cellStyle name="Pourcentage 10 4 2 4" xfId="5817"/>
    <cellStyle name="Pourcentage 10 4 2 4 2" xfId="13021"/>
    <cellStyle name="Pourcentage 10 4 2 4 2 2" xfId="27504"/>
    <cellStyle name="Pourcentage 10 4 2 4 2 2 2" xfId="56175"/>
    <cellStyle name="Pourcentage 10 4 2 4 2 3" xfId="41839"/>
    <cellStyle name="Pourcentage 10 4 2 4 3" xfId="20334"/>
    <cellStyle name="Pourcentage 10 4 2 4 3 2" xfId="49005"/>
    <cellStyle name="Pourcentage 10 4 2 4 4" xfId="34669"/>
    <cellStyle name="Pourcentage 10 4 2 5" xfId="9458"/>
    <cellStyle name="Pourcentage 10 4 2 5 2" xfId="23941"/>
    <cellStyle name="Pourcentage 10 4 2 5 2 2" xfId="52612"/>
    <cellStyle name="Pourcentage 10 4 2 5 3" xfId="38276"/>
    <cellStyle name="Pourcentage 10 4 2 6" xfId="16771"/>
    <cellStyle name="Pourcentage 10 4 2 6 2" xfId="45442"/>
    <cellStyle name="Pourcentage 10 4 2 7" xfId="31106"/>
    <cellStyle name="Pourcentage 10 4 2 8" xfId="2274"/>
    <cellStyle name="Pourcentage 10 4 3" xfId="2723"/>
    <cellStyle name="Pourcentage 10 4 3 2" xfId="4482"/>
    <cellStyle name="Pourcentage 10 4 3 2 2" xfId="8045"/>
    <cellStyle name="Pourcentage 10 4 3 2 2 2" xfId="15249"/>
    <cellStyle name="Pourcentage 10 4 3 2 2 2 2" xfId="29732"/>
    <cellStyle name="Pourcentage 10 4 3 2 2 2 2 2" xfId="58403"/>
    <cellStyle name="Pourcentage 10 4 3 2 2 2 3" xfId="44067"/>
    <cellStyle name="Pourcentage 10 4 3 2 2 3" xfId="22562"/>
    <cellStyle name="Pourcentage 10 4 3 2 2 3 2" xfId="51233"/>
    <cellStyle name="Pourcentage 10 4 3 2 2 4" xfId="36897"/>
    <cellStyle name="Pourcentage 10 4 3 2 3" xfId="11686"/>
    <cellStyle name="Pourcentage 10 4 3 2 3 2" xfId="26169"/>
    <cellStyle name="Pourcentage 10 4 3 2 3 2 2" xfId="54840"/>
    <cellStyle name="Pourcentage 10 4 3 2 3 3" xfId="40504"/>
    <cellStyle name="Pourcentage 10 4 3 2 4" xfId="18999"/>
    <cellStyle name="Pourcentage 10 4 3 2 4 2" xfId="47670"/>
    <cellStyle name="Pourcentage 10 4 3 2 5" xfId="33334"/>
    <cellStyle name="Pourcentage 10 4 3 3" xfId="6277"/>
    <cellStyle name="Pourcentage 10 4 3 3 2" xfId="13481"/>
    <cellStyle name="Pourcentage 10 4 3 3 2 2" xfId="27964"/>
    <cellStyle name="Pourcentage 10 4 3 3 2 2 2" xfId="56635"/>
    <cellStyle name="Pourcentage 10 4 3 3 2 3" xfId="42299"/>
    <cellStyle name="Pourcentage 10 4 3 3 3" xfId="20794"/>
    <cellStyle name="Pourcentage 10 4 3 3 3 2" xfId="49465"/>
    <cellStyle name="Pourcentage 10 4 3 3 4" xfId="35129"/>
    <cellStyle name="Pourcentage 10 4 3 4" xfId="9918"/>
    <cellStyle name="Pourcentage 10 4 3 4 2" xfId="24401"/>
    <cellStyle name="Pourcentage 10 4 3 4 2 2" xfId="53072"/>
    <cellStyle name="Pourcentage 10 4 3 4 3" xfId="38736"/>
    <cellStyle name="Pourcentage 10 4 3 5" xfId="17231"/>
    <cellStyle name="Pourcentage 10 4 3 5 2" xfId="45902"/>
    <cellStyle name="Pourcentage 10 4 3 6" xfId="31566"/>
    <cellStyle name="Pourcentage 10 4 4" xfId="3600"/>
    <cellStyle name="Pourcentage 10 4 4 2" xfId="7161"/>
    <cellStyle name="Pourcentage 10 4 4 2 2" xfId="14365"/>
    <cellStyle name="Pourcentage 10 4 4 2 2 2" xfId="28848"/>
    <cellStyle name="Pourcentage 10 4 4 2 2 2 2" xfId="57519"/>
    <cellStyle name="Pourcentage 10 4 4 2 2 3" xfId="43183"/>
    <cellStyle name="Pourcentage 10 4 4 2 3" xfId="21678"/>
    <cellStyle name="Pourcentage 10 4 4 2 3 2" xfId="50349"/>
    <cellStyle name="Pourcentage 10 4 4 2 4" xfId="36013"/>
    <cellStyle name="Pourcentage 10 4 4 3" xfId="10802"/>
    <cellStyle name="Pourcentage 10 4 4 3 2" xfId="25285"/>
    <cellStyle name="Pourcentage 10 4 4 3 2 2" xfId="53956"/>
    <cellStyle name="Pourcentage 10 4 4 3 3" xfId="39620"/>
    <cellStyle name="Pourcentage 10 4 4 4" xfId="18115"/>
    <cellStyle name="Pourcentage 10 4 4 4 2" xfId="46786"/>
    <cellStyle name="Pourcentage 10 4 4 5" xfId="32450"/>
    <cellStyle name="Pourcentage 10 4 5" xfId="5383"/>
    <cellStyle name="Pourcentage 10 4 5 2" xfId="12587"/>
    <cellStyle name="Pourcentage 10 4 5 2 2" xfId="27070"/>
    <cellStyle name="Pourcentage 10 4 5 2 2 2" xfId="55741"/>
    <cellStyle name="Pourcentage 10 4 5 2 3" xfId="41405"/>
    <cellStyle name="Pourcentage 10 4 5 3" xfId="19900"/>
    <cellStyle name="Pourcentage 10 4 5 3 2" xfId="48571"/>
    <cellStyle name="Pourcentage 10 4 5 4" xfId="34235"/>
    <cellStyle name="Pourcentage 10 4 6" xfId="9021"/>
    <cellStyle name="Pourcentage 10 4 6 2" xfId="23504"/>
    <cellStyle name="Pourcentage 10 4 6 2 2" xfId="52175"/>
    <cellStyle name="Pourcentage 10 4 6 3" xfId="37839"/>
    <cellStyle name="Pourcentage 10 4 7" xfId="16337"/>
    <cellStyle name="Pourcentage 10 4 7 2" xfId="45008"/>
    <cellStyle name="Pourcentage 10 4 8" xfId="30672"/>
    <cellStyle name="Pourcentage 10 4 9" xfId="1844"/>
    <cellStyle name="Pourcentage 10 5" xfId="961"/>
    <cellStyle name="Pourcentage 10 5 2" xfId="2939"/>
    <cellStyle name="Pourcentage 10 5 2 2" xfId="4700"/>
    <cellStyle name="Pourcentage 10 5 2 2 2" xfId="8263"/>
    <cellStyle name="Pourcentage 10 5 2 2 2 2" xfId="15467"/>
    <cellStyle name="Pourcentage 10 5 2 2 2 2 2" xfId="29950"/>
    <cellStyle name="Pourcentage 10 5 2 2 2 2 2 2" xfId="58621"/>
    <cellStyle name="Pourcentage 10 5 2 2 2 2 3" xfId="44285"/>
    <cellStyle name="Pourcentage 10 5 2 2 2 3" xfId="22780"/>
    <cellStyle name="Pourcentage 10 5 2 2 2 3 2" xfId="51451"/>
    <cellStyle name="Pourcentage 10 5 2 2 2 4" xfId="37115"/>
    <cellStyle name="Pourcentage 10 5 2 2 3" xfId="11904"/>
    <cellStyle name="Pourcentage 10 5 2 2 3 2" xfId="26387"/>
    <cellStyle name="Pourcentage 10 5 2 2 3 2 2" xfId="55058"/>
    <cellStyle name="Pourcentage 10 5 2 2 3 3" xfId="40722"/>
    <cellStyle name="Pourcentage 10 5 2 2 4" xfId="19217"/>
    <cellStyle name="Pourcentage 10 5 2 2 4 2" xfId="47888"/>
    <cellStyle name="Pourcentage 10 5 2 2 5" xfId="33552"/>
    <cellStyle name="Pourcentage 10 5 2 3" xfId="6495"/>
    <cellStyle name="Pourcentage 10 5 2 3 2" xfId="13699"/>
    <cellStyle name="Pourcentage 10 5 2 3 2 2" xfId="28182"/>
    <cellStyle name="Pourcentage 10 5 2 3 2 2 2" xfId="56853"/>
    <cellStyle name="Pourcentage 10 5 2 3 2 3" xfId="42517"/>
    <cellStyle name="Pourcentage 10 5 2 3 3" xfId="21012"/>
    <cellStyle name="Pourcentage 10 5 2 3 3 2" xfId="49683"/>
    <cellStyle name="Pourcentage 10 5 2 3 4" xfId="35347"/>
    <cellStyle name="Pourcentage 10 5 2 4" xfId="10136"/>
    <cellStyle name="Pourcentage 10 5 2 4 2" xfId="24619"/>
    <cellStyle name="Pourcentage 10 5 2 4 2 2" xfId="53290"/>
    <cellStyle name="Pourcentage 10 5 2 4 3" xfId="38954"/>
    <cellStyle name="Pourcentage 10 5 2 5" xfId="17449"/>
    <cellStyle name="Pourcentage 10 5 2 5 2" xfId="46120"/>
    <cellStyle name="Pourcentage 10 5 2 6" xfId="31784"/>
    <cellStyle name="Pourcentage 10 5 3" xfId="3816"/>
    <cellStyle name="Pourcentage 10 5 3 2" xfId="7379"/>
    <cellStyle name="Pourcentage 10 5 3 2 2" xfId="14583"/>
    <cellStyle name="Pourcentage 10 5 3 2 2 2" xfId="29066"/>
    <cellStyle name="Pourcentage 10 5 3 2 2 2 2" xfId="57737"/>
    <cellStyle name="Pourcentage 10 5 3 2 2 3" xfId="43401"/>
    <cellStyle name="Pourcentage 10 5 3 2 3" xfId="21896"/>
    <cellStyle name="Pourcentage 10 5 3 2 3 2" xfId="50567"/>
    <cellStyle name="Pourcentage 10 5 3 2 4" xfId="36231"/>
    <cellStyle name="Pourcentage 10 5 3 3" xfId="11020"/>
    <cellStyle name="Pourcentage 10 5 3 3 2" xfId="25503"/>
    <cellStyle name="Pourcentage 10 5 3 3 2 2" xfId="54174"/>
    <cellStyle name="Pourcentage 10 5 3 3 3" xfId="39838"/>
    <cellStyle name="Pourcentage 10 5 3 4" xfId="18333"/>
    <cellStyle name="Pourcentage 10 5 3 4 2" xfId="47004"/>
    <cellStyle name="Pourcentage 10 5 3 5" xfId="32668"/>
    <cellStyle name="Pourcentage 10 5 4" xfId="5601"/>
    <cellStyle name="Pourcentage 10 5 4 2" xfId="12805"/>
    <cellStyle name="Pourcentage 10 5 4 2 2" xfId="27288"/>
    <cellStyle name="Pourcentage 10 5 4 2 2 2" xfId="55959"/>
    <cellStyle name="Pourcentage 10 5 4 2 3" xfId="41623"/>
    <cellStyle name="Pourcentage 10 5 4 3" xfId="20118"/>
    <cellStyle name="Pourcentage 10 5 4 3 2" xfId="48789"/>
    <cellStyle name="Pourcentage 10 5 4 4" xfId="34453"/>
    <cellStyle name="Pourcentage 10 5 5" xfId="9242"/>
    <cellStyle name="Pourcentage 10 5 5 2" xfId="23725"/>
    <cellStyle name="Pourcentage 10 5 5 2 2" xfId="52396"/>
    <cellStyle name="Pourcentage 10 5 5 3" xfId="38060"/>
    <cellStyle name="Pourcentage 10 5 6" xfId="16555"/>
    <cellStyle name="Pourcentage 10 5 6 2" xfId="45226"/>
    <cellStyle name="Pourcentage 10 5 7" xfId="30890"/>
    <cellStyle name="Pourcentage 10 5 8" xfId="2060"/>
    <cellStyle name="Pourcentage 10 6" xfId="2511"/>
    <cellStyle name="Pourcentage 10 6 2" xfId="4266"/>
    <cellStyle name="Pourcentage 10 6 2 2" xfId="7829"/>
    <cellStyle name="Pourcentage 10 6 2 2 2" xfId="15033"/>
    <cellStyle name="Pourcentage 10 6 2 2 2 2" xfId="29516"/>
    <cellStyle name="Pourcentage 10 6 2 2 2 2 2" xfId="58187"/>
    <cellStyle name="Pourcentage 10 6 2 2 2 3" xfId="43851"/>
    <cellStyle name="Pourcentage 10 6 2 2 3" xfId="22346"/>
    <cellStyle name="Pourcentage 10 6 2 2 3 2" xfId="51017"/>
    <cellStyle name="Pourcentage 10 6 2 2 4" xfId="36681"/>
    <cellStyle name="Pourcentage 10 6 2 3" xfId="11470"/>
    <cellStyle name="Pourcentage 10 6 2 3 2" xfId="25953"/>
    <cellStyle name="Pourcentage 10 6 2 3 2 2" xfId="54624"/>
    <cellStyle name="Pourcentage 10 6 2 3 3" xfId="40288"/>
    <cellStyle name="Pourcentage 10 6 2 4" xfId="18783"/>
    <cellStyle name="Pourcentage 10 6 2 4 2" xfId="47454"/>
    <cellStyle name="Pourcentage 10 6 2 5" xfId="33118"/>
    <cellStyle name="Pourcentage 10 6 3" xfId="6061"/>
    <cellStyle name="Pourcentage 10 6 3 2" xfId="13265"/>
    <cellStyle name="Pourcentage 10 6 3 2 2" xfId="27748"/>
    <cellStyle name="Pourcentage 10 6 3 2 2 2" xfId="56419"/>
    <cellStyle name="Pourcentage 10 6 3 2 3" xfId="42083"/>
    <cellStyle name="Pourcentage 10 6 3 3" xfId="20578"/>
    <cellStyle name="Pourcentage 10 6 3 3 2" xfId="49249"/>
    <cellStyle name="Pourcentage 10 6 3 4" xfId="34913"/>
    <cellStyle name="Pourcentage 10 6 4" xfId="9702"/>
    <cellStyle name="Pourcentage 10 6 4 2" xfId="24185"/>
    <cellStyle name="Pourcentage 10 6 4 2 2" xfId="52856"/>
    <cellStyle name="Pourcentage 10 6 4 3" xfId="38520"/>
    <cellStyle name="Pourcentage 10 6 5" xfId="17015"/>
    <cellStyle name="Pourcentage 10 6 5 2" xfId="45686"/>
    <cellStyle name="Pourcentage 10 6 6" xfId="31350"/>
    <cellStyle name="Pourcentage 10 7" xfId="3384"/>
    <cellStyle name="Pourcentage 10 7 2" xfId="6945"/>
    <cellStyle name="Pourcentage 10 7 2 2" xfId="14149"/>
    <cellStyle name="Pourcentage 10 7 2 2 2" xfId="28632"/>
    <cellStyle name="Pourcentage 10 7 2 2 2 2" xfId="57303"/>
    <cellStyle name="Pourcentage 10 7 2 2 3" xfId="42967"/>
    <cellStyle name="Pourcentage 10 7 2 3" xfId="21462"/>
    <cellStyle name="Pourcentage 10 7 2 3 2" xfId="50133"/>
    <cellStyle name="Pourcentage 10 7 2 4" xfId="35797"/>
    <cellStyle name="Pourcentage 10 7 3" xfId="10586"/>
    <cellStyle name="Pourcentage 10 7 3 2" xfId="25069"/>
    <cellStyle name="Pourcentage 10 7 3 2 2" xfId="53740"/>
    <cellStyle name="Pourcentage 10 7 3 3" xfId="39404"/>
    <cellStyle name="Pourcentage 10 7 4" xfId="17899"/>
    <cellStyle name="Pourcentage 10 7 4 2" xfId="46570"/>
    <cellStyle name="Pourcentage 10 7 5" xfId="32234"/>
    <cellStyle name="Pourcentage 10 8" xfId="5167"/>
    <cellStyle name="Pourcentage 10 8 2" xfId="12371"/>
    <cellStyle name="Pourcentage 10 8 2 2" xfId="26854"/>
    <cellStyle name="Pourcentage 10 8 2 2 2" xfId="55525"/>
    <cellStyle name="Pourcentage 10 8 2 3" xfId="41189"/>
    <cellStyle name="Pourcentage 10 8 3" xfId="19684"/>
    <cellStyle name="Pourcentage 10 8 3 2" xfId="48355"/>
    <cellStyle name="Pourcentage 10 8 4" xfId="34019"/>
    <cellStyle name="Pourcentage 10 9" xfId="8801"/>
    <cellStyle name="Pourcentage 10 9 2" xfId="23284"/>
    <cellStyle name="Pourcentage 10 9 2 2" xfId="51955"/>
    <cellStyle name="Pourcentage 10 9 3" xfId="37619"/>
    <cellStyle name="Pourcentage 11" xfId="410"/>
    <cellStyle name="Pourcentage 12" xfId="411"/>
    <cellStyle name="Pourcentage 12 10" xfId="30462"/>
    <cellStyle name="Pourcentage 12 11" xfId="1637"/>
    <cellStyle name="Pourcentage 12 2" xfId="412"/>
    <cellStyle name="Pourcentage 12 2 10" xfId="1638"/>
    <cellStyle name="Pourcentage 12 2 2" xfId="739"/>
    <cellStyle name="Pourcentage 12 2 2 2" xfId="1184"/>
    <cellStyle name="Pourcentage 12 2 2 2 2" xfId="3160"/>
    <cellStyle name="Pourcentage 12 2 2 2 2 2" xfId="4923"/>
    <cellStyle name="Pourcentage 12 2 2 2 2 2 2" xfId="8486"/>
    <cellStyle name="Pourcentage 12 2 2 2 2 2 2 2" xfId="15690"/>
    <cellStyle name="Pourcentage 12 2 2 2 2 2 2 2 2" xfId="30173"/>
    <cellStyle name="Pourcentage 12 2 2 2 2 2 2 2 2 2" xfId="58844"/>
    <cellStyle name="Pourcentage 12 2 2 2 2 2 2 2 3" xfId="44508"/>
    <cellStyle name="Pourcentage 12 2 2 2 2 2 2 3" xfId="23003"/>
    <cellStyle name="Pourcentage 12 2 2 2 2 2 2 3 2" xfId="51674"/>
    <cellStyle name="Pourcentage 12 2 2 2 2 2 2 4" xfId="37338"/>
    <cellStyle name="Pourcentage 12 2 2 2 2 2 3" xfId="12127"/>
    <cellStyle name="Pourcentage 12 2 2 2 2 2 3 2" xfId="26610"/>
    <cellStyle name="Pourcentage 12 2 2 2 2 2 3 2 2" xfId="55281"/>
    <cellStyle name="Pourcentage 12 2 2 2 2 2 3 3" xfId="40945"/>
    <cellStyle name="Pourcentage 12 2 2 2 2 2 4" xfId="19440"/>
    <cellStyle name="Pourcentage 12 2 2 2 2 2 4 2" xfId="48111"/>
    <cellStyle name="Pourcentage 12 2 2 2 2 2 5" xfId="33775"/>
    <cellStyle name="Pourcentage 12 2 2 2 2 3" xfId="6718"/>
    <cellStyle name="Pourcentage 12 2 2 2 2 3 2" xfId="13922"/>
    <cellStyle name="Pourcentage 12 2 2 2 2 3 2 2" xfId="28405"/>
    <cellStyle name="Pourcentage 12 2 2 2 2 3 2 2 2" xfId="57076"/>
    <cellStyle name="Pourcentage 12 2 2 2 2 3 2 3" xfId="42740"/>
    <cellStyle name="Pourcentage 12 2 2 2 2 3 3" xfId="21235"/>
    <cellStyle name="Pourcentage 12 2 2 2 2 3 3 2" xfId="49906"/>
    <cellStyle name="Pourcentage 12 2 2 2 2 3 4" xfId="35570"/>
    <cellStyle name="Pourcentage 12 2 2 2 2 4" xfId="10359"/>
    <cellStyle name="Pourcentage 12 2 2 2 2 4 2" xfId="24842"/>
    <cellStyle name="Pourcentage 12 2 2 2 2 4 2 2" xfId="53513"/>
    <cellStyle name="Pourcentage 12 2 2 2 2 4 3" xfId="39177"/>
    <cellStyle name="Pourcentage 12 2 2 2 2 5" xfId="17672"/>
    <cellStyle name="Pourcentage 12 2 2 2 2 5 2" xfId="46343"/>
    <cellStyle name="Pourcentage 12 2 2 2 2 6" xfId="32007"/>
    <cellStyle name="Pourcentage 12 2 2 2 3" xfId="4039"/>
    <cellStyle name="Pourcentage 12 2 2 2 3 2" xfId="7602"/>
    <cellStyle name="Pourcentage 12 2 2 2 3 2 2" xfId="14806"/>
    <cellStyle name="Pourcentage 12 2 2 2 3 2 2 2" xfId="29289"/>
    <cellStyle name="Pourcentage 12 2 2 2 3 2 2 2 2" xfId="57960"/>
    <cellStyle name="Pourcentage 12 2 2 2 3 2 2 3" xfId="43624"/>
    <cellStyle name="Pourcentage 12 2 2 2 3 2 3" xfId="22119"/>
    <cellStyle name="Pourcentage 12 2 2 2 3 2 3 2" xfId="50790"/>
    <cellStyle name="Pourcentage 12 2 2 2 3 2 4" xfId="36454"/>
    <cellStyle name="Pourcentage 12 2 2 2 3 3" xfId="11243"/>
    <cellStyle name="Pourcentage 12 2 2 2 3 3 2" xfId="25726"/>
    <cellStyle name="Pourcentage 12 2 2 2 3 3 2 2" xfId="54397"/>
    <cellStyle name="Pourcentage 12 2 2 2 3 3 3" xfId="40061"/>
    <cellStyle name="Pourcentage 12 2 2 2 3 4" xfId="18556"/>
    <cellStyle name="Pourcentage 12 2 2 2 3 4 2" xfId="47227"/>
    <cellStyle name="Pourcentage 12 2 2 2 3 5" xfId="32891"/>
    <cellStyle name="Pourcentage 12 2 2 2 4" xfId="5824"/>
    <cellStyle name="Pourcentage 12 2 2 2 4 2" xfId="13028"/>
    <cellStyle name="Pourcentage 12 2 2 2 4 2 2" xfId="27511"/>
    <cellStyle name="Pourcentage 12 2 2 2 4 2 2 2" xfId="56182"/>
    <cellStyle name="Pourcentage 12 2 2 2 4 2 3" xfId="41846"/>
    <cellStyle name="Pourcentage 12 2 2 2 4 3" xfId="20341"/>
    <cellStyle name="Pourcentage 12 2 2 2 4 3 2" xfId="49012"/>
    <cellStyle name="Pourcentage 12 2 2 2 4 4" xfId="34676"/>
    <cellStyle name="Pourcentage 12 2 2 2 5" xfId="9465"/>
    <cellStyle name="Pourcentage 12 2 2 2 5 2" xfId="23948"/>
    <cellStyle name="Pourcentage 12 2 2 2 5 2 2" xfId="52619"/>
    <cellStyle name="Pourcentage 12 2 2 2 5 3" xfId="38283"/>
    <cellStyle name="Pourcentage 12 2 2 2 6" xfId="16778"/>
    <cellStyle name="Pourcentage 12 2 2 2 6 2" xfId="45449"/>
    <cellStyle name="Pourcentage 12 2 2 2 7" xfId="31113"/>
    <cellStyle name="Pourcentage 12 2 2 2 8" xfId="2281"/>
    <cellStyle name="Pourcentage 12 2 2 3" xfId="2730"/>
    <cellStyle name="Pourcentage 12 2 2 3 2" xfId="4489"/>
    <cellStyle name="Pourcentage 12 2 2 3 2 2" xfId="8052"/>
    <cellStyle name="Pourcentage 12 2 2 3 2 2 2" xfId="15256"/>
    <cellStyle name="Pourcentage 12 2 2 3 2 2 2 2" xfId="29739"/>
    <cellStyle name="Pourcentage 12 2 2 3 2 2 2 2 2" xfId="58410"/>
    <cellStyle name="Pourcentage 12 2 2 3 2 2 2 3" xfId="44074"/>
    <cellStyle name="Pourcentage 12 2 2 3 2 2 3" xfId="22569"/>
    <cellStyle name="Pourcentage 12 2 2 3 2 2 3 2" xfId="51240"/>
    <cellStyle name="Pourcentage 12 2 2 3 2 2 4" xfId="36904"/>
    <cellStyle name="Pourcentage 12 2 2 3 2 3" xfId="11693"/>
    <cellStyle name="Pourcentage 12 2 2 3 2 3 2" xfId="26176"/>
    <cellStyle name="Pourcentage 12 2 2 3 2 3 2 2" xfId="54847"/>
    <cellStyle name="Pourcentage 12 2 2 3 2 3 3" xfId="40511"/>
    <cellStyle name="Pourcentage 12 2 2 3 2 4" xfId="19006"/>
    <cellStyle name="Pourcentage 12 2 2 3 2 4 2" xfId="47677"/>
    <cellStyle name="Pourcentage 12 2 2 3 2 5" xfId="33341"/>
    <cellStyle name="Pourcentage 12 2 2 3 3" xfId="6284"/>
    <cellStyle name="Pourcentage 12 2 2 3 3 2" xfId="13488"/>
    <cellStyle name="Pourcentage 12 2 2 3 3 2 2" xfId="27971"/>
    <cellStyle name="Pourcentage 12 2 2 3 3 2 2 2" xfId="56642"/>
    <cellStyle name="Pourcentage 12 2 2 3 3 2 3" xfId="42306"/>
    <cellStyle name="Pourcentage 12 2 2 3 3 3" xfId="20801"/>
    <cellStyle name="Pourcentage 12 2 2 3 3 3 2" xfId="49472"/>
    <cellStyle name="Pourcentage 12 2 2 3 3 4" xfId="35136"/>
    <cellStyle name="Pourcentage 12 2 2 3 4" xfId="9925"/>
    <cellStyle name="Pourcentage 12 2 2 3 4 2" xfId="24408"/>
    <cellStyle name="Pourcentage 12 2 2 3 4 2 2" xfId="53079"/>
    <cellStyle name="Pourcentage 12 2 2 3 4 3" xfId="38743"/>
    <cellStyle name="Pourcentage 12 2 2 3 5" xfId="17238"/>
    <cellStyle name="Pourcentage 12 2 2 3 5 2" xfId="45909"/>
    <cellStyle name="Pourcentage 12 2 2 3 6" xfId="31573"/>
    <cellStyle name="Pourcentage 12 2 2 4" xfId="3607"/>
    <cellStyle name="Pourcentage 12 2 2 4 2" xfId="7168"/>
    <cellStyle name="Pourcentage 12 2 2 4 2 2" xfId="14372"/>
    <cellStyle name="Pourcentage 12 2 2 4 2 2 2" xfId="28855"/>
    <cellStyle name="Pourcentage 12 2 2 4 2 2 2 2" xfId="57526"/>
    <cellStyle name="Pourcentage 12 2 2 4 2 2 3" xfId="43190"/>
    <cellStyle name="Pourcentage 12 2 2 4 2 3" xfId="21685"/>
    <cellStyle name="Pourcentage 12 2 2 4 2 3 2" xfId="50356"/>
    <cellStyle name="Pourcentage 12 2 2 4 2 4" xfId="36020"/>
    <cellStyle name="Pourcentage 12 2 2 4 3" xfId="10809"/>
    <cellStyle name="Pourcentage 12 2 2 4 3 2" xfId="25292"/>
    <cellStyle name="Pourcentage 12 2 2 4 3 2 2" xfId="53963"/>
    <cellStyle name="Pourcentage 12 2 2 4 3 3" xfId="39627"/>
    <cellStyle name="Pourcentage 12 2 2 4 4" xfId="18122"/>
    <cellStyle name="Pourcentage 12 2 2 4 4 2" xfId="46793"/>
    <cellStyle name="Pourcentage 12 2 2 4 5" xfId="32457"/>
    <cellStyle name="Pourcentage 12 2 2 5" xfId="5390"/>
    <cellStyle name="Pourcentage 12 2 2 5 2" xfId="12594"/>
    <cellStyle name="Pourcentage 12 2 2 5 2 2" xfId="27077"/>
    <cellStyle name="Pourcentage 12 2 2 5 2 2 2" xfId="55748"/>
    <cellStyle name="Pourcentage 12 2 2 5 2 3" xfId="41412"/>
    <cellStyle name="Pourcentage 12 2 2 5 3" xfId="19907"/>
    <cellStyle name="Pourcentage 12 2 2 5 3 2" xfId="48578"/>
    <cellStyle name="Pourcentage 12 2 2 5 4" xfId="34242"/>
    <cellStyle name="Pourcentage 12 2 2 6" xfId="9028"/>
    <cellStyle name="Pourcentage 12 2 2 6 2" xfId="23511"/>
    <cellStyle name="Pourcentage 12 2 2 6 2 2" xfId="52182"/>
    <cellStyle name="Pourcentage 12 2 2 6 3" xfId="37846"/>
    <cellStyle name="Pourcentage 12 2 2 7" xfId="16344"/>
    <cellStyle name="Pourcentage 12 2 2 7 2" xfId="45015"/>
    <cellStyle name="Pourcentage 12 2 2 8" xfId="30679"/>
    <cellStyle name="Pourcentage 12 2 2 9" xfId="1851"/>
    <cellStyle name="Pourcentage 12 2 3" xfId="968"/>
    <cellStyle name="Pourcentage 12 2 3 2" xfId="2946"/>
    <cellStyle name="Pourcentage 12 2 3 2 2" xfId="4707"/>
    <cellStyle name="Pourcentage 12 2 3 2 2 2" xfId="8270"/>
    <cellStyle name="Pourcentage 12 2 3 2 2 2 2" xfId="15474"/>
    <cellStyle name="Pourcentage 12 2 3 2 2 2 2 2" xfId="29957"/>
    <cellStyle name="Pourcentage 12 2 3 2 2 2 2 2 2" xfId="58628"/>
    <cellStyle name="Pourcentage 12 2 3 2 2 2 2 3" xfId="44292"/>
    <cellStyle name="Pourcentage 12 2 3 2 2 2 3" xfId="22787"/>
    <cellStyle name="Pourcentage 12 2 3 2 2 2 3 2" xfId="51458"/>
    <cellStyle name="Pourcentage 12 2 3 2 2 2 4" xfId="37122"/>
    <cellStyle name="Pourcentage 12 2 3 2 2 3" xfId="11911"/>
    <cellStyle name="Pourcentage 12 2 3 2 2 3 2" xfId="26394"/>
    <cellStyle name="Pourcentage 12 2 3 2 2 3 2 2" xfId="55065"/>
    <cellStyle name="Pourcentage 12 2 3 2 2 3 3" xfId="40729"/>
    <cellStyle name="Pourcentage 12 2 3 2 2 4" xfId="19224"/>
    <cellStyle name="Pourcentage 12 2 3 2 2 4 2" xfId="47895"/>
    <cellStyle name="Pourcentage 12 2 3 2 2 5" xfId="33559"/>
    <cellStyle name="Pourcentage 12 2 3 2 3" xfId="6502"/>
    <cellStyle name="Pourcentage 12 2 3 2 3 2" xfId="13706"/>
    <cellStyle name="Pourcentage 12 2 3 2 3 2 2" xfId="28189"/>
    <cellStyle name="Pourcentage 12 2 3 2 3 2 2 2" xfId="56860"/>
    <cellStyle name="Pourcentage 12 2 3 2 3 2 3" xfId="42524"/>
    <cellStyle name="Pourcentage 12 2 3 2 3 3" xfId="21019"/>
    <cellStyle name="Pourcentage 12 2 3 2 3 3 2" xfId="49690"/>
    <cellStyle name="Pourcentage 12 2 3 2 3 4" xfId="35354"/>
    <cellStyle name="Pourcentage 12 2 3 2 4" xfId="10143"/>
    <cellStyle name="Pourcentage 12 2 3 2 4 2" xfId="24626"/>
    <cellStyle name="Pourcentage 12 2 3 2 4 2 2" xfId="53297"/>
    <cellStyle name="Pourcentage 12 2 3 2 4 3" xfId="38961"/>
    <cellStyle name="Pourcentage 12 2 3 2 5" xfId="17456"/>
    <cellStyle name="Pourcentage 12 2 3 2 5 2" xfId="46127"/>
    <cellStyle name="Pourcentage 12 2 3 2 6" xfId="31791"/>
    <cellStyle name="Pourcentage 12 2 3 3" xfId="3823"/>
    <cellStyle name="Pourcentage 12 2 3 3 2" xfId="7386"/>
    <cellStyle name="Pourcentage 12 2 3 3 2 2" xfId="14590"/>
    <cellStyle name="Pourcentage 12 2 3 3 2 2 2" xfId="29073"/>
    <cellStyle name="Pourcentage 12 2 3 3 2 2 2 2" xfId="57744"/>
    <cellStyle name="Pourcentage 12 2 3 3 2 2 3" xfId="43408"/>
    <cellStyle name="Pourcentage 12 2 3 3 2 3" xfId="21903"/>
    <cellStyle name="Pourcentage 12 2 3 3 2 3 2" xfId="50574"/>
    <cellStyle name="Pourcentage 12 2 3 3 2 4" xfId="36238"/>
    <cellStyle name="Pourcentage 12 2 3 3 3" xfId="11027"/>
    <cellStyle name="Pourcentage 12 2 3 3 3 2" xfId="25510"/>
    <cellStyle name="Pourcentage 12 2 3 3 3 2 2" xfId="54181"/>
    <cellStyle name="Pourcentage 12 2 3 3 3 3" xfId="39845"/>
    <cellStyle name="Pourcentage 12 2 3 3 4" xfId="18340"/>
    <cellStyle name="Pourcentage 12 2 3 3 4 2" xfId="47011"/>
    <cellStyle name="Pourcentage 12 2 3 3 5" xfId="32675"/>
    <cellStyle name="Pourcentage 12 2 3 4" xfId="5608"/>
    <cellStyle name="Pourcentage 12 2 3 4 2" xfId="12812"/>
    <cellStyle name="Pourcentage 12 2 3 4 2 2" xfId="27295"/>
    <cellStyle name="Pourcentage 12 2 3 4 2 2 2" xfId="55966"/>
    <cellStyle name="Pourcentage 12 2 3 4 2 3" xfId="41630"/>
    <cellStyle name="Pourcentage 12 2 3 4 3" xfId="20125"/>
    <cellStyle name="Pourcentage 12 2 3 4 3 2" xfId="48796"/>
    <cellStyle name="Pourcentage 12 2 3 4 4" xfId="34460"/>
    <cellStyle name="Pourcentage 12 2 3 5" xfId="9249"/>
    <cellStyle name="Pourcentage 12 2 3 5 2" xfId="23732"/>
    <cellStyle name="Pourcentage 12 2 3 5 2 2" xfId="52403"/>
    <cellStyle name="Pourcentage 12 2 3 5 3" xfId="38067"/>
    <cellStyle name="Pourcentage 12 2 3 6" xfId="16562"/>
    <cellStyle name="Pourcentage 12 2 3 6 2" xfId="45233"/>
    <cellStyle name="Pourcentage 12 2 3 7" xfId="30897"/>
    <cellStyle name="Pourcentage 12 2 3 8" xfId="2067"/>
    <cellStyle name="Pourcentage 12 2 4" xfId="2518"/>
    <cellStyle name="Pourcentage 12 2 4 2" xfId="4273"/>
    <cellStyle name="Pourcentage 12 2 4 2 2" xfId="7836"/>
    <cellStyle name="Pourcentage 12 2 4 2 2 2" xfId="15040"/>
    <cellStyle name="Pourcentage 12 2 4 2 2 2 2" xfId="29523"/>
    <cellStyle name="Pourcentage 12 2 4 2 2 2 2 2" xfId="58194"/>
    <cellStyle name="Pourcentage 12 2 4 2 2 2 3" xfId="43858"/>
    <cellStyle name="Pourcentage 12 2 4 2 2 3" xfId="22353"/>
    <cellStyle name="Pourcentage 12 2 4 2 2 3 2" xfId="51024"/>
    <cellStyle name="Pourcentage 12 2 4 2 2 4" xfId="36688"/>
    <cellStyle name="Pourcentage 12 2 4 2 3" xfId="11477"/>
    <cellStyle name="Pourcentage 12 2 4 2 3 2" xfId="25960"/>
    <cellStyle name="Pourcentage 12 2 4 2 3 2 2" xfId="54631"/>
    <cellStyle name="Pourcentage 12 2 4 2 3 3" xfId="40295"/>
    <cellStyle name="Pourcentage 12 2 4 2 4" xfId="18790"/>
    <cellStyle name="Pourcentage 12 2 4 2 4 2" xfId="47461"/>
    <cellStyle name="Pourcentage 12 2 4 2 5" xfId="33125"/>
    <cellStyle name="Pourcentage 12 2 4 3" xfId="6068"/>
    <cellStyle name="Pourcentage 12 2 4 3 2" xfId="13272"/>
    <cellStyle name="Pourcentage 12 2 4 3 2 2" xfId="27755"/>
    <cellStyle name="Pourcentage 12 2 4 3 2 2 2" xfId="56426"/>
    <cellStyle name="Pourcentage 12 2 4 3 2 3" xfId="42090"/>
    <cellStyle name="Pourcentage 12 2 4 3 3" xfId="20585"/>
    <cellStyle name="Pourcentage 12 2 4 3 3 2" xfId="49256"/>
    <cellStyle name="Pourcentage 12 2 4 3 4" xfId="34920"/>
    <cellStyle name="Pourcentage 12 2 4 4" xfId="9709"/>
    <cellStyle name="Pourcentage 12 2 4 4 2" xfId="24192"/>
    <cellStyle name="Pourcentage 12 2 4 4 2 2" xfId="52863"/>
    <cellStyle name="Pourcentage 12 2 4 4 3" xfId="38527"/>
    <cellStyle name="Pourcentage 12 2 4 5" xfId="17022"/>
    <cellStyle name="Pourcentage 12 2 4 5 2" xfId="45693"/>
    <cellStyle name="Pourcentage 12 2 4 6" xfId="31357"/>
    <cellStyle name="Pourcentage 12 2 5" xfId="3391"/>
    <cellStyle name="Pourcentage 12 2 5 2" xfId="6952"/>
    <cellStyle name="Pourcentage 12 2 5 2 2" xfId="14156"/>
    <cellStyle name="Pourcentage 12 2 5 2 2 2" xfId="28639"/>
    <cellStyle name="Pourcentage 12 2 5 2 2 2 2" xfId="57310"/>
    <cellStyle name="Pourcentage 12 2 5 2 2 3" xfId="42974"/>
    <cellStyle name="Pourcentage 12 2 5 2 3" xfId="21469"/>
    <cellStyle name="Pourcentage 12 2 5 2 3 2" xfId="50140"/>
    <cellStyle name="Pourcentage 12 2 5 2 4" xfId="35804"/>
    <cellStyle name="Pourcentage 12 2 5 3" xfId="10593"/>
    <cellStyle name="Pourcentage 12 2 5 3 2" xfId="25076"/>
    <cellStyle name="Pourcentage 12 2 5 3 2 2" xfId="53747"/>
    <cellStyle name="Pourcentage 12 2 5 3 3" xfId="39411"/>
    <cellStyle name="Pourcentage 12 2 5 4" xfId="17906"/>
    <cellStyle name="Pourcentage 12 2 5 4 2" xfId="46577"/>
    <cellStyle name="Pourcentage 12 2 5 5" xfId="32241"/>
    <cellStyle name="Pourcentage 12 2 6" xfId="5174"/>
    <cellStyle name="Pourcentage 12 2 6 2" xfId="12378"/>
    <cellStyle name="Pourcentage 12 2 6 2 2" xfId="26861"/>
    <cellStyle name="Pourcentage 12 2 6 2 2 2" xfId="55532"/>
    <cellStyle name="Pourcentage 12 2 6 2 3" xfId="41196"/>
    <cellStyle name="Pourcentage 12 2 6 3" xfId="19691"/>
    <cellStyle name="Pourcentage 12 2 6 3 2" xfId="48362"/>
    <cellStyle name="Pourcentage 12 2 6 4" xfId="34026"/>
    <cellStyle name="Pourcentage 12 2 7" xfId="8808"/>
    <cellStyle name="Pourcentage 12 2 7 2" xfId="23291"/>
    <cellStyle name="Pourcentage 12 2 7 2 2" xfId="51962"/>
    <cellStyle name="Pourcentage 12 2 7 3" xfId="37626"/>
    <cellStyle name="Pourcentage 12 2 8" xfId="16128"/>
    <cellStyle name="Pourcentage 12 2 8 2" xfId="44799"/>
    <cellStyle name="Pourcentage 12 2 9" xfId="30463"/>
    <cellStyle name="Pourcentage 12 3" xfId="738"/>
    <cellStyle name="Pourcentage 12 3 2" xfId="1183"/>
    <cellStyle name="Pourcentage 12 3 2 2" xfId="3159"/>
    <cellStyle name="Pourcentage 12 3 2 2 2" xfId="4922"/>
    <cellStyle name="Pourcentage 12 3 2 2 2 2" xfId="8485"/>
    <cellStyle name="Pourcentage 12 3 2 2 2 2 2" xfId="15689"/>
    <cellStyle name="Pourcentage 12 3 2 2 2 2 2 2" xfId="30172"/>
    <cellStyle name="Pourcentage 12 3 2 2 2 2 2 2 2" xfId="58843"/>
    <cellStyle name="Pourcentage 12 3 2 2 2 2 2 3" xfId="44507"/>
    <cellStyle name="Pourcentage 12 3 2 2 2 2 3" xfId="23002"/>
    <cellStyle name="Pourcentage 12 3 2 2 2 2 3 2" xfId="51673"/>
    <cellStyle name="Pourcentage 12 3 2 2 2 2 4" xfId="37337"/>
    <cellStyle name="Pourcentage 12 3 2 2 2 3" xfId="12126"/>
    <cellStyle name="Pourcentage 12 3 2 2 2 3 2" xfId="26609"/>
    <cellStyle name="Pourcentage 12 3 2 2 2 3 2 2" xfId="55280"/>
    <cellStyle name="Pourcentage 12 3 2 2 2 3 3" xfId="40944"/>
    <cellStyle name="Pourcentage 12 3 2 2 2 4" xfId="19439"/>
    <cellStyle name="Pourcentage 12 3 2 2 2 4 2" xfId="48110"/>
    <cellStyle name="Pourcentage 12 3 2 2 2 5" xfId="33774"/>
    <cellStyle name="Pourcentage 12 3 2 2 3" xfId="6717"/>
    <cellStyle name="Pourcentage 12 3 2 2 3 2" xfId="13921"/>
    <cellStyle name="Pourcentage 12 3 2 2 3 2 2" xfId="28404"/>
    <cellStyle name="Pourcentage 12 3 2 2 3 2 2 2" xfId="57075"/>
    <cellStyle name="Pourcentage 12 3 2 2 3 2 3" xfId="42739"/>
    <cellStyle name="Pourcentage 12 3 2 2 3 3" xfId="21234"/>
    <cellStyle name="Pourcentage 12 3 2 2 3 3 2" xfId="49905"/>
    <cellStyle name="Pourcentage 12 3 2 2 3 4" xfId="35569"/>
    <cellStyle name="Pourcentage 12 3 2 2 4" xfId="10358"/>
    <cellStyle name="Pourcentage 12 3 2 2 4 2" xfId="24841"/>
    <cellStyle name="Pourcentage 12 3 2 2 4 2 2" xfId="53512"/>
    <cellStyle name="Pourcentage 12 3 2 2 4 3" xfId="39176"/>
    <cellStyle name="Pourcentage 12 3 2 2 5" xfId="17671"/>
    <cellStyle name="Pourcentage 12 3 2 2 5 2" xfId="46342"/>
    <cellStyle name="Pourcentage 12 3 2 2 6" xfId="32006"/>
    <cellStyle name="Pourcentage 12 3 2 3" xfId="4038"/>
    <cellStyle name="Pourcentage 12 3 2 3 2" xfId="7601"/>
    <cellStyle name="Pourcentage 12 3 2 3 2 2" xfId="14805"/>
    <cellStyle name="Pourcentage 12 3 2 3 2 2 2" xfId="29288"/>
    <cellStyle name="Pourcentage 12 3 2 3 2 2 2 2" xfId="57959"/>
    <cellStyle name="Pourcentage 12 3 2 3 2 2 3" xfId="43623"/>
    <cellStyle name="Pourcentage 12 3 2 3 2 3" xfId="22118"/>
    <cellStyle name="Pourcentage 12 3 2 3 2 3 2" xfId="50789"/>
    <cellStyle name="Pourcentage 12 3 2 3 2 4" xfId="36453"/>
    <cellStyle name="Pourcentage 12 3 2 3 3" xfId="11242"/>
    <cellStyle name="Pourcentage 12 3 2 3 3 2" xfId="25725"/>
    <cellStyle name="Pourcentage 12 3 2 3 3 2 2" xfId="54396"/>
    <cellStyle name="Pourcentage 12 3 2 3 3 3" xfId="40060"/>
    <cellStyle name="Pourcentage 12 3 2 3 4" xfId="18555"/>
    <cellStyle name="Pourcentage 12 3 2 3 4 2" xfId="47226"/>
    <cellStyle name="Pourcentage 12 3 2 3 5" xfId="32890"/>
    <cellStyle name="Pourcentage 12 3 2 4" xfId="5823"/>
    <cellStyle name="Pourcentage 12 3 2 4 2" xfId="13027"/>
    <cellStyle name="Pourcentage 12 3 2 4 2 2" xfId="27510"/>
    <cellStyle name="Pourcentage 12 3 2 4 2 2 2" xfId="56181"/>
    <cellStyle name="Pourcentage 12 3 2 4 2 3" xfId="41845"/>
    <cellStyle name="Pourcentage 12 3 2 4 3" xfId="20340"/>
    <cellStyle name="Pourcentage 12 3 2 4 3 2" xfId="49011"/>
    <cellStyle name="Pourcentage 12 3 2 4 4" xfId="34675"/>
    <cellStyle name="Pourcentage 12 3 2 5" xfId="9464"/>
    <cellStyle name="Pourcentage 12 3 2 5 2" xfId="23947"/>
    <cellStyle name="Pourcentage 12 3 2 5 2 2" xfId="52618"/>
    <cellStyle name="Pourcentage 12 3 2 5 3" xfId="38282"/>
    <cellStyle name="Pourcentage 12 3 2 6" xfId="16777"/>
    <cellStyle name="Pourcentage 12 3 2 6 2" xfId="45448"/>
    <cellStyle name="Pourcentage 12 3 2 7" xfId="31112"/>
    <cellStyle name="Pourcentage 12 3 2 8" xfId="2280"/>
    <cellStyle name="Pourcentage 12 3 3" xfId="2729"/>
    <cellStyle name="Pourcentage 12 3 3 2" xfId="4488"/>
    <cellStyle name="Pourcentage 12 3 3 2 2" xfId="8051"/>
    <cellStyle name="Pourcentage 12 3 3 2 2 2" xfId="15255"/>
    <cellStyle name="Pourcentage 12 3 3 2 2 2 2" xfId="29738"/>
    <cellStyle name="Pourcentage 12 3 3 2 2 2 2 2" xfId="58409"/>
    <cellStyle name="Pourcentage 12 3 3 2 2 2 3" xfId="44073"/>
    <cellStyle name="Pourcentage 12 3 3 2 2 3" xfId="22568"/>
    <cellStyle name="Pourcentage 12 3 3 2 2 3 2" xfId="51239"/>
    <cellStyle name="Pourcentage 12 3 3 2 2 4" xfId="36903"/>
    <cellStyle name="Pourcentage 12 3 3 2 3" xfId="11692"/>
    <cellStyle name="Pourcentage 12 3 3 2 3 2" xfId="26175"/>
    <cellStyle name="Pourcentage 12 3 3 2 3 2 2" xfId="54846"/>
    <cellStyle name="Pourcentage 12 3 3 2 3 3" xfId="40510"/>
    <cellStyle name="Pourcentage 12 3 3 2 4" xfId="19005"/>
    <cellStyle name="Pourcentage 12 3 3 2 4 2" xfId="47676"/>
    <cellStyle name="Pourcentage 12 3 3 2 5" xfId="33340"/>
    <cellStyle name="Pourcentage 12 3 3 3" xfId="6283"/>
    <cellStyle name="Pourcentage 12 3 3 3 2" xfId="13487"/>
    <cellStyle name="Pourcentage 12 3 3 3 2 2" xfId="27970"/>
    <cellStyle name="Pourcentage 12 3 3 3 2 2 2" xfId="56641"/>
    <cellStyle name="Pourcentage 12 3 3 3 2 3" xfId="42305"/>
    <cellStyle name="Pourcentage 12 3 3 3 3" xfId="20800"/>
    <cellStyle name="Pourcentage 12 3 3 3 3 2" xfId="49471"/>
    <cellStyle name="Pourcentage 12 3 3 3 4" xfId="35135"/>
    <cellStyle name="Pourcentage 12 3 3 4" xfId="9924"/>
    <cellStyle name="Pourcentage 12 3 3 4 2" xfId="24407"/>
    <cellStyle name="Pourcentage 12 3 3 4 2 2" xfId="53078"/>
    <cellStyle name="Pourcentage 12 3 3 4 3" xfId="38742"/>
    <cellStyle name="Pourcentage 12 3 3 5" xfId="17237"/>
    <cellStyle name="Pourcentage 12 3 3 5 2" xfId="45908"/>
    <cellStyle name="Pourcentage 12 3 3 6" xfId="31572"/>
    <cellStyle name="Pourcentage 12 3 4" xfId="3606"/>
    <cellStyle name="Pourcentage 12 3 4 2" xfId="7167"/>
    <cellStyle name="Pourcentage 12 3 4 2 2" xfId="14371"/>
    <cellStyle name="Pourcentage 12 3 4 2 2 2" xfId="28854"/>
    <cellStyle name="Pourcentage 12 3 4 2 2 2 2" xfId="57525"/>
    <cellStyle name="Pourcentage 12 3 4 2 2 3" xfId="43189"/>
    <cellStyle name="Pourcentage 12 3 4 2 3" xfId="21684"/>
    <cellStyle name="Pourcentage 12 3 4 2 3 2" xfId="50355"/>
    <cellStyle name="Pourcentage 12 3 4 2 4" xfId="36019"/>
    <cellStyle name="Pourcentage 12 3 4 3" xfId="10808"/>
    <cellStyle name="Pourcentage 12 3 4 3 2" xfId="25291"/>
    <cellStyle name="Pourcentage 12 3 4 3 2 2" xfId="53962"/>
    <cellStyle name="Pourcentage 12 3 4 3 3" xfId="39626"/>
    <cellStyle name="Pourcentage 12 3 4 4" xfId="18121"/>
    <cellStyle name="Pourcentage 12 3 4 4 2" xfId="46792"/>
    <cellStyle name="Pourcentage 12 3 4 5" xfId="32456"/>
    <cellStyle name="Pourcentage 12 3 5" xfId="5389"/>
    <cellStyle name="Pourcentage 12 3 5 2" xfId="12593"/>
    <cellStyle name="Pourcentage 12 3 5 2 2" xfId="27076"/>
    <cellStyle name="Pourcentage 12 3 5 2 2 2" xfId="55747"/>
    <cellStyle name="Pourcentage 12 3 5 2 3" xfId="41411"/>
    <cellStyle name="Pourcentage 12 3 5 3" xfId="19906"/>
    <cellStyle name="Pourcentage 12 3 5 3 2" xfId="48577"/>
    <cellStyle name="Pourcentage 12 3 5 4" xfId="34241"/>
    <cellStyle name="Pourcentage 12 3 6" xfId="9027"/>
    <cellStyle name="Pourcentage 12 3 6 2" xfId="23510"/>
    <cellStyle name="Pourcentage 12 3 6 2 2" xfId="52181"/>
    <cellStyle name="Pourcentage 12 3 6 3" xfId="37845"/>
    <cellStyle name="Pourcentage 12 3 7" xfId="16343"/>
    <cellStyle name="Pourcentage 12 3 7 2" xfId="45014"/>
    <cellStyle name="Pourcentage 12 3 8" xfId="30678"/>
    <cellStyle name="Pourcentage 12 3 9" xfId="1850"/>
    <cellStyle name="Pourcentage 12 4" xfId="967"/>
    <cellStyle name="Pourcentage 12 4 2" xfId="2945"/>
    <cellStyle name="Pourcentage 12 4 2 2" xfId="4706"/>
    <cellStyle name="Pourcentage 12 4 2 2 2" xfId="8269"/>
    <cellStyle name="Pourcentage 12 4 2 2 2 2" xfId="15473"/>
    <cellStyle name="Pourcentage 12 4 2 2 2 2 2" xfId="29956"/>
    <cellStyle name="Pourcentage 12 4 2 2 2 2 2 2" xfId="58627"/>
    <cellStyle name="Pourcentage 12 4 2 2 2 2 3" xfId="44291"/>
    <cellStyle name="Pourcentage 12 4 2 2 2 3" xfId="22786"/>
    <cellStyle name="Pourcentage 12 4 2 2 2 3 2" xfId="51457"/>
    <cellStyle name="Pourcentage 12 4 2 2 2 4" xfId="37121"/>
    <cellStyle name="Pourcentage 12 4 2 2 3" xfId="11910"/>
    <cellStyle name="Pourcentage 12 4 2 2 3 2" xfId="26393"/>
    <cellStyle name="Pourcentage 12 4 2 2 3 2 2" xfId="55064"/>
    <cellStyle name="Pourcentage 12 4 2 2 3 3" xfId="40728"/>
    <cellStyle name="Pourcentage 12 4 2 2 4" xfId="19223"/>
    <cellStyle name="Pourcentage 12 4 2 2 4 2" xfId="47894"/>
    <cellStyle name="Pourcentage 12 4 2 2 5" xfId="33558"/>
    <cellStyle name="Pourcentage 12 4 2 3" xfId="6501"/>
    <cellStyle name="Pourcentage 12 4 2 3 2" xfId="13705"/>
    <cellStyle name="Pourcentage 12 4 2 3 2 2" xfId="28188"/>
    <cellStyle name="Pourcentage 12 4 2 3 2 2 2" xfId="56859"/>
    <cellStyle name="Pourcentage 12 4 2 3 2 3" xfId="42523"/>
    <cellStyle name="Pourcentage 12 4 2 3 3" xfId="21018"/>
    <cellStyle name="Pourcentage 12 4 2 3 3 2" xfId="49689"/>
    <cellStyle name="Pourcentage 12 4 2 3 4" xfId="35353"/>
    <cellStyle name="Pourcentage 12 4 2 4" xfId="10142"/>
    <cellStyle name="Pourcentage 12 4 2 4 2" xfId="24625"/>
    <cellStyle name="Pourcentage 12 4 2 4 2 2" xfId="53296"/>
    <cellStyle name="Pourcentage 12 4 2 4 3" xfId="38960"/>
    <cellStyle name="Pourcentage 12 4 2 5" xfId="17455"/>
    <cellStyle name="Pourcentage 12 4 2 5 2" xfId="46126"/>
    <cellStyle name="Pourcentage 12 4 2 6" xfId="31790"/>
    <cellStyle name="Pourcentage 12 4 3" xfId="3822"/>
    <cellStyle name="Pourcentage 12 4 3 2" xfId="7385"/>
    <cellStyle name="Pourcentage 12 4 3 2 2" xfId="14589"/>
    <cellStyle name="Pourcentage 12 4 3 2 2 2" xfId="29072"/>
    <cellStyle name="Pourcentage 12 4 3 2 2 2 2" xfId="57743"/>
    <cellStyle name="Pourcentage 12 4 3 2 2 3" xfId="43407"/>
    <cellStyle name="Pourcentage 12 4 3 2 3" xfId="21902"/>
    <cellStyle name="Pourcentage 12 4 3 2 3 2" xfId="50573"/>
    <cellStyle name="Pourcentage 12 4 3 2 4" xfId="36237"/>
    <cellStyle name="Pourcentage 12 4 3 3" xfId="11026"/>
    <cellStyle name="Pourcentage 12 4 3 3 2" xfId="25509"/>
    <cellStyle name="Pourcentage 12 4 3 3 2 2" xfId="54180"/>
    <cellStyle name="Pourcentage 12 4 3 3 3" xfId="39844"/>
    <cellStyle name="Pourcentage 12 4 3 4" xfId="18339"/>
    <cellStyle name="Pourcentage 12 4 3 4 2" xfId="47010"/>
    <cellStyle name="Pourcentage 12 4 3 5" xfId="32674"/>
    <cellStyle name="Pourcentage 12 4 4" xfId="5607"/>
    <cellStyle name="Pourcentage 12 4 4 2" xfId="12811"/>
    <cellStyle name="Pourcentage 12 4 4 2 2" xfId="27294"/>
    <cellStyle name="Pourcentage 12 4 4 2 2 2" xfId="55965"/>
    <cellStyle name="Pourcentage 12 4 4 2 3" xfId="41629"/>
    <cellStyle name="Pourcentage 12 4 4 3" xfId="20124"/>
    <cellStyle name="Pourcentage 12 4 4 3 2" xfId="48795"/>
    <cellStyle name="Pourcentage 12 4 4 4" xfId="34459"/>
    <cellStyle name="Pourcentage 12 4 5" xfId="9248"/>
    <cellStyle name="Pourcentage 12 4 5 2" xfId="23731"/>
    <cellStyle name="Pourcentage 12 4 5 2 2" xfId="52402"/>
    <cellStyle name="Pourcentage 12 4 5 3" xfId="38066"/>
    <cellStyle name="Pourcentage 12 4 6" xfId="16561"/>
    <cellStyle name="Pourcentage 12 4 6 2" xfId="45232"/>
    <cellStyle name="Pourcentage 12 4 7" xfId="30896"/>
    <cellStyle name="Pourcentage 12 4 8" xfId="2066"/>
    <cellStyle name="Pourcentage 12 5" xfId="2517"/>
    <cellStyle name="Pourcentage 12 5 2" xfId="4272"/>
    <cellStyle name="Pourcentage 12 5 2 2" xfId="7835"/>
    <cellStyle name="Pourcentage 12 5 2 2 2" xfId="15039"/>
    <cellStyle name="Pourcentage 12 5 2 2 2 2" xfId="29522"/>
    <cellStyle name="Pourcentage 12 5 2 2 2 2 2" xfId="58193"/>
    <cellStyle name="Pourcentage 12 5 2 2 2 3" xfId="43857"/>
    <cellStyle name="Pourcentage 12 5 2 2 3" xfId="22352"/>
    <cellStyle name="Pourcentage 12 5 2 2 3 2" xfId="51023"/>
    <cellStyle name="Pourcentage 12 5 2 2 4" xfId="36687"/>
    <cellStyle name="Pourcentage 12 5 2 3" xfId="11476"/>
    <cellStyle name="Pourcentage 12 5 2 3 2" xfId="25959"/>
    <cellStyle name="Pourcentage 12 5 2 3 2 2" xfId="54630"/>
    <cellStyle name="Pourcentage 12 5 2 3 3" xfId="40294"/>
    <cellStyle name="Pourcentage 12 5 2 4" xfId="18789"/>
    <cellStyle name="Pourcentage 12 5 2 4 2" xfId="47460"/>
    <cellStyle name="Pourcentage 12 5 2 5" xfId="33124"/>
    <cellStyle name="Pourcentage 12 5 3" xfId="6067"/>
    <cellStyle name="Pourcentage 12 5 3 2" xfId="13271"/>
    <cellStyle name="Pourcentage 12 5 3 2 2" xfId="27754"/>
    <cellStyle name="Pourcentage 12 5 3 2 2 2" xfId="56425"/>
    <cellStyle name="Pourcentage 12 5 3 2 3" xfId="42089"/>
    <cellStyle name="Pourcentage 12 5 3 3" xfId="20584"/>
    <cellStyle name="Pourcentage 12 5 3 3 2" xfId="49255"/>
    <cellStyle name="Pourcentage 12 5 3 4" xfId="34919"/>
    <cellStyle name="Pourcentage 12 5 4" xfId="9708"/>
    <cellStyle name="Pourcentage 12 5 4 2" xfId="24191"/>
    <cellStyle name="Pourcentage 12 5 4 2 2" xfId="52862"/>
    <cellStyle name="Pourcentage 12 5 4 3" xfId="38526"/>
    <cellStyle name="Pourcentage 12 5 5" xfId="17021"/>
    <cellStyle name="Pourcentage 12 5 5 2" xfId="45692"/>
    <cellStyle name="Pourcentage 12 5 6" xfId="31356"/>
    <cellStyle name="Pourcentage 12 6" xfId="3390"/>
    <cellStyle name="Pourcentage 12 6 2" xfId="6951"/>
    <cellStyle name="Pourcentage 12 6 2 2" xfId="14155"/>
    <cellStyle name="Pourcentage 12 6 2 2 2" xfId="28638"/>
    <cellStyle name="Pourcentage 12 6 2 2 2 2" xfId="57309"/>
    <cellStyle name="Pourcentage 12 6 2 2 3" xfId="42973"/>
    <cellStyle name="Pourcentage 12 6 2 3" xfId="21468"/>
    <cellStyle name="Pourcentage 12 6 2 3 2" xfId="50139"/>
    <cellStyle name="Pourcentage 12 6 2 4" xfId="35803"/>
    <cellStyle name="Pourcentage 12 6 3" xfId="10592"/>
    <cellStyle name="Pourcentage 12 6 3 2" xfId="25075"/>
    <cellStyle name="Pourcentage 12 6 3 2 2" xfId="53746"/>
    <cellStyle name="Pourcentage 12 6 3 3" xfId="39410"/>
    <cellStyle name="Pourcentage 12 6 4" xfId="17905"/>
    <cellStyle name="Pourcentage 12 6 4 2" xfId="46576"/>
    <cellStyle name="Pourcentage 12 6 5" xfId="32240"/>
    <cellStyle name="Pourcentage 12 7" xfId="5173"/>
    <cellStyle name="Pourcentage 12 7 2" xfId="12377"/>
    <cellStyle name="Pourcentage 12 7 2 2" xfId="26860"/>
    <cellStyle name="Pourcentage 12 7 2 2 2" xfId="55531"/>
    <cellStyle name="Pourcentage 12 7 2 3" xfId="41195"/>
    <cellStyle name="Pourcentage 12 7 3" xfId="19690"/>
    <cellStyle name="Pourcentage 12 7 3 2" xfId="48361"/>
    <cellStyle name="Pourcentage 12 7 4" xfId="34025"/>
    <cellStyle name="Pourcentage 12 8" xfId="8807"/>
    <cellStyle name="Pourcentage 12 8 2" xfId="23290"/>
    <cellStyle name="Pourcentage 12 8 2 2" xfId="51961"/>
    <cellStyle name="Pourcentage 12 8 3" xfId="37625"/>
    <cellStyle name="Pourcentage 12 9" xfId="16127"/>
    <cellStyle name="Pourcentage 12 9 2" xfId="44798"/>
    <cellStyle name="Pourcentage 13" xfId="413"/>
    <cellStyle name="Pourcentage 14" xfId="414"/>
    <cellStyle name="Pourcentage 14 2" xfId="740"/>
    <cellStyle name="Pourcentage 2" xfId="8"/>
    <cellStyle name="Pourcentage 2 10" xfId="415"/>
    <cellStyle name="Pourcentage 2 10 10" xfId="1639"/>
    <cellStyle name="Pourcentage 2 10 2" xfId="741"/>
    <cellStyle name="Pourcentage 2 10 2 2" xfId="1185"/>
    <cellStyle name="Pourcentage 2 10 2 2 2" xfId="3161"/>
    <cellStyle name="Pourcentage 2 10 2 2 2 2" xfId="4924"/>
    <cellStyle name="Pourcentage 2 10 2 2 2 2 2" xfId="8487"/>
    <cellStyle name="Pourcentage 2 10 2 2 2 2 2 2" xfId="15691"/>
    <cellStyle name="Pourcentage 2 10 2 2 2 2 2 2 2" xfId="30174"/>
    <cellStyle name="Pourcentage 2 10 2 2 2 2 2 2 2 2" xfId="58845"/>
    <cellStyle name="Pourcentage 2 10 2 2 2 2 2 2 3" xfId="44509"/>
    <cellStyle name="Pourcentage 2 10 2 2 2 2 2 3" xfId="23004"/>
    <cellStyle name="Pourcentage 2 10 2 2 2 2 2 3 2" xfId="51675"/>
    <cellStyle name="Pourcentage 2 10 2 2 2 2 2 4" xfId="37339"/>
    <cellStyle name="Pourcentage 2 10 2 2 2 2 3" xfId="12128"/>
    <cellStyle name="Pourcentage 2 10 2 2 2 2 3 2" xfId="26611"/>
    <cellStyle name="Pourcentage 2 10 2 2 2 2 3 2 2" xfId="55282"/>
    <cellStyle name="Pourcentage 2 10 2 2 2 2 3 3" xfId="40946"/>
    <cellStyle name="Pourcentage 2 10 2 2 2 2 4" xfId="19441"/>
    <cellStyle name="Pourcentage 2 10 2 2 2 2 4 2" xfId="48112"/>
    <cellStyle name="Pourcentage 2 10 2 2 2 2 5" xfId="33776"/>
    <cellStyle name="Pourcentage 2 10 2 2 2 3" xfId="6719"/>
    <cellStyle name="Pourcentage 2 10 2 2 2 3 2" xfId="13923"/>
    <cellStyle name="Pourcentage 2 10 2 2 2 3 2 2" xfId="28406"/>
    <cellStyle name="Pourcentage 2 10 2 2 2 3 2 2 2" xfId="57077"/>
    <cellStyle name="Pourcentage 2 10 2 2 2 3 2 3" xfId="42741"/>
    <cellStyle name="Pourcentage 2 10 2 2 2 3 3" xfId="21236"/>
    <cellStyle name="Pourcentage 2 10 2 2 2 3 3 2" xfId="49907"/>
    <cellStyle name="Pourcentage 2 10 2 2 2 3 4" xfId="35571"/>
    <cellStyle name="Pourcentage 2 10 2 2 2 4" xfId="10360"/>
    <cellStyle name="Pourcentage 2 10 2 2 2 4 2" xfId="24843"/>
    <cellStyle name="Pourcentage 2 10 2 2 2 4 2 2" xfId="53514"/>
    <cellStyle name="Pourcentage 2 10 2 2 2 4 3" xfId="39178"/>
    <cellStyle name="Pourcentage 2 10 2 2 2 5" xfId="17673"/>
    <cellStyle name="Pourcentage 2 10 2 2 2 5 2" xfId="46344"/>
    <cellStyle name="Pourcentage 2 10 2 2 2 6" xfId="32008"/>
    <cellStyle name="Pourcentage 2 10 2 2 3" xfId="4040"/>
    <cellStyle name="Pourcentage 2 10 2 2 3 2" xfId="7603"/>
    <cellStyle name="Pourcentage 2 10 2 2 3 2 2" xfId="14807"/>
    <cellStyle name="Pourcentage 2 10 2 2 3 2 2 2" xfId="29290"/>
    <cellStyle name="Pourcentage 2 10 2 2 3 2 2 2 2" xfId="57961"/>
    <cellStyle name="Pourcentage 2 10 2 2 3 2 2 3" xfId="43625"/>
    <cellStyle name="Pourcentage 2 10 2 2 3 2 3" xfId="22120"/>
    <cellStyle name="Pourcentage 2 10 2 2 3 2 3 2" xfId="50791"/>
    <cellStyle name="Pourcentage 2 10 2 2 3 2 4" xfId="36455"/>
    <cellStyle name="Pourcentage 2 10 2 2 3 3" xfId="11244"/>
    <cellStyle name="Pourcentage 2 10 2 2 3 3 2" xfId="25727"/>
    <cellStyle name="Pourcentage 2 10 2 2 3 3 2 2" xfId="54398"/>
    <cellStyle name="Pourcentage 2 10 2 2 3 3 3" xfId="40062"/>
    <cellStyle name="Pourcentage 2 10 2 2 3 4" xfId="18557"/>
    <cellStyle name="Pourcentage 2 10 2 2 3 4 2" xfId="47228"/>
    <cellStyle name="Pourcentage 2 10 2 2 3 5" xfId="32892"/>
    <cellStyle name="Pourcentage 2 10 2 2 4" xfId="5825"/>
    <cellStyle name="Pourcentage 2 10 2 2 4 2" xfId="13029"/>
    <cellStyle name="Pourcentage 2 10 2 2 4 2 2" xfId="27512"/>
    <cellStyle name="Pourcentage 2 10 2 2 4 2 2 2" xfId="56183"/>
    <cellStyle name="Pourcentage 2 10 2 2 4 2 3" xfId="41847"/>
    <cellStyle name="Pourcentage 2 10 2 2 4 3" xfId="20342"/>
    <cellStyle name="Pourcentage 2 10 2 2 4 3 2" xfId="49013"/>
    <cellStyle name="Pourcentage 2 10 2 2 4 4" xfId="34677"/>
    <cellStyle name="Pourcentage 2 10 2 2 5" xfId="9466"/>
    <cellStyle name="Pourcentage 2 10 2 2 5 2" xfId="23949"/>
    <cellStyle name="Pourcentage 2 10 2 2 5 2 2" xfId="52620"/>
    <cellStyle name="Pourcentage 2 10 2 2 5 3" xfId="38284"/>
    <cellStyle name="Pourcentage 2 10 2 2 6" xfId="16779"/>
    <cellStyle name="Pourcentage 2 10 2 2 6 2" xfId="45450"/>
    <cellStyle name="Pourcentage 2 10 2 2 7" xfId="31114"/>
    <cellStyle name="Pourcentage 2 10 2 2 8" xfId="2282"/>
    <cellStyle name="Pourcentage 2 10 2 3" xfId="2731"/>
    <cellStyle name="Pourcentage 2 10 2 3 2" xfId="4490"/>
    <cellStyle name="Pourcentage 2 10 2 3 2 2" xfId="8053"/>
    <cellStyle name="Pourcentage 2 10 2 3 2 2 2" xfId="15257"/>
    <cellStyle name="Pourcentage 2 10 2 3 2 2 2 2" xfId="29740"/>
    <cellStyle name="Pourcentage 2 10 2 3 2 2 2 2 2" xfId="58411"/>
    <cellStyle name="Pourcentage 2 10 2 3 2 2 2 3" xfId="44075"/>
    <cellStyle name="Pourcentage 2 10 2 3 2 2 3" xfId="22570"/>
    <cellStyle name="Pourcentage 2 10 2 3 2 2 3 2" xfId="51241"/>
    <cellStyle name="Pourcentage 2 10 2 3 2 2 4" xfId="36905"/>
    <cellStyle name="Pourcentage 2 10 2 3 2 3" xfId="11694"/>
    <cellStyle name="Pourcentage 2 10 2 3 2 3 2" xfId="26177"/>
    <cellStyle name="Pourcentage 2 10 2 3 2 3 2 2" xfId="54848"/>
    <cellStyle name="Pourcentage 2 10 2 3 2 3 3" xfId="40512"/>
    <cellStyle name="Pourcentage 2 10 2 3 2 4" xfId="19007"/>
    <cellStyle name="Pourcentage 2 10 2 3 2 4 2" xfId="47678"/>
    <cellStyle name="Pourcentage 2 10 2 3 2 5" xfId="33342"/>
    <cellStyle name="Pourcentage 2 10 2 3 3" xfId="6285"/>
    <cellStyle name="Pourcentage 2 10 2 3 3 2" xfId="13489"/>
    <cellStyle name="Pourcentage 2 10 2 3 3 2 2" xfId="27972"/>
    <cellStyle name="Pourcentage 2 10 2 3 3 2 2 2" xfId="56643"/>
    <cellStyle name="Pourcentage 2 10 2 3 3 2 3" xfId="42307"/>
    <cellStyle name="Pourcentage 2 10 2 3 3 3" xfId="20802"/>
    <cellStyle name="Pourcentage 2 10 2 3 3 3 2" xfId="49473"/>
    <cellStyle name="Pourcentage 2 10 2 3 3 4" xfId="35137"/>
    <cellStyle name="Pourcentage 2 10 2 3 4" xfId="9926"/>
    <cellStyle name="Pourcentage 2 10 2 3 4 2" xfId="24409"/>
    <cellStyle name="Pourcentage 2 10 2 3 4 2 2" xfId="53080"/>
    <cellStyle name="Pourcentage 2 10 2 3 4 3" xfId="38744"/>
    <cellStyle name="Pourcentage 2 10 2 3 5" xfId="17239"/>
    <cellStyle name="Pourcentage 2 10 2 3 5 2" xfId="45910"/>
    <cellStyle name="Pourcentage 2 10 2 3 6" xfId="31574"/>
    <cellStyle name="Pourcentage 2 10 2 4" xfId="3608"/>
    <cellStyle name="Pourcentage 2 10 2 4 2" xfId="7169"/>
    <cellStyle name="Pourcentage 2 10 2 4 2 2" xfId="14373"/>
    <cellStyle name="Pourcentage 2 10 2 4 2 2 2" xfId="28856"/>
    <cellStyle name="Pourcentage 2 10 2 4 2 2 2 2" xfId="57527"/>
    <cellStyle name="Pourcentage 2 10 2 4 2 2 3" xfId="43191"/>
    <cellStyle name="Pourcentage 2 10 2 4 2 3" xfId="21686"/>
    <cellStyle name="Pourcentage 2 10 2 4 2 3 2" xfId="50357"/>
    <cellStyle name="Pourcentage 2 10 2 4 2 4" xfId="36021"/>
    <cellStyle name="Pourcentage 2 10 2 4 3" xfId="10810"/>
    <cellStyle name="Pourcentage 2 10 2 4 3 2" xfId="25293"/>
    <cellStyle name="Pourcentage 2 10 2 4 3 2 2" xfId="53964"/>
    <cellStyle name="Pourcentage 2 10 2 4 3 3" xfId="39628"/>
    <cellStyle name="Pourcentage 2 10 2 4 4" xfId="18123"/>
    <cellStyle name="Pourcentage 2 10 2 4 4 2" xfId="46794"/>
    <cellStyle name="Pourcentage 2 10 2 4 5" xfId="32458"/>
    <cellStyle name="Pourcentage 2 10 2 5" xfId="5391"/>
    <cellStyle name="Pourcentage 2 10 2 5 2" xfId="12595"/>
    <cellStyle name="Pourcentage 2 10 2 5 2 2" xfId="27078"/>
    <cellStyle name="Pourcentage 2 10 2 5 2 2 2" xfId="55749"/>
    <cellStyle name="Pourcentage 2 10 2 5 2 3" xfId="41413"/>
    <cellStyle name="Pourcentage 2 10 2 5 3" xfId="19908"/>
    <cellStyle name="Pourcentage 2 10 2 5 3 2" xfId="48579"/>
    <cellStyle name="Pourcentage 2 10 2 5 4" xfId="34243"/>
    <cellStyle name="Pourcentage 2 10 2 6" xfId="9029"/>
    <cellStyle name="Pourcentage 2 10 2 6 2" xfId="23512"/>
    <cellStyle name="Pourcentage 2 10 2 6 2 2" xfId="52183"/>
    <cellStyle name="Pourcentage 2 10 2 6 3" xfId="37847"/>
    <cellStyle name="Pourcentage 2 10 2 7" xfId="16345"/>
    <cellStyle name="Pourcentage 2 10 2 7 2" xfId="45016"/>
    <cellStyle name="Pourcentage 2 10 2 8" xfId="30680"/>
    <cellStyle name="Pourcentage 2 10 2 9" xfId="1852"/>
    <cellStyle name="Pourcentage 2 10 3" xfId="969"/>
    <cellStyle name="Pourcentage 2 10 3 2" xfId="2947"/>
    <cellStyle name="Pourcentage 2 10 3 2 2" xfId="4708"/>
    <cellStyle name="Pourcentage 2 10 3 2 2 2" xfId="8271"/>
    <cellStyle name="Pourcentage 2 10 3 2 2 2 2" xfId="15475"/>
    <cellStyle name="Pourcentage 2 10 3 2 2 2 2 2" xfId="29958"/>
    <cellStyle name="Pourcentage 2 10 3 2 2 2 2 2 2" xfId="58629"/>
    <cellStyle name="Pourcentage 2 10 3 2 2 2 2 3" xfId="44293"/>
    <cellStyle name="Pourcentage 2 10 3 2 2 2 3" xfId="22788"/>
    <cellStyle name="Pourcentage 2 10 3 2 2 2 3 2" xfId="51459"/>
    <cellStyle name="Pourcentage 2 10 3 2 2 2 4" xfId="37123"/>
    <cellStyle name="Pourcentage 2 10 3 2 2 3" xfId="11912"/>
    <cellStyle name="Pourcentage 2 10 3 2 2 3 2" xfId="26395"/>
    <cellStyle name="Pourcentage 2 10 3 2 2 3 2 2" xfId="55066"/>
    <cellStyle name="Pourcentage 2 10 3 2 2 3 3" xfId="40730"/>
    <cellStyle name="Pourcentage 2 10 3 2 2 4" xfId="19225"/>
    <cellStyle name="Pourcentage 2 10 3 2 2 4 2" xfId="47896"/>
    <cellStyle name="Pourcentage 2 10 3 2 2 5" xfId="33560"/>
    <cellStyle name="Pourcentage 2 10 3 2 3" xfId="6503"/>
    <cellStyle name="Pourcentage 2 10 3 2 3 2" xfId="13707"/>
    <cellStyle name="Pourcentage 2 10 3 2 3 2 2" xfId="28190"/>
    <cellStyle name="Pourcentage 2 10 3 2 3 2 2 2" xfId="56861"/>
    <cellStyle name="Pourcentage 2 10 3 2 3 2 3" xfId="42525"/>
    <cellStyle name="Pourcentage 2 10 3 2 3 3" xfId="21020"/>
    <cellStyle name="Pourcentage 2 10 3 2 3 3 2" xfId="49691"/>
    <cellStyle name="Pourcentage 2 10 3 2 3 4" xfId="35355"/>
    <cellStyle name="Pourcentage 2 10 3 2 4" xfId="10144"/>
    <cellStyle name="Pourcentage 2 10 3 2 4 2" xfId="24627"/>
    <cellStyle name="Pourcentage 2 10 3 2 4 2 2" xfId="53298"/>
    <cellStyle name="Pourcentage 2 10 3 2 4 3" xfId="38962"/>
    <cellStyle name="Pourcentage 2 10 3 2 5" xfId="17457"/>
    <cellStyle name="Pourcentage 2 10 3 2 5 2" xfId="46128"/>
    <cellStyle name="Pourcentage 2 10 3 2 6" xfId="31792"/>
    <cellStyle name="Pourcentage 2 10 3 3" xfId="3824"/>
    <cellStyle name="Pourcentage 2 10 3 3 2" xfId="7387"/>
    <cellStyle name="Pourcentage 2 10 3 3 2 2" xfId="14591"/>
    <cellStyle name="Pourcentage 2 10 3 3 2 2 2" xfId="29074"/>
    <cellStyle name="Pourcentage 2 10 3 3 2 2 2 2" xfId="57745"/>
    <cellStyle name="Pourcentage 2 10 3 3 2 2 3" xfId="43409"/>
    <cellStyle name="Pourcentage 2 10 3 3 2 3" xfId="21904"/>
    <cellStyle name="Pourcentage 2 10 3 3 2 3 2" xfId="50575"/>
    <cellStyle name="Pourcentage 2 10 3 3 2 4" xfId="36239"/>
    <cellStyle name="Pourcentage 2 10 3 3 3" xfId="11028"/>
    <cellStyle name="Pourcentage 2 10 3 3 3 2" xfId="25511"/>
    <cellStyle name="Pourcentage 2 10 3 3 3 2 2" xfId="54182"/>
    <cellStyle name="Pourcentage 2 10 3 3 3 3" xfId="39846"/>
    <cellStyle name="Pourcentage 2 10 3 3 4" xfId="18341"/>
    <cellStyle name="Pourcentage 2 10 3 3 4 2" xfId="47012"/>
    <cellStyle name="Pourcentage 2 10 3 3 5" xfId="32676"/>
    <cellStyle name="Pourcentage 2 10 3 4" xfId="5609"/>
    <cellStyle name="Pourcentage 2 10 3 4 2" xfId="12813"/>
    <cellStyle name="Pourcentage 2 10 3 4 2 2" xfId="27296"/>
    <cellStyle name="Pourcentage 2 10 3 4 2 2 2" xfId="55967"/>
    <cellStyle name="Pourcentage 2 10 3 4 2 3" xfId="41631"/>
    <cellStyle name="Pourcentage 2 10 3 4 3" xfId="20126"/>
    <cellStyle name="Pourcentage 2 10 3 4 3 2" xfId="48797"/>
    <cellStyle name="Pourcentage 2 10 3 4 4" xfId="34461"/>
    <cellStyle name="Pourcentage 2 10 3 5" xfId="9250"/>
    <cellStyle name="Pourcentage 2 10 3 5 2" xfId="23733"/>
    <cellStyle name="Pourcentage 2 10 3 5 2 2" xfId="52404"/>
    <cellStyle name="Pourcentage 2 10 3 5 3" xfId="38068"/>
    <cellStyle name="Pourcentage 2 10 3 6" xfId="16563"/>
    <cellStyle name="Pourcentage 2 10 3 6 2" xfId="45234"/>
    <cellStyle name="Pourcentage 2 10 3 7" xfId="30898"/>
    <cellStyle name="Pourcentage 2 10 3 8" xfId="2068"/>
    <cellStyle name="Pourcentage 2 10 4" xfId="2519"/>
    <cellStyle name="Pourcentage 2 10 4 2" xfId="4274"/>
    <cellStyle name="Pourcentage 2 10 4 2 2" xfId="7837"/>
    <cellStyle name="Pourcentage 2 10 4 2 2 2" xfId="15041"/>
    <cellStyle name="Pourcentage 2 10 4 2 2 2 2" xfId="29524"/>
    <cellStyle name="Pourcentage 2 10 4 2 2 2 2 2" xfId="58195"/>
    <cellStyle name="Pourcentage 2 10 4 2 2 2 3" xfId="43859"/>
    <cellStyle name="Pourcentage 2 10 4 2 2 3" xfId="22354"/>
    <cellStyle name="Pourcentage 2 10 4 2 2 3 2" xfId="51025"/>
    <cellStyle name="Pourcentage 2 10 4 2 2 4" xfId="36689"/>
    <cellStyle name="Pourcentage 2 10 4 2 3" xfId="11478"/>
    <cellStyle name="Pourcentage 2 10 4 2 3 2" xfId="25961"/>
    <cellStyle name="Pourcentage 2 10 4 2 3 2 2" xfId="54632"/>
    <cellStyle name="Pourcentage 2 10 4 2 3 3" xfId="40296"/>
    <cellStyle name="Pourcentage 2 10 4 2 4" xfId="18791"/>
    <cellStyle name="Pourcentage 2 10 4 2 4 2" xfId="47462"/>
    <cellStyle name="Pourcentage 2 10 4 2 5" xfId="33126"/>
    <cellStyle name="Pourcentage 2 10 4 3" xfId="6069"/>
    <cellStyle name="Pourcentage 2 10 4 3 2" xfId="13273"/>
    <cellStyle name="Pourcentage 2 10 4 3 2 2" xfId="27756"/>
    <cellStyle name="Pourcentage 2 10 4 3 2 2 2" xfId="56427"/>
    <cellStyle name="Pourcentage 2 10 4 3 2 3" xfId="42091"/>
    <cellStyle name="Pourcentage 2 10 4 3 3" xfId="20586"/>
    <cellStyle name="Pourcentage 2 10 4 3 3 2" xfId="49257"/>
    <cellStyle name="Pourcentage 2 10 4 3 4" xfId="34921"/>
    <cellStyle name="Pourcentage 2 10 4 4" xfId="9710"/>
    <cellStyle name="Pourcentage 2 10 4 4 2" xfId="24193"/>
    <cellStyle name="Pourcentage 2 10 4 4 2 2" xfId="52864"/>
    <cellStyle name="Pourcentage 2 10 4 4 3" xfId="38528"/>
    <cellStyle name="Pourcentage 2 10 4 5" xfId="17023"/>
    <cellStyle name="Pourcentage 2 10 4 5 2" xfId="45694"/>
    <cellStyle name="Pourcentage 2 10 4 6" xfId="31358"/>
    <cellStyle name="Pourcentage 2 10 5" xfId="3392"/>
    <cellStyle name="Pourcentage 2 10 5 2" xfId="6953"/>
    <cellStyle name="Pourcentage 2 10 5 2 2" xfId="14157"/>
    <cellStyle name="Pourcentage 2 10 5 2 2 2" xfId="28640"/>
    <cellStyle name="Pourcentage 2 10 5 2 2 2 2" xfId="57311"/>
    <cellStyle name="Pourcentage 2 10 5 2 2 3" xfId="42975"/>
    <cellStyle name="Pourcentage 2 10 5 2 3" xfId="21470"/>
    <cellStyle name="Pourcentage 2 10 5 2 3 2" xfId="50141"/>
    <cellStyle name="Pourcentage 2 10 5 2 4" xfId="35805"/>
    <cellStyle name="Pourcentage 2 10 5 3" xfId="10594"/>
    <cellStyle name="Pourcentage 2 10 5 3 2" xfId="25077"/>
    <cellStyle name="Pourcentage 2 10 5 3 2 2" xfId="53748"/>
    <cellStyle name="Pourcentage 2 10 5 3 3" xfId="39412"/>
    <cellStyle name="Pourcentage 2 10 5 4" xfId="17907"/>
    <cellStyle name="Pourcentage 2 10 5 4 2" xfId="46578"/>
    <cellStyle name="Pourcentage 2 10 5 5" xfId="32242"/>
    <cellStyle name="Pourcentage 2 10 6" xfId="5175"/>
    <cellStyle name="Pourcentage 2 10 6 2" xfId="12379"/>
    <cellStyle name="Pourcentage 2 10 6 2 2" xfId="26862"/>
    <cellStyle name="Pourcentage 2 10 6 2 2 2" xfId="55533"/>
    <cellStyle name="Pourcentage 2 10 6 2 3" xfId="41197"/>
    <cellStyle name="Pourcentage 2 10 6 3" xfId="19692"/>
    <cellStyle name="Pourcentage 2 10 6 3 2" xfId="48363"/>
    <cellStyle name="Pourcentage 2 10 6 4" xfId="34027"/>
    <cellStyle name="Pourcentage 2 10 7" xfId="8809"/>
    <cellStyle name="Pourcentage 2 10 7 2" xfId="23292"/>
    <cellStyle name="Pourcentage 2 10 7 2 2" xfId="51963"/>
    <cellStyle name="Pourcentage 2 10 7 3" xfId="37627"/>
    <cellStyle name="Pourcentage 2 10 8" xfId="16129"/>
    <cellStyle name="Pourcentage 2 10 8 2" xfId="44800"/>
    <cellStyle name="Pourcentage 2 10 9" xfId="30464"/>
    <cellStyle name="Pourcentage 2 11" xfId="416"/>
    <cellStyle name="Pourcentage 2 11 10" xfId="1640"/>
    <cellStyle name="Pourcentage 2 11 2" xfId="742"/>
    <cellStyle name="Pourcentage 2 11 2 2" xfId="1186"/>
    <cellStyle name="Pourcentage 2 11 2 2 2" xfId="3162"/>
    <cellStyle name="Pourcentage 2 11 2 2 2 2" xfId="4925"/>
    <cellStyle name="Pourcentage 2 11 2 2 2 2 2" xfId="8488"/>
    <cellStyle name="Pourcentage 2 11 2 2 2 2 2 2" xfId="15692"/>
    <cellStyle name="Pourcentage 2 11 2 2 2 2 2 2 2" xfId="30175"/>
    <cellStyle name="Pourcentage 2 11 2 2 2 2 2 2 2 2" xfId="58846"/>
    <cellStyle name="Pourcentage 2 11 2 2 2 2 2 2 3" xfId="44510"/>
    <cellStyle name="Pourcentage 2 11 2 2 2 2 2 3" xfId="23005"/>
    <cellStyle name="Pourcentage 2 11 2 2 2 2 2 3 2" xfId="51676"/>
    <cellStyle name="Pourcentage 2 11 2 2 2 2 2 4" xfId="37340"/>
    <cellStyle name="Pourcentage 2 11 2 2 2 2 3" xfId="12129"/>
    <cellStyle name="Pourcentage 2 11 2 2 2 2 3 2" xfId="26612"/>
    <cellStyle name="Pourcentage 2 11 2 2 2 2 3 2 2" xfId="55283"/>
    <cellStyle name="Pourcentage 2 11 2 2 2 2 3 3" xfId="40947"/>
    <cellStyle name="Pourcentage 2 11 2 2 2 2 4" xfId="19442"/>
    <cellStyle name="Pourcentage 2 11 2 2 2 2 4 2" xfId="48113"/>
    <cellStyle name="Pourcentage 2 11 2 2 2 2 5" xfId="33777"/>
    <cellStyle name="Pourcentage 2 11 2 2 2 3" xfId="6720"/>
    <cellStyle name="Pourcentage 2 11 2 2 2 3 2" xfId="13924"/>
    <cellStyle name="Pourcentage 2 11 2 2 2 3 2 2" xfId="28407"/>
    <cellStyle name="Pourcentage 2 11 2 2 2 3 2 2 2" xfId="57078"/>
    <cellStyle name="Pourcentage 2 11 2 2 2 3 2 3" xfId="42742"/>
    <cellStyle name="Pourcentage 2 11 2 2 2 3 3" xfId="21237"/>
    <cellStyle name="Pourcentage 2 11 2 2 2 3 3 2" xfId="49908"/>
    <cellStyle name="Pourcentage 2 11 2 2 2 3 4" xfId="35572"/>
    <cellStyle name="Pourcentage 2 11 2 2 2 4" xfId="10361"/>
    <cellStyle name="Pourcentage 2 11 2 2 2 4 2" xfId="24844"/>
    <cellStyle name="Pourcentage 2 11 2 2 2 4 2 2" xfId="53515"/>
    <cellStyle name="Pourcentage 2 11 2 2 2 4 3" xfId="39179"/>
    <cellStyle name="Pourcentage 2 11 2 2 2 5" xfId="17674"/>
    <cellStyle name="Pourcentage 2 11 2 2 2 5 2" xfId="46345"/>
    <cellStyle name="Pourcentage 2 11 2 2 2 6" xfId="32009"/>
    <cellStyle name="Pourcentage 2 11 2 2 3" xfId="4041"/>
    <cellStyle name="Pourcentage 2 11 2 2 3 2" xfId="7604"/>
    <cellStyle name="Pourcentage 2 11 2 2 3 2 2" xfId="14808"/>
    <cellStyle name="Pourcentage 2 11 2 2 3 2 2 2" xfId="29291"/>
    <cellStyle name="Pourcentage 2 11 2 2 3 2 2 2 2" xfId="57962"/>
    <cellStyle name="Pourcentage 2 11 2 2 3 2 2 3" xfId="43626"/>
    <cellStyle name="Pourcentage 2 11 2 2 3 2 3" xfId="22121"/>
    <cellStyle name="Pourcentage 2 11 2 2 3 2 3 2" xfId="50792"/>
    <cellStyle name="Pourcentage 2 11 2 2 3 2 4" xfId="36456"/>
    <cellStyle name="Pourcentage 2 11 2 2 3 3" xfId="11245"/>
    <cellStyle name="Pourcentage 2 11 2 2 3 3 2" xfId="25728"/>
    <cellStyle name="Pourcentage 2 11 2 2 3 3 2 2" xfId="54399"/>
    <cellStyle name="Pourcentage 2 11 2 2 3 3 3" xfId="40063"/>
    <cellStyle name="Pourcentage 2 11 2 2 3 4" xfId="18558"/>
    <cellStyle name="Pourcentage 2 11 2 2 3 4 2" xfId="47229"/>
    <cellStyle name="Pourcentage 2 11 2 2 3 5" xfId="32893"/>
    <cellStyle name="Pourcentage 2 11 2 2 4" xfId="5826"/>
    <cellStyle name="Pourcentage 2 11 2 2 4 2" xfId="13030"/>
    <cellStyle name="Pourcentage 2 11 2 2 4 2 2" xfId="27513"/>
    <cellStyle name="Pourcentage 2 11 2 2 4 2 2 2" xfId="56184"/>
    <cellStyle name="Pourcentage 2 11 2 2 4 2 3" xfId="41848"/>
    <cellStyle name="Pourcentage 2 11 2 2 4 3" xfId="20343"/>
    <cellStyle name="Pourcentage 2 11 2 2 4 3 2" xfId="49014"/>
    <cellStyle name="Pourcentage 2 11 2 2 4 4" xfId="34678"/>
    <cellStyle name="Pourcentage 2 11 2 2 5" xfId="9467"/>
    <cellStyle name="Pourcentage 2 11 2 2 5 2" xfId="23950"/>
    <cellStyle name="Pourcentage 2 11 2 2 5 2 2" xfId="52621"/>
    <cellStyle name="Pourcentage 2 11 2 2 5 3" xfId="38285"/>
    <cellStyle name="Pourcentage 2 11 2 2 6" xfId="16780"/>
    <cellStyle name="Pourcentage 2 11 2 2 6 2" xfId="45451"/>
    <cellStyle name="Pourcentage 2 11 2 2 7" xfId="31115"/>
    <cellStyle name="Pourcentage 2 11 2 2 8" xfId="2283"/>
    <cellStyle name="Pourcentage 2 11 2 3" xfId="2732"/>
    <cellStyle name="Pourcentage 2 11 2 3 2" xfId="4491"/>
    <cellStyle name="Pourcentage 2 11 2 3 2 2" xfId="8054"/>
    <cellStyle name="Pourcentage 2 11 2 3 2 2 2" xfId="15258"/>
    <cellStyle name="Pourcentage 2 11 2 3 2 2 2 2" xfId="29741"/>
    <cellStyle name="Pourcentage 2 11 2 3 2 2 2 2 2" xfId="58412"/>
    <cellStyle name="Pourcentage 2 11 2 3 2 2 2 3" xfId="44076"/>
    <cellStyle name="Pourcentage 2 11 2 3 2 2 3" xfId="22571"/>
    <cellStyle name="Pourcentage 2 11 2 3 2 2 3 2" xfId="51242"/>
    <cellStyle name="Pourcentage 2 11 2 3 2 2 4" xfId="36906"/>
    <cellStyle name="Pourcentage 2 11 2 3 2 3" xfId="11695"/>
    <cellStyle name="Pourcentage 2 11 2 3 2 3 2" xfId="26178"/>
    <cellStyle name="Pourcentage 2 11 2 3 2 3 2 2" xfId="54849"/>
    <cellStyle name="Pourcentage 2 11 2 3 2 3 3" xfId="40513"/>
    <cellStyle name="Pourcentage 2 11 2 3 2 4" xfId="19008"/>
    <cellStyle name="Pourcentage 2 11 2 3 2 4 2" xfId="47679"/>
    <cellStyle name="Pourcentage 2 11 2 3 2 5" xfId="33343"/>
    <cellStyle name="Pourcentage 2 11 2 3 3" xfId="6286"/>
    <cellStyle name="Pourcentage 2 11 2 3 3 2" xfId="13490"/>
    <cellStyle name="Pourcentage 2 11 2 3 3 2 2" xfId="27973"/>
    <cellStyle name="Pourcentage 2 11 2 3 3 2 2 2" xfId="56644"/>
    <cellStyle name="Pourcentage 2 11 2 3 3 2 3" xfId="42308"/>
    <cellStyle name="Pourcentage 2 11 2 3 3 3" xfId="20803"/>
    <cellStyle name="Pourcentage 2 11 2 3 3 3 2" xfId="49474"/>
    <cellStyle name="Pourcentage 2 11 2 3 3 4" xfId="35138"/>
    <cellStyle name="Pourcentage 2 11 2 3 4" xfId="9927"/>
    <cellStyle name="Pourcentage 2 11 2 3 4 2" xfId="24410"/>
    <cellStyle name="Pourcentage 2 11 2 3 4 2 2" xfId="53081"/>
    <cellStyle name="Pourcentage 2 11 2 3 4 3" xfId="38745"/>
    <cellStyle name="Pourcentage 2 11 2 3 5" xfId="17240"/>
    <cellStyle name="Pourcentage 2 11 2 3 5 2" xfId="45911"/>
    <cellStyle name="Pourcentage 2 11 2 3 6" xfId="31575"/>
    <cellStyle name="Pourcentage 2 11 2 4" xfId="3609"/>
    <cellStyle name="Pourcentage 2 11 2 4 2" xfId="7170"/>
    <cellStyle name="Pourcentage 2 11 2 4 2 2" xfId="14374"/>
    <cellStyle name="Pourcentage 2 11 2 4 2 2 2" xfId="28857"/>
    <cellStyle name="Pourcentage 2 11 2 4 2 2 2 2" xfId="57528"/>
    <cellStyle name="Pourcentage 2 11 2 4 2 2 3" xfId="43192"/>
    <cellStyle name="Pourcentage 2 11 2 4 2 3" xfId="21687"/>
    <cellStyle name="Pourcentage 2 11 2 4 2 3 2" xfId="50358"/>
    <cellStyle name="Pourcentage 2 11 2 4 2 4" xfId="36022"/>
    <cellStyle name="Pourcentage 2 11 2 4 3" xfId="10811"/>
    <cellStyle name="Pourcentage 2 11 2 4 3 2" xfId="25294"/>
    <cellStyle name="Pourcentage 2 11 2 4 3 2 2" xfId="53965"/>
    <cellStyle name="Pourcentage 2 11 2 4 3 3" xfId="39629"/>
    <cellStyle name="Pourcentage 2 11 2 4 4" xfId="18124"/>
    <cellStyle name="Pourcentage 2 11 2 4 4 2" xfId="46795"/>
    <cellStyle name="Pourcentage 2 11 2 4 5" xfId="32459"/>
    <cellStyle name="Pourcentage 2 11 2 5" xfId="5392"/>
    <cellStyle name="Pourcentage 2 11 2 5 2" xfId="12596"/>
    <cellStyle name="Pourcentage 2 11 2 5 2 2" xfId="27079"/>
    <cellStyle name="Pourcentage 2 11 2 5 2 2 2" xfId="55750"/>
    <cellStyle name="Pourcentage 2 11 2 5 2 3" xfId="41414"/>
    <cellStyle name="Pourcentage 2 11 2 5 3" xfId="19909"/>
    <cellStyle name="Pourcentage 2 11 2 5 3 2" xfId="48580"/>
    <cellStyle name="Pourcentage 2 11 2 5 4" xfId="34244"/>
    <cellStyle name="Pourcentage 2 11 2 6" xfId="9030"/>
    <cellStyle name="Pourcentage 2 11 2 6 2" xfId="23513"/>
    <cellStyle name="Pourcentage 2 11 2 6 2 2" xfId="52184"/>
    <cellStyle name="Pourcentage 2 11 2 6 3" xfId="37848"/>
    <cellStyle name="Pourcentage 2 11 2 7" xfId="16346"/>
    <cellStyle name="Pourcentage 2 11 2 7 2" xfId="45017"/>
    <cellStyle name="Pourcentage 2 11 2 8" xfId="30681"/>
    <cellStyle name="Pourcentage 2 11 2 9" xfId="1853"/>
    <cellStyle name="Pourcentage 2 11 3" xfId="970"/>
    <cellStyle name="Pourcentage 2 11 3 2" xfId="2948"/>
    <cellStyle name="Pourcentage 2 11 3 2 2" xfId="4709"/>
    <cellStyle name="Pourcentage 2 11 3 2 2 2" xfId="8272"/>
    <cellStyle name="Pourcentage 2 11 3 2 2 2 2" xfId="15476"/>
    <cellStyle name="Pourcentage 2 11 3 2 2 2 2 2" xfId="29959"/>
    <cellStyle name="Pourcentage 2 11 3 2 2 2 2 2 2" xfId="58630"/>
    <cellStyle name="Pourcentage 2 11 3 2 2 2 2 3" xfId="44294"/>
    <cellStyle name="Pourcentage 2 11 3 2 2 2 3" xfId="22789"/>
    <cellStyle name="Pourcentage 2 11 3 2 2 2 3 2" xfId="51460"/>
    <cellStyle name="Pourcentage 2 11 3 2 2 2 4" xfId="37124"/>
    <cellStyle name="Pourcentage 2 11 3 2 2 3" xfId="11913"/>
    <cellStyle name="Pourcentage 2 11 3 2 2 3 2" xfId="26396"/>
    <cellStyle name="Pourcentage 2 11 3 2 2 3 2 2" xfId="55067"/>
    <cellStyle name="Pourcentage 2 11 3 2 2 3 3" xfId="40731"/>
    <cellStyle name="Pourcentage 2 11 3 2 2 4" xfId="19226"/>
    <cellStyle name="Pourcentage 2 11 3 2 2 4 2" xfId="47897"/>
    <cellStyle name="Pourcentage 2 11 3 2 2 5" xfId="33561"/>
    <cellStyle name="Pourcentage 2 11 3 2 3" xfId="6504"/>
    <cellStyle name="Pourcentage 2 11 3 2 3 2" xfId="13708"/>
    <cellStyle name="Pourcentage 2 11 3 2 3 2 2" xfId="28191"/>
    <cellStyle name="Pourcentage 2 11 3 2 3 2 2 2" xfId="56862"/>
    <cellStyle name="Pourcentage 2 11 3 2 3 2 3" xfId="42526"/>
    <cellStyle name="Pourcentage 2 11 3 2 3 3" xfId="21021"/>
    <cellStyle name="Pourcentage 2 11 3 2 3 3 2" xfId="49692"/>
    <cellStyle name="Pourcentage 2 11 3 2 3 4" xfId="35356"/>
    <cellStyle name="Pourcentage 2 11 3 2 4" xfId="10145"/>
    <cellStyle name="Pourcentage 2 11 3 2 4 2" xfId="24628"/>
    <cellStyle name="Pourcentage 2 11 3 2 4 2 2" xfId="53299"/>
    <cellStyle name="Pourcentage 2 11 3 2 4 3" xfId="38963"/>
    <cellStyle name="Pourcentage 2 11 3 2 5" xfId="17458"/>
    <cellStyle name="Pourcentage 2 11 3 2 5 2" xfId="46129"/>
    <cellStyle name="Pourcentage 2 11 3 2 6" xfId="31793"/>
    <cellStyle name="Pourcentage 2 11 3 3" xfId="3825"/>
    <cellStyle name="Pourcentage 2 11 3 3 2" xfId="7388"/>
    <cellStyle name="Pourcentage 2 11 3 3 2 2" xfId="14592"/>
    <cellStyle name="Pourcentage 2 11 3 3 2 2 2" xfId="29075"/>
    <cellStyle name="Pourcentage 2 11 3 3 2 2 2 2" xfId="57746"/>
    <cellStyle name="Pourcentage 2 11 3 3 2 2 3" xfId="43410"/>
    <cellStyle name="Pourcentage 2 11 3 3 2 3" xfId="21905"/>
    <cellStyle name="Pourcentage 2 11 3 3 2 3 2" xfId="50576"/>
    <cellStyle name="Pourcentage 2 11 3 3 2 4" xfId="36240"/>
    <cellStyle name="Pourcentage 2 11 3 3 3" xfId="11029"/>
    <cellStyle name="Pourcentage 2 11 3 3 3 2" xfId="25512"/>
    <cellStyle name="Pourcentage 2 11 3 3 3 2 2" xfId="54183"/>
    <cellStyle name="Pourcentage 2 11 3 3 3 3" xfId="39847"/>
    <cellStyle name="Pourcentage 2 11 3 3 4" xfId="18342"/>
    <cellStyle name="Pourcentage 2 11 3 3 4 2" xfId="47013"/>
    <cellStyle name="Pourcentage 2 11 3 3 5" xfId="32677"/>
    <cellStyle name="Pourcentage 2 11 3 4" xfId="5610"/>
    <cellStyle name="Pourcentage 2 11 3 4 2" xfId="12814"/>
    <cellStyle name="Pourcentage 2 11 3 4 2 2" xfId="27297"/>
    <cellStyle name="Pourcentage 2 11 3 4 2 2 2" xfId="55968"/>
    <cellStyle name="Pourcentage 2 11 3 4 2 3" xfId="41632"/>
    <cellStyle name="Pourcentage 2 11 3 4 3" xfId="20127"/>
    <cellStyle name="Pourcentage 2 11 3 4 3 2" xfId="48798"/>
    <cellStyle name="Pourcentage 2 11 3 4 4" xfId="34462"/>
    <cellStyle name="Pourcentage 2 11 3 5" xfId="9251"/>
    <cellStyle name="Pourcentage 2 11 3 5 2" xfId="23734"/>
    <cellStyle name="Pourcentage 2 11 3 5 2 2" xfId="52405"/>
    <cellStyle name="Pourcentage 2 11 3 5 3" xfId="38069"/>
    <cellStyle name="Pourcentage 2 11 3 6" xfId="16564"/>
    <cellStyle name="Pourcentage 2 11 3 6 2" xfId="45235"/>
    <cellStyle name="Pourcentage 2 11 3 7" xfId="30899"/>
    <cellStyle name="Pourcentage 2 11 3 8" xfId="2069"/>
    <cellStyle name="Pourcentage 2 11 4" xfId="2520"/>
    <cellStyle name="Pourcentage 2 11 4 2" xfId="4275"/>
    <cellStyle name="Pourcentage 2 11 4 2 2" xfId="7838"/>
    <cellStyle name="Pourcentage 2 11 4 2 2 2" xfId="15042"/>
    <cellStyle name="Pourcentage 2 11 4 2 2 2 2" xfId="29525"/>
    <cellStyle name="Pourcentage 2 11 4 2 2 2 2 2" xfId="58196"/>
    <cellStyle name="Pourcentage 2 11 4 2 2 2 3" xfId="43860"/>
    <cellStyle name="Pourcentage 2 11 4 2 2 3" xfId="22355"/>
    <cellStyle name="Pourcentage 2 11 4 2 2 3 2" xfId="51026"/>
    <cellStyle name="Pourcentage 2 11 4 2 2 4" xfId="36690"/>
    <cellStyle name="Pourcentage 2 11 4 2 3" xfId="11479"/>
    <cellStyle name="Pourcentage 2 11 4 2 3 2" xfId="25962"/>
    <cellStyle name="Pourcentage 2 11 4 2 3 2 2" xfId="54633"/>
    <cellStyle name="Pourcentage 2 11 4 2 3 3" xfId="40297"/>
    <cellStyle name="Pourcentage 2 11 4 2 4" xfId="18792"/>
    <cellStyle name="Pourcentage 2 11 4 2 4 2" xfId="47463"/>
    <cellStyle name="Pourcentage 2 11 4 2 5" xfId="33127"/>
    <cellStyle name="Pourcentage 2 11 4 3" xfId="6070"/>
    <cellStyle name="Pourcentage 2 11 4 3 2" xfId="13274"/>
    <cellStyle name="Pourcentage 2 11 4 3 2 2" xfId="27757"/>
    <cellStyle name="Pourcentage 2 11 4 3 2 2 2" xfId="56428"/>
    <cellStyle name="Pourcentage 2 11 4 3 2 3" xfId="42092"/>
    <cellStyle name="Pourcentage 2 11 4 3 3" xfId="20587"/>
    <cellStyle name="Pourcentage 2 11 4 3 3 2" xfId="49258"/>
    <cellStyle name="Pourcentage 2 11 4 3 4" xfId="34922"/>
    <cellStyle name="Pourcentage 2 11 4 4" xfId="9711"/>
    <cellStyle name="Pourcentage 2 11 4 4 2" xfId="24194"/>
    <cellStyle name="Pourcentage 2 11 4 4 2 2" xfId="52865"/>
    <cellStyle name="Pourcentage 2 11 4 4 3" xfId="38529"/>
    <cellStyle name="Pourcentage 2 11 4 5" xfId="17024"/>
    <cellStyle name="Pourcentage 2 11 4 5 2" xfId="45695"/>
    <cellStyle name="Pourcentage 2 11 4 6" xfId="31359"/>
    <cellStyle name="Pourcentage 2 11 5" xfId="3393"/>
    <cellStyle name="Pourcentage 2 11 5 2" xfId="6954"/>
    <cellStyle name="Pourcentage 2 11 5 2 2" xfId="14158"/>
    <cellStyle name="Pourcentage 2 11 5 2 2 2" xfId="28641"/>
    <cellStyle name="Pourcentage 2 11 5 2 2 2 2" xfId="57312"/>
    <cellStyle name="Pourcentage 2 11 5 2 2 3" xfId="42976"/>
    <cellStyle name="Pourcentage 2 11 5 2 3" xfId="21471"/>
    <cellStyle name="Pourcentage 2 11 5 2 3 2" xfId="50142"/>
    <cellStyle name="Pourcentage 2 11 5 2 4" xfId="35806"/>
    <cellStyle name="Pourcentage 2 11 5 3" xfId="10595"/>
    <cellStyle name="Pourcentage 2 11 5 3 2" xfId="25078"/>
    <cellStyle name="Pourcentage 2 11 5 3 2 2" xfId="53749"/>
    <cellStyle name="Pourcentage 2 11 5 3 3" xfId="39413"/>
    <cellStyle name="Pourcentage 2 11 5 4" xfId="17908"/>
    <cellStyle name="Pourcentage 2 11 5 4 2" xfId="46579"/>
    <cellStyle name="Pourcentage 2 11 5 5" xfId="32243"/>
    <cellStyle name="Pourcentage 2 11 6" xfId="5176"/>
    <cellStyle name="Pourcentage 2 11 6 2" xfId="12380"/>
    <cellStyle name="Pourcentage 2 11 6 2 2" xfId="26863"/>
    <cellStyle name="Pourcentage 2 11 6 2 2 2" xfId="55534"/>
    <cellStyle name="Pourcentage 2 11 6 2 3" xfId="41198"/>
    <cellStyle name="Pourcentage 2 11 6 3" xfId="19693"/>
    <cellStyle name="Pourcentage 2 11 6 3 2" xfId="48364"/>
    <cellStyle name="Pourcentage 2 11 6 4" xfId="34028"/>
    <cellStyle name="Pourcentage 2 11 7" xfId="8810"/>
    <cellStyle name="Pourcentage 2 11 7 2" xfId="23293"/>
    <cellStyle name="Pourcentage 2 11 7 2 2" xfId="51964"/>
    <cellStyle name="Pourcentage 2 11 7 3" xfId="37628"/>
    <cellStyle name="Pourcentage 2 11 8" xfId="16130"/>
    <cellStyle name="Pourcentage 2 11 8 2" xfId="44801"/>
    <cellStyle name="Pourcentage 2 11 9" xfId="30465"/>
    <cellStyle name="Pourcentage 2 2" xfId="417"/>
    <cellStyle name="Pourcentage 2 2 2" xfId="418"/>
    <cellStyle name="Pourcentage 2 2 3" xfId="419"/>
    <cellStyle name="Pourcentage 2 2 4" xfId="420"/>
    <cellStyle name="Pourcentage 2 2 5" xfId="421"/>
    <cellStyle name="Pourcentage 2 2 6" xfId="422"/>
    <cellStyle name="Pourcentage 2 3" xfId="423"/>
    <cellStyle name="Pourcentage 2 4" xfId="424"/>
    <cellStyle name="Pourcentage 2 5" xfId="425"/>
    <cellStyle name="Pourcentage 2 6" xfId="426"/>
    <cellStyle name="Pourcentage 2 7" xfId="427"/>
    <cellStyle name="Pourcentage 2 7 10" xfId="16131"/>
    <cellStyle name="Pourcentage 2 7 10 2" xfId="44802"/>
    <cellStyle name="Pourcentage 2 7 11" xfId="30466"/>
    <cellStyle name="Pourcentage 2 7 12" xfId="1641"/>
    <cellStyle name="Pourcentage 2 7 2" xfId="428"/>
    <cellStyle name="Pourcentage 2 7 2 10" xfId="30467"/>
    <cellStyle name="Pourcentage 2 7 2 11" xfId="1642"/>
    <cellStyle name="Pourcentage 2 7 2 2" xfId="429"/>
    <cellStyle name="Pourcentage 2 7 2 2 10" xfId="1643"/>
    <cellStyle name="Pourcentage 2 7 2 2 2" xfId="745"/>
    <cellStyle name="Pourcentage 2 7 2 2 2 2" xfId="1189"/>
    <cellStyle name="Pourcentage 2 7 2 2 2 2 2" xfId="3165"/>
    <cellStyle name="Pourcentage 2 7 2 2 2 2 2 2" xfId="4928"/>
    <cellStyle name="Pourcentage 2 7 2 2 2 2 2 2 2" xfId="8491"/>
    <cellStyle name="Pourcentage 2 7 2 2 2 2 2 2 2 2" xfId="15695"/>
    <cellStyle name="Pourcentage 2 7 2 2 2 2 2 2 2 2 2" xfId="30178"/>
    <cellStyle name="Pourcentage 2 7 2 2 2 2 2 2 2 2 2 2" xfId="58849"/>
    <cellStyle name="Pourcentage 2 7 2 2 2 2 2 2 2 2 3" xfId="44513"/>
    <cellStyle name="Pourcentage 2 7 2 2 2 2 2 2 2 3" xfId="23008"/>
    <cellStyle name="Pourcentage 2 7 2 2 2 2 2 2 2 3 2" xfId="51679"/>
    <cellStyle name="Pourcentage 2 7 2 2 2 2 2 2 2 4" xfId="37343"/>
    <cellStyle name="Pourcentage 2 7 2 2 2 2 2 2 3" xfId="12132"/>
    <cellStyle name="Pourcentage 2 7 2 2 2 2 2 2 3 2" xfId="26615"/>
    <cellStyle name="Pourcentage 2 7 2 2 2 2 2 2 3 2 2" xfId="55286"/>
    <cellStyle name="Pourcentage 2 7 2 2 2 2 2 2 3 3" xfId="40950"/>
    <cellStyle name="Pourcentage 2 7 2 2 2 2 2 2 4" xfId="19445"/>
    <cellStyle name="Pourcentage 2 7 2 2 2 2 2 2 4 2" xfId="48116"/>
    <cellStyle name="Pourcentage 2 7 2 2 2 2 2 2 5" xfId="33780"/>
    <cellStyle name="Pourcentage 2 7 2 2 2 2 2 3" xfId="6723"/>
    <cellStyle name="Pourcentage 2 7 2 2 2 2 2 3 2" xfId="13927"/>
    <cellStyle name="Pourcentage 2 7 2 2 2 2 2 3 2 2" xfId="28410"/>
    <cellStyle name="Pourcentage 2 7 2 2 2 2 2 3 2 2 2" xfId="57081"/>
    <cellStyle name="Pourcentage 2 7 2 2 2 2 2 3 2 3" xfId="42745"/>
    <cellStyle name="Pourcentage 2 7 2 2 2 2 2 3 3" xfId="21240"/>
    <cellStyle name="Pourcentage 2 7 2 2 2 2 2 3 3 2" xfId="49911"/>
    <cellStyle name="Pourcentage 2 7 2 2 2 2 2 3 4" xfId="35575"/>
    <cellStyle name="Pourcentage 2 7 2 2 2 2 2 4" xfId="10364"/>
    <cellStyle name="Pourcentage 2 7 2 2 2 2 2 4 2" xfId="24847"/>
    <cellStyle name="Pourcentage 2 7 2 2 2 2 2 4 2 2" xfId="53518"/>
    <cellStyle name="Pourcentage 2 7 2 2 2 2 2 4 3" xfId="39182"/>
    <cellStyle name="Pourcentage 2 7 2 2 2 2 2 5" xfId="17677"/>
    <cellStyle name="Pourcentage 2 7 2 2 2 2 2 5 2" xfId="46348"/>
    <cellStyle name="Pourcentage 2 7 2 2 2 2 2 6" xfId="32012"/>
    <cellStyle name="Pourcentage 2 7 2 2 2 2 3" xfId="4044"/>
    <cellStyle name="Pourcentage 2 7 2 2 2 2 3 2" xfId="7607"/>
    <cellStyle name="Pourcentage 2 7 2 2 2 2 3 2 2" xfId="14811"/>
    <cellStyle name="Pourcentage 2 7 2 2 2 2 3 2 2 2" xfId="29294"/>
    <cellStyle name="Pourcentage 2 7 2 2 2 2 3 2 2 2 2" xfId="57965"/>
    <cellStyle name="Pourcentage 2 7 2 2 2 2 3 2 2 3" xfId="43629"/>
    <cellStyle name="Pourcentage 2 7 2 2 2 2 3 2 3" xfId="22124"/>
    <cellStyle name="Pourcentage 2 7 2 2 2 2 3 2 3 2" xfId="50795"/>
    <cellStyle name="Pourcentage 2 7 2 2 2 2 3 2 4" xfId="36459"/>
    <cellStyle name="Pourcentage 2 7 2 2 2 2 3 3" xfId="11248"/>
    <cellStyle name="Pourcentage 2 7 2 2 2 2 3 3 2" xfId="25731"/>
    <cellStyle name="Pourcentage 2 7 2 2 2 2 3 3 2 2" xfId="54402"/>
    <cellStyle name="Pourcentage 2 7 2 2 2 2 3 3 3" xfId="40066"/>
    <cellStyle name="Pourcentage 2 7 2 2 2 2 3 4" xfId="18561"/>
    <cellStyle name="Pourcentage 2 7 2 2 2 2 3 4 2" xfId="47232"/>
    <cellStyle name="Pourcentage 2 7 2 2 2 2 3 5" xfId="32896"/>
    <cellStyle name="Pourcentage 2 7 2 2 2 2 4" xfId="5829"/>
    <cellStyle name="Pourcentage 2 7 2 2 2 2 4 2" xfId="13033"/>
    <cellStyle name="Pourcentage 2 7 2 2 2 2 4 2 2" xfId="27516"/>
    <cellStyle name="Pourcentage 2 7 2 2 2 2 4 2 2 2" xfId="56187"/>
    <cellStyle name="Pourcentage 2 7 2 2 2 2 4 2 3" xfId="41851"/>
    <cellStyle name="Pourcentage 2 7 2 2 2 2 4 3" xfId="20346"/>
    <cellStyle name="Pourcentage 2 7 2 2 2 2 4 3 2" xfId="49017"/>
    <cellStyle name="Pourcentage 2 7 2 2 2 2 4 4" xfId="34681"/>
    <cellStyle name="Pourcentage 2 7 2 2 2 2 5" xfId="9470"/>
    <cellStyle name="Pourcentage 2 7 2 2 2 2 5 2" xfId="23953"/>
    <cellStyle name="Pourcentage 2 7 2 2 2 2 5 2 2" xfId="52624"/>
    <cellStyle name="Pourcentage 2 7 2 2 2 2 5 3" xfId="38288"/>
    <cellStyle name="Pourcentage 2 7 2 2 2 2 6" xfId="16783"/>
    <cellStyle name="Pourcentage 2 7 2 2 2 2 6 2" xfId="45454"/>
    <cellStyle name="Pourcentage 2 7 2 2 2 2 7" xfId="31118"/>
    <cellStyle name="Pourcentage 2 7 2 2 2 2 8" xfId="2286"/>
    <cellStyle name="Pourcentage 2 7 2 2 2 3" xfId="2735"/>
    <cellStyle name="Pourcentage 2 7 2 2 2 3 2" xfId="4494"/>
    <cellStyle name="Pourcentage 2 7 2 2 2 3 2 2" xfId="8057"/>
    <cellStyle name="Pourcentage 2 7 2 2 2 3 2 2 2" xfId="15261"/>
    <cellStyle name="Pourcentage 2 7 2 2 2 3 2 2 2 2" xfId="29744"/>
    <cellStyle name="Pourcentage 2 7 2 2 2 3 2 2 2 2 2" xfId="58415"/>
    <cellStyle name="Pourcentage 2 7 2 2 2 3 2 2 2 3" xfId="44079"/>
    <cellStyle name="Pourcentage 2 7 2 2 2 3 2 2 3" xfId="22574"/>
    <cellStyle name="Pourcentage 2 7 2 2 2 3 2 2 3 2" xfId="51245"/>
    <cellStyle name="Pourcentage 2 7 2 2 2 3 2 2 4" xfId="36909"/>
    <cellStyle name="Pourcentage 2 7 2 2 2 3 2 3" xfId="11698"/>
    <cellStyle name="Pourcentage 2 7 2 2 2 3 2 3 2" xfId="26181"/>
    <cellStyle name="Pourcentage 2 7 2 2 2 3 2 3 2 2" xfId="54852"/>
    <cellStyle name="Pourcentage 2 7 2 2 2 3 2 3 3" xfId="40516"/>
    <cellStyle name="Pourcentage 2 7 2 2 2 3 2 4" xfId="19011"/>
    <cellStyle name="Pourcentage 2 7 2 2 2 3 2 4 2" xfId="47682"/>
    <cellStyle name="Pourcentage 2 7 2 2 2 3 2 5" xfId="33346"/>
    <cellStyle name="Pourcentage 2 7 2 2 2 3 3" xfId="6289"/>
    <cellStyle name="Pourcentage 2 7 2 2 2 3 3 2" xfId="13493"/>
    <cellStyle name="Pourcentage 2 7 2 2 2 3 3 2 2" xfId="27976"/>
    <cellStyle name="Pourcentage 2 7 2 2 2 3 3 2 2 2" xfId="56647"/>
    <cellStyle name="Pourcentage 2 7 2 2 2 3 3 2 3" xfId="42311"/>
    <cellStyle name="Pourcentage 2 7 2 2 2 3 3 3" xfId="20806"/>
    <cellStyle name="Pourcentage 2 7 2 2 2 3 3 3 2" xfId="49477"/>
    <cellStyle name="Pourcentage 2 7 2 2 2 3 3 4" xfId="35141"/>
    <cellStyle name="Pourcentage 2 7 2 2 2 3 4" xfId="9930"/>
    <cellStyle name="Pourcentage 2 7 2 2 2 3 4 2" xfId="24413"/>
    <cellStyle name="Pourcentage 2 7 2 2 2 3 4 2 2" xfId="53084"/>
    <cellStyle name="Pourcentage 2 7 2 2 2 3 4 3" xfId="38748"/>
    <cellStyle name="Pourcentage 2 7 2 2 2 3 5" xfId="17243"/>
    <cellStyle name="Pourcentage 2 7 2 2 2 3 5 2" xfId="45914"/>
    <cellStyle name="Pourcentage 2 7 2 2 2 3 6" xfId="31578"/>
    <cellStyle name="Pourcentage 2 7 2 2 2 4" xfId="3612"/>
    <cellStyle name="Pourcentage 2 7 2 2 2 4 2" xfId="7173"/>
    <cellStyle name="Pourcentage 2 7 2 2 2 4 2 2" xfId="14377"/>
    <cellStyle name="Pourcentage 2 7 2 2 2 4 2 2 2" xfId="28860"/>
    <cellStyle name="Pourcentage 2 7 2 2 2 4 2 2 2 2" xfId="57531"/>
    <cellStyle name="Pourcentage 2 7 2 2 2 4 2 2 3" xfId="43195"/>
    <cellStyle name="Pourcentage 2 7 2 2 2 4 2 3" xfId="21690"/>
    <cellStyle name="Pourcentage 2 7 2 2 2 4 2 3 2" xfId="50361"/>
    <cellStyle name="Pourcentage 2 7 2 2 2 4 2 4" xfId="36025"/>
    <cellStyle name="Pourcentage 2 7 2 2 2 4 3" xfId="10814"/>
    <cellStyle name="Pourcentage 2 7 2 2 2 4 3 2" xfId="25297"/>
    <cellStyle name="Pourcentage 2 7 2 2 2 4 3 2 2" xfId="53968"/>
    <cellStyle name="Pourcentage 2 7 2 2 2 4 3 3" xfId="39632"/>
    <cellStyle name="Pourcentage 2 7 2 2 2 4 4" xfId="18127"/>
    <cellStyle name="Pourcentage 2 7 2 2 2 4 4 2" xfId="46798"/>
    <cellStyle name="Pourcentage 2 7 2 2 2 4 5" xfId="32462"/>
    <cellStyle name="Pourcentage 2 7 2 2 2 5" xfId="5395"/>
    <cellStyle name="Pourcentage 2 7 2 2 2 5 2" xfId="12599"/>
    <cellStyle name="Pourcentage 2 7 2 2 2 5 2 2" xfId="27082"/>
    <cellStyle name="Pourcentage 2 7 2 2 2 5 2 2 2" xfId="55753"/>
    <cellStyle name="Pourcentage 2 7 2 2 2 5 2 3" xfId="41417"/>
    <cellStyle name="Pourcentage 2 7 2 2 2 5 3" xfId="19912"/>
    <cellStyle name="Pourcentage 2 7 2 2 2 5 3 2" xfId="48583"/>
    <cellStyle name="Pourcentage 2 7 2 2 2 5 4" xfId="34247"/>
    <cellStyle name="Pourcentage 2 7 2 2 2 6" xfId="9033"/>
    <cellStyle name="Pourcentage 2 7 2 2 2 6 2" xfId="23516"/>
    <cellStyle name="Pourcentage 2 7 2 2 2 6 2 2" xfId="52187"/>
    <cellStyle name="Pourcentage 2 7 2 2 2 6 3" xfId="37851"/>
    <cellStyle name="Pourcentage 2 7 2 2 2 7" xfId="16349"/>
    <cellStyle name="Pourcentage 2 7 2 2 2 7 2" xfId="45020"/>
    <cellStyle name="Pourcentage 2 7 2 2 2 8" xfId="30684"/>
    <cellStyle name="Pourcentage 2 7 2 2 2 9" xfId="1856"/>
    <cellStyle name="Pourcentage 2 7 2 2 3" xfId="973"/>
    <cellStyle name="Pourcentage 2 7 2 2 3 2" xfId="2951"/>
    <cellStyle name="Pourcentage 2 7 2 2 3 2 2" xfId="4712"/>
    <cellStyle name="Pourcentage 2 7 2 2 3 2 2 2" xfId="8275"/>
    <cellStyle name="Pourcentage 2 7 2 2 3 2 2 2 2" xfId="15479"/>
    <cellStyle name="Pourcentage 2 7 2 2 3 2 2 2 2 2" xfId="29962"/>
    <cellStyle name="Pourcentage 2 7 2 2 3 2 2 2 2 2 2" xfId="58633"/>
    <cellStyle name="Pourcentage 2 7 2 2 3 2 2 2 2 3" xfId="44297"/>
    <cellStyle name="Pourcentage 2 7 2 2 3 2 2 2 3" xfId="22792"/>
    <cellStyle name="Pourcentage 2 7 2 2 3 2 2 2 3 2" xfId="51463"/>
    <cellStyle name="Pourcentage 2 7 2 2 3 2 2 2 4" xfId="37127"/>
    <cellStyle name="Pourcentage 2 7 2 2 3 2 2 3" xfId="11916"/>
    <cellStyle name="Pourcentage 2 7 2 2 3 2 2 3 2" xfId="26399"/>
    <cellStyle name="Pourcentage 2 7 2 2 3 2 2 3 2 2" xfId="55070"/>
    <cellStyle name="Pourcentage 2 7 2 2 3 2 2 3 3" xfId="40734"/>
    <cellStyle name="Pourcentage 2 7 2 2 3 2 2 4" xfId="19229"/>
    <cellStyle name="Pourcentage 2 7 2 2 3 2 2 4 2" xfId="47900"/>
    <cellStyle name="Pourcentage 2 7 2 2 3 2 2 5" xfId="33564"/>
    <cellStyle name="Pourcentage 2 7 2 2 3 2 3" xfId="6507"/>
    <cellStyle name="Pourcentage 2 7 2 2 3 2 3 2" xfId="13711"/>
    <cellStyle name="Pourcentage 2 7 2 2 3 2 3 2 2" xfId="28194"/>
    <cellStyle name="Pourcentage 2 7 2 2 3 2 3 2 2 2" xfId="56865"/>
    <cellStyle name="Pourcentage 2 7 2 2 3 2 3 2 3" xfId="42529"/>
    <cellStyle name="Pourcentage 2 7 2 2 3 2 3 3" xfId="21024"/>
    <cellStyle name="Pourcentage 2 7 2 2 3 2 3 3 2" xfId="49695"/>
    <cellStyle name="Pourcentage 2 7 2 2 3 2 3 4" xfId="35359"/>
    <cellStyle name="Pourcentage 2 7 2 2 3 2 4" xfId="10148"/>
    <cellStyle name="Pourcentage 2 7 2 2 3 2 4 2" xfId="24631"/>
    <cellStyle name="Pourcentage 2 7 2 2 3 2 4 2 2" xfId="53302"/>
    <cellStyle name="Pourcentage 2 7 2 2 3 2 4 3" xfId="38966"/>
    <cellStyle name="Pourcentage 2 7 2 2 3 2 5" xfId="17461"/>
    <cellStyle name="Pourcentage 2 7 2 2 3 2 5 2" xfId="46132"/>
    <cellStyle name="Pourcentage 2 7 2 2 3 2 6" xfId="31796"/>
    <cellStyle name="Pourcentage 2 7 2 2 3 3" xfId="3828"/>
    <cellStyle name="Pourcentage 2 7 2 2 3 3 2" xfId="7391"/>
    <cellStyle name="Pourcentage 2 7 2 2 3 3 2 2" xfId="14595"/>
    <cellStyle name="Pourcentage 2 7 2 2 3 3 2 2 2" xfId="29078"/>
    <cellStyle name="Pourcentage 2 7 2 2 3 3 2 2 2 2" xfId="57749"/>
    <cellStyle name="Pourcentage 2 7 2 2 3 3 2 2 3" xfId="43413"/>
    <cellStyle name="Pourcentage 2 7 2 2 3 3 2 3" xfId="21908"/>
    <cellStyle name="Pourcentage 2 7 2 2 3 3 2 3 2" xfId="50579"/>
    <cellStyle name="Pourcentage 2 7 2 2 3 3 2 4" xfId="36243"/>
    <cellStyle name="Pourcentage 2 7 2 2 3 3 3" xfId="11032"/>
    <cellStyle name="Pourcentage 2 7 2 2 3 3 3 2" xfId="25515"/>
    <cellStyle name="Pourcentage 2 7 2 2 3 3 3 2 2" xfId="54186"/>
    <cellStyle name="Pourcentage 2 7 2 2 3 3 3 3" xfId="39850"/>
    <cellStyle name="Pourcentage 2 7 2 2 3 3 4" xfId="18345"/>
    <cellStyle name="Pourcentage 2 7 2 2 3 3 4 2" xfId="47016"/>
    <cellStyle name="Pourcentage 2 7 2 2 3 3 5" xfId="32680"/>
    <cellStyle name="Pourcentage 2 7 2 2 3 4" xfId="5613"/>
    <cellStyle name="Pourcentage 2 7 2 2 3 4 2" xfId="12817"/>
    <cellStyle name="Pourcentage 2 7 2 2 3 4 2 2" xfId="27300"/>
    <cellStyle name="Pourcentage 2 7 2 2 3 4 2 2 2" xfId="55971"/>
    <cellStyle name="Pourcentage 2 7 2 2 3 4 2 3" xfId="41635"/>
    <cellStyle name="Pourcentage 2 7 2 2 3 4 3" xfId="20130"/>
    <cellStyle name="Pourcentage 2 7 2 2 3 4 3 2" xfId="48801"/>
    <cellStyle name="Pourcentage 2 7 2 2 3 4 4" xfId="34465"/>
    <cellStyle name="Pourcentage 2 7 2 2 3 5" xfId="9254"/>
    <cellStyle name="Pourcentage 2 7 2 2 3 5 2" xfId="23737"/>
    <cellStyle name="Pourcentage 2 7 2 2 3 5 2 2" xfId="52408"/>
    <cellStyle name="Pourcentage 2 7 2 2 3 5 3" xfId="38072"/>
    <cellStyle name="Pourcentage 2 7 2 2 3 6" xfId="16567"/>
    <cellStyle name="Pourcentage 2 7 2 2 3 6 2" xfId="45238"/>
    <cellStyle name="Pourcentage 2 7 2 2 3 7" xfId="30902"/>
    <cellStyle name="Pourcentage 2 7 2 2 3 8" xfId="2072"/>
    <cellStyle name="Pourcentage 2 7 2 2 4" xfId="2523"/>
    <cellStyle name="Pourcentage 2 7 2 2 4 2" xfId="4278"/>
    <cellStyle name="Pourcentage 2 7 2 2 4 2 2" xfId="7841"/>
    <cellStyle name="Pourcentage 2 7 2 2 4 2 2 2" xfId="15045"/>
    <cellStyle name="Pourcentage 2 7 2 2 4 2 2 2 2" xfId="29528"/>
    <cellStyle name="Pourcentage 2 7 2 2 4 2 2 2 2 2" xfId="58199"/>
    <cellStyle name="Pourcentage 2 7 2 2 4 2 2 2 3" xfId="43863"/>
    <cellStyle name="Pourcentage 2 7 2 2 4 2 2 3" xfId="22358"/>
    <cellStyle name="Pourcentage 2 7 2 2 4 2 2 3 2" xfId="51029"/>
    <cellStyle name="Pourcentage 2 7 2 2 4 2 2 4" xfId="36693"/>
    <cellStyle name="Pourcentage 2 7 2 2 4 2 3" xfId="11482"/>
    <cellStyle name="Pourcentage 2 7 2 2 4 2 3 2" xfId="25965"/>
    <cellStyle name="Pourcentage 2 7 2 2 4 2 3 2 2" xfId="54636"/>
    <cellStyle name="Pourcentage 2 7 2 2 4 2 3 3" xfId="40300"/>
    <cellStyle name="Pourcentage 2 7 2 2 4 2 4" xfId="18795"/>
    <cellStyle name="Pourcentage 2 7 2 2 4 2 4 2" xfId="47466"/>
    <cellStyle name="Pourcentage 2 7 2 2 4 2 5" xfId="33130"/>
    <cellStyle name="Pourcentage 2 7 2 2 4 3" xfId="6073"/>
    <cellStyle name="Pourcentage 2 7 2 2 4 3 2" xfId="13277"/>
    <cellStyle name="Pourcentage 2 7 2 2 4 3 2 2" xfId="27760"/>
    <cellStyle name="Pourcentage 2 7 2 2 4 3 2 2 2" xfId="56431"/>
    <cellStyle name="Pourcentage 2 7 2 2 4 3 2 3" xfId="42095"/>
    <cellStyle name="Pourcentage 2 7 2 2 4 3 3" xfId="20590"/>
    <cellStyle name="Pourcentage 2 7 2 2 4 3 3 2" xfId="49261"/>
    <cellStyle name="Pourcentage 2 7 2 2 4 3 4" xfId="34925"/>
    <cellStyle name="Pourcentage 2 7 2 2 4 4" xfId="9714"/>
    <cellStyle name="Pourcentage 2 7 2 2 4 4 2" xfId="24197"/>
    <cellStyle name="Pourcentage 2 7 2 2 4 4 2 2" xfId="52868"/>
    <cellStyle name="Pourcentage 2 7 2 2 4 4 3" xfId="38532"/>
    <cellStyle name="Pourcentage 2 7 2 2 4 5" xfId="17027"/>
    <cellStyle name="Pourcentage 2 7 2 2 4 5 2" xfId="45698"/>
    <cellStyle name="Pourcentage 2 7 2 2 4 6" xfId="31362"/>
    <cellStyle name="Pourcentage 2 7 2 2 5" xfId="3396"/>
    <cellStyle name="Pourcentage 2 7 2 2 5 2" xfId="6957"/>
    <cellStyle name="Pourcentage 2 7 2 2 5 2 2" xfId="14161"/>
    <cellStyle name="Pourcentage 2 7 2 2 5 2 2 2" xfId="28644"/>
    <cellStyle name="Pourcentage 2 7 2 2 5 2 2 2 2" xfId="57315"/>
    <cellStyle name="Pourcentage 2 7 2 2 5 2 2 3" xfId="42979"/>
    <cellStyle name="Pourcentage 2 7 2 2 5 2 3" xfId="21474"/>
    <cellStyle name="Pourcentage 2 7 2 2 5 2 3 2" xfId="50145"/>
    <cellStyle name="Pourcentage 2 7 2 2 5 2 4" xfId="35809"/>
    <cellStyle name="Pourcentage 2 7 2 2 5 3" xfId="10598"/>
    <cellStyle name="Pourcentage 2 7 2 2 5 3 2" xfId="25081"/>
    <cellStyle name="Pourcentage 2 7 2 2 5 3 2 2" xfId="53752"/>
    <cellStyle name="Pourcentage 2 7 2 2 5 3 3" xfId="39416"/>
    <cellStyle name="Pourcentage 2 7 2 2 5 4" xfId="17911"/>
    <cellStyle name="Pourcentage 2 7 2 2 5 4 2" xfId="46582"/>
    <cellStyle name="Pourcentage 2 7 2 2 5 5" xfId="32246"/>
    <cellStyle name="Pourcentage 2 7 2 2 6" xfId="5179"/>
    <cellStyle name="Pourcentage 2 7 2 2 6 2" xfId="12383"/>
    <cellStyle name="Pourcentage 2 7 2 2 6 2 2" xfId="26866"/>
    <cellStyle name="Pourcentage 2 7 2 2 6 2 2 2" xfId="55537"/>
    <cellStyle name="Pourcentage 2 7 2 2 6 2 3" xfId="41201"/>
    <cellStyle name="Pourcentage 2 7 2 2 6 3" xfId="19696"/>
    <cellStyle name="Pourcentage 2 7 2 2 6 3 2" xfId="48367"/>
    <cellStyle name="Pourcentage 2 7 2 2 6 4" xfId="34031"/>
    <cellStyle name="Pourcentage 2 7 2 2 7" xfId="8813"/>
    <cellStyle name="Pourcentage 2 7 2 2 7 2" xfId="23296"/>
    <cellStyle name="Pourcentage 2 7 2 2 7 2 2" xfId="51967"/>
    <cellStyle name="Pourcentage 2 7 2 2 7 3" xfId="37631"/>
    <cellStyle name="Pourcentage 2 7 2 2 8" xfId="16133"/>
    <cellStyle name="Pourcentage 2 7 2 2 8 2" xfId="44804"/>
    <cellStyle name="Pourcentage 2 7 2 2 9" xfId="30468"/>
    <cellStyle name="Pourcentage 2 7 2 3" xfId="744"/>
    <cellStyle name="Pourcentage 2 7 2 3 2" xfId="1188"/>
    <cellStyle name="Pourcentage 2 7 2 3 2 2" xfId="3164"/>
    <cellStyle name="Pourcentage 2 7 2 3 2 2 2" xfId="4927"/>
    <cellStyle name="Pourcentage 2 7 2 3 2 2 2 2" xfId="8490"/>
    <cellStyle name="Pourcentage 2 7 2 3 2 2 2 2 2" xfId="15694"/>
    <cellStyle name="Pourcentage 2 7 2 3 2 2 2 2 2 2" xfId="30177"/>
    <cellStyle name="Pourcentage 2 7 2 3 2 2 2 2 2 2 2" xfId="58848"/>
    <cellStyle name="Pourcentage 2 7 2 3 2 2 2 2 2 3" xfId="44512"/>
    <cellStyle name="Pourcentage 2 7 2 3 2 2 2 2 3" xfId="23007"/>
    <cellStyle name="Pourcentage 2 7 2 3 2 2 2 2 3 2" xfId="51678"/>
    <cellStyle name="Pourcentage 2 7 2 3 2 2 2 2 4" xfId="37342"/>
    <cellStyle name="Pourcentage 2 7 2 3 2 2 2 3" xfId="12131"/>
    <cellStyle name="Pourcentage 2 7 2 3 2 2 2 3 2" xfId="26614"/>
    <cellStyle name="Pourcentage 2 7 2 3 2 2 2 3 2 2" xfId="55285"/>
    <cellStyle name="Pourcentage 2 7 2 3 2 2 2 3 3" xfId="40949"/>
    <cellStyle name="Pourcentage 2 7 2 3 2 2 2 4" xfId="19444"/>
    <cellStyle name="Pourcentage 2 7 2 3 2 2 2 4 2" xfId="48115"/>
    <cellStyle name="Pourcentage 2 7 2 3 2 2 2 5" xfId="33779"/>
    <cellStyle name="Pourcentage 2 7 2 3 2 2 3" xfId="6722"/>
    <cellStyle name="Pourcentage 2 7 2 3 2 2 3 2" xfId="13926"/>
    <cellStyle name="Pourcentage 2 7 2 3 2 2 3 2 2" xfId="28409"/>
    <cellStyle name="Pourcentage 2 7 2 3 2 2 3 2 2 2" xfId="57080"/>
    <cellStyle name="Pourcentage 2 7 2 3 2 2 3 2 3" xfId="42744"/>
    <cellStyle name="Pourcentage 2 7 2 3 2 2 3 3" xfId="21239"/>
    <cellStyle name="Pourcentage 2 7 2 3 2 2 3 3 2" xfId="49910"/>
    <cellStyle name="Pourcentage 2 7 2 3 2 2 3 4" xfId="35574"/>
    <cellStyle name="Pourcentage 2 7 2 3 2 2 4" xfId="10363"/>
    <cellStyle name="Pourcentage 2 7 2 3 2 2 4 2" xfId="24846"/>
    <cellStyle name="Pourcentage 2 7 2 3 2 2 4 2 2" xfId="53517"/>
    <cellStyle name="Pourcentage 2 7 2 3 2 2 4 3" xfId="39181"/>
    <cellStyle name="Pourcentage 2 7 2 3 2 2 5" xfId="17676"/>
    <cellStyle name="Pourcentage 2 7 2 3 2 2 5 2" xfId="46347"/>
    <cellStyle name="Pourcentage 2 7 2 3 2 2 6" xfId="32011"/>
    <cellStyle name="Pourcentage 2 7 2 3 2 3" xfId="4043"/>
    <cellStyle name="Pourcentage 2 7 2 3 2 3 2" xfId="7606"/>
    <cellStyle name="Pourcentage 2 7 2 3 2 3 2 2" xfId="14810"/>
    <cellStyle name="Pourcentage 2 7 2 3 2 3 2 2 2" xfId="29293"/>
    <cellStyle name="Pourcentage 2 7 2 3 2 3 2 2 2 2" xfId="57964"/>
    <cellStyle name="Pourcentage 2 7 2 3 2 3 2 2 3" xfId="43628"/>
    <cellStyle name="Pourcentage 2 7 2 3 2 3 2 3" xfId="22123"/>
    <cellStyle name="Pourcentage 2 7 2 3 2 3 2 3 2" xfId="50794"/>
    <cellStyle name="Pourcentage 2 7 2 3 2 3 2 4" xfId="36458"/>
    <cellStyle name="Pourcentage 2 7 2 3 2 3 3" xfId="11247"/>
    <cellStyle name="Pourcentage 2 7 2 3 2 3 3 2" xfId="25730"/>
    <cellStyle name="Pourcentage 2 7 2 3 2 3 3 2 2" xfId="54401"/>
    <cellStyle name="Pourcentage 2 7 2 3 2 3 3 3" xfId="40065"/>
    <cellStyle name="Pourcentage 2 7 2 3 2 3 4" xfId="18560"/>
    <cellStyle name="Pourcentage 2 7 2 3 2 3 4 2" xfId="47231"/>
    <cellStyle name="Pourcentage 2 7 2 3 2 3 5" xfId="32895"/>
    <cellStyle name="Pourcentage 2 7 2 3 2 4" xfId="5828"/>
    <cellStyle name="Pourcentage 2 7 2 3 2 4 2" xfId="13032"/>
    <cellStyle name="Pourcentage 2 7 2 3 2 4 2 2" xfId="27515"/>
    <cellStyle name="Pourcentage 2 7 2 3 2 4 2 2 2" xfId="56186"/>
    <cellStyle name="Pourcentage 2 7 2 3 2 4 2 3" xfId="41850"/>
    <cellStyle name="Pourcentage 2 7 2 3 2 4 3" xfId="20345"/>
    <cellStyle name="Pourcentage 2 7 2 3 2 4 3 2" xfId="49016"/>
    <cellStyle name="Pourcentage 2 7 2 3 2 4 4" xfId="34680"/>
    <cellStyle name="Pourcentage 2 7 2 3 2 5" xfId="9469"/>
    <cellStyle name="Pourcentage 2 7 2 3 2 5 2" xfId="23952"/>
    <cellStyle name="Pourcentage 2 7 2 3 2 5 2 2" xfId="52623"/>
    <cellStyle name="Pourcentage 2 7 2 3 2 5 3" xfId="38287"/>
    <cellStyle name="Pourcentage 2 7 2 3 2 6" xfId="16782"/>
    <cellStyle name="Pourcentage 2 7 2 3 2 6 2" xfId="45453"/>
    <cellStyle name="Pourcentage 2 7 2 3 2 7" xfId="31117"/>
    <cellStyle name="Pourcentage 2 7 2 3 2 8" xfId="2285"/>
    <cellStyle name="Pourcentage 2 7 2 3 3" xfId="2734"/>
    <cellStyle name="Pourcentage 2 7 2 3 3 2" xfId="4493"/>
    <cellStyle name="Pourcentage 2 7 2 3 3 2 2" xfId="8056"/>
    <cellStyle name="Pourcentage 2 7 2 3 3 2 2 2" xfId="15260"/>
    <cellStyle name="Pourcentage 2 7 2 3 3 2 2 2 2" xfId="29743"/>
    <cellStyle name="Pourcentage 2 7 2 3 3 2 2 2 2 2" xfId="58414"/>
    <cellStyle name="Pourcentage 2 7 2 3 3 2 2 2 3" xfId="44078"/>
    <cellStyle name="Pourcentage 2 7 2 3 3 2 2 3" xfId="22573"/>
    <cellStyle name="Pourcentage 2 7 2 3 3 2 2 3 2" xfId="51244"/>
    <cellStyle name="Pourcentage 2 7 2 3 3 2 2 4" xfId="36908"/>
    <cellStyle name="Pourcentage 2 7 2 3 3 2 3" xfId="11697"/>
    <cellStyle name="Pourcentage 2 7 2 3 3 2 3 2" xfId="26180"/>
    <cellStyle name="Pourcentage 2 7 2 3 3 2 3 2 2" xfId="54851"/>
    <cellStyle name="Pourcentage 2 7 2 3 3 2 3 3" xfId="40515"/>
    <cellStyle name="Pourcentage 2 7 2 3 3 2 4" xfId="19010"/>
    <cellStyle name="Pourcentage 2 7 2 3 3 2 4 2" xfId="47681"/>
    <cellStyle name="Pourcentage 2 7 2 3 3 2 5" xfId="33345"/>
    <cellStyle name="Pourcentage 2 7 2 3 3 3" xfId="6288"/>
    <cellStyle name="Pourcentage 2 7 2 3 3 3 2" xfId="13492"/>
    <cellStyle name="Pourcentage 2 7 2 3 3 3 2 2" xfId="27975"/>
    <cellStyle name="Pourcentage 2 7 2 3 3 3 2 2 2" xfId="56646"/>
    <cellStyle name="Pourcentage 2 7 2 3 3 3 2 3" xfId="42310"/>
    <cellStyle name="Pourcentage 2 7 2 3 3 3 3" xfId="20805"/>
    <cellStyle name="Pourcentage 2 7 2 3 3 3 3 2" xfId="49476"/>
    <cellStyle name="Pourcentage 2 7 2 3 3 3 4" xfId="35140"/>
    <cellStyle name="Pourcentage 2 7 2 3 3 4" xfId="9929"/>
    <cellStyle name="Pourcentage 2 7 2 3 3 4 2" xfId="24412"/>
    <cellStyle name="Pourcentage 2 7 2 3 3 4 2 2" xfId="53083"/>
    <cellStyle name="Pourcentage 2 7 2 3 3 4 3" xfId="38747"/>
    <cellStyle name="Pourcentage 2 7 2 3 3 5" xfId="17242"/>
    <cellStyle name="Pourcentage 2 7 2 3 3 5 2" xfId="45913"/>
    <cellStyle name="Pourcentage 2 7 2 3 3 6" xfId="31577"/>
    <cellStyle name="Pourcentage 2 7 2 3 4" xfId="3611"/>
    <cellStyle name="Pourcentage 2 7 2 3 4 2" xfId="7172"/>
    <cellStyle name="Pourcentage 2 7 2 3 4 2 2" xfId="14376"/>
    <cellStyle name="Pourcentage 2 7 2 3 4 2 2 2" xfId="28859"/>
    <cellStyle name="Pourcentage 2 7 2 3 4 2 2 2 2" xfId="57530"/>
    <cellStyle name="Pourcentage 2 7 2 3 4 2 2 3" xfId="43194"/>
    <cellStyle name="Pourcentage 2 7 2 3 4 2 3" xfId="21689"/>
    <cellStyle name="Pourcentage 2 7 2 3 4 2 3 2" xfId="50360"/>
    <cellStyle name="Pourcentage 2 7 2 3 4 2 4" xfId="36024"/>
    <cellStyle name="Pourcentage 2 7 2 3 4 3" xfId="10813"/>
    <cellStyle name="Pourcentage 2 7 2 3 4 3 2" xfId="25296"/>
    <cellStyle name="Pourcentage 2 7 2 3 4 3 2 2" xfId="53967"/>
    <cellStyle name="Pourcentage 2 7 2 3 4 3 3" xfId="39631"/>
    <cellStyle name="Pourcentage 2 7 2 3 4 4" xfId="18126"/>
    <cellStyle name="Pourcentage 2 7 2 3 4 4 2" xfId="46797"/>
    <cellStyle name="Pourcentage 2 7 2 3 4 5" xfId="32461"/>
    <cellStyle name="Pourcentage 2 7 2 3 5" xfId="5394"/>
    <cellStyle name="Pourcentage 2 7 2 3 5 2" xfId="12598"/>
    <cellStyle name="Pourcentage 2 7 2 3 5 2 2" xfId="27081"/>
    <cellStyle name="Pourcentage 2 7 2 3 5 2 2 2" xfId="55752"/>
    <cellStyle name="Pourcentage 2 7 2 3 5 2 3" xfId="41416"/>
    <cellStyle name="Pourcentage 2 7 2 3 5 3" xfId="19911"/>
    <cellStyle name="Pourcentage 2 7 2 3 5 3 2" xfId="48582"/>
    <cellStyle name="Pourcentage 2 7 2 3 5 4" xfId="34246"/>
    <cellStyle name="Pourcentage 2 7 2 3 6" xfId="9032"/>
    <cellStyle name="Pourcentage 2 7 2 3 6 2" xfId="23515"/>
    <cellStyle name="Pourcentage 2 7 2 3 6 2 2" xfId="52186"/>
    <cellStyle name="Pourcentage 2 7 2 3 6 3" xfId="37850"/>
    <cellStyle name="Pourcentage 2 7 2 3 7" xfId="16348"/>
    <cellStyle name="Pourcentage 2 7 2 3 7 2" xfId="45019"/>
    <cellStyle name="Pourcentage 2 7 2 3 8" xfId="30683"/>
    <cellStyle name="Pourcentage 2 7 2 3 9" xfId="1855"/>
    <cellStyle name="Pourcentage 2 7 2 4" xfId="972"/>
    <cellStyle name="Pourcentage 2 7 2 4 2" xfId="2950"/>
    <cellStyle name="Pourcentage 2 7 2 4 2 2" xfId="4711"/>
    <cellStyle name="Pourcentage 2 7 2 4 2 2 2" xfId="8274"/>
    <cellStyle name="Pourcentage 2 7 2 4 2 2 2 2" xfId="15478"/>
    <cellStyle name="Pourcentage 2 7 2 4 2 2 2 2 2" xfId="29961"/>
    <cellStyle name="Pourcentage 2 7 2 4 2 2 2 2 2 2" xfId="58632"/>
    <cellStyle name="Pourcentage 2 7 2 4 2 2 2 2 3" xfId="44296"/>
    <cellStyle name="Pourcentage 2 7 2 4 2 2 2 3" xfId="22791"/>
    <cellStyle name="Pourcentage 2 7 2 4 2 2 2 3 2" xfId="51462"/>
    <cellStyle name="Pourcentage 2 7 2 4 2 2 2 4" xfId="37126"/>
    <cellStyle name="Pourcentage 2 7 2 4 2 2 3" xfId="11915"/>
    <cellStyle name="Pourcentage 2 7 2 4 2 2 3 2" xfId="26398"/>
    <cellStyle name="Pourcentage 2 7 2 4 2 2 3 2 2" xfId="55069"/>
    <cellStyle name="Pourcentage 2 7 2 4 2 2 3 3" xfId="40733"/>
    <cellStyle name="Pourcentage 2 7 2 4 2 2 4" xfId="19228"/>
    <cellStyle name="Pourcentage 2 7 2 4 2 2 4 2" xfId="47899"/>
    <cellStyle name="Pourcentage 2 7 2 4 2 2 5" xfId="33563"/>
    <cellStyle name="Pourcentage 2 7 2 4 2 3" xfId="6506"/>
    <cellStyle name="Pourcentage 2 7 2 4 2 3 2" xfId="13710"/>
    <cellStyle name="Pourcentage 2 7 2 4 2 3 2 2" xfId="28193"/>
    <cellStyle name="Pourcentage 2 7 2 4 2 3 2 2 2" xfId="56864"/>
    <cellStyle name="Pourcentage 2 7 2 4 2 3 2 3" xfId="42528"/>
    <cellStyle name="Pourcentage 2 7 2 4 2 3 3" xfId="21023"/>
    <cellStyle name="Pourcentage 2 7 2 4 2 3 3 2" xfId="49694"/>
    <cellStyle name="Pourcentage 2 7 2 4 2 3 4" xfId="35358"/>
    <cellStyle name="Pourcentage 2 7 2 4 2 4" xfId="10147"/>
    <cellStyle name="Pourcentage 2 7 2 4 2 4 2" xfId="24630"/>
    <cellStyle name="Pourcentage 2 7 2 4 2 4 2 2" xfId="53301"/>
    <cellStyle name="Pourcentage 2 7 2 4 2 4 3" xfId="38965"/>
    <cellStyle name="Pourcentage 2 7 2 4 2 5" xfId="17460"/>
    <cellStyle name="Pourcentage 2 7 2 4 2 5 2" xfId="46131"/>
    <cellStyle name="Pourcentage 2 7 2 4 2 6" xfId="31795"/>
    <cellStyle name="Pourcentage 2 7 2 4 3" xfId="3827"/>
    <cellStyle name="Pourcentage 2 7 2 4 3 2" xfId="7390"/>
    <cellStyle name="Pourcentage 2 7 2 4 3 2 2" xfId="14594"/>
    <cellStyle name="Pourcentage 2 7 2 4 3 2 2 2" xfId="29077"/>
    <cellStyle name="Pourcentage 2 7 2 4 3 2 2 2 2" xfId="57748"/>
    <cellStyle name="Pourcentage 2 7 2 4 3 2 2 3" xfId="43412"/>
    <cellStyle name="Pourcentage 2 7 2 4 3 2 3" xfId="21907"/>
    <cellStyle name="Pourcentage 2 7 2 4 3 2 3 2" xfId="50578"/>
    <cellStyle name="Pourcentage 2 7 2 4 3 2 4" xfId="36242"/>
    <cellStyle name="Pourcentage 2 7 2 4 3 3" xfId="11031"/>
    <cellStyle name="Pourcentage 2 7 2 4 3 3 2" xfId="25514"/>
    <cellStyle name="Pourcentage 2 7 2 4 3 3 2 2" xfId="54185"/>
    <cellStyle name="Pourcentage 2 7 2 4 3 3 3" xfId="39849"/>
    <cellStyle name="Pourcentage 2 7 2 4 3 4" xfId="18344"/>
    <cellStyle name="Pourcentage 2 7 2 4 3 4 2" xfId="47015"/>
    <cellStyle name="Pourcentage 2 7 2 4 3 5" xfId="32679"/>
    <cellStyle name="Pourcentage 2 7 2 4 4" xfId="5612"/>
    <cellStyle name="Pourcentage 2 7 2 4 4 2" xfId="12816"/>
    <cellStyle name="Pourcentage 2 7 2 4 4 2 2" xfId="27299"/>
    <cellStyle name="Pourcentage 2 7 2 4 4 2 2 2" xfId="55970"/>
    <cellStyle name="Pourcentage 2 7 2 4 4 2 3" xfId="41634"/>
    <cellStyle name="Pourcentage 2 7 2 4 4 3" xfId="20129"/>
    <cellStyle name="Pourcentage 2 7 2 4 4 3 2" xfId="48800"/>
    <cellStyle name="Pourcentage 2 7 2 4 4 4" xfId="34464"/>
    <cellStyle name="Pourcentage 2 7 2 4 5" xfId="9253"/>
    <cellStyle name="Pourcentage 2 7 2 4 5 2" xfId="23736"/>
    <cellStyle name="Pourcentage 2 7 2 4 5 2 2" xfId="52407"/>
    <cellStyle name="Pourcentage 2 7 2 4 5 3" xfId="38071"/>
    <cellStyle name="Pourcentage 2 7 2 4 6" xfId="16566"/>
    <cellStyle name="Pourcentage 2 7 2 4 6 2" xfId="45237"/>
    <cellStyle name="Pourcentage 2 7 2 4 7" xfId="30901"/>
    <cellStyle name="Pourcentage 2 7 2 4 8" xfId="2071"/>
    <cellStyle name="Pourcentage 2 7 2 5" xfId="2522"/>
    <cellStyle name="Pourcentage 2 7 2 5 2" xfId="4277"/>
    <cellStyle name="Pourcentage 2 7 2 5 2 2" xfId="7840"/>
    <cellStyle name="Pourcentage 2 7 2 5 2 2 2" xfId="15044"/>
    <cellStyle name="Pourcentage 2 7 2 5 2 2 2 2" xfId="29527"/>
    <cellStyle name="Pourcentage 2 7 2 5 2 2 2 2 2" xfId="58198"/>
    <cellStyle name="Pourcentage 2 7 2 5 2 2 2 3" xfId="43862"/>
    <cellStyle name="Pourcentage 2 7 2 5 2 2 3" xfId="22357"/>
    <cellStyle name="Pourcentage 2 7 2 5 2 2 3 2" xfId="51028"/>
    <cellStyle name="Pourcentage 2 7 2 5 2 2 4" xfId="36692"/>
    <cellStyle name="Pourcentage 2 7 2 5 2 3" xfId="11481"/>
    <cellStyle name="Pourcentage 2 7 2 5 2 3 2" xfId="25964"/>
    <cellStyle name="Pourcentage 2 7 2 5 2 3 2 2" xfId="54635"/>
    <cellStyle name="Pourcentage 2 7 2 5 2 3 3" xfId="40299"/>
    <cellStyle name="Pourcentage 2 7 2 5 2 4" xfId="18794"/>
    <cellStyle name="Pourcentage 2 7 2 5 2 4 2" xfId="47465"/>
    <cellStyle name="Pourcentage 2 7 2 5 2 5" xfId="33129"/>
    <cellStyle name="Pourcentage 2 7 2 5 3" xfId="6072"/>
    <cellStyle name="Pourcentage 2 7 2 5 3 2" xfId="13276"/>
    <cellStyle name="Pourcentage 2 7 2 5 3 2 2" xfId="27759"/>
    <cellStyle name="Pourcentage 2 7 2 5 3 2 2 2" xfId="56430"/>
    <cellStyle name="Pourcentage 2 7 2 5 3 2 3" xfId="42094"/>
    <cellStyle name="Pourcentage 2 7 2 5 3 3" xfId="20589"/>
    <cellStyle name="Pourcentage 2 7 2 5 3 3 2" xfId="49260"/>
    <cellStyle name="Pourcentage 2 7 2 5 3 4" xfId="34924"/>
    <cellStyle name="Pourcentage 2 7 2 5 4" xfId="9713"/>
    <cellStyle name="Pourcentage 2 7 2 5 4 2" xfId="24196"/>
    <cellStyle name="Pourcentage 2 7 2 5 4 2 2" xfId="52867"/>
    <cellStyle name="Pourcentage 2 7 2 5 4 3" xfId="38531"/>
    <cellStyle name="Pourcentage 2 7 2 5 5" xfId="17026"/>
    <cellStyle name="Pourcentage 2 7 2 5 5 2" xfId="45697"/>
    <cellStyle name="Pourcentage 2 7 2 5 6" xfId="31361"/>
    <cellStyle name="Pourcentage 2 7 2 6" xfId="3395"/>
    <cellStyle name="Pourcentage 2 7 2 6 2" xfId="6956"/>
    <cellStyle name="Pourcentage 2 7 2 6 2 2" xfId="14160"/>
    <cellStyle name="Pourcentage 2 7 2 6 2 2 2" xfId="28643"/>
    <cellStyle name="Pourcentage 2 7 2 6 2 2 2 2" xfId="57314"/>
    <cellStyle name="Pourcentage 2 7 2 6 2 2 3" xfId="42978"/>
    <cellStyle name="Pourcentage 2 7 2 6 2 3" xfId="21473"/>
    <cellStyle name="Pourcentage 2 7 2 6 2 3 2" xfId="50144"/>
    <cellStyle name="Pourcentage 2 7 2 6 2 4" xfId="35808"/>
    <cellStyle name="Pourcentage 2 7 2 6 3" xfId="10597"/>
    <cellStyle name="Pourcentage 2 7 2 6 3 2" xfId="25080"/>
    <cellStyle name="Pourcentage 2 7 2 6 3 2 2" xfId="53751"/>
    <cellStyle name="Pourcentage 2 7 2 6 3 3" xfId="39415"/>
    <cellStyle name="Pourcentage 2 7 2 6 4" xfId="17910"/>
    <cellStyle name="Pourcentage 2 7 2 6 4 2" xfId="46581"/>
    <cellStyle name="Pourcentage 2 7 2 6 5" xfId="32245"/>
    <cellStyle name="Pourcentage 2 7 2 7" xfId="5178"/>
    <cellStyle name="Pourcentage 2 7 2 7 2" xfId="12382"/>
    <cellStyle name="Pourcentage 2 7 2 7 2 2" xfId="26865"/>
    <cellStyle name="Pourcentage 2 7 2 7 2 2 2" xfId="55536"/>
    <cellStyle name="Pourcentage 2 7 2 7 2 3" xfId="41200"/>
    <cellStyle name="Pourcentage 2 7 2 7 3" xfId="19695"/>
    <cellStyle name="Pourcentage 2 7 2 7 3 2" xfId="48366"/>
    <cellStyle name="Pourcentage 2 7 2 7 4" xfId="34030"/>
    <cellStyle name="Pourcentage 2 7 2 8" xfId="8812"/>
    <cellStyle name="Pourcentage 2 7 2 8 2" xfId="23295"/>
    <cellStyle name="Pourcentage 2 7 2 8 2 2" xfId="51966"/>
    <cellStyle name="Pourcentage 2 7 2 8 3" xfId="37630"/>
    <cellStyle name="Pourcentage 2 7 2 9" xfId="16132"/>
    <cellStyle name="Pourcentage 2 7 2 9 2" xfId="44803"/>
    <cellStyle name="Pourcentage 2 7 3" xfId="430"/>
    <cellStyle name="Pourcentage 2 7 3 10" xfId="1644"/>
    <cellStyle name="Pourcentage 2 7 3 2" xfId="746"/>
    <cellStyle name="Pourcentage 2 7 3 2 2" xfId="1190"/>
    <cellStyle name="Pourcentage 2 7 3 2 2 2" xfId="3166"/>
    <cellStyle name="Pourcentage 2 7 3 2 2 2 2" xfId="4929"/>
    <cellStyle name="Pourcentage 2 7 3 2 2 2 2 2" xfId="8492"/>
    <cellStyle name="Pourcentage 2 7 3 2 2 2 2 2 2" xfId="15696"/>
    <cellStyle name="Pourcentage 2 7 3 2 2 2 2 2 2 2" xfId="30179"/>
    <cellStyle name="Pourcentage 2 7 3 2 2 2 2 2 2 2 2" xfId="58850"/>
    <cellStyle name="Pourcentage 2 7 3 2 2 2 2 2 2 3" xfId="44514"/>
    <cellStyle name="Pourcentage 2 7 3 2 2 2 2 2 3" xfId="23009"/>
    <cellStyle name="Pourcentage 2 7 3 2 2 2 2 2 3 2" xfId="51680"/>
    <cellStyle name="Pourcentage 2 7 3 2 2 2 2 2 4" xfId="37344"/>
    <cellStyle name="Pourcentage 2 7 3 2 2 2 2 3" xfId="12133"/>
    <cellStyle name="Pourcentage 2 7 3 2 2 2 2 3 2" xfId="26616"/>
    <cellStyle name="Pourcentage 2 7 3 2 2 2 2 3 2 2" xfId="55287"/>
    <cellStyle name="Pourcentage 2 7 3 2 2 2 2 3 3" xfId="40951"/>
    <cellStyle name="Pourcentage 2 7 3 2 2 2 2 4" xfId="19446"/>
    <cellStyle name="Pourcentage 2 7 3 2 2 2 2 4 2" xfId="48117"/>
    <cellStyle name="Pourcentage 2 7 3 2 2 2 2 5" xfId="33781"/>
    <cellStyle name="Pourcentage 2 7 3 2 2 2 3" xfId="6724"/>
    <cellStyle name="Pourcentage 2 7 3 2 2 2 3 2" xfId="13928"/>
    <cellStyle name="Pourcentage 2 7 3 2 2 2 3 2 2" xfId="28411"/>
    <cellStyle name="Pourcentage 2 7 3 2 2 2 3 2 2 2" xfId="57082"/>
    <cellStyle name="Pourcentage 2 7 3 2 2 2 3 2 3" xfId="42746"/>
    <cellStyle name="Pourcentage 2 7 3 2 2 2 3 3" xfId="21241"/>
    <cellStyle name="Pourcentage 2 7 3 2 2 2 3 3 2" xfId="49912"/>
    <cellStyle name="Pourcentage 2 7 3 2 2 2 3 4" xfId="35576"/>
    <cellStyle name="Pourcentage 2 7 3 2 2 2 4" xfId="10365"/>
    <cellStyle name="Pourcentage 2 7 3 2 2 2 4 2" xfId="24848"/>
    <cellStyle name="Pourcentage 2 7 3 2 2 2 4 2 2" xfId="53519"/>
    <cellStyle name="Pourcentage 2 7 3 2 2 2 4 3" xfId="39183"/>
    <cellStyle name="Pourcentage 2 7 3 2 2 2 5" xfId="17678"/>
    <cellStyle name="Pourcentage 2 7 3 2 2 2 5 2" xfId="46349"/>
    <cellStyle name="Pourcentage 2 7 3 2 2 2 6" xfId="32013"/>
    <cellStyle name="Pourcentage 2 7 3 2 2 3" xfId="4045"/>
    <cellStyle name="Pourcentage 2 7 3 2 2 3 2" xfId="7608"/>
    <cellStyle name="Pourcentage 2 7 3 2 2 3 2 2" xfId="14812"/>
    <cellStyle name="Pourcentage 2 7 3 2 2 3 2 2 2" xfId="29295"/>
    <cellStyle name="Pourcentage 2 7 3 2 2 3 2 2 2 2" xfId="57966"/>
    <cellStyle name="Pourcentage 2 7 3 2 2 3 2 2 3" xfId="43630"/>
    <cellStyle name="Pourcentage 2 7 3 2 2 3 2 3" xfId="22125"/>
    <cellStyle name="Pourcentage 2 7 3 2 2 3 2 3 2" xfId="50796"/>
    <cellStyle name="Pourcentage 2 7 3 2 2 3 2 4" xfId="36460"/>
    <cellStyle name="Pourcentage 2 7 3 2 2 3 3" xfId="11249"/>
    <cellStyle name="Pourcentage 2 7 3 2 2 3 3 2" xfId="25732"/>
    <cellStyle name="Pourcentage 2 7 3 2 2 3 3 2 2" xfId="54403"/>
    <cellStyle name="Pourcentage 2 7 3 2 2 3 3 3" xfId="40067"/>
    <cellStyle name="Pourcentage 2 7 3 2 2 3 4" xfId="18562"/>
    <cellStyle name="Pourcentage 2 7 3 2 2 3 4 2" xfId="47233"/>
    <cellStyle name="Pourcentage 2 7 3 2 2 3 5" xfId="32897"/>
    <cellStyle name="Pourcentage 2 7 3 2 2 4" xfId="5830"/>
    <cellStyle name="Pourcentage 2 7 3 2 2 4 2" xfId="13034"/>
    <cellStyle name="Pourcentage 2 7 3 2 2 4 2 2" xfId="27517"/>
    <cellStyle name="Pourcentage 2 7 3 2 2 4 2 2 2" xfId="56188"/>
    <cellStyle name="Pourcentage 2 7 3 2 2 4 2 3" xfId="41852"/>
    <cellStyle name="Pourcentage 2 7 3 2 2 4 3" xfId="20347"/>
    <cellStyle name="Pourcentage 2 7 3 2 2 4 3 2" xfId="49018"/>
    <cellStyle name="Pourcentage 2 7 3 2 2 4 4" xfId="34682"/>
    <cellStyle name="Pourcentage 2 7 3 2 2 5" xfId="9471"/>
    <cellStyle name="Pourcentage 2 7 3 2 2 5 2" xfId="23954"/>
    <cellStyle name="Pourcentage 2 7 3 2 2 5 2 2" xfId="52625"/>
    <cellStyle name="Pourcentage 2 7 3 2 2 5 3" xfId="38289"/>
    <cellStyle name="Pourcentage 2 7 3 2 2 6" xfId="16784"/>
    <cellStyle name="Pourcentage 2 7 3 2 2 6 2" xfId="45455"/>
    <cellStyle name="Pourcentage 2 7 3 2 2 7" xfId="31119"/>
    <cellStyle name="Pourcentage 2 7 3 2 2 8" xfId="2287"/>
    <cellStyle name="Pourcentage 2 7 3 2 3" xfId="2736"/>
    <cellStyle name="Pourcentage 2 7 3 2 3 2" xfId="4495"/>
    <cellStyle name="Pourcentage 2 7 3 2 3 2 2" xfId="8058"/>
    <cellStyle name="Pourcentage 2 7 3 2 3 2 2 2" xfId="15262"/>
    <cellStyle name="Pourcentage 2 7 3 2 3 2 2 2 2" xfId="29745"/>
    <cellStyle name="Pourcentage 2 7 3 2 3 2 2 2 2 2" xfId="58416"/>
    <cellStyle name="Pourcentage 2 7 3 2 3 2 2 2 3" xfId="44080"/>
    <cellStyle name="Pourcentage 2 7 3 2 3 2 2 3" xfId="22575"/>
    <cellStyle name="Pourcentage 2 7 3 2 3 2 2 3 2" xfId="51246"/>
    <cellStyle name="Pourcentage 2 7 3 2 3 2 2 4" xfId="36910"/>
    <cellStyle name="Pourcentage 2 7 3 2 3 2 3" xfId="11699"/>
    <cellStyle name="Pourcentage 2 7 3 2 3 2 3 2" xfId="26182"/>
    <cellStyle name="Pourcentage 2 7 3 2 3 2 3 2 2" xfId="54853"/>
    <cellStyle name="Pourcentage 2 7 3 2 3 2 3 3" xfId="40517"/>
    <cellStyle name="Pourcentage 2 7 3 2 3 2 4" xfId="19012"/>
    <cellStyle name="Pourcentage 2 7 3 2 3 2 4 2" xfId="47683"/>
    <cellStyle name="Pourcentage 2 7 3 2 3 2 5" xfId="33347"/>
    <cellStyle name="Pourcentage 2 7 3 2 3 3" xfId="6290"/>
    <cellStyle name="Pourcentage 2 7 3 2 3 3 2" xfId="13494"/>
    <cellStyle name="Pourcentage 2 7 3 2 3 3 2 2" xfId="27977"/>
    <cellStyle name="Pourcentage 2 7 3 2 3 3 2 2 2" xfId="56648"/>
    <cellStyle name="Pourcentage 2 7 3 2 3 3 2 3" xfId="42312"/>
    <cellStyle name="Pourcentage 2 7 3 2 3 3 3" xfId="20807"/>
    <cellStyle name="Pourcentage 2 7 3 2 3 3 3 2" xfId="49478"/>
    <cellStyle name="Pourcentage 2 7 3 2 3 3 4" xfId="35142"/>
    <cellStyle name="Pourcentage 2 7 3 2 3 4" xfId="9931"/>
    <cellStyle name="Pourcentage 2 7 3 2 3 4 2" xfId="24414"/>
    <cellStyle name="Pourcentage 2 7 3 2 3 4 2 2" xfId="53085"/>
    <cellStyle name="Pourcentage 2 7 3 2 3 4 3" xfId="38749"/>
    <cellStyle name="Pourcentage 2 7 3 2 3 5" xfId="17244"/>
    <cellStyle name="Pourcentage 2 7 3 2 3 5 2" xfId="45915"/>
    <cellStyle name="Pourcentage 2 7 3 2 3 6" xfId="31579"/>
    <cellStyle name="Pourcentage 2 7 3 2 4" xfId="3613"/>
    <cellStyle name="Pourcentage 2 7 3 2 4 2" xfId="7174"/>
    <cellStyle name="Pourcentage 2 7 3 2 4 2 2" xfId="14378"/>
    <cellStyle name="Pourcentage 2 7 3 2 4 2 2 2" xfId="28861"/>
    <cellStyle name="Pourcentage 2 7 3 2 4 2 2 2 2" xfId="57532"/>
    <cellStyle name="Pourcentage 2 7 3 2 4 2 2 3" xfId="43196"/>
    <cellStyle name="Pourcentage 2 7 3 2 4 2 3" xfId="21691"/>
    <cellStyle name="Pourcentage 2 7 3 2 4 2 3 2" xfId="50362"/>
    <cellStyle name="Pourcentage 2 7 3 2 4 2 4" xfId="36026"/>
    <cellStyle name="Pourcentage 2 7 3 2 4 3" xfId="10815"/>
    <cellStyle name="Pourcentage 2 7 3 2 4 3 2" xfId="25298"/>
    <cellStyle name="Pourcentage 2 7 3 2 4 3 2 2" xfId="53969"/>
    <cellStyle name="Pourcentage 2 7 3 2 4 3 3" xfId="39633"/>
    <cellStyle name="Pourcentage 2 7 3 2 4 4" xfId="18128"/>
    <cellStyle name="Pourcentage 2 7 3 2 4 4 2" xfId="46799"/>
    <cellStyle name="Pourcentage 2 7 3 2 4 5" xfId="32463"/>
    <cellStyle name="Pourcentage 2 7 3 2 5" xfId="5396"/>
    <cellStyle name="Pourcentage 2 7 3 2 5 2" xfId="12600"/>
    <cellStyle name="Pourcentage 2 7 3 2 5 2 2" xfId="27083"/>
    <cellStyle name="Pourcentage 2 7 3 2 5 2 2 2" xfId="55754"/>
    <cellStyle name="Pourcentage 2 7 3 2 5 2 3" xfId="41418"/>
    <cellStyle name="Pourcentage 2 7 3 2 5 3" xfId="19913"/>
    <cellStyle name="Pourcentage 2 7 3 2 5 3 2" xfId="48584"/>
    <cellStyle name="Pourcentage 2 7 3 2 5 4" xfId="34248"/>
    <cellStyle name="Pourcentage 2 7 3 2 6" xfId="9034"/>
    <cellStyle name="Pourcentage 2 7 3 2 6 2" xfId="23517"/>
    <cellStyle name="Pourcentage 2 7 3 2 6 2 2" xfId="52188"/>
    <cellStyle name="Pourcentage 2 7 3 2 6 3" xfId="37852"/>
    <cellStyle name="Pourcentage 2 7 3 2 7" xfId="16350"/>
    <cellStyle name="Pourcentage 2 7 3 2 7 2" xfId="45021"/>
    <cellStyle name="Pourcentage 2 7 3 2 8" xfId="30685"/>
    <cellStyle name="Pourcentage 2 7 3 2 9" xfId="1857"/>
    <cellStyle name="Pourcentage 2 7 3 3" xfId="974"/>
    <cellStyle name="Pourcentage 2 7 3 3 2" xfId="2952"/>
    <cellStyle name="Pourcentage 2 7 3 3 2 2" xfId="4713"/>
    <cellStyle name="Pourcentage 2 7 3 3 2 2 2" xfId="8276"/>
    <cellStyle name="Pourcentage 2 7 3 3 2 2 2 2" xfId="15480"/>
    <cellStyle name="Pourcentage 2 7 3 3 2 2 2 2 2" xfId="29963"/>
    <cellStyle name="Pourcentage 2 7 3 3 2 2 2 2 2 2" xfId="58634"/>
    <cellStyle name="Pourcentage 2 7 3 3 2 2 2 2 3" xfId="44298"/>
    <cellStyle name="Pourcentage 2 7 3 3 2 2 2 3" xfId="22793"/>
    <cellStyle name="Pourcentage 2 7 3 3 2 2 2 3 2" xfId="51464"/>
    <cellStyle name="Pourcentage 2 7 3 3 2 2 2 4" xfId="37128"/>
    <cellStyle name="Pourcentage 2 7 3 3 2 2 3" xfId="11917"/>
    <cellStyle name="Pourcentage 2 7 3 3 2 2 3 2" xfId="26400"/>
    <cellStyle name="Pourcentage 2 7 3 3 2 2 3 2 2" xfId="55071"/>
    <cellStyle name="Pourcentage 2 7 3 3 2 2 3 3" xfId="40735"/>
    <cellStyle name="Pourcentage 2 7 3 3 2 2 4" xfId="19230"/>
    <cellStyle name="Pourcentage 2 7 3 3 2 2 4 2" xfId="47901"/>
    <cellStyle name="Pourcentage 2 7 3 3 2 2 5" xfId="33565"/>
    <cellStyle name="Pourcentage 2 7 3 3 2 3" xfId="6508"/>
    <cellStyle name="Pourcentage 2 7 3 3 2 3 2" xfId="13712"/>
    <cellStyle name="Pourcentage 2 7 3 3 2 3 2 2" xfId="28195"/>
    <cellStyle name="Pourcentage 2 7 3 3 2 3 2 2 2" xfId="56866"/>
    <cellStyle name="Pourcentage 2 7 3 3 2 3 2 3" xfId="42530"/>
    <cellStyle name="Pourcentage 2 7 3 3 2 3 3" xfId="21025"/>
    <cellStyle name="Pourcentage 2 7 3 3 2 3 3 2" xfId="49696"/>
    <cellStyle name="Pourcentage 2 7 3 3 2 3 4" xfId="35360"/>
    <cellStyle name="Pourcentage 2 7 3 3 2 4" xfId="10149"/>
    <cellStyle name="Pourcentage 2 7 3 3 2 4 2" xfId="24632"/>
    <cellStyle name="Pourcentage 2 7 3 3 2 4 2 2" xfId="53303"/>
    <cellStyle name="Pourcentage 2 7 3 3 2 4 3" xfId="38967"/>
    <cellStyle name="Pourcentage 2 7 3 3 2 5" xfId="17462"/>
    <cellStyle name="Pourcentage 2 7 3 3 2 5 2" xfId="46133"/>
    <cellStyle name="Pourcentage 2 7 3 3 2 6" xfId="31797"/>
    <cellStyle name="Pourcentage 2 7 3 3 3" xfId="3829"/>
    <cellStyle name="Pourcentage 2 7 3 3 3 2" xfId="7392"/>
    <cellStyle name="Pourcentage 2 7 3 3 3 2 2" xfId="14596"/>
    <cellStyle name="Pourcentage 2 7 3 3 3 2 2 2" xfId="29079"/>
    <cellStyle name="Pourcentage 2 7 3 3 3 2 2 2 2" xfId="57750"/>
    <cellStyle name="Pourcentage 2 7 3 3 3 2 2 3" xfId="43414"/>
    <cellStyle name="Pourcentage 2 7 3 3 3 2 3" xfId="21909"/>
    <cellStyle name="Pourcentage 2 7 3 3 3 2 3 2" xfId="50580"/>
    <cellStyle name="Pourcentage 2 7 3 3 3 2 4" xfId="36244"/>
    <cellStyle name="Pourcentage 2 7 3 3 3 3" xfId="11033"/>
    <cellStyle name="Pourcentage 2 7 3 3 3 3 2" xfId="25516"/>
    <cellStyle name="Pourcentage 2 7 3 3 3 3 2 2" xfId="54187"/>
    <cellStyle name="Pourcentage 2 7 3 3 3 3 3" xfId="39851"/>
    <cellStyle name="Pourcentage 2 7 3 3 3 4" xfId="18346"/>
    <cellStyle name="Pourcentage 2 7 3 3 3 4 2" xfId="47017"/>
    <cellStyle name="Pourcentage 2 7 3 3 3 5" xfId="32681"/>
    <cellStyle name="Pourcentage 2 7 3 3 4" xfId="5614"/>
    <cellStyle name="Pourcentage 2 7 3 3 4 2" xfId="12818"/>
    <cellStyle name="Pourcentage 2 7 3 3 4 2 2" xfId="27301"/>
    <cellStyle name="Pourcentage 2 7 3 3 4 2 2 2" xfId="55972"/>
    <cellStyle name="Pourcentage 2 7 3 3 4 2 3" xfId="41636"/>
    <cellStyle name="Pourcentage 2 7 3 3 4 3" xfId="20131"/>
    <cellStyle name="Pourcentage 2 7 3 3 4 3 2" xfId="48802"/>
    <cellStyle name="Pourcentage 2 7 3 3 4 4" xfId="34466"/>
    <cellStyle name="Pourcentage 2 7 3 3 5" xfId="9255"/>
    <cellStyle name="Pourcentage 2 7 3 3 5 2" xfId="23738"/>
    <cellStyle name="Pourcentage 2 7 3 3 5 2 2" xfId="52409"/>
    <cellStyle name="Pourcentage 2 7 3 3 5 3" xfId="38073"/>
    <cellStyle name="Pourcentage 2 7 3 3 6" xfId="16568"/>
    <cellStyle name="Pourcentage 2 7 3 3 6 2" xfId="45239"/>
    <cellStyle name="Pourcentage 2 7 3 3 7" xfId="30903"/>
    <cellStyle name="Pourcentage 2 7 3 3 8" xfId="2073"/>
    <cellStyle name="Pourcentage 2 7 3 4" xfId="2524"/>
    <cellStyle name="Pourcentage 2 7 3 4 2" xfId="4279"/>
    <cellStyle name="Pourcentage 2 7 3 4 2 2" xfId="7842"/>
    <cellStyle name="Pourcentage 2 7 3 4 2 2 2" xfId="15046"/>
    <cellStyle name="Pourcentage 2 7 3 4 2 2 2 2" xfId="29529"/>
    <cellStyle name="Pourcentage 2 7 3 4 2 2 2 2 2" xfId="58200"/>
    <cellStyle name="Pourcentage 2 7 3 4 2 2 2 3" xfId="43864"/>
    <cellStyle name="Pourcentage 2 7 3 4 2 2 3" xfId="22359"/>
    <cellStyle name="Pourcentage 2 7 3 4 2 2 3 2" xfId="51030"/>
    <cellStyle name="Pourcentage 2 7 3 4 2 2 4" xfId="36694"/>
    <cellStyle name="Pourcentage 2 7 3 4 2 3" xfId="11483"/>
    <cellStyle name="Pourcentage 2 7 3 4 2 3 2" xfId="25966"/>
    <cellStyle name="Pourcentage 2 7 3 4 2 3 2 2" xfId="54637"/>
    <cellStyle name="Pourcentage 2 7 3 4 2 3 3" xfId="40301"/>
    <cellStyle name="Pourcentage 2 7 3 4 2 4" xfId="18796"/>
    <cellStyle name="Pourcentage 2 7 3 4 2 4 2" xfId="47467"/>
    <cellStyle name="Pourcentage 2 7 3 4 2 5" xfId="33131"/>
    <cellStyle name="Pourcentage 2 7 3 4 3" xfId="6074"/>
    <cellStyle name="Pourcentage 2 7 3 4 3 2" xfId="13278"/>
    <cellStyle name="Pourcentage 2 7 3 4 3 2 2" xfId="27761"/>
    <cellStyle name="Pourcentage 2 7 3 4 3 2 2 2" xfId="56432"/>
    <cellStyle name="Pourcentage 2 7 3 4 3 2 3" xfId="42096"/>
    <cellStyle name="Pourcentage 2 7 3 4 3 3" xfId="20591"/>
    <cellStyle name="Pourcentage 2 7 3 4 3 3 2" xfId="49262"/>
    <cellStyle name="Pourcentage 2 7 3 4 3 4" xfId="34926"/>
    <cellStyle name="Pourcentage 2 7 3 4 4" xfId="9715"/>
    <cellStyle name="Pourcentage 2 7 3 4 4 2" xfId="24198"/>
    <cellStyle name="Pourcentage 2 7 3 4 4 2 2" xfId="52869"/>
    <cellStyle name="Pourcentage 2 7 3 4 4 3" xfId="38533"/>
    <cellStyle name="Pourcentage 2 7 3 4 5" xfId="17028"/>
    <cellStyle name="Pourcentage 2 7 3 4 5 2" xfId="45699"/>
    <cellStyle name="Pourcentage 2 7 3 4 6" xfId="31363"/>
    <cellStyle name="Pourcentage 2 7 3 5" xfId="3397"/>
    <cellStyle name="Pourcentage 2 7 3 5 2" xfId="6958"/>
    <cellStyle name="Pourcentage 2 7 3 5 2 2" xfId="14162"/>
    <cellStyle name="Pourcentage 2 7 3 5 2 2 2" xfId="28645"/>
    <cellStyle name="Pourcentage 2 7 3 5 2 2 2 2" xfId="57316"/>
    <cellStyle name="Pourcentage 2 7 3 5 2 2 3" xfId="42980"/>
    <cellStyle name="Pourcentage 2 7 3 5 2 3" xfId="21475"/>
    <cellStyle name="Pourcentage 2 7 3 5 2 3 2" xfId="50146"/>
    <cellStyle name="Pourcentage 2 7 3 5 2 4" xfId="35810"/>
    <cellStyle name="Pourcentage 2 7 3 5 3" xfId="10599"/>
    <cellStyle name="Pourcentage 2 7 3 5 3 2" xfId="25082"/>
    <cellStyle name="Pourcentage 2 7 3 5 3 2 2" xfId="53753"/>
    <cellStyle name="Pourcentage 2 7 3 5 3 3" xfId="39417"/>
    <cellStyle name="Pourcentage 2 7 3 5 4" xfId="17912"/>
    <cellStyle name="Pourcentage 2 7 3 5 4 2" xfId="46583"/>
    <cellStyle name="Pourcentage 2 7 3 5 5" xfId="32247"/>
    <cellStyle name="Pourcentage 2 7 3 6" xfId="5180"/>
    <cellStyle name="Pourcentage 2 7 3 6 2" xfId="12384"/>
    <cellStyle name="Pourcentage 2 7 3 6 2 2" xfId="26867"/>
    <cellStyle name="Pourcentage 2 7 3 6 2 2 2" xfId="55538"/>
    <cellStyle name="Pourcentage 2 7 3 6 2 3" xfId="41202"/>
    <cellStyle name="Pourcentage 2 7 3 6 3" xfId="19697"/>
    <cellStyle name="Pourcentage 2 7 3 6 3 2" xfId="48368"/>
    <cellStyle name="Pourcentage 2 7 3 6 4" xfId="34032"/>
    <cellStyle name="Pourcentage 2 7 3 7" xfId="8814"/>
    <cellStyle name="Pourcentage 2 7 3 7 2" xfId="23297"/>
    <cellStyle name="Pourcentage 2 7 3 7 2 2" xfId="51968"/>
    <cellStyle name="Pourcentage 2 7 3 7 3" xfId="37632"/>
    <cellStyle name="Pourcentage 2 7 3 8" xfId="16134"/>
    <cellStyle name="Pourcentage 2 7 3 8 2" xfId="44805"/>
    <cellStyle name="Pourcentage 2 7 3 9" xfId="30469"/>
    <cellStyle name="Pourcentage 2 7 4" xfId="743"/>
    <cellStyle name="Pourcentage 2 7 4 2" xfId="1187"/>
    <cellStyle name="Pourcentage 2 7 4 2 2" xfId="3163"/>
    <cellStyle name="Pourcentage 2 7 4 2 2 2" xfId="4926"/>
    <cellStyle name="Pourcentage 2 7 4 2 2 2 2" xfId="8489"/>
    <cellStyle name="Pourcentage 2 7 4 2 2 2 2 2" xfId="15693"/>
    <cellStyle name="Pourcentage 2 7 4 2 2 2 2 2 2" xfId="30176"/>
    <cellStyle name="Pourcentage 2 7 4 2 2 2 2 2 2 2" xfId="58847"/>
    <cellStyle name="Pourcentage 2 7 4 2 2 2 2 2 3" xfId="44511"/>
    <cellStyle name="Pourcentage 2 7 4 2 2 2 2 3" xfId="23006"/>
    <cellStyle name="Pourcentage 2 7 4 2 2 2 2 3 2" xfId="51677"/>
    <cellStyle name="Pourcentage 2 7 4 2 2 2 2 4" xfId="37341"/>
    <cellStyle name="Pourcentage 2 7 4 2 2 2 3" xfId="12130"/>
    <cellStyle name="Pourcentage 2 7 4 2 2 2 3 2" xfId="26613"/>
    <cellStyle name="Pourcentage 2 7 4 2 2 2 3 2 2" xfId="55284"/>
    <cellStyle name="Pourcentage 2 7 4 2 2 2 3 3" xfId="40948"/>
    <cellStyle name="Pourcentage 2 7 4 2 2 2 4" xfId="19443"/>
    <cellStyle name="Pourcentage 2 7 4 2 2 2 4 2" xfId="48114"/>
    <cellStyle name="Pourcentage 2 7 4 2 2 2 5" xfId="33778"/>
    <cellStyle name="Pourcentage 2 7 4 2 2 3" xfId="6721"/>
    <cellStyle name="Pourcentage 2 7 4 2 2 3 2" xfId="13925"/>
    <cellStyle name="Pourcentage 2 7 4 2 2 3 2 2" xfId="28408"/>
    <cellStyle name="Pourcentage 2 7 4 2 2 3 2 2 2" xfId="57079"/>
    <cellStyle name="Pourcentage 2 7 4 2 2 3 2 3" xfId="42743"/>
    <cellStyle name="Pourcentage 2 7 4 2 2 3 3" xfId="21238"/>
    <cellStyle name="Pourcentage 2 7 4 2 2 3 3 2" xfId="49909"/>
    <cellStyle name="Pourcentage 2 7 4 2 2 3 4" xfId="35573"/>
    <cellStyle name="Pourcentage 2 7 4 2 2 4" xfId="10362"/>
    <cellStyle name="Pourcentage 2 7 4 2 2 4 2" xfId="24845"/>
    <cellStyle name="Pourcentage 2 7 4 2 2 4 2 2" xfId="53516"/>
    <cellStyle name="Pourcentage 2 7 4 2 2 4 3" xfId="39180"/>
    <cellStyle name="Pourcentage 2 7 4 2 2 5" xfId="17675"/>
    <cellStyle name="Pourcentage 2 7 4 2 2 5 2" xfId="46346"/>
    <cellStyle name="Pourcentage 2 7 4 2 2 6" xfId="32010"/>
    <cellStyle name="Pourcentage 2 7 4 2 3" xfId="4042"/>
    <cellStyle name="Pourcentage 2 7 4 2 3 2" xfId="7605"/>
    <cellStyle name="Pourcentage 2 7 4 2 3 2 2" xfId="14809"/>
    <cellStyle name="Pourcentage 2 7 4 2 3 2 2 2" xfId="29292"/>
    <cellStyle name="Pourcentage 2 7 4 2 3 2 2 2 2" xfId="57963"/>
    <cellStyle name="Pourcentage 2 7 4 2 3 2 2 3" xfId="43627"/>
    <cellStyle name="Pourcentage 2 7 4 2 3 2 3" xfId="22122"/>
    <cellStyle name="Pourcentage 2 7 4 2 3 2 3 2" xfId="50793"/>
    <cellStyle name="Pourcentage 2 7 4 2 3 2 4" xfId="36457"/>
    <cellStyle name="Pourcentage 2 7 4 2 3 3" xfId="11246"/>
    <cellStyle name="Pourcentage 2 7 4 2 3 3 2" xfId="25729"/>
    <cellStyle name="Pourcentage 2 7 4 2 3 3 2 2" xfId="54400"/>
    <cellStyle name="Pourcentage 2 7 4 2 3 3 3" xfId="40064"/>
    <cellStyle name="Pourcentage 2 7 4 2 3 4" xfId="18559"/>
    <cellStyle name="Pourcentage 2 7 4 2 3 4 2" xfId="47230"/>
    <cellStyle name="Pourcentage 2 7 4 2 3 5" xfId="32894"/>
    <cellStyle name="Pourcentage 2 7 4 2 4" xfId="5827"/>
    <cellStyle name="Pourcentage 2 7 4 2 4 2" xfId="13031"/>
    <cellStyle name="Pourcentage 2 7 4 2 4 2 2" xfId="27514"/>
    <cellStyle name="Pourcentage 2 7 4 2 4 2 2 2" xfId="56185"/>
    <cellStyle name="Pourcentage 2 7 4 2 4 2 3" xfId="41849"/>
    <cellStyle name="Pourcentage 2 7 4 2 4 3" xfId="20344"/>
    <cellStyle name="Pourcentage 2 7 4 2 4 3 2" xfId="49015"/>
    <cellStyle name="Pourcentage 2 7 4 2 4 4" xfId="34679"/>
    <cellStyle name="Pourcentage 2 7 4 2 5" xfId="9468"/>
    <cellStyle name="Pourcentage 2 7 4 2 5 2" xfId="23951"/>
    <cellStyle name="Pourcentage 2 7 4 2 5 2 2" xfId="52622"/>
    <cellStyle name="Pourcentage 2 7 4 2 5 3" xfId="38286"/>
    <cellStyle name="Pourcentage 2 7 4 2 6" xfId="16781"/>
    <cellStyle name="Pourcentage 2 7 4 2 6 2" xfId="45452"/>
    <cellStyle name="Pourcentage 2 7 4 2 7" xfId="31116"/>
    <cellStyle name="Pourcentage 2 7 4 2 8" xfId="2284"/>
    <cellStyle name="Pourcentage 2 7 4 3" xfId="2733"/>
    <cellStyle name="Pourcentage 2 7 4 3 2" xfId="4492"/>
    <cellStyle name="Pourcentage 2 7 4 3 2 2" xfId="8055"/>
    <cellStyle name="Pourcentage 2 7 4 3 2 2 2" xfId="15259"/>
    <cellStyle name="Pourcentage 2 7 4 3 2 2 2 2" xfId="29742"/>
    <cellStyle name="Pourcentage 2 7 4 3 2 2 2 2 2" xfId="58413"/>
    <cellStyle name="Pourcentage 2 7 4 3 2 2 2 3" xfId="44077"/>
    <cellStyle name="Pourcentage 2 7 4 3 2 2 3" xfId="22572"/>
    <cellStyle name="Pourcentage 2 7 4 3 2 2 3 2" xfId="51243"/>
    <cellStyle name="Pourcentage 2 7 4 3 2 2 4" xfId="36907"/>
    <cellStyle name="Pourcentage 2 7 4 3 2 3" xfId="11696"/>
    <cellStyle name="Pourcentage 2 7 4 3 2 3 2" xfId="26179"/>
    <cellStyle name="Pourcentage 2 7 4 3 2 3 2 2" xfId="54850"/>
    <cellStyle name="Pourcentage 2 7 4 3 2 3 3" xfId="40514"/>
    <cellStyle name="Pourcentage 2 7 4 3 2 4" xfId="19009"/>
    <cellStyle name="Pourcentage 2 7 4 3 2 4 2" xfId="47680"/>
    <cellStyle name="Pourcentage 2 7 4 3 2 5" xfId="33344"/>
    <cellStyle name="Pourcentage 2 7 4 3 3" xfId="6287"/>
    <cellStyle name="Pourcentage 2 7 4 3 3 2" xfId="13491"/>
    <cellStyle name="Pourcentage 2 7 4 3 3 2 2" xfId="27974"/>
    <cellStyle name="Pourcentage 2 7 4 3 3 2 2 2" xfId="56645"/>
    <cellStyle name="Pourcentage 2 7 4 3 3 2 3" xfId="42309"/>
    <cellStyle name="Pourcentage 2 7 4 3 3 3" xfId="20804"/>
    <cellStyle name="Pourcentage 2 7 4 3 3 3 2" xfId="49475"/>
    <cellStyle name="Pourcentage 2 7 4 3 3 4" xfId="35139"/>
    <cellStyle name="Pourcentage 2 7 4 3 4" xfId="9928"/>
    <cellStyle name="Pourcentage 2 7 4 3 4 2" xfId="24411"/>
    <cellStyle name="Pourcentage 2 7 4 3 4 2 2" xfId="53082"/>
    <cellStyle name="Pourcentage 2 7 4 3 4 3" xfId="38746"/>
    <cellStyle name="Pourcentage 2 7 4 3 5" xfId="17241"/>
    <cellStyle name="Pourcentage 2 7 4 3 5 2" xfId="45912"/>
    <cellStyle name="Pourcentage 2 7 4 3 6" xfId="31576"/>
    <cellStyle name="Pourcentage 2 7 4 4" xfId="3610"/>
    <cellStyle name="Pourcentage 2 7 4 4 2" xfId="7171"/>
    <cellStyle name="Pourcentage 2 7 4 4 2 2" xfId="14375"/>
    <cellStyle name="Pourcentage 2 7 4 4 2 2 2" xfId="28858"/>
    <cellStyle name="Pourcentage 2 7 4 4 2 2 2 2" xfId="57529"/>
    <cellStyle name="Pourcentage 2 7 4 4 2 2 3" xfId="43193"/>
    <cellStyle name="Pourcentage 2 7 4 4 2 3" xfId="21688"/>
    <cellStyle name="Pourcentage 2 7 4 4 2 3 2" xfId="50359"/>
    <cellStyle name="Pourcentage 2 7 4 4 2 4" xfId="36023"/>
    <cellStyle name="Pourcentage 2 7 4 4 3" xfId="10812"/>
    <cellStyle name="Pourcentage 2 7 4 4 3 2" xfId="25295"/>
    <cellStyle name="Pourcentage 2 7 4 4 3 2 2" xfId="53966"/>
    <cellStyle name="Pourcentage 2 7 4 4 3 3" xfId="39630"/>
    <cellStyle name="Pourcentage 2 7 4 4 4" xfId="18125"/>
    <cellStyle name="Pourcentage 2 7 4 4 4 2" xfId="46796"/>
    <cellStyle name="Pourcentage 2 7 4 4 5" xfId="32460"/>
    <cellStyle name="Pourcentage 2 7 4 5" xfId="5393"/>
    <cellStyle name="Pourcentage 2 7 4 5 2" xfId="12597"/>
    <cellStyle name="Pourcentage 2 7 4 5 2 2" xfId="27080"/>
    <cellStyle name="Pourcentage 2 7 4 5 2 2 2" xfId="55751"/>
    <cellStyle name="Pourcentage 2 7 4 5 2 3" xfId="41415"/>
    <cellStyle name="Pourcentage 2 7 4 5 3" xfId="19910"/>
    <cellStyle name="Pourcentage 2 7 4 5 3 2" xfId="48581"/>
    <cellStyle name="Pourcentage 2 7 4 5 4" xfId="34245"/>
    <cellStyle name="Pourcentage 2 7 4 6" xfId="9031"/>
    <cellStyle name="Pourcentage 2 7 4 6 2" xfId="23514"/>
    <cellStyle name="Pourcentage 2 7 4 6 2 2" xfId="52185"/>
    <cellStyle name="Pourcentage 2 7 4 6 3" xfId="37849"/>
    <cellStyle name="Pourcentage 2 7 4 7" xfId="16347"/>
    <cellStyle name="Pourcentage 2 7 4 7 2" xfId="45018"/>
    <cellStyle name="Pourcentage 2 7 4 8" xfId="30682"/>
    <cellStyle name="Pourcentage 2 7 4 9" xfId="1854"/>
    <cellStyle name="Pourcentage 2 7 5" xfId="971"/>
    <cellStyle name="Pourcentage 2 7 5 2" xfId="2949"/>
    <cellStyle name="Pourcentage 2 7 5 2 2" xfId="4710"/>
    <cellStyle name="Pourcentage 2 7 5 2 2 2" xfId="8273"/>
    <cellStyle name="Pourcentage 2 7 5 2 2 2 2" xfId="15477"/>
    <cellStyle name="Pourcentage 2 7 5 2 2 2 2 2" xfId="29960"/>
    <cellStyle name="Pourcentage 2 7 5 2 2 2 2 2 2" xfId="58631"/>
    <cellStyle name="Pourcentage 2 7 5 2 2 2 2 3" xfId="44295"/>
    <cellStyle name="Pourcentage 2 7 5 2 2 2 3" xfId="22790"/>
    <cellStyle name="Pourcentage 2 7 5 2 2 2 3 2" xfId="51461"/>
    <cellStyle name="Pourcentage 2 7 5 2 2 2 4" xfId="37125"/>
    <cellStyle name="Pourcentage 2 7 5 2 2 3" xfId="11914"/>
    <cellStyle name="Pourcentage 2 7 5 2 2 3 2" xfId="26397"/>
    <cellStyle name="Pourcentage 2 7 5 2 2 3 2 2" xfId="55068"/>
    <cellStyle name="Pourcentage 2 7 5 2 2 3 3" xfId="40732"/>
    <cellStyle name="Pourcentage 2 7 5 2 2 4" xfId="19227"/>
    <cellStyle name="Pourcentage 2 7 5 2 2 4 2" xfId="47898"/>
    <cellStyle name="Pourcentage 2 7 5 2 2 5" xfId="33562"/>
    <cellStyle name="Pourcentage 2 7 5 2 3" xfId="6505"/>
    <cellStyle name="Pourcentage 2 7 5 2 3 2" xfId="13709"/>
    <cellStyle name="Pourcentage 2 7 5 2 3 2 2" xfId="28192"/>
    <cellStyle name="Pourcentage 2 7 5 2 3 2 2 2" xfId="56863"/>
    <cellStyle name="Pourcentage 2 7 5 2 3 2 3" xfId="42527"/>
    <cellStyle name="Pourcentage 2 7 5 2 3 3" xfId="21022"/>
    <cellStyle name="Pourcentage 2 7 5 2 3 3 2" xfId="49693"/>
    <cellStyle name="Pourcentage 2 7 5 2 3 4" xfId="35357"/>
    <cellStyle name="Pourcentage 2 7 5 2 4" xfId="10146"/>
    <cellStyle name="Pourcentage 2 7 5 2 4 2" xfId="24629"/>
    <cellStyle name="Pourcentage 2 7 5 2 4 2 2" xfId="53300"/>
    <cellStyle name="Pourcentage 2 7 5 2 4 3" xfId="38964"/>
    <cellStyle name="Pourcentage 2 7 5 2 5" xfId="17459"/>
    <cellStyle name="Pourcentage 2 7 5 2 5 2" xfId="46130"/>
    <cellStyle name="Pourcentage 2 7 5 2 6" xfId="31794"/>
    <cellStyle name="Pourcentage 2 7 5 3" xfId="3826"/>
    <cellStyle name="Pourcentage 2 7 5 3 2" xfId="7389"/>
    <cellStyle name="Pourcentage 2 7 5 3 2 2" xfId="14593"/>
    <cellStyle name="Pourcentage 2 7 5 3 2 2 2" xfId="29076"/>
    <cellStyle name="Pourcentage 2 7 5 3 2 2 2 2" xfId="57747"/>
    <cellStyle name="Pourcentage 2 7 5 3 2 2 3" xfId="43411"/>
    <cellStyle name="Pourcentage 2 7 5 3 2 3" xfId="21906"/>
    <cellStyle name="Pourcentage 2 7 5 3 2 3 2" xfId="50577"/>
    <cellStyle name="Pourcentage 2 7 5 3 2 4" xfId="36241"/>
    <cellStyle name="Pourcentage 2 7 5 3 3" xfId="11030"/>
    <cellStyle name="Pourcentage 2 7 5 3 3 2" xfId="25513"/>
    <cellStyle name="Pourcentage 2 7 5 3 3 2 2" xfId="54184"/>
    <cellStyle name="Pourcentage 2 7 5 3 3 3" xfId="39848"/>
    <cellStyle name="Pourcentage 2 7 5 3 4" xfId="18343"/>
    <cellStyle name="Pourcentage 2 7 5 3 4 2" xfId="47014"/>
    <cellStyle name="Pourcentage 2 7 5 3 5" xfId="32678"/>
    <cellStyle name="Pourcentage 2 7 5 4" xfId="5611"/>
    <cellStyle name="Pourcentage 2 7 5 4 2" xfId="12815"/>
    <cellStyle name="Pourcentage 2 7 5 4 2 2" xfId="27298"/>
    <cellStyle name="Pourcentage 2 7 5 4 2 2 2" xfId="55969"/>
    <cellStyle name="Pourcentage 2 7 5 4 2 3" xfId="41633"/>
    <cellStyle name="Pourcentage 2 7 5 4 3" xfId="20128"/>
    <cellStyle name="Pourcentage 2 7 5 4 3 2" xfId="48799"/>
    <cellStyle name="Pourcentage 2 7 5 4 4" xfId="34463"/>
    <cellStyle name="Pourcentage 2 7 5 5" xfId="9252"/>
    <cellStyle name="Pourcentage 2 7 5 5 2" xfId="23735"/>
    <cellStyle name="Pourcentage 2 7 5 5 2 2" xfId="52406"/>
    <cellStyle name="Pourcentage 2 7 5 5 3" xfId="38070"/>
    <cellStyle name="Pourcentage 2 7 5 6" xfId="16565"/>
    <cellStyle name="Pourcentage 2 7 5 6 2" xfId="45236"/>
    <cellStyle name="Pourcentage 2 7 5 7" xfId="30900"/>
    <cellStyle name="Pourcentage 2 7 5 8" xfId="2070"/>
    <cellStyle name="Pourcentage 2 7 6" xfId="2521"/>
    <cellStyle name="Pourcentage 2 7 6 2" xfId="4276"/>
    <cellStyle name="Pourcentage 2 7 6 2 2" xfId="7839"/>
    <cellStyle name="Pourcentage 2 7 6 2 2 2" xfId="15043"/>
    <cellStyle name="Pourcentage 2 7 6 2 2 2 2" xfId="29526"/>
    <cellStyle name="Pourcentage 2 7 6 2 2 2 2 2" xfId="58197"/>
    <cellStyle name="Pourcentage 2 7 6 2 2 2 3" xfId="43861"/>
    <cellStyle name="Pourcentage 2 7 6 2 2 3" xfId="22356"/>
    <cellStyle name="Pourcentage 2 7 6 2 2 3 2" xfId="51027"/>
    <cellStyle name="Pourcentage 2 7 6 2 2 4" xfId="36691"/>
    <cellStyle name="Pourcentage 2 7 6 2 3" xfId="11480"/>
    <cellStyle name="Pourcentage 2 7 6 2 3 2" xfId="25963"/>
    <cellStyle name="Pourcentage 2 7 6 2 3 2 2" xfId="54634"/>
    <cellStyle name="Pourcentage 2 7 6 2 3 3" xfId="40298"/>
    <cellStyle name="Pourcentage 2 7 6 2 4" xfId="18793"/>
    <cellStyle name="Pourcentage 2 7 6 2 4 2" xfId="47464"/>
    <cellStyle name="Pourcentage 2 7 6 2 5" xfId="33128"/>
    <cellStyle name="Pourcentage 2 7 6 3" xfId="6071"/>
    <cellStyle name="Pourcentage 2 7 6 3 2" xfId="13275"/>
    <cellStyle name="Pourcentage 2 7 6 3 2 2" xfId="27758"/>
    <cellStyle name="Pourcentage 2 7 6 3 2 2 2" xfId="56429"/>
    <cellStyle name="Pourcentage 2 7 6 3 2 3" xfId="42093"/>
    <cellStyle name="Pourcentage 2 7 6 3 3" xfId="20588"/>
    <cellStyle name="Pourcentage 2 7 6 3 3 2" xfId="49259"/>
    <cellStyle name="Pourcentage 2 7 6 3 4" xfId="34923"/>
    <cellStyle name="Pourcentage 2 7 6 4" xfId="9712"/>
    <cellStyle name="Pourcentage 2 7 6 4 2" xfId="24195"/>
    <cellStyle name="Pourcentage 2 7 6 4 2 2" xfId="52866"/>
    <cellStyle name="Pourcentage 2 7 6 4 3" xfId="38530"/>
    <cellStyle name="Pourcentage 2 7 6 5" xfId="17025"/>
    <cellStyle name="Pourcentage 2 7 6 5 2" xfId="45696"/>
    <cellStyle name="Pourcentage 2 7 6 6" xfId="31360"/>
    <cellStyle name="Pourcentage 2 7 7" xfId="3394"/>
    <cellStyle name="Pourcentage 2 7 7 2" xfId="6955"/>
    <cellStyle name="Pourcentage 2 7 7 2 2" xfId="14159"/>
    <cellStyle name="Pourcentage 2 7 7 2 2 2" xfId="28642"/>
    <cellStyle name="Pourcentage 2 7 7 2 2 2 2" xfId="57313"/>
    <cellStyle name="Pourcentage 2 7 7 2 2 3" xfId="42977"/>
    <cellStyle name="Pourcentage 2 7 7 2 3" xfId="21472"/>
    <cellStyle name="Pourcentage 2 7 7 2 3 2" xfId="50143"/>
    <cellStyle name="Pourcentage 2 7 7 2 4" xfId="35807"/>
    <cellStyle name="Pourcentage 2 7 7 3" xfId="10596"/>
    <cellStyle name="Pourcentage 2 7 7 3 2" xfId="25079"/>
    <cellStyle name="Pourcentage 2 7 7 3 2 2" xfId="53750"/>
    <cellStyle name="Pourcentage 2 7 7 3 3" xfId="39414"/>
    <cellStyle name="Pourcentage 2 7 7 4" xfId="17909"/>
    <cellStyle name="Pourcentage 2 7 7 4 2" xfId="46580"/>
    <cellStyle name="Pourcentage 2 7 7 5" xfId="32244"/>
    <cellStyle name="Pourcentage 2 7 8" xfId="5177"/>
    <cellStyle name="Pourcentage 2 7 8 2" xfId="12381"/>
    <cellStyle name="Pourcentage 2 7 8 2 2" xfId="26864"/>
    <cellStyle name="Pourcentage 2 7 8 2 2 2" xfId="55535"/>
    <cellStyle name="Pourcentage 2 7 8 2 3" xfId="41199"/>
    <cellStyle name="Pourcentage 2 7 8 3" xfId="19694"/>
    <cellStyle name="Pourcentage 2 7 8 3 2" xfId="48365"/>
    <cellStyle name="Pourcentage 2 7 8 4" xfId="34029"/>
    <cellStyle name="Pourcentage 2 7 9" xfId="8811"/>
    <cellStyle name="Pourcentage 2 7 9 2" xfId="23294"/>
    <cellStyle name="Pourcentage 2 7 9 2 2" xfId="51965"/>
    <cellStyle name="Pourcentage 2 7 9 3" xfId="37629"/>
    <cellStyle name="Pourcentage 2 8" xfId="431"/>
    <cellStyle name="Pourcentage 2 8 10" xfId="30470"/>
    <cellStyle name="Pourcentage 2 8 11" xfId="1645"/>
    <cellStyle name="Pourcentage 2 8 2" xfId="432"/>
    <cellStyle name="Pourcentage 2 8 2 10" xfId="1646"/>
    <cellStyle name="Pourcentage 2 8 2 2" xfId="748"/>
    <cellStyle name="Pourcentage 2 8 2 2 2" xfId="1192"/>
    <cellStyle name="Pourcentage 2 8 2 2 2 2" xfId="3168"/>
    <cellStyle name="Pourcentage 2 8 2 2 2 2 2" xfId="4931"/>
    <cellStyle name="Pourcentage 2 8 2 2 2 2 2 2" xfId="8494"/>
    <cellStyle name="Pourcentage 2 8 2 2 2 2 2 2 2" xfId="15698"/>
    <cellStyle name="Pourcentage 2 8 2 2 2 2 2 2 2 2" xfId="30181"/>
    <cellStyle name="Pourcentage 2 8 2 2 2 2 2 2 2 2 2" xfId="58852"/>
    <cellStyle name="Pourcentage 2 8 2 2 2 2 2 2 2 3" xfId="44516"/>
    <cellStyle name="Pourcentage 2 8 2 2 2 2 2 2 3" xfId="23011"/>
    <cellStyle name="Pourcentage 2 8 2 2 2 2 2 2 3 2" xfId="51682"/>
    <cellStyle name="Pourcentage 2 8 2 2 2 2 2 2 4" xfId="37346"/>
    <cellStyle name="Pourcentage 2 8 2 2 2 2 2 3" xfId="12135"/>
    <cellStyle name="Pourcentage 2 8 2 2 2 2 2 3 2" xfId="26618"/>
    <cellStyle name="Pourcentage 2 8 2 2 2 2 2 3 2 2" xfId="55289"/>
    <cellStyle name="Pourcentage 2 8 2 2 2 2 2 3 3" xfId="40953"/>
    <cellStyle name="Pourcentage 2 8 2 2 2 2 2 4" xfId="19448"/>
    <cellStyle name="Pourcentage 2 8 2 2 2 2 2 4 2" xfId="48119"/>
    <cellStyle name="Pourcentage 2 8 2 2 2 2 2 5" xfId="33783"/>
    <cellStyle name="Pourcentage 2 8 2 2 2 2 3" xfId="6726"/>
    <cellStyle name="Pourcentage 2 8 2 2 2 2 3 2" xfId="13930"/>
    <cellStyle name="Pourcentage 2 8 2 2 2 2 3 2 2" xfId="28413"/>
    <cellStyle name="Pourcentage 2 8 2 2 2 2 3 2 2 2" xfId="57084"/>
    <cellStyle name="Pourcentage 2 8 2 2 2 2 3 2 3" xfId="42748"/>
    <cellStyle name="Pourcentage 2 8 2 2 2 2 3 3" xfId="21243"/>
    <cellStyle name="Pourcentage 2 8 2 2 2 2 3 3 2" xfId="49914"/>
    <cellStyle name="Pourcentage 2 8 2 2 2 2 3 4" xfId="35578"/>
    <cellStyle name="Pourcentage 2 8 2 2 2 2 4" xfId="10367"/>
    <cellStyle name="Pourcentage 2 8 2 2 2 2 4 2" xfId="24850"/>
    <cellStyle name="Pourcentage 2 8 2 2 2 2 4 2 2" xfId="53521"/>
    <cellStyle name="Pourcentage 2 8 2 2 2 2 4 3" xfId="39185"/>
    <cellStyle name="Pourcentage 2 8 2 2 2 2 5" xfId="17680"/>
    <cellStyle name="Pourcentage 2 8 2 2 2 2 5 2" xfId="46351"/>
    <cellStyle name="Pourcentage 2 8 2 2 2 2 6" xfId="32015"/>
    <cellStyle name="Pourcentage 2 8 2 2 2 3" xfId="4047"/>
    <cellStyle name="Pourcentage 2 8 2 2 2 3 2" xfId="7610"/>
    <cellStyle name="Pourcentage 2 8 2 2 2 3 2 2" xfId="14814"/>
    <cellStyle name="Pourcentage 2 8 2 2 2 3 2 2 2" xfId="29297"/>
    <cellStyle name="Pourcentage 2 8 2 2 2 3 2 2 2 2" xfId="57968"/>
    <cellStyle name="Pourcentage 2 8 2 2 2 3 2 2 3" xfId="43632"/>
    <cellStyle name="Pourcentage 2 8 2 2 2 3 2 3" xfId="22127"/>
    <cellStyle name="Pourcentage 2 8 2 2 2 3 2 3 2" xfId="50798"/>
    <cellStyle name="Pourcentage 2 8 2 2 2 3 2 4" xfId="36462"/>
    <cellStyle name="Pourcentage 2 8 2 2 2 3 3" xfId="11251"/>
    <cellStyle name="Pourcentage 2 8 2 2 2 3 3 2" xfId="25734"/>
    <cellStyle name="Pourcentage 2 8 2 2 2 3 3 2 2" xfId="54405"/>
    <cellStyle name="Pourcentage 2 8 2 2 2 3 3 3" xfId="40069"/>
    <cellStyle name="Pourcentage 2 8 2 2 2 3 4" xfId="18564"/>
    <cellStyle name="Pourcentage 2 8 2 2 2 3 4 2" xfId="47235"/>
    <cellStyle name="Pourcentage 2 8 2 2 2 3 5" xfId="32899"/>
    <cellStyle name="Pourcentage 2 8 2 2 2 4" xfId="5832"/>
    <cellStyle name="Pourcentage 2 8 2 2 2 4 2" xfId="13036"/>
    <cellStyle name="Pourcentage 2 8 2 2 2 4 2 2" xfId="27519"/>
    <cellStyle name="Pourcentage 2 8 2 2 2 4 2 2 2" xfId="56190"/>
    <cellStyle name="Pourcentage 2 8 2 2 2 4 2 3" xfId="41854"/>
    <cellStyle name="Pourcentage 2 8 2 2 2 4 3" xfId="20349"/>
    <cellStyle name="Pourcentage 2 8 2 2 2 4 3 2" xfId="49020"/>
    <cellStyle name="Pourcentage 2 8 2 2 2 4 4" xfId="34684"/>
    <cellStyle name="Pourcentage 2 8 2 2 2 5" xfId="9473"/>
    <cellStyle name="Pourcentage 2 8 2 2 2 5 2" xfId="23956"/>
    <cellStyle name="Pourcentage 2 8 2 2 2 5 2 2" xfId="52627"/>
    <cellStyle name="Pourcentage 2 8 2 2 2 5 3" xfId="38291"/>
    <cellStyle name="Pourcentage 2 8 2 2 2 6" xfId="16786"/>
    <cellStyle name="Pourcentage 2 8 2 2 2 6 2" xfId="45457"/>
    <cellStyle name="Pourcentage 2 8 2 2 2 7" xfId="31121"/>
    <cellStyle name="Pourcentage 2 8 2 2 2 8" xfId="2289"/>
    <cellStyle name="Pourcentage 2 8 2 2 3" xfId="2738"/>
    <cellStyle name="Pourcentage 2 8 2 2 3 2" xfId="4497"/>
    <cellStyle name="Pourcentage 2 8 2 2 3 2 2" xfId="8060"/>
    <cellStyle name="Pourcentage 2 8 2 2 3 2 2 2" xfId="15264"/>
    <cellStyle name="Pourcentage 2 8 2 2 3 2 2 2 2" xfId="29747"/>
    <cellStyle name="Pourcentage 2 8 2 2 3 2 2 2 2 2" xfId="58418"/>
    <cellStyle name="Pourcentage 2 8 2 2 3 2 2 2 3" xfId="44082"/>
    <cellStyle name="Pourcentage 2 8 2 2 3 2 2 3" xfId="22577"/>
    <cellStyle name="Pourcentage 2 8 2 2 3 2 2 3 2" xfId="51248"/>
    <cellStyle name="Pourcentage 2 8 2 2 3 2 2 4" xfId="36912"/>
    <cellStyle name="Pourcentage 2 8 2 2 3 2 3" xfId="11701"/>
    <cellStyle name="Pourcentage 2 8 2 2 3 2 3 2" xfId="26184"/>
    <cellStyle name="Pourcentage 2 8 2 2 3 2 3 2 2" xfId="54855"/>
    <cellStyle name="Pourcentage 2 8 2 2 3 2 3 3" xfId="40519"/>
    <cellStyle name="Pourcentage 2 8 2 2 3 2 4" xfId="19014"/>
    <cellStyle name="Pourcentage 2 8 2 2 3 2 4 2" xfId="47685"/>
    <cellStyle name="Pourcentage 2 8 2 2 3 2 5" xfId="33349"/>
    <cellStyle name="Pourcentage 2 8 2 2 3 3" xfId="6292"/>
    <cellStyle name="Pourcentage 2 8 2 2 3 3 2" xfId="13496"/>
    <cellStyle name="Pourcentage 2 8 2 2 3 3 2 2" xfId="27979"/>
    <cellStyle name="Pourcentage 2 8 2 2 3 3 2 2 2" xfId="56650"/>
    <cellStyle name="Pourcentage 2 8 2 2 3 3 2 3" xfId="42314"/>
    <cellStyle name="Pourcentage 2 8 2 2 3 3 3" xfId="20809"/>
    <cellStyle name="Pourcentage 2 8 2 2 3 3 3 2" xfId="49480"/>
    <cellStyle name="Pourcentage 2 8 2 2 3 3 4" xfId="35144"/>
    <cellStyle name="Pourcentage 2 8 2 2 3 4" xfId="9933"/>
    <cellStyle name="Pourcentage 2 8 2 2 3 4 2" xfId="24416"/>
    <cellStyle name="Pourcentage 2 8 2 2 3 4 2 2" xfId="53087"/>
    <cellStyle name="Pourcentage 2 8 2 2 3 4 3" xfId="38751"/>
    <cellStyle name="Pourcentage 2 8 2 2 3 5" xfId="17246"/>
    <cellStyle name="Pourcentage 2 8 2 2 3 5 2" xfId="45917"/>
    <cellStyle name="Pourcentage 2 8 2 2 3 6" xfId="31581"/>
    <cellStyle name="Pourcentage 2 8 2 2 4" xfId="3615"/>
    <cellStyle name="Pourcentage 2 8 2 2 4 2" xfId="7176"/>
    <cellStyle name="Pourcentage 2 8 2 2 4 2 2" xfId="14380"/>
    <cellStyle name="Pourcentage 2 8 2 2 4 2 2 2" xfId="28863"/>
    <cellStyle name="Pourcentage 2 8 2 2 4 2 2 2 2" xfId="57534"/>
    <cellStyle name="Pourcentage 2 8 2 2 4 2 2 3" xfId="43198"/>
    <cellStyle name="Pourcentage 2 8 2 2 4 2 3" xfId="21693"/>
    <cellStyle name="Pourcentage 2 8 2 2 4 2 3 2" xfId="50364"/>
    <cellStyle name="Pourcentage 2 8 2 2 4 2 4" xfId="36028"/>
    <cellStyle name="Pourcentage 2 8 2 2 4 3" xfId="10817"/>
    <cellStyle name="Pourcentage 2 8 2 2 4 3 2" xfId="25300"/>
    <cellStyle name="Pourcentage 2 8 2 2 4 3 2 2" xfId="53971"/>
    <cellStyle name="Pourcentage 2 8 2 2 4 3 3" xfId="39635"/>
    <cellStyle name="Pourcentage 2 8 2 2 4 4" xfId="18130"/>
    <cellStyle name="Pourcentage 2 8 2 2 4 4 2" xfId="46801"/>
    <cellStyle name="Pourcentage 2 8 2 2 4 5" xfId="32465"/>
    <cellStyle name="Pourcentage 2 8 2 2 5" xfId="5398"/>
    <cellStyle name="Pourcentage 2 8 2 2 5 2" xfId="12602"/>
    <cellStyle name="Pourcentage 2 8 2 2 5 2 2" xfId="27085"/>
    <cellStyle name="Pourcentage 2 8 2 2 5 2 2 2" xfId="55756"/>
    <cellStyle name="Pourcentage 2 8 2 2 5 2 3" xfId="41420"/>
    <cellStyle name="Pourcentage 2 8 2 2 5 3" xfId="19915"/>
    <cellStyle name="Pourcentage 2 8 2 2 5 3 2" xfId="48586"/>
    <cellStyle name="Pourcentage 2 8 2 2 5 4" xfId="34250"/>
    <cellStyle name="Pourcentage 2 8 2 2 6" xfId="9036"/>
    <cellStyle name="Pourcentage 2 8 2 2 6 2" xfId="23519"/>
    <cellStyle name="Pourcentage 2 8 2 2 6 2 2" xfId="52190"/>
    <cellStyle name="Pourcentage 2 8 2 2 6 3" xfId="37854"/>
    <cellStyle name="Pourcentage 2 8 2 2 7" xfId="16352"/>
    <cellStyle name="Pourcentage 2 8 2 2 7 2" xfId="45023"/>
    <cellStyle name="Pourcentage 2 8 2 2 8" xfId="30687"/>
    <cellStyle name="Pourcentage 2 8 2 2 9" xfId="1859"/>
    <cellStyle name="Pourcentage 2 8 2 3" xfId="976"/>
    <cellStyle name="Pourcentage 2 8 2 3 2" xfId="2954"/>
    <cellStyle name="Pourcentage 2 8 2 3 2 2" xfId="4715"/>
    <cellStyle name="Pourcentage 2 8 2 3 2 2 2" xfId="8278"/>
    <cellStyle name="Pourcentage 2 8 2 3 2 2 2 2" xfId="15482"/>
    <cellStyle name="Pourcentage 2 8 2 3 2 2 2 2 2" xfId="29965"/>
    <cellStyle name="Pourcentage 2 8 2 3 2 2 2 2 2 2" xfId="58636"/>
    <cellStyle name="Pourcentage 2 8 2 3 2 2 2 2 3" xfId="44300"/>
    <cellStyle name="Pourcentage 2 8 2 3 2 2 2 3" xfId="22795"/>
    <cellStyle name="Pourcentage 2 8 2 3 2 2 2 3 2" xfId="51466"/>
    <cellStyle name="Pourcentage 2 8 2 3 2 2 2 4" xfId="37130"/>
    <cellStyle name="Pourcentage 2 8 2 3 2 2 3" xfId="11919"/>
    <cellStyle name="Pourcentage 2 8 2 3 2 2 3 2" xfId="26402"/>
    <cellStyle name="Pourcentage 2 8 2 3 2 2 3 2 2" xfId="55073"/>
    <cellStyle name="Pourcentage 2 8 2 3 2 2 3 3" xfId="40737"/>
    <cellStyle name="Pourcentage 2 8 2 3 2 2 4" xfId="19232"/>
    <cellStyle name="Pourcentage 2 8 2 3 2 2 4 2" xfId="47903"/>
    <cellStyle name="Pourcentage 2 8 2 3 2 2 5" xfId="33567"/>
    <cellStyle name="Pourcentage 2 8 2 3 2 3" xfId="6510"/>
    <cellStyle name="Pourcentage 2 8 2 3 2 3 2" xfId="13714"/>
    <cellStyle name="Pourcentage 2 8 2 3 2 3 2 2" xfId="28197"/>
    <cellStyle name="Pourcentage 2 8 2 3 2 3 2 2 2" xfId="56868"/>
    <cellStyle name="Pourcentage 2 8 2 3 2 3 2 3" xfId="42532"/>
    <cellStyle name="Pourcentage 2 8 2 3 2 3 3" xfId="21027"/>
    <cellStyle name="Pourcentage 2 8 2 3 2 3 3 2" xfId="49698"/>
    <cellStyle name="Pourcentage 2 8 2 3 2 3 4" xfId="35362"/>
    <cellStyle name="Pourcentage 2 8 2 3 2 4" xfId="10151"/>
    <cellStyle name="Pourcentage 2 8 2 3 2 4 2" xfId="24634"/>
    <cellStyle name="Pourcentage 2 8 2 3 2 4 2 2" xfId="53305"/>
    <cellStyle name="Pourcentage 2 8 2 3 2 4 3" xfId="38969"/>
    <cellStyle name="Pourcentage 2 8 2 3 2 5" xfId="17464"/>
    <cellStyle name="Pourcentage 2 8 2 3 2 5 2" xfId="46135"/>
    <cellStyle name="Pourcentage 2 8 2 3 2 6" xfId="31799"/>
    <cellStyle name="Pourcentage 2 8 2 3 3" xfId="3831"/>
    <cellStyle name="Pourcentage 2 8 2 3 3 2" xfId="7394"/>
    <cellStyle name="Pourcentage 2 8 2 3 3 2 2" xfId="14598"/>
    <cellStyle name="Pourcentage 2 8 2 3 3 2 2 2" xfId="29081"/>
    <cellStyle name="Pourcentage 2 8 2 3 3 2 2 2 2" xfId="57752"/>
    <cellStyle name="Pourcentage 2 8 2 3 3 2 2 3" xfId="43416"/>
    <cellStyle name="Pourcentage 2 8 2 3 3 2 3" xfId="21911"/>
    <cellStyle name="Pourcentage 2 8 2 3 3 2 3 2" xfId="50582"/>
    <cellStyle name="Pourcentage 2 8 2 3 3 2 4" xfId="36246"/>
    <cellStyle name="Pourcentage 2 8 2 3 3 3" xfId="11035"/>
    <cellStyle name="Pourcentage 2 8 2 3 3 3 2" xfId="25518"/>
    <cellStyle name="Pourcentage 2 8 2 3 3 3 2 2" xfId="54189"/>
    <cellStyle name="Pourcentage 2 8 2 3 3 3 3" xfId="39853"/>
    <cellStyle name="Pourcentage 2 8 2 3 3 4" xfId="18348"/>
    <cellStyle name="Pourcentage 2 8 2 3 3 4 2" xfId="47019"/>
    <cellStyle name="Pourcentage 2 8 2 3 3 5" xfId="32683"/>
    <cellStyle name="Pourcentage 2 8 2 3 4" xfId="5616"/>
    <cellStyle name="Pourcentage 2 8 2 3 4 2" xfId="12820"/>
    <cellStyle name="Pourcentage 2 8 2 3 4 2 2" xfId="27303"/>
    <cellStyle name="Pourcentage 2 8 2 3 4 2 2 2" xfId="55974"/>
    <cellStyle name="Pourcentage 2 8 2 3 4 2 3" xfId="41638"/>
    <cellStyle name="Pourcentage 2 8 2 3 4 3" xfId="20133"/>
    <cellStyle name="Pourcentage 2 8 2 3 4 3 2" xfId="48804"/>
    <cellStyle name="Pourcentage 2 8 2 3 4 4" xfId="34468"/>
    <cellStyle name="Pourcentage 2 8 2 3 5" xfId="9257"/>
    <cellStyle name="Pourcentage 2 8 2 3 5 2" xfId="23740"/>
    <cellStyle name="Pourcentage 2 8 2 3 5 2 2" xfId="52411"/>
    <cellStyle name="Pourcentage 2 8 2 3 5 3" xfId="38075"/>
    <cellStyle name="Pourcentage 2 8 2 3 6" xfId="16570"/>
    <cellStyle name="Pourcentage 2 8 2 3 6 2" xfId="45241"/>
    <cellStyle name="Pourcentage 2 8 2 3 7" xfId="30905"/>
    <cellStyle name="Pourcentage 2 8 2 3 8" xfId="2075"/>
    <cellStyle name="Pourcentage 2 8 2 4" xfId="2526"/>
    <cellStyle name="Pourcentage 2 8 2 4 2" xfId="4281"/>
    <cellStyle name="Pourcentage 2 8 2 4 2 2" xfId="7844"/>
    <cellStyle name="Pourcentage 2 8 2 4 2 2 2" xfId="15048"/>
    <cellStyle name="Pourcentage 2 8 2 4 2 2 2 2" xfId="29531"/>
    <cellStyle name="Pourcentage 2 8 2 4 2 2 2 2 2" xfId="58202"/>
    <cellStyle name="Pourcentage 2 8 2 4 2 2 2 3" xfId="43866"/>
    <cellStyle name="Pourcentage 2 8 2 4 2 2 3" xfId="22361"/>
    <cellStyle name="Pourcentage 2 8 2 4 2 2 3 2" xfId="51032"/>
    <cellStyle name="Pourcentage 2 8 2 4 2 2 4" xfId="36696"/>
    <cellStyle name="Pourcentage 2 8 2 4 2 3" xfId="11485"/>
    <cellStyle name="Pourcentage 2 8 2 4 2 3 2" xfId="25968"/>
    <cellStyle name="Pourcentage 2 8 2 4 2 3 2 2" xfId="54639"/>
    <cellStyle name="Pourcentage 2 8 2 4 2 3 3" xfId="40303"/>
    <cellStyle name="Pourcentage 2 8 2 4 2 4" xfId="18798"/>
    <cellStyle name="Pourcentage 2 8 2 4 2 4 2" xfId="47469"/>
    <cellStyle name="Pourcentage 2 8 2 4 2 5" xfId="33133"/>
    <cellStyle name="Pourcentage 2 8 2 4 3" xfId="6076"/>
    <cellStyle name="Pourcentage 2 8 2 4 3 2" xfId="13280"/>
    <cellStyle name="Pourcentage 2 8 2 4 3 2 2" xfId="27763"/>
    <cellStyle name="Pourcentage 2 8 2 4 3 2 2 2" xfId="56434"/>
    <cellStyle name="Pourcentage 2 8 2 4 3 2 3" xfId="42098"/>
    <cellStyle name="Pourcentage 2 8 2 4 3 3" xfId="20593"/>
    <cellStyle name="Pourcentage 2 8 2 4 3 3 2" xfId="49264"/>
    <cellStyle name="Pourcentage 2 8 2 4 3 4" xfId="34928"/>
    <cellStyle name="Pourcentage 2 8 2 4 4" xfId="9717"/>
    <cellStyle name="Pourcentage 2 8 2 4 4 2" xfId="24200"/>
    <cellStyle name="Pourcentage 2 8 2 4 4 2 2" xfId="52871"/>
    <cellStyle name="Pourcentage 2 8 2 4 4 3" xfId="38535"/>
    <cellStyle name="Pourcentage 2 8 2 4 5" xfId="17030"/>
    <cellStyle name="Pourcentage 2 8 2 4 5 2" xfId="45701"/>
    <cellStyle name="Pourcentage 2 8 2 4 6" xfId="31365"/>
    <cellStyle name="Pourcentage 2 8 2 5" xfId="3399"/>
    <cellStyle name="Pourcentage 2 8 2 5 2" xfId="6960"/>
    <cellStyle name="Pourcentage 2 8 2 5 2 2" xfId="14164"/>
    <cellStyle name="Pourcentage 2 8 2 5 2 2 2" xfId="28647"/>
    <cellStyle name="Pourcentage 2 8 2 5 2 2 2 2" xfId="57318"/>
    <cellStyle name="Pourcentage 2 8 2 5 2 2 3" xfId="42982"/>
    <cellStyle name="Pourcentage 2 8 2 5 2 3" xfId="21477"/>
    <cellStyle name="Pourcentage 2 8 2 5 2 3 2" xfId="50148"/>
    <cellStyle name="Pourcentage 2 8 2 5 2 4" xfId="35812"/>
    <cellStyle name="Pourcentage 2 8 2 5 3" xfId="10601"/>
    <cellStyle name="Pourcentage 2 8 2 5 3 2" xfId="25084"/>
    <cellStyle name="Pourcentage 2 8 2 5 3 2 2" xfId="53755"/>
    <cellStyle name="Pourcentage 2 8 2 5 3 3" xfId="39419"/>
    <cellStyle name="Pourcentage 2 8 2 5 4" xfId="17914"/>
    <cellStyle name="Pourcentage 2 8 2 5 4 2" xfId="46585"/>
    <cellStyle name="Pourcentage 2 8 2 5 5" xfId="32249"/>
    <cellStyle name="Pourcentage 2 8 2 6" xfId="5182"/>
    <cellStyle name="Pourcentage 2 8 2 6 2" xfId="12386"/>
    <cellStyle name="Pourcentage 2 8 2 6 2 2" xfId="26869"/>
    <cellStyle name="Pourcentage 2 8 2 6 2 2 2" xfId="55540"/>
    <cellStyle name="Pourcentage 2 8 2 6 2 3" xfId="41204"/>
    <cellStyle name="Pourcentage 2 8 2 6 3" xfId="19699"/>
    <cellStyle name="Pourcentage 2 8 2 6 3 2" xfId="48370"/>
    <cellStyle name="Pourcentage 2 8 2 6 4" xfId="34034"/>
    <cellStyle name="Pourcentage 2 8 2 7" xfId="8816"/>
    <cellStyle name="Pourcentage 2 8 2 7 2" xfId="23299"/>
    <cellStyle name="Pourcentage 2 8 2 7 2 2" xfId="51970"/>
    <cellStyle name="Pourcentage 2 8 2 7 3" xfId="37634"/>
    <cellStyle name="Pourcentage 2 8 2 8" xfId="16136"/>
    <cellStyle name="Pourcentage 2 8 2 8 2" xfId="44807"/>
    <cellStyle name="Pourcentage 2 8 2 9" xfId="30471"/>
    <cellStyle name="Pourcentage 2 8 3" xfId="747"/>
    <cellStyle name="Pourcentage 2 8 3 2" xfId="1191"/>
    <cellStyle name="Pourcentage 2 8 3 2 2" xfId="3167"/>
    <cellStyle name="Pourcentage 2 8 3 2 2 2" xfId="4930"/>
    <cellStyle name="Pourcentage 2 8 3 2 2 2 2" xfId="8493"/>
    <cellStyle name="Pourcentage 2 8 3 2 2 2 2 2" xfId="15697"/>
    <cellStyle name="Pourcentage 2 8 3 2 2 2 2 2 2" xfId="30180"/>
    <cellStyle name="Pourcentage 2 8 3 2 2 2 2 2 2 2" xfId="58851"/>
    <cellStyle name="Pourcentage 2 8 3 2 2 2 2 2 3" xfId="44515"/>
    <cellStyle name="Pourcentage 2 8 3 2 2 2 2 3" xfId="23010"/>
    <cellStyle name="Pourcentage 2 8 3 2 2 2 2 3 2" xfId="51681"/>
    <cellStyle name="Pourcentage 2 8 3 2 2 2 2 4" xfId="37345"/>
    <cellStyle name="Pourcentage 2 8 3 2 2 2 3" xfId="12134"/>
    <cellStyle name="Pourcentage 2 8 3 2 2 2 3 2" xfId="26617"/>
    <cellStyle name="Pourcentage 2 8 3 2 2 2 3 2 2" xfId="55288"/>
    <cellStyle name="Pourcentage 2 8 3 2 2 2 3 3" xfId="40952"/>
    <cellStyle name="Pourcentage 2 8 3 2 2 2 4" xfId="19447"/>
    <cellStyle name="Pourcentage 2 8 3 2 2 2 4 2" xfId="48118"/>
    <cellStyle name="Pourcentage 2 8 3 2 2 2 5" xfId="33782"/>
    <cellStyle name="Pourcentage 2 8 3 2 2 3" xfId="6725"/>
    <cellStyle name="Pourcentage 2 8 3 2 2 3 2" xfId="13929"/>
    <cellStyle name="Pourcentage 2 8 3 2 2 3 2 2" xfId="28412"/>
    <cellStyle name="Pourcentage 2 8 3 2 2 3 2 2 2" xfId="57083"/>
    <cellStyle name="Pourcentage 2 8 3 2 2 3 2 3" xfId="42747"/>
    <cellStyle name="Pourcentage 2 8 3 2 2 3 3" xfId="21242"/>
    <cellStyle name="Pourcentage 2 8 3 2 2 3 3 2" xfId="49913"/>
    <cellStyle name="Pourcentage 2 8 3 2 2 3 4" xfId="35577"/>
    <cellStyle name="Pourcentage 2 8 3 2 2 4" xfId="10366"/>
    <cellStyle name="Pourcentage 2 8 3 2 2 4 2" xfId="24849"/>
    <cellStyle name="Pourcentage 2 8 3 2 2 4 2 2" xfId="53520"/>
    <cellStyle name="Pourcentage 2 8 3 2 2 4 3" xfId="39184"/>
    <cellStyle name="Pourcentage 2 8 3 2 2 5" xfId="17679"/>
    <cellStyle name="Pourcentage 2 8 3 2 2 5 2" xfId="46350"/>
    <cellStyle name="Pourcentage 2 8 3 2 2 6" xfId="32014"/>
    <cellStyle name="Pourcentage 2 8 3 2 3" xfId="4046"/>
    <cellStyle name="Pourcentage 2 8 3 2 3 2" xfId="7609"/>
    <cellStyle name="Pourcentage 2 8 3 2 3 2 2" xfId="14813"/>
    <cellStyle name="Pourcentage 2 8 3 2 3 2 2 2" xfId="29296"/>
    <cellStyle name="Pourcentage 2 8 3 2 3 2 2 2 2" xfId="57967"/>
    <cellStyle name="Pourcentage 2 8 3 2 3 2 2 3" xfId="43631"/>
    <cellStyle name="Pourcentage 2 8 3 2 3 2 3" xfId="22126"/>
    <cellStyle name="Pourcentage 2 8 3 2 3 2 3 2" xfId="50797"/>
    <cellStyle name="Pourcentage 2 8 3 2 3 2 4" xfId="36461"/>
    <cellStyle name="Pourcentage 2 8 3 2 3 3" xfId="11250"/>
    <cellStyle name="Pourcentage 2 8 3 2 3 3 2" xfId="25733"/>
    <cellStyle name="Pourcentage 2 8 3 2 3 3 2 2" xfId="54404"/>
    <cellStyle name="Pourcentage 2 8 3 2 3 3 3" xfId="40068"/>
    <cellStyle name="Pourcentage 2 8 3 2 3 4" xfId="18563"/>
    <cellStyle name="Pourcentage 2 8 3 2 3 4 2" xfId="47234"/>
    <cellStyle name="Pourcentage 2 8 3 2 3 5" xfId="32898"/>
    <cellStyle name="Pourcentage 2 8 3 2 4" xfId="5831"/>
    <cellStyle name="Pourcentage 2 8 3 2 4 2" xfId="13035"/>
    <cellStyle name="Pourcentage 2 8 3 2 4 2 2" xfId="27518"/>
    <cellStyle name="Pourcentage 2 8 3 2 4 2 2 2" xfId="56189"/>
    <cellStyle name="Pourcentage 2 8 3 2 4 2 3" xfId="41853"/>
    <cellStyle name="Pourcentage 2 8 3 2 4 3" xfId="20348"/>
    <cellStyle name="Pourcentage 2 8 3 2 4 3 2" xfId="49019"/>
    <cellStyle name="Pourcentage 2 8 3 2 4 4" xfId="34683"/>
    <cellStyle name="Pourcentage 2 8 3 2 5" xfId="9472"/>
    <cellStyle name="Pourcentage 2 8 3 2 5 2" xfId="23955"/>
    <cellStyle name="Pourcentage 2 8 3 2 5 2 2" xfId="52626"/>
    <cellStyle name="Pourcentage 2 8 3 2 5 3" xfId="38290"/>
    <cellStyle name="Pourcentage 2 8 3 2 6" xfId="16785"/>
    <cellStyle name="Pourcentage 2 8 3 2 6 2" xfId="45456"/>
    <cellStyle name="Pourcentage 2 8 3 2 7" xfId="31120"/>
    <cellStyle name="Pourcentage 2 8 3 2 8" xfId="2288"/>
    <cellStyle name="Pourcentage 2 8 3 3" xfId="2737"/>
    <cellStyle name="Pourcentage 2 8 3 3 2" xfId="4496"/>
    <cellStyle name="Pourcentage 2 8 3 3 2 2" xfId="8059"/>
    <cellStyle name="Pourcentage 2 8 3 3 2 2 2" xfId="15263"/>
    <cellStyle name="Pourcentage 2 8 3 3 2 2 2 2" xfId="29746"/>
    <cellStyle name="Pourcentage 2 8 3 3 2 2 2 2 2" xfId="58417"/>
    <cellStyle name="Pourcentage 2 8 3 3 2 2 2 3" xfId="44081"/>
    <cellStyle name="Pourcentage 2 8 3 3 2 2 3" xfId="22576"/>
    <cellStyle name="Pourcentage 2 8 3 3 2 2 3 2" xfId="51247"/>
    <cellStyle name="Pourcentage 2 8 3 3 2 2 4" xfId="36911"/>
    <cellStyle name="Pourcentage 2 8 3 3 2 3" xfId="11700"/>
    <cellStyle name="Pourcentage 2 8 3 3 2 3 2" xfId="26183"/>
    <cellStyle name="Pourcentage 2 8 3 3 2 3 2 2" xfId="54854"/>
    <cellStyle name="Pourcentage 2 8 3 3 2 3 3" xfId="40518"/>
    <cellStyle name="Pourcentage 2 8 3 3 2 4" xfId="19013"/>
    <cellStyle name="Pourcentage 2 8 3 3 2 4 2" xfId="47684"/>
    <cellStyle name="Pourcentage 2 8 3 3 2 5" xfId="33348"/>
    <cellStyle name="Pourcentage 2 8 3 3 3" xfId="6291"/>
    <cellStyle name="Pourcentage 2 8 3 3 3 2" xfId="13495"/>
    <cellStyle name="Pourcentage 2 8 3 3 3 2 2" xfId="27978"/>
    <cellStyle name="Pourcentage 2 8 3 3 3 2 2 2" xfId="56649"/>
    <cellStyle name="Pourcentage 2 8 3 3 3 2 3" xfId="42313"/>
    <cellStyle name="Pourcentage 2 8 3 3 3 3" xfId="20808"/>
    <cellStyle name="Pourcentage 2 8 3 3 3 3 2" xfId="49479"/>
    <cellStyle name="Pourcentage 2 8 3 3 3 4" xfId="35143"/>
    <cellStyle name="Pourcentage 2 8 3 3 4" xfId="9932"/>
    <cellStyle name="Pourcentage 2 8 3 3 4 2" xfId="24415"/>
    <cellStyle name="Pourcentage 2 8 3 3 4 2 2" xfId="53086"/>
    <cellStyle name="Pourcentage 2 8 3 3 4 3" xfId="38750"/>
    <cellStyle name="Pourcentage 2 8 3 3 5" xfId="17245"/>
    <cellStyle name="Pourcentage 2 8 3 3 5 2" xfId="45916"/>
    <cellStyle name="Pourcentage 2 8 3 3 6" xfId="31580"/>
    <cellStyle name="Pourcentage 2 8 3 4" xfId="3614"/>
    <cellStyle name="Pourcentage 2 8 3 4 2" xfId="7175"/>
    <cellStyle name="Pourcentage 2 8 3 4 2 2" xfId="14379"/>
    <cellStyle name="Pourcentage 2 8 3 4 2 2 2" xfId="28862"/>
    <cellStyle name="Pourcentage 2 8 3 4 2 2 2 2" xfId="57533"/>
    <cellStyle name="Pourcentage 2 8 3 4 2 2 3" xfId="43197"/>
    <cellStyle name="Pourcentage 2 8 3 4 2 3" xfId="21692"/>
    <cellStyle name="Pourcentage 2 8 3 4 2 3 2" xfId="50363"/>
    <cellStyle name="Pourcentage 2 8 3 4 2 4" xfId="36027"/>
    <cellStyle name="Pourcentage 2 8 3 4 3" xfId="10816"/>
    <cellStyle name="Pourcentage 2 8 3 4 3 2" xfId="25299"/>
    <cellStyle name="Pourcentage 2 8 3 4 3 2 2" xfId="53970"/>
    <cellStyle name="Pourcentage 2 8 3 4 3 3" xfId="39634"/>
    <cellStyle name="Pourcentage 2 8 3 4 4" xfId="18129"/>
    <cellStyle name="Pourcentage 2 8 3 4 4 2" xfId="46800"/>
    <cellStyle name="Pourcentage 2 8 3 4 5" xfId="32464"/>
    <cellStyle name="Pourcentage 2 8 3 5" xfId="5397"/>
    <cellStyle name="Pourcentage 2 8 3 5 2" xfId="12601"/>
    <cellStyle name="Pourcentage 2 8 3 5 2 2" xfId="27084"/>
    <cellStyle name="Pourcentage 2 8 3 5 2 2 2" xfId="55755"/>
    <cellStyle name="Pourcentage 2 8 3 5 2 3" xfId="41419"/>
    <cellStyle name="Pourcentage 2 8 3 5 3" xfId="19914"/>
    <cellStyle name="Pourcentage 2 8 3 5 3 2" xfId="48585"/>
    <cellStyle name="Pourcentage 2 8 3 5 4" xfId="34249"/>
    <cellStyle name="Pourcentage 2 8 3 6" xfId="9035"/>
    <cellStyle name="Pourcentage 2 8 3 6 2" xfId="23518"/>
    <cellStyle name="Pourcentage 2 8 3 6 2 2" xfId="52189"/>
    <cellStyle name="Pourcentage 2 8 3 6 3" xfId="37853"/>
    <cellStyle name="Pourcentage 2 8 3 7" xfId="16351"/>
    <cellStyle name="Pourcentage 2 8 3 7 2" xfId="45022"/>
    <cellStyle name="Pourcentage 2 8 3 8" xfId="30686"/>
    <cellStyle name="Pourcentage 2 8 3 9" xfId="1858"/>
    <cellStyle name="Pourcentage 2 8 4" xfId="975"/>
    <cellStyle name="Pourcentage 2 8 4 2" xfId="2953"/>
    <cellStyle name="Pourcentage 2 8 4 2 2" xfId="4714"/>
    <cellStyle name="Pourcentage 2 8 4 2 2 2" xfId="8277"/>
    <cellStyle name="Pourcentage 2 8 4 2 2 2 2" xfId="15481"/>
    <cellStyle name="Pourcentage 2 8 4 2 2 2 2 2" xfId="29964"/>
    <cellStyle name="Pourcentage 2 8 4 2 2 2 2 2 2" xfId="58635"/>
    <cellStyle name="Pourcentage 2 8 4 2 2 2 2 3" xfId="44299"/>
    <cellStyle name="Pourcentage 2 8 4 2 2 2 3" xfId="22794"/>
    <cellStyle name="Pourcentage 2 8 4 2 2 2 3 2" xfId="51465"/>
    <cellStyle name="Pourcentage 2 8 4 2 2 2 4" xfId="37129"/>
    <cellStyle name="Pourcentage 2 8 4 2 2 3" xfId="11918"/>
    <cellStyle name="Pourcentage 2 8 4 2 2 3 2" xfId="26401"/>
    <cellStyle name="Pourcentage 2 8 4 2 2 3 2 2" xfId="55072"/>
    <cellStyle name="Pourcentage 2 8 4 2 2 3 3" xfId="40736"/>
    <cellStyle name="Pourcentage 2 8 4 2 2 4" xfId="19231"/>
    <cellStyle name="Pourcentage 2 8 4 2 2 4 2" xfId="47902"/>
    <cellStyle name="Pourcentage 2 8 4 2 2 5" xfId="33566"/>
    <cellStyle name="Pourcentage 2 8 4 2 3" xfId="6509"/>
    <cellStyle name="Pourcentage 2 8 4 2 3 2" xfId="13713"/>
    <cellStyle name="Pourcentage 2 8 4 2 3 2 2" xfId="28196"/>
    <cellStyle name="Pourcentage 2 8 4 2 3 2 2 2" xfId="56867"/>
    <cellStyle name="Pourcentage 2 8 4 2 3 2 3" xfId="42531"/>
    <cellStyle name="Pourcentage 2 8 4 2 3 3" xfId="21026"/>
    <cellStyle name="Pourcentage 2 8 4 2 3 3 2" xfId="49697"/>
    <cellStyle name="Pourcentage 2 8 4 2 3 4" xfId="35361"/>
    <cellStyle name="Pourcentage 2 8 4 2 4" xfId="10150"/>
    <cellStyle name="Pourcentage 2 8 4 2 4 2" xfId="24633"/>
    <cellStyle name="Pourcentage 2 8 4 2 4 2 2" xfId="53304"/>
    <cellStyle name="Pourcentage 2 8 4 2 4 3" xfId="38968"/>
    <cellStyle name="Pourcentage 2 8 4 2 5" xfId="17463"/>
    <cellStyle name="Pourcentage 2 8 4 2 5 2" xfId="46134"/>
    <cellStyle name="Pourcentage 2 8 4 2 6" xfId="31798"/>
    <cellStyle name="Pourcentage 2 8 4 3" xfId="3830"/>
    <cellStyle name="Pourcentage 2 8 4 3 2" xfId="7393"/>
    <cellStyle name="Pourcentage 2 8 4 3 2 2" xfId="14597"/>
    <cellStyle name="Pourcentage 2 8 4 3 2 2 2" xfId="29080"/>
    <cellStyle name="Pourcentage 2 8 4 3 2 2 2 2" xfId="57751"/>
    <cellStyle name="Pourcentage 2 8 4 3 2 2 3" xfId="43415"/>
    <cellStyle name="Pourcentage 2 8 4 3 2 3" xfId="21910"/>
    <cellStyle name="Pourcentage 2 8 4 3 2 3 2" xfId="50581"/>
    <cellStyle name="Pourcentage 2 8 4 3 2 4" xfId="36245"/>
    <cellStyle name="Pourcentage 2 8 4 3 3" xfId="11034"/>
    <cellStyle name="Pourcentage 2 8 4 3 3 2" xfId="25517"/>
    <cellStyle name="Pourcentage 2 8 4 3 3 2 2" xfId="54188"/>
    <cellStyle name="Pourcentage 2 8 4 3 3 3" xfId="39852"/>
    <cellStyle name="Pourcentage 2 8 4 3 4" xfId="18347"/>
    <cellStyle name="Pourcentage 2 8 4 3 4 2" xfId="47018"/>
    <cellStyle name="Pourcentage 2 8 4 3 5" xfId="32682"/>
    <cellStyle name="Pourcentage 2 8 4 4" xfId="5615"/>
    <cellStyle name="Pourcentage 2 8 4 4 2" xfId="12819"/>
    <cellStyle name="Pourcentage 2 8 4 4 2 2" xfId="27302"/>
    <cellStyle name="Pourcentage 2 8 4 4 2 2 2" xfId="55973"/>
    <cellStyle name="Pourcentage 2 8 4 4 2 3" xfId="41637"/>
    <cellStyle name="Pourcentage 2 8 4 4 3" xfId="20132"/>
    <cellStyle name="Pourcentage 2 8 4 4 3 2" xfId="48803"/>
    <cellStyle name="Pourcentage 2 8 4 4 4" xfId="34467"/>
    <cellStyle name="Pourcentage 2 8 4 5" xfId="9256"/>
    <cellStyle name="Pourcentage 2 8 4 5 2" xfId="23739"/>
    <cellStyle name="Pourcentage 2 8 4 5 2 2" xfId="52410"/>
    <cellStyle name="Pourcentage 2 8 4 5 3" xfId="38074"/>
    <cellStyle name="Pourcentage 2 8 4 6" xfId="16569"/>
    <cellStyle name="Pourcentage 2 8 4 6 2" xfId="45240"/>
    <cellStyle name="Pourcentage 2 8 4 7" xfId="30904"/>
    <cellStyle name="Pourcentage 2 8 4 8" xfId="2074"/>
    <cellStyle name="Pourcentage 2 8 5" xfId="2525"/>
    <cellStyle name="Pourcentage 2 8 5 2" xfId="4280"/>
    <cellStyle name="Pourcentage 2 8 5 2 2" xfId="7843"/>
    <cellStyle name="Pourcentage 2 8 5 2 2 2" xfId="15047"/>
    <cellStyle name="Pourcentage 2 8 5 2 2 2 2" xfId="29530"/>
    <cellStyle name="Pourcentage 2 8 5 2 2 2 2 2" xfId="58201"/>
    <cellStyle name="Pourcentage 2 8 5 2 2 2 3" xfId="43865"/>
    <cellStyle name="Pourcentage 2 8 5 2 2 3" xfId="22360"/>
    <cellStyle name="Pourcentage 2 8 5 2 2 3 2" xfId="51031"/>
    <cellStyle name="Pourcentage 2 8 5 2 2 4" xfId="36695"/>
    <cellStyle name="Pourcentage 2 8 5 2 3" xfId="11484"/>
    <cellStyle name="Pourcentage 2 8 5 2 3 2" xfId="25967"/>
    <cellStyle name="Pourcentage 2 8 5 2 3 2 2" xfId="54638"/>
    <cellStyle name="Pourcentage 2 8 5 2 3 3" xfId="40302"/>
    <cellStyle name="Pourcentage 2 8 5 2 4" xfId="18797"/>
    <cellStyle name="Pourcentage 2 8 5 2 4 2" xfId="47468"/>
    <cellStyle name="Pourcentage 2 8 5 2 5" xfId="33132"/>
    <cellStyle name="Pourcentage 2 8 5 3" xfId="6075"/>
    <cellStyle name="Pourcentage 2 8 5 3 2" xfId="13279"/>
    <cellStyle name="Pourcentage 2 8 5 3 2 2" xfId="27762"/>
    <cellStyle name="Pourcentage 2 8 5 3 2 2 2" xfId="56433"/>
    <cellStyle name="Pourcentage 2 8 5 3 2 3" xfId="42097"/>
    <cellStyle name="Pourcentage 2 8 5 3 3" xfId="20592"/>
    <cellStyle name="Pourcentage 2 8 5 3 3 2" xfId="49263"/>
    <cellStyle name="Pourcentage 2 8 5 3 4" xfId="34927"/>
    <cellStyle name="Pourcentage 2 8 5 4" xfId="9716"/>
    <cellStyle name="Pourcentage 2 8 5 4 2" xfId="24199"/>
    <cellStyle name="Pourcentage 2 8 5 4 2 2" xfId="52870"/>
    <cellStyle name="Pourcentage 2 8 5 4 3" xfId="38534"/>
    <cellStyle name="Pourcentage 2 8 5 5" xfId="17029"/>
    <cellStyle name="Pourcentage 2 8 5 5 2" xfId="45700"/>
    <cellStyle name="Pourcentage 2 8 5 6" xfId="31364"/>
    <cellStyle name="Pourcentage 2 8 6" xfId="3398"/>
    <cellStyle name="Pourcentage 2 8 6 2" xfId="6959"/>
    <cellStyle name="Pourcentage 2 8 6 2 2" xfId="14163"/>
    <cellStyle name="Pourcentage 2 8 6 2 2 2" xfId="28646"/>
    <cellStyle name="Pourcentage 2 8 6 2 2 2 2" xfId="57317"/>
    <cellStyle name="Pourcentage 2 8 6 2 2 3" xfId="42981"/>
    <cellStyle name="Pourcentage 2 8 6 2 3" xfId="21476"/>
    <cellStyle name="Pourcentage 2 8 6 2 3 2" xfId="50147"/>
    <cellStyle name="Pourcentage 2 8 6 2 4" xfId="35811"/>
    <cellStyle name="Pourcentage 2 8 6 3" xfId="10600"/>
    <cellStyle name="Pourcentage 2 8 6 3 2" xfId="25083"/>
    <cellStyle name="Pourcentage 2 8 6 3 2 2" xfId="53754"/>
    <cellStyle name="Pourcentage 2 8 6 3 3" xfId="39418"/>
    <cellStyle name="Pourcentage 2 8 6 4" xfId="17913"/>
    <cellStyle name="Pourcentage 2 8 6 4 2" xfId="46584"/>
    <cellStyle name="Pourcentage 2 8 6 5" xfId="32248"/>
    <cellStyle name="Pourcentage 2 8 7" xfId="5181"/>
    <cellStyle name="Pourcentage 2 8 7 2" xfId="12385"/>
    <cellStyle name="Pourcentage 2 8 7 2 2" xfId="26868"/>
    <cellStyle name="Pourcentage 2 8 7 2 2 2" xfId="55539"/>
    <cellStyle name="Pourcentage 2 8 7 2 3" xfId="41203"/>
    <cellStyle name="Pourcentage 2 8 7 3" xfId="19698"/>
    <cellStyle name="Pourcentage 2 8 7 3 2" xfId="48369"/>
    <cellStyle name="Pourcentage 2 8 7 4" xfId="34033"/>
    <cellStyle name="Pourcentage 2 8 8" xfId="8815"/>
    <cellStyle name="Pourcentage 2 8 8 2" xfId="23298"/>
    <cellStyle name="Pourcentage 2 8 8 2 2" xfId="51969"/>
    <cellStyle name="Pourcentage 2 8 8 3" xfId="37633"/>
    <cellStyle name="Pourcentage 2 8 9" xfId="16135"/>
    <cellStyle name="Pourcentage 2 8 9 2" xfId="44806"/>
    <cellStyle name="Pourcentage 2 9" xfId="433"/>
    <cellStyle name="Pourcentage 2 9 10" xfId="30472"/>
    <cellStyle name="Pourcentage 2 9 11" xfId="1647"/>
    <cellStyle name="Pourcentage 2 9 2" xfId="434"/>
    <cellStyle name="Pourcentage 2 9 2 10" xfId="1648"/>
    <cellStyle name="Pourcentage 2 9 2 2" xfId="750"/>
    <cellStyle name="Pourcentage 2 9 2 2 2" xfId="1194"/>
    <cellStyle name="Pourcentage 2 9 2 2 2 2" xfId="3170"/>
    <cellStyle name="Pourcentage 2 9 2 2 2 2 2" xfId="4933"/>
    <cellStyle name="Pourcentage 2 9 2 2 2 2 2 2" xfId="8496"/>
    <cellStyle name="Pourcentage 2 9 2 2 2 2 2 2 2" xfId="15700"/>
    <cellStyle name="Pourcentage 2 9 2 2 2 2 2 2 2 2" xfId="30183"/>
    <cellStyle name="Pourcentage 2 9 2 2 2 2 2 2 2 2 2" xfId="58854"/>
    <cellStyle name="Pourcentage 2 9 2 2 2 2 2 2 2 3" xfId="44518"/>
    <cellStyle name="Pourcentage 2 9 2 2 2 2 2 2 3" xfId="23013"/>
    <cellStyle name="Pourcentage 2 9 2 2 2 2 2 2 3 2" xfId="51684"/>
    <cellStyle name="Pourcentage 2 9 2 2 2 2 2 2 4" xfId="37348"/>
    <cellStyle name="Pourcentage 2 9 2 2 2 2 2 3" xfId="12137"/>
    <cellStyle name="Pourcentage 2 9 2 2 2 2 2 3 2" xfId="26620"/>
    <cellStyle name="Pourcentage 2 9 2 2 2 2 2 3 2 2" xfId="55291"/>
    <cellStyle name="Pourcentage 2 9 2 2 2 2 2 3 3" xfId="40955"/>
    <cellStyle name="Pourcentage 2 9 2 2 2 2 2 4" xfId="19450"/>
    <cellStyle name="Pourcentage 2 9 2 2 2 2 2 4 2" xfId="48121"/>
    <cellStyle name="Pourcentage 2 9 2 2 2 2 2 5" xfId="33785"/>
    <cellStyle name="Pourcentage 2 9 2 2 2 2 3" xfId="6728"/>
    <cellStyle name="Pourcentage 2 9 2 2 2 2 3 2" xfId="13932"/>
    <cellStyle name="Pourcentage 2 9 2 2 2 2 3 2 2" xfId="28415"/>
    <cellStyle name="Pourcentage 2 9 2 2 2 2 3 2 2 2" xfId="57086"/>
    <cellStyle name="Pourcentage 2 9 2 2 2 2 3 2 3" xfId="42750"/>
    <cellStyle name="Pourcentage 2 9 2 2 2 2 3 3" xfId="21245"/>
    <cellStyle name="Pourcentage 2 9 2 2 2 2 3 3 2" xfId="49916"/>
    <cellStyle name="Pourcentage 2 9 2 2 2 2 3 4" xfId="35580"/>
    <cellStyle name="Pourcentage 2 9 2 2 2 2 4" xfId="10369"/>
    <cellStyle name="Pourcentage 2 9 2 2 2 2 4 2" xfId="24852"/>
    <cellStyle name="Pourcentage 2 9 2 2 2 2 4 2 2" xfId="53523"/>
    <cellStyle name="Pourcentage 2 9 2 2 2 2 4 3" xfId="39187"/>
    <cellStyle name="Pourcentage 2 9 2 2 2 2 5" xfId="17682"/>
    <cellStyle name="Pourcentage 2 9 2 2 2 2 5 2" xfId="46353"/>
    <cellStyle name="Pourcentage 2 9 2 2 2 2 6" xfId="32017"/>
    <cellStyle name="Pourcentage 2 9 2 2 2 3" xfId="4049"/>
    <cellStyle name="Pourcentage 2 9 2 2 2 3 2" xfId="7612"/>
    <cellStyle name="Pourcentage 2 9 2 2 2 3 2 2" xfId="14816"/>
    <cellStyle name="Pourcentage 2 9 2 2 2 3 2 2 2" xfId="29299"/>
    <cellStyle name="Pourcentage 2 9 2 2 2 3 2 2 2 2" xfId="57970"/>
    <cellStyle name="Pourcentage 2 9 2 2 2 3 2 2 3" xfId="43634"/>
    <cellStyle name="Pourcentage 2 9 2 2 2 3 2 3" xfId="22129"/>
    <cellStyle name="Pourcentage 2 9 2 2 2 3 2 3 2" xfId="50800"/>
    <cellStyle name="Pourcentage 2 9 2 2 2 3 2 4" xfId="36464"/>
    <cellStyle name="Pourcentage 2 9 2 2 2 3 3" xfId="11253"/>
    <cellStyle name="Pourcentage 2 9 2 2 2 3 3 2" xfId="25736"/>
    <cellStyle name="Pourcentage 2 9 2 2 2 3 3 2 2" xfId="54407"/>
    <cellStyle name="Pourcentage 2 9 2 2 2 3 3 3" xfId="40071"/>
    <cellStyle name="Pourcentage 2 9 2 2 2 3 4" xfId="18566"/>
    <cellStyle name="Pourcentage 2 9 2 2 2 3 4 2" xfId="47237"/>
    <cellStyle name="Pourcentage 2 9 2 2 2 3 5" xfId="32901"/>
    <cellStyle name="Pourcentage 2 9 2 2 2 4" xfId="5834"/>
    <cellStyle name="Pourcentage 2 9 2 2 2 4 2" xfId="13038"/>
    <cellStyle name="Pourcentage 2 9 2 2 2 4 2 2" xfId="27521"/>
    <cellStyle name="Pourcentage 2 9 2 2 2 4 2 2 2" xfId="56192"/>
    <cellStyle name="Pourcentage 2 9 2 2 2 4 2 3" xfId="41856"/>
    <cellStyle name="Pourcentage 2 9 2 2 2 4 3" xfId="20351"/>
    <cellStyle name="Pourcentage 2 9 2 2 2 4 3 2" xfId="49022"/>
    <cellStyle name="Pourcentage 2 9 2 2 2 4 4" xfId="34686"/>
    <cellStyle name="Pourcentage 2 9 2 2 2 5" xfId="9475"/>
    <cellStyle name="Pourcentage 2 9 2 2 2 5 2" xfId="23958"/>
    <cellStyle name="Pourcentage 2 9 2 2 2 5 2 2" xfId="52629"/>
    <cellStyle name="Pourcentage 2 9 2 2 2 5 3" xfId="38293"/>
    <cellStyle name="Pourcentage 2 9 2 2 2 6" xfId="16788"/>
    <cellStyle name="Pourcentage 2 9 2 2 2 6 2" xfId="45459"/>
    <cellStyle name="Pourcentage 2 9 2 2 2 7" xfId="31123"/>
    <cellStyle name="Pourcentage 2 9 2 2 2 8" xfId="2291"/>
    <cellStyle name="Pourcentage 2 9 2 2 3" xfId="2740"/>
    <cellStyle name="Pourcentage 2 9 2 2 3 2" xfId="4499"/>
    <cellStyle name="Pourcentage 2 9 2 2 3 2 2" xfId="8062"/>
    <cellStyle name="Pourcentage 2 9 2 2 3 2 2 2" xfId="15266"/>
    <cellStyle name="Pourcentage 2 9 2 2 3 2 2 2 2" xfId="29749"/>
    <cellStyle name="Pourcentage 2 9 2 2 3 2 2 2 2 2" xfId="58420"/>
    <cellStyle name="Pourcentage 2 9 2 2 3 2 2 2 3" xfId="44084"/>
    <cellStyle name="Pourcentage 2 9 2 2 3 2 2 3" xfId="22579"/>
    <cellStyle name="Pourcentage 2 9 2 2 3 2 2 3 2" xfId="51250"/>
    <cellStyle name="Pourcentage 2 9 2 2 3 2 2 4" xfId="36914"/>
    <cellStyle name="Pourcentage 2 9 2 2 3 2 3" xfId="11703"/>
    <cellStyle name="Pourcentage 2 9 2 2 3 2 3 2" xfId="26186"/>
    <cellStyle name="Pourcentage 2 9 2 2 3 2 3 2 2" xfId="54857"/>
    <cellStyle name="Pourcentage 2 9 2 2 3 2 3 3" xfId="40521"/>
    <cellStyle name="Pourcentage 2 9 2 2 3 2 4" xfId="19016"/>
    <cellStyle name="Pourcentage 2 9 2 2 3 2 4 2" xfId="47687"/>
    <cellStyle name="Pourcentage 2 9 2 2 3 2 5" xfId="33351"/>
    <cellStyle name="Pourcentage 2 9 2 2 3 3" xfId="6294"/>
    <cellStyle name="Pourcentage 2 9 2 2 3 3 2" xfId="13498"/>
    <cellStyle name="Pourcentage 2 9 2 2 3 3 2 2" xfId="27981"/>
    <cellStyle name="Pourcentage 2 9 2 2 3 3 2 2 2" xfId="56652"/>
    <cellStyle name="Pourcentage 2 9 2 2 3 3 2 3" xfId="42316"/>
    <cellStyle name="Pourcentage 2 9 2 2 3 3 3" xfId="20811"/>
    <cellStyle name="Pourcentage 2 9 2 2 3 3 3 2" xfId="49482"/>
    <cellStyle name="Pourcentage 2 9 2 2 3 3 4" xfId="35146"/>
    <cellStyle name="Pourcentage 2 9 2 2 3 4" xfId="9935"/>
    <cellStyle name="Pourcentage 2 9 2 2 3 4 2" xfId="24418"/>
    <cellStyle name="Pourcentage 2 9 2 2 3 4 2 2" xfId="53089"/>
    <cellStyle name="Pourcentage 2 9 2 2 3 4 3" xfId="38753"/>
    <cellStyle name="Pourcentage 2 9 2 2 3 5" xfId="17248"/>
    <cellStyle name="Pourcentage 2 9 2 2 3 5 2" xfId="45919"/>
    <cellStyle name="Pourcentage 2 9 2 2 3 6" xfId="31583"/>
    <cellStyle name="Pourcentage 2 9 2 2 4" xfId="3617"/>
    <cellStyle name="Pourcentage 2 9 2 2 4 2" xfId="7178"/>
    <cellStyle name="Pourcentage 2 9 2 2 4 2 2" xfId="14382"/>
    <cellStyle name="Pourcentage 2 9 2 2 4 2 2 2" xfId="28865"/>
    <cellStyle name="Pourcentage 2 9 2 2 4 2 2 2 2" xfId="57536"/>
    <cellStyle name="Pourcentage 2 9 2 2 4 2 2 3" xfId="43200"/>
    <cellStyle name="Pourcentage 2 9 2 2 4 2 3" xfId="21695"/>
    <cellStyle name="Pourcentage 2 9 2 2 4 2 3 2" xfId="50366"/>
    <cellStyle name="Pourcentage 2 9 2 2 4 2 4" xfId="36030"/>
    <cellStyle name="Pourcentage 2 9 2 2 4 3" xfId="10819"/>
    <cellStyle name="Pourcentage 2 9 2 2 4 3 2" xfId="25302"/>
    <cellStyle name="Pourcentage 2 9 2 2 4 3 2 2" xfId="53973"/>
    <cellStyle name="Pourcentage 2 9 2 2 4 3 3" xfId="39637"/>
    <cellStyle name="Pourcentage 2 9 2 2 4 4" xfId="18132"/>
    <cellStyle name="Pourcentage 2 9 2 2 4 4 2" xfId="46803"/>
    <cellStyle name="Pourcentage 2 9 2 2 4 5" xfId="32467"/>
    <cellStyle name="Pourcentage 2 9 2 2 5" xfId="5400"/>
    <cellStyle name="Pourcentage 2 9 2 2 5 2" xfId="12604"/>
    <cellStyle name="Pourcentage 2 9 2 2 5 2 2" xfId="27087"/>
    <cellStyle name="Pourcentage 2 9 2 2 5 2 2 2" xfId="55758"/>
    <cellStyle name="Pourcentage 2 9 2 2 5 2 3" xfId="41422"/>
    <cellStyle name="Pourcentage 2 9 2 2 5 3" xfId="19917"/>
    <cellStyle name="Pourcentage 2 9 2 2 5 3 2" xfId="48588"/>
    <cellStyle name="Pourcentage 2 9 2 2 5 4" xfId="34252"/>
    <cellStyle name="Pourcentage 2 9 2 2 6" xfId="9038"/>
    <cellStyle name="Pourcentage 2 9 2 2 6 2" xfId="23521"/>
    <cellStyle name="Pourcentage 2 9 2 2 6 2 2" xfId="52192"/>
    <cellStyle name="Pourcentage 2 9 2 2 6 3" xfId="37856"/>
    <cellStyle name="Pourcentage 2 9 2 2 7" xfId="16354"/>
    <cellStyle name="Pourcentage 2 9 2 2 7 2" xfId="45025"/>
    <cellStyle name="Pourcentage 2 9 2 2 8" xfId="30689"/>
    <cellStyle name="Pourcentage 2 9 2 2 9" xfId="1861"/>
    <cellStyle name="Pourcentage 2 9 2 3" xfId="978"/>
    <cellStyle name="Pourcentage 2 9 2 3 2" xfId="2956"/>
    <cellStyle name="Pourcentage 2 9 2 3 2 2" xfId="4717"/>
    <cellStyle name="Pourcentage 2 9 2 3 2 2 2" xfId="8280"/>
    <cellStyle name="Pourcentage 2 9 2 3 2 2 2 2" xfId="15484"/>
    <cellStyle name="Pourcentage 2 9 2 3 2 2 2 2 2" xfId="29967"/>
    <cellStyle name="Pourcentage 2 9 2 3 2 2 2 2 2 2" xfId="58638"/>
    <cellStyle name="Pourcentage 2 9 2 3 2 2 2 2 3" xfId="44302"/>
    <cellStyle name="Pourcentage 2 9 2 3 2 2 2 3" xfId="22797"/>
    <cellStyle name="Pourcentage 2 9 2 3 2 2 2 3 2" xfId="51468"/>
    <cellStyle name="Pourcentage 2 9 2 3 2 2 2 4" xfId="37132"/>
    <cellStyle name="Pourcentage 2 9 2 3 2 2 3" xfId="11921"/>
    <cellStyle name="Pourcentage 2 9 2 3 2 2 3 2" xfId="26404"/>
    <cellStyle name="Pourcentage 2 9 2 3 2 2 3 2 2" xfId="55075"/>
    <cellStyle name="Pourcentage 2 9 2 3 2 2 3 3" xfId="40739"/>
    <cellStyle name="Pourcentage 2 9 2 3 2 2 4" xfId="19234"/>
    <cellStyle name="Pourcentage 2 9 2 3 2 2 4 2" xfId="47905"/>
    <cellStyle name="Pourcentage 2 9 2 3 2 2 5" xfId="33569"/>
    <cellStyle name="Pourcentage 2 9 2 3 2 3" xfId="6512"/>
    <cellStyle name="Pourcentage 2 9 2 3 2 3 2" xfId="13716"/>
    <cellStyle name="Pourcentage 2 9 2 3 2 3 2 2" xfId="28199"/>
    <cellStyle name="Pourcentage 2 9 2 3 2 3 2 2 2" xfId="56870"/>
    <cellStyle name="Pourcentage 2 9 2 3 2 3 2 3" xfId="42534"/>
    <cellStyle name="Pourcentage 2 9 2 3 2 3 3" xfId="21029"/>
    <cellStyle name="Pourcentage 2 9 2 3 2 3 3 2" xfId="49700"/>
    <cellStyle name="Pourcentage 2 9 2 3 2 3 4" xfId="35364"/>
    <cellStyle name="Pourcentage 2 9 2 3 2 4" xfId="10153"/>
    <cellStyle name="Pourcentage 2 9 2 3 2 4 2" xfId="24636"/>
    <cellStyle name="Pourcentage 2 9 2 3 2 4 2 2" xfId="53307"/>
    <cellStyle name="Pourcentage 2 9 2 3 2 4 3" xfId="38971"/>
    <cellStyle name="Pourcentage 2 9 2 3 2 5" xfId="17466"/>
    <cellStyle name="Pourcentage 2 9 2 3 2 5 2" xfId="46137"/>
    <cellStyle name="Pourcentage 2 9 2 3 2 6" xfId="31801"/>
    <cellStyle name="Pourcentage 2 9 2 3 3" xfId="3833"/>
    <cellStyle name="Pourcentage 2 9 2 3 3 2" xfId="7396"/>
    <cellStyle name="Pourcentage 2 9 2 3 3 2 2" xfId="14600"/>
    <cellStyle name="Pourcentage 2 9 2 3 3 2 2 2" xfId="29083"/>
    <cellStyle name="Pourcentage 2 9 2 3 3 2 2 2 2" xfId="57754"/>
    <cellStyle name="Pourcentage 2 9 2 3 3 2 2 3" xfId="43418"/>
    <cellStyle name="Pourcentage 2 9 2 3 3 2 3" xfId="21913"/>
    <cellStyle name="Pourcentage 2 9 2 3 3 2 3 2" xfId="50584"/>
    <cellStyle name="Pourcentage 2 9 2 3 3 2 4" xfId="36248"/>
    <cellStyle name="Pourcentage 2 9 2 3 3 3" xfId="11037"/>
    <cellStyle name="Pourcentage 2 9 2 3 3 3 2" xfId="25520"/>
    <cellStyle name="Pourcentage 2 9 2 3 3 3 2 2" xfId="54191"/>
    <cellStyle name="Pourcentage 2 9 2 3 3 3 3" xfId="39855"/>
    <cellStyle name="Pourcentage 2 9 2 3 3 4" xfId="18350"/>
    <cellStyle name="Pourcentage 2 9 2 3 3 4 2" xfId="47021"/>
    <cellStyle name="Pourcentage 2 9 2 3 3 5" xfId="32685"/>
    <cellStyle name="Pourcentage 2 9 2 3 4" xfId="5618"/>
    <cellStyle name="Pourcentage 2 9 2 3 4 2" xfId="12822"/>
    <cellStyle name="Pourcentage 2 9 2 3 4 2 2" xfId="27305"/>
    <cellStyle name="Pourcentage 2 9 2 3 4 2 2 2" xfId="55976"/>
    <cellStyle name="Pourcentage 2 9 2 3 4 2 3" xfId="41640"/>
    <cellStyle name="Pourcentage 2 9 2 3 4 3" xfId="20135"/>
    <cellStyle name="Pourcentage 2 9 2 3 4 3 2" xfId="48806"/>
    <cellStyle name="Pourcentage 2 9 2 3 4 4" xfId="34470"/>
    <cellStyle name="Pourcentage 2 9 2 3 5" xfId="9259"/>
    <cellStyle name="Pourcentage 2 9 2 3 5 2" xfId="23742"/>
    <cellStyle name="Pourcentage 2 9 2 3 5 2 2" xfId="52413"/>
    <cellStyle name="Pourcentage 2 9 2 3 5 3" xfId="38077"/>
    <cellStyle name="Pourcentage 2 9 2 3 6" xfId="16572"/>
    <cellStyle name="Pourcentage 2 9 2 3 6 2" xfId="45243"/>
    <cellStyle name="Pourcentage 2 9 2 3 7" xfId="30907"/>
    <cellStyle name="Pourcentage 2 9 2 3 8" xfId="2077"/>
    <cellStyle name="Pourcentage 2 9 2 4" xfId="2528"/>
    <cellStyle name="Pourcentage 2 9 2 4 2" xfId="4283"/>
    <cellStyle name="Pourcentage 2 9 2 4 2 2" xfId="7846"/>
    <cellStyle name="Pourcentage 2 9 2 4 2 2 2" xfId="15050"/>
    <cellStyle name="Pourcentage 2 9 2 4 2 2 2 2" xfId="29533"/>
    <cellStyle name="Pourcentage 2 9 2 4 2 2 2 2 2" xfId="58204"/>
    <cellStyle name="Pourcentage 2 9 2 4 2 2 2 3" xfId="43868"/>
    <cellStyle name="Pourcentage 2 9 2 4 2 2 3" xfId="22363"/>
    <cellStyle name="Pourcentage 2 9 2 4 2 2 3 2" xfId="51034"/>
    <cellStyle name="Pourcentage 2 9 2 4 2 2 4" xfId="36698"/>
    <cellStyle name="Pourcentage 2 9 2 4 2 3" xfId="11487"/>
    <cellStyle name="Pourcentage 2 9 2 4 2 3 2" xfId="25970"/>
    <cellStyle name="Pourcentage 2 9 2 4 2 3 2 2" xfId="54641"/>
    <cellStyle name="Pourcentage 2 9 2 4 2 3 3" xfId="40305"/>
    <cellStyle name="Pourcentage 2 9 2 4 2 4" xfId="18800"/>
    <cellStyle name="Pourcentage 2 9 2 4 2 4 2" xfId="47471"/>
    <cellStyle name="Pourcentage 2 9 2 4 2 5" xfId="33135"/>
    <cellStyle name="Pourcentage 2 9 2 4 3" xfId="6078"/>
    <cellStyle name="Pourcentage 2 9 2 4 3 2" xfId="13282"/>
    <cellStyle name="Pourcentage 2 9 2 4 3 2 2" xfId="27765"/>
    <cellStyle name="Pourcentage 2 9 2 4 3 2 2 2" xfId="56436"/>
    <cellStyle name="Pourcentage 2 9 2 4 3 2 3" xfId="42100"/>
    <cellStyle name="Pourcentage 2 9 2 4 3 3" xfId="20595"/>
    <cellStyle name="Pourcentage 2 9 2 4 3 3 2" xfId="49266"/>
    <cellStyle name="Pourcentage 2 9 2 4 3 4" xfId="34930"/>
    <cellStyle name="Pourcentage 2 9 2 4 4" xfId="9719"/>
    <cellStyle name="Pourcentage 2 9 2 4 4 2" xfId="24202"/>
    <cellStyle name="Pourcentage 2 9 2 4 4 2 2" xfId="52873"/>
    <cellStyle name="Pourcentage 2 9 2 4 4 3" xfId="38537"/>
    <cellStyle name="Pourcentage 2 9 2 4 5" xfId="17032"/>
    <cellStyle name="Pourcentage 2 9 2 4 5 2" xfId="45703"/>
    <cellStyle name="Pourcentage 2 9 2 4 6" xfId="31367"/>
    <cellStyle name="Pourcentage 2 9 2 5" xfId="3401"/>
    <cellStyle name="Pourcentage 2 9 2 5 2" xfId="6962"/>
    <cellStyle name="Pourcentage 2 9 2 5 2 2" xfId="14166"/>
    <cellStyle name="Pourcentage 2 9 2 5 2 2 2" xfId="28649"/>
    <cellStyle name="Pourcentage 2 9 2 5 2 2 2 2" xfId="57320"/>
    <cellStyle name="Pourcentage 2 9 2 5 2 2 3" xfId="42984"/>
    <cellStyle name="Pourcentage 2 9 2 5 2 3" xfId="21479"/>
    <cellStyle name="Pourcentage 2 9 2 5 2 3 2" xfId="50150"/>
    <cellStyle name="Pourcentage 2 9 2 5 2 4" xfId="35814"/>
    <cellStyle name="Pourcentage 2 9 2 5 3" xfId="10603"/>
    <cellStyle name="Pourcentage 2 9 2 5 3 2" xfId="25086"/>
    <cellStyle name="Pourcentage 2 9 2 5 3 2 2" xfId="53757"/>
    <cellStyle name="Pourcentage 2 9 2 5 3 3" xfId="39421"/>
    <cellStyle name="Pourcentage 2 9 2 5 4" xfId="17916"/>
    <cellStyle name="Pourcentage 2 9 2 5 4 2" xfId="46587"/>
    <cellStyle name="Pourcentage 2 9 2 5 5" xfId="32251"/>
    <cellStyle name="Pourcentage 2 9 2 6" xfId="5184"/>
    <cellStyle name="Pourcentage 2 9 2 6 2" xfId="12388"/>
    <cellStyle name="Pourcentage 2 9 2 6 2 2" xfId="26871"/>
    <cellStyle name="Pourcentage 2 9 2 6 2 2 2" xfId="55542"/>
    <cellStyle name="Pourcentage 2 9 2 6 2 3" xfId="41206"/>
    <cellStyle name="Pourcentage 2 9 2 6 3" xfId="19701"/>
    <cellStyle name="Pourcentage 2 9 2 6 3 2" xfId="48372"/>
    <cellStyle name="Pourcentage 2 9 2 6 4" xfId="34036"/>
    <cellStyle name="Pourcentage 2 9 2 7" xfId="8818"/>
    <cellStyle name="Pourcentage 2 9 2 7 2" xfId="23301"/>
    <cellStyle name="Pourcentage 2 9 2 7 2 2" xfId="51972"/>
    <cellStyle name="Pourcentage 2 9 2 7 3" xfId="37636"/>
    <cellStyle name="Pourcentage 2 9 2 8" xfId="16138"/>
    <cellStyle name="Pourcentage 2 9 2 8 2" xfId="44809"/>
    <cellStyle name="Pourcentage 2 9 2 9" xfId="30473"/>
    <cellStyle name="Pourcentage 2 9 3" xfId="749"/>
    <cellStyle name="Pourcentage 2 9 3 2" xfId="1193"/>
    <cellStyle name="Pourcentage 2 9 3 2 2" xfId="3169"/>
    <cellStyle name="Pourcentage 2 9 3 2 2 2" xfId="4932"/>
    <cellStyle name="Pourcentage 2 9 3 2 2 2 2" xfId="8495"/>
    <cellStyle name="Pourcentage 2 9 3 2 2 2 2 2" xfId="15699"/>
    <cellStyle name="Pourcentage 2 9 3 2 2 2 2 2 2" xfId="30182"/>
    <cellStyle name="Pourcentage 2 9 3 2 2 2 2 2 2 2" xfId="58853"/>
    <cellStyle name="Pourcentage 2 9 3 2 2 2 2 2 3" xfId="44517"/>
    <cellStyle name="Pourcentage 2 9 3 2 2 2 2 3" xfId="23012"/>
    <cellStyle name="Pourcentage 2 9 3 2 2 2 2 3 2" xfId="51683"/>
    <cellStyle name="Pourcentage 2 9 3 2 2 2 2 4" xfId="37347"/>
    <cellStyle name="Pourcentage 2 9 3 2 2 2 3" xfId="12136"/>
    <cellStyle name="Pourcentage 2 9 3 2 2 2 3 2" xfId="26619"/>
    <cellStyle name="Pourcentage 2 9 3 2 2 2 3 2 2" xfId="55290"/>
    <cellStyle name="Pourcentage 2 9 3 2 2 2 3 3" xfId="40954"/>
    <cellStyle name="Pourcentage 2 9 3 2 2 2 4" xfId="19449"/>
    <cellStyle name="Pourcentage 2 9 3 2 2 2 4 2" xfId="48120"/>
    <cellStyle name="Pourcentage 2 9 3 2 2 2 5" xfId="33784"/>
    <cellStyle name="Pourcentage 2 9 3 2 2 3" xfId="6727"/>
    <cellStyle name="Pourcentage 2 9 3 2 2 3 2" xfId="13931"/>
    <cellStyle name="Pourcentage 2 9 3 2 2 3 2 2" xfId="28414"/>
    <cellStyle name="Pourcentage 2 9 3 2 2 3 2 2 2" xfId="57085"/>
    <cellStyle name="Pourcentage 2 9 3 2 2 3 2 3" xfId="42749"/>
    <cellStyle name="Pourcentage 2 9 3 2 2 3 3" xfId="21244"/>
    <cellStyle name="Pourcentage 2 9 3 2 2 3 3 2" xfId="49915"/>
    <cellStyle name="Pourcentage 2 9 3 2 2 3 4" xfId="35579"/>
    <cellStyle name="Pourcentage 2 9 3 2 2 4" xfId="10368"/>
    <cellStyle name="Pourcentage 2 9 3 2 2 4 2" xfId="24851"/>
    <cellStyle name="Pourcentage 2 9 3 2 2 4 2 2" xfId="53522"/>
    <cellStyle name="Pourcentage 2 9 3 2 2 4 3" xfId="39186"/>
    <cellStyle name="Pourcentage 2 9 3 2 2 5" xfId="17681"/>
    <cellStyle name="Pourcentage 2 9 3 2 2 5 2" xfId="46352"/>
    <cellStyle name="Pourcentage 2 9 3 2 2 6" xfId="32016"/>
    <cellStyle name="Pourcentage 2 9 3 2 3" xfId="4048"/>
    <cellStyle name="Pourcentage 2 9 3 2 3 2" xfId="7611"/>
    <cellStyle name="Pourcentage 2 9 3 2 3 2 2" xfId="14815"/>
    <cellStyle name="Pourcentage 2 9 3 2 3 2 2 2" xfId="29298"/>
    <cellStyle name="Pourcentage 2 9 3 2 3 2 2 2 2" xfId="57969"/>
    <cellStyle name="Pourcentage 2 9 3 2 3 2 2 3" xfId="43633"/>
    <cellStyle name="Pourcentage 2 9 3 2 3 2 3" xfId="22128"/>
    <cellStyle name="Pourcentage 2 9 3 2 3 2 3 2" xfId="50799"/>
    <cellStyle name="Pourcentage 2 9 3 2 3 2 4" xfId="36463"/>
    <cellStyle name="Pourcentage 2 9 3 2 3 3" xfId="11252"/>
    <cellStyle name="Pourcentage 2 9 3 2 3 3 2" xfId="25735"/>
    <cellStyle name="Pourcentage 2 9 3 2 3 3 2 2" xfId="54406"/>
    <cellStyle name="Pourcentage 2 9 3 2 3 3 3" xfId="40070"/>
    <cellStyle name="Pourcentage 2 9 3 2 3 4" xfId="18565"/>
    <cellStyle name="Pourcentage 2 9 3 2 3 4 2" xfId="47236"/>
    <cellStyle name="Pourcentage 2 9 3 2 3 5" xfId="32900"/>
    <cellStyle name="Pourcentage 2 9 3 2 4" xfId="5833"/>
    <cellStyle name="Pourcentage 2 9 3 2 4 2" xfId="13037"/>
    <cellStyle name="Pourcentage 2 9 3 2 4 2 2" xfId="27520"/>
    <cellStyle name="Pourcentage 2 9 3 2 4 2 2 2" xfId="56191"/>
    <cellStyle name="Pourcentage 2 9 3 2 4 2 3" xfId="41855"/>
    <cellStyle name="Pourcentage 2 9 3 2 4 3" xfId="20350"/>
    <cellStyle name="Pourcentage 2 9 3 2 4 3 2" xfId="49021"/>
    <cellStyle name="Pourcentage 2 9 3 2 4 4" xfId="34685"/>
    <cellStyle name="Pourcentage 2 9 3 2 5" xfId="9474"/>
    <cellStyle name="Pourcentage 2 9 3 2 5 2" xfId="23957"/>
    <cellStyle name="Pourcentage 2 9 3 2 5 2 2" xfId="52628"/>
    <cellStyle name="Pourcentage 2 9 3 2 5 3" xfId="38292"/>
    <cellStyle name="Pourcentage 2 9 3 2 6" xfId="16787"/>
    <cellStyle name="Pourcentage 2 9 3 2 6 2" xfId="45458"/>
    <cellStyle name="Pourcentage 2 9 3 2 7" xfId="31122"/>
    <cellStyle name="Pourcentage 2 9 3 2 8" xfId="2290"/>
    <cellStyle name="Pourcentage 2 9 3 3" xfId="2739"/>
    <cellStyle name="Pourcentage 2 9 3 3 2" xfId="4498"/>
    <cellStyle name="Pourcentage 2 9 3 3 2 2" xfId="8061"/>
    <cellStyle name="Pourcentage 2 9 3 3 2 2 2" xfId="15265"/>
    <cellStyle name="Pourcentage 2 9 3 3 2 2 2 2" xfId="29748"/>
    <cellStyle name="Pourcentage 2 9 3 3 2 2 2 2 2" xfId="58419"/>
    <cellStyle name="Pourcentage 2 9 3 3 2 2 2 3" xfId="44083"/>
    <cellStyle name="Pourcentage 2 9 3 3 2 2 3" xfId="22578"/>
    <cellStyle name="Pourcentage 2 9 3 3 2 2 3 2" xfId="51249"/>
    <cellStyle name="Pourcentage 2 9 3 3 2 2 4" xfId="36913"/>
    <cellStyle name="Pourcentage 2 9 3 3 2 3" xfId="11702"/>
    <cellStyle name="Pourcentage 2 9 3 3 2 3 2" xfId="26185"/>
    <cellStyle name="Pourcentage 2 9 3 3 2 3 2 2" xfId="54856"/>
    <cellStyle name="Pourcentage 2 9 3 3 2 3 3" xfId="40520"/>
    <cellStyle name="Pourcentage 2 9 3 3 2 4" xfId="19015"/>
    <cellStyle name="Pourcentage 2 9 3 3 2 4 2" xfId="47686"/>
    <cellStyle name="Pourcentage 2 9 3 3 2 5" xfId="33350"/>
    <cellStyle name="Pourcentage 2 9 3 3 3" xfId="6293"/>
    <cellStyle name="Pourcentage 2 9 3 3 3 2" xfId="13497"/>
    <cellStyle name="Pourcentage 2 9 3 3 3 2 2" xfId="27980"/>
    <cellStyle name="Pourcentage 2 9 3 3 3 2 2 2" xfId="56651"/>
    <cellStyle name="Pourcentage 2 9 3 3 3 2 3" xfId="42315"/>
    <cellStyle name="Pourcentage 2 9 3 3 3 3" xfId="20810"/>
    <cellStyle name="Pourcentage 2 9 3 3 3 3 2" xfId="49481"/>
    <cellStyle name="Pourcentage 2 9 3 3 3 4" xfId="35145"/>
    <cellStyle name="Pourcentage 2 9 3 3 4" xfId="9934"/>
    <cellStyle name="Pourcentage 2 9 3 3 4 2" xfId="24417"/>
    <cellStyle name="Pourcentage 2 9 3 3 4 2 2" xfId="53088"/>
    <cellStyle name="Pourcentage 2 9 3 3 4 3" xfId="38752"/>
    <cellStyle name="Pourcentage 2 9 3 3 5" xfId="17247"/>
    <cellStyle name="Pourcentage 2 9 3 3 5 2" xfId="45918"/>
    <cellStyle name="Pourcentage 2 9 3 3 6" xfId="31582"/>
    <cellStyle name="Pourcentage 2 9 3 4" xfId="3616"/>
    <cellStyle name="Pourcentage 2 9 3 4 2" xfId="7177"/>
    <cellStyle name="Pourcentage 2 9 3 4 2 2" xfId="14381"/>
    <cellStyle name="Pourcentage 2 9 3 4 2 2 2" xfId="28864"/>
    <cellStyle name="Pourcentage 2 9 3 4 2 2 2 2" xfId="57535"/>
    <cellStyle name="Pourcentage 2 9 3 4 2 2 3" xfId="43199"/>
    <cellStyle name="Pourcentage 2 9 3 4 2 3" xfId="21694"/>
    <cellStyle name="Pourcentage 2 9 3 4 2 3 2" xfId="50365"/>
    <cellStyle name="Pourcentage 2 9 3 4 2 4" xfId="36029"/>
    <cellStyle name="Pourcentage 2 9 3 4 3" xfId="10818"/>
    <cellStyle name="Pourcentage 2 9 3 4 3 2" xfId="25301"/>
    <cellStyle name="Pourcentage 2 9 3 4 3 2 2" xfId="53972"/>
    <cellStyle name="Pourcentage 2 9 3 4 3 3" xfId="39636"/>
    <cellStyle name="Pourcentage 2 9 3 4 4" xfId="18131"/>
    <cellStyle name="Pourcentage 2 9 3 4 4 2" xfId="46802"/>
    <cellStyle name="Pourcentage 2 9 3 4 5" xfId="32466"/>
    <cellStyle name="Pourcentage 2 9 3 5" xfId="5399"/>
    <cellStyle name="Pourcentage 2 9 3 5 2" xfId="12603"/>
    <cellStyle name="Pourcentage 2 9 3 5 2 2" xfId="27086"/>
    <cellStyle name="Pourcentage 2 9 3 5 2 2 2" xfId="55757"/>
    <cellStyle name="Pourcentage 2 9 3 5 2 3" xfId="41421"/>
    <cellStyle name="Pourcentage 2 9 3 5 3" xfId="19916"/>
    <cellStyle name="Pourcentage 2 9 3 5 3 2" xfId="48587"/>
    <cellStyle name="Pourcentage 2 9 3 5 4" xfId="34251"/>
    <cellStyle name="Pourcentage 2 9 3 6" xfId="9037"/>
    <cellStyle name="Pourcentage 2 9 3 6 2" xfId="23520"/>
    <cellStyle name="Pourcentage 2 9 3 6 2 2" xfId="52191"/>
    <cellStyle name="Pourcentage 2 9 3 6 3" xfId="37855"/>
    <cellStyle name="Pourcentage 2 9 3 7" xfId="16353"/>
    <cellStyle name="Pourcentage 2 9 3 7 2" xfId="45024"/>
    <cellStyle name="Pourcentage 2 9 3 8" xfId="30688"/>
    <cellStyle name="Pourcentage 2 9 3 9" xfId="1860"/>
    <cellStyle name="Pourcentage 2 9 4" xfId="977"/>
    <cellStyle name="Pourcentage 2 9 4 2" xfId="2955"/>
    <cellStyle name="Pourcentage 2 9 4 2 2" xfId="4716"/>
    <cellStyle name="Pourcentage 2 9 4 2 2 2" xfId="8279"/>
    <cellStyle name="Pourcentage 2 9 4 2 2 2 2" xfId="15483"/>
    <cellStyle name="Pourcentage 2 9 4 2 2 2 2 2" xfId="29966"/>
    <cellStyle name="Pourcentage 2 9 4 2 2 2 2 2 2" xfId="58637"/>
    <cellStyle name="Pourcentage 2 9 4 2 2 2 2 3" xfId="44301"/>
    <cellStyle name="Pourcentage 2 9 4 2 2 2 3" xfId="22796"/>
    <cellStyle name="Pourcentage 2 9 4 2 2 2 3 2" xfId="51467"/>
    <cellStyle name="Pourcentage 2 9 4 2 2 2 4" xfId="37131"/>
    <cellStyle name="Pourcentage 2 9 4 2 2 3" xfId="11920"/>
    <cellStyle name="Pourcentage 2 9 4 2 2 3 2" xfId="26403"/>
    <cellStyle name="Pourcentage 2 9 4 2 2 3 2 2" xfId="55074"/>
    <cellStyle name="Pourcentage 2 9 4 2 2 3 3" xfId="40738"/>
    <cellStyle name="Pourcentage 2 9 4 2 2 4" xfId="19233"/>
    <cellStyle name="Pourcentage 2 9 4 2 2 4 2" xfId="47904"/>
    <cellStyle name="Pourcentage 2 9 4 2 2 5" xfId="33568"/>
    <cellStyle name="Pourcentage 2 9 4 2 3" xfId="6511"/>
    <cellStyle name="Pourcentage 2 9 4 2 3 2" xfId="13715"/>
    <cellStyle name="Pourcentage 2 9 4 2 3 2 2" xfId="28198"/>
    <cellStyle name="Pourcentage 2 9 4 2 3 2 2 2" xfId="56869"/>
    <cellStyle name="Pourcentage 2 9 4 2 3 2 3" xfId="42533"/>
    <cellStyle name="Pourcentage 2 9 4 2 3 3" xfId="21028"/>
    <cellStyle name="Pourcentage 2 9 4 2 3 3 2" xfId="49699"/>
    <cellStyle name="Pourcentage 2 9 4 2 3 4" xfId="35363"/>
    <cellStyle name="Pourcentage 2 9 4 2 4" xfId="10152"/>
    <cellStyle name="Pourcentage 2 9 4 2 4 2" xfId="24635"/>
    <cellStyle name="Pourcentage 2 9 4 2 4 2 2" xfId="53306"/>
    <cellStyle name="Pourcentage 2 9 4 2 4 3" xfId="38970"/>
    <cellStyle name="Pourcentage 2 9 4 2 5" xfId="17465"/>
    <cellStyle name="Pourcentage 2 9 4 2 5 2" xfId="46136"/>
    <cellStyle name="Pourcentage 2 9 4 2 6" xfId="31800"/>
    <cellStyle name="Pourcentage 2 9 4 3" xfId="3832"/>
    <cellStyle name="Pourcentage 2 9 4 3 2" xfId="7395"/>
    <cellStyle name="Pourcentage 2 9 4 3 2 2" xfId="14599"/>
    <cellStyle name="Pourcentage 2 9 4 3 2 2 2" xfId="29082"/>
    <cellStyle name="Pourcentage 2 9 4 3 2 2 2 2" xfId="57753"/>
    <cellStyle name="Pourcentage 2 9 4 3 2 2 3" xfId="43417"/>
    <cellStyle name="Pourcentage 2 9 4 3 2 3" xfId="21912"/>
    <cellStyle name="Pourcentage 2 9 4 3 2 3 2" xfId="50583"/>
    <cellStyle name="Pourcentage 2 9 4 3 2 4" xfId="36247"/>
    <cellStyle name="Pourcentage 2 9 4 3 3" xfId="11036"/>
    <cellStyle name="Pourcentage 2 9 4 3 3 2" xfId="25519"/>
    <cellStyle name="Pourcentage 2 9 4 3 3 2 2" xfId="54190"/>
    <cellStyle name="Pourcentage 2 9 4 3 3 3" xfId="39854"/>
    <cellStyle name="Pourcentage 2 9 4 3 4" xfId="18349"/>
    <cellStyle name="Pourcentage 2 9 4 3 4 2" xfId="47020"/>
    <cellStyle name="Pourcentage 2 9 4 3 5" xfId="32684"/>
    <cellStyle name="Pourcentage 2 9 4 4" xfId="5617"/>
    <cellStyle name="Pourcentage 2 9 4 4 2" xfId="12821"/>
    <cellStyle name="Pourcentage 2 9 4 4 2 2" xfId="27304"/>
    <cellStyle name="Pourcentage 2 9 4 4 2 2 2" xfId="55975"/>
    <cellStyle name="Pourcentage 2 9 4 4 2 3" xfId="41639"/>
    <cellStyle name="Pourcentage 2 9 4 4 3" xfId="20134"/>
    <cellStyle name="Pourcentage 2 9 4 4 3 2" xfId="48805"/>
    <cellStyle name="Pourcentage 2 9 4 4 4" xfId="34469"/>
    <cellStyle name="Pourcentage 2 9 4 5" xfId="9258"/>
    <cellStyle name="Pourcentage 2 9 4 5 2" xfId="23741"/>
    <cellStyle name="Pourcentage 2 9 4 5 2 2" xfId="52412"/>
    <cellStyle name="Pourcentage 2 9 4 5 3" xfId="38076"/>
    <cellStyle name="Pourcentage 2 9 4 6" xfId="16571"/>
    <cellStyle name="Pourcentage 2 9 4 6 2" xfId="45242"/>
    <cellStyle name="Pourcentage 2 9 4 7" xfId="30906"/>
    <cellStyle name="Pourcentage 2 9 4 8" xfId="2076"/>
    <cellStyle name="Pourcentage 2 9 5" xfId="2527"/>
    <cellStyle name="Pourcentage 2 9 5 2" xfId="4282"/>
    <cellStyle name="Pourcentage 2 9 5 2 2" xfId="7845"/>
    <cellStyle name="Pourcentage 2 9 5 2 2 2" xfId="15049"/>
    <cellStyle name="Pourcentage 2 9 5 2 2 2 2" xfId="29532"/>
    <cellStyle name="Pourcentage 2 9 5 2 2 2 2 2" xfId="58203"/>
    <cellStyle name="Pourcentage 2 9 5 2 2 2 3" xfId="43867"/>
    <cellStyle name="Pourcentage 2 9 5 2 2 3" xfId="22362"/>
    <cellStyle name="Pourcentage 2 9 5 2 2 3 2" xfId="51033"/>
    <cellStyle name="Pourcentage 2 9 5 2 2 4" xfId="36697"/>
    <cellStyle name="Pourcentage 2 9 5 2 3" xfId="11486"/>
    <cellStyle name="Pourcentage 2 9 5 2 3 2" xfId="25969"/>
    <cellStyle name="Pourcentage 2 9 5 2 3 2 2" xfId="54640"/>
    <cellStyle name="Pourcentage 2 9 5 2 3 3" xfId="40304"/>
    <cellStyle name="Pourcentage 2 9 5 2 4" xfId="18799"/>
    <cellStyle name="Pourcentage 2 9 5 2 4 2" xfId="47470"/>
    <cellStyle name="Pourcentage 2 9 5 2 5" xfId="33134"/>
    <cellStyle name="Pourcentage 2 9 5 3" xfId="6077"/>
    <cellStyle name="Pourcentage 2 9 5 3 2" xfId="13281"/>
    <cellStyle name="Pourcentage 2 9 5 3 2 2" xfId="27764"/>
    <cellStyle name="Pourcentage 2 9 5 3 2 2 2" xfId="56435"/>
    <cellStyle name="Pourcentage 2 9 5 3 2 3" xfId="42099"/>
    <cellStyle name="Pourcentage 2 9 5 3 3" xfId="20594"/>
    <cellStyle name="Pourcentage 2 9 5 3 3 2" xfId="49265"/>
    <cellStyle name="Pourcentage 2 9 5 3 4" xfId="34929"/>
    <cellStyle name="Pourcentage 2 9 5 4" xfId="9718"/>
    <cellStyle name="Pourcentage 2 9 5 4 2" xfId="24201"/>
    <cellStyle name="Pourcentage 2 9 5 4 2 2" xfId="52872"/>
    <cellStyle name="Pourcentage 2 9 5 4 3" xfId="38536"/>
    <cellStyle name="Pourcentage 2 9 5 5" xfId="17031"/>
    <cellStyle name="Pourcentage 2 9 5 5 2" xfId="45702"/>
    <cellStyle name="Pourcentage 2 9 5 6" xfId="31366"/>
    <cellStyle name="Pourcentage 2 9 6" xfId="3400"/>
    <cellStyle name="Pourcentage 2 9 6 2" xfId="6961"/>
    <cellStyle name="Pourcentage 2 9 6 2 2" xfId="14165"/>
    <cellStyle name="Pourcentage 2 9 6 2 2 2" xfId="28648"/>
    <cellStyle name="Pourcentage 2 9 6 2 2 2 2" xfId="57319"/>
    <cellStyle name="Pourcentage 2 9 6 2 2 3" xfId="42983"/>
    <cellStyle name="Pourcentage 2 9 6 2 3" xfId="21478"/>
    <cellStyle name="Pourcentage 2 9 6 2 3 2" xfId="50149"/>
    <cellStyle name="Pourcentage 2 9 6 2 4" xfId="35813"/>
    <cellStyle name="Pourcentage 2 9 6 3" xfId="10602"/>
    <cellStyle name="Pourcentage 2 9 6 3 2" xfId="25085"/>
    <cellStyle name="Pourcentage 2 9 6 3 2 2" xfId="53756"/>
    <cellStyle name="Pourcentage 2 9 6 3 3" xfId="39420"/>
    <cellStyle name="Pourcentage 2 9 6 4" xfId="17915"/>
    <cellStyle name="Pourcentage 2 9 6 4 2" xfId="46586"/>
    <cellStyle name="Pourcentage 2 9 6 5" xfId="32250"/>
    <cellStyle name="Pourcentage 2 9 7" xfId="5183"/>
    <cellStyle name="Pourcentage 2 9 7 2" xfId="12387"/>
    <cellStyle name="Pourcentage 2 9 7 2 2" xfId="26870"/>
    <cellStyle name="Pourcentage 2 9 7 2 2 2" xfId="55541"/>
    <cellStyle name="Pourcentage 2 9 7 2 3" xfId="41205"/>
    <cellStyle name="Pourcentage 2 9 7 3" xfId="19700"/>
    <cellStyle name="Pourcentage 2 9 7 3 2" xfId="48371"/>
    <cellStyle name="Pourcentage 2 9 7 4" xfId="34035"/>
    <cellStyle name="Pourcentage 2 9 8" xfId="8817"/>
    <cellStyle name="Pourcentage 2 9 8 2" xfId="23300"/>
    <cellStyle name="Pourcentage 2 9 8 2 2" xfId="51971"/>
    <cellStyle name="Pourcentage 2 9 8 3" xfId="37635"/>
    <cellStyle name="Pourcentage 2 9 9" xfId="16137"/>
    <cellStyle name="Pourcentage 2 9 9 2" xfId="44808"/>
    <cellStyle name="Pourcentage 3" xfId="435"/>
    <cellStyle name="Pourcentage 3 2" xfId="436"/>
    <cellStyle name="Pourcentage 3 3" xfId="437"/>
    <cellStyle name="Pourcentage 3 4" xfId="438"/>
    <cellStyle name="Pourcentage 3 5" xfId="439"/>
    <cellStyle name="Pourcentage 3 6" xfId="440"/>
    <cellStyle name="Pourcentage 4" xfId="441"/>
    <cellStyle name="Pourcentage 4 2" xfId="442"/>
    <cellStyle name="Pourcentage 4 2 2" xfId="443"/>
    <cellStyle name="Pourcentage 4 3" xfId="444"/>
    <cellStyle name="Pourcentage 4 4" xfId="445"/>
    <cellStyle name="Pourcentage 4 5" xfId="446"/>
    <cellStyle name="Pourcentage 4 6" xfId="447"/>
    <cellStyle name="Pourcentage 4 7" xfId="448"/>
    <cellStyle name="Pourcentage 5" xfId="449"/>
    <cellStyle name="Pourcentage 5 2" xfId="450"/>
    <cellStyle name="Pourcentage 6" xfId="451"/>
    <cellStyle name="Pourcentage 6 2" xfId="452"/>
    <cellStyle name="Pourcentage 7" xfId="453"/>
    <cellStyle name="Pourcentage 7 2" xfId="454"/>
    <cellStyle name="Pourcentage 8" xfId="455"/>
    <cellStyle name="Pourcentage 8 10" xfId="16139"/>
    <cellStyle name="Pourcentage 8 10 2" xfId="44810"/>
    <cellStyle name="Pourcentage 8 11" xfId="30474"/>
    <cellStyle name="Pourcentage 8 12" xfId="1649"/>
    <cellStyle name="Pourcentage 8 2" xfId="456"/>
    <cellStyle name="Pourcentage 8 2 10" xfId="30475"/>
    <cellStyle name="Pourcentage 8 2 11" xfId="1650"/>
    <cellStyle name="Pourcentage 8 2 2" xfId="457"/>
    <cellStyle name="Pourcentage 8 2 2 10" xfId="1651"/>
    <cellStyle name="Pourcentage 8 2 2 2" xfId="753"/>
    <cellStyle name="Pourcentage 8 2 2 2 2" xfId="1197"/>
    <cellStyle name="Pourcentage 8 2 2 2 2 2" xfId="3173"/>
    <cellStyle name="Pourcentage 8 2 2 2 2 2 2" xfId="4936"/>
    <cellStyle name="Pourcentage 8 2 2 2 2 2 2 2" xfId="8499"/>
    <cellStyle name="Pourcentage 8 2 2 2 2 2 2 2 2" xfId="15703"/>
    <cellStyle name="Pourcentage 8 2 2 2 2 2 2 2 2 2" xfId="30186"/>
    <cellStyle name="Pourcentage 8 2 2 2 2 2 2 2 2 2 2" xfId="58857"/>
    <cellStyle name="Pourcentage 8 2 2 2 2 2 2 2 2 3" xfId="44521"/>
    <cellStyle name="Pourcentage 8 2 2 2 2 2 2 2 3" xfId="23016"/>
    <cellStyle name="Pourcentage 8 2 2 2 2 2 2 2 3 2" xfId="51687"/>
    <cellStyle name="Pourcentage 8 2 2 2 2 2 2 2 4" xfId="37351"/>
    <cellStyle name="Pourcentage 8 2 2 2 2 2 2 3" xfId="12140"/>
    <cellStyle name="Pourcentage 8 2 2 2 2 2 2 3 2" xfId="26623"/>
    <cellStyle name="Pourcentage 8 2 2 2 2 2 2 3 2 2" xfId="55294"/>
    <cellStyle name="Pourcentage 8 2 2 2 2 2 2 3 3" xfId="40958"/>
    <cellStyle name="Pourcentage 8 2 2 2 2 2 2 4" xfId="19453"/>
    <cellStyle name="Pourcentage 8 2 2 2 2 2 2 4 2" xfId="48124"/>
    <cellStyle name="Pourcentage 8 2 2 2 2 2 2 5" xfId="33788"/>
    <cellStyle name="Pourcentage 8 2 2 2 2 2 3" xfId="6731"/>
    <cellStyle name="Pourcentage 8 2 2 2 2 2 3 2" xfId="13935"/>
    <cellStyle name="Pourcentage 8 2 2 2 2 2 3 2 2" xfId="28418"/>
    <cellStyle name="Pourcentage 8 2 2 2 2 2 3 2 2 2" xfId="57089"/>
    <cellStyle name="Pourcentage 8 2 2 2 2 2 3 2 3" xfId="42753"/>
    <cellStyle name="Pourcentage 8 2 2 2 2 2 3 3" xfId="21248"/>
    <cellStyle name="Pourcentage 8 2 2 2 2 2 3 3 2" xfId="49919"/>
    <cellStyle name="Pourcentage 8 2 2 2 2 2 3 4" xfId="35583"/>
    <cellStyle name="Pourcentage 8 2 2 2 2 2 4" xfId="10372"/>
    <cellStyle name="Pourcentage 8 2 2 2 2 2 4 2" xfId="24855"/>
    <cellStyle name="Pourcentage 8 2 2 2 2 2 4 2 2" xfId="53526"/>
    <cellStyle name="Pourcentage 8 2 2 2 2 2 4 3" xfId="39190"/>
    <cellStyle name="Pourcentage 8 2 2 2 2 2 5" xfId="17685"/>
    <cellStyle name="Pourcentage 8 2 2 2 2 2 5 2" xfId="46356"/>
    <cellStyle name="Pourcentage 8 2 2 2 2 2 6" xfId="32020"/>
    <cellStyle name="Pourcentage 8 2 2 2 2 3" xfId="4052"/>
    <cellStyle name="Pourcentage 8 2 2 2 2 3 2" xfId="7615"/>
    <cellStyle name="Pourcentage 8 2 2 2 2 3 2 2" xfId="14819"/>
    <cellStyle name="Pourcentage 8 2 2 2 2 3 2 2 2" xfId="29302"/>
    <cellStyle name="Pourcentage 8 2 2 2 2 3 2 2 2 2" xfId="57973"/>
    <cellStyle name="Pourcentage 8 2 2 2 2 3 2 2 3" xfId="43637"/>
    <cellStyle name="Pourcentage 8 2 2 2 2 3 2 3" xfId="22132"/>
    <cellStyle name="Pourcentage 8 2 2 2 2 3 2 3 2" xfId="50803"/>
    <cellStyle name="Pourcentage 8 2 2 2 2 3 2 4" xfId="36467"/>
    <cellStyle name="Pourcentage 8 2 2 2 2 3 3" xfId="11256"/>
    <cellStyle name="Pourcentage 8 2 2 2 2 3 3 2" xfId="25739"/>
    <cellStyle name="Pourcentage 8 2 2 2 2 3 3 2 2" xfId="54410"/>
    <cellStyle name="Pourcentage 8 2 2 2 2 3 3 3" xfId="40074"/>
    <cellStyle name="Pourcentage 8 2 2 2 2 3 4" xfId="18569"/>
    <cellStyle name="Pourcentage 8 2 2 2 2 3 4 2" xfId="47240"/>
    <cellStyle name="Pourcentage 8 2 2 2 2 3 5" xfId="32904"/>
    <cellStyle name="Pourcentage 8 2 2 2 2 4" xfId="5837"/>
    <cellStyle name="Pourcentage 8 2 2 2 2 4 2" xfId="13041"/>
    <cellStyle name="Pourcentage 8 2 2 2 2 4 2 2" xfId="27524"/>
    <cellStyle name="Pourcentage 8 2 2 2 2 4 2 2 2" xfId="56195"/>
    <cellStyle name="Pourcentage 8 2 2 2 2 4 2 3" xfId="41859"/>
    <cellStyle name="Pourcentage 8 2 2 2 2 4 3" xfId="20354"/>
    <cellStyle name="Pourcentage 8 2 2 2 2 4 3 2" xfId="49025"/>
    <cellStyle name="Pourcentage 8 2 2 2 2 4 4" xfId="34689"/>
    <cellStyle name="Pourcentage 8 2 2 2 2 5" xfId="9478"/>
    <cellStyle name="Pourcentage 8 2 2 2 2 5 2" xfId="23961"/>
    <cellStyle name="Pourcentage 8 2 2 2 2 5 2 2" xfId="52632"/>
    <cellStyle name="Pourcentage 8 2 2 2 2 5 3" xfId="38296"/>
    <cellStyle name="Pourcentage 8 2 2 2 2 6" xfId="16791"/>
    <cellStyle name="Pourcentage 8 2 2 2 2 6 2" xfId="45462"/>
    <cellStyle name="Pourcentage 8 2 2 2 2 7" xfId="31126"/>
    <cellStyle name="Pourcentage 8 2 2 2 2 8" xfId="2294"/>
    <cellStyle name="Pourcentage 8 2 2 2 3" xfId="2743"/>
    <cellStyle name="Pourcentage 8 2 2 2 3 2" xfId="4502"/>
    <cellStyle name="Pourcentage 8 2 2 2 3 2 2" xfId="8065"/>
    <cellStyle name="Pourcentage 8 2 2 2 3 2 2 2" xfId="15269"/>
    <cellStyle name="Pourcentage 8 2 2 2 3 2 2 2 2" xfId="29752"/>
    <cellStyle name="Pourcentage 8 2 2 2 3 2 2 2 2 2" xfId="58423"/>
    <cellStyle name="Pourcentage 8 2 2 2 3 2 2 2 3" xfId="44087"/>
    <cellStyle name="Pourcentage 8 2 2 2 3 2 2 3" xfId="22582"/>
    <cellStyle name="Pourcentage 8 2 2 2 3 2 2 3 2" xfId="51253"/>
    <cellStyle name="Pourcentage 8 2 2 2 3 2 2 4" xfId="36917"/>
    <cellStyle name="Pourcentage 8 2 2 2 3 2 3" xfId="11706"/>
    <cellStyle name="Pourcentage 8 2 2 2 3 2 3 2" xfId="26189"/>
    <cellStyle name="Pourcentage 8 2 2 2 3 2 3 2 2" xfId="54860"/>
    <cellStyle name="Pourcentage 8 2 2 2 3 2 3 3" xfId="40524"/>
    <cellStyle name="Pourcentage 8 2 2 2 3 2 4" xfId="19019"/>
    <cellStyle name="Pourcentage 8 2 2 2 3 2 4 2" xfId="47690"/>
    <cellStyle name="Pourcentage 8 2 2 2 3 2 5" xfId="33354"/>
    <cellStyle name="Pourcentage 8 2 2 2 3 3" xfId="6297"/>
    <cellStyle name="Pourcentage 8 2 2 2 3 3 2" xfId="13501"/>
    <cellStyle name="Pourcentage 8 2 2 2 3 3 2 2" xfId="27984"/>
    <cellStyle name="Pourcentage 8 2 2 2 3 3 2 2 2" xfId="56655"/>
    <cellStyle name="Pourcentage 8 2 2 2 3 3 2 3" xfId="42319"/>
    <cellStyle name="Pourcentage 8 2 2 2 3 3 3" xfId="20814"/>
    <cellStyle name="Pourcentage 8 2 2 2 3 3 3 2" xfId="49485"/>
    <cellStyle name="Pourcentage 8 2 2 2 3 3 4" xfId="35149"/>
    <cellStyle name="Pourcentage 8 2 2 2 3 4" xfId="9938"/>
    <cellStyle name="Pourcentage 8 2 2 2 3 4 2" xfId="24421"/>
    <cellStyle name="Pourcentage 8 2 2 2 3 4 2 2" xfId="53092"/>
    <cellStyle name="Pourcentage 8 2 2 2 3 4 3" xfId="38756"/>
    <cellStyle name="Pourcentage 8 2 2 2 3 5" xfId="17251"/>
    <cellStyle name="Pourcentage 8 2 2 2 3 5 2" xfId="45922"/>
    <cellStyle name="Pourcentage 8 2 2 2 3 6" xfId="31586"/>
    <cellStyle name="Pourcentage 8 2 2 2 4" xfId="3620"/>
    <cellStyle name="Pourcentage 8 2 2 2 4 2" xfId="7181"/>
    <cellStyle name="Pourcentage 8 2 2 2 4 2 2" xfId="14385"/>
    <cellStyle name="Pourcentage 8 2 2 2 4 2 2 2" xfId="28868"/>
    <cellStyle name="Pourcentage 8 2 2 2 4 2 2 2 2" xfId="57539"/>
    <cellStyle name="Pourcentage 8 2 2 2 4 2 2 3" xfId="43203"/>
    <cellStyle name="Pourcentage 8 2 2 2 4 2 3" xfId="21698"/>
    <cellStyle name="Pourcentage 8 2 2 2 4 2 3 2" xfId="50369"/>
    <cellStyle name="Pourcentage 8 2 2 2 4 2 4" xfId="36033"/>
    <cellStyle name="Pourcentage 8 2 2 2 4 3" xfId="10822"/>
    <cellStyle name="Pourcentage 8 2 2 2 4 3 2" xfId="25305"/>
    <cellStyle name="Pourcentage 8 2 2 2 4 3 2 2" xfId="53976"/>
    <cellStyle name="Pourcentage 8 2 2 2 4 3 3" xfId="39640"/>
    <cellStyle name="Pourcentage 8 2 2 2 4 4" xfId="18135"/>
    <cellStyle name="Pourcentage 8 2 2 2 4 4 2" xfId="46806"/>
    <cellStyle name="Pourcentage 8 2 2 2 4 5" xfId="32470"/>
    <cellStyle name="Pourcentage 8 2 2 2 5" xfId="5403"/>
    <cellStyle name="Pourcentage 8 2 2 2 5 2" xfId="12607"/>
    <cellStyle name="Pourcentage 8 2 2 2 5 2 2" xfId="27090"/>
    <cellStyle name="Pourcentage 8 2 2 2 5 2 2 2" xfId="55761"/>
    <cellStyle name="Pourcentage 8 2 2 2 5 2 3" xfId="41425"/>
    <cellStyle name="Pourcentage 8 2 2 2 5 3" xfId="19920"/>
    <cellStyle name="Pourcentage 8 2 2 2 5 3 2" xfId="48591"/>
    <cellStyle name="Pourcentage 8 2 2 2 5 4" xfId="34255"/>
    <cellStyle name="Pourcentage 8 2 2 2 6" xfId="9041"/>
    <cellStyle name="Pourcentage 8 2 2 2 6 2" xfId="23524"/>
    <cellStyle name="Pourcentage 8 2 2 2 6 2 2" xfId="52195"/>
    <cellStyle name="Pourcentage 8 2 2 2 6 3" xfId="37859"/>
    <cellStyle name="Pourcentage 8 2 2 2 7" xfId="16357"/>
    <cellStyle name="Pourcentage 8 2 2 2 7 2" xfId="45028"/>
    <cellStyle name="Pourcentage 8 2 2 2 8" xfId="30692"/>
    <cellStyle name="Pourcentage 8 2 2 2 9" xfId="1864"/>
    <cellStyle name="Pourcentage 8 2 2 3" xfId="981"/>
    <cellStyle name="Pourcentage 8 2 2 3 2" xfId="2959"/>
    <cellStyle name="Pourcentage 8 2 2 3 2 2" xfId="4720"/>
    <cellStyle name="Pourcentage 8 2 2 3 2 2 2" xfId="8283"/>
    <cellStyle name="Pourcentage 8 2 2 3 2 2 2 2" xfId="15487"/>
    <cellStyle name="Pourcentage 8 2 2 3 2 2 2 2 2" xfId="29970"/>
    <cellStyle name="Pourcentage 8 2 2 3 2 2 2 2 2 2" xfId="58641"/>
    <cellStyle name="Pourcentage 8 2 2 3 2 2 2 2 3" xfId="44305"/>
    <cellStyle name="Pourcentage 8 2 2 3 2 2 2 3" xfId="22800"/>
    <cellStyle name="Pourcentage 8 2 2 3 2 2 2 3 2" xfId="51471"/>
    <cellStyle name="Pourcentage 8 2 2 3 2 2 2 4" xfId="37135"/>
    <cellStyle name="Pourcentage 8 2 2 3 2 2 3" xfId="11924"/>
    <cellStyle name="Pourcentage 8 2 2 3 2 2 3 2" xfId="26407"/>
    <cellStyle name="Pourcentage 8 2 2 3 2 2 3 2 2" xfId="55078"/>
    <cellStyle name="Pourcentage 8 2 2 3 2 2 3 3" xfId="40742"/>
    <cellStyle name="Pourcentage 8 2 2 3 2 2 4" xfId="19237"/>
    <cellStyle name="Pourcentage 8 2 2 3 2 2 4 2" xfId="47908"/>
    <cellStyle name="Pourcentage 8 2 2 3 2 2 5" xfId="33572"/>
    <cellStyle name="Pourcentage 8 2 2 3 2 3" xfId="6515"/>
    <cellStyle name="Pourcentage 8 2 2 3 2 3 2" xfId="13719"/>
    <cellStyle name="Pourcentage 8 2 2 3 2 3 2 2" xfId="28202"/>
    <cellStyle name="Pourcentage 8 2 2 3 2 3 2 2 2" xfId="56873"/>
    <cellStyle name="Pourcentage 8 2 2 3 2 3 2 3" xfId="42537"/>
    <cellStyle name="Pourcentage 8 2 2 3 2 3 3" xfId="21032"/>
    <cellStyle name="Pourcentage 8 2 2 3 2 3 3 2" xfId="49703"/>
    <cellStyle name="Pourcentage 8 2 2 3 2 3 4" xfId="35367"/>
    <cellStyle name="Pourcentage 8 2 2 3 2 4" xfId="10156"/>
    <cellStyle name="Pourcentage 8 2 2 3 2 4 2" xfId="24639"/>
    <cellStyle name="Pourcentage 8 2 2 3 2 4 2 2" xfId="53310"/>
    <cellStyle name="Pourcentage 8 2 2 3 2 4 3" xfId="38974"/>
    <cellStyle name="Pourcentage 8 2 2 3 2 5" xfId="17469"/>
    <cellStyle name="Pourcentage 8 2 2 3 2 5 2" xfId="46140"/>
    <cellStyle name="Pourcentage 8 2 2 3 2 6" xfId="31804"/>
    <cellStyle name="Pourcentage 8 2 2 3 3" xfId="3836"/>
    <cellStyle name="Pourcentage 8 2 2 3 3 2" xfId="7399"/>
    <cellStyle name="Pourcentage 8 2 2 3 3 2 2" xfId="14603"/>
    <cellStyle name="Pourcentage 8 2 2 3 3 2 2 2" xfId="29086"/>
    <cellStyle name="Pourcentage 8 2 2 3 3 2 2 2 2" xfId="57757"/>
    <cellStyle name="Pourcentage 8 2 2 3 3 2 2 3" xfId="43421"/>
    <cellStyle name="Pourcentage 8 2 2 3 3 2 3" xfId="21916"/>
    <cellStyle name="Pourcentage 8 2 2 3 3 2 3 2" xfId="50587"/>
    <cellStyle name="Pourcentage 8 2 2 3 3 2 4" xfId="36251"/>
    <cellStyle name="Pourcentage 8 2 2 3 3 3" xfId="11040"/>
    <cellStyle name="Pourcentage 8 2 2 3 3 3 2" xfId="25523"/>
    <cellStyle name="Pourcentage 8 2 2 3 3 3 2 2" xfId="54194"/>
    <cellStyle name="Pourcentage 8 2 2 3 3 3 3" xfId="39858"/>
    <cellStyle name="Pourcentage 8 2 2 3 3 4" xfId="18353"/>
    <cellStyle name="Pourcentage 8 2 2 3 3 4 2" xfId="47024"/>
    <cellStyle name="Pourcentage 8 2 2 3 3 5" xfId="32688"/>
    <cellStyle name="Pourcentage 8 2 2 3 4" xfId="5621"/>
    <cellStyle name="Pourcentage 8 2 2 3 4 2" xfId="12825"/>
    <cellStyle name="Pourcentage 8 2 2 3 4 2 2" xfId="27308"/>
    <cellStyle name="Pourcentage 8 2 2 3 4 2 2 2" xfId="55979"/>
    <cellStyle name="Pourcentage 8 2 2 3 4 2 3" xfId="41643"/>
    <cellStyle name="Pourcentage 8 2 2 3 4 3" xfId="20138"/>
    <cellStyle name="Pourcentage 8 2 2 3 4 3 2" xfId="48809"/>
    <cellStyle name="Pourcentage 8 2 2 3 4 4" xfId="34473"/>
    <cellStyle name="Pourcentage 8 2 2 3 5" xfId="9262"/>
    <cellStyle name="Pourcentage 8 2 2 3 5 2" xfId="23745"/>
    <cellStyle name="Pourcentage 8 2 2 3 5 2 2" xfId="52416"/>
    <cellStyle name="Pourcentage 8 2 2 3 5 3" xfId="38080"/>
    <cellStyle name="Pourcentage 8 2 2 3 6" xfId="16575"/>
    <cellStyle name="Pourcentage 8 2 2 3 6 2" xfId="45246"/>
    <cellStyle name="Pourcentage 8 2 2 3 7" xfId="30910"/>
    <cellStyle name="Pourcentage 8 2 2 3 8" xfId="2080"/>
    <cellStyle name="Pourcentage 8 2 2 4" xfId="2531"/>
    <cellStyle name="Pourcentage 8 2 2 4 2" xfId="4286"/>
    <cellStyle name="Pourcentage 8 2 2 4 2 2" xfId="7849"/>
    <cellStyle name="Pourcentage 8 2 2 4 2 2 2" xfId="15053"/>
    <cellStyle name="Pourcentage 8 2 2 4 2 2 2 2" xfId="29536"/>
    <cellStyle name="Pourcentage 8 2 2 4 2 2 2 2 2" xfId="58207"/>
    <cellStyle name="Pourcentage 8 2 2 4 2 2 2 3" xfId="43871"/>
    <cellStyle name="Pourcentage 8 2 2 4 2 2 3" xfId="22366"/>
    <cellStyle name="Pourcentage 8 2 2 4 2 2 3 2" xfId="51037"/>
    <cellStyle name="Pourcentage 8 2 2 4 2 2 4" xfId="36701"/>
    <cellStyle name="Pourcentage 8 2 2 4 2 3" xfId="11490"/>
    <cellStyle name="Pourcentage 8 2 2 4 2 3 2" xfId="25973"/>
    <cellStyle name="Pourcentage 8 2 2 4 2 3 2 2" xfId="54644"/>
    <cellStyle name="Pourcentage 8 2 2 4 2 3 3" xfId="40308"/>
    <cellStyle name="Pourcentage 8 2 2 4 2 4" xfId="18803"/>
    <cellStyle name="Pourcentage 8 2 2 4 2 4 2" xfId="47474"/>
    <cellStyle name="Pourcentage 8 2 2 4 2 5" xfId="33138"/>
    <cellStyle name="Pourcentage 8 2 2 4 3" xfId="6081"/>
    <cellStyle name="Pourcentage 8 2 2 4 3 2" xfId="13285"/>
    <cellStyle name="Pourcentage 8 2 2 4 3 2 2" xfId="27768"/>
    <cellStyle name="Pourcentage 8 2 2 4 3 2 2 2" xfId="56439"/>
    <cellStyle name="Pourcentage 8 2 2 4 3 2 3" xfId="42103"/>
    <cellStyle name="Pourcentage 8 2 2 4 3 3" xfId="20598"/>
    <cellStyle name="Pourcentage 8 2 2 4 3 3 2" xfId="49269"/>
    <cellStyle name="Pourcentage 8 2 2 4 3 4" xfId="34933"/>
    <cellStyle name="Pourcentage 8 2 2 4 4" xfId="9722"/>
    <cellStyle name="Pourcentage 8 2 2 4 4 2" xfId="24205"/>
    <cellStyle name="Pourcentage 8 2 2 4 4 2 2" xfId="52876"/>
    <cellStyle name="Pourcentage 8 2 2 4 4 3" xfId="38540"/>
    <cellStyle name="Pourcentage 8 2 2 4 5" xfId="17035"/>
    <cellStyle name="Pourcentage 8 2 2 4 5 2" xfId="45706"/>
    <cellStyle name="Pourcentage 8 2 2 4 6" xfId="31370"/>
    <cellStyle name="Pourcentage 8 2 2 5" xfId="3404"/>
    <cellStyle name="Pourcentage 8 2 2 5 2" xfId="6965"/>
    <cellStyle name="Pourcentage 8 2 2 5 2 2" xfId="14169"/>
    <cellStyle name="Pourcentage 8 2 2 5 2 2 2" xfId="28652"/>
    <cellStyle name="Pourcentage 8 2 2 5 2 2 2 2" xfId="57323"/>
    <cellStyle name="Pourcentage 8 2 2 5 2 2 3" xfId="42987"/>
    <cellStyle name="Pourcentage 8 2 2 5 2 3" xfId="21482"/>
    <cellStyle name="Pourcentage 8 2 2 5 2 3 2" xfId="50153"/>
    <cellStyle name="Pourcentage 8 2 2 5 2 4" xfId="35817"/>
    <cellStyle name="Pourcentage 8 2 2 5 3" xfId="10606"/>
    <cellStyle name="Pourcentage 8 2 2 5 3 2" xfId="25089"/>
    <cellStyle name="Pourcentage 8 2 2 5 3 2 2" xfId="53760"/>
    <cellStyle name="Pourcentage 8 2 2 5 3 3" xfId="39424"/>
    <cellStyle name="Pourcentage 8 2 2 5 4" xfId="17919"/>
    <cellStyle name="Pourcentage 8 2 2 5 4 2" xfId="46590"/>
    <cellStyle name="Pourcentage 8 2 2 5 5" xfId="32254"/>
    <cellStyle name="Pourcentage 8 2 2 6" xfId="5187"/>
    <cellStyle name="Pourcentage 8 2 2 6 2" xfId="12391"/>
    <cellStyle name="Pourcentage 8 2 2 6 2 2" xfId="26874"/>
    <cellStyle name="Pourcentage 8 2 2 6 2 2 2" xfId="55545"/>
    <cellStyle name="Pourcentage 8 2 2 6 2 3" xfId="41209"/>
    <cellStyle name="Pourcentage 8 2 2 6 3" xfId="19704"/>
    <cellStyle name="Pourcentage 8 2 2 6 3 2" xfId="48375"/>
    <cellStyle name="Pourcentage 8 2 2 6 4" xfId="34039"/>
    <cellStyle name="Pourcentage 8 2 2 7" xfId="8821"/>
    <cellStyle name="Pourcentage 8 2 2 7 2" xfId="23304"/>
    <cellStyle name="Pourcentage 8 2 2 7 2 2" xfId="51975"/>
    <cellStyle name="Pourcentage 8 2 2 7 3" xfId="37639"/>
    <cellStyle name="Pourcentage 8 2 2 8" xfId="16141"/>
    <cellStyle name="Pourcentage 8 2 2 8 2" xfId="44812"/>
    <cellStyle name="Pourcentage 8 2 2 9" xfId="30476"/>
    <cellStyle name="Pourcentage 8 2 3" xfId="752"/>
    <cellStyle name="Pourcentage 8 2 3 2" xfId="1196"/>
    <cellStyle name="Pourcentage 8 2 3 2 2" xfId="3172"/>
    <cellStyle name="Pourcentage 8 2 3 2 2 2" xfId="4935"/>
    <cellStyle name="Pourcentage 8 2 3 2 2 2 2" xfId="8498"/>
    <cellStyle name="Pourcentage 8 2 3 2 2 2 2 2" xfId="15702"/>
    <cellStyle name="Pourcentage 8 2 3 2 2 2 2 2 2" xfId="30185"/>
    <cellStyle name="Pourcentage 8 2 3 2 2 2 2 2 2 2" xfId="58856"/>
    <cellStyle name="Pourcentage 8 2 3 2 2 2 2 2 3" xfId="44520"/>
    <cellStyle name="Pourcentage 8 2 3 2 2 2 2 3" xfId="23015"/>
    <cellStyle name="Pourcentage 8 2 3 2 2 2 2 3 2" xfId="51686"/>
    <cellStyle name="Pourcentage 8 2 3 2 2 2 2 4" xfId="37350"/>
    <cellStyle name="Pourcentage 8 2 3 2 2 2 3" xfId="12139"/>
    <cellStyle name="Pourcentage 8 2 3 2 2 2 3 2" xfId="26622"/>
    <cellStyle name="Pourcentage 8 2 3 2 2 2 3 2 2" xfId="55293"/>
    <cellStyle name="Pourcentage 8 2 3 2 2 2 3 3" xfId="40957"/>
    <cellStyle name="Pourcentage 8 2 3 2 2 2 4" xfId="19452"/>
    <cellStyle name="Pourcentage 8 2 3 2 2 2 4 2" xfId="48123"/>
    <cellStyle name="Pourcentage 8 2 3 2 2 2 5" xfId="33787"/>
    <cellStyle name="Pourcentage 8 2 3 2 2 3" xfId="6730"/>
    <cellStyle name="Pourcentage 8 2 3 2 2 3 2" xfId="13934"/>
    <cellStyle name="Pourcentage 8 2 3 2 2 3 2 2" xfId="28417"/>
    <cellStyle name="Pourcentage 8 2 3 2 2 3 2 2 2" xfId="57088"/>
    <cellStyle name="Pourcentage 8 2 3 2 2 3 2 3" xfId="42752"/>
    <cellStyle name="Pourcentage 8 2 3 2 2 3 3" xfId="21247"/>
    <cellStyle name="Pourcentage 8 2 3 2 2 3 3 2" xfId="49918"/>
    <cellStyle name="Pourcentage 8 2 3 2 2 3 4" xfId="35582"/>
    <cellStyle name="Pourcentage 8 2 3 2 2 4" xfId="10371"/>
    <cellStyle name="Pourcentage 8 2 3 2 2 4 2" xfId="24854"/>
    <cellStyle name="Pourcentage 8 2 3 2 2 4 2 2" xfId="53525"/>
    <cellStyle name="Pourcentage 8 2 3 2 2 4 3" xfId="39189"/>
    <cellStyle name="Pourcentage 8 2 3 2 2 5" xfId="17684"/>
    <cellStyle name="Pourcentage 8 2 3 2 2 5 2" xfId="46355"/>
    <cellStyle name="Pourcentage 8 2 3 2 2 6" xfId="32019"/>
    <cellStyle name="Pourcentage 8 2 3 2 3" xfId="4051"/>
    <cellStyle name="Pourcentage 8 2 3 2 3 2" xfId="7614"/>
    <cellStyle name="Pourcentage 8 2 3 2 3 2 2" xfId="14818"/>
    <cellStyle name="Pourcentage 8 2 3 2 3 2 2 2" xfId="29301"/>
    <cellStyle name="Pourcentage 8 2 3 2 3 2 2 2 2" xfId="57972"/>
    <cellStyle name="Pourcentage 8 2 3 2 3 2 2 3" xfId="43636"/>
    <cellStyle name="Pourcentage 8 2 3 2 3 2 3" xfId="22131"/>
    <cellStyle name="Pourcentage 8 2 3 2 3 2 3 2" xfId="50802"/>
    <cellStyle name="Pourcentage 8 2 3 2 3 2 4" xfId="36466"/>
    <cellStyle name="Pourcentage 8 2 3 2 3 3" xfId="11255"/>
    <cellStyle name="Pourcentage 8 2 3 2 3 3 2" xfId="25738"/>
    <cellStyle name="Pourcentage 8 2 3 2 3 3 2 2" xfId="54409"/>
    <cellStyle name="Pourcentage 8 2 3 2 3 3 3" xfId="40073"/>
    <cellStyle name="Pourcentage 8 2 3 2 3 4" xfId="18568"/>
    <cellStyle name="Pourcentage 8 2 3 2 3 4 2" xfId="47239"/>
    <cellStyle name="Pourcentage 8 2 3 2 3 5" xfId="32903"/>
    <cellStyle name="Pourcentage 8 2 3 2 4" xfId="5836"/>
    <cellStyle name="Pourcentage 8 2 3 2 4 2" xfId="13040"/>
    <cellStyle name="Pourcentage 8 2 3 2 4 2 2" xfId="27523"/>
    <cellStyle name="Pourcentage 8 2 3 2 4 2 2 2" xfId="56194"/>
    <cellStyle name="Pourcentage 8 2 3 2 4 2 3" xfId="41858"/>
    <cellStyle name="Pourcentage 8 2 3 2 4 3" xfId="20353"/>
    <cellStyle name="Pourcentage 8 2 3 2 4 3 2" xfId="49024"/>
    <cellStyle name="Pourcentage 8 2 3 2 4 4" xfId="34688"/>
    <cellStyle name="Pourcentage 8 2 3 2 5" xfId="9477"/>
    <cellStyle name="Pourcentage 8 2 3 2 5 2" xfId="23960"/>
    <cellStyle name="Pourcentage 8 2 3 2 5 2 2" xfId="52631"/>
    <cellStyle name="Pourcentage 8 2 3 2 5 3" xfId="38295"/>
    <cellStyle name="Pourcentage 8 2 3 2 6" xfId="16790"/>
    <cellStyle name="Pourcentage 8 2 3 2 6 2" xfId="45461"/>
    <cellStyle name="Pourcentage 8 2 3 2 7" xfId="31125"/>
    <cellStyle name="Pourcentage 8 2 3 2 8" xfId="2293"/>
    <cellStyle name="Pourcentage 8 2 3 3" xfId="2742"/>
    <cellStyle name="Pourcentage 8 2 3 3 2" xfId="4501"/>
    <cellStyle name="Pourcentage 8 2 3 3 2 2" xfId="8064"/>
    <cellStyle name="Pourcentage 8 2 3 3 2 2 2" xfId="15268"/>
    <cellStyle name="Pourcentage 8 2 3 3 2 2 2 2" xfId="29751"/>
    <cellStyle name="Pourcentage 8 2 3 3 2 2 2 2 2" xfId="58422"/>
    <cellStyle name="Pourcentage 8 2 3 3 2 2 2 3" xfId="44086"/>
    <cellStyle name="Pourcentage 8 2 3 3 2 2 3" xfId="22581"/>
    <cellStyle name="Pourcentage 8 2 3 3 2 2 3 2" xfId="51252"/>
    <cellStyle name="Pourcentage 8 2 3 3 2 2 4" xfId="36916"/>
    <cellStyle name="Pourcentage 8 2 3 3 2 3" xfId="11705"/>
    <cellStyle name="Pourcentage 8 2 3 3 2 3 2" xfId="26188"/>
    <cellStyle name="Pourcentage 8 2 3 3 2 3 2 2" xfId="54859"/>
    <cellStyle name="Pourcentage 8 2 3 3 2 3 3" xfId="40523"/>
    <cellStyle name="Pourcentage 8 2 3 3 2 4" xfId="19018"/>
    <cellStyle name="Pourcentage 8 2 3 3 2 4 2" xfId="47689"/>
    <cellStyle name="Pourcentage 8 2 3 3 2 5" xfId="33353"/>
    <cellStyle name="Pourcentage 8 2 3 3 3" xfId="6296"/>
    <cellStyle name="Pourcentage 8 2 3 3 3 2" xfId="13500"/>
    <cellStyle name="Pourcentage 8 2 3 3 3 2 2" xfId="27983"/>
    <cellStyle name="Pourcentage 8 2 3 3 3 2 2 2" xfId="56654"/>
    <cellStyle name="Pourcentage 8 2 3 3 3 2 3" xfId="42318"/>
    <cellStyle name="Pourcentage 8 2 3 3 3 3" xfId="20813"/>
    <cellStyle name="Pourcentage 8 2 3 3 3 3 2" xfId="49484"/>
    <cellStyle name="Pourcentage 8 2 3 3 3 4" xfId="35148"/>
    <cellStyle name="Pourcentage 8 2 3 3 4" xfId="9937"/>
    <cellStyle name="Pourcentage 8 2 3 3 4 2" xfId="24420"/>
    <cellStyle name="Pourcentage 8 2 3 3 4 2 2" xfId="53091"/>
    <cellStyle name="Pourcentage 8 2 3 3 4 3" xfId="38755"/>
    <cellStyle name="Pourcentage 8 2 3 3 5" xfId="17250"/>
    <cellStyle name="Pourcentage 8 2 3 3 5 2" xfId="45921"/>
    <cellStyle name="Pourcentage 8 2 3 3 6" xfId="31585"/>
    <cellStyle name="Pourcentage 8 2 3 4" xfId="3619"/>
    <cellStyle name="Pourcentage 8 2 3 4 2" xfId="7180"/>
    <cellStyle name="Pourcentage 8 2 3 4 2 2" xfId="14384"/>
    <cellStyle name="Pourcentage 8 2 3 4 2 2 2" xfId="28867"/>
    <cellStyle name="Pourcentage 8 2 3 4 2 2 2 2" xfId="57538"/>
    <cellStyle name="Pourcentage 8 2 3 4 2 2 3" xfId="43202"/>
    <cellStyle name="Pourcentage 8 2 3 4 2 3" xfId="21697"/>
    <cellStyle name="Pourcentage 8 2 3 4 2 3 2" xfId="50368"/>
    <cellStyle name="Pourcentage 8 2 3 4 2 4" xfId="36032"/>
    <cellStyle name="Pourcentage 8 2 3 4 3" xfId="10821"/>
    <cellStyle name="Pourcentage 8 2 3 4 3 2" xfId="25304"/>
    <cellStyle name="Pourcentage 8 2 3 4 3 2 2" xfId="53975"/>
    <cellStyle name="Pourcentage 8 2 3 4 3 3" xfId="39639"/>
    <cellStyle name="Pourcentage 8 2 3 4 4" xfId="18134"/>
    <cellStyle name="Pourcentage 8 2 3 4 4 2" xfId="46805"/>
    <cellStyle name="Pourcentage 8 2 3 4 5" xfId="32469"/>
    <cellStyle name="Pourcentage 8 2 3 5" xfId="5402"/>
    <cellStyle name="Pourcentage 8 2 3 5 2" xfId="12606"/>
    <cellStyle name="Pourcentage 8 2 3 5 2 2" xfId="27089"/>
    <cellStyle name="Pourcentage 8 2 3 5 2 2 2" xfId="55760"/>
    <cellStyle name="Pourcentage 8 2 3 5 2 3" xfId="41424"/>
    <cellStyle name="Pourcentage 8 2 3 5 3" xfId="19919"/>
    <cellStyle name="Pourcentage 8 2 3 5 3 2" xfId="48590"/>
    <cellStyle name="Pourcentage 8 2 3 5 4" xfId="34254"/>
    <cellStyle name="Pourcentage 8 2 3 6" xfId="9040"/>
    <cellStyle name="Pourcentage 8 2 3 6 2" xfId="23523"/>
    <cellStyle name="Pourcentage 8 2 3 6 2 2" xfId="52194"/>
    <cellStyle name="Pourcentage 8 2 3 6 3" xfId="37858"/>
    <cellStyle name="Pourcentage 8 2 3 7" xfId="16356"/>
    <cellStyle name="Pourcentage 8 2 3 7 2" xfId="45027"/>
    <cellStyle name="Pourcentage 8 2 3 8" xfId="30691"/>
    <cellStyle name="Pourcentage 8 2 3 9" xfId="1863"/>
    <cellStyle name="Pourcentage 8 2 4" xfId="980"/>
    <cellStyle name="Pourcentage 8 2 4 2" xfId="2958"/>
    <cellStyle name="Pourcentage 8 2 4 2 2" xfId="4719"/>
    <cellStyle name="Pourcentage 8 2 4 2 2 2" xfId="8282"/>
    <cellStyle name="Pourcentage 8 2 4 2 2 2 2" xfId="15486"/>
    <cellStyle name="Pourcentage 8 2 4 2 2 2 2 2" xfId="29969"/>
    <cellStyle name="Pourcentage 8 2 4 2 2 2 2 2 2" xfId="58640"/>
    <cellStyle name="Pourcentage 8 2 4 2 2 2 2 3" xfId="44304"/>
    <cellStyle name="Pourcentage 8 2 4 2 2 2 3" xfId="22799"/>
    <cellStyle name="Pourcentage 8 2 4 2 2 2 3 2" xfId="51470"/>
    <cellStyle name="Pourcentage 8 2 4 2 2 2 4" xfId="37134"/>
    <cellStyle name="Pourcentage 8 2 4 2 2 3" xfId="11923"/>
    <cellStyle name="Pourcentage 8 2 4 2 2 3 2" xfId="26406"/>
    <cellStyle name="Pourcentage 8 2 4 2 2 3 2 2" xfId="55077"/>
    <cellStyle name="Pourcentage 8 2 4 2 2 3 3" xfId="40741"/>
    <cellStyle name="Pourcentage 8 2 4 2 2 4" xfId="19236"/>
    <cellStyle name="Pourcentage 8 2 4 2 2 4 2" xfId="47907"/>
    <cellStyle name="Pourcentage 8 2 4 2 2 5" xfId="33571"/>
    <cellStyle name="Pourcentage 8 2 4 2 3" xfId="6514"/>
    <cellStyle name="Pourcentage 8 2 4 2 3 2" xfId="13718"/>
    <cellStyle name="Pourcentage 8 2 4 2 3 2 2" xfId="28201"/>
    <cellStyle name="Pourcentage 8 2 4 2 3 2 2 2" xfId="56872"/>
    <cellStyle name="Pourcentage 8 2 4 2 3 2 3" xfId="42536"/>
    <cellStyle name="Pourcentage 8 2 4 2 3 3" xfId="21031"/>
    <cellStyle name="Pourcentage 8 2 4 2 3 3 2" xfId="49702"/>
    <cellStyle name="Pourcentage 8 2 4 2 3 4" xfId="35366"/>
    <cellStyle name="Pourcentage 8 2 4 2 4" xfId="10155"/>
    <cellStyle name="Pourcentage 8 2 4 2 4 2" xfId="24638"/>
    <cellStyle name="Pourcentage 8 2 4 2 4 2 2" xfId="53309"/>
    <cellStyle name="Pourcentage 8 2 4 2 4 3" xfId="38973"/>
    <cellStyle name="Pourcentage 8 2 4 2 5" xfId="17468"/>
    <cellStyle name="Pourcentage 8 2 4 2 5 2" xfId="46139"/>
    <cellStyle name="Pourcentage 8 2 4 2 6" xfId="31803"/>
    <cellStyle name="Pourcentage 8 2 4 3" xfId="3835"/>
    <cellStyle name="Pourcentage 8 2 4 3 2" xfId="7398"/>
    <cellStyle name="Pourcentage 8 2 4 3 2 2" xfId="14602"/>
    <cellStyle name="Pourcentage 8 2 4 3 2 2 2" xfId="29085"/>
    <cellStyle name="Pourcentage 8 2 4 3 2 2 2 2" xfId="57756"/>
    <cellStyle name="Pourcentage 8 2 4 3 2 2 3" xfId="43420"/>
    <cellStyle name="Pourcentage 8 2 4 3 2 3" xfId="21915"/>
    <cellStyle name="Pourcentage 8 2 4 3 2 3 2" xfId="50586"/>
    <cellStyle name="Pourcentage 8 2 4 3 2 4" xfId="36250"/>
    <cellStyle name="Pourcentage 8 2 4 3 3" xfId="11039"/>
    <cellStyle name="Pourcentage 8 2 4 3 3 2" xfId="25522"/>
    <cellStyle name="Pourcentage 8 2 4 3 3 2 2" xfId="54193"/>
    <cellStyle name="Pourcentage 8 2 4 3 3 3" xfId="39857"/>
    <cellStyle name="Pourcentage 8 2 4 3 4" xfId="18352"/>
    <cellStyle name="Pourcentage 8 2 4 3 4 2" xfId="47023"/>
    <cellStyle name="Pourcentage 8 2 4 3 5" xfId="32687"/>
    <cellStyle name="Pourcentage 8 2 4 4" xfId="5620"/>
    <cellStyle name="Pourcentage 8 2 4 4 2" xfId="12824"/>
    <cellStyle name="Pourcentage 8 2 4 4 2 2" xfId="27307"/>
    <cellStyle name="Pourcentage 8 2 4 4 2 2 2" xfId="55978"/>
    <cellStyle name="Pourcentage 8 2 4 4 2 3" xfId="41642"/>
    <cellStyle name="Pourcentage 8 2 4 4 3" xfId="20137"/>
    <cellStyle name="Pourcentage 8 2 4 4 3 2" xfId="48808"/>
    <cellStyle name="Pourcentage 8 2 4 4 4" xfId="34472"/>
    <cellStyle name="Pourcentage 8 2 4 5" xfId="9261"/>
    <cellStyle name="Pourcentage 8 2 4 5 2" xfId="23744"/>
    <cellStyle name="Pourcentage 8 2 4 5 2 2" xfId="52415"/>
    <cellStyle name="Pourcentage 8 2 4 5 3" xfId="38079"/>
    <cellStyle name="Pourcentage 8 2 4 6" xfId="16574"/>
    <cellStyle name="Pourcentage 8 2 4 6 2" xfId="45245"/>
    <cellStyle name="Pourcentage 8 2 4 7" xfId="30909"/>
    <cellStyle name="Pourcentage 8 2 4 8" xfId="2079"/>
    <cellStyle name="Pourcentage 8 2 5" xfId="2530"/>
    <cellStyle name="Pourcentage 8 2 5 2" xfId="4285"/>
    <cellStyle name="Pourcentage 8 2 5 2 2" xfId="7848"/>
    <cellStyle name="Pourcentage 8 2 5 2 2 2" xfId="15052"/>
    <cellStyle name="Pourcentage 8 2 5 2 2 2 2" xfId="29535"/>
    <cellStyle name="Pourcentage 8 2 5 2 2 2 2 2" xfId="58206"/>
    <cellStyle name="Pourcentage 8 2 5 2 2 2 3" xfId="43870"/>
    <cellStyle name="Pourcentage 8 2 5 2 2 3" xfId="22365"/>
    <cellStyle name="Pourcentage 8 2 5 2 2 3 2" xfId="51036"/>
    <cellStyle name="Pourcentage 8 2 5 2 2 4" xfId="36700"/>
    <cellStyle name="Pourcentage 8 2 5 2 3" xfId="11489"/>
    <cellStyle name="Pourcentage 8 2 5 2 3 2" xfId="25972"/>
    <cellStyle name="Pourcentage 8 2 5 2 3 2 2" xfId="54643"/>
    <cellStyle name="Pourcentage 8 2 5 2 3 3" xfId="40307"/>
    <cellStyle name="Pourcentage 8 2 5 2 4" xfId="18802"/>
    <cellStyle name="Pourcentage 8 2 5 2 4 2" xfId="47473"/>
    <cellStyle name="Pourcentage 8 2 5 2 5" xfId="33137"/>
    <cellStyle name="Pourcentage 8 2 5 3" xfId="6080"/>
    <cellStyle name="Pourcentage 8 2 5 3 2" xfId="13284"/>
    <cellStyle name="Pourcentage 8 2 5 3 2 2" xfId="27767"/>
    <cellStyle name="Pourcentage 8 2 5 3 2 2 2" xfId="56438"/>
    <cellStyle name="Pourcentage 8 2 5 3 2 3" xfId="42102"/>
    <cellStyle name="Pourcentage 8 2 5 3 3" xfId="20597"/>
    <cellStyle name="Pourcentage 8 2 5 3 3 2" xfId="49268"/>
    <cellStyle name="Pourcentage 8 2 5 3 4" xfId="34932"/>
    <cellStyle name="Pourcentage 8 2 5 4" xfId="9721"/>
    <cellStyle name="Pourcentage 8 2 5 4 2" xfId="24204"/>
    <cellStyle name="Pourcentage 8 2 5 4 2 2" xfId="52875"/>
    <cellStyle name="Pourcentage 8 2 5 4 3" xfId="38539"/>
    <cellStyle name="Pourcentage 8 2 5 5" xfId="17034"/>
    <cellStyle name="Pourcentage 8 2 5 5 2" xfId="45705"/>
    <cellStyle name="Pourcentage 8 2 5 6" xfId="31369"/>
    <cellStyle name="Pourcentage 8 2 6" xfId="3403"/>
    <cellStyle name="Pourcentage 8 2 6 2" xfId="6964"/>
    <cellStyle name="Pourcentage 8 2 6 2 2" xfId="14168"/>
    <cellStyle name="Pourcentage 8 2 6 2 2 2" xfId="28651"/>
    <cellStyle name="Pourcentage 8 2 6 2 2 2 2" xfId="57322"/>
    <cellStyle name="Pourcentage 8 2 6 2 2 3" xfId="42986"/>
    <cellStyle name="Pourcentage 8 2 6 2 3" xfId="21481"/>
    <cellStyle name="Pourcentage 8 2 6 2 3 2" xfId="50152"/>
    <cellStyle name="Pourcentage 8 2 6 2 4" xfId="35816"/>
    <cellStyle name="Pourcentage 8 2 6 3" xfId="10605"/>
    <cellStyle name="Pourcentage 8 2 6 3 2" xfId="25088"/>
    <cellStyle name="Pourcentage 8 2 6 3 2 2" xfId="53759"/>
    <cellStyle name="Pourcentage 8 2 6 3 3" xfId="39423"/>
    <cellStyle name="Pourcentage 8 2 6 4" xfId="17918"/>
    <cellStyle name="Pourcentage 8 2 6 4 2" xfId="46589"/>
    <cellStyle name="Pourcentage 8 2 6 5" xfId="32253"/>
    <cellStyle name="Pourcentage 8 2 7" xfId="5186"/>
    <cellStyle name="Pourcentage 8 2 7 2" xfId="12390"/>
    <cellStyle name="Pourcentage 8 2 7 2 2" xfId="26873"/>
    <cellStyle name="Pourcentage 8 2 7 2 2 2" xfId="55544"/>
    <cellStyle name="Pourcentage 8 2 7 2 3" xfId="41208"/>
    <cellStyle name="Pourcentage 8 2 7 3" xfId="19703"/>
    <cellStyle name="Pourcentage 8 2 7 3 2" xfId="48374"/>
    <cellStyle name="Pourcentage 8 2 7 4" xfId="34038"/>
    <cellStyle name="Pourcentage 8 2 8" xfId="8820"/>
    <cellStyle name="Pourcentage 8 2 8 2" xfId="23303"/>
    <cellStyle name="Pourcentage 8 2 8 2 2" xfId="51974"/>
    <cellStyle name="Pourcentage 8 2 8 3" xfId="37638"/>
    <cellStyle name="Pourcentage 8 2 9" xfId="16140"/>
    <cellStyle name="Pourcentage 8 2 9 2" xfId="44811"/>
    <cellStyle name="Pourcentage 8 3" xfId="458"/>
    <cellStyle name="Pourcentage 8 3 10" xfId="1652"/>
    <cellStyle name="Pourcentage 8 3 2" xfId="754"/>
    <cellStyle name="Pourcentage 8 3 2 2" xfId="1198"/>
    <cellStyle name="Pourcentage 8 3 2 2 2" xfId="3174"/>
    <cellStyle name="Pourcentage 8 3 2 2 2 2" xfId="4937"/>
    <cellStyle name="Pourcentage 8 3 2 2 2 2 2" xfId="8500"/>
    <cellStyle name="Pourcentage 8 3 2 2 2 2 2 2" xfId="15704"/>
    <cellStyle name="Pourcentage 8 3 2 2 2 2 2 2 2" xfId="30187"/>
    <cellStyle name="Pourcentage 8 3 2 2 2 2 2 2 2 2" xfId="58858"/>
    <cellStyle name="Pourcentage 8 3 2 2 2 2 2 2 3" xfId="44522"/>
    <cellStyle name="Pourcentage 8 3 2 2 2 2 2 3" xfId="23017"/>
    <cellStyle name="Pourcentage 8 3 2 2 2 2 2 3 2" xfId="51688"/>
    <cellStyle name="Pourcentage 8 3 2 2 2 2 2 4" xfId="37352"/>
    <cellStyle name="Pourcentage 8 3 2 2 2 2 3" xfId="12141"/>
    <cellStyle name="Pourcentage 8 3 2 2 2 2 3 2" xfId="26624"/>
    <cellStyle name="Pourcentage 8 3 2 2 2 2 3 2 2" xfId="55295"/>
    <cellStyle name="Pourcentage 8 3 2 2 2 2 3 3" xfId="40959"/>
    <cellStyle name="Pourcentage 8 3 2 2 2 2 4" xfId="19454"/>
    <cellStyle name="Pourcentage 8 3 2 2 2 2 4 2" xfId="48125"/>
    <cellStyle name="Pourcentage 8 3 2 2 2 2 5" xfId="33789"/>
    <cellStyle name="Pourcentage 8 3 2 2 2 3" xfId="6732"/>
    <cellStyle name="Pourcentage 8 3 2 2 2 3 2" xfId="13936"/>
    <cellStyle name="Pourcentage 8 3 2 2 2 3 2 2" xfId="28419"/>
    <cellStyle name="Pourcentage 8 3 2 2 2 3 2 2 2" xfId="57090"/>
    <cellStyle name="Pourcentage 8 3 2 2 2 3 2 3" xfId="42754"/>
    <cellStyle name="Pourcentage 8 3 2 2 2 3 3" xfId="21249"/>
    <cellStyle name="Pourcentage 8 3 2 2 2 3 3 2" xfId="49920"/>
    <cellStyle name="Pourcentage 8 3 2 2 2 3 4" xfId="35584"/>
    <cellStyle name="Pourcentage 8 3 2 2 2 4" xfId="10373"/>
    <cellStyle name="Pourcentage 8 3 2 2 2 4 2" xfId="24856"/>
    <cellStyle name="Pourcentage 8 3 2 2 2 4 2 2" xfId="53527"/>
    <cellStyle name="Pourcentage 8 3 2 2 2 4 3" xfId="39191"/>
    <cellStyle name="Pourcentage 8 3 2 2 2 5" xfId="17686"/>
    <cellStyle name="Pourcentage 8 3 2 2 2 5 2" xfId="46357"/>
    <cellStyle name="Pourcentage 8 3 2 2 2 6" xfId="32021"/>
    <cellStyle name="Pourcentage 8 3 2 2 3" xfId="4053"/>
    <cellStyle name="Pourcentage 8 3 2 2 3 2" xfId="7616"/>
    <cellStyle name="Pourcentage 8 3 2 2 3 2 2" xfId="14820"/>
    <cellStyle name="Pourcentage 8 3 2 2 3 2 2 2" xfId="29303"/>
    <cellStyle name="Pourcentage 8 3 2 2 3 2 2 2 2" xfId="57974"/>
    <cellStyle name="Pourcentage 8 3 2 2 3 2 2 3" xfId="43638"/>
    <cellStyle name="Pourcentage 8 3 2 2 3 2 3" xfId="22133"/>
    <cellStyle name="Pourcentage 8 3 2 2 3 2 3 2" xfId="50804"/>
    <cellStyle name="Pourcentage 8 3 2 2 3 2 4" xfId="36468"/>
    <cellStyle name="Pourcentage 8 3 2 2 3 3" xfId="11257"/>
    <cellStyle name="Pourcentage 8 3 2 2 3 3 2" xfId="25740"/>
    <cellStyle name="Pourcentage 8 3 2 2 3 3 2 2" xfId="54411"/>
    <cellStyle name="Pourcentage 8 3 2 2 3 3 3" xfId="40075"/>
    <cellStyle name="Pourcentage 8 3 2 2 3 4" xfId="18570"/>
    <cellStyle name="Pourcentage 8 3 2 2 3 4 2" xfId="47241"/>
    <cellStyle name="Pourcentage 8 3 2 2 3 5" xfId="32905"/>
    <cellStyle name="Pourcentage 8 3 2 2 4" xfId="5838"/>
    <cellStyle name="Pourcentage 8 3 2 2 4 2" xfId="13042"/>
    <cellStyle name="Pourcentage 8 3 2 2 4 2 2" xfId="27525"/>
    <cellStyle name="Pourcentage 8 3 2 2 4 2 2 2" xfId="56196"/>
    <cellStyle name="Pourcentage 8 3 2 2 4 2 3" xfId="41860"/>
    <cellStyle name="Pourcentage 8 3 2 2 4 3" xfId="20355"/>
    <cellStyle name="Pourcentage 8 3 2 2 4 3 2" xfId="49026"/>
    <cellStyle name="Pourcentage 8 3 2 2 4 4" xfId="34690"/>
    <cellStyle name="Pourcentage 8 3 2 2 5" xfId="9479"/>
    <cellStyle name="Pourcentage 8 3 2 2 5 2" xfId="23962"/>
    <cellStyle name="Pourcentage 8 3 2 2 5 2 2" xfId="52633"/>
    <cellStyle name="Pourcentage 8 3 2 2 5 3" xfId="38297"/>
    <cellStyle name="Pourcentage 8 3 2 2 6" xfId="16792"/>
    <cellStyle name="Pourcentage 8 3 2 2 6 2" xfId="45463"/>
    <cellStyle name="Pourcentage 8 3 2 2 7" xfId="31127"/>
    <cellStyle name="Pourcentage 8 3 2 2 8" xfId="2295"/>
    <cellStyle name="Pourcentage 8 3 2 3" xfId="2744"/>
    <cellStyle name="Pourcentage 8 3 2 3 2" xfId="4503"/>
    <cellStyle name="Pourcentage 8 3 2 3 2 2" xfId="8066"/>
    <cellStyle name="Pourcentage 8 3 2 3 2 2 2" xfId="15270"/>
    <cellStyle name="Pourcentage 8 3 2 3 2 2 2 2" xfId="29753"/>
    <cellStyle name="Pourcentage 8 3 2 3 2 2 2 2 2" xfId="58424"/>
    <cellStyle name="Pourcentage 8 3 2 3 2 2 2 3" xfId="44088"/>
    <cellStyle name="Pourcentage 8 3 2 3 2 2 3" xfId="22583"/>
    <cellStyle name="Pourcentage 8 3 2 3 2 2 3 2" xfId="51254"/>
    <cellStyle name="Pourcentage 8 3 2 3 2 2 4" xfId="36918"/>
    <cellStyle name="Pourcentage 8 3 2 3 2 3" xfId="11707"/>
    <cellStyle name="Pourcentage 8 3 2 3 2 3 2" xfId="26190"/>
    <cellStyle name="Pourcentage 8 3 2 3 2 3 2 2" xfId="54861"/>
    <cellStyle name="Pourcentage 8 3 2 3 2 3 3" xfId="40525"/>
    <cellStyle name="Pourcentage 8 3 2 3 2 4" xfId="19020"/>
    <cellStyle name="Pourcentage 8 3 2 3 2 4 2" xfId="47691"/>
    <cellStyle name="Pourcentage 8 3 2 3 2 5" xfId="33355"/>
    <cellStyle name="Pourcentage 8 3 2 3 3" xfId="6298"/>
    <cellStyle name="Pourcentage 8 3 2 3 3 2" xfId="13502"/>
    <cellStyle name="Pourcentage 8 3 2 3 3 2 2" xfId="27985"/>
    <cellStyle name="Pourcentage 8 3 2 3 3 2 2 2" xfId="56656"/>
    <cellStyle name="Pourcentage 8 3 2 3 3 2 3" xfId="42320"/>
    <cellStyle name="Pourcentage 8 3 2 3 3 3" xfId="20815"/>
    <cellStyle name="Pourcentage 8 3 2 3 3 3 2" xfId="49486"/>
    <cellStyle name="Pourcentage 8 3 2 3 3 4" xfId="35150"/>
    <cellStyle name="Pourcentage 8 3 2 3 4" xfId="9939"/>
    <cellStyle name="Pourcentage 8 3 2 3 4 2" xfId="24422"/>
    <cellStyle name="Pourcentage 8 3 2 3 4 2 2" xfId="53093"/>
    <cellStyle name="Pourcentage 8 3 2 3 4 3" xfId="38757"/>
    <cellStyle name="Pourcentage 8 3 2 3 5" xfId="17252"/>
    <cellStyle name="Pourcentage 8 3 2 3 5 2" xfId="45923"/>
    <cellStyle name="Pourcentage 8 3 2 3 6" xfId="31587"/>
    <cellStyle name="Pourcentage 8 3 2 4" xfId="3621"/>
    <cellStyle name="Pourcentage 8 3 2 4 2" xfId="7182"/>
    <cellStyle name="Pourcentage 8 3 2 4 2 2" xfId="14386"/>
    <cellStyle name="Pourcentage 8 3 2 4 2 2 2" xfId="28869"/>
    <cellStyle name="Pourcentage 8 3 2 4 2 2 2 2" xfId="57540"/>
    <cellStyle name="Pourcentage 8 3 2 4 2 2 3" xfId="43204"/>
    <cellStyle name="Pourcentage 8 3 2 4 2 3" xfId="21699"/>
    <cellStyle name="Pourcentage 8 3 2 4 2 3 2" xfId="50370"/>
    <cellStyle name="Pourcentage 8 3 2 4 2 4" xfId="36034"/>
    <cellStyle name="Pourcentage 8 3 2 4 3" xfId="10823"/>
    <cellStyle name="Pourcentage 8 3 2 4 3 2" xfId="25306"/>
    <cellStyle name="Pourcentage 8 3 2 4 3 2 2" xfId="53977"/>
    <cellStyle name="Pourcentage 8 3 2 4 3 3" xfId="39641"/>
    <cellStyle name="Pourcentage 8 3 2 4 4" xfId="18136"/>
    <cellStyle name="Pourcentage 8 3 2 4 4 2" xfId="46807"/>
    <cellStyle name="Pourcentage 8 3 2 4 5" xfId="32471"/>
    <cellStyle name="Pourcentage 8 3 2 5" xfId="5404"/>
    <cellStyle name="Pourcentage 8 3 2 5 2" xfId="12608"/>
    <cellStyle name="Pourcentage 8 3 2 5 2 2" xfId="27091"/>
    <cellStyle name="Pourcentage 8 3 2 5 2 2 2" xfId="55762"/>
    <cellStyle name="Pourcentage 8 3 2 5 2 3" xfId="41426"/>
    <cellStyle name="Pourcentage 8 3 2 5 3" xfId="19921"/>
    <cellStyle name="Pourcentage 8 3 2 5 3 2" xfId="48592"/>
    <cellStyle name="Pourcentage 8 3 2 5 4" xfId="34256"/>
    <cellStyle name="Pourcentage 8 3 2 6" xfId="9042"/>
    <cellStyle name="Pourcentage 8 3 2 6 2" xfId="23525"/>
    <cellStyle name="Pourcentage 8 3 2 6 2 2" xfId="52196"/>
    <cellStyle name="Pourcentage 8 3 2 6 3" xfId="37860"/>
    <cellStyle name="Pourcentage 8 3 2 7" xfId="16358"/>
    <cellStyle name="Pourcentage 8 3 2 7 2" xfId="45029"/>
    <cellStyle name="Pourcentage 8 3 2 8" xfId="30693"/>
    <cellStyle name="Pourcentage 8 3 2 9" xfId="1865"/>
    <cellStyle name="Pourcentage 8 3 3" xfId="982"/>
    <cellStyle name="Pourcentage 8 3 3 2" xfId="2960"/>
    <cellStyle name="Pourcentage 8 3 3 2 2" xfId="4721"/>
    <cellStyle name="Pourcentage 8 3 3 2 2 2" xfId="8284"/>
    <cellStyle name="Pourcentage 8 3 3 2 2 2 2" xfId="15488"/>
    <cellStyle name="Pourcentage 8 3 3 2 2 2 2 2" xfId="29971"/>
    <cellStyle name="Pourcentage 8 3 3 2 2 2 2 2 2" xfId="58642"/>
    <cellStyle name="Pourcentage 8 3 3 2 2 2 2 3" xfId="44306"/>
    <cellStyle name="Pourcentage 8 3 3 2 2 2 3" xfId="22801"/>
    <cellStyle name="Pourcentage 8 3 3 2 2 2 3 2" xfId="51472"/>
    <cellStyle name="Pourcentage 8 3 3 2 2 2 4" xfId="37136"/>
    <cellStyle name="Pourcentage 8 3 3 2 2 3" xfId="11925"/>
    <cellStyle name="Pourcentage 8 3 3 2 2 3 2" xfId="26408"/>
    <cellStyle name="Pourcentage 8 3 3 2 2 3 2 2" xfId="55079"/>
    <cellStyle name="Pourcentage 8 3 3 2 2 3 3" xfId="40743"/>
    <cellStyle name="Pourcentage 8 3 3 2 2 4" xfId="19238"/>
    <cellStyle name="Pourcentage 8 3 3 2 2 4 2" xfId="47909"/>
    <cellStyle name="Pourcentage 8 3 3 2 2 5" xfId="33573"/>
    <cellStyle name="Pourcentage 8 3 3 2 3" xfId="6516"/>
    <cellStyle name="Pourcentage 8 3 3 2 3 2" xfId="13720"/>
    <cellStyle name="Pourcentage 8 3 3 2 3 2 2" xfId="28203"/>
    <cellStyle name="Pourcentage 8 3 3 2 3 2 2 2" xfId="56874"/>
    <cellStyle name="Pourcentage 8 3 3 2 3 2 3" xfId="42538"/>
    <cellStyle name="Pourcentage 8 3 3 2 3 3" xfId="21033"/>
    <cellStyle name="Pourcentage 8 3 3 2 3 3 2" xfId="49704"/>
    <cellStyle name="Pourcentage 8 3 3 2 3 4" xfId="35368"/>
    <cellStyle name="Pourcentage 8 3 3 2 4" xfId="10157"/>
    <cellStyle name="Pourcentage 8 3 3 2 4 2" xfId="24640"/>
    <cellStyle name="Pourcentage 8 3 3 2 4 2 2" xfId="53311"/>
    <cellStyle name="Pourcentage 8 3 3 2 4 3" xfId="38975"/>
    <cellStyle name="Pourcentage 8 3 3 2 5" xfId="17470"/>
    <cellStyle name="Pourcentage 8 3 3 2 5 2" xfId="46141"/>
    <cellStyle name="Pourcentage 8 3 3 2 6" xfId="31805"/>
    <cellStyle name="Pourcentage 8 3 3 3" xfId="3837"/>
    <cellStyle name="Pourcentage 8 3 3 3 2" xfId="7400"/>
    <cellStyle name="Pourcentage 8 3 3 3 2 2" xfId="14604"/>
    <cellStyle name="Pourcentage 8 3 3 3 2 2 2" xfId="29087"/>
    <cellStyle name="Pourcentage 8 3 3 3 2 2 2 2" xfId="57758"/>
    <cellStyle name="Pourcentage 8 3 3 3 2 2 3" xfId="43422"/>
    <cellStyle name="Pourcentage 8 3 3 3 2 3" xfId="21917"/>
    <cellStyle name="Pourcentage 8 3 3 3 2 3 2" xfId="50588"/>
    <cellStyle name="Pourcentage 8 3 3 3 2 4" xfId="36252"/>
    <cellStyle name="Pourcentage 8 3 3 3 3" xfId="11041"/>
    <cellStyle name="Pourcentage 8 3 3 3 3 2" xfId="25524"/>
    <cellStyle name="Pourcentage 8 3 3 3 3 2 2" xfId="54195"/>
    <cellStyle name="Pourcentage 8 3 3 3 3 3" xfId="39859"/>
    <cellStyle name="Pourcentage 8 3 3 3 4" xfId="18354"/>
    <cellStyle name="Pourcentage 8 3 3 3 4 2" xfId="47025"/>
    <cellStyle name="Pourcentage 8 3 3 3 5" xfId="32689"/>
    <cellStyle name="Pourcentage 8 3 3 4" xfId="5622"/>
    <cellStyle name="Pourcentage 8 3 3 4 2" xfId="12826"/>
    <cellStyle name="Pourcentage 8 3 3 4 2 2" xfId="27309"/>
    <cellStyle name="Pourcentage 8 3 3 4 2 2 2" xfId="55980"/>
    <cellStyle name="Pourcentage 8 3 3 4 2 3" xfId="41644"/>
    <cellStyle name="Pourcentage 8 3 3 4 3" xfId="20139"/>
    <cellStyle name="Pourcentage 8 3 3 4 3 2" xfId="48810"/>
    <cellStyle name="Pourcentage 8 3 3 4 4" xfId="34474"/>
    <cellStyle name="Pourcentage 8 3 3 5" xfId="9263"/>
    <cellStyle name="Pourcentage 8 3 3 5 2" xfId="23746"/>
    <cellStyle name="Pourcentage 8 3 3 5 2 2" xfId="52417"/>
    <cellStyle name="Pourcentage 8 3 3 5 3" xfId="38081"/>
    <cellStyle name="Pourcentage 8 3 3 6" xfId="16576"/>
    <cellStyle name="Pourcentage 8 3 3 6 2" xfId="45247"/>
    <cellStyle name="Pourcentage 8 3 3 7" xfId="30911"/>
    <cellStyle name="Pourcentage 8 3 3 8" xfId="2081"/>
    <cellStyle name="Pourcentage 8 3 4" xfId="2532"/>
    <cellStyle name="Pourcentage 8 3 4 2" xfId="4287"/>
    <cellStyle name="Pourcentage 8 3 4 2 2" xfId="7850"/>
    <cellStyle name="Pourcentage 8 3 4 2 2 2" xfId="15054"/>
    <cellStyle name="Pourcentage 8 3 4 2 2 2 2" xfId="29537"/>
    <cellStyle name="Pourcentage 8 3 4 2 2 2 2 2" xfId="58208"/>
    <cellStyle name="Pourcentage 8 3 4 2 2 2 3" xfId="43872"/>
    <cellStyle name="Pourcentage 8 3 4 2 2 3" xfId="22367"/>
    <cellStyle name="Pourcentage 8 3 4 2 2 3 2" xfId="51038"/>
    <cellStyle name="Pourcentage 8 3 4 2 2 4" xfId="36702"/>
    <cellStyle name="Pourcentage 8 3 4 2 3" xfId="11491"/>
    <cellStyle name="Pourcentage 8 3 4 2 3 2" xfId="25974"/>
    <cellStyle name="Pourcentage 8 3 4 2 3 2 2" xfId="54645"/>
    <cellStyle name="Pourcentage 8 3 4 2 3 3" xfId="40309"/>
    <cellStyle name="Pourcentage 8 3 4 2 4" xfId="18804"/>
    <cellStyle name="Pourcentage 8 3 4 2 4 2" xfId="47475"/>
    <cellStyle name="Pourcentage 8 3 4 2 5" xfId="33139"/>
    <cellStyle name="Pourcentage 8 3 4 3" xfId="6082"/>
    <cellStyle name="Pourcentage 8 3 4 3 2" xfId="13286"/>
    <cellStyle name="Pourcentage 8 3 4 3 2 2" xfId="27769"/>
    <cellStyle name="Pourcentage 8 3 4 3 2 2 2" xfId="56440"/>
    <cellStyle name="Pourcentage 8 3 4 3 2 3" xfId="42104"/>
    <cellStyle name="Pourcentage 8 3 4 3 3" xfId="20599"/>
    <cellStyle name="Pourcentage 8 3 4 3 3 2" xfId="49270"/>
    <cellStyle name="Pourcentage 8 3 4 3 4" xfId="34934"/>
    <cellStyle name="Pourcentage 8 3 4 4" xfId="9723"/>
    <cellStyle name="Pourcentage 8 3 4 4 2" xfId="24206"/>
    <cellStyle name="Pourcentage 8 3 4 4 2 2" xfId="52877"/>
    <cellStyle name="Pourcentage 8 3 4 4 3" xfId="38541"/>
    <cellStyle name="Pourcentage 8 3 4 5" xfId="17036"/>
    <cellStyle name="Pourcentage 8 3 4 5 2" xfId="45707"/>
    <cellStyle name="Pourcentage 8 3 4 6" xfId="31371"/>
    <cellStyle name="Pourcentage 8 3 5" xfId="3405"/>
    <cellStyle name="Pourcentage 8 3 5 2" xfId="6966"/>
    <cellStyle name="Pourcentage 8 3 5 2 2" xfId="14170"/>
    <cellStyle name="Pourcentage 8 3 5 2 2 2" xfId="28653"/>
    <cellStyle name="Pourcentage 8 3 5 2 2 2 2" xfId="57324"/>
    <cellStyle name="Pourcentage 8 3 5 2 2 3" xfId="42988"/>
    <cellStyle name="Pourcentage 8 3 5 2 3" xfId="21483"/>
    <cellStyle name="Pourcentage 8 3 5 2 3 2" xfId="50154"/>
    <cellStyle name="Pourcentage 8 3 5 2 4" xfId="35818"/>
    <cellStyle name="Pourcentage 8 3 5 3" xfId="10607"/>
    <cellStyle name="Pourcentage 8 3 5 3 2" xfId="25090"/>
    <cellStyle name="Pourcentage 8 3 5 3 2 2" xfId="53761"/>
    <cellStyle name="Pourcentage 8 3 5 3 3" xfId="39425"/>
    <cellStyle name="Pourcentage 8 3 5 4" xfId="17920"/>
    <cellStyle name="Pourcentage 8 3 5 4 2" xfId="46591"/>
    <cellStyle name="Pourcentage 8 3 5 5" xfId="32255"/>
    <cellStyle name="Pourcentage 8 3 6" xfId="5188"/>
    <cellStyle name="Pourcentage 8 3 6 2" xfId="12392"/>
    <cellStyle name="Pourcentage 8 3 6 2 2" xfId="26875"/>
    <cellStyle name="Pourcentage 8 3 6 2 2 2" xfId="55546"/>
    <cellStyle name="Pourcentage 8 3 6 2 3" xfId="41210"/>
    <cellStyle name="Pourcentage 8 3 6 3" xfId="19705"/>
    <cellStyle name="Pourcentage 8 3 6 3 2" xfId="48376"/>
    <cellStyle name="Pourcentage 8 3 6 4" xfId="34040"/>
    <cellStyle name="Pourcentage 8 3 7" xfId="8822"/>
    <cellStyle name="Pourcentage 8 3 7 2" xfId="23305"/>
    <cellStyle name="Pourcentage 8 3 7 2 2" xfId="51976"/>
    <cellStyle name="Pourcentage 8 3 7 3" xfId="37640"/>
    <cellStyle name="Pourcentage 8 3 8" xfId="16142"/>
    <cellStyle name="Pourcentage 8 3 8 2" xfId="44813"/>
    <cellStyle name="Pourcentage 8 3 9" xfId="30477"/>
    <cellStyle name="Pourcentage 8 4" xfId="751"/>
    <cellStyle name="Pourcentage 8 4 2" xfId="1195"/>
    <cellStyle name="Pourcentage 8 4 2 2" xfId="3171"/>
    <cellStyle name="Pourcentage 8 4 2 2 2" xfId="4934"/>
    <cellStyle name="Pourcentage 8 4 2 2 2 2" xfId="8497"/>
    <cellStyle name="Pourcentage 8 4 2 2 2 2 2" xfId="15701"/>
    <cellStyle name="Pourcentage 8 4 2 2 2 2 2 2" xfId="30184"/>
    <cellStyle name="Pourcentage 8 4 2 2 2 2 2 2 2" xfId="58855"/>
    <cellStyle name="Pourcentage 8 4 2 2 2 2 2 3" xfId="44519"/>
    <cellStyle name="Pourcentage 8 4 2 2 2 2 3" xfId="23014"/>
    <cellStyle name="Pourcentage 8 4 2 2 2 2 3 2" xfId="51685"/>
    <cellStyle name="Pourcentage 8 4 2 2 2 2 4" xfId="37349"/>
    <cellStyle name="Pourcentage 8 4 2 2 2 3" xfId="12138"/>
    <cellStyle name="Pourcentage 8 4 2 2 2 3 2" xfId="26621"/>
    <cellStyle name="Pourcentage 8 4 2 2 2 3 2 2" xfId="55292"/>
    <cellStyle name="Pourcentage 8 4 2 2 2 3 3" xfId="40956"/>
    <cellStyle name="Pourcentage 8 4 2 2 2 4" xfId="19451"/>
    <cellStyle name="Pourcentage 8 4 2 2 2 4 2" xfId="48122"/>
    <cellStyle name="Pourcentage 8 4 2 2 2 5" xfId="33786"/>
    <cellStyle name="Pourcentage 8 4 2 2 3" xfId="6729"/>
    <cellStyle name="Pourcentage 8 4 2 2 3 2" xfId="13933"/>
    <cellStyle name="Pourcentage 8 4 2 2 3 2 2" xfId="28416"/>
    <cellStyle name="Pourcentage 8 4 2 2 3 2 2 2" xfId="57087"/>
    <cellStyle name="Pourcentage 8 4 2 2 3 2 3" xfId="42751"/>
    <cellStyle name="Pourcentage 8 4 2 2 3 3" xfId="21246"/>
    <cellStyle name="Pourcentage 8 4 2 2 3 3 2" xfId="49917"/>
    <cellStyle name="Pourcentage 8 4 2 2 3 4" xfId="35581"/>
    <cellStyle name="Pourcentage 8 4 2 2 4" xfId="10370"/>
    <cellStyle name="Pourcentage 8 4 2 2 4 2" xfId="24853"/>
    <cellStyle name="Pourcentage 8 4 2 2 4 2 2" xfId="53524"/>
    <cellStyle name="Pourcentage 8 4 2 2 4 3" xfId="39188"/>
    <cellStyle name="Pourcentage 8 4 2 2 5" xfId="17683"/>
    <cellStyle name="Pourcentage 8 4 2 2 5 2" xfId="46354"/>
    <cellStyle name="Pourcentage 8 4 2 2 6" xfId="32018"/>
    <cellStyle name="Pourcentage 8 4 2 3" xfId="4050"/>
    <cellStyle name="Pourcentage 8 4 2 3 2" xfId="7613"/>
    <cellStyle name="Pourcentage 8 4 2 3 2 2" xfId="14817"/>
    <cellStyle name="Pourcentage 8 4 2 3 2 2 2" xfId="29300"/>
    <cellStyle name="Pourcentage 8 4 2 3 2 2 2 2" xfId="57971"/>
    <cellStyle name="Pourcentage 8 4 2 3 2 2 3" xfId="43635"/>
    <cellStyle name="Pourcentage 8 4 2 3 2 3" xfId="22130"/>
    <cellStyle name="Pourcentage 8 4 2 3 2 3 2" xfId="50801"/>
    <cellStyle name="Pourcentage 8 4 2 3 2 4" xfId="36465"/>
    <cellStyle name="Pourcentage 8 4 2 3 3" xfId="11254"/>
    <cellStyle name="Pourcentage 8 4 2 3 3 2" xfId="25737"/>
    <cellStyle name="Pourcentage 8 4 2 3 3 2 2" xfId="54408"/>
    <cellStyle name="Pourcentage 8 4 2 3 3 3" xfId="40072"/>
    <cellStyle name="Pourcentage 8 4 2 3 4" xfId="18567"/>
    <cellStyle name="Pourcentage 8 4 2 3 4 2" xfId="47238"/>
    <cellStyle name="Pourcentage 8 4 2 3 5" xfId="32902"/>
    <cellStyle name="Pourcentage 8 4 2 4" xfId="5835"/>
    <cellStyle name="Pourcentage 8 4 2 4 2" xfId="13039"/>
    <cellStyle name="Pourcentage 8 4 2 4 2 2" xfId="27522"/>
    <cellStyle name="Pourcentage 8 4 2 4 2 2 2" xfId="56193"/>
    <cellStyle name="Pourcentage 8 4 2 4 2 3" xfId="41857"/>
    <cellStyle name="Pourcentage 8 4 2 4 3" xfId="20352"/>
    <cellStyle name="Pourcentage 8 4 2 4 3 2" xfId="49023"/>
    <cellStyle name="Pourcentage 8 4 2 4 4" xfId="34687"/>
    <cellStyle name="Pourcentage 8 4 2 5" xfId="9476"/>
    <cellStyle name="Pourcentage 8 4 2 5 2" xfId="23959"/>
    <cellStyle name="Pourcentage 8 4 2 5 2 2" xfId="52630"/>
    <cellStyle name="Pourcentage 8 4 2 5 3" xfId="38294"/>
    <cellStyle name="Pourcentage 8 4 2 6" xfId="16789"/>
    <cellStyle name="Pourcentage 8 4 2 6 2" xfId="45460"/>
    <cellStyle name="Pourcentage 8 4 2 7" xfId="31124"/>
    <cellStyle name="Pourcentage 8 4 2 8" xfId="2292"/>
    <cellStyle name="Pourcentage 8 4 3" xfId="2741"/>
    <cellStyle name="Pourcentage 8 4 3 2" xfId="4500"/>
    <cellStyle name="Pourcentage 8 4 3 2 2" xfId="8063"/>
    <cellStyle name="Pourcentage 8 4 3 2 2 2" xfId="15267"/>
    <cellStyle name="Pourcentage 8 4 3 2 2 2 2" xfId="29750"/>
    <cellStyle name="Pourcentage 8 4 3 2 2 2 2 2" xfId="58421"/>
    <cellStyle name="Pourcentage 8 4 3 2 2 2 3" xfId="44085"/>
    <cellStyle name="Pourcentage 8 4 3 2 2 3" xfId="22580"/>
    <cellStyle name="Pourcentage 8 4 3 2 2 3 2" xfId="51251"/>
    <cellStyle name="Pourcentage 8 4 3 2 2 4" xfId="36915"/>
    <cellStyle name="Pourcentage 8 4 3 2 3" xfId="11704"/>
    <cellStyle name="Pourcentage 8 4 3 2 3 2" xfId="26187"/>
    <cellStyle name="Pourcentage 8 4 3 2 3 2 2" xfId="54858"/>
    <cellStyle name="Pourcentage 8 4 3 2 3 3" xfId="40522"/>
    <cellStyle name="Pourcentage 8 4 3 2 4" xfId="19017"/>
    <cellStyle name="Pourcentage 8 4 3 2 4 2" xfId="47688"/>
    <cellStyle name="Pourcentage 8 4 3 2 5" xfId="33352"/>
    <cellStyle name="Pourcentage 8 4 3 3" xfId="6295"/>
    <cellStyle name="Pourcentage 8 4 3 3 2" xfId="13499"/>
    <cellStyle name="Pourcentage 8 4 3 3 2 2" xfId="27982"/>
    <cellStyle name="Pourcentage 8 4 3 3 2 2 2" xfId="56653"/>
    <cellStyle name="Pourcentage 8 4 3 3 2 3" xfId="42317"/>
    <cellStyle name="Pourcentage 8 4 3 3 3" xfId="20812"/>
    <cellStyle name="Pourcentage 8 4 3 3 3 2" xfId="49483"/>
    <cellStyle name="Pourcentage 8 4 3 3 4" xfId="35147"/>
    <cellStyle name="Pourcentage 8 4 3 4" xfId="9936"/>
    <cellStyle name="Pourcentage 8 4 3 4 2" xfId="24419"/>
    <cellStyle name="Pourcentage 8 4 3 4 2 2" xfId="53090"/>
    <cellStyle name="Pourcentage 8 4 3 4 3" xfId="38754"/>
    <cellStyle name="Pourcentage 8 4 3 5" xfId="17249"/>
    <cellStyle name="Pourcentage 8 4 3 5 2" xfId="45920"/>
    <cellStyle name="Pourcentage 8 4 3 6" xfId="31584"/>
    <cellStyle name="Pourcentage 8 4 4" xfId="3618"/>
    <cellStyle name="Pourcentage 8 4 4 2" xfId="7179"/>
    <cellStyle name="Pourcentage 8 4 4 2 2" xfId="14383"/>
    <cellStyle name="Pourcentage 8 4 4 2 2 2" xfId="28866"/>
    <cellStyle name="Pourcentage 8 4 4 2 2 2 2" xfId="57537"/>
    <cellStyle name="Pourcentage 8 4 4 2 2 3" xfId="43201"/>
    <cellStyle name="Pourcentage 8 4 4 2 3" xfId="21696"/>
    <cellStyle name="Pourcentage 8 4 4 2 3 2" xfId="50367"/>
    <cellStyle name="Pourcentage 8 4 4 2 4" xfId="36031"/>
    <cellStyle name="Pourcentage 8 4 4 3" xfId="10820"/>
    <cellStyle name="Pourcentage 8 4 4 3 2" xfId="25303"/>
    <cellStyle name="Pourcentage 8 4 4 3 2 2" xfId="53974"/>
    <cellStyle name="Pourcentage 8 4 4 3 3" xfId="39638"/>
    <cellStyle name="Pourcentage 8 4 4 4" xfId="18133"/>
    <cellStyle name="Pourcentage 8 4 4 4 2" xfId="46804"/>
    <cellStyle name="Pourcentage 8 4 4 5" xfId="32468"/>
    <cellStyle name="Pourcentage 8 4 5" xfId="5401"/>
    <cellStyle name="Pourcentage 8 4 5 2" xfId="12605"/>
    <cellStyle name="Pourcentage 8 4 5 2 2" xfId="27088"/>
    <cellStyle name="Pourcentage 8 4 5 2 2 2" xfId="55759"/>
    <cellStyle name="Pourcentage 8 4 5 2 3" xfId="41423"/>
    <cellStyle name="Pourcentage 8 4 5 3" xfId="19918"/>
    <cellStyle name="Pourcentage 8 4 5 3 2" xfId="48589"/>
    <cellStyle name="Pourcentage 8 4 5 4" xfId="34253"/>
    <cellStyle name="Pourcentage 8 4 6" xfId="9039"/>
    <cellStyle name="Pourcentage 8 4 6 2" xfId="23522"/>
    <cellStyle name="Pourcentage 8 4 6 2 2" xfId="52193"/>
    <cellStyle name="Pourcentage 8 4 6 3" xfId="37857"/>
    <cellStyle name="Pourcentage 8 4 7" xfId="16355"/>
    <cellStyle name="Pourcentage 8 4 7 2" xfId="45026"/>
    <cellStyle name="Pourcentage 8 4 8" xfId="30690"/>
    <cellStyle name="Pourcentage 8 4 9" xfId="1862"/>
    <cellStyle name="Pourcentage 8 5" xfId="979"/>
    <cellStyle name="Pourcentage 8 5 2" xfId="2957"/>
    <cellStyle name="Pourcentage 8 5 2 2" xfId="4718"/>
    <cellStyle name="Pourcentage 8 5 2 2 2" xfId="8281"/>
    <cellStyle name="Pourcentage 8 5 2 2 2 2" xfId="15485"/>
    <cellStyle name="Pourcentage 8 5 2 2 2 2 2" xfId="29968"/>
    <cellStyle name="Pourcentage 8 5 2 2 2 2 2 2" xfId="58639"/>
    <cellStyle name="Pourcentage 8 5 2 2 2 2 3" xfId="44303"/>
    <cellStyle name="Pourcentage 8 5 2 2 2 3" xfId="22798"/>
    <cellStyle name="Pourcentage 8 5 2 2 2 3 2" xfId="51469"/>
    <cellStyle name="Pourcentage 8 5 2 2 2 4" xfId="37133"/>
    <cellStyle name="Pourcentage 8 5 2 2 3" xfId="11922"/>
    <cellStyle name="Pourcentage 8 5 2 2 3 2" xfId="26405"/>
    <cellStyle name="Pourcentage 8 5 2 2 3 2 2" xfId="55076"/>
    <cellStyle name="Pourcentage 8 5 2 2 3 3" xfId="40740"/>
    <cellStyle name="Pourcentage 8 5 2 2 4" xfId="19235"/>
    <cellStyle name="Pourcentage 8 5 2 2 4 2" xfId="47906"/>
    <cellStyle name="Pourcentage 8 5 2 2 5" xfId="33570"/>
    <cellStyle name="Pourcentage 8 5 2 3" xfId="6513"/>
    <cellStyle name="Pourcentage 8 5 2 3 2" xfId="13717"/>
    <cellStyle name="Pourcentage 8 5 2 3 2 2" xfId="28200"/>
    <cellStyle name="Pourcentage 8 5 2 3 2 2 2" xfId="56871"/>
    <cellStyle name="Pourcentage 8 5 2 3 2 3" xfId="42535"/>
    <cellStyle name="Pourcentage 8 5 2 3 3" xfId="21030"/>
    <cellStyle name="Pourcentage 8 5 2 3 3 2" xfId="49701"/>
    <cellStyle name="Pourcentage 8 5 2 3 4" xfId="35365"/>
    <cellStyle name="Pourcentage 8 5 2 4" xfId="10154"/>
    <cellStyle name="Pourcentage 8 5 2 4 2" xfId="24637"/>
    <cellStyle name="Pourcentage 8 5 2 4 2 2" xfId="53308"/>
    <cellStyle name="Pourcentage 8 5 2 4 3" xfId="38972"/>
    <cellStyle name="Pourcentage 8 5 2 5" xfId="17467"/>
    <cellStyle name="Pourcentage 8 5 2 5 2" xfId="46138"/>
    <cellStyle name="Pourcentage 8 5 2 6" xfId="31802"/>
    <cellStyle name="Pourcentage 8 5 3" xfId="3834"/>
    <cellStyle name="Pourcentage 8 5 3 2" xfId="7397"/>
    <cellStyle name="Pourcentage 8 5 3 2 2" xfId="14601"/>
    <cellStyle name="Pourcentage 8 5 3 2 2 2" xfId="29084"/>
    <cellStyle name="Pourcentage 8 5 3 2 2 2 2" xfId="57755"/>
    <cellStyle name="Pourcentage 8 5 3 2 2 3" xfId="43419"/>
    <cellStyle name="Pourcentage 8 5 3 2 3" xfId="21914"/>
    <cellStyle name="Pourcentage 8 5 3 2 3 2" xfId="50585"/>
    <cellStyle name="Pourcentage 8 5 3 2 4" xfId="36249"/>
    <cellStyle name="Pourcentage 8 5 3 3" xfId="11038"/>
    <cellStyle name="Pourcentage 8 5 3 3 2" xfId="25521"/>
    <cellStyle name="Pourcentage 8 5 3 3 2 2" xfId="54192"/>
    <cellStyle name="Pourcentage 8 5 3 3 3" xfId="39856"/>
    <cellStyle name="Pourcentage 8 5 3 4" xfId="18351"/>
    <cellStyle name="Pourcentage 8 5 3 4 2" xfId="47022"/>
    <cellStyle name="Pourcentage 8 5 3 5" xfId="32686"/>
    <cellStyle name="Pourcentage 8 5 4" xfId="5619"/>
    <cellStyle name="Pourcentage 8 5 4 2" xfId="12823"/>
    <cellStyle name="Pourcentage 8 5 4 2 2" xfId="27306"/>
    <cellStyle name="Pourcentage 8 5 4 2 2 2" xfId="55977"/>
    <cellStyle name="Pourcentage 8 5 4 2 3" xfId="41641"/>
    <cellStyle name="Pourcentage 8 5 4 3" xfId="20136"/>
    <cellStyle name="Pourcentage 8 5 4 3 2" xfId="48807"/>
    <cellStyle name="Pourcentage 8 5 4 4" xfId="34471"/>
    <cellStyle name="Pourcentage 8 5 5" xfId="9260"/>
    <cellStyle name="Pourcentage 8 5 5 2" xfId="23743"/>
    <cellStyle name="Pourcentage 8 5 5 2 2" xfId="52414"/>
    <cellStyle name="Pourcentage 8 5 5 3" xfId="38078"/>
    <cellStyle name="Pourcentage 8 5 6" xfId="16573"/>
    <cellStyle name="Pourcentage 8 5 6 2" xfId="45244"/>
    <cellStyle name="Pourcentage 8 5 7" xfId="30908"/>
    <cellStyle name="Pourcentage 8 5 8" xfId="2078"/>
    <cellStyle name="Pourcentage 8 6" xfId="2529"/>
    <cellStyle name="Pourcentage 8 6 2" xfId="4284"/>
    <cellStyle name="Pourcentage 8 6 2 2" xfId="7847"/>
    <cellStyle name="Pourcentage 8 6 2 2 2" xfId="15051"/>
    <cellStyle name="Pourcentage 8 6 2 2 2 2" xfId="29534"/>
    <cellStyle name="Pourcentage 8 6 2 2 2 2 2" xfId="58205"/>
    <cellStyle name="Pourcentage 8 6 2 2 2 3" xfId="43869"/>
    <cellStyle name="Pourcentage 8 6 2 2 3" xfId="22364"/>
    <cellStyle name="Pourcentage 8 6 2 2 3 2" xfId="51035"/>
    <cellStyle name="Pourcentage 8 6 2 2 4" xfId="36699"/>
    <cellStyle name="Pourcentage 8 6 2 3" xfId="11488"/>
    <cellStyle name="Pourcentage 8 6 2 3 2" xfId="25971"/>
    <cellStyle name="Pourcentage 8 6 2 3 2 2" xfId="54642"/>
    <cellStyle name="Pourcentage 8 6 2 3 3" xfId="40306"/>
    <cellStyle name="Pourcentage 8 6 2 4" xfId="18801"/>
    <cellStyle name="Pourcentage 8 6 2 4 2" xfId="47472"/>
    <cellStyle name="Pourcentage 8 6 2 5" xfId="33136"/>
    <cellStyle name="Pourcentage 8 6 3" xfId="6079"/>
    <cellStyle name="Pourcentage 8 6 3 2" xfId="13283"/>
    <cellStyle name="Pourcentage 8 6 3 2 2" xfId="27766"/>
    <cellStyle name="Pourcentage 8 6 3 2 2 2" xfId="56437"/>
    <cellStyle name="Pourcentage 8 6 3 2 3" xfId="42101"/>
    <cellStyle name="Pourcentage 8 6 3 3" xfId="20596"/>
    <cellStyle name="Pourcentage 8 6 3 3 2" xfId="49267"/>
    <cellStyle name="Pourcentage 8 6 3 4" xfId="34931"/>
    <cellStyle name="Pourcentage 8 6 4" xfId="9720"/>
    <cellStyle name="Pourcentage 8 6 4 2" xfId="24203"/>
    <cellStyle name="Pourcentage 8 6 4 2 2" xfId="52874"/>
    <cellStyle name="Pourcentage 8 6 4 3" xfId="38538"/>
    <cellStyle name="Pourcentage 8 6 5" xfId="17033"/>
    <cellStyle name="Pourcentage 8 6 5 2" xfId="45704"/>
    <cellStyle name="Pourcentage 8 6 6" xfId="31368"/>
    <cellStyle name="Pourcentage 8 7" xfId="3402"/>
    <cellStyle name="Pourcentage 8 7 2" xfId="6963"/>
    <cellStyle name="Pourcentage 8 7 2 2" xfId="14167"/>
    <cellStyle name="Pourcentage 8 7 2 2 2" xfId="28650"/>
    <cellStyle name="Pourcentage 8 7 2 2 2 2" xfId="57321"/>
    <cellStyle name="Pourcentage 8 7 2 2 3" xfId="42985"/>
    <cellStyle name="Pourcentage 8 7 2 3" xfId="21480"/>
    <cellStyle name="Pourcentage 8 7 2 3 2" xfId="50151"/>
    <cellStyle name="Pourcentage 8 7 2 4" xfId="35815"/>
    <cellStyle name="Pourcentage 8 7 3" xfId="10604"/>
    <cellStyle name="Pourcentage 8 7 3 2" xfId="25087"/>
    <cellStyle name="Pourcentage 8 7 3 2 2" xfId="53758"/>
    <cellStyle name="Pourcentage 8 7 3 3" xfId="39422"/>
    <cellStyle name="Pourcentage 8 7 4" xfId="17917"/>
    <cellStyle name="Pourcentage 8 7 4 2" xfId="46588"/>
    <cellStyle name="Pourcentage 8 7 5" xfId="32252"/>
    <cellStyle name="Pourcentage 8 8" xfId="5185"/>
    <cellStyle name="Pourcentage 8 8 2" xfId="12389"/>
    <cellStyle name="Pourcentage 8 8 2 2" xfId="26872"/>
    <cellStyle name="Pourcentage 8 8 2 2 2" xfId="55543"/>
    <cellStyle name="Pourcentage 8 8 2 3" xfId="41207"/>
    <cellStyle name="Pourcentage 8 8 3" xfId="19702"/>
    <cellStyle name="Pourcentage 8 8 3 2" xfId="48373"/>
    <cellStyle name="Pourcentage 8 8 4" xfId="34037"/>
    <cellStyle name="Pourcentage 8 9" xfId="8819"/>
    <cellStyle name="Pourcentage 8 9 2" xfId="23302"/>
    <cellStyle name="Pourcentage 8 9 2 2" xfId="51973"/>
    <cellStyle name="Pourcentage 8 9 3" xfId="37637"/>
    <cellStyle name="Pourcentage 9" xfId="459"/>
    <cellStyle name="Saída" xfId="15926"/>
    <cellStyle name="SAPBorder" xfId="1318"/>
    <cellStyle name="SAPBorder 2" xfId="15816"/>
    <cellStyle name="SAPBorder 3" xfId="8612"/>
    <cellStyle name="SAPDataCell" xfId="1301"/>
    <cellStyle name="SAPDataCell 2" xfId="15799"/>
    <cellStyle name="SAPDataCell 3" xfId="8595"/>
    <cellStyle name="SAPDataTotalCell" xfId="1302"/>
    <cellStyle name="SAPDataTotalCell 2" xfId="15800"/>
    <cellStyle name="SAPDataTotalCell 3" xfId="8596"/>
    <cellStyle name="SAPDimensionCell" xfId="1300"/>
    <cellStyle name="SAPDimensionCell 2" xfId="15798"/>
    <cellStyle name="SAPDimensionCell 3" xfId="8594"/>
    <cellStyle name="SAPEditableDataCell" xfId="1303"/>
    <cellStyle name="SAPEditableDataCell 2" xfId="15801"/>
    <cellStyle name="SAPEditableDataCell 3" xfId="8597"/>
    <cellStyle name="SAPEditableDataTotalCell" xfId="1306"/>
    <cellStyle name="SAPEditableDataTotalCell 2" xfId="15804"/>
    <cellStyle name="SAPEditableDataTotalCell 3" xfId="8600"/>
    <cellStyle name="SAPEmphasized" xfId="1326"/>
    <cellStyle name="SAPEmphasized 2" xfId="15824"/>
    <cellStyle name="SAPEmphasized 3" xfId="8620"/>
    <cellStyle name="SAPEmphasizedEditableDataCell" xfId="1328"/>
    <cellStyle name="SAPEmphasizedEditableDataCell 2" xfId="15826"/>
    <cellStyle name="SAPEmphasizedEditableDataCell 3" xfId="8622"/>
    <cellStyle name="SAPEmphasizedEditableDataTotalCell" xfId="1329"/>
    <cellStyle name="SAPEmphasizedEditableDataTotalCell 2" xfId="15827"/>
    <cellStyle name="SAPEmphasizedEditableDataTotalCell 3" xfId="8623"/>
    <cellStyle name="SAPEmphasizedLockedDataCell" xfId="1332"/>
    <cellStyle name="SAPEmphasizedLockedDataCell 2" xfId="15830"/>
    <cellStyle name="SAPEmphasizedLockedDataCell 3" xfId="8626"/>
    <cellStyle name="SAPEmphasizedLockedDataTotalCell" xfId="1333"/>
    <cellStyle name="SAPEmphasizedLockedDataTotalCell 2" xfId="15831"/>
    <cellStyle name="SAPEmphasizedLockedDataTotalCell 3" xfId="8627"/>
    <cellStyle name="SAPEmphasizedReadonlyDataCell" xfId="1330"/>
    <cellStyle name="SAPEmphasizedReadonlyDataCell 2" xfId="15828"/>
    <cellStyle name="SAPEmphasizedReadonlyDataCell 3" xfId="8624"/>
    <cellStyle name="SAPEmphasizedReadonlyDataTotalCell" xfId="1331"/>
    <cellStyle name="SAPEmphasizedReadonlyDataTotalCell 2" xfId="15829"/>
    <cellStyle name="SAPEmphasizedReadonlyDataTotalCell 3" xfId="8625"/>
    <cellStyle name="SAPEmphasizedTotal" xfId="1327"/>
    <cellStyle name="SAPEmphasizedTotal 2" xfId="15825"/>
    <cellStyle name="SAPEmphasizedTotal 3" xfId="8621"/>
    <cellStyle name="SAPExceptionLevel1" xfId="1309"/>
    <cellStyle name="SAPExceptionLevel1 2" xfId="15807"/>
    <cellStyle name="SAPExceptionLevel1 3" xfId="8603"/>
    <cellStyle name="SAPExceptionLevel2" xfId="1310"/>
    <cellStyle name="SAPExceptionLevel2 2" xfId="15808"/>
    <cellStyle name="SAPExceptionLevel2 3" xfId="8604"/>
    <cellStyle name="SAPExceptionLevel3" xfId="1311"/>
    <cellStyle name="SAPExceptionLevel3 2" xfId="15809"/>
    <cellStyle name="SAPExceptionLevel3 3" xfId="8605"/>
    <cellStyle name="SAPExceptionLevel4" xfId="1312"/>
    <cellStyle name="SAPExceptionLevel4 2" xfId="15810"/>
    <cellStyle name="SAPExceptionLevel4 3" xfId="8606"/>
    <cellStyle name="SAPExceptionLevel5" xfId="1313"/>
    <cellStyle name="SAPExceptionLevel5 2" xfId="15811"/>
    <cellStyle name="SAPExceptionLevel5 3" xfId="8607"/>
    <cellStyle name="SAPExceptionLevel6" xfId="1314"/>
    <cellStyle name="SAPExceptionLevel6 2" xfId="15812"/>
    <cellStyle name="SAPExceptionLevel6 3" xfId="8608"/>
    <cellStyle name="SAPExceptionLevel7" xfId="1315"/>
    <cellStyle name="SAPExceptionLevel7 2" xfId="15813"/>
    <cellStyle name="SAPExceptionLevel7 3" xfId="8609"/>
    <cellStyle name="SAPExceptionLevel8" xfId="1316"/>
    <cellStyle name="SAPExceptionLevel8 2" xfId="15814"/>
    <cellStyle name="SAPExceptionLevel8 3" xfId="8610"/>
    <cellStyle name="SAPExceptionLevel9" xfId="1317"/>
    <cellStyle name="SAPExceptionLevel9 2" xfId="15815"/>
    <cellStyle name="SAPExceptionLevel9 3" xfId="8611"/>
    <cellStyle name="SAPHierarchyCell0" xfId="1321"/>
    <cellStyle name="SAPHierarchyCell0 2" xfId="15819"/>
    <cellStyle name="SAPHierarchyCell0 3" xfId="8615"/>
    <cellStyle name="SAPHierarchyCell1" xfId="1322"/>
    <cellStyle name="SAPHierarchyCell1 2" xfId="15820"/>
    <cellStyle name="SAPHierarchyCell1 3" xfId="8616"/>
    <cellStyle name="SAPHierarchyCell2" xfId="1323"/>
    <cellStyle name="SAPHierarchyCell2 2" xfId="15821"/>
    <cellStyle name="SAPHierarchyCell2 3" xfId="8617"/>
    <cellStyle name="SAPHierarchyCell3" xfId="1324"/>
    <cellStyle name="SAPHierarchyCell3 2" xfId="15822"/>
    <cellStyle name="SAPHierarchyCell3 3" xfId="8618"/>
    <cellStyle name="SAPHierarchyCell4" xfId="1325"/>
    <cellStyle name="SAPHierarchyCell4 2" xfId="15823"/>
    <cellStyle name="SAPHierarchyCell4 3" xfId="8619"/>
    <cellStyle name="SAPLockedDataCell" xfId="1305"/>
    <cellStyle name="SAPLockedDataCell 2" xfId="15803"/>
    <cellStyle name="SAPLockedDataCell 3" xfId="8599"/>
    <cellStyle name="SAPLockedDataTotalCell" xfId="1308"/>
    <cellStyle name="SAPLockedDataTotalCell 2" xfId="15806"/>
    <cellStyle name="SAPLockedDataTotalCell 3" xfId="8602"/>
    <cellStyle name="SAPMemberCell" xfId="1319"/>
    <cellStyle name="SAPMemberCell 2" xfId="15817"/>
    <cellStyle name="SAPMemberCell 3" xfId="8613"/>
    <cellStyle name="SAPMemberTotalCell" xfId="1320"/>
    <cellStyle name="SAPMemberTotalCell 2" xfId="15818"/>
    <cellStyle name="SAPMemberTotalCell 3" xfId="8614"/>
    <cellStyle name="SAPReadonlyDataCell" xfId="1304"/>
    <cellStyle name="SAPReadonlyDataCell 2" xfId="15802"/>
    <cellStyle name="SAPReadonlyDataCell 3" xfId="8598"/>
    <cellStyle name="SAPReadonlyDataTotalCell" xfId="1307"/>
    <cellStyle name="SAPReadonlyDataTotalCell 2" xfId="15805"/>
    <cellStyle name="SAPReadonlyDataTotalCell 3" xfId="8601"/>
    <cellStyle name="Satisfaisant 2" xfId="460"/>
    <cellStyle name="Satisfaisant 3" xfId="461"/>
    <cellStyle name="Separador de milhares_Factory Model Pirelli Carlisle MF2 - 20.08.03" xfId="15927"/>
    <cellStyle name="Sortie 2" xfId="462"/>
    <cellStyle name="Sortie 2 2" xfId="463"/>
    <cellStyle name="Sortie 3" xfId="464"/>
    <cellStyle name="Sortie 3 2" xfId="465"/>
    <cellStyle name="Standard_GB96ISTO" xfId="466"/>
    <cellStyle name="Style 1" xfId="467"/>
    <cellStyle name="Style 1 2" xfId="468"/>
    <cellStyle name="Style 1 3" xfId="15928"/>
    <cellStyle name="STYLE1 - Style1" xfId="469"/>
    <cellStyle name="STYLE2 - Style2" xfId="470"/>
    <cellStyle name="STYLE3 - Style3" xfId="471"/>
    <cellStyle name="Texte explicatif 2" xfId="472"/>
    <cellStyle name="Texte explicatif 3" xfId="473"/>
    <cellStyle name="Texto de Aviso" xfId="15929"/>
    <cellStyle name="Texto Explicativo" xfId="15930"/>
    <cellStyle name="Title" xfId="1256" builtinId="15" customBuiltin="1"/>
    <cellStyle name="Title 2" xfId="474"/>
    <cellStyle name="Title 3" xfId="1336"/>
    <cellStyle name="titolo" xfId="15931"/>
    <cellStyle name="Titre 2" xfId="475"/>
    <cellStyle name="Titre 3" xfId="476"/>
    <cellStyle name="Titre 1 2" xfId="477"/>
    <cellStyle name="Titre 1 3" xfId="478"/>
    <cellStyle name="Titre 2 2" xfId="479"/>
    <cellStyle name="Titre 2 3" xfId="480"/>
    <cellStyle name="Titre 3 2" xfId="481"/>
    <cellStyle name="Titre 3 3" xfId="482"/>
    <cellStyle name="Titre 4 2" xfId="483"/>
    <cellStyle name="Titre 4 3" xfId="484"/>
    <cellStyle name="Título" xfId="15932"/>
    <cellStyle name="Título 1" xfId="15933"/>
    <cellStyle name="Título 2" xfId="15934"/>
    <cellStyle name="Título 3" xfId="15935"/>
    <cellStyle name="Título 4" xfId="15936"/>
    <cellStyle name="Título_TPM Overview" xfId="15937"/>
    <cellStyle name="Total" xfId="1271" builtinId="25" customBuiltin="1"/>
    <cellStyle name="Total 2" xfId="485"/>
    <cellStyle name="Total 2 2" xfId="486"/>
    <cellStyle name="Total 2 2 2" xfId="487"/>
    <cellStyle name="Total 3" xfId="488"/>
    <cellStyle name="Total 3 2" xfId="489"/>
    <cellStyle name="Total 3 2 2" xfId="490"/>
    <cellStyle name="Total 4" xfId="491"/>
    <cellStyle name="Total 5" xfId="492"/>
    <cellStyle name="Total 6" xfId="493"/>
    <cellStyle name="Total 7" xfId="1348"/>
    <cellStyle name="Total 8" xfId="1385"/>
    <cellStyle name="Valuta (0)_20010522 EFESO visit report" xfId="15938"/>
    <cellStyle name="Valuta_20010522 EFESO visit report" xfId="15939"/>
    <cellStyle name="Vérification 2" xfId="494"/>
    <cellStyle name="Vérification 3" xfId="495"/>
    <cellStyle name="W?hrung [0]_GB96ISTO" xfId="496"/>
    <cellStyle name="W?hrung_GB96ISTO" xfId="497"/>
    <cellStyle name="Währung [0]_GB96ISTO" xfId="498"/>
    <cellStyle name="Währung_GB96ISTO" xfId="499"/>
    <cellStyle name="Warning Text" xfId="1269" builtinId="11" customBuiltin="1"/>
    <cellStyle name="Warning Text 2" xfId="1345"/>
    <cellStyle name="Warning Text 3" xfId="1382"/>
    <cellStyle name="Wไhrung [0]_GB96ISTO" xfId="500"/>
    <cellStyle name="Wไhrung_GB96ISTO" xfId="501"/>
    <cellStyle name="アクセント 1" xfId="15940"/>
    <cellStyle name="アクセント 2" xfId="15941"/>
    <cellStyle name="アクセント 3" xfId="15942"/>
    <cellStyle name="アクセント 4" xfId="15943"/>
    <cellStyle name="アクセント 5" xfId="15944"/>
    <cellStyle name="アクセント 6" xfId="15945"/>
    <cellStyle name="タイトル" xfId="15946"/>
    <cellStyle name="チェック セル" xfId="15947"/>
    <cellStyle name="どちらでもない" xfId="15948"/>
    <cellStyle name="メモ" xfId="15949"/>
    <cellStyle name="リンク セル" xfId="15950"/>
    <cellStyle name="콤마 [0]_FRmor-A" xfId="502"/>
    <cellStyle name="표준_FRmor-A" xfId="503"/>
    <cellStyle name="入力" xfId="15951"/>
    <cellStyle name="出力" xfId="15952"/>
    <cellStyle name="悪い" xfId="15953"/>
    <cellStyle name="良い" xfId="15954"/>
    <cellStyle name="見出し 1" xfId="15955"/>
    <cellStyle name="見出し 2" xfId="15956"/>
    <cellStyle name="見出し 3" xfId="15957"/>
    <cellStyle name="見出し 4" xfId="15958"/>
    <cellStyle name="計算" xfId="15959"/>
    <cellStyle name="説明文" xfId="15960"/>
    <cellStyle name="警告文" xfId="15961"/>
    <cellStyle name="集計" xfId="15962"/>
  </cellStyles>
  <dxfs count="9122">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patternType="none">
          <bgColor indexed="65"/>
        </patternFill>
      </fill>
    </dxf>
    <dxf>
      <fill>
        <patternFill>
          <bgColor rgb="FF00B050"/>
        </patternFill>
      </fill>
    </dxf>
    <dxf>
      <fill>
        <patternFill>
          <bgColor rgb="FFFF0000"/>
        </patternFill>
      </fill>
    </dxf>
    <dxf>
      <fill>
        <patternFill patternType="none">
          <bgColor indexed="65"/>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indexed="22"/>
        </patternFill>
      </fill>
    </dxf>
    <dxf>
      <fill>
        <patternFill>
          <bgColor indexed="22"/>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fgColor rgb="FF00B050"/>
          <bgColor rgb="FF00B050"/>
        </patternFill>
      </fill>
    </dxf>
    <dxf>
      <fill>
        <patternFill>
          <fgColor rgb="FFFF0000"/>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fgColor rgb="FF00B050"/>
          <bgColor rgb="FF00B050"/>
        </patternFill>
      </fill>
    </dxf>
    <dxf>
      <fill>
        <patternFill>
          <fgColor rgb="FFFF0000"/>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fgColor rgb="FF00B050"/>
          <bgColor rgb="FF00B050"/>
        </patternFill>
      </fill>
    </dxf>
    <dxf>
      <fill>
        <patternFill>
          <fgColor rgb="FFFF0000"/>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fgColor rgb="FF00B050"/>
          <bgColor rgb="FF00B050"/>
        </patternFill>
      </fill>
    </dxf>
    <dxf>
      <fill>
        <patternFill>
          <fgColor rgb="FFFF0000"/>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fgColor rgb="FF00B050"/>
          <bgColor rgb="FF00B050"/>
        </patternFill>
      </fill>
    </dxf>
    <dxf>
      <fill>
        <patternFill>
          <fgColor rgb="FFFF0000"/>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fgColor rgb="FF00B050"/>
          <bgColor rgb="FF00B050"/>
        </patternFill>
      </fill>
    </dxf>
    <dxf>
      <fill>
        <patternFill>
          <fgColor rgb="FFFF0000"/>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fgColor rgb="FF00B050"/>
          <bgColor rgb="FF00B050"/>
        </patternFill>
      </fill>
    </dxf>
    <dxf>
      <fill>
        <patternFill>
          <fgColor rgb="FFFF0000"/>
          <bgColor rgb="FFFF000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theme="1"/>
      </font>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patternType="solid">
          <fgColor rgb="FF00B050"/>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theme="1"/>
      </font>
      <fill>
        <patternFill patternType="solid">
          <fgColor rgb="FF00B050"/>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patternType="solid">
          <fgColor rgb="FF00B050"/>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patternType="solid">
          <fgColor rgb="FF00B050"/>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patternType="solid">
          <fgColor rgb="FF00B050"/>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patternType="solid">
          <fgColor rgb="FF00B050"/>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patternType="solid">
          <fgColor rgb="FF00B050"/>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ill>
        <patternFill>
          <bgColor rgb="FFFF0000"/>
        </patternFill>
      </fill>
    </dxf>
    <dxf>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auto="1"/>
      </font>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s>
  <tableStyles count="0" defaultTableStyle="TableStyleMedium9" defaultPivotStyle="PivotStyleLight16"/>
  <colors>
    <mruColors>
      <color rgb="FFFF2525"/>
      <color rgb="FF00B050"/>
      <color rgb="FFFF0000"/>
      <color rgb="FFE9EAE2"/>
      <color rgb="FFD1CC00"/>
      <color rgb="FF8439BD"/>
      <color rgb="FFB8B400"/>
      <color rgb="FFFFFFFF"/>
      <color rgb="FF31869B"/>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externalLink" Target="externalLinks/externalLink19.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externalLink" Target="externalLinks/externalLink20.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externalLink" Target="externalLinks/externalLink18.xml"/><Relationship Id="rId20" Type="http://schemas.openxmlformats.org/officeDocument/2006/relationships/worksheet" Target="worksheets/sheet20.xml"/><Relationship Id="rId41"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17.xml"/><Relationship Id="rId1" Type="http://schemas.openxmlformats.org/officeDocument/2006/relationships/themeOverride" Target="../theme/themeOverride1.xml"/></Relationships>
</file>

<file path=xl/charts/_rels/chart24.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5.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26.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27.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28.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29.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36.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41.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15.xml"/></Relationships>
</file>

<file path=xl/charts/_rels/chart50.xml.rels><?xml version="1.0" encoding="UTF-8" standalone="yes"?>
<Relationships xmlns="http://schemas.openxmlformats.org/package/2006/relationships"><Relationship Id="rId1" Type="http://schemas.openxmlformats.org/officeDocument/2006/relationships/themeOverride" Target="../theme/themeOverride16.xml"/></Relationships>
</file>

<file path=xl/charts/_rels/chart51.xml.rels><?xml version="1.0" encoding="UTF-8" standalone="yes"?>
<Relationships xmlns="http://schemas.openxmlformats.org/package/2006/relationships"><Relationship Id="rId1" Type="http://schemas.openxmlformats.org/officeDocument/2006/relationships/themeOverride" Target="../theme/themeOverride17.xml"/></Relationships>
</file>

<file path=xl/charts/_rels/chart52.xml.rels><?xml version="1.0" encoding="UTF-8" standalone="yes"?>
<Relationships xmlns="http://schemas.openxmlformats.org/package/2006/relationships"><Relationship Id="rId1" Type="http://schemas.openxmlformats.org/officeDocument/2006/relationships/themeOverride" Target="../theme/themeOverride18.xml"/></Relationships>
</file>

<file path=xl/charts/_rels/chart53.xml.rels><?xml version="1.0" encoding="UTF-8" standalone="yes"?>
<Relationships xmlns="http://schemas.openxmlformats.org/package/2006/relationships"><Relationship Id="rId1" Type="http://schemas.openxmlformats.org/officeDocument/2006/relationships/themeOverride" Target="../theme/themeOverride19.xml"/></Relationships>
</file>

<file path=xl/charts/_rels/chart54.xml.rels><?xml version="1.0" encoding="UTF-8" standalone="yes"?>
<Relationships xmlns="http://schemas.openxmlformats.org/package/2006/relationships"><Relationship Id="rId1" Type="http://schemas.openxmlformats.org/officeDocument/2006/relationships/themeOverride" Target="../theme/themeOverride20.xml"/></Relationships>
</file>

<file path=xl/charts/_rels/chart55.xml.rels><?xml version="1.0" encoding="UTF-8" standalone="yes"?>
<Relationships xmlns="http://schemas.openxmlformats.org/package/2006/relationships"><Relationship Id="rId1" Type="http://schemas.openxmlformats.org/officeDocument/2006/relationships/themeOverride" Target="../theme/themeOverride21.xml"/></Relationships>
</file>

<file path=xl/charts/_rels/chart56.xml.rels><?xml version="1.0" encoding="UTF-8" standalone="yes"?>
<Relationships xmlns="http://schemas.openxmlformats.org/package/2006/relationships"><Relationship Id="rId1" Type="http://schemas.openxmlformats.org/officeDocument/2006/relationships/themeOverride" Target="../theme/themeOverride22.xml"/></Relationships>
</file>

<file path=xl/charts/_rels/chart67.xml.rels><?xml version="1.0" encoding="UTF-8" standalone="yes"?>
<Relationships xmlns="http://schemas.openxmlformats.org/package/2006/relationships"><Relationship Id="rId1" Type="http://schemas.openxmlformats.org/officeDocument/2006/relationships/themeOverride" Target="../theme/themeOverride23.xml"/></Relationships>
</file>

<file path=xl/charts/_rels/chart68.xml.rels><?xml version="1.0" encoding="UTF-8" standalone="yes"?>
<Relationships xmlns="http://schemas.openxmlformats.org/package/2006/relationships"><Relationship Id="rId1" Type="http://schemas.openxmlformats.org/officeDocument/2006/relationships/themeOverride" Target="../theme/themeOverride2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25.xml"/></Relationships>
</file>

<file path=xl/charts/_rels/chart73.xml.rels><?xml version="1.0" encoding="UTF-8" standalone="yes"?>
<Relationships xmlns="http://schemas.openxmlformats.org/package/2006/relationships"><Relationship Id="rId1" Type="http://schemas.openxmlformats.org/officeDocument/2006/relationships/themeOverride" Target="../theme/themeOverride26.xml"/></Relationships>
</file>

<file path=xl/charts/_rels/chart74.xml.rels><?xml version="1.0" encoding="UTF-8" standalone="yes"?>
<Relationships xmlns="http://schemas.openxmlformats.org/package/2006/relationships"><Relationship Id="rId1" Type="http://schemas.openxmlformats.org/officeDocument/2006/relationships/themeOverride" Target="../theme/themeOverride27.xml"/></Relationships>
</file>

<file path=xl/charts/_rels/chart75.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28.xml"/></Relationships>
</file>

<file path=xl/charts/_rels/chart76.xml.rels><?xml version="1.0" encoding="UTF-8" standalone="yes"?>
<Relationships xmlns="http://schemas.openxmlformats.org/package/2006/relationships"><Relationship Id="rId1" Type="http://schemas.openxmlformats.org/officeDocument/2006/relationships/themeOverride" Target="../theme/themeOverride29.xml"/></Relationships>
</file>

<file path=xl/charts/_rels/chart77.xml.rels><?xml version="1.0" encoding="UTF-8" standalone="yes"?>
<Relationships xmlns="http://schemas.openxmlformats.org/package/2006/relationships"><Relationship Id="rId1" Type="http://schemas.openxmlformats.org/officeDocument/2006/relationships/themeOverride" Target="../theme/themeOverride30.xml"/></Relationships>
</file>

<file path=xl/charts/_rels/chart78.xml.rels><?xml version="1.0" encoding="UTF-8" standalone="yes"?>
<Relationships xmlns="http://schemas.openxmlformats.org/package/2006/relationships"><Relationship Id="rId1" Type="http://schemas.openxmlformats.org/officeDocument/2006/relationships/themeOverride" Target="../theme/themeOverride31.xml"/></Relationships>
</file>

<file path=xl/charts/_rels/chart85.xml.rels><?xml version="1.0" encoding="UTF-8" standalone="yes"?>
<Relationships xmlns="http://schemas.openxmlformats.org/package/2006/relationships"><Relationship Id="rId1" Type="http://schemas.openxmlformats.org/officeDocument/2006/relationships/themeOverride" Target="../theme/themeOverride32.xml"/></Relationships>
</file>

<file path=xl/charts/_rels/chart109.xml.rels><?xml version="1.0" encoding="UTF-8" standalone="yes"?>
<Relationships xmlns="http://schemas.openxmlformats.org/package/2006/relationships"><Relationship Id="rId1" Type="http://schemas.openxmlformats.org/officeDocument/2006/relationships/themeOverride" Target="../theme/themeOverride33.xml"/></Relationships>
</file>

<file path=xl/charts/_rels/chart129.xml.rels><?xml version="1.0" encoding="UTF-8" standalone="yes"?>
<Relationships xmlns="http://schemas.openxmlformats.org/package/2006/relationships"><Relationship Id="rId1" Type="http://schemas.openxmlformats.org/officeDocument/2006/relationships/themeOverride" Target="../theme/themeOverrid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Lost Time Injury frequency rate</a:t>
            </a:r>
          </a:p>
        </c:rich>
      </c:tx>
      <c:layout/>
      <c:overlay val="0"/>
    </c:title>
    <c:autoTitleDeleted val="0"/>
    <c:plotArea>
      <c:layout/>
      <c:barChart>
        <c:barDir val="col"/>
        <c:grouping val="clustered"/>
        <c:varyColors val="0"/>
        <c:ser>
          <c:idx val="2"/>
          <c:order val="0"/>
          <c:tx>
            <c:strRef>
              <c:f>'Summary per factory'!$B$6:$G$6</c:f>
              <c:strCache>
                <c:ptCount val="6"/>
                <c:pt idx="0">
                  <c:v>Lost Time Injury frequency rate</c:v>
                </c:pt>
                <c:pt idx="1">
                  <c:v>Others</c:v>
                </c:pt>
                <c:pt idx="2">
                  <c:v>Lagging</c:v>
                </c:pt>
                <c:pt idx="3">
                  <c:v>LTIFR</c:v>
                </c:pt>
                <c:pt idx="4">
                  <c:v>SHE</c:v>
                </c:pt>
                <c:pt idx="5">
                  <c:v>&lt;</c:v>
                </c:pt>
              </c:strCache>
            </c:strRef>
          </c:tx>
          <c:spPr>
            <a:solidFill>
              <a:schemeClr val="tx1"/>
            </a:solidFill>
          </c:spPr>
          <c:invertIfNegative val="0"/>
          <c:dPt>
            <c:idx val="1"/>
            <c:invertIfNegative val="0"/>
            <c:bubble3D val="0"/>
            <c:spPr>
              <a:solidFill>
                <a:srgbClr val="FF0000"/>
              </a:solidFill>
            </c:spPr>
            <c:extLst>
              <c:ext xmlns:c16="http://schemas.microsoft.com/office/drawing/2014/chart" uri="{C3380CC4-5D6E-409C-BE32-E72D297353CC}">
                <c16:uniqueId val="{00000001-B0C0-4A79-9AC1-F80E79B4DCDC}"/>
              </c:ext>
            </c:extLst>
          </c:dPt>
          <c:dPt>
            <c:idx val="3"/>
            <c:invertIfNegative val="0"/>
            <c:bubble3D val="0"/>
            <c:spPr>
              <a:solidFill>
                <a:srgbClr val="FF0000"/>
              </a:solidFill>
            </c:spPr>
            <c:extLst>
              <c:ext xmlns:c16="http://schemas.microsoft.com/office/drawing/2014/chart" uri="{C3380CC4-5D6E-409C-BE32-E72D297353CC}">
                <c16:uniqueId val="{00000003-B0C0-4A79-9AC1-F80E79B4DCDC}"/>
              </c:ext>
            </c:extLst>
          </c:dPt>
          <c:dPt>
            <c:idx val="4"/>
            <c:invertIfNegative val="0"/>
            <c:bubble3D val="0"/>
            <c:extLst>
              <c:ext xmlns:c16="http://schemas.microsoft.com/office/drawing/2014/chart" uri="{C3380CC4-5D6E-409C-BE32-E72D297353CC}">
                <c16:uniqueId val="{00000004-B0C0-4A79-9AC1-F80E79B4DCDC}"/>
              </c:ext>
            </c:extLst>
          </c:dPt>
          <c:dPt>
            <c:idx val="5"/>
            <c:invertIfNegative val="0"/>
            <c:bubble3D val="0"/>
            <c:spPr>
              <a:solidFill>
                <a:srgbClr val="FF0000"/>
              </a:solidFill>
            </c:spPr>
            <c:extLst>
              <c:ext xmlns:c16="http://schemas.microsoft.com/office/drawing/2014/chart" uri="{C3380CC4-5D6E-409C-BE32-E72D297353CC}">
                <c16:uniqueId val="{00000006-B0C0-4A79-9AC1-F80E79B4DCDC}"/>
              </c:ext>
            </c:extLst>
          </c:dPt>
          <c:dPt>
            <c:idx val="6"/>
            <c:invertIfNegative val="0"/>
            <c:bubble3D val="0"/>
            <c:extLst>
              <c:ext xmlns:c16="http://schemas.microsoft.com/office/drawing/2014/chart" uri="{C3380CC4-5D6E-409C-BE32-E72D297353CC}">
                <c16:uniqueId val="{00000007-B0C0-4A79-9AC1-F80E79B4DCDC}"/>
              </c:ext>
            </c:extLst>
          </c:dPt>
          <c:dPt>
            <c:idx val="7"/>
            <c:invertIfNegative val="0"/>
            <c:bubble3D val="0"/>
            <c:spPr>
              <a:solidFill>
                <a:srgbClr val="FF0000"/>
              </a:solidFill>
            </c:spPr>
            <c:extLst>
              <c:ext xmlns:c16="http://schemas.microsoft.com/office/drawing/2014/chart" uri="{C3380CC4-5D6E-409C-BE32-E72D297353CC}">
                <c16:uniqueId val="{00000009-B0C0-4A79-9AC1-F80E79B4DCDC}"/>
              </c:ext>
            </c:extLst>
          </c:dPt>
          <c:dPt>
            <c:idx val="8"/>
            <c:invertIfNegative val="0"/>
            <c:bubble3D val="0"/>
            <c:extLst>
              <c:ext xmlns:c16="http://schemas.microsoft.com/office/drawing/2014/chart" uri="{C3380CC4-5D6E-409C-BE32-E72D297353CC}">
                <c16:uniqueId val="{0000000A-B0C0-4A79-9AC1-F80E79B4DCDC}"/>
              </c:ext>
            </c:extLst>
          </c:dPt>
          <c:dPt>
            <c:idx val="9"/>
            <c:invertIfNegative val="0"/>
            <c:bubble3D val="0"/>
            <c:spPr>
              <a:solidFill>
                <a:srgbClr val="00B050"/>
              </a:solidFill>
            </c:spPr>
            <c:extLst>
              <c:ext xmlns:c16="http://schemas.microsoft.com/office/drawing/2014/chart" uri="{C3380CC4-5D6E-409C-BE32-E72D297353CC}">
                <c16:uniqueId val="{0000000C-B0C0-4A79-9AC1-F80E79B4DCDC}"/>
              </c:ext>
            </c:extLst>
          </c:dPt>
          <c:dPt>
            <c:idx val="10"/>
            <c:invertIfNegative val="0"/>
            <c:bubble3D val="0"/>
            <c:extLst>
              <c:ext xmlns:c16="http://schemas.microsoft.com/office/drawing/2014/chart" uri="{C3380CC4-5D6E-409C-BE32-E72D297353CC}">
                <c16:uniqueId val="{0000000D-B0C0-4A79-9AC1-F80E79B4DCDC}"/>
              </c:ext>
            </c:extLst>
          </c:dPt>
          <c:dPt>
            <c:idx val="11"/>
            <c:invertIfNegative val="0"/>
            <c:bubble3D val="0"/>
            <c:spPr>
              <a:solidFill>
                <a:srgbClr val="00B050"/>
              </a:solidFill>
            </c:spPr>
            <c:extLst>
              <c:ext xmlns:c16="http://schemas.microsoft.com/office/drawing/2014/chart" uri="{C3380CC4-5D6E-409C-BE32-E72D297353CC}">
                <c16:uniqueId val="{0000000F-B0C0-4A79-9AC1-F80E79B4DCDC}"/>
              </c:ext>
            </c:extLst>
          </c:dPt>
          <c:dPt>
            <c:idx val="12"/>
            <c:invertIfNegative val="0"/>
            <c:bubble3D val="0"/>
            <c:extLst>
              <c:ext xmlns:c16="http://schemas.microsoft.com/office/drawing/2014/chart" uri="{C3380CC4-5D6E-409C-BE32-E72D297353CC}">
                <c16:uniqueId val="{00000010-B0C0-4A79-9AC1-F80E79B4DCDC}"/>
              </c:ext>
            </c:extLst>
          </c:dPt>
          <c:dPt>
            <c:idx val="13"/>
            <c:invertIfNegative val="0"/>
            <c:bubble3D val="0"/>
            <c:spPr>
              <a:solidFill>
                <a:srgbClr val="FF0000"/>
              </a:solidFill>
            </c:spPr>
            <c:extLst>
              <c:ext xmlns:c16="http://schemas.microsoft.com/office/drawing/2014/chart" uri="{C3380CC4-5D6E-409C-BE32-E72D297353CC}">
                <c16:uniqueId val="{00000012-B0C0-4A79-9AC1-F80E79B4DCDC}"/>
              </c:ext>
            </c:extLst>
          </c:dPt>
          <c:dPt>
            <c:idx val="14"/>
            <c:invertIfNegative val="0"/>
            <c:bubble3D val="0"/>
            <c:extLst>
              <c:ext xmlns:c16="http://schemas.microsoft.com/office/drawing/2014/chart" uri="{C3380CC4-5D6E-409C-BE32-E72D297353CC}">
                <c16:uniqueId val="{00000013-B0C0-4A79-9AC1-F80E79B4DCDC}"/>
              </c:ext>
            </c:extLst>
          </c:dPt>
          <c:dPt>
            <c:idx val="15"/>
            <c:invertIfNegative val="0"/>
            <c:bubble3D val="0"/>
            <c:spPr>
              <a:solidFill>
                <a:srgbClr val="00B050"/>
              </a:solidFill>
            </c:spPr>
            <c:extLst>
              <c:ext xmlns:c16="http://schemas.microsoft.com/office/drawing/2014/chart" uri="{C3380CC4-5D6E-409C-BE32-E72D297353CC}">
                <c16:uniqueId val="{00000015-B0C0-4A79-9AC1-F80E79B4DCDC}"/>
              </c:ext>
            </c:extLst>
          </c:dPt>
          <c:dPt>
            <c:idx val="16"/>
            <c:invertIfNegative val="0"/>
            <c:bubble3D val="0"/>
            <c:extLst>
              <c:ext xmlns:c16="http://schemas.microsoft.com/office/drawing/2014/chart" uri="{C3380CC4-5D6E-409C-BE32-E72D297353CC}">
                <c16:uniqueId val="{00000016-B0C0-4A79-9AC1-F80E79B4DCDC}"/>
              </c:ext>
            </c:extLst>
          </c:dPt>
          <c:dPt>
            <c:idx val="17"/>
            <c:invertIfNegative val="0"/>
            <c:bubble3D val="0"/>
            <c:extLst>
              <c:ext xmlns:c16="http://schemas.microsoft.com/office/drawing/2014/chart" uri="{C3380CC4-5D6E-409C-BE32-E72D297353CC}">
                <c16:uniqueId val="{00000017-B0C0-4A79-9AC1-F80E79B4DCDC}"/>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factory'!$L$6:$AA$6</c:f>
              <c:numCache>
                <c:formatCode>0.00</c:formatCode>
                <c:ptCount val="16"/>
                <c:pt idx="0">
                  <c:v>0</c:v>
                </c:pt>
                <c:pt idx="1">
                  <c:v>0.7</c:v>
                </c:pt>
                <c:pt idx="2">
                  <c:v>0.8</c:v>
                </c:pt>
                <c:pt idx="3">
                  <c:v>1.2</c:v>
                </c:pt>
                <c:pt idx="4">
                  <c:v>0.3</c:v>
                </c:pt>
                <c:pt idx="5">
                  <c:v>0.7</c:v>
                </c:pt>
                <c:pt idx="6">
                  <c:v>0</c:v>
                </c:pt>
                <c:pt idx="7">
                  <c:v>2.2000000000000002</c:v>
                </c:pt>
                <c:pt idx="8" formatCode="0.0000">
                  <c:v>0</c:v>
                </c:pt>
                <c:pt idx="9" formatCode="0.0000">
                  <c:v>0</c:v>
                </c:pt>
                <c:pt idx="10">
                  <c:v>0</c:v>
                </c:pt>
                <c:pt idx="11">
                  <c:v>0</c:v>
                </c:pt>
                <c:pt idx="12">
                  <c:v>0</c:v>
                </c:pt>
                <c:pt idx="13">
                  <c:v>0.7</c:v>
                </c:pt>
                <c:pt idx="14">
                  <c:v>0</c:v>
                </c:pt>
                <c:pt idx="15">
                  <c:v>0</c:v>
                </c:pt>
              </c:numCache>
            </c:numRef>
          </c:val>
          <c:extLst>
            <c:ext xmlns:c16="http://schemas.microsoft.com/office/drawing/2014/chart" uri="{C3380CC4-5D6E-409C-BE32-E72D297353CC}">
              <c16:uniqueId val="{00000018-B0C0-4A79-9AC1-F80E79B4DCDC}"/>
            </c:ext>
          </c:extLst>
        </c:ser>
        <c:dLbls>
          <c:showLegendKey val="0"/>
          <c:showVal val="0"/>
          <c:showCatName val="0"/>
          <c:showSerName val="0"/>
          <c:showPercent val="0"/>
          <c:showBubbleSize val="0"/>
        </c:dLbls>
        <c:gapWidth val="30"/>
        <c:axId val="752514608"/>
        <c:axId val="566471880"/>
      </c:barChart>
      <c:catAx>
        <c:axId val="752514608"/>
        <c:scaling>
          <c:orientation val="minMax"/>
        </c:scaling>
        <c:delete val="0"/>
        <c:axPos val="b"/>
        <c:numFmt formatCode="General" sourceLinked="0"/>
        <c:majorTickMark val="none"/>
        <c:minorTickMark val="none"/>
        <c:tickLblPos val="nextTo"/>
        <c:txPr>
          <a:bodyPr/>
          <a:lstStyle/>
          <a:p>
            <a:pPr>
              <a:defRPr sz="1050"/>
            </a:pPr>
            <a:endParaRPr lang="en-US"/>
          </a:p>
        </c:txPr>
        <c:crossAx val="566471880"/>
        <c:crossesAt val="-1"/>
        <c:auto val="1"/>
        <c:lblAlgn val="ctr"/>
        <c:lblOffset val="100"/>
        <c:noMultiLvlLbl val="0"/>
      </c:catAx>
      <c:valAx>
        <c:axId val="566471880"/>
        <c:scaling>
          <c:orientation val="minMax"/>
          <c:min val="-0.2"/>
        </c:scaling>
        <c:delete val="0"/>
        <c:axPos val="l"/>
        <c:title>
          <c:tx>
            <c:rich>
              <a:bodyPr rot="-5400000" vert="horz"/>
              <a:lstStyle/>
              <a:p>
                <a:pPr>
                  <a:defRPr/>
                </a:pPr>
                <a:r>
                  <a:rPr lang="en-US"/>
                  <a:t> LTFR</a:t>
                </a:r>
              </a:p>
            </c:rich>
          </c:tx>
          <c:layout/>
          <c:overlay val="0"/>
        </c:title>
        <c:numFmt formatCode="#,##0.0" sourceLinked="0"/>
        <c:majorTickMark val="none"/>
        <c:minorTickMark val="none"/>
        <c:tickLblPos val="nextTo"/>
        <c:crossAx val="752514608"/>
        <c:crosses val="autoZero"/>
        <c:crossBetween val="between"/>
      </c:valAx>
    </c:plotArea>
    <c:plotVisOnly val="0"/>
    <c:dispBlanksAs val="zero"/>
    <c:showDLblsOverMax val="0"/>
  </c:chart>
  <c:spPr>
    <a:ln w="28575">
      <a:solidFill>
        <a:schemeClr val="accent1"/>
      </a:solidFill>
    </a:ln>
  </c:spPr>
  <c:txPr>
    <a:bodyPr/>
    <a:lstStyle/>
    <a:p>
      <a:pPr>
        <a:defRPr sz="1200"/>
      </a:pPr>
      <a:endParaRPr lang="en-US"/>
    </a:p>
  </c:txPr>
  <c:printSettings>
    <c:headerFooter/>
    <c:pageMargins b="0.75000000000000122" l="0.70000000000000062" r="0.70000000000000062" t="0.75000000000000122"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Recordable Injury frequency rate</a:t>
            </a:r>
          </a:p>
        </c:rich>
      </c:tx>
      <c:layout/>
      <c:overlay val="0"/>
    </c:title>
    <c:autoTitleDeleted val="0"/>
    <c:plotArea>
      <c:layout>
        <c:manualLayout>
          <c:layoutTarget val="inner"/>
          <c:xMode val="edge"/>
          <c:yMode val="edge"/>
          <c:x val="7.5106384769235521E-2"/>
          <c:y val="0.15455489889731969"/>
          <c:w val="0.89496842819834554"/>
          <c:h val="0.73016594416689395"/>
        </c:manualLayout>
      </c:layout>
      <c:barChart>
        <c:barDir val="col"/>
        <c:grouping val="clustered"/>
        <c:varyColors val="0"/>
        <c:ser>
          <c:idx val="2"/>
          <c:order val="0"/>
          <c:tx>
            <c:strRef>
              <c:f>'Summary per factory'!$B$7:$G$7</c:f>
              <c:strCache>
                <c:ptCount val="6"/>
                <c:pt idx="0">
                  <c:v>Recordable Injury frequency rate</c:v>
                </c:pt>
                <c:pt idx="1">
                  <c:v>Mandatory</c:v>
                </c:pt>
                <c:pt idx="2">
                  <c:v>Lagging</c:v>
                </c:pt>
                <c:pt idx="3">
                  <c:v>RIFR</c:v>
                </c:pt>
                <c:pt idx="4">
                  <c:v>SHE</c:v>
                </c:pt>
                <c:pt idx="5">
                  <c:v>&lt;</c:v>
                </c:pt>
              </c:strCache>
            </c:strRef>
          </c:tx>
          <c:spPr>
            <a:solidFill>
              <a:schemeClr val="tx1"/>
            </a:solidFill>
          </c:spPr>
          <c:invertIfNegative val="0"/>
          <c:dPt>
            <c:idx val="1"/>
            <c:invertIfNegative val="0"/>
            <c:bubble3D val="0"/>
            <c:spPr>
              <a:solidFill>
                <a:srgbClr val="FF0000"/>
              </a:solidFill>
            </c:spPr>
            <c:extLst>
              <c:ext xmlns:c16="http://schemas.microsoft.com/office/drawing/2014/chart" uri="{C3380CC4-5D6E-409C-BE32-E72D297353CC}">
                <c16:uniqueId val="{00000001-E509-4E67-8E06-6A36378DB7A3}"/>
              </c:ext>
            </c:extLst>
          </c:dPt>
          <c:dPt>
            <c:idx val="2"/>
            <c:invertIfNegative val="0"/>
            <c:bubble3D val="0"/>
            <c:extLst>
              <c:ext xmlns:c16="http://schemas.microsoft.com/office/drawing/2014/chart" uri="{C3380CC4-5D6E-409C-BE32-E72D297353CC}">
                <c16:uniqueId val="{00000002-E509-4E67-8E06-6A36378DB7A3}"/>
              </c:ext>
            </c:extLst>
          </c:dPt>
          <c:dPt>
            <c:idx val="3"/>
            <c:invertIfNegative val="0"/>
            <c:bubble3D val="0"/>
            <c:spPr>
              <a:solidFill>
                <a:srgbClr val="FF0000"/>
              </a:solidFill>
            </c:spPr>
            <c:extLst>
              <c:ext xmlns:c16="http://schemas.microsoft.com/office/drawing/2014/chart" uri="{C3380CC4-5D6E-409C-BE32-E72D297353CC}">
                <c16:uniqueId val="{00000004-E509-4E67-8E06-6A36378DB7A3}"/>
              </c:ext>
            </c:extLst>
          </c:dPt>
          <c:dPt>
            <c:idx val="4"/>
            <c:invertIfNegative val="0"/>
            <c:bubble3D val="0"/>
            <c:extLst>
              <c:ext xmlns:c16="http://schemas.microsoft.com/office/drawing/2014/chart" uri="{C3380CC4-5D6E-409C-BE32-E72D297353CC}">
                <c16:uniqueId val="{00000005-E509-4E67-8E06-6A36378DB7A3}"/>
              </c:ext>
            </c:extLst>
          </c:dPt>
          <c:dPt>
            <c:idx val="5"/>
            <c:invertIfNegative val="0"/>
            <c:bubble3D val="0"/>
            <c:spPr>
              <a:solidFill>
                <a:srgbClr val="00B050"/>
              </a:solidFill>
            </c:spPr>
            <c:extLst>
              <c:ext xmlns:c16="http://schemas.microsoft.com/office/drawing/2014/chart" uri="{C3380CC4-5D6E-409C-BE32-E72D297353CC}">
                <c16:uniqueId val="{00000007-E509-4E67-8E06-6A36378DB7A3}"/>
              </c:ext>
            </c:extLst>
          </c:dPt>
          <c:dPt>
            <c:idx val="6"/>
            <c:invertIfNegative val="0"/>
            <c:bubble3D val="0"/>
            <c:spPr>
              <a:solidFill>
                <a:schemeClr val="tx1"/>
              </a:solidFill>
              <a:ln>
                <a:solidFill>
                  <a:schemeClr val="accent1"/>
                </a:solidFill>
              </a:ln>
            </c:spPr>
            <c:extLst>
              <c:ext xmlns:c16="http://schemas.microsoft.com/office/drawing/2014/chart" uri="{C3380CC4-5D6E-409C-BE32-E72D297353CC}">
                <c16:uniqueId val="{00000009-E509-4E67-8E06-6A36378DB7A3}"/>
              </c:ext>
            </c:extLst>
          </c:dPt>
          <c:dPt>
            <c:idx val="7"/>
            <c:invertIfNegative val="0"/>
            <c:bubble3D val="0"/>
            <c:spPr>
              <a:solidFill>
                <a:srgbClr val="FF0000"/>
              </a:solidFill>
            </c:spPr>
            <c:extLst>
              <c:ext xmlns:c16="http://schemas.microsoft.com/office/drawing/2014/chart" uri="{C3380CC4-5D6E-409C-BE32-E72D297353CC}">
                <c16:uniqueId val="{0000000B-E509-4E67-8E06-6A36378DB7A3}"/>
              </c:ext>
            </c:extLst>
          </c:dPt>
          <c:dPt>
            <c:idx val="9"/>
            <c:invertIfNegative val="0"/>
            <c:bubble3D val="0"/>
            <c:spPr>
              <a:solidFill>
                <a:srgbClr val="00B050"/>
              </a:solidFill>
            </c:spPr>
            <c:extLst>
              <c:ext xmlns:c16="http://schemas.microsoft.com/office/drawing/2014/chart" uri="{C3380CC4-5D6E-409C-BE32-E72D297353CC}">
                <c16:uniqueId val="{0000000D-E509-4E67-8E06-6A36378DB7A3}"/>
              </c:ext>
            </c:extLst>
          </c:dPt>
          <c:dPt>
            <c:idx val="10"/>
            <c:invertIfNegative val="0"/>
            <c:bubble3D val="0"/>
            <c:extLst>
              <c:ext xmlns:c16="http://schemas.microsoft.com/office/drawing/2014/chart" uri="{C3380CC4-5D6E-409C-BE32-E72D297353CC}">
                <c16:uniqueId val="{0000000E-E509-4E67-8E06-6A36378DB7A3}"/>
              </c:ext>
            </c:extLst>
          </c:dPt>
          <c:dPt>
            <c:idx val="11"/>
            <c:invertIfNegative val="0"/>
            <c:bubble3D val="0"/>
            <c:spPr>
              <a:solidFill>
                <a:srgbClr val="00B050"/>
              </a:solidFill>
            </c:spPr>
            <c:extLst>
              <c:ext xmlns:c16="http://schemas.microsoft.com/office/drawing/2014/chart" uri="{C3380CC4-5D6E-409C-BE32-E72D297353CC}">
                <c16:uniqueId val="{00000010-E509-4E67-8E06-6A36378DB7A3}"/>
              </c:ext>
            </c:extLst>
          </c:dPt>
          <c:dPt>
            <c:idx val="12"/>
            <c:invertIfNegative val="0"/>
            <c:bubble3D val="0"/>
            <c:extLst>
              <c:ext xmlns:c16="http://schemas.microsoft.com/office/drawing/2014/chart" uri="{C3380CC4-5D6E-409C-BE32-E72D297353CC}">
                <c16:uniqueId val="{00000011-E509-4E67-8E06-6A36378DB7A3}"/>
              </c:ext>
            </c:extLst>
          </c:dPt>
          <c:dPt>
            <c:idx val="13"/>
            <c:invertIfNegative val="0"/>
            <c:bubble3D val="0"/>
            <c:spPr>
              <a:solidFill>
                <a:srgbClr val="FF0000"/>
              </a:solidFill>
            </c:spPr>
            <c:extLst>
              <c:ext xmlns:c16="http://schemas.microsoft.com/office/drawing/2014/chart" uri="{C3380CC4-5D6E-409C-BE32-E72D297353CC}">
                <c16:uniqueId val="{00000013-E509-4E67-8E06-6A36378DB7A3}"/>
              </c:ext>
            </c:extLst>
          </c:dPt>
          <c:dPt>
            <c:idx val="14"/>
            <c:invertIfNegative val="0"/>
            <c:bubble3D val="0"/>
            <c:extLst>
              <c:ext xmlns:c16="http://schemas.microsoft.com/office/drawing/2014/chart" uri="{C3380CC4-5D6E-409C-BE32-E72D297353CC}">
                <c16:uniqueId val="{00000014-E509-4E67-8E06-6A36378DB7A3}"/>
              </c:ext>
            </c:extLst>
          </c:dPt>
          <c:dPt>
            <c:idx val="15"/>
            <c:invertIfNegative val="0"/>
            <c:bubble3D val="0"/>
            <c:spPr>
              <a:solidFill>
                <a:srgbClr val="00B050"/>
              </a:solidFill>
            </c:spPr>
            <c:extLst>
              <c:ext xmlns:c16="http://schemas.microsoft.com/office/drawing/2014/chart" uri="{C3380CC4-5D6E-409C-BE32-E72D297353CC}">
                <c16:uniqueId val="{00000016-E509-4E67-8E06-6A36378DB7A3}"/>
              </c:ext>
            </c:extLst>
          </c:dPt>
          <c:dPt>
            <c:idx val="16"/>
            <c:invertIfNegative val="0"/>
            <c:bubble3D val="0"/>
            <c:extLst>
              <c:ext xmlns:c16="http://schemas.microsoft.com/office/drawing/2014/chart" uri="{C3380CC4-5D6E-409C-BE32-E72D297353CC}">
                <c16:uniqueId val="{00000017-E509-4E67-8E06-6A36378DB7A3}"/>
              </c:ext>
            </c:extLst>
          </c:dPt>
          <c:dPt>
            <c:idx val="17"/>
            <c:invertIfNegative val="0"/>
            <c:bubble3D val="0"/>
            <c:extLst>
              <c:ext xmlns:c16="http://schemas.microsoft.com/office/drawing/2014/chart" uri="{C3380CC4-5D6E-409C-BE32-E72D297353CC}">
                <c16:uniqueId val="{00000018-E509-4E67-8E06-6A36378DB7A3}"/>
              </c:ext>
            </c:extLst>
          </c:dPt>
          <c:dPt>
            <c:idx val="18"/>
            <c:invertIfNegative val="0"/>
            <c:bubble3D val="0"/>
            <c:extLst>
              <c:ext xmlns:c16="http://schemas.microsoft.com/office/drawing/2014/chart" uri="{C3380CC4-5D6E-409C-BE32-E72D297353CC}">
                <c16:uniqueId val="{00000019-E509-4E67-8E06-6A36378DB7A3}"/>
              </c:ext>
            </c:extLst>
          </c:dPt>
          <c:dPt>
            <c:idx val="19"/>
            <c:invertIfNegative val="0"/>
            <c:bubble3D val="0"/>
            <c:extLst>
              <c:ext xmlns:c16="http://schemas.microsoft.com/office/drawing/2014/chart" uri="{C3380CC4-5D6E-409C-BE32-E72D297353CC}">
                <c16:uniqueId val="{0000001A-E509-4E67-8E06-6A36378DB7A3}"/>
              </c:ext>
            </c:extLst>
          </c:dPt>
          <c:dPt>
            <c:idx val="20"/>
            <c:invertIfNegative val="0"/>
            <c:bubble3D val="0"/>
            <c:extLst>
              <c:ext xmlns:c16="http://schemas.microsoft.com/office/drawing/2014/chart" uri="{C3380CC4-5D6E-409C-BE32-E72D297353CC}">
                <c16:uniqueId val="{0000001B-E509-4E67-8E06-6A36378DB7A3}"/>
              </c:ext>
            </c:extLst>
          </c:dPt>
          <c:dPt>
            <c:idx val="21"/>
            <c:invertIfNegative val="0"/>
            <c:bubble3D val="0"/>
            <c:extLst>
              <c:ext xmlns:c16="http://schemas.microsoft.com/office/drawing/2014/chart" uri="{C3380CC4-5D6E-409C-BE32-E72D297353CC}">
                <c16:uniqueId val="{0000001C-E509-4E67-8E06-6A36378DB7A3}"/>
              </c:ext>
            </c:extLst>
          </c:dPt>
          <c:dPt>
            <c:idx val="22"/>
            <c:invertIfNegative val="0"/>
            <c:bubble3D val="0"/>
            <c:extLst>
              <c:ext xmlns:c16="http://schemas.microsoft.com/office/drawing/2014/chart" uri="{C3380CC4-5D6E-409C-BE32-E72D297353CC}">
                <c16:uniqueId val="{0000001D-E509-4E67-8E06-6A36378DB7A3}"/>
              </c:ext>
            </c:extLst>
          </c:dPt>
          <c:dPt>
            <c:idx val="23"/>
            <c:invertIfNegative val="0"/>
            <c:bubble3D val="0"/>
            <c:extLst>
              <c:ext xmlns:c16="http://schemas.microsoft.com/office/drawing/2014/chart" uri="{C3380CC4-5D6E-409C-BE32-E72D297353CC}">
                <c16:uniqueId val="{0000001E-E509-4E67-8E06-6A36378DB7A3}"/>
              </c:ext>
            </c:extLst>
          </c:dPt>
          <c:dPt>
            <c:idx val="24"/>
            <c:invertIfNegative val="0"/>
            <c:bubble3D val="0"/>
            <c:extLst>
              <c:ext xmlns:c16="http://schemas.microsoft.com/office/drawing/2014/chart" uri="{C3380CC4-5D6E-409C-BE32-E72D297353CC}">
                <c16:uniqueId val="{0000001F-E509-4E67-8E06-6A36378DB7A3}"/>
              </c:ext>
            </c:extLst>
          </c:dPt>
          <c:dPt>
            <c:idx val="25"/>
            <c:invertIfNegative val="0"/>
            <c:bubble3D val="0"/>
            <c:extLst>
              <c:ext xmlns:c16="http://schemas.microsoft.com/office/drawing/2014/chart" uri="{C3380CC4-5D6E-409C-BE32-E72D297353CC}">
                <c16:uniqueId val="{00000020-E509-4E67-8E06-6A36378DB7A3}"/>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factory'!$L$7:$AA$7</c:f>
              <c:numCache>
                <c:formatCode>0.00</c:formatCode>
                <c:ptCount val="16"/>
                <c:pt idx="0">
                  <c:v>0.5</c:v>
                </c:pt>
                <c:pt idx="1">
                  <c:v>0.8</c:v>
                </c:pt>
                <c:pt idx="2">
                  <c:v>0.8</c:v>
                </c:pt>
                <c:pt idx="3">
                  <c:v>1.2</c:v>
                </c:pt>
                <c:pt idx="4">
                  <c:v>0.9</c:v>
                </c:pt>
                <c:pt idx="5">
                  <c:v>0.9</c:v>
                </c:pt>
                <c:pt idx="6">
                  <c:v>1.18</c:v>
                </c:pt>
                <c:pt idx="7">
                  <c:v>3.2</c:v>
                </c:pt>
                <c:pt idx="8" formatCode="0.0000">
                  <c:v>0</c:v>
                </c:pt>
                <c:pt idx="9" formatCode="0.0000">
                  <c:v>0</c:v>
                </c:pt>
                <c:pt idx="10">
                  <c:v>0</c:v>
                </c:pt>
                <c:pt idx="11">
                  <c:v>0</c:v>
                </c:pt>
                <c:pt idx="12">
                  <c:v>0</c:v>
                </c:pt>
                <c:pt idx="13">
                  <c:v>1.5</c:v>
                </c:pt>
                <c:pt idx="14">
                  <c:v>0</c:v>
                </c:pt>
                <c:pt idx="15">
                  <c:v>0</c:v>
                </c:pt>
              </c:numCache>
            </c:numRef>
          </c:val>
          <c:extLst>
            <c:ext xmlns:c16="http://schemas.microsoft.com/office/drawing/2014/chart" uri="{C3380CC4-5D6E-409C-BE32-E72D297353CC}">
              <c16:uniqueId val="{00000021-E509-4E67-8E06-6A36378DB7A3}"/>
            </c:ext>
          </c:extLst>
        </c:ser>
        <c:dLbls>
          <c:showLegendKey val="0"/>
          <c:showVal val="0"/>
          <c:showCatName val="0"/>
          <c:showSerName val="0"/>
          <c:showPercent val="0"/>
          <c:showBubbleSize val="0"/>
        </c:dLbls>
        <c:gapWidth val="30"/>
        <c:axId val="355046856"/>
        <c:axId val="234881336"/>
      </c:barChart>
      <c:catAx>
        <c:axId val="355046856"/>
        <c:scaling>
          <c:orientation val="minMax"/>
        </c:scaling>
        <c:delete val="0"/>
        <c:axPos val="b"/>
        <c:numFmt formatCode="General" sourceLinked="0"/>
        <c:majorTickMark val="none"/>
        <c:minorTickMark val="none"/>
        <c:tickLblPos val="nextTo"/>
        <c:txPr>
          <a:bodyPr/>
          <a:lstStyle/>
          <a:p>
            <a:pPr>
              <a:defRPr sz="1050"/>
            </a:pPr>
            <a:endParaRPr lang="en-US"/>
          </a:p>
        </c:txPr>
        <c:crossAx val="234881336"/>
        <c:crossesAt val="-1"/>
        <c:auto val="1"/>
        <c:lblAlgn val="ctr"/>
        <c:lblOffset val="100"/>
        <c:noMultiLvlLbl val="0"/>
      </c:catAx>
      <c:valAx>
        <c:axId val="234881336"/>
        <c:scaling>
          <c:orientation val="minMax"/>
          <c:min val="-0.2"/>
        </c:scaling>
        <c:delete val="0"/>
        <c:axPos val="l"/>
        <c:title>
          <c:tx>
            <c:rich>
              <a:bodyPr rot="-5400000" vert="horz"/>
              <a:lstStyle/>
              <a:p>
                <a:pPr>
                  <a:defRPr/>
                </a:pPr>
                <a:r>
                  <a:rPr lang="en-US"/>
                  <a:t>RIFR</a:t>
                </a:r>
              </a:p>
            </c:rich>
          </c:tx>
          <c:layout/>
          <c:overlay val="0"/>
        </c:title>
        <c:numFmt formatCode="0.0" sourceLinked="0"/>
        <c:majorTickMark val="none"/>
        <c:minorTickMark val="none"/>
        <c:tickLblPos val="nextTo"/>
        <c:crossAx val="355046856"/>
        <c:crosses val="autoZero"/>
        <c:crossBetween val="between"/>
      </c:valAx>
    </c:plotArea>
    <c:plotVisOnly val="1"/>
    <c:dispBlanksAs val="gap"/>
    <c:showDLblsOverMax val="0"/>
  </c:chart>
  <c:spPr>
    <a:ln w="28575">
      <a:solidFill>
        <a:schemeClr val="accent1"/>
      </a:solidFill>
    </a:ln>
  </c:spPr>
  <c:txPr>
    <a:bodyPr/>
    <a:lstStyle/>
    <a:p>
      <a:pPr>
        <a:defRPr sz="1200"/>
      </a:pPr>
      <a:endParaRPr lang="en-US"/>
    </a:p>
  </c:txPr>
  <c:printSettings>
    <c:headerFooter/>
    <c:pageMargins b="0.75000000000000122" l="0.70000000000000062" r="0.70000000000000062" t="0.7500000000000012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Energy Consumption / ton of production</a:t>
            </a:r>
          </a:p>
        </c:rich>
      </c:tx>
      <c:layout/>
      <c:overlay val="0"/>
    </c:title>
    <c:autoTitleDeleted val="0"/>
    <c:plotArea>
      <c:layout/>
      <c:barChart>
        <c:barDir val="col"/>
        <c:grouping val="clustered"/>
        <c:varyColors val="0"/>
        <c:ser>
          <c:idx val="2"/>
          <c:order val="0"/>
          <c:tx>
            <c:strRef>
              <c:f>'Summary per factory'!$B$8:$G$8</c:f>
              <c:strCache>
                <c:ptCount val="6"/>
                <c:pt idx="0">
                  <c:v>Energy Consumption / ton of production</c:v>
                </c:pt>
                <c:pt idx="1">
                  <c:v>Others</c:v>
                </c:pt>
                <c:pt idx="2">
                  <c:v>Leading</c:v>
                </c:pt>
                <c:pt idx="3">
                  <c:v>GJ/T</c:v>
                </c:pt>
                <c:pt idx="4">
                  <c:v>SHE</c:v>
                </c:pt>
                <c:pt idx="5">
                  <c:v>&lt;</c:v>
                </c:pt>
              </c:strCache>
            </c:strRef>
          </c:tx>
          <c:spPr>
            <a:solidFill>
              <a:schemeClr val="tx1"/>
            </a:solidFill>
          </c:spPr>
          <c:invertIfNegative val="0"/>
          <c:dPt>
            <c:idx val="1"/>
            <c:invertIfNegative val="0"/>
            <c:bubble3D val="0"/>
            <c:spPr>
              <a:solidFill>
                <a:srgbClr val="00B050"/>
              </a:solidFill>
            </c:spPr>
            <c:extLst>
              <c:ext xmlns:c16="http://schemas.microsoft.com/office/drawing/2014/chart" uri="{C3380CC4-5D6E-409C-BE32-E72D297353CC}">
                <c16:uniqueId val="{00000001-4610-4148-B298-73B3840526B7}"/>
              </c:ext>
            </c:extLst>
          </c:dPt>
          <c:dPt>
            <c:idx val="3"/>
            <c:invertIfNegative val="0"/>
            <c:bubble3D val="0"/>
            <c:spPr>
              <a:solidFill>
                <a:srgbClr val="00B050"/>
              </a:solidFill>
            </c:spPr>
            <c:extLst>
              <c:ext xmlns:c16="http://schemas.microsoft.com/office/drawing/2014/chart" uri="{C3380CC4-5D6E-409C-BE32-E72D297353CC}">
                <c16:uniqueId val="{00000003-4610-4148-B298-73B3840526B7}"/>
              </c:ext>
            </c:extLst>
          </c:dPt>
          <c:dPt>
            <c:idx val="5"/>
            <c:invertIfNegative val="0"/>
            <c:bubble3D val="0"/>
            <c:spPr>
              <a:solidFill>
                <a:srgbClr val="00B050"/>
              </a:solidFill>
            </c:spPr>
            <c:extLst>
              <c:ext xmlns:c16="http://schemas.microsoft.com/office/drawing/2014/chart" uri="{C3380CC4-5D6E-409C-BE32-E72D297353CC}">
                <c16:uniqueId val="{00000005-4610-4148-B298-73B3840526B7}"/>
              </c:ext>
            </c:extLst>
          </c:dPt>
          <c:dPt>
            <c:idx val="7"/>
            <c:invertIfNegative val="0"/>
            <c:bubble3D val="0"/>
            <c:spPr>
              <a:solidFill>
                <a:srgbClr val="00B050"/>
              </a:solidFill>
            </c:spPr>
            <c:extLst>
              <c:ext xmlns:c16="http://schemas.microsoft.com/office/drawing/2014/chart" uri="{C3380CC4-5D6E-409C-BE32-E72D297353CC}">
                <c16:uniqueId val="{00000007-4610-4148-B298-73B3840526B7}"/>
              </c:ext>
            </c:extLst>
          </c:dPt>
          <c:dPt>
            <c:idx val="9"/>
            <c:invertIfNegative val="0"/>
            <c:bubble3D val="0"/>
            <c:spPr>
              <a:solidFill>
                <a:srgbClr val="FF0000"/>
              </a:solidFill>
            </c:spPr>
            <c:extLst>
              <c:ext xmlns:c16="http://schemas.microsoft.com/office/drawing/2014/chart" uri="{C3380CC4-5D6E-409C-BE32-E72D297353CC}">
                <c16:uniqueId val="{00000009-4610-4148-B298-73B3840526B7}"/>
              </c:ext>
            </c:extLst>
          </c:dPt>
          <c:dPt>
            <c:idx val="10"/>
            <c:invertIfNegative val="0"/>
            <c:bubble3D val="0"/>
            <c:extLst>
              <c:ext xmlns:c16="http://schemas.microsoft.com/office/drawing/2014/chart" uri="{C3380CC4-5D6E-409C-BE32-E72D297353CC}">
                <c16:uniqueId val="{0000000A-4610-4148-B298-73B3840526B7}"/>
              </c:ext>
            </c:extLst>
          </c:dPt>
          <c:dPt>
            <c:idx val="11"/>
            <c:invertIfNegative val="0"/>
            <c:bubble3D val="0"/>
            <c:spPr>
              <a:solidFill>
                <a:srgbClr val="00B050"/>
              </a:solidFill>
            </c:spPr>
            <c:extLst>
              <c:ext xmlns:c16="http://schemas.microsoft.com/office/drawing/2014/chart" uri="{C3380CC4-5D6E-409C-BE32-E72D297353CC}">
                <c16:uniqueId val="{0000000C-4610-4148-B298-73B3840526B7}"/>
              </c:ext>
            </c:extLst>
          </c:dPt>
          <c:dPt>
            <c:idx val="12"/>
            <c:invertIfNegative val="0"/>
            <c:bubble3D val="0"/>
            <c:extLst>
              <c:ext xmlns:c16="http://schemas.microsoft.com/office/drawing/2014/chart" uri="{C3380CC4-5D6E-409C-BE32-E72D297353CC}">
                <c16:uniqueId val="{0000000D-4610-4148-B298-73B3840526B7}"/>
              </c:ext>
            </c:extLst>
          </c:dPt>
          <c:dPt>
            <c:idx val="13"/>
            <c:invertIfNegative val="0"/>
            <c:bubble3D val="0"/>
            <c:spPr>
              <a:solidFill>
                <a:srgbClr val="00B050"/>
              </a:solidFill>
            </c:spPr>
            <c:extLst>
              <c:ext xmlns:c16="http://schemas.microsoft.com/office/drawing/2014/chart" uri="{C3380CC4-5D6E-409C-BE32-E72D297353CC}">
                <c16:uniqueId val="{0000000F-4610-4148-B298-73B3840526B7}"/>
              </c:ext>
            </c:extLst>
          </c:dPt>
          <c:dPt>
            <c:idx val="14"/>
            <c:invertIfNegative val="0"/>
            <c:bubble3D val="0"/>
            <c:extLst>
              <c:ext xmlns:c16="http://schemas.microsoft.com/office/drawing/2014/chart" uri="{C3380CC4-5D6E-409C-BE32-E72D297353CC}">
                <c16:uniqueId val="{00000010-4610-4148-B298-73B3840526B7}"/>
              </c:ext>
            </c:extLst>
          </c:dPt>
          <c:dPt>
            <c:idx val="15"/>
            <c:invertIfNegative val="0"/>
            <c:bubble3D val="0"/>
            <c:spPr>
              <a:solidFill>
                <a:srgbClr val="FF0000"/>
              </a:solidFill>
            </c:spPr>
            <c:extLst>
              <c:ext xmlns:c16="http://schemas.microsoft.com/office/drawing/2014/chart" uri="{C3380CC4-5D6E-409C-BE32-E72D297353CC}">
                <c16:uniqueId val="{00000012-4610-4148-B298-73B3840526B7}"/>
              </c:ext>
            </c:extLst>
          </c:dPt>
          <c:dPt>
            <c:idx val="16"/>
            <c:invertIfNegative val="0"/>
            <c:bubble3D val="0"/>
            <c:extLst>
              <c:ext xmlns:c16="http://schemas.microsoft.com/office/drawing/2014/chart" uri="{C3380CC4-5D6E-409C-BE32-E72D297353CC}">
                <c16:uniqueId val="{00000013-4610-4148-B298-73B3840526B7}"/>
              </c:ext>
            </c:extLst>
          </c:dPt>
          <c:dPt>
            <c:idx val="17"/>
            <c:invertIfNegative val="0"/>
            <c:bubble3D val="0"/>
            <c:spPr>
              <a:solidFill>
                <a:srgbClr val="00B050"/>
              </a:solidFill>
            </c:spPr>
            <c:extLst>
              <c:ext xmlns:c16="http://schemas.microsoft.com/office/drawing/2014/chart" uri="{C3380CC4-5D6E-409C-BE32-E72D297353CC}">
                <c16:uniqueId val="{00000015-4610-4148-B298-73B3840526B7}"/>
              </c:ext>
            </c:extLst>
          </c:dPt>
          <c:dPt>
            <c:idx val="18"/>
            <c:invertIfNegative val="0"/>
            <c:bubble3D val="0"/>
            <c:extLst>
              <c:ext xmlns:c16="http://schemas.microsoft.com/office/drawing/2014/chart" uri="{C3380CC4-5D6E-409C-BE32-E72D297353CC}">
                <c16:uniqueId val="{00000016-4610-4148-B298-73B3840526B7}"/>
              </c:ext>
            </c:extLst>
          </c:dPt>
          <c:dPt>
            <c:idx val="19"/>
            <c:invertIfNegative val="0"/>
            <c:bubble3D val="0"/>
            <c:spPr>
              <a:solidFill>
                <a:srgbClr val="FF0000"/>
              </a:solidFill>
            </c:spPr>
            <c:extLst>
              <c:ext xmlns:c16="http://schemas.microsoft.com/office/drawing/2014/chart" uri="{C3380CC4-5D6E-409C-BE32-E72D297353CC}">
                <c16:uniqueId val="{00000018-4610-4148-B298-73B3840526B7}"/>
              </c:ext>
            </c:extLst>
          </c:dPt>
          <c:dPt>
            <c:idx val="20"/>
            <c:invertIfNegative val="0"/>
            <c:bubble3D val="0"/>
            <c:extLst>
              <c:ext xmlns:c16="http://schemas.microsoft.com/office/drawing/2014/chart" uri="{C3380CC4-5D6E-409C-BE32-E72D297353CC}">
                <c16:uniqueId val="{00000019-4610-4148-B298-73B3840526B7}"/>
              </c:ext>
            </c:extLst>
          </c:dPt>
          <c:dPt>
            <c:idx val="21"/>
            <c:invertIfNegative val="0"/>
            <c:bubble3D val="0"/>
            <c:spPr>
              <a:solidFill>
                <a:srgbClr val="FF0000"/>
              </a:solidFill>
            </c:spPr>
            <c:extLst>
              <c:ext xmlns:c16="http://schemas.microsoft.com/office/drawing/2014/chart" uri="{C3380CC4-5D6E-409C-BE32-E72D297353CC}">
                <c16:uniqueId val="{0000001B-4610-4148-B298-73B3840526B7}"/>
              </c:ext>
            </c:extLst>
          </c:dPt>
          <c:dPt>
            <c:idx val="22"/>
            <c:invertIfNegative val="0"/>
            <c:bubble3D val="0"/>
            <c:extLst>
              <c:ext xmlns:c16="http://schemas.microsoft.com/office/drawing/2014/chart" uri="{C3380CC4-5D6E-409C-BE32-E72D297353CC}">
                <c16:uniqueId val="{0000001C-4610-4148-B298-73B3840526B7}"/>
              </c:ext>
            </c:extLst>
          </c:dPt>
          <c:dPt>
            <c:idx val="23"/>
            <c:invertIfNegative val="0"/>
            <c:bubble3D val="0"/>
            <c:spPr>
              <a:solidFill>
                <a:srgbClr val="FF0000"/>
              </a:solidFill>
            </c:spPr>
            <c:extLst>
              <c:ext xmlns:c16="http://schemas.microsoft.com/office/drawing/2014/chart" uri="{C3380CC4-5D6E-409C-BE32-E72D297353CC}">
                <c16:uniqueId val="{0000001E-4610-4148-B298-73B3840526B7}"/>
              </c:ext>
            </c:extLst>
          </c:dPt>
          <c:dPt>
            <c:idx val="24"/>
            <c:invertIfNegative val="0"/>
            <c:bubble3D val="0"/>
            <c:extLst>
              <c:ext xmlns:c16="http://schemas.microsoft.com/office/drawing/2014/chart" uri="{C3380CC4-5D6E-409C-BE32-E72D297353CC}">
                <c16:uniqueId val="{0000001F-4610-4148-B298-73B3840526B7}"/>
              </c:ext>
            </c:extLst>
          </c:dPt>
          <c:dPt>
            <c:idx val="25"/>
            <c:invertIfNegative val="0"/>
            <c:bubble3D val="0"/>
            <c:extLst>
              <c:ext xmlns:c16="http://schemas.microsoft.com/office/drawing/2014/chart" uri="{C3380CC4-5D6E-409C-BE32-E72D297353CC}">
                <c16:uniqueId val="{00000020-4610-4148-B298-73B3840526B7}"/>
              </c:ext>
            </c:extLst>
          </c:dPt>
          <c:dLbls>
            <c:dLbl>
              <c:idx val="0"/>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21-4610-4148-B298-73B3840526B7}"/>
                </c:ext>
              </c:extLst>
            </c:dLbl>
            <c:dLbl>
              <c:idx val="1"/>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610-4148-B298-73B3840526B7}"/>
                </c:ext>
              </c:extLst>
            </c:dLbl>
            <c:dLbl>
              <c:idx val="2"/>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22-4610-4148-B298-73B3840526B7}"/>
                </c:ext>
              </c:extLst>
            </c:dLbl>
            <c:dLbl>
              <c:idx val="3"/>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610-4148-B298-73B3840526B7}"/>
                </c:ext>
              </c:extLst>
            </c:dLbl>
            <c:dLbl>
              <c:idx val="4"/>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23-4610-4148-B298-73B3840526B7}"/>
                </c:ext>
              </c:extLst>
            </c:dLbl>
            <c:dLbl>
              <c:idx val="5"/>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610-4148-B298-73B3840526B7}"/>
                </c:ext>
              </c:extLst>
            </c:dLbl>
            <c:dLbl>
              <c:idx val="6"/>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24-4610-4148-B298-73B3840526B7}"/>
                </c:ext>
              </c:extLst>
            </c:dLbl>
            <c:dLbl>
              <c:idx val="7"/>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4610-4148-B298-73B3840526B7}"/>
                </c:ext>
              </c:extLst>
            </c:dLbl>
            <c:dLbl>
              <c:idx val="8"/>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25-4610-4148-B298-73B3840526B7}"/>
                </c:ext>
              </c:extLst>
            </c:dLbl>
            <c:dLbl>
              <c:idx val="9"/>
              <c:layout/>
              <c:dLblPos val="inBase"/>
              <c:showLegendKey val="0"/>
              <c:showVal val="1"/>
              <c:showCatName val="0"/>
              <c:showSerName val="0"/>
              <c:showPercent val="0"/>
              <c:showBubbleSize val="0"/>
              <c:extLst xmlns:c15="http://schemas.microsoft.com/office/drawing/2012/chart">
                <c:ext xmlns:c15="http://schemas.microsoft.com/office/drawing/2012/chart" uri="{CE6537A1-D6FC-4f65-9D91-7224C49458BB}">
                  <c15:layout/>
                </c:ext>
                <c:ext xmlns:c16="http://schemas.microsoft.com/office/drawing/2014/chart" uri="{C3380CC4-5D6E-409C-BE32-E72D297353CC}">
                  <c16:uniqueId val="{00000009-4610-4148-B298-73B3840526B7}"/>
                </c:ext>
              </c:extLst>
            </c:dLbl>
            <c:dLbl>
              <c:idx val="10"/>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4610-4148-B298-73B3840526B7}"/>
                </c:ext>
              </c:extLst>
            </c:dLbl>
            <c:dLbl>
              <c:idx val="11"/>
              <c:layout/>
              <c:spPr>
                <a:solidFill>
                  <a:schemeClr val="bg1"/>
                </a:solidFill>
              </c:spPr>
              <c:txPr>
                <a:bodyPr/>
                <a:lstStyle/>
                <a:p>
                  <a:pPr>
                    <a:defRPr>
                      <a:ln>
                        <a:noFill/>
                      </a:ln>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4610-4148-B298-73B3840526B7}"/>
                </c:ext>
              </c:extLst>
            </c:dLbl>
            <c:dLbl>
              <c:idx val="12"/>
              <c:layout/>
              <c:spPr>
                <a:solidFill>
                  <a:schemeClr val="bg1"/>
                </a:solidFill>
              </c:spPr>
              <c:txPr>
                <a:bodyPr/>
                <a:lstStyle/>
                <a:p>
                  <a:pPr>
                    <a:defRPr>
                      <a:ln>
                        <a:noFill/>
                      </a:ln>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4610-4148-B298-73B3840526B7}"/>
                </c:ext>
              </c:extLst>
            </c:dLbl>
            <c:dLbl>
              <c:idx val="13"/>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4610-4148-B298-73B3840526B7}"/>
                </c:ext>
              </c:extLst>
            </c:dLbl>
            <c:dLbl>
              <c:idx val="14"/>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4610-4148-B298-73B3840526B7}"/>
                </c:ext>
              </c:extLst>
            </c:dLbl>
            <c:dLbl>
              <c:idx val="15"/>
              <c:layout/>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4610-4148-B298-73B3840526B7}"/>
                </c:ext>
              </c:extLst>
            </c:dLbl>
            <c:spPr>
              <a:solidFill>
                <a:schemeClr val="bg1"/>
              </a:solidFill>
              <a:ln>
                <a:noFill/>
              </a:ln>
              <a:effectLst/>
            </c:spPr>
            <c:txPr>
              <a:bodyPr wrap="square" lIns="38100" tIns="19050" rIns="38100" bIns="19050" anchor="ctr">
                <a:spAutoFit/>
              </a:bodyPr>
              <a:lstStyle/>
              <a:p>
                <a:pPr>
                  <a:defRPr>
                    <a:ln>
                      <a:noFill/>
                    </a:ln>
                    <a:solidFill>
                      <a:schemeClr val="tx1"/>
                    </a:solidFill>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factory'!$L$8:$AA$8</c:f>
              <c:numCache>
                <c:formatCode>0.00</c:formatCode>
                <c:ptCount val="16"/>
                <c:pt idx="0">
                  <c:v>4.08</c:v>
                </c:pt>
                <c:pt idx="1">
                  <c:v>4.01</c:v>
                </c:pt>
                <c:pt idx="2">
                  <c:v>50.4</c:v>
                </c:pt>
                <c:pt idx="3">
                  <c:v>50.24</c:v>
                </c:pt>
                <c:pt idx="4">
                  <c:v>4.37</c:v>
                </c:pt>
                <c:pt idx="5">
                  <c:v>4.3499999999999996</c:v>
                </c:pt>
                <c:pt idx="6">
                  <c:v>0.88</c:v>
                </c:pt>
                <c:pt idx="7">
                  <c:v>0.85571428571428565</c:v>
                </c:pt>
                <c:pt idx="8">
                  <c:v>0.87</c:v>
                </c:pt>
                <c:pt idx="9">
                  <c:v>1.0533333333333332</c:v>
                </c:pt>
                <c:pt idx="10">
                  <c:v>1.72</c:v>
                </c:pt>
                <c:pt idx="11">
                  <c:v>1.68</c:v>
                </c:pt>
                <c:pt idx="12">
                  <c:v>3.45</c:v>
                </c:pt>
                <c:pt idx="13">
                  <c:v>3.3</c:v>
                </c:pt>
                <c:pt idx="14">
                  <c:v>1.65</c:v>
                </c:pt>
                <c:pt idx="15">
                  <c:v>2.2000000000000002</c:v>
                </c:pt>
              </c:numCache>
            </c:numRef>
          </c:val>
          <c:extLst>
            <c:ext xmlns:c16="http://schemas.microsoft.com/office/drawing/2014/chart" uri="{C3380CC4-5D6E-409C-BE32-E72D297353CC}">
              <c16:uniqueId val="{00000026-4610-4148-B298-73B3840526B7}"/>
            </c:ext>
          </c:extLst>
        </c:ser>
        <c:dLbls>
          <c:showLegendKey val="0"/>
          <c:showVal val="0"/>
          <c:showCatName val="0"/>
          <c:showSerName val="0"/>
          <c:showPercent val="0"/>
          <c:showBubbleSize val="0"/>
        </c:dLbls>
        <c:gapWidth val="30"/>
        <c:axId val="234881728"/>
        <c:axId val="234882120"/>
      </c:barChart>
      <c:catAx>
        <c:axId val="234881728"/>
        <c:scaling>
          <c:orientation val="minMax"/>
        </c:scaling>
        <c:delete val="0"/>
        <c:axPos val="b"/>
        <c:numFmt formatCode="General" sourceLinked="0"/>
        <c:majorTickMark val="none"/>
        <c:minorTickMark val="none"/>
        <c:tickLblPos val="nextTo"/>
        <c:crossAx val="234882120"/>
        <c:crossesAt val="-10"/>
        <c:auto val="1"/>
        <c:lblAlgn val="ctr"/>
        <c:lblOffset val="100"/>
        <c:noMultiLvlLbl val="0"/>
      </c:catAx>
      <c:valAx>
        <c:axId val="234882120"/>
        <c:scaling>
          <c:orientation val="minMax"/>
          <c:max val="7"/>
        </c:scaling>
        <c:delete val="0"/>
        <c:axPos val="l"/>
        <c:title>
          <c:tx>
            <c:rich>
              <a:bodyPr rot="-5400000" vert="horz"/>
              <a:lstStyle/>
              <a:p>
                <a:pPr>
                  <a:defRPr/>
                </a:pPr>
                <a:r>
                  <a:rPr lang="en-US"/>
                  <a:t>GJ/T</a:t>
                </a:r>
              </a:p>
            </c:rich>
          </c:tx>
          <c:layout/>
          <c:overlay val="0"/>
        </c:title>
        <c:numFmt formatCode="#,##0" sourceLinked="0"/>
        <c:majorTickMark val="out"/>
        <c:minorTickMark val="none"/>
        <c:tickLblPos val="nextTo"/>
        <c:crossAx val="234881728"/>
        <c:crosses val="autoZero"/>
        <c:crossBetween val="between"/>
      </c:valAx>
    </c:plotArea>
    <c:plotVisOnly val="1"/>
    <c:dispBlanksAs val="gap"/>
    <c:showDLblsOverMax val="0"/>
  </c:chart>
  <c:spPr>
    <a:ln w="28575">
      <a:solidFill>
        <a:schemeClr val="accent1"/>
      </a:solidFill>
    </a:ln>
  </c:spPr>
  <c:txPr>
    <a:bodyPr/>
    <a:lstStyle/>
    <a:p>
      <a:pPr>
        <a:defRPr sz="1200"/>
      </a:pPr>
      <a:endParaRPr lang="en-US"/>
    </a:p>
  </c:txPr>
  <c:printSettings>
    <c:headerFooter/>
    <c:pageMargins b="0.75000000000000122" l="0.70000000000000062" r="0.70000000000000062" t="0.75000000000000122"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Water Withdrawal / ton of production</a:t>
            </a:r>
          </a:p>
        </c:rich>
      </c:tx>
      <c:layout/>
      <c:overlay val="0"/>
    </c:title>
    <c:autoTitleDeleted val="0"/>
    <c:plotArea>
      <c:layout/>
      <c:barChart>
        <c:barDir val="col"/>
        <c:grouping val="clustered"/>
        <c:varyColors val="0"/>
        <c:ser>
          <c:idx val="2"/>
          <c:order val="0"/>
          <c:tx>
            <c:strRef>
              <c:f>'Summary per factory'!$B$9:$G$9</c:f>
              <c:strCache>
                <c:ptCount val="6"/>
                <c:pt idx="0">
                  <c:v>Water Withdrawal / ton of production (Factory)</c:v>
                </c:pt>
                <c:pt idx="1">
                  <c:v>Others</c:v>
                </c:pt>
                <c:pt idx="2">
                  <c:v>Leading</c:v>
                </c:pt>
                <c:pt idx="3">
                  <c:v>M3/T</c:v>
                </c:pt>
                <c:pt idx="4">
                  <c:v>SHE</c:v>
                </c:pt>
                <c:pt idx="5">
                  <c:v>&lt;</c:v>
                </c:pt>
              </c:strCache>
            </c:strRef>
          </c:tx>
          <c:spPr>
            <a:solidFill>
              <a:schemeClr val="tx1"/>
            </a:solidFill>
          </c:spPr>
          <c:invertIfNegative val="0"/>
          <c:dPt>
            <c:idx val="1"/>
            <c:invertIfNegative val="0"/>
            <c:bubble3D val="0"/>
            <c:spPr>
              <a:solidFill>
                <a:srgbClr val="00B050"/>
              </a:solidFill>
            </c:spPr>
            <c:extLst>
              <c:ext xmlns:c16="http://schemas.microsoft.com/office/drawing/2014/chart" uri="{C3380CC4-5D6E-409C-BE32-E72D297353CC}">
                <c16:uniqueId val="{00000001-1755-4FF7-9BEE-43957A4EEFA8}"/>
              </c:ext>
            </c:extLst>
          </c:dPt>
          <c:dPt>
            <c:idx val="3"/>
            <c:invertIfNegative val="0"/>
            <c:bubble3D val="0"/>
            <c:spPr>
              <a:solidFill>
                <a:srgbClr val="FF0000"/>
              </a:solidFill>
            </c:spPr>
            <c:extLst>
              <c:ext xmlns:c16="http://schemas.microsoft.com/office/drawing/2014/chart" uri="{C3380CC4-5D6E-409C-BE32-E72D297353CC}">
                <c16:uniqueId val="{00000003-1755-4FF7-9BEE-43957A4EEFA8}"/>
              </c:ext>
            </c:extLst>
          </c:dPt>
          <c:dPt>
            <c:idx val="5"/>
            <c:invertIfNegative val="0"/>
            <c:bubble3D val="0"/>
            <c:spPr>
              <a:solidFill>
                <a:srgbClr val="FF0000"/>
              </a:solidFill>
            </c:spPr>
            <c:extLst>
              <c:ext xmlns:c16="http://schemas.microsoft.com/office/drawing/2014/chart" uri="{C3380CC4-5D6E-409C-BE32-E72D297353CC}">
                <c16:uniqueId val="{00000005-1755-4FF7-9BEE-43957A4EEFA8}"/>
              </c:ext>
            </c:extLst>
          </c:dPt>
          <c:dPt>
            <c:idx val="7"/>
            <c:invertIfNegative val="0"/>
            <c:bubble3D val="0"/>
            <c:spPr>
              <a:solidFill>
                <a:srgbClr val="00B050"/>
              </a:solidFill>
            </c:spPr>
            <c:extLst>
              <c:ext xmlns:c16="http://schemas.microsoft.com/office/drawing/2014/chart" uri="{C3380CC4-5D6E-409C-BE32-E72D297353CC}">
                <c16:uniqueId val="{00000007-1755-4FF7-9BEE-43957A4EEFA8}"/>
              </c:ext>
            </c:extLst>
          </c:dPt>
          <c:dPt>
            <c:idx val="9"/>
            <c:invertIfNegative val="0"/>
            <c:bubble3D val="0"/>
            <c:spPr>
              <a:solidFill>
                <a:srgbClr val="FF0000"/>
              </a:solidFill>
            </c:spPr>
            <c:extLst>
              <c:ext xmlns:c16="http://schemas.microsoft.com/office/drawing/2014/chart" uri="{C3380CC4-5D6E-409C-BE32-E72D297353CC}">
                <c16:uniqueId val="{00000009-1755-4FF7-9BEE-43957A4EEFA8}"/>
              </c:ext>
            </c:extLst>
          </c:dPt>
          <c:dPt>
            <c:idx val="10"/>
            <c:invertIfNegative val="0"/>
            <c:bubble3D val="0"/>
            <c:extLst>
              <c:ext xmlns:c16="http://schemas.microsoft.com/office/drawing/2014/chart" uri="{C3380CC4-5D6E-409C-BE32-E72D297353CC}">
                <c16:uniqueId val="{0000000A-1755-4FF7-9BEE-43957A4EEFA8}"/>
              </c:ext>
            </c:extLst>
          </c:dPt>
          <c:dPt>
            <c:idx val="11"/>
            <c:invertIfNegative val="0"/>
            <c:bubble3D val="0"/>
            <c:spPr>
              <a:solidFill>
                <a:srgbClr val="00B050"/>
              </a:solidFill>
            </c:spPr>
            <c:extLst>
              <c:ext xmlns:c16="http://schemas.microsoft.com/office/drawing/2014/chart" uri="{C3380CC4-5D6E-409C-BE32-E72D297353CC}">
                <c16:uniqueId val="{0000000C-1755-4FF7-9BEE-43957A4EEFA8}"/>
              </c:ext>
            </c:extLst>
          </c:dPt>
          <c:dPt>
            <c:idx val="12"/>
            <c:invertIfNegative val="0"/>
            <c:bubble3D val="0"/>
            <c:extLst>
              <c:ext xmlns:c16="http://schemas.microsoft.com/office/drawing/2014/chart" uri="{C3380CC4-5D6E-409C-BE32-E72D297353CC}">
                <c16:uniqueId val="{0000000D-1755-4FF7-9BEE-43957A4EEFA8}"/>
              </c:ext>
            </c:extLst>
          </c:dPt>
          <c:dPt>
            <c:idx val="13"/>
            <c:invertIfNegative val="0"/>
            <c:bubble3D val="0"/>
            <c:spPr>
              <a:solidFill>
                <a:srgbClr val="00B050"/>
              </a:solidFill>
            </c:spPr>
            <c:extLst>
              <c:ext xmlns:c16="http://schemas.microsoft.com/office/drawing/2014/chart" uri="{C3380CC4-5D6E-409C-BE32-E72D297353CC}">
                <c16:uniqueId val="{0000000F-1755-4FF7-9BEE-43957A4EEFA8}"/>
              </c:ext>
            </c:extLst>
          </c:dPt>
          <c:dPt>
            <c:idx val="14"/>
            <c:invertIfNegative val="0"/>
            <c:bubble3D val="0"/>
            <c:extLst>
              <c:ext xmlns:c16="http://schemas.microsoft.com/office/drawing/2014/chart" uri="{C3380CC4-5D6E-409C-BE32-E72D297353CC}">
                <c16:uniqueId val="{00000010-1755-4FF7-9BEE-43957A4EEFA8}"/>
              </c:ext>
            </c:extLst>
          </c:dPt>
          <c:dPt>
            <c:idx val="15"/>
            <c:invertIfNegative val="0"/>
            <c:bubble3D val="0"/>
            <c:spPr>
              <a:solidFill>
                <a:srgbClr val="00B050"/>
              </a:solidFill>
            </c:spPr>
            <c:extLst>
              <c:ext xmlns:c16="http://schemas.microsoft.com/office/drawing/2014/chart" uri="{C3380CC4-5D6E-409C-BE32-E72D297353CC}">
                <c16:uniqueId val="{00000012-1755-4FF7-9BEE-43957A4EEFA8}"/>
              </c:ext>
            </c:extLst>
          </c:dPt>
          <c:dPt>
            <c:idx val="16"/>
            <c:invertIfNegative val="0"/>
            <c:bubble3D val="0"/>
            <c:extLst>
              <c:ext xmlns:c16="http://schemas.microsoft.com/office/drawing/2014/chart" uri="{C3380CC4-5D6E-409C-BE32-E72D297353CC}">
                <c16:uniqueId val="{00000013-1755-4FF7-9BEE-43957A4EEFA8}"/>
              </c:ext>
            </c:extLst>
          </c:dPt>
          <c:dPt>
            <c:idx val="17"/>
            <c:invertIfNegative val="0"/>
            <c:bubble3D val="0"/>
            <c:spPr>
              <a:solidFill>
                <a:srgbClr val="00B050"/>
              </a:solidFill>
            </c:spPr>
            <c:extLst>
              <c:ext xmlns:c16="http://schemas.microsoft.com/office/drawing/2014/chart" uri="{C3380CC4-5D6E-409C-BE32-E72D297353CC}">
                <c16:uniqueId val="{00000015-1755-4FF7-9BEE-43957A4EEFA8}"/>
              </c:ext>
            </c:extLst>
          </c:dPt>
          <c:dPt>
            <c:idx val="18"/>
            <c:invertIfNegative val="0"/>
            <c:bubble3D val="0"/>
            <c:extLst>
              <c:ext xmlns:c16="http://schemas.microsoft.com/office/drawing/2014/chart" uri="{C3380CC4-5D6E-409C-BE32-E72D297353CC}">
                <c16:uniqueId val="{00000016-1755-4FF7-9BEE-43957A4EEFA8}"/>
              </c:ext>
            </c:extLst>
          </c:dPt>
          <c:dPt>
            <c:idx val="19"/>
            <c:invertIfNegative val="0"/>
            <c:bubble3D val="0"/>
            <c:spPr>
              <a:solidFill>
                <a:srgbClr val="00B050"/>
              </a:solidFill>
            </c:spPr>
            <c:extLst>
              <c:ext xmlns:c16="http://schemas.microsoft.com/office/drawing/2014/chart" uri="{C3380CC4-5D6E-409C-BE32-E72D297353CC}">
                <c16:uniqueId val="{00000018-1755-4FF7-9BEE-43957A4EEFA8}"/>
              </c:ext>
            </c:extLst>
          </c:dPt>
          <c:dPt>
            <c:idx val="20"/>
            <c:invertIfNegative val="0"/>
            <c:bubble3D val="0"/>
            <c:extLst>
              <c:ext xmlns:c16="http://schemas.microsoft.com/office/drawing/2014/chart" uri="{C3380CC4-5D6E-409C-BE32-E72D297353CC}">
                <c16:uniqueId val="{00000019-1755-4FF7-9BEE-43957A4EEFA8}"/>
              </c:ext>
            </c:extLst>
          </c:dPt>
          <c:dPt>
            <c:idx val="21"/>
            <c:invertIfNegative val="0"/>
            <c:bubble3D val="0"/>
            <c:spPr>
              <a:solidFill>
                <a:srgbClr val="00B050"/>
              </a:solidFill>
            </c:spPr>
            <c:extLst>
              <c:ext xmlns:c16="http://schemas.microsoft.com/office/drawing/2014/chart" uri="{C3380CC4-5D6E-409C-BE32-E72D297353CC}">
                <c16:uniqueId val="{0000001B-1755-4FF7-9BEE-43957A4EEFA8}"/>
              </c:ext>
            </c:extLst>
          </c:dPt>
          <c:dPt>
            <c:idx val="22"/>
            <c:invertIfNegative val="0"/>
            <c:bubble3D val="0"/>
            <c:extLst>
              <c:ext xmlns:c16="http://schemas.microsoft.com/office/drawing/2014/chart" uri="{C3380CC4-5D6E-409C-BE32-E72D297353CC}">
                <c16:uniqueId val="{0000001C-1755-4FF7-9BEE-43957A4EEFA8}"/>
              </c:ext>
            </c:extLst>
          </c:dPt>
          <c:dPt>
            <c:idx val="23"/>
            <c:invertIfNegative val="0"/>
            <c:bubble3D val="0"/>
            <c:spPr>
              <a:solidFill>
                <a:srgbClr val="00B050"/>
              </a:solidFill>
            </c:spPr>
            <c:extLst>
              <c:ext xmlns:c16="http://schemas.microsoft.com/office/drawing/2014/chart" uri="{C3380CC4-5D6E-409C-BE32-E72D297353CC}">
                <c16:uniqueId val="{0000001E-1755-4FF7-9BEE-43957A4EEFA8}"/>
              </c:ext>
            </c:extLst>
          </c:dPt>
          <c:dPt>
            <c:idx val="24"/>
            <c:invertIfNegative val="0"/>
            <c:bubble3D val="0"/>
            <c:extLst>
              <c:ext xmlns:c16="http://schemas.microsoft.com/office/drawing/2014/chart" uri="{C3380CC4-5D6E-409C-BE32-E72D297353CC}">
                <c16:uniqueId val="{0000001F-1755-4FF7-9BEE-43957A4EEFA8}"/>
              </c:ext>
            </c:extLst>
          </c:dPt>
          <c:dPt>
            <c:idx val="25"/>
            <c:invertIfNegative val="0"/>
            <c:bubble3D val="0"/>
            <c:extLst>
              <c:ext xmlns:c16="http://schemas.microsoft.com/office/drawing/2014/chart" uri="{C3380CC4-5D6E-409C-BE32-E72D297353CC}">
                <c16:uniqueId val="{00000020-1755-4FF7-9BEE-43957A4EEFA8}"/>
              </c:ext>
            </c:extLst>
          </c:dPt>
          <c:dLbls>
            <c:dLbl>
              <c:idx val="11"/>
              <c:spPr>
                <a:solidFill>
                  <a:schemeClr val="bg1"/>
                </a:solidFill>
              </c:spPr>
              <c:txPr>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C-1755-4FF7-9BEE-43957A4EEFA8}"/>
                </c:ext>
              </c:extLst>
            </c:dLbl>
            <c:dLbl>
              <c:idx val="12"/>
              <c:spPr>
                <a:solidFill>
                  <a:schemeClr val="bg1"/>
                </a:solidFill>
              </c:spPr>
              <c:txPr>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D-1755-4FF7-9BEE-43957A4EEFA8}"/>
                </c:ext>
              </c:extLst>
            </c:dLbl>
            <c:dLbl>
              <c:idx val="13"/>
              <c:spPr>
                <a:solidFill>
                  <a:schemeClr val="bg1"/>
                </a:solidFill>
                <a:ln>
                  <a:noFill/>
                </a:ln>
                <a:effectLst/>
              </c:spPr>
              <c:txPr>
                <a:bodyPr wrap="square" lIns="38100" tIns="19050" rIns="38100" bIns="19050" anchor="ctr">
                  <a:spAutoFit/>
                </a:bodyPr>
                <a:lstStyle/>
                <a:p>
                  <a:pPr>
                    <a:defRPr>
                      <a:solidFill>
                        <a:schemeClr val="tx1"/>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F-1755-4FF7-9BEE-43957A4EEFA8}"/>
                </c:ext>
              </c:extLst>
            </c:dLbl>
            <c:spPr>
              <a:solidFill>
                <a:sysClr val="window" lastClr="FFFFFF"/>
              </a:solidFill>
              <a:ln>
                <a:noFill/>
              </a:ln>
              <a:effectLst/>
            </c:sp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factory'!$L$9:$AA$9</c:f>
              <c:numCache>
                <c:formatCode>0.00</c:formatCode>
                <c:ptCount val="16"/>
                <c:pt idx="0">
                  <c:v>3.47</c:v>
                </c:pt>
                <c:pt idx="1">
                  <c:v>3.46</c:v>
                </c:pt>
                <c:pt idx="2">
                  <c:v>51.38</c:v>
                </c:pt>
                <c:pt idx="3">
                  <c:v>56.36</c:v>
                </c:pt>
                <c:pt idx="4">
                  <c:v>3.28</c:v>
                </c:pt>
                <c:pt idx="5">
                  <c:v>3.32</c:v>
                </c:pt>
                <c:pt idx="6">
                  <c:v>0.78</c:v>
                </c:pt>
                <c:pt idx="7">
                  <c:v>0.74</c:v>
                </c:pt>
                <c:pt idx="8">
                  <c:v>0.54</c:v>
                </c:pt>
                <c:pt idx="9">
                  <c:v>0.54499999999999993</c:v>
                </c:pt>
                <c:pt idx="10">
                  <c:v>0.62</c:v>
                </c:pt>
                <c:pt idx="11">
                  <c:v>0.62</c:v>
                </c:pt>
                <c:pt idx="12">
                  <c:v>3.1829999999999998</c:v>
                </c:pt>
                <c:pt idx="13">
                  <c:v>3.12</c:v>
                </c:pt>
                <c:pt idx="14">
                  <c:v>1.86</c:v>
                </c:pt>
                <c:pt idx="15">
                  <c:v>1.77</c:v>
                </c:pt>
              </c:numCache>
            </c:numRef>
          </c:val>
          <c:extLst>
            <c:ext xmlns:c16="http://schemas.microsoft.com/office/drawing/2014/chart" uri="{C3380CC4-5D6E-409C-BE32-E72D297353CC}">
              <c16:uniqueId val="{00000021-1755-4FF7-9BEE-43957A4EEFA8}"/>
            </c:ext>
          </c:extLst>
        </c:ser>
        <c:dLbls>
          <c:showLegendKey val="0"/>
          <c:showVal val="0"/>
          <c:showCatName val="0"/>
          <c:showSerName val="0"/>
          <c:showPercent val="0"/>
          <c:showBubbleSize val="0"/>
        </c:dLbls>
        <c:gapWidth val="30"/>
        <c:axId val="234882904"/>
        <c:axId val="2869808"/>
      </c:barChart>
      <c:catAx>
        <c:axId val="234882904"/>
        <c:scaling>
          <c:orientation val="minMax"/>
        </c:scaling>
        <c:delete val="0"/>
        <c:axPos val="b"/>
        <c:numFmt formatCode="General" sourceLinked="0"/>
        <c:majorTickMark val="none"/>
        <c:minorTickMark val="none"/>
        <c:tickLblPos val="nextTo"/>
        <c:crossAx val="2869808"/>
        <c:crossesAt val="-5"/>
        <c:auto val="1"/>
        <c:lblAlgn val="ctr"/>
        <c:lblOffset val="100"/>
        <c:noMultiLvlLbl val="0"/>
      </c:catAx>
      <c:valAx>
        <c:axId val="2869808"/>
        <c:scaling>
          <c:orientation val="minMax"/>
          <c:max val="7"/>
          <c:min val="0"/>
        </c:scaling>
        <c:delete val="0"/>
        <c:axPos val="l"/>
        <c:title>
          <c:tx>
            <c:rich>
              <a:bodyPr rot="-5400000" vert="horz"/>
              <a:lstStyle/>
              <a:p>
                <a:pPr>
                  <a:defRPr/>
                </a:pPr>
                <a:r>
                  <a:rPr lang="en-US"/>
                  <a:t>M</a:t>
                </a:r>
                <a:r>
                  <a:rPr lang="en-US" sz="1400"/>
                  <a:t>3</a:t>
                </a:r>
                <a:r>
                  <a:rPr lang="en-US"/>
                  <a:t>/ T</a:t>
                </a:r>
              </a:p>
            </c:rich>
          </c:tx>
          <c:layout/>
          <c:overlay val="0"/>
        </c:title>
        <c:numFmt formatCode="#,##0" sourceLinked="0"/>
        <c:majorTickMark val="out"/>
        <c:minorTickMark val="none"/>
        <c:tickLblPos val="nextTo"/>
        <c:crossAx val="234882904"/>
        <c:crosses val="autoZero"/>
        <c:crossBetween val="between"/>
      </c:valAx>
    </c:plotArea>
    <c:plotVisOnly val="1"/>
    <c:dispBlanksAs val="gap"/>
    <c:showDLblsOverMax val="0"/>
  </c:chart>
  <c:spPr>
    <a:ln w="28575">
      <a:solidFill>
        <a:schemeClr val="accent1"/>
      </a:solidFill>
    </a:ln>
  </c:spPr>
  <c:txPr>
    <a:bodyPr/>
    <a:lstStyle/>
    <a:p>
      <a:pPr>
        <a:defRPr sz="1200"/>
      </a:pPr>
      <a:endParaRPr lang="en-US"/>
    </a:p>
  </c:txPr>
  <c:printSettings>
    <c:headerFooter/>
    <c:pageMargins b="0.75000000000000122" l="0.70000000000000062" r="0.70000000000000062" t="0.75000000000000122"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Behavioural Feedback Session(BFS)</a:t>
            </a:r>
          </a:p>
        </c:rich>
      </c:tx>
      <c:layout/>
      <c:overlay val="0"/>
    </c:title>
    <c:autoTitleDeleted val="0"/>
    <c:plotArea>
      <c:layout>
        <c:manualLayout>
          <c:layoutTarget val="inner"/>
          <c:xMode val="edge"/>
          <c:yMode val="edge"/>
          <c:x val="5.5806314717260247E-2"/>
          <c:y val="8.4974624101548102E-2"/>
          <c:w val="0.89853260948399016"/>
          <c:h val="0.76500663679688929"/>
        </c:manualLayout>
      </c:layout>
      <c:barChart>
        <c:barDir val="col"/>
        <c:grouping val="clustered"/>
        <c:varyColors val="0"/>
        <c:ser>
          <c:idx val="1"/>
          <c:order val="0"/>
          <c:tx>
            <c:strRef>
              <c:f>'Summary per factory'!$B$10:$G$10</c:f>
              <c:strCache>
                <c:ptCount val="6"/>
                <c:pt idx="0">
                  <c:v>Behavioural Feedback Session</c:v>
                </c:pt>
                <c:pt idx="1">
                  <c:v>Others</c:v>
                </c:pt>
                <c:pt idx="2">
                  <c:v>Leading</c:v>
                </c:pt>
                <c:pt idx="3">
                  <c:v>Rate</c:v>
                </c:pt>
                <c:pt idx="4">
                  <c:v>SHE</c:v>
                </c:pt>
                <c:pt idx="5">
                  <c:v>&gt;</c:v>
                </c:pt>
              </c:strCache>
            </c:strRef>
          </c:tx>
          <c:spPr>
            <a:solidFill>
              <a:schemeClr val="tx1"/>
            </a:solidFill>
          </c:spPr>
          <c:invertIfNegative val="0"/>
          <c:dPt>
            <c:idx val="0"/>
            <c:invertIfNegative val="0"/>
            <c:bubble3D val="0"/>
            <c:extLst>
              <c:ext xmlns:c16="http://schemas.microsoft.com/office/drawing/2014/chart" uri="{C3380CC4-5D6E-409C-BE32-E72D297353CC}">
                <c16:uniqueId val="{00000000-678B-47F4-AD48-91131A34A181}"/>
              </c:ext>
            </c:extLst>
          </c:dPt>
          <c:dPt>
            <c:idx val="1"/>
            <c:invertIfNegative val="0"/>
            <c:bubble3D val="0"/>
            <c:spPr>
              <a:solidFill>
                <a:srgbClr val="00B050"/>
              </a:solidFill>
            </c:spPr>
            <c:extLst>
              <c:ext xmlns:c16="http://schemas.microsoft.com/office/drawing/2014/chart" uri="{C3380CC4-5D6E-409C-BE32-E72D297353CC}">
                <c16:uniqueId val="{00000002-678B-47F4-AD48-91131A34A181}"/>
              </c:ext>
            </c:extLst>
          </c:dPt>
          <c:dPt>
            <c:idx val="2"/>
            <c:invertIfNegative val="0"/>
            <c:bubble3D val="0"/>
            <c:extLst>
              <c:ext xmlns:c16="http://schemas.microsoft.com/office/drawing/2014/chart" uri="{C3380CC4-5D6E-409C-BE32-E72D297353CC}">
                <c16:uniqueId val="{00000003-678B-47F4-AD48-91131A34A181}"/>
              </c:ext>
            </c:extLst>
          </c:dPt>
          <c:dPt>
            <c:idx val="3"/>
            <c:invertIfNegative val="0"/>
            <c:bubble3D val="0"/>
            <c:spPr>
              <a:solidFill>
                <a:srgbClr val="FF0000"/>
              </a:solidFill>
            </c:spPr>
            <c:extLst>
              <c:ext xmlns:c16="http://schemas.microsoft.com/office/drawing/2014/chart" uri="{C3380CC4-5D6E-409C-BE32-E72D297353CC}">
                <c16:uniqueId val="{00000005-678B-47F4-AD48-91131A34A181}"/>
              </c:ext>
            </c:extLst>
          </c:dPt>
          <c:dPt>
            <c:idx val="4"/>
            <c:invertIfNegative val="0"/>
            <c:bubble3D val="0"/>
            <c:extLst>
              <c:ext xmlns:c16="http://schemas.microsoft.com/office/drawing/2014/chart" uri="{C3380CC4-5D6E-409C-BE32-E72D297353CC}">
                <c16:uniqueId val="{00000006-678B-47F4-AD48-91131A34A181}"/>
              </c:ext>
            </c:extLst>
          </c:dPt>
          <c:dPt>
            <c:idx val="5"/>
            <c:invertIfNegative val="0"/>
            <c:bubble3D val="0"/>
            <c:spPr>
              <a:solidFill>
                <a:srgbClr val="FF0000"/>
              </a:solidFill>
            </c:spPr>
            <c:extLst>
              <c:ext xmlns:c16="http://schemas.microsoft.com/office/drawing/2014/chart" uri="{C3380CC4-5D6E-409C-BE32-E72D297353CC}">
                <c16:uniqueId val="{00000008-678B-47F4-AD48-91131A34A181}"/>
              </c:ext>
            </c:extLst>
          </c:dPt>
          <c:dPt>
            <c:idx val="6"/>
            <c:invertIfNegative val="0"/>
            <c:bubble3D val="0"/>
            <c:extLst>
              <c:ext xmlns:c16="http://schemas.microsoft.com/office/drawing/2014/chart" uri="{C3380CC4-5D6E-409C-BE32-E72D297353CC}">
                <c16:uniqueId val="{00000009-678B-47F4-AD48-91131A34A181}"/>
              </c:ext>
            </c:extLst>
          </c:dPt>
          <c:dPt>
            <c:idx val="7"/>
            <c:invertIfNegative val="0"/>
            <c:bubble3D val="0"/>
            <c:spPr>
              <a:solidFill>
                <a:srgbClr val="00B050"/>
              </a:solidFill>
            </c:spPr>
            <c:extLst>
              <c:ext xmlns:c16="http://schemas.microsoft.com/office/drawing/2014/chart" uri="{C3380CC4-5D6E-409C-BE32-E72D297353CC}">
                <c16:uniqueId val="{0000000B-678B-47F4-AD48-91131A34A181}"/>
              </c:ext>
            </c:extLst>
          </c:dPt>
          <c:dPt>
            <c:idx val="8"/>
            <c:invertIfNegative val="0"/>
            <c:bubble3D val="0"/>
            <c:extLst>
              <c:ext xmlns:c16="http://schemas.microsoft.com/office/drawing/2014/chart" uri="{C3380CC4-5D6E-409C-BE32-E72D297353CC}">
                <c16:uniqueId val="{0000000C-678B-47F4-AD48-91131A34A181}"/>
              </c:ext>
            </c:extLst>
          </c:dPt>
          <c:dPt>
            <c:idx val="9"/>
            <c:invertIfNegative val="0"/>
            <c:bubble3D val="0"/>
            <c:spPr>
              <a:solidFill>
                <a:srgbClr val="FF0000"/>
              </a:solidFill>
            </c:spPr>
            <c:extLst>
              <c:ext xmlns:c16="http://schemas.microsoft.com/office/drawing/2014/chart" uri="{C3380CC4-5D6E-409C-BE32-E72D297353CC}">
                <c16:uniqueId val="{0000000E-678B-47F4-AD48-91131A34A181}"/>
              </c:ext>
            </c:extLst>
          </c:dPt>
          <c:dPt>
            <c:idx val="10"/>
            <c:invertIfNegative val="0"/>
            <c:bubble3D val="0"/>
            <c:extLst>
              <c:ext xmlns:c16="http://schemas.microsoft.com/office/drawing/2014/chart" uri="{C3380CC4-5D6E-409C-BE32-E72D297353CC}">
                <c16:uniqueId val="{0000000F-678B-47F4-AD48-91131A34A181}"/>
              </c:ext>
            </c:extLst>
          </c:dPt>
          <c:dPt>
            <c:idx val="11"/>
            <c:invertIfNegative val="0"/>
            <c:bubble3D val="0"/>
            <c:spPr>
              <a:solidFill>
                <a:srgbClr val="00B050"/>
              </a:solidFill>
            </c:spPr>
            <c:extLst>
              <c:ext xmlns:c16="http://schemas.microsoft.com/office/drawing/2014/chart" uri="{C3380CC4-5D6E-409C-BE32-E72D297353CC}">
                <c16:uniqueId val="{00000011-678B-47F4-AD48-91131A34A181}"/>
              </c:ext>
            </c:extLst>
          </c:dPt>
          <c:dPt>
            <c:idx val="12"/>
            <c:invertIfNegative val="0"/>
            <c:bubble3D val="0"/>
            <c:extLst>
              <c:ext xmlns:c16="http://schemas.microsoft.com/office/drawing/2014/chart" uri="{C3380CC4-5D6E-409C-BE32-E72D297353CC}">
                <c16:uniqueId val="{00000012-678B-47F4-AD48-91131A34A181}"/>
              </c:ext>
            </c:extLst>
          </c:dPt>
          <c:dPt>
            <c:idx val="13"/>
            <c:invertIfNegative val="0"/>
            <c:bubble3D val="0"/>
            <c:spPr>
              <a:solidFill>
                <a:srgbClr val="00B050"/>
              </a:solidFill>
            </c:spPr>
            <c:extLst>
              <c:ext xmlns:c16="http://schemas.microsoft.com/office/drawing/2014/chart" uri="{C3380CC4-5D6E-409C-BE32-E72D297353CC}">
                <c16:uniqueId val="{00000014-678B-47F4-AD48-91131A34A181}"/>
              </c:ext>
            </c:extLst>
          </c:dPt>
          <c:dPt>
            <c:idx val="14"/>
            <c:invertIfNegative val="0"/>
            <c:bubble3D val="0"/>
            <c:extLst>
              <c:ext xmlns:c16="http://schemas.microsoft.com/office/drawing/2014/chart" uri="{C3380CC4-5D6E-409C-BE32-E72D297353CC}">
                <c16:uniqueId val="{00000015-678B-47F4-AD48-91131A34A181}"/>
              </c:ext>
            </c:extLst>
          </c:dPt>
          <c:dPt>
            <c:idx val="15"/>
            <c:invertIfNegative val="0"/>
            <c:bubble3D val="0"/>
            <c:spPr>
              <a:solidFill>
                <a:srgbClr val="00B050"/>
              </a:solidFill>
            </c:spPr>
            <c:extLst>
              <c:ext xmlns:c16="http://schemas.microsoft.com/office/drawing/2014/chart" uri="{C3380CC4-5D6E-409C-BE32-E72D297353CC}">
                <c16:uniqueId val="{00000017-678B-47F4-AD48-91131A34A181}"/>
              </c:ext>
            </c:extLst>
          </c:dPt>
          <c:dPt>
            <c:idx val="16"/>
            <c:invertIfNegative val="0"/>
            <c:bubble3D val="0"/>
            <c:extLst>
              <c:ext xmlns:c16="http://schemas.microsoft.com/office/drawing/2014/chart" uri="{C3380CC4-5D6E-409C-BE32-E72D297353CC}">
                <c16:uniqueId val="{00000018-678B-47F4-AD48-91131A34A181}"/>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factory'!$L$10:$AA$10</c:f>
              <c:numCache>
                <c:formatCode>0.0</c:formatCode>
                <c:ptCount val="16"/>
                <c:pt idx="0">
                  <c:v>9</c:v>
                </c:pt>
                <c:pt idx="1">
                  <c:v>11</c:v>
                </c:pt>
                <c:pt idx="2">
                  <c:v>12</c:v>
                </c:pt>
                <c:pt idx="3">
                  <c:v>10.363367252920664</c:v>
                </c:pt>
                <c:pt idx="4" formatCode="0.00">
                  <c:v>8.879999999999999</c:v>
                </c:pt>
                <c:pt idx="5">
                  <c:v>6.160000000000001</c:v>
                </c:pt>
                <c:pt idx="6" formatCode="0.00">
                  <c:v>9</c:v>
                </c:pt>
                <c:pt idx="7">
                  <c:v>19.603098455598456</c:v>
                </c:pt>
                <c:pt idx="8" formatCode="0.00">
                  <c:v>9</c:v>
                </c:pt>
                <c:pt idx="9">
                  <c:v>7.1</c:v>
                </c:pt>
                <c:pt idx="10" formatCode="0.00">
                  <c:v>11.040000000000001</c:v>
                </c:pt>
                <c:pt idx="11">
                  <c:v>21.913857377049176</c:v>
                </c:pt>
                <c:pt idx="12">
                  <c:v>9</c:v>
                </c:pt>
                <c:pt idx="13">
                  <c:v>14.3</c:v>
                </c:pt>
                <c:pt idx="14" formatCode="0.00">
                  <c:v>10</c:v>
                </c:pt>
                <c:pt idx="15">
                  <c:v>11.88</c:v>
                </c:pt>
              </c:numCache>
            </c:numRef>
          </c:val>
          <c:extLst>
            <c:ext xmlns:c16="http://schemas.microsoft.com/office/drawing/2014/chart" uri="{C3380CC4-5D6E-409C-BE32-E72D297353CC}">
              <c16:uniqueId val="{00000019-678B-47F4-AD48-91131A34A181}"/>
            </c:ext>
          </c:extLst>
        </c:ser>
        <c:dLbls>
          <c:showLegendKey val="0"/>
          <c:showVal val="0"/>
          <c:showCatName val="0"/>
          <c:showSerName val="0"/>
          <c:showPercent val="0"/>
          <c:showBubbleSize val="0"/>
        </c:dLbls>
        <c:gapWidth val="30"/>
        <c:axId val="2870592"/>
        <c:axId val="2870984"/>
      </c:barChart>
      <c:catAx>
        <c:axId val="2870592"/>
        <c:scaling>
          <c:orientation val="minMax"/>
        </c:scaling>
        <c:delete val="0"/>
        <c:axPos val="b"/>
        <c:numFmt formatCode="General" sourceLinked="0"/>
        <c:majorTickMark val="none"/>
        <c:minorTickMark val="none"/>
        <c:tickLblPos val="nextTo"/>
        <c:crossAx val="2870984"/>
        <c:crossesAt val="-10"/>
        <c:auto val="1"/>
        <c:lblAlgn val="ctr"/>
        <c:lblOffset val="100"/>
        <c:noMultiLvlLbl val="0"/>
      </c:catAx>
      <c:valAx>
        <c:axId val="2870984"/>
        <c:scaling>
          <c:orientation val="minMax"/>
        </c:scaling>
        <c:delete val="0"/>
        <c:axPos val="l"/>
        <c:title>
          <c:tx>
            <c:rich>
              <a:bodyPr rot="-5400000" vert="horz"/>
              <a:lstStyle/>
              <a:p>
                <a:pPr>
                  <a:defRPr/>
                </a:pPr>
                <a:r>
                  <a:rPr lang="en-US"/>
                  <a:t>Rate</a:t>
                </a:r>
              </a:p>
            </c:rich>
          </c:tx>
          <c:layout/>
          <c:overlay val="0"/>
        </c:title>
        <c:numFmt formatCode="#,##0" sourceLinked="0"/>
        <c:majorTickMark val="out"/>
        <c:minorTickMark val="none"/>
        <c:tickLblPos val="nextTo"/>
        <c:crossAx val="2870592"/>
        <c:crosses val="autoZero"/>
        <c:crossBetween val="between"/>
      </c:valAx>
      <c:spPr>
        <a:noFill/>
        <a:ln w="25400">
          <a:noFill/>
        </a:ln>
      </c:spPr>
    </c:plotArea>
    <c:plotVisOnly val="0"/>
    <c:dispBlanksAs val="zero"/>
    <c:showDLblsOverMax val="0"/>
  </c:chart>
  <c:spPr>
    <a:ln w="28575">
      <a:solidFill>
        <a:schemeClr val="accent1"/>
      </a:solidFill>
    </a:ln>
  </c:spPr>
  <c:txPr>
    <a:bodyPr/>
    <a:lstStyle/>
    <a:p>
      <a:pPr>
        <a:defRPr sz="1200"/>
      </a:pPr>
      <a:endParaRPr lang="en-US"/>
    </a:p>
  </c:txPr>
  <c:printSettings>
    <c:headerFooter/>
    <c:pageMargins b="0.75000000000000122" l="0.70000000000000062" r="0.70000000000000062" t="0.75000000000000122"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Solid Waste Ratio</a:t>
            </a:r>
          </a:p>
        </c:rich>
      </c:tx>
      <c:layout/>
      <c:overlay val="0"/>
    </c:title>
    <c:autoTitleDeleted val="0"/>
    <c:plotArea>
      <c:layout/>
      <c:barChart>
        <c:barDir val="col"/>
        <c:grouping val="clustered"/>
        <c:varyColors val="0"/>
        <c:ser>
          <c:idx val="0"/>
          <c:order val="0"/>
          <c:tx>
            <c:strRef>
              <c:f>'Summary per factory'!$B$11:$G$11</c:f>
              <c:strCache>
                <c:ptCount val="6"/>
                <c:pt idx="0">
                  <c:v>Solid Waste </c:v>
                </c:pt>
                <c:pt idx="1">
                  <c:v>Others</c:v>
                </c:pt>
                <c:pt idx="2">
                  <c:v>Lagging</c:v>
                </c:pt>
                <c:pt idx="3">
                  <c:v>Ton</c:v>
                </c:pt>
                <c:pt idx="4">
                  <c:v>SHE</c:v>
                </c:pt>
                <c:pt idx="5">
                  <c:v>&lt;</c:v>
                </c:pt>
              </c:strCache>
            </c:strRef>
          </c:tx>
          <c:spPr>
            <a:solidFill>
              <a:schemeClr val="tx1"/>
            </a:solidFill>
          </c:spPr>
          <c:invertIfNegative val="0"/>
          <c:dPt>
            <c:idx val="1"/>
            <c:invertIfNegative val="0"/>
            <c:bubble3D val="0"/>
            <c:spPr>
              <a:solidFill>
                <a:srgbClr val="00B050"/>
              </a:solidFill>
            </c:spPr>
            <c:extLst>
              <c:ext xmlns:c16="http://schemas.microsoft.com/office/drawing/2014/chart" uri="{C3380CC4-5D6E-409C-BE32-E72D297353CC}">
                <c16:uniqueId val="{00000001-AC79-45EA-93FA-04D46E54A816}"/>
              </c:ext>
            </c:extLst>
          </c:dPt>
          <c:dPt>
            <c:idx val="3"/>
            <c:invertIfNegative val="0"/>
            <c:bubble3D val="0"/>
            <c:spPr>
              <a:solidFill>
                <a:srgbClr val="FF0000"/>
              </a:solidFill>
            </c:spPr>
            <c:extLst>
              <c:ext xmlns:c16="http://schemas.microsoft.com/office/drawing/2014/chart" uri="{C3380CC4-5D6E-409C-BE32-E72D297353CC}">
                <c16:uniqueId val="{00000003-AC79-45EA-93FA-04D46E54A816}"/>
              </c:ext>
            </c:extLst>
          </c:dPt>
          <c:dPt>
            <c:idx val="5"/>
            <c:invertIfNegative val="0"/>
            <c:bubble3D val="0"/>
            <c:spPr>
              <a:solidFill>
                <a:srgbClr val="00B050"/>
              </a:solidFill>
            </c:spPr>
            <c:extLst>
              <c:ext xmlns:c16="http://schemas.microsoft.com/office/drawing/2014/chart" uri="{C3380CC4-5D6E-409C-BE32-E72D297353CC}">
                <c16:uniqueId val="{00000005-AC79-45EA-93FA-04D46E54A816}"/>
              </c:ext>
            </c:extLst>
          </c:dPt>
          <c:dPt>
            <c:idx val="7"/>
            <c:invertIfNegative val="0"/>
            <c:bubble3D val="0"/>
            <c:spPr>
              <a:solidFill>
                <a:srgbClr val="00B050"/>
              </a:solidFill>
            </c:spPr>
            <c:extLst>
              <c:ext xmlns:c16="http://schemas.microsoft.com/office/drawing/2014/chart" uri="{C3380CC4-5D6E-409C-BE32-E72D297353CC}">
                <c16:uniqueId val="{00000007-AC79-45EA-93FA-04D46E54A816}"/>
              </c:ext>
            </c:extLst>
          </c:dPt>
          <c:dPt>
            <c:idx val="9"/>
            <c:invertIfNegative val="0"/>
            <c:bubble3D val="0"/>
            <c:spPr>
              <a:solidFill>
                <a:srgbClr val="FF0000"/>
              </a:solidFill>
            </c:spPr>
            <c:extLst>
              <c:ext xmlns:c16="http://schemas.microsoft.com/office/drawing/2014/chart" uri="{C3380CC4-5D6E-409C-BE32-E72D297353CC}">
                <c16:uniqueId val="{00000009-AC79-45EA-93FA-04D46E54A816}"/>
              </c:ext>
            </c:extLst>
          </c:dPt>
          <c:dPt>
            <c:idx val="10"/>
            <c:invertIfNegative val="0"/>
            <c:bubble3D val="0"/>
            <c:extLst>
              <c:ext xmlns:c16="http://schemas.microsoft.com/office/drawing/2014/chart" uri="{C3380CC4-5D6E-409C-BE32-E72D297353CC}">
                <c16:uniqueId val="{0000000A-AC79-45EA-93FA-04D46E54A816}"/>
              </c:ext>
            </c:extLst>
          </c:dPt>
          <c:dPt>
            <c:idx val="11"/>
            <c:invertIfNegative val="0"/>
            <c:bubble3D val="0"/>
            <c:spPr>
              <a:solidFill>
                <a:srgbClr val="FF0000"/>
              </a:solidFill>
            </c:spPr>
            <c:extLst>
              <c:ext xmlns:c16="http://schemas.microsoft.com/office/drawing/2014/chart" uri="{C3380CC4-5D6E-409C-BE32-E72D297353CC}">
                <c16:uniqueId val="{0000000C-AC79-45EA-93FA-04D46E54A816}"/>
              </c:ext>
            </c:extLst>
          </c:dPt>
          <c:dPt>
            <c:idx val="12"/>
            <c:invertIfNegative val="0"/>
            <c:bubble3D val="0"/>
            <c:extLst>
              <c:ext xmlns:c16="http://schemas.microsoft.com/office/drawing/2014/chart" uri="{C3380CC4-5D6E-409C-BE32-E72D297353CC}">
                <c16:uniqueId val="{0000000D-AC79-45EA-93FA-04D46E54A816}"/>
              </c:ext>
            </c:extLst>
          </c:dPt>
          <c:dPt>
            <c:idx val="13"/>
            <c:invertIfNegative val="0"/>
            <c:bubble3D val="0"/>
            <c:spPr>
              <a:solidFill>
                <a:srgbClr val="00B050"/>
              </a:solidFill>
            </c:spPr>
            <c:extLst>
              <c:ext xmlns:c16="http://schemas.microsoft.com/office/drawing/2014/chart" uri="{C3380CC4-5D6E-409C-BE32-E72D297353CC}">
                <c16:uniqueId val="{0000000F-AC79-45EA-93FA-04D46E54A816}"/>
              </c:ext>
            </c:extLst>
          </c:dPt>
          <c:dPt>
            <c:idx val="14"/>
            <c:invertIfNegative val="0"/>
            <c:bubble3D val="0"/>
            <c:extLst>
              <c:ext xmlns:c16="http://schemas.microsoft.com/office/drawing/2014/chart" uri="{C3380CC4-5D6E-409C-BE32-E72D297353CC}">
                <c16:uniqueId val="{00000010-AC79-45EA-93FA-04D46E54A816}"/>
              </c:ext>
            </c:extLst>
          </c:dPt>
          <c:dPt>
            <c:idx val="15"/>
            <c:invertIfNegative val="0"/>
            <c:bubble3D val="0"/>
            <c:spPr>
              <a:solidFill>
                <a:srgbClr val="00B050"/>
              </a:solidFill>
            </c:spPr>
            <c:extLst>
              <c:ext xmlns:c16="http://schemas.microsoft.com/office/drawing/2014/chart" uri="{C3380CC4-5D6E-409C-BE32-E72D297353CC}">
                <c16:uniqueId val="{00000012-AC79-45EA-93FA-04D46E54A816}"/>
              </c:ext>
            </c:extLst>
          </c:dPt>
          <c:dPt>
            <c:idx val="16"/>
            <c:invertIfNegative val="0"/>
            <c:bubble3D val="0"/>
            <c:extLst>
              <c:ext xmlns:c16="http://schemas.microsoft.com/office/drawing/2014/chart" uri="{C3380CC4-5D6E-409C-BE32-E72D297353CC}">
                <c16:uniqueId val="{00000013-AC79-45EA-93FA-04D46E54A816}"/>
              </c:ext>
            </c:extLst>
          </c:dPt>
          <c:dPt>
            <c:idx val="17"/>
            <c:invertIfNegative val="0"/>
            <c:bubble3D val="0"/>
            <c:spPr>
              <a:solidFill>
                <a:srgbClr val="00B050"/>
              </a:solidFill>
            </c:spPr>
            <c:extLst>
              <c:ext xmlns:c16="http://schemas.microsoft.com/office/drawing/2014/chart" uri="{C3380CC4-5D6E-409C-BE32-E72D297353CC}">
                <c16:uniqueId val="{00000015-AC79-45EA-93FA-04D46E54A816}"/>
              </c:ext>
            </c:extLst>
          </c:dPt>
          <c:dPt>
            <c:idx val="18"/>
            <c:invertIfNegative val="0"/>
            <c:bubble3D val="0"/>
            <c:extLst>
              <c:ext xmlns:c16="http://schemas.microsoft.com/office/drawing/2014/chart" uri="{C3380CC4-5D6E-409C-BE32-E72D297353CC}">
                <c16:uniqueId val="{00000016-AC79-45EA-93FA-04D46E54A816}"/>
              </c:ext>
            </c:extLst>
          </c:dPt>
          <c:dPt>
            <c:idx val="19"/>
            <c:invertIfNegative val="0"/>
            <c:bubble3D val="0"/>
            <c:spPr>
              <a:solidFill>
                <a:srgbClr val="00B050"/>
              </a:solidFill>
            </c:spPr>
            <c:extLst>
              <c:ext xmlns:c16="http://schemas.microsoft.com/office/drawing/2014/chart" uri="{C3380CC4-5D6E-409C-BE32-E72D297353CC}">
                <c16:uniqueId val="{00000018-AC79-45EA-93FA-04D46E54A816}"/>
              </c:ext>
            </c:extLst>
          </c:dPt>
          <c:dPt>
            <c:idx val="20"/>
            <c:invertIfNegative val="0"/>
            <c:bubble3D val="0"/>
            <c:extLst>
              <c:ext xmlns:c16="http://schemas.microsoft.com/office/drawing/2014/chart" uri="{C3380CC4-5D6E-409C-BE32-E72D297353CC}">
                <c16:uniqueId val="{00000019-AC79-45EA-93FA-04D46E54A816}"/>
              </c:ext>
            </c:extLst>
          </c:dPt>
          <c:dPt>
            <c:idx val="21"/>
            <c:invertIfNegative val="0"/>
            <c:bubble3D val="0"/>
            <c:spPr>
              <a:solidFill>
                <a:srgbClr val="00B050"/>
              </a:solidFill>
            </c:spPr>
            <c:extLst>
              <c:ext xmlns:c16="http://schemas.microsoft.com/office/drawing/2014/chart" uri="{C3380CC4-5D6E-409C-BE32-E72D297353CC}">
                <c16:uniqueId val="{0000001B-AC79-45EA-93FA-04D46E54A816}"/>
              </c:ext>
            </c:extLst>
          </c:dPt>
          <c:dPt>
            <c:idx val="22"/>
            <c:invertIfNegative val="0"/>
            <c:bubble3D val="0"/>
            <c:extLst>
              <c:ext xmlns:c16="http://schemas.microsoft.com/office/drawing/2014/chart" uri="{C3380CC4-5D6E-409C-BE32-E72D297353CC}">
                <c16:uniqueId val="{0000001C-AC79-45EA-93FA-04D46E54A816}"/>
              </c:ext>
            </c:extLst>
          </c:dPt>
          <c:dPt>
            <c:idx val="23"/>
            <c:invertIfNegative val="0"/>
            <c:bubble3D val="0"/>
            <c:spPr>
              <a:solidFill>
                <a:srgbClr val="00B050"/>
              </a:solidFill>
            </c:spPr>
            <c:extLst>
              <c:ext xmlns:c16="http://schemas.microsoft.com/office/drawing/2014/chart" uri="{C3380CC4-5D6E-409C-BE32-E72D297353CC}">
                <c16:uniqueId val="{0000001E-AC79-45EA-93FA-04D46E54A816}"/>
              </c:ext>
            </c:extLst>
          </c:dPt>
          <c:dPt>
            <c:idx val="24"/>
            <c:invertIfNegative val="0"/>
            <c:bubble3D val="0"/>
            <c:extLst>
              <c:ext xmlns:c16="http://schemas.microsoft.com/office/drawing/2014/chart" uri="{C3380CC4-5D6E-409C-BE32-E72D297353CC}">
                <c16:uniqueId val="{0000001F-AC79-45EA-93FA-04D46E54A816}"/>
              </c:ext>
            </c:extLst>
          </c:dPt>
          <c:dPt>
            <c:idx val="25"/>
            <c:invertIfNegative val="0"/>
            <c:bubble3D val="0"/>
            <c:extLst>
              <c:ext xmlns:c16="http://schemas.microsoft.com/office/drawing/2014/chart" uri="{C3380CC4-5D6E-409C-BE32-E72D297353CC}">
                <c16:uniqueId val="{00000020-AC79-45EA-93FA-04D46E54A816}"/>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factory'!$L$11:$AA$11</c:f>
              <c:numCache>
                <c:formatCode>0</c:formatCode>
                <c:ptCount val="16"/>
                <c:pt idx="0">
                  <c:v>3356</c:v>
                </c:pt>
                <c:pt idx="1">
                  <c:v>1726</c:v>
                </c:pt>
                <c:pt idx="2">
                  <c:v>73.5</c:v>
                </c:pt>
                <c:pt idx="3">
                  <c:v>414</c:v>
                </c:pt>
                <c:pt idx="4">
                  <c:v>105</c:v>
                </c:pt>
                <c:pt idx="5">
                  <c:v>73</c:v>
                </c:pt>
                <c:pt idx="6">
                  <c:v>16</c:v>
                </c:pt>
                <c:pt idx="7">
                  <c:v>6.9242857142857144</c:v>
                </c:pt>
                <c:pt idx="8">
                  <c:v>112</c:v>
                </c:pt>
                <c:pt idx="9">
                  <c:v>145.76</c:v>
                </c:pt>
                <c:pt idx="10">
                  <c:v>16.670000000000002</c:v>
                </c:pt>
                <c:pt idx="11" formatCode="#,##0">
                  <c:v>127.15</c:v>
                </c:pt>
                <c:pt idx="12" formatCode="#,##0">
                  <c:v>410</c:v>
                </c:pt>
                <c:pt idx="13" formatCode="#,##0">
                  <c:v>159</c:v>
                </c:pt>
                <c:pt idx="14">
                  <c:v>1115</c:v>
                </c:pt>
                <c:pt idx="15" formatCode="#,##0">
                  <c:v>536.96</c:v>
                </c:pt>
              </c:numCache>
            </c:numRef>
          </c:val>
          <c:extLst>
            <c:ext xmlns:c16="http://schemas.microsoft.com/office/drawing/2014/chart" uri="{C3380CC4-5D6E-409C-BE32-E72D297353CC}">
              <c16:uniqueId val="{00000021-AC79-45EA-93FA-04D46E54A816}"/>
            </c:ext>
          </c:extLst>
        </c:ser>
        <c:dLbls>
          <c:showLegendKey val="0"/>
          <c:showVal val="0"/>
          <c:showCatName val="0"/>
          <c:showSerName val="0"/>
          <c:showPercent val="0"/>
          <c:showBubbleSize val="0"/>
        </c:dLbls>
        <c:gapWidth val="30"/>
        <c:axId val="542190216"/>
        <c:axId val="542190608"/>
      </c:barChart>
      <c:catAx>
        <c:axId val="542190216"/>
        <c:scaling>
          <c:orientation val="minMax"/>
        </c:scaling>
        <c:delete val="0"/>
        <c:axPos val="b"/>
        <c:numFmt formatCode="General" sourceLinked="0"/>
        <c:majorTickMark val="none"/>
        <c:minorTickMark val="none"/>
        <c:tickLblPos val="nextTo"/>
        <c:crossAx val="542190608"/>
        <c:crossesAt val="-100"/>
        <c:auto val="1"/>
        <c:lblAlgn val="ctr"/>
        <c:lblOffset val="100"/>
        <c:noMultiLvlLbl val="0"/>
      </c:catAx>
      <c:valAx>
        <c:axId val="542190608"/>
        <c:scaling>
          <c:orientation val="minMax"/>
          <c:max val="1500"/>
        </c:scaling>
        <c:delete val="0"/>
        <c:axPos val="l"/>
        <c:title>
          <c:tx>
            <c:rich>
              <a:bodyPr rot="-5400000" vert="horz"/>
              <a:lstStyle/>
              <a:p>
                <a:pPr>
                  <a:defRPr/>
                </a:pPr>
                <a:r>
                  <a:rPr lang="en-US"/>
                  <a:t>Ton</a:t>
                </a:r>
              </a:p>
            </c:rich>
          </c:tx>
          <c:layout/>
          <c:overlay val="0"/>
        </c:title>
        <c:numFmt formatCode="#,##0" sourceLinked="0"/>
        <c:majorTickMark val="out"/>
        <c:minorTickMark val="none"/>
        <c:tickLblPos val="nextTo"/>
        <c:crossAx val="542190216"/>
        <c:crosses val="autoZero"/>
        <c:crossBetween val="between"/>
        <c:majorUnit val="1000"/>
        <c:minorUnit val="200"/>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GHG Emission Index</a:t>
            </a:r>
          </a:p>
        </c:rich>
      </c:tx>
      <c:layout/>
      <c:overlay val="0"/>
    </c:title>
    <c:autoTitleDeleted val="0"/>
    <c:plotArea>
      <c:layout/>
      <c:barChart>
        <c:barDir val="col"/>
        <c:grouping val="clustered"/>
        <c:varyColors val="0"/>
        <c:ser>
          <c:idx val="0"/>
          <c:order val="0"/>
          <c:tx>
            <c:strRef>
              <c:f>'Summary per factory'!$B$12:$G$12</c:f>
              <c:strCache>
                <c:ptCount val="6"/>
                <c:pt idx="0">
                  <c:v>Green House Gas Emission</c:v>
                </c:pt>
                <c:pt idx="1">
                  <c:v>Mandatory</c:v>
                </c:pt>
                <c:pt idx="2">
                  <c:v>Lagging</c:v>
                </c:pt>
                <c:pt idx="3">
                  <c:v>kg CO2/t</c:v>
                </c:pt>
                <c:pt idx="4">
                  <c:v>SHE</c:v>
                </c:pt>
                <c:pt idx="5">
                  <c:v>&lt;</c:v>
                </c:pt>
              </c:strCache>
            </c:strRef>
          </c:tx>
          <c:spPr>
            <a:solidFill>
              <a:schemeClr val="tx1"/>
            </a:solidFill>
          </c:spPr>
          <c:invertIfNegative val="0"/>
          <c:dPt>
            <c:idx val="1"/>
            <c:invertIfNegative val="0"/>
            <c:bubble3D val="0"/>
            <c:spPr>
              <a:solidFill>
                <a:srgbClr val="FF0000"/>
              </a:solidFill>
            </c:spPr>
            <c:extLst>
              <c:ext xmlns:c16="http://schemas.microsoft.com/office/drawing/2014/chart" uri="{C3380CC4-5D6E-409C-BE32-E72D297353CC}">
                <c16:uniqueId val="{00000001-DF9B-40ED-AA83-F90126F311E0}"/>
              </c:ext>
            </c:extLst>
          </c:dPt>
          <c:dPt>
            <c:idx val="3"/>
            <c:invertIfNegative val="0"/>
            <c:bubble3D val="0"/>
            <c:spPr>
              <a:solidFill>
                <a:srgbClr val="FF0000"/>
              </a:solidFill>
            </c:spPr>
            <c:extLst>
              <c:ext xmlns:c16="http://schemas.microsoft.com/office/drawing/2014/chart" uri="{C3380CC4-5D6E-409C-BE32-E72D297353CC}">
                <c16:uniqueId val="{00000003-DF9B-40ED-AA83-F90126F311E0}"/>
              </c:ext>
            </c:extLst>
          </c:dPt>
          <c:dPt>
            <c:idx val="5"/>
            <c:invertIfNegative val="0"/>
            <c:bubble3D val="0"/>
            <c:spPr>
              <a:solidFill>
                <a:srgbClr val="FF0000"/>
              </a:solidFill>
            </c:spPr>
            <c:extLst>
              <c:ext xmlns:c16="http://schemas.microsoft.com/office/drawing/2014/chart" uri="{C3380CC4-5D6E-409C-BE32-E72D297353CC}">
                <c16:uniqueId val="{00000005-DF9B-40ED-AA83-F90126F311E0}"/>
              </c:ext>
            </c:extLst>
          </c:dPt>
          <c:dPt>
            <c:idx val="7"/>
            <c:invertIfNegative val="0"/>
            <c:bubble3D val="0"/>
            <c:spPr>
              <a:solidFill>
                <a:srgbClr val="00B050"/>
              </a:solidFill>
            </c:spPr>
            <c:extLst>
              <c:ext xmlns:c16="http://schemas.microsoft.com/office/drawing/2014/chart" uri="{C3380CC4-5D6E-409C-BE32-E72D297353CC}">
                <c16:uniqueId val="{00000007-DF9B-40ED-AA83-F90126F311E0}"/>
              </c:ext>
            </c:extLst>
          </c:dPt>
          <c:dPt>
            <c:idx val="9"/>
            <c:invertIfNegative val="0"/>
            <c:bubble3D val="0"/>
            <c:spPr>
              <a:solidFill>
                <a:srgbClr val="FF0000"/>
              </a:solidFill>
            </c:spPr>
            <c:extLst>
              <c:ext xmlns:c16="http://schemas.microsoft.com/office/drawing/2014/chart" uri="{C3380CC4-5D6E-409C-BE32-E72D297353CC}">
                <c16:uniqueId val="{00000009-DF9B-40ED-AA83-F90126F311E0}"/>
              </c:ext>
            </c:extLst>
          </c:dPt>
          <c:dPt>
            <c:idx val="10"/>
            <c:invertIfNegative val="0"/>
            <c:bubble3D val="0"/>
            <c:extLst>
              <c:ext xmlns:c16="http://schemas.microsoft.com/office/drawing/2014/chart" uri="{C3380CC4-5D6E-409C-BE32-E72D297353CC}">
                <c16:uniqueId val="{0000000A-DF9B-40ED-AA83-F90126F311E0}"/>
              </c:ext>
            </c:extLst>
          </c:dPt>
          <c:dPt>
            <c:idx val="11"/>
            <c:invertIfNegative val="0"/>
            <c:bubble3D val="0"/>
            <c:spPr>
              <a:solidFill>
                <a:srgbClr val="00B050"/>
              </a:solidFill>
            </c:spPr>
            <c:extLst>
              <c:ext xmlns:c16="http://schemas.microsoft.com/office/drawing/2014/chart" uri="{C3380CC4-5D6E-409C-BE32-E72D297353CC}">
                <c16:uniqueId val="{0000000C-DF9B-40ED-AA83-F90126F311E0}"/>
              </c:ext>
            </c:extLst>
          </c:dPt>
          <c:dPt>
            <c:idx val="12"/>
            <c:invertIfNegative val="0"/>
            <c:bubble3D val="0"/>
            <c:extLst>
              <c:ext xmlns:c16="http://schemas.microsoft.com/office/drawing/2014/chart" uri="{C3380CC4-5D6E-409C-BE32-E72D297353CC}">
                <c16:uniqueId val="{0000000D-DF9B-40ED-AA83-F90126F311E0}"/>
              </c:ext>
            </c:extLst>
          </c:dPt>
          <c:dPt>
            <c:idx val="13"/>
            <c:invertIfNegative val="0"/>
            <c:bubble3D val="0"/>
            <c:spPr>
              <a:solidFill>
                <a:srgbClr val="00B050"/>
              </a:solidFill>
            </c:spPr>
            <c:extLst>
              <c:ext xmlns:c16="http://schemas.microsoft.com/office/drawing/2014/chart" uri="{C3380CC4-5D6E-409C-BE32-E72D297353CC}">
                <c16:uniqueId val="{0000000F-DF9B-40ED-AA83-F90126F311E0}"/>
              </c:ext>
            </c:extLst>
          </c:dPt>
          <c:dPt>
            <c:idx val="14"/>
            <c:invertIfNegative val="0"/>
            <c:bubble3D val="0"/>
            <c:extLst>
              <c:ext xmlns:c16="http://schemas.microsoft.com/office/drawing/2014/chart" uri="{C3380CC4-5D6E-409C-BE32-E72D297353CC}">
                <c16:uniqueId val="{00000010-DF9B-40ED-AA83-F90126F311E0}"/>
              </c:ext>
            </c:extLst>
          </c:dPt>
          <c:dPt>
            <c:idx val="15"/>
            <c:invertIfNegative val="0"/>
            <c:bubble3D val="0"/>
            <c:spPr>
              <a:solidFill>
                <a:srgbClr val="FF0000"/>
              </a:solidFill>
            </c:spPr>
            <c:extLst>
              <c:ext xmlns:c16="http://schemas.microsoft.com/office/drawing/2014/chart" uri="{C3380CC4-5D6E-409C-BE32-E72D297353CC}">
                <c16:uniqueId val="{00000012-DF9B-40ED-AA83-F90126F311E0}"/>
              </c:ext>
            </c:extLst>
          </c:dPt>
          <c:dPt>
            <c:idx val="16"/>
            <c:invertIfNegative val="0"/>
            <c:bubble3D val="0"/>
            <c:extLst>
              <c:ext xmlns:c16="http://schemas.microsoft.com/office/drawing/2014/chart" uri="{C3380CC4-5D6E-409C-BE32-E72D297353CC}">
                <c16:uniqueId val="{00000013-DF9B-40ED-AA83-F90126F311E0}"/>
              </c:ext>
            </c:extLst>
          </c:dPt>
          <c:dPt>
            <c:idx val="17"/>
            <c:invertIfNegative val="0"/>
            <c:bubble3D val="0"/>
            <c:spPr>
              <a:solidFill>
                <a:srgbClr val="FF0000"/>
              </a:solidFill>
            </c:spPr>
            <c:extLst>
              <c:ext xmlns:c16="http://schemas.microsoft.com/office/drawing/2014/chart" uri="{C3380CC4-5D6E-409C-BE32-E72D297353CC}">
                <c16:uniqueId val="{00000015-DF9B-40ED-AA83-F90126F311E0}"/>
              </c:ext>
            </c:extLst>
          </c:dPt>
          <c:dPt>
            <c:idx val="18"/>
            <c:invertIfNegative val="0"/>
            <c:bubble3D val="0"/>
            <c:extLst>
              <c:ext xmlns:c16="http://schemas.microsoft.com/office/drawing/2014/chart" uri="{C3380CC4-5D6E-409C-BE32-E72D297353CC}">
                <c16:uniqueId val="{00000016-DF9B-40ED-AA83-F90126F311E0}"/>
              </c:ext>
            </c:extLst>
          </c:dPt>
          <c:dPt>
            <c:idx val="19"/>
            <c:invertIfNegative val="0"/>
            <c:bubble3D val="0"/>
            <c:spPr>
              <a:solidFill>
                <a:srgbClr val="00B050"/>
              </a:solidFill>
            </c:spPr>
            <c:extLst>
              <c:ext xmlns:c16="http://schemas.microsoft.com/office/drawing/2014/chart" uri="{C3380CC4-5D6E-409C-BE32-E72D297353CC}">
                <c16:uniqueId val="{00000018-DF9B-40ED-AA83-F90126F311E0}"/>
              </c:ext>
            </c:extLst>
          </c:dPt>
          <c:dPt>
            <c:idx val="20"/>
            <c:invertIfNegative val="0"/>
            <c:bubble3D val="0"/>
            <c:extLst>
              <c:ext xmlns:c16="http://schemas.microsoft.com/office/drawing/2014/chart" uri="{C3380CC4-5D6E-409C-BE32-E72D297353CC}">
                <c16:uniqueId val="{00000019-DF9B-40ED-AA83-F90126F311E0}"/>
              </c:ext>
            </c:extLst>
          </c:dPt>
          <c:dPt>
            <c:idx val="21"/>
            <c:invertIfNegative val="0"/>
            <c:bubble3D val="0"/>
            <c:spPr>
              <a:solidFill>
                <a:srgbClr val="00B050"/>
              </a:solidFill>
            </c:spPr>
            <c:extLst>
              <c:ext xmlns:c16="http://schemas.microsoft.com/office/drawing/2014/chart" uri="{C3380CC4-5D6E-409C-BE32-E72D297353CC}">
                <c16:uniqueId val="{0000001B-DF9B-40ED-AA83-F90126F311E0}"/>
              </c:ext>
            </c:extLst>
          </c:dPt>
          <c:dPt>
            <c:idx val="22"/>
            <c:invertIfNegative val="0"/>
            <c:bubble3D val="0"/>
            <c:extLst>
              <c:ext xmlns:c16="http://schemas.microsoft.com/office/drawing/2014/chart" uri="{C3380CC4-5D6E-409C-BE32-E72D297353CC}">
                <c16:uniqueId val="{0000001C-DF9B-40ED-AA83-F90126F311E0}"/>
              </c:ext>
            </c:extLst>
          </c:dPt>
          <c:dPt>
            <c:idx val="23"/>
            <c:invertIfNegative val="0"/>
            <c:bubble3D val="0"/>
            <c:spPr>
              <a:solidFill>
                <a:srgbClr val="FF0000"/>
              </a:solidFill>
            </c:spPr>
            <c:extLst>
              <c:ext xmlns:c16="http://schemas.microsoft.com/office/drawing/2014/chart" uri="{C3380CC4-5D6E-409C-BE32-E72D297353CC}">
                <c16:uniqueId val="{0000001E-DF9B-40ED-AA83-F90126F311E0}"/>
              </c:ext>
            </c:extLst>
          </c:dPt>
          <c:dPt>
            <c:idx val="24"/>
            <c:invertIfNegative val="0"/>
            <c:bubble3D val="0"/>
            <c:extLst>
              <c:ext xmlns:c16="http://schemas.microsoft.com/office/drawing/2014/chart" uri="{C3380CC4-5D6E-409C-BE32-E72D297353CC}">
                <c16:uniqueId val="{0000001F-DF9B-40ED-AA83-F90126F311E0}"/>
              </c:ext>
            </c:extLst>
          </c:dPt>
          <c:dPt>
            <c:idx val="25"/>
            <c:invertIfNegative val="0"/>
            <c:bubble3D val="0"/>
            <c:extLst>
              <c:ext xmlns:c16="http://schemas.microsoft.com/office/drawing/2014/chart" uri="{C3380CC4-5D6E-409C-BE32-E72D297353CC}">
                <c16:uniqueId val="{00000020-DF9B-40ED-AA83-F90126F311E0}"/>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factory'!$L$12:$AA$12</c:f>
              <c:numCache>
                <c:formatCode>0</c:formatCode>
                <c:ptCount val="16"/>
                <c:pt idx="0">
                  <c:v>244</c:v>
                </c:pt>
                <c:pt idx="1">
                  <c:v>257</c:v>
                </c:pt>
                <c:pt idx="2">
                  <c:v>2283</c:v>
                </c:pt>
                <c:pt idx="3">
                  <c:v>2495</c:v>
                </c:pt>
                <c:pt idx="4">
                  <c:v>270</c:v>
                </c:pt>
                <c:pt idx="5">
                  <c:v>279</c:v>
                </c:pt>
                <c:pt idx="6">
                  <c:v>117</c:v>
                </c:pt>
                <c:pt idx="7">
                  <c:v>100</c:v>
                </c:pt>
                <c:pt idx="8">
                  <c:v>51</c:v>
                </c:pt>
                <c:pt idx="9">
                  <c:v>69.5</c:v>
                </c:pt>
                <c:pt idx="10">
                  <c:v>125</c:v>
                </c:pt>
                <c:pt idx="11">
                  <c:v>109.16666666666667</c:v>
                </c:pt>
                <c:pt idx="12" formatCode="General">
                  <c:v>251</c:v>
                </c:pt>
                <c:pt idx="13" formatCode="General">
                  <c:v>250</c:v>
                </c:pt>
                <c:pt idx="14">
                  <c:v>154</c:v>
                </c:pt>
                <c:pt idx="15" formatCode="General">
                  <c:v>183</c:v>
                </c:pt>
              </c:numCache>
            </c:numRef>
          </c:val>
          <c:extLst>
            <c:ext xmlns:c16="http://schemas.microsoft.com/office/drawing/2014/chart" uri="{C3380CC4-5D6E-409C-BE32-E72D297353CC}">
              <c16:uniqueId val="{00000021-DF9B-40ED-AA83-F90126F311E0}"/>
            </c:ext>
          </c:extLst>
        </c:ser>
        <c:dLbls>
          <c:showLegendKey val="0"/>
          <c:showVal val="0"/>
          <c:showCatName val="0"/>
          <c:showSerName val="0"/>
          <c:showPercent val="0"/>
          <c:showBubbleSize val="0"/>
        </c:dLbls>
        <c:gapWidth val="30"/>
        <c:axId val="542191392"/>
        <c:axId val="542191784"/>
      </c:barChart>
      <c:catAx>
        <c:axId val="542191392"/>
        <c:scaling>
          <c:orientation val="minMax"/>
        </c:scaling>
        <c:delete val="0"/>
        <c:axPos val="b"/>
        <c:numFmt formatCode="General" sourceLinked="0"/>
        <c:majorTickMark val="none"/>
        <c:minorTickMark val="none"/>
        <c:tickLblPos val="low"/>
        <c:crossAx val="542191784"/>
        <c:crosses val="autoZero"/>
        <c:auto val="1"/>
        <c:lblAlgn val="ctr"/>
        <c:lblOffset val="100"/>
        <c:noMultiLvlLbl val="0"/>
      </c:catAx>
      <c:valAx>
        <c:axId val="542191784"/>
        <c:scaling>
          <c:orientation val="minMax"/>
        </c:scaling>
        <c:delete val="0"/>
        <c:axPos val="l"/>
        <c:title>
          <c:tx>
            <c:rich>
              <a:bodyPr rot="-5400000" vert="horz"/>
              <a:lstStyle/>
              <a:p>
                <a:pPr>
                  <a:defRPr/>
                </a:pPr>
                <a:r>
                  <a:rPr lang="en-US"/>
                  <a:t>kg CO2/t</a:t>
                </a:r>
              </a:p>
            </c:rich>
          </c:tx>
          <c:layout/>
          <c:overlay val="0"/>
        </c:title>
        <c:numFmt formatCode="General" sourceLinked="0"/>
        <c:majorTickMark val="out"/>
        <c:minorTickMark val="none"/>
        <c:tickLblPos val="nextTo"/>
        <c:crossAx val="542191392"/>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301587301587297E-2"/>
          <c:y val="4.878048780487805E-2"/>
          <c:w val="0.88095238095238093"/>
          <c:h val="0.67247386759581884"/>
        </c:manualLayout>
      </c:layout>
      <c:lineChart>
        <c:grouping val="standard"/>
        <c:varyColors val="0"/>
        <c:ser>
          <c:idx val="0"/>
          <c:order val="0"/>
          <c:tx>
            <c:strRef>
              <c:f>'CWAR 16'!$B$5</c:f>
              <c:strCache>
                <c:ptCount val="1"/>
                <c:pt idx="0">
                  <c:v>Lost Time Injury frequency rate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16'!$G$5:$AA$5</c:f>
              <c:numCache>
                <c:formatCode>General</c:formatCode>
                <c:ptCount val="21"/>
                <c:pt idx="5" formatCode="0.00">
                  <c:v>0.3</c:v>
                </c:pt>
                <c:pt idx="6" formatCode="_(* #,##0.00_);_(* \(#,##0.00\);_(* &quot;-&quot;??_);_(@_)">
                  <c:v>0.3</c:v>
                </c:pt>
                <c:pt idx="7" formatCode="0.00">
                  <c:v>0</c:v>
                </c:pt>
                <c:pt idx="8" formatCode="0.00">
                  <c:v>0.7</c:v>
                </c:pt>
                <c:pt idx="9" formatCode="0.00">
                  <c:v>0.7</c:v>
                </c:pt>
                <c:pt idx="10" formatCode="0.00">
                  <c:v>0.4</c:v>
                </c:pt>
                <c:pt idx="11" formatCode="0.00">
                  <c:v>1</c:v>
                </c:pt>
                <c:pt idx="12" formatCode="0.00">
                  <c:v>0.7</c:v>
                </c:pt>
                <c:pt idx="13" formatCode="0.00">
                  <c:v>0.5</c:v>
                </c:pt>
                <c:pt idx="14" formatCode="0.00">
                  <c:v>0.8</c:v>
                </c:pt>
                <c:pt idx="15" formatCode="0.00">
                  <c:v>0.7</c:v>
                </c:pt>
              </c:numCache>
            </c:numRef>
          </c:val>
          <c:smooth val="0"/>
          <c:extLst>
            <c:ext xmlns:c16="http://schemas.microsoft.com/office/drawing/2014/chart" uri="{C3380CC4-5D6E-409C-BE32-E72D297353CC}">
              <c16:uniqueId val="{00000000-BEC2-44EF-B6E3-538B52B59DFD}"/>
            </c:ext>
          </c:extLst>
        </c:ser>
        <c:ser>
          <c:idx val="1"/>
          <c:order val="1"/>
          <c:tx>
            <c:strRef>
              <c:f>'CWAR 16'!$B$154</c:f>
              <c:strCache>
                <c:ptCount val="1"/>
                <c:pt idx="0">
                  <c:v>Lost Time Injury frequency rate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16'!$G$154:$AA$154</c:f>
              <c:numCache>
                <c:formatCode>General</c:formatCode>
                <c:ptCount val="21"/>
                <c:pt idx="0">
                  <c:v>0.3</c:v>
                </c:pt>
                <c:pt idx="1">
                  <c:v>0.3</c:v>
                </c:pt>
                <c:pt idx="2">
                  <c:v>0.3</c:v>
                </c:pt>
                <c:pt idx="3">
                  <c:v>0.3</c:v>
                </c:pt>
                <c:pt idx="4">
                  <c:v>0.3</c:v>
                </c:pt>
                <c:pt idx="5">
                  <c:v>0.3</c:v>
                </c:pt>
                <c:pt idx="6">
                  <c:v>0.3</c:v>
                </c:pt>
                <c:pt idx="8">
                  <c:v>0.3</c:v>
                </c:pt>
                <c:pt idx="9">
                  <c:v>0.3</c:v>
                </c:pt>
                <c:pt idx="10">
                  <c:v>0.3</c:v>
                </c:pt>
                <c:pt idx="11">
                  <c:v>0.3</c:v>
                </c:pt>
                <c:pt idx="12">
                  <c:v>0.3</c:v>
                </c:pt>
                <c:pt idx="13">
                  <c:v>0.3</c:v>
                </c:pt>
                <c:pt idx="14">
                  <c:v>0.3</c:v>
                </c:pt>
                <c:pt idx="15">
                  <c:v>0.3</c:v>
                </c:pt>
                <c:pt idx="16">
                  <c:v>0.3</c:v>
                </c:pt>
                <c:pt idx="17">
                  <c:v>0.3</c:v>
                </c:pt>
                <c:pt idx="18">
                  <c:v>0.3</c:v>
                </c:pt>
                <c:pt idx="19">
                  <c:v>0.3</c:v>
                </c:pt>
                <c:pt idx="20">
                  <c:v>0.3</c:v>
                </c:pt>
              </c:numCache>
            </c:numRef>
          </c:val>
          <c:smooth val="0"/>
          <c:extLst>
            <c:ext xmlns:c16="http://schemas.microsoft.com/office/drawing/2014/chart" uri="{C3380CC4-5D6E-409C-BE32-E72D297353CC}">
              <c16:uniqueId val="{00000001-BEC2-44EF-B6E3-538B52B59DFD}"/>
            </c:ext>
          </c:extLst>
        </c:ser>
        <c:dLbls>
          <c:showLegendKey val="0"/>
          <c:showVal val="0"/>
          <c:showCatName val="0"/>
          <c:showSerName val="0"/>
          <c:showPercent val="0"/>
          <c:showBubbleSize val="0"/>
        </c:dLbls>
        <c:marker val="1"/>
        <c:smooth val="0"/>
        <c:axId val="432052880"/>
        <c:axId val="432053272"/>
      </c:lineChart>
      <c:catAx>
        <c:axId val="432052880"/>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432053272"/>
        <c:crosses val="autoZero"/>
        <c:auto val="1"/>
        <c:lblAlgn val="ctr"/>
        <c:lblOffset val="100"/>
        <c:noMultiLvlLbl val="0"/>
      </c:catAx>
      <c:valAx>
        <c:axId val="432053272"/>
        <c:scaling>
          <c:orientation val="minMax"/>
        </c:scaling>
        <c:delete val="0"/>
        <c:axPos val="l"/>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052880"/>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809523809523806E-2"/>
          <c:y val="4.878048780487805E-2"/>
          <c:w val="0.88571428571428568"/>
          <c:h val="0.67247386759581884"/>
        </c:manualLayout>
      </c:layout>
      <c:lineChart>
        <c:grouping val="standard"/>
        <c:varyColors val="0"/>
        <c:ser>
          <c:idx val="0"/>
          <c:order val="0"/>
          <c:tx>
            <c:strRef>
              <c:f>'CWAR 16'!$B$6</c:f>
              <c:strCache>
                <c:ptCount val="1"/>
                <c:pt idx="0">
                  <c:v>Recordable Injury frequency rate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16'!$G$6:$AA$6</c:f>
              <c:numCache>
                <c:formatCode>General</c:formatCode>
                <c:ptCount val="21"/>
                <c:pt idx="5" formatCode="0.00">
                  <c:v>1.2</c:v>
                </c:pt>
                <c:pt idx="6" formatCode="_-* #,##0.00_-;\-* #,##0.00_-;_-* &quot;-&quot;??_-;_-@_-">
                  <c:v>0.3</c:v>
                </c:pt>
                <c:pt idx="7" formatCode="0.00">
                  <c:v>0.5</c:v>
                </c:pt>
                <c:pt idx="8" formatCode="0.00">
                  <c:v>0.8</c:v>
                </c:pt>
                <c:pt idx="9" formatCode="0.00">
                  <c:v>1.5</c:v>
                </c:pt>
                <c:pt idx="10" formatCode="0.00">
                  <c:v>0.7</c:v>
                </c:pt>
                <c:pt idx="11" formatCode="0.00">
                  <c:v>1.2</c:v>
                </c:pt>
                <c:pt idx="12" formatCode="0.00">
                  <c:v>0.9</c:v>
                </c:pt>
                <c:pt idx="13" formatCode="0.00">
                  <c:v>0.6</c:v>
                </c:pt>
                <c:pt idx="14" formatCode="0.00">
                  <c:v>1</c:v>
                </c:pt>
                <c:pt idx="15" formatCode="0.00">
                  <c:v>0.8</c:v>
                </c:pt>
              </c:numCache>
            </c:numRef>
          </c:val>
          <c:smooth val="0"/>
          <c:extLst>
            <c:ext xmlns:c16="http://schemas.microsoft.com/office/drawing/2014/chart" uri="{C3380CC4-5D6E-409C-BE32-E72D297353CC}">
              <c16:uniqueId val="{00000000-E3C6-4A99-983B-CFA0BE9FF59A}"/>
            </c:ext>
          </c:extLst>
        </c:ser>
        <c:ser>
          <c:idx val="1"/>
          <c:order val="1"/>
          <c:tx>
            <c:strRef>
              <c:f>'CWAR 16'!$B$155</c:f>
              <c:strCache>
                <c:ptCount val="1"/>
                <c:pt idx="0">
                  <c:v>Recordable Injury frequency rate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16'!$G$155:$AA$155</c:f>
              <c:numCache>
                <c:formatCode>General</c:formatCode>
                <c:ptCount val="21"/>
                <c:pt idx="0" formatCode="0.0_ ;[Red]\-0.0\ ">
                  <c:v>0.3</c:v>
                </c:pt>
                <c:pt idx="1">
                  <c:v>0.3</c:v>
                </c:pt>
                <c:pt idx="2">
                  <c:v>0.3</c:v>
                </c:pt>
                <c:pt idx="3">
                  <c:v>0.3</c:v>
                </c:pt>
                <c:pt idx="4">
                  <c:v>0.3</c:v>
                </c:pt>
                <c:pt idx="5">
                  <c:v>0.3</c:v>
                </c:pt>
                <c:pt idx="6">
                  <c:v>0.3</c:v>
                </c:pt>
                <c:pt idx="8">
                  <c:v>0.3</c:v>
                </c:pt>
                <c:pt idx="9">
                  <c:v>0.3</c:v>
                </c:pt>
                <c:pt idx="10">
                  <c:v>0.3</c:v>
                </c:pt>
                <c:pt idx="11">
                  <c:v>0.3</c:v>
                </c:pt>
                <c:pt idx="12">
                  <c:v>0.3</c:v>
                </c:pt>
                <c:pt idx="13">
                  <c:v>0.3</c:v>
                </c:pt>
                <c:pt idx="14">
                  <c:v>0.3</c:v>
                </c:pt>
                <c:pt idx="15">
                  <c:v>0.3</c:v>
                </c:pt>
                <c:pt idx="16">
                  <c:v>0.3</c:v>
                </c:pt>
                <c:pt idx="17">
                  <c:v>0.3</c:v>
                </c:pt>
                <c:pt idx="18">
                  <c:v>0.3</c:v>
                </c:pt>
                <c:pt idx="19">
                  <c:v>0.3</c:v>
                </c:pt>
                <c:pt idx="20">
                  <c:v>0.3</c:v>
                </c:pt>
              </c:numCache>
            </c:numRef>
          </c:val>
          <c:smooth val="0"/>
          <c:extLst>
            <c:ext xmlns:c16="http://schemas.microsoft.com/office/drawing/2014/chart" uri="{C3380CC4-5D6E-409C-BE32-E72D297353CC}">
              <c16:uniqueId val="{00000001-E3C6-4A99-983B-CFA0BE9FF59A}"/>
            </c:ext>
          </c:extLst>
        </c:ser>
        <c:dLbls>
          <c:showLegendKey val="0"/>
          <c:showVal val="0"/>
          <c:showCatName val="0"/>
          <c:showSerName val="0"/>
          <c:showPercent val="0"/>
          <c:showBubbleSize val="0"/>
        </c:dLbls>
        <c:marker val="1"/>
        <c:smooth val="0"/>
        <c:axId val="133339304"/>
        <c:axId val="133339696"/>
      </c:lineChart>
      <c:catAx>
        <c:axId val="133339304"/>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133339696"/>
        <c:crosses val="autoZero"/>
        <c:auto val="1"/>
        <c:lblAlgn val="ctr"/>
        <c:lblOffset val="100"/>
        <c:noMultiLvlLbl val="0"/>
      </c:catAx>
      <c:valAx>
        <c:axId val="133339696"/>
        <c:scaling>
          <c:orientation val="minMax"/>
        </c:scaling>
        <c:delete val="0"/>
        <c:axPos val="l"/>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33339304"/>
        <c:crosses val="autoZero"/>
        <c:crossBetween val="between"/>
      </c:valAx>
    </c:plotArea>
    <c:legend>
      <c:legendPos val="b"/>
      <c:layout>
        <c:manualLayout>
          <c:xMode val="edge"/>
          <c:yMode val="edge"/>
          <c:x val="2.4454143232095989E-2"/>
          <c:y val="0.87210403577601581"/>
          <c:w val="0.96165259342582177"/>
          <c:h val="0.10011870467411088"/>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21841541755889E-2"/>
          <c:y val="4.8951048951048952E-2"/>
          <c:w val="0.87152034261241973"/>
          <c:h val="0.68181818181818177"/>
        </c:manualLayout>
      </c:layout>
      <c:lineChart>
        <c:grouping val="standard"/>
        <c:varyColors val="0"/>
        <c:ser>
          <c:idx val="0"/>
          <c:order val="0"/>
          <c:tx>
            <c:strRef>
              <c:f>'CWAR 16'!$B$7</c:f>
              <c:strCache>
                <c:ptCount val="1"/>
                <c:pt idx="0">
                  <c:v>Energy Consumption / ton of production</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16'!$G$7:$AA$7</c:f>
              <c:numCache>
                <c:formatCode>General</c:formatCode>
                <c:ptCount val="21"/>
                <c:pt idx="5" formatCode="0.00">
                  <c:v>4.74</c:v>
                </c:pt>
                <c:pt idx="6" formatCode="_-* #,##0.00_-;\-* #,##0.00_-;_-* &quot;-&quot;??_-;_-@_-">
                  <c:v>4.37</c:v>
                </c:pt>
                <c:pt idx="7" formatCode="0.00">
                  <c:v>4.08</c:v>
                </c:pt>
                <c:pt idx="8" formatCode="0.00">
                  <c:v>4.01</c:v>
                </c:pt>
                <c:pt idx="9" formatCode="0.00">
                  <c:v>4.21</c:v>
                </c:pt>
                <c:pt idx="10" formatCode="0.00">
                  <c:v>4.29</c:v>
                </c:pt>
                <c:pt idx="11" formatCode="0.00">
                  <c:v>4.3600000000000003</c:v>
                </c:pt>
                <c:pt idx="12" formatCode="0.00">
                  <c:v>4.1500000000000004</c:v>
                </c:pt>
                <c:pt idx="13" formatCode="0.00">
                  <c:v>4.05</c:v>
                </c:pt>
                <c:pt idx="14" formatCode="0.00">
                  <c:v>4.01</c:v>
                </c:pt>
                <c:pt idx="15" formatCode="0.00">
                  <c:v>0</c:v>
                </c:pt>
              </c:numCache>
            </c:numRef>
          </c:val>
          <c:smooth val="0"/>
          <c:extLst>
            <c:ext xmlns:c16="http://schemas.microsoft.com/office/drawing/2014/chart" uri="{C3380CC4-5D6E-409C-BE32-E72D297353CC}">
              <c16:uniqueId val="{00000000-0371-4D90-A38A-8596AAB41C02}"/>
            </c:ext>
          </c:extLst>
        </c:ser>
        <c:ser>
          <c:idx val="1"/>
          <c:order val="1"/>
          <c:tx>
            <c:strRef>
              <c:f>'CWAR 16'!$B$156</c:f>
              <c:strCache>
                <c:ptCount val="1"/>
                <c:pt idx="0">
                  <c:v>Energy Consumption / ton of production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16'!$G$156:$AA$156</c:f>
              <c:numCache>
                <c:formatCode>General</c:formatCode>
                <c:ptCount val="21"/>
                <c:pt idx="0">
                  <c:v>4.37</c:v>
                </c:pt>
                <c:pt idx="1">
                  <c:v>4.37</c:v>
                </c:pt>
                <c:pt idx="2">
                  <c:v>4.37</c:v>
                </c:pt>
                <c:pt idx="3">
                  <c:v>4.37</c:v>
                </c:pt>
                <c:pt idx="4">
                  <c:v>4.37</c:v>
                </c:pt>
                <c:pt idx="5">
                  <c:v>4.37</c:v>
                </c:pt>
                <c:pt idx="6">
                  <c:v>4.37</c:v>
                </c:pt>
                <c:pt idx="8">
                  <c:v>4.37</c:v>
                </c:pt>
                <c:pt idx="9">
                  <c:v>4.37</c:v>
                </c:pt>
                <c:pt idx="10">
                  <c:v>4.37</c:v>
                </c:pt>
                <c:pt idx="11">
                  <c:v>4.37</c:v>
                </c:pt>
                <c:pt idx="12">
                  <c:v>4.37</c:v>
                </c:pt>
                <c:pt idx="13">
                  <c:v>4.37</c:v>
                </c:pt>
                <c:pt idx="14">
                  <c:v>4.37</c:v>
                </c:pt>
                <c:pt idx="15">
                  <c:v>4.37</c:v>
                </c:pt>
                <c:pt idx="16">
                  <c:v>4.37</c:v>
                </c:pt>
                <c:pt idx="17">
                  <c:v>4.37</c:v>
                </c:pt>
                <c:pt idx="18">
                  <c:v>4.37</c:v>
                </c:pt>
                <c:pt idx="19">
                  <c:v>4.37</c:v>
                </c:pt>
                <c:pt idx="20">
                  <c:v>4.37</c:v>
                </c:pt>
              </c:numCache>
            </c:numRef>
          </c:val>
          <c:smooth val="0"/>
          <c:extLst>
            <c:ext xmlns:c16="http://schemas.microsoft.com/office/drawing/2014/chart" uri="{C3380CC4-5D6E-409C-BE32-E72D297353CC}">
              <c16:uniqueId val="{00000001-0371-4D90-A38A-8596AAB41C02}"/>
            </c:ext>
          </c:extLst>
        </c:ser>
        <c:dLbls>
          <c:showLegendKey val="0"/>
          <c:showVal val="0"/>
          <c:showCatName val="0"/>
          <c:showSerName val="0"/>
          <c:showPercent val="0"/>
          <c:showBubbleSize val="0"/>
        </c:dLbls>
        <c:marker val="1"/>
        <c:smooth val="0"/>
        <c:axId val="132253272"/>
        <c:axId val="132253664"/>
      </c:lineChart>
      <c:catAx>
        <c:axId val="132253272"/>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132253664"/>
        <c:crosses val="autoZero"/>
        <c:auto val="1"/>
        <c:lblAlgn val="ctr"/>
        <c:lblOffset val="100"/>
        <c:noMultiLvlLbl val="0"/>
      </c:catAx>
      <c:valAx>
        <c:axId val="132253664"/>
        <c:scaling>
          <c:orientation val="minMax"/>
        </c:scaling>
        <c:delete val="0"/>
        <c:axPos val="l"/>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32253272"/>
        <c:crosses val="autoZero"/>
        <c:crossBetween val="between"/>
      </c:valAx>
    </c:plotArea>
    <c:legend>
      <c:legendPos val="b"/>
      <c:layout>
        <c:manualLayout>
          <c:xMode val="edge"/>
          <c:yMode val="edge"/>
          <c:x val="4.5568111238003646E-2"/>
          <c:y val="0.8769752032744158"/>
          <c:w val="0.9402023602011581"/>
          <c:h val="9.524732485362408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852295409181631E-2"/>
          <c:y val="5.0541516245487361E-2"/>
          <c:w val="0.89421157684630737"/>
          <c:h val="0.66425992779783394"/>
        </c:manualLayout>
      </c:layout>
      <c:lineChart>
        <c:grouping val="standard"/>
        <c:varyColors val="0"/>
        <c:ser>
          <c:idx val="0"/>
          <c:order val="0"/>
          <c:tx>
            <c:strRef>
              <c:f>'CWAR 16'!$B$8</c:f>
              <c:strCache>
                <c:ptCount val="1"/>
                <c:pt idx="0">
                  <c:v>Water Withdrawal / ton of production </c:v>
                </c:pt>
              </c:strCache>
            </c:strRef>
          </c:tx>
          <c:cat>
            <c:strRef>
              <c:f>'CWAR 16'!$G$3:$AC$3</c:f>
              <c:strCache>
                <c:ptCount val="23"/>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pt idx="21">
                  <c:v>Comments/Issues</c:v>
                </c:pt>
                <c:pt idx="22">
                  <c:v>Comments/Actions </c:v>
                </c:pt>
              </c:strCache>
            </c:strRef>
          </c:cat>
          <c:val>
            <c:numRef>
              <c:f>'CWAR 16'!$G$8:$AA$8</c:f>
              <c:numCache>
                <c:formatCode>General</c:formatCode>
                <c:ptCount val="21"/>
                <c:pt idx="5" formatCode="0.00">
                  <c:v>4.05</c:v>
                </c:pt>
                <c:pt idx="6" formatCode="_-* #,##0.00_-;\-* #,##0.00_-;_-* &quot;-&quot;??_-;_-@_-">
                  <c:v>3.74</c:v>
                </c:pt>
                <c:pt idx="7" formatCode="0.00">
                  <c:v>3.47</c:v>
                </c:pt>
                <c:pt idx="8" formatCode="0.00">
                  <c:v>3.46</c:v>
                </c:pt>
                <c:pt idx="9" formatCode="0.00">
                  <c:v>4.09</c:v>
                </c:pt>
                <c:pt idx="10" formatCode="0.00">
                  <c:v>3.95</c:v>
                </c:pt>
                <c:pt idx="11" formatCode="0.00">
                  <c:v>3.88</c:v>
                </c:pt>
                <c:pt idx="12" formatCode="0.00">
                  <c:v>3.69</c:v>
                </c:pt>
                <c:pt idx="13" formatCode="0.00">
                  <c:v>3.55</c:v>
                </c:pt>
                <c:pt idx="14" formatCode="0.00">
                  <c:v>3.46</c:v>
                </c:pt>
                <c:pt idx="15" formatCode="0.00">
                  <c:v>0</c:v>
                </c:pt>
              </c:numCache>
            </c:numRef>
          </c:val>
          <c:smooth val="0"/>
          <c:extLst>
            <c:ext xmlns:c16="http://schemas.microsoft.com/office/drawing/2014/chart" uri="{C3380CC4-5D6E-409C-BE32-E72D297353CC}">
              <c16:uniqueId val="{00000000-B5A1-40FE-80E1-759648AA6305}"/>
            </c:ext>
          </c:extLst>
        </c:ser>
        <c:ser>
          <c:idx val="1"/>
          <c:order val="1"/>
          <c:tx>
            <c:strRef>
              <c:f>'CWAR 16'!$B$157</c:f>
              <c:strCache>
                <c:ptCount val="1"/>
                <c:pt idx="0">
                  <c:v>Water Withdrawal / ton of production  Target</c:v>
                </c:pt>
              </c:strCache>
            </c:strRef>
          </c:tx>
          <c:spPr>
            <a:ln>
              <a:solidFill>
                <a:schemeClr val="tx1"/>
              </a:solidFill>
            </a:ln>
          </c:spPr>
          <c:marker>
            <c:symbol val="none"/>
          </c:marker>
          <c:val>
            <c:numRef>
              <c:f>'CWAR 16'!$G$157:$AA$157</c:f>
              <c:numCache>
                <c:formatCode>General</c:formatCode>
                <c:ptCount val="21"/>
                <c:pt idx="0" formatCode="0.0_ ;[Red]\-0.0\ ">
                  <c:v>3.74</c:v>
                </c:pt>
                <c:pt idx="1">
                  <c:v>3.74</c:v>
                </c:pt>
                <c:pt idx="2">
                  <c:v>3.74</c:v>
                </c:pt>
                <c:pt idx="3">
                  <c:v>3.74</c:v>
                </c:pt>
                <c:pt idx="4">
                  <c:v>3.74</c:v>
                </c:pt>
                <c:pt idx="5">
                  <c:v>3.74</c:v>
                </c:pt>
                <c:pt idx="6">
                  <c:v>3.74</c:v>
                </c:pt>
                <c:pt idx="8">
                  <c:v>3.74</c:v>
                </c:pt>
                <c:pt idx="9">
                  <c:v>3.74</c:v>
                </c:pt>
                <c:pt idx="10">
                  <c:v>3.74</c:v>
                </c:pt>
                <c:pt idx="11">
                  <c:v>3.74</c:v>
                </c:pt>
                <c:pt idx="12">
                  <c:v>3.74</c:v>
                </c:pt>
                <c:pt idx="13">
                  <c:v>3.74</c:v>
                </c:pt>
                <c:pt idx="14">
                  <c:v>3.74</c:v>
                </c:pt>
                <c:pt idx="15">
                  <c:v>3.74</c:v>
                </c:pt>
                <c:pt idx="16">
                  <c:v>3.74</c:v>
                </c:pt>
                <c:pt idx="17">
                  <c:v>3.74</c:v>
                </c:pt>
                <c:pt idx="18">
                  <c:v>3.74</c:v>
                </c:pt>
                <c:pt idx="19">
                  <c:v>3.74</c:v>
                </c:pt>
                <c:pt idx="20">
                  <c:v>3.74</c:v>
                </c:pt>
              </c:numCache>
            </c:numRef>
          </c:val>
          <c:smooth val="0"/>
          <c:extLst>
            <c:ext xmlns:c16="http://schemas.microsoft.com/office/drawing/2014/chart" uri="{C3380CC4-5D6E-409C-BE32-E72D297353CC}">
              <c16:uniqueId val="{00000001-B5A1-40FE-80E1-759648AA6305}"/>
            </c:ext>
          </c:extLst>
        </c:ser>
        <c:dLbls>
          <c:showLegendKey val="0"/>
          <c:showVal val="0"/>
          <c:showCatName val="0"/>
          <c:showSerName val="0"/>
          <c:showPercent val="0"/>
          <c:showBubbleSize val="0"/>
        </c:dLbls>
        <c:marker val="1"/>
        <c:smooth val="0"/>
        <c:axId val="133139968"/>
        <c:axId val="133140360"/>
      </c:lineChart>
      <c:catAx>
        <c:axId val="133139968"/>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133140360"/>
        <c:crosses val="autoZero"/>
        <c:auto val="1"/>
        <c:lblAlgn val="ctr"/>
        <c:lblOffset val="100"/>
        <c:noMultiLvlLbl val="0"/>
      </c:catAx>
      <c:valAx>
        <c:axId val="133140360"/>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33139968"/>
        <c:crosses val="autoZero"/>
        <c:crossBetween val="between"/>
      </c:valAx>
    </c:plotArea>
    <c:legend>
      <c:legendPos val="b"/>
      <c:layout>
        <c:manualLayout>
          <c:xMode val="edge"/>
          <c:yMode val="edge"/>
          <c:x val="1.9026094792043209E-2"/>
          <c:y val="0.86390896083837898"/>
          <c:w val="0.95930134481692775"/>
          <c:h val="0.10718705288192765"/>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696969696969696E-2"/>
          <c:y val="5.0724637681159424E-2"/>
          <c:w val="0.875"/>
          <c:h val="0.65942028985507251"/>
        </c:manualLayout>
      </c:layout>
      <c:lineChart>
        <c:grouping val="standard"/>
        <c:varyColors val="0"/>
        <c:ser>
          <c:idx val="0"/>
          <c:order val="0"/>
          <c:tx>
            <c:strRef>
              <c:f>'CWAR 16'!$B$9</c:f>
              <c:strCache>
                <c:ptCount val="1"/>
                <c:pt idx="0">
                  <c:v>Behavioural Feedback Session </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16'!$G$9:$AA$9</c:f>
              <c:numCache>
                <c:formatCode>_-* #,##0.00_-;\-* #,##0.00_-;_-* "-"??_-;_-@_-</c:formatCode>
                <c:ptCount val="21"/>
                <c:pt idx="5" formatCode="0.00">
                  <c:v>9.0779453345360306</c:v>
                </c:pt>
                <c:pt idx="6">
                  <c:v>0</c:v>
                </c:pt>
                <c:pt idx="7" formatCode="0.00">
                  <c:v>9</c:v>
                </c:pt>
                <c:pt idx="8" formatCode="0.00">
                  <c:v>11</c:v>
                </c:pt>
                <c:pt idx="9" formatCode="0.00">
                  <c:v>1.04</c:v>
                </c:pt>
                <c:pt idx="10" formatCode="0.00">
                  <c:v>1.2999999999999998</c:v>
                </c:pt>
                <c:pt idx="11" formatCode="0.00">
                  <c:v>1.35</c:v>
                </c:pt>
                <c:pt idx="12" formatCode="0.00">
                  <c:v>1.8400000000000003</c:v>
                </c:pt>
                <c:pt idx="13" formatCode="0.00">
                  <c:v>1.6399999999999997</c:v>
                </c:pt>
                <c:pt idx="14" formatCode="0.00">
                  <c:v>1.9299999999999997</c:v>
                </c:pt>
                <c:pt idx="15" formatCode="0.00">
                  <c:v>1.9000000000000004</c:v>
                </c:pt>
              </c:numCache>
            </c:numRef>
          </c:val>
          <c:smooth val="0"/>
          <c:extLst>
            <c:ext xmlns:c16="http://schemas.microsoft.com/office/drawing/2014/chart" uri="{C3380CC4-5D6E-409C-BE32-E72D297353CC}">
              <c16:uniqueId val="{00000000-B794-4BD4-8900-31FE3C545232}"/>
            </c:ext>
          </c:extLst>
        </c:ser>
        <c:ser>
          <c:idx val="1"/>
          <c:order val="1"/>
          <c:tx>
            <c:strRef>
              <c:f>'CWAR 16'!$B$158</c:f>
              <c:strCache>
                <c:ptCount val="1"/>
                <c:pt idx="0">
                  <c:v>Behavioural Feedback Session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16'!$G$158:$AA$158</c:f>
              <c:numCache>
                <c:formatCode>General</c:formatCode>
                <c:ptCount val="21"/>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1-B794-4BD4-8900-31FE3C545232}"/>
            </c:ext>
          </c:extLst>
        </c:ser>
        <c:dLbls>
          <c:showLegendKey val="0"/>
          <c:showVal val="0"/>
          <c:showCatName val="0"/>
          <c:showSerName val="0"/>
          <c:showPercent val="0"/>
          <c:showBubbleSize val="0"/>
        </c:dLbls>
        <c:marker val="1"/>
        <c:smooth val="0"/>
        <c:axId val="239912992"/>
        <c:axId val="433883072"/>
      </c:lineChart>
      <c:catAx>
        <c:axId val="239912992"/>
        <c:scaling>
          <c:orientation val="minMax"/>
        </c:scaling>
        <c:delete val="0"/>
        <c:axPos val="b"/>
        <c:numFmt formatCode="General" sourceLinked="1"/>
        <c:majorTickMark val="out"/>
        <c:minorTickMark val="none"/>
        <c:tickLblPos val="nextTo"/>
        <c:txPr>
          <a:bodyPr rot="-5400000" vert="horz"/>
          <a:lstStyle/>
          <a:p>
            <a:pPr>
              <a:defRPr sz="900" b="0" i="0" u="none" strike="noStrike" baseline="0">
                <a:solidFill>
                  <a:srgbClr val="000000"/>
                </a:solidFill>
                <a:latin typeface="Calibri"/>
                <a:ea typeface="Calibri"/>
                <a:cs typeface="Calibri"/>
              </a:defRPr>
            </a:pPr>
            <a:endParaRPr lang="en-US"/>
          </a:p>
        </c:txPr>
        <c:crossAx val="433883072"/>
        <c:crosses val="autoZero"/>
        <c:auto val="1"/>
        <c:lblAlgn val="ctr"/>
        <c:lblOffset val="100"/>
        <c:noMultiLvlLbl val="0"/>
      </c:catAx>
      <c:valAx>
        <c:axId val="433883072"/>
        <c:scaling>
          <c:orientation val="minMax"/>
        </c:scaling>
        <c:delete val="0"/>
        <c:axPos val="l"/>
        <c:numFmt formatCode="_-* #,##0.00_-;\-* #,##0.00_-;_-* &quot;-&quot;??_-;_-@_-"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39912992"/>
        <c:crosses val="autoZero"/>
        <c:crossBetween val="between"/>
      </c:valAx>
    </c:plotArea>
    <c:legend>
      <c:legendPos val="b"/>
      <c:layout>
        <c:manualLayout>
          <c:xMode val="edge"/>
          <c:yMode val="edge"/>
          <c:x val="1.8435337628251017E-2"/>
          <c:y val="0.8824017649967667"/>
          <c:w val="0.96312932474349799"/>
          <c:h val="9.0106888812811481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5050709939148072E-2"/>
          <c:y val="4.8109965635738834E-2"/>
          <c:w val="0.89249492900608518"/>
          <c:h val="0.67697594501718217"/>
        </c:manualLayout>
      </c:layout>
      <c:lineChart>
        <c:grouping val="standard"/>
        <c:varyColors val="0"/>
        <c:ser>
          <c:idx val="0"/>
          <c:order val="0"/>
          <c:tx>
            <c:strRef>
              <c:f>'CWAR 16'!$B$10</c:f>
              <c:strCache>
                <c:ptCount val="1"/>
                <c:pt idx="0">
                  <c:v>Waste for Disposal </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16'!$G$10:$AA$10</c:f>
              <c:numCache>
                <c:formatCode>General</c:formatCode>
                <c:ptCount val="21"/>
                <c:pt idx="5" formatCode="_(* #,##0_);_(* \(#,##0\);_(* &quot;-&quot;??_);_(@_)">
                  <c:v>10862</c:v>
                </c:pt>
                <c:pt idx="6" formatCode="_-* #,##0_-;\-* #,##0_-;_-* &quot;-&quot;??_-;_-@_-">
                  <c:v>6627</c:v>
                </c:pt>
                <c:pt idx="7" formatCode="_(* #,##0_);_(* \(#,##0\);_(* &quot;-&quot;??_);_(@_)">
                  <c:v>3356</c:v>
                </c:pt>
                <c:pt idx="8" formatCode="_(* #,##0_);_(* \(#,##0\);_(* &quot;-&quot;??_);_(@_)">
                  <c:v>1726</c:v>
                </c:pt>
                <c:pt idx="9" formatCode="_(* #,##0_);_(* \(#,##0\);_(* &quot;-&quot;??_);_(@_)">
                  <c:v>227</c:v>
                </c:pt>
                <c:pt idx="10" formatCode="_(* #,##0_);_(* \(#,##0\);_(* &quot;-&quot;??_);_(@_)">
                  <c:v>555</c:v>
                </c:pt>
                <c:pt idx="11" formatCode="_(* #,##0_);_(* \(#,##0\);_(* &quot;-&quot;??_);_(@_)">
                  <c:v>901</c:v>
                </c:pt>
                <c:pt idx="12" formatCode="_(* #,##0_);_(* \(#,##0\);_(* &quot;-&quot;??_);_(@_)">
                  <c:v>1120</c:v>
                </c:pt>
                <c:pt idx="13" formatCode="_(* #,##0_);_(* \(#,##0\);_(* &quot;-&quot;??_);_(@_)">
                  <c:v>1386</c:v>
                </c:pt>
                <c:pt idx="14" formatCode="_(* #,##0_);_(* \(#,##0\);_(* &quot;-&quot;??_);_(@_)">
                  <c:v>1726</c:v>
                </c:pt>
                <c:pt idx="15" formatCode="_(* #,##0_);_(* \(#,##0\);_(* &quot;-&quot;??_);_(@_)">
                  <c:v>0</c:v>
                </c:pt>
              </c:numCache>
            </c:numRef>
          </c:val>
          <c:smooth val="0"/>
          <c:extLst>
            <c:ext xmlns:c16="http://schemas.microsoft.com/office/drawing/2014/chart" uri="{C3380CC4-5D6E-409C-BE32-E72D297353CC}">
              <c16:uniqueId val="{00000000-DAE6-471C-B5B8-D72FE3FCB2D3}"/>
            </c:ext>
          </c:extLst>
        </c:ser>
        <c:ser>
          <c:idx val="1"/>
          <c:order val="1"/>
          <c:tx>
            <c:strRef>
              <c:f>'CWAR 16'!$B$159</c:f>
              <c:strCache>
                <c:ptCount val="1"/>
                <c:pt idx="0">
                  <c:v>Waste for Disposal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16'!$G$159:$AA$159</c:f>
              <c:numCache>
                <c:formatCode>General</c:formatCode>
                <c:ptCount val="21"/>
                <c:pt idx="0" formatCode="0.0_ ;[Red]\-0.0\ ">
                  <c:v>6627</c:v>
                </c:pt>
                <c:pt idx="1">
                  <c:v>6627</c:v>
                </c:pt>
                <c:pt idx="2">
                  <c:v>6627</c:v>
                </c:pt>
                <c:pt idx="3">
                  <c:v>6627</c:v>
                </c:pt>
                <c:pt idx="4">
                  <c:v>6627</c:v>
                </c:pt>
                <c:pt idx="5">
                  <c:v>6627</c:v>
                </c:pt>
                <c:pt idx="6">
                  <c:v>6627</c:v>
                </c:pt>
                <c:pt idx="8">
                  <c:v>6627</c:v>
                </c:pt>
                <c:pt idx="9">
                  <c:v>6627</c:v>
                </c:pt>
                <c:pt idx="10">
                  <c:v>6627</c:v>
                </c:pt>
                <c:pt idx="11">
                  <c:v>6627</c:v>
                </c:pt>
                <c:pt idx="12">
                  <c:v>6627</c:v>
                </c:pt>
                <c:pt idx="13">
                  <c:v>6627</c:v>
                </c:pt>
                <c:pt idx="14">
                  <c:v>6627</c:v>
                </c:pt>
                <c:pt idx="15">
                  <c:v>6627</c:v>
                </c:pt>
                <c:pt idx="16">
                  <c:v>6627</c:v>
                </c:pt>
                <c:pt idx="17">
                  <c:v>6627</c:v>
                </c:pt>
                <c:pt idx="18">
                  <c:v>6627</c:v>
                </c:pt>
                <c:pt idx="19">
                  <c:v>6627</c:v>
                </c:pt>
                <c:pt idx="20">
                  <c:v>6627</c:v>
                </c:pt>
              </c:numCache>
            </c:numRef>
          </c:val>
          <c:smooth val="0"/>
          <c:extLst>
            <c:ext xmlns:c16="http://schemas.microsoft.com/office/drawing/2014/chart" uri="{C3380CC4-5D6E-409C-BE32-E72D297353CC}">
              <c16:uniqueId val="{00000001-DAE6-471C-B5B8-D72FE3FCB2D3}"/>
            </c:ext>
          </c:extLst>
        </c:ser>
        <c:dLbls>
          <c:showLegendKey val="0"/>
          <c:showVal val="0"/>
          <c:showCatName val="0"/>
          <c:showSerName val="0"/>
          <c:showPercent val="0"/>
          <c:showBubbleSize val="0"/>
        </c:dLbls>
        <c:marker val="1"/>
        <c:smooth val="0"/>
        <c:axId val="433883856"/>
        <c:axId val="433884248"/>
      </c:lineChart>
      <c:catAx>
        <c:axId val="433883856"/>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433884248"/>
        <c:crosses val="autoZero"/>
        <c:auto val="1"/>
        <c:lblAlgn val="ctr"/>
        <c:lblOffset val="100"/>
        <c:noMultiLvlLbl val="0"/>
      </c:catAx>
      <c:valAx>
        <c:axId val="433884248"/>
        <c:scaling>
          <c:orientation val="minMax"/>
        </c:scaling>
        <c:delete val="0"/>
        <c:axPos val="l"/>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3883856"/>
        <c:crosses val="autoZero"/>
        <c:crossBetween val="between"/>
      </c:valAx>
    </c:plotArea>
    <c:legend>
      <c:legendPos val="b"/>
      <c:layout>
        <c:manualLayout>
          <c:xMode val="edge"/>
          <c:yMode val="edge"/>
          <c:x val="6.8345817827538298E-3"/>
          <c:y val="0.87649682964887121"/>
          <c:w val="0.97821703321567555"/>
          <c:h val="9.572530237843979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419847328244281E-2"/>
          <c:y val="4.8951048951048952E-2"/>
          <c:w val="0.87404580152671751"/>
          <c:h val="0.67132867132867136"/>
        </c:manualLayout>
      </c:layout>
      <c:lineChart>
        <c:grouping val="standard"/>
        <c:varyColors val="0"/>
        <c:ser>
          <c:idx val="0"/>
          <c:order val="0"/>
          <c:tx>
            <c:strRef>
              <c:f>'CWAR 16'!$B$11</c:f>
              <c:strCache>
                <c:ptCount val="1"/>
                <c:pt idx="0">
                  <c:v>Green House Gas Emission</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16'!$G$11:$AA$11</c:f>
              <c:numCache>
                <c:formatCode>0%</c:formatCode>
                <c:ptCount val="21"/>
                <c:pt idx="5" formatCode="_(* #,##0_);_(* \(#,##0\);_(* &quot;-&quot;??_);_(@_)">
                  <c:v>308</c:v>
                </c:pt>
                <c:pt idx="6" formatCode="_(* #,##0_);_(* \(#,##0\);_(* &quot;-&quot;??_);_(@_)">
                  <c:v>274</c:v>
                </c:pt>
                <c:pt idx="7" formatCode="0">
                  <c:v>244</c:v>
                </c:pt>
                <c:pt idx="8" formatCode="0">
                  <c:v>257</c:v>
                </c:pt>
                <c:pt idx="9" formatCode="0">
                  <c:v>253</c:v>
                </c:pt>
                <c:pt idx="10" formatCode="0">
                  <c:v>257</c:v>
                </c:pt>
                <c:pt idx="11" formatCode="0">
                  <c:v>265</c:v>
                </c:pt>
                <c:pt idx="12" formatCode="0">
                  <c:v>259</c:v>
                </c:pt>
                <c:pt idx="13" formatCode="0">
                  <c:v>258</c:v>
                </c:pt>
                <c:pt idx="14" formatCode="0">
                  <c:v>257</c:v>
                </c:pt>
                <c:pt idx="15" formatCode="0">
                  <c:v>0</c:v>
                </c:pt>
              </c:numCache>
            </c:numRef>
          </c:val>
          <c:smooth val="0"/>
          <c:extLst>
            <c:ext xmlns:c16="http://schemas.microsoft.com/office/drawing/2014/chart" uri="{C3380CC4-5D6E-409C-BE32-E72D297353CC}">
              <c16:uniqueId val="{00000000-BA18-4AD0-9305-31F6960D0B9C}"/>
            </c:ext>
          </c:extLst>
        </c:ser>
        <c:ser>
          <c:idx val="1"/>
          <c:order val="1"/>
          <c:tx>
            <c:strRef>
              <c:f>'CWAR 16'!$B$160</c:f>
              <c:strCache>
                <c:ptCount val="1"/>
                <c:pt idx="0">
                  <c:v>Green House Gas Emission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16'!$G$160:$AA$160</c:f>
              <c:numCache>
                <c:formatCode>General</c:formatCode>
                <c:ptCount val="21"/>
                <c:pt idx="0">
                  <c:v>274</c:v>
                </c:pt>
                <c:pt idx="1">
                  <c:v>274</c:v>
                </c:pt>
                <c:pt idx="2">
                  <c:v>274</c:v>
                </c:pt>
                <c:pt idx="3">
                  <c:v>274</c:v>
                </c:pt>
                <c:pt idx="4">
                  <c:v>274</c:v>
                </c:pt>
                <c:pt idx="5">
                  <c:v>274</c:v>
                </c:pt>
                <c:pt idx="6">
                  <c:v>274</c:v>
                </c:pt>
                <c:pt idx="8">
                  <c:v>274</c:v>
                </c:pt>
                <c:pt idx="9">
                  <c:v>274</c:v>
                </c:pt>
                <c:pt idx="10">
                  <c:v>274</c:v>
                </c:pt>
                <c:pt idx="11">
                  <c:v>274</c:v>
                </c:pt>
                <c:pt idx="12">
                  <c:v>274</c:v>
                </c:pt>
                <c:pt idx="13">
                  <c:v>274</c:v>
                </c:pt>
                <c:pt idx="14">
                  <c:v>274</c:v>
                </c:pt>
                <c:pt idx="15">
                  <c:v>274</c:v>
                </c:pt>
                <c:pt idx="16">
                  <c:v>274</c:v>
                </c:pt>
                <c:pt idx="17">
                  <c:v>274</c:v>
                </c:pt>
                <c:pt idx="18">
                  <c:v>274</c:v>
                </c:pt>
                <c:pt idx="19">
                  <c:v>274</c:v>
                </c:pt>
                <c:pt idx="20">
                  <c:v>274</c:v>
                </c:pt>
              </c:numCache>
            </c:numRef>
          </c:val>
          <c:smooth val="0"/>
          <c:extLst>
            <c:ext xmlns:c16="http://schemas.microsoft.com/office/drawing/2014/chart" uri="{C3380CC4-5D6E-409C-BE32-E72D297353CC}">
              <c16:uniqueId val="{00000001-BA18-4AD0-9305-31F6960D0B9C}"/>
            </c:ext>
          </c:extLst>
        </c:ser>
        <c:dLbls>
          <c:showLegendKey val="0"/>
          <c:showVal val="0"/>
          <c:showCatName val="0"/>
          <c:showSerName val="0"/>
          <c:showPercent val="0"/>
          <c:showBubbleSize val="0"/>
        </c:dLbls>
        <c:marker val="1"/>
        <c:smooth val="0"/>
        <c:axId val="433885032"/>
        <c:axId val="433885424"/>
      </c:lineChart>
      <c:catAx>
        <c:axId val="433885032"/>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433885424"/>
        <c:crosses val="autoZero"/>
        <c:auto val="1"/>
        <c:lblAlgn val="ctr"/>
        <c:lblOffset val="100"/>
        <c:noMultiLvlLbl val="0"/>
      </c:catAx>
      <c:valAx>
        <c:axId val="433885424"/>
        <c:scaling>
          <c:orientation val="minMax"/>
        </c:scaling>
        <c:delete val="0"/>
        <c:axPos val="l"/>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3885032"/>
        <c:crosses val="autoZero"/>
        <c:crossBetween val="between"/>
      </c:valAx>
    </c:plotArea>
    <c:legend>
      <c:legendPos val="b"/>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Employee Engagement Index</a:t>
            </a:r>
          </a:p>
        </c:rich>
      </c:tx>
      <c:overlay val="0"/>
    </c:title>
    <c:autoTitleDeleted val="0"/>
    <c:plotArea>
      <c:layout/>
      <c:barChart>
        <c:barDir val="col"/>
        <c:grouping val="clustered"/>
        <c:varyColors val="0"/>
        <c:ser>
          <c:idx val="0"/>
          <c:order val="0"/>
          <c:tx>
            <c:strRef>
              <c:f>'Summary per factory'!$B$18:$G$18</c:f>
              <c:strCache>
                <c:ptCount val="6"/>
                <c:pt idx="0">
                  <c:v>Employee Engagement Index</c:v>
                </c:pt>
                <c:pt idx="1">
                  <c:v>Mandatory</c:v>
                </c:pt>
                <c:pt idx="2">
                  <c:v>Lagging</c:v>
                </c:pt>
                <c:pt idx="3">
                  <c:v>%</c:v>
                </c:pt>
                <c:pt idx="4">
                  <c:v>HRM</c:v>
                </c:pt>
                <c:pt idx="5">
                  <c:v>&gt;</c:v>
                </c:pt>
              </c:strCache>
            </c:strRef>
          </c:tx>
          <c:spPr>
            <a:solidFill>
              <a:schemeClr val="tx1"/>
            </a:solidFill>
          </c:spPr>
          <c:invertIfNegative val="0"/>
          <c:dPt>
            <c:idx val="0"/>
            <c:invertIfNegative val="0"/>
            <c:bubble3D val="0"/>
            <c:extLst>
              <c:ext xmlns:c16="http://schemas.microsoft.com/office/drawing/2014/chart" uri="{C3380CC4-5D6E-409C-BE32-E72D297353CC}">
                <c16:uniqueId val="{00000000-A7F8-48E7-B015-0589F597A7B3}"/>
              </c:ext>
            </c:extLst>
          </c:dPt>
          <c:dPt>
            <c:idx val="1"/>
            <c:invertIfNegative val="0"/>
            <c:bubble3D val="0"/>
            <c:spPr>
              <a:solidFill>
                <a:srgbClr val="00B050"/>
              </a:solidFill>
            </c:spPr>
            <c:extLst>
              <c:ext xmlns:c16="http://schemas.microsoft.com/office/drawing/2014/chart" uri="{C3380CC4-5D6E-409C-BE32-E72D297353CC}">
                <c16:uniqueId val="{00000002-A7F8-48E7-B015-0589F597A7B3}"/>
              </c:ext>
            </c:extLst>
          </c:dPt>
          <c:dPt>
            <c:idx val="2"/>
            <c:invertIfNegative val="0"/>
            <c:bubble3D val="0"/>
            <c:extLst>
              <c:ext xmlns:c16="http://schemas.microsoft.com/office/drawing/2014/chart" uri="{C3380CC4-5D6E-409C-BE32-E72D297353CC}">
                <c16:uniqueId val="{00000003-A7F8-48E7-B015-0589F597A7B3}"/>
              </c:ext>
            </c:extLst>
          </c:dPt>
          <c:dPt>
            <c:idx val="4"/>
            <c:invertIfNegative val="0"/>
            <c:bubble3D val="0"/>
            <c:extLst>
              <c:ext xmlns:c16="http://schemas.microsoft.com/office/drawing/2014/chart" uri="{C3380CC4-5D6E-409C-BE32-E72D297353CC}">
                <c16:uniqueId val="{00000004-A7F8-48E7-B015-0589F597A7B3}"/>
              </c:ext>
            </c:extLst>
          </c:dPt>
          <c:dPt>
            <c:idx val="6"/>
            <c:invertIfNegative val="0"/>
            <c:bubble3D val="0"/>
            <c:extLst>
              <c:ext xmlns:c16="http://schemas.microsoft.com/office/drawing/2014/chart" uri="{C3380CC4-5D6E-409C-BE32-E72D297353CC}">
                <c16:uniqueId val="{00000005-A7F8-48E7-B015-0589F597A7B3}"/>
              </c:ext>
            </c:extLst>
          </c:dPt>
          <c:dPt>
            <c:idx val="7"/>
            <c:invertIfNegative val="0"/>
            <c:bubble3D val="0"/>
            <c:spPr>
              <a:solidFill>
                <a:srgbClr val="00B050"/>
              </a:solidFill>
            </c:spPr>
            <c:extLst>
              <c:ext xmlns:c16="http://schemas.microsoft.com/office/drawing/2014/chart" uri="{C3380CC4-5D6E-409C-BE32-E72D297353CC}">
                <c16:uniqueId val="{00000007-A7F8-48E7-B015-0589F597A7B3}"/>
              </c:ext>
            </c:extLst>
          </c:dPt>
          <c:dPt>
            <c:idx val="8"/>
            <c:invertIfNegative val="0"/>
            <c:bubble3D val="0"/>
            <c:extLst>
              <c:ext xmlns:c16="http://schemas.microsoft.com/office/drawing/2014/chart" uri="{C3380CC4-5D6E-409C-BE32-E72D297353CC}">
                <c16:uniqueId val="{00000008-A7F8-48E7-B015-0589F597A7B3}"/>
              </c:ext>
            </c:extLst>
          </c:dPt>
          <c:dPt>
            <c:idx val="9"/>
            <c:invertIfNegative val="0"/>
            <c:bubble3D val="0"/>
            <c:spPr>
              <a:solidFill>
                <a:srgbClr val="00B050"/>
              </a:solidFill>
            </c:spPr>
            <c:extLst>
              <c:ext xmlns:c16="http://schemas.microsoft.com/office/drawing/2014/chart" uri="{C3380CC4-5D6E-409C-BE32-E72D297353CC}">
                <c16:uniqueId val="{0000000A-A7F8-48E7-B015-0589F597A7B3}"/>
              </c:ext>
            </c:extLst>
          </c:dPt>
          <c:dPt>
            <c:idx val="10"/>
            <c:invertIfNegative val="0"/>
            <c:bubble3D val="0"/>
            <c:extLst>
              <c:ext xmlns:c16="http://schemas.microsoft.com/office/drawing/2014/chart" uri="{C3380CC4-5D6E-409C-BE32-E72D297353CC}">
                <c16:uniqueId val="{0000000B-A7F8-48E7-B015-0589F597A7B3}"/>
              </c:ext>
            </c:extLst>
          </c:dPt>
          <c:dPt>
            <c:idx val="12"/>
            <c:invertIfNegative val="0"/>
            <c:bubble3D val="0"/>
            <c:extLst>
              <c:ext xmlns:c16="http://schemas.microsoft.com/office/drawing/2014/chart" uri="{C3380CC4-5D6E-409C-BE32-E72D297353CC}">
                <c16:uniqueId val="{0000000C-A7F8-48E7-B015-0589F597A7B3}"/>
              </c:ext>
            </c:extLst>
          </c:dPt>
          <c:dPt>
            <c:idx val="14"/>
            <c:invertIfNegative val="0"/>
            <c:bubble3D val="0"/>
            <c:extLst>
              <c:ext xmlns:c16="http://schemas.microsoft.com/office/drawing/2014/chart" uri="{C3380CC4-5D6E-409C-BE32-E72D297353CC}">
                <c16:uniqueId val="{0000000D-A7F8-48E7-B015-0589F597A7B3}"/>
              </c:ext>
            </c:extLst>
          </c:dPt>
          <c:cat>
            <c:multiLvlStrRef>
              <c:extLst>
                <c:ext xmlns:c15="http://schemas.microsoft.com/office/drawing/2012/chart" uri="{02D57815-91ED-43cb-92C2-25804820EDAC}">
                  <c15:fullRef>
                    <c15:sqref>'Summary per factory'!$K$3:$AA$4</c15:sqref>
                  </c15:fullRef>
                </c:ext>
              </c:extLst>
              <c:f>'Summary per factory'!$L$3:$AA$4</c:f>
              <c:multiLvlStrCache>
                <c:ptCount val="16"/>
                <c:lvl>
                  <c:pt idx="0">
                    <c:v>2015</c:v>
                  </c:pt>
                  <c:pt idx="1">
                    <c:v>2016TG</c:v>
                  </c:pt>
                  <c:pt idx="2">
                    <c:v>2016 YTD</c:v>
                  </c:pt>
                  <c:pt idx="3">
                    <c:v>2016 TG</c:v>
                  </c:pt>
                  <c:pt idx="4">
                    <c:v>2016 YTD</c:v>
                  </c:pt>
                  <c:pt idx="5">
                    <c:v>2016 TG</c:v>
                  </c:pt>
                  <c:pt idx="6">
                    <c:v>2016 YTD</c:v>
                  </c:pt>
                  <c:pt idx="7">
                    <c:v>2016 TG</c:v>
                  </c:pt>
                  <c:pt idx="8">
                    <c:v>2016 YTD</c:v>
                  </c:pt>
                  <c:pt idx="9">
                    <c:v>2016 TG</c:v>
                  </c:pt>
                  <c:pt idx="10">
                    <c:v>2016 YTD</c:v>
                  </c:pt>
                  <c:pt idx="11">
                    <c:v>2016 TG</c:v>
                  </c:pt>
                  <c:pt idx="12">
                    <c:v>2016 YTD</c:v>
                  </c:pt>
                  <c:pt idx="13">
                    <c:v>2016 TG</c:v>
                  </c:pt>
                  <c:pt idx="14">
                    <c:v>2016 YTD</c:v>
                  </c:pt>
                  <c:pt idx="15">
                    <c:v>2016 TG</c:v>
                  </c:pt>
                  <c:pt idx="16">
                    <c:v>2016 YTD</c:v>
                  </c:pt>
                </c:lvl>
                <c:lvl>
                  <c:pt idx="1">
                    <c:v>MARKET</c:v>
                  </c:pt>
                  <c:pt idx="3">
                    <c:v>ABIDJAN</c:v>
                  </c:pt>
                  <c:pt idx="5">
                    <c:v>AGBARA</c:v>
                  </c:pt>
                  <c:pt idx="7">
                    <c:v>DAKAR</c:v>
                  </c:pt>
                  <c:pt idx="9">
                    <c:v>DOUALA</c:v>
                  </c:pt>
                  <c:pt idx="11">
                    <c:v>FLOWERGATE</c:v>
                  </c:pt>
                  <c:pt idx="13">
                    <c:v>TEMA</c:v>
                  </c:pt>
                  <c:pt idx="15">
                    <c:v>YOPOUGON</c:v>
                  </c:pt>
                </c:lvl>
              </c:multiLvlStrCache>
            </c:multiLvlStrRef>
          </c:cat>
          <c:val>
            <c:numRef>
              <c:extLst>
                <c:ext xmlns:c15="http://schemas.microsoft.com/office/drawing/2012/chart" uri="{02D57815-91ED-43cb-92C2-25804820EDAC}">
                  <c15:fullRef>
                    <c15:sqref>'Summary per factory'!$K$18:$AA$18</c15:sqref>
                  </c15:fullRef>
                </c:ext>
              </c:extLst>
              <c:f>'Summary per factory'!$L$18:$AA$18</c:f>
            </c:numRef>
          </c:val>
          <c:extLst>
            <c:ext xmlns:c16="http://schemas.microsoft.com/office/drawing/2014/chart" uri="{C3380CC4-5D6E-409C-BE32-E72D297353CC}">
              <c16:uniqueId val="{0000000E-A7F8-48E7-B015-0589F597A7B3}"/>
            </c:ext>
          </c:extLst>
        </c:ser>
        <c:dLbls>
          <c:showLegendKey val="0"/>
          <c:showVal val="0"/>
          <c:showCatName val="0"/>
          <c:showSerName val="0"/>
          <c:showPercent val="0"/>
          <c:showBubbleSize val="0"/>
        </c:dLbls>
        <c:gapWidth val="30"/>
        <c:axId val="433886600"/>
        <c:axId val="87158456"/>
      </c:barChart>
      <c:catAx>
        <c:axId val="433886600"/>
        <c:scaling>
          <c:orientation val="minMax"/>
        </c:scaling>
        <c:delete val="0"/>
        <c:axPos val="b"/>
        <c:numFmt formatCode="General" sourceLinked="0"/>
        <c:majorTickMark val="none"/>
        <c:minorTickMark val="none"/>
        <c:tickLblPos val="nextTo"/>
        <c:crossAx val="87158456"/>
        <c:crosses val="autoZero"/>
        <c:auto val="1"/>
        <c:lblAlgn val="ctr"/>
        <c:lblOffset val="100"/>
        <c:noMultiLvlLbl val="0"/>
      </c:catAx>
      <c:valAx>
        <c:axId val="87158456"/>
        <c:scaling>
          <c:orientation val="minMax"/>
        </c:scaling>
        <c:delete val="0"/>
        <c:axPos val="l"/>
        <c:title>
          <c:tx>
            <c:rich>
              <a:bodyPr rot="-5400000" vert="horz"/>
              <a:lstStyle/>
              <a:p>
                <a:pPr>
                  <a:defRPr/>
                </a:pPr>
                <a:r>
                  <a:rPr lang="en-US"/>
                  <a:t>Points</a:t>
                </a:r>
              </a:p>
            </c:rich>
          </c:tx>
          <c:overlay val="0"/>
        </c:title>
        <c:numFmt formatCode="0%" sourceLinked="0"/>
        <c:majorTickMark val="out"/>
        <c:minorTickMark val="none"/>
        <c:tickLblPos val="nextTo"/>
        <c:crossAx val="433886600"/>
        <c:crosses val="autoZero"/>
        <c:crossBetween val="between"/>
      </c:valAx>
    </c:plotArea>
    <c:plotVisOnly val="1"/>
    <c:dispBlanksAs val="gap"/>
    <c:showDLblsOverMax val="0"/>
  </c:chart>
  <c:spPr>
    <a:solidFill>
      <a:sysClr val="window" lastClr="FFFFFF"/>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 Absenteeism</a:t>
            </a:r>
          </a:p>
        </c:rich>
      </c:tx>
      <c:layout/>
      <c:overlay val="0"/>
    </c:title>
    <c:autoTitleDeleted val="0"/>
    <c:plotArea>
      <c:layout/>
      <c:barChart>
        <c:barDir val="col"/>
        <c:grouping val="clustered"/>
        <c:varyColors val="0"/>
        <c:ser>
          <c:idx val="0"/>
          <c:order val="0"/>
          <c:tx>
            <c:strRef>
              <c:f>'Summary per factory'!$B$16:$G$16</c:f>
              <c:strCache>
                <c:ptCount val="6"/>
                <c:pt idx="0">
                  <c:v>% Absenteeism</c:v>
                </c:pt>
                <c:pt idx="1">
                  <c:v>Others</c:v>
                </c:pt>
                <c:pt idx="2">
                  <c:v>Leading</c:v>
                </c:pt>
                <c:pt idx="3">
                  <c:v>%</c:v>
                </c:pt>
                <c:pt idx="4">
                  <c:v>HRM</c:v>
                </c:pt>
                <c:pt idx="5">
                  <c:v>&lt;</c:v>
                </c:pt>
              </c:strCache>
            </c:strRef>
          </c:tx>
          <c:spPr>
            <a:solidFill>
              <a:schemeClr val="tx1"/>
            </a:solidFill>
          </c:spPr>
          <c:invertIfNegative val="0"/>
          <c:dPt>
            <c:idx val="1"/>
            <c:invertIfNegative val="0"/>
            <c:bubble3D val="0"/>
            <c:spPr>
              <a:solidFill>
                <a:srgbClr val="FF0000"/>
              </a:solidFill>
            </c:spPr>
            <c:extLst>
              <c:ext xmlns:c16="http://schemas.microsoft.com/office/drawing/2014/chart" uri="{C3380CC4-5D6E-409C-BE32-E72D297353CC}">
                <c16:uniqueId val="{00000001-8590-4942-A5F0-A23803A4A1F2}"/>
              </c:ext>
            </c:extLst>
          </c:dPt>
          <c:dPt>
            <c:idx val="3"/>
            <c:invertIfNegative val="0"/>
            <c:bubble3D val="0"/>
            <c:spPr>
              <a:solidFill>
                <a:srgbClr val="00B050"/>
              </a:solidFill>
            </c:spPr>
            <c:extLst>
              <c:ext xmlns:c16="http://schemas.microsoft.com/office/drawing/2014/chart" uri="{C3380CC4-5D6E-409C-BE32-E72D297353CC}">
                <c16:uniqueId val="{00000003-8590-4942-A5F0-A23803A4A1F2}"/>
              </c:ext>
            </c:extLst>
          </c:dPt>
          <c:dPt>
            <c:idx val="5"/>
            <c:invertIfNegative val="0"/>
            <c:bubble3D val="0"/>
            <c:spPr>
              <a:solidFill>
                <a:srgbClr val="FF0000"/>
              </a:solidFill>
            </c:spPr>
            <c:extLst>
              <c:ext xmlns:c16="http://schemas.microsoft.com/office/drawing/2014/chart" uri="{C3380CC4-5D6E-409C-BE32-E72D297353CC}">
                <c16:uniqueId val="{00000005-8590-4942-A5F0-A23803A4A1F2}"/>
              </c:ext>
            </c:extLst>
          </c:dPt>
          <c:dPt>
            <c:idx val="7"/>
            <c:invertIfNegative val="0"/>
            <c:bubble3D val="0"/>
            <c:spPr>
              <a:solidFill>
                <a:srgbClr val="FF0000"/>
              </a:solidFill>
            </c:spPr>
            <c:extLst>
              <c:ext xmlns:c16="http://schemas.microsoft.com/office/drawing/2014/chart" uri="{C3380CC4-5D6E-409C-BE32-E72D297353CC}">
                <c16:uniqueId val="{00000007-8590-4942-A5F0-A23803A4A1F2}"/>
              </c:ext>
            </c:extLst>
          </c:dPt>
          <c:dPt>
            <c:idx val="9"/>
            <c:invertIfNegative val="0"/>
            <c:bubble3D val="0"/>
            <c:spPr>
              <a:solidFill>
                <a:srgbClr val="00B050"/>
              </a:solidFill>
            </c:spPr>
            <c:extLst>
              <c:ext xmlns:c16="http://schemas.microsoft.com/office/drawing/2014/chart" uri="{C3380CC4-5D6E-409C-BE32-E72D297353CC}">
                <c16:uniqueId val="{00000009-8590-4942-A5F0-A23803A4A1F2}"/>
              </c:ext>
            </c:extLst>
          </c:dPt>
          <c:dPt>
            <c:idx val="10"/>
            <c:invertIfNegative val="0"/>
            <c:bubble3D val="0"/>
            <c:extLst>
              <c:ext xmlns:c16="http://schemas.microsoft.com/office/drawing/2014/chart" uri="{C3380CC4-5D6E-409C-BE32-E72D297353CC}">
                <c16:uniqueId val="{0000000A-8590-4942-A5F0-A23803A4A1F2}"/>
              </c:ext>
            </c:extLst>
          </c:dPt>
          <c:dPt>
            <c:idx val="11"/>
            <c:invertIfNegative val="0"/>
            <c:bubble3D val="0"/>
            <c:spPr>
              <a:solidFill>
                <a:srgbClr val="FF0000"/>
              </a:solidFill>
            </c:spPr>
            <c:extLst>
              <c:ext xmlns:c16="http://schemas.microsoft.com/office/drawing/2014/chart" uri="{C3380CC4-5D6E-409C-BE32-E72D297353CC}">
                <c16:uniqueId val="{0000000C-8590-4942-A5F0-A23803A4A1F2}"/>
              </c:ext>
            </c:extLst>
          </c:dPt>
          <c:dPt>
            <c:idx val="12"/>
            <c:invertIfNegative val="0"/>
            <c:bubble3D val="0"/>
            <c:extLst>
              <c:ext xmlns:c16="http://schemas.microsoft.com/office/drawing/2014/chart" uri="{C3380CC4-5D6E-409C-BE32-E72D297353CC}">
                <c16:uniqueId val="{0000000D-8590-4942-A5F0-A23803A4A1F2}"/>
              </c:ext>
            </c:extLst>
          </c:dPt>
          <c:dPt>
            <c:idx val="13"/>
            <c:invertIfNegative val="0"/>
            <c:bubble3D val="0"/>
            <c:spPr>
              <a:solidFill>
                <a:srgbClr val="FF0000"/>
              </a:solidFill>
            </c:spPr>
            <c:extLst>
              <c:ext xmlns:c16="http://schemas.microsoft.com/office/drawing/2014/chart" uri="{C3380CC4-5D6E-409C-BE32-E72D297353CC}">
                <c16:uniqueId val="{0000000F-8590-4942-A5F0-A23803A4A1F2}"/>
              </c:ext>
            </c:extLst>
          </c:dPt>
          <c:dPt>
            <c:idx val="14"/>
            <c:invertIfNegative val="0"/>
            <c:bubble3D val="0"/>
            <c:extLst>
              <c:ext xmlns:c16="http://schemas.microsoft.com/office/drawing/2014/chart" uri="{C3380CC4-5D6E-409C-BE32-E72D297353CC}">
                <c16:uniqueId val="{00000010-8590-4942-A5F0-A23803A4A1F2}"/>
              </c:ext>
            </c:extLst>
          </c:dPt>
          <c:dPt>
            <c:idx val="15"/>
            <c:invertIfNegative val="0"/>
            <c:bubble3D val="0"/>
            <c:spPr>
              <a:solidFill>
                <a:srgbClr val="FF0000"/>
              </a:solidFill>
            </c:spPr>
            <c:extLst>
              <c:ext xmlns:c16="http://schemas.microsoft.com/office/drawing/2014/chart" uri="{C3380CC4-5D6E-409C-BE32-E72D297353CC}">
                <c16:uniqueId val="{00000012-8590-4942-A5F0-A23803A4A1F2}"/>
              </c:ext>
            </c:extLst>
          </c:dPt>
          <c:dPt>
            <c:idx val="16"/>
            <c:invertIfNegative val="0"/>
            <c:bubble3D val="0"/>
            <c:extLst>
              <c:ext xmlns:c16="http://schemas.microsoft.com/office/drawing/2014/chart" uri="{C3380CC4-5D6E-409C-BE32-E72D297353CC}">
                <c16:uniqueId val="{00000013-8590-4942-A5F0-A23803A4A1F2}"/>
              </c:ext>
            </c:extLst>
          </c:dPt>
          <c:dPt>
            <c:idx val="17"/>
            <c:invertIfNegative val="0"/>
            <c:bubble3D val="0"/>
            <c:spPr>
              <a:solidFill>
                <a:srgbClr val="00B050"/>
              </a:solidFill>
            </c:spPr>
            <c:extLst>
              <c:ext xmlns:c16="http://schemas.microsoft.com/office/drawing/2014/chart" uri="{C3380CC4-5D6E-409C-BE32-E72D297353CC}">
                <c16:uniqueId val="{00000015-8590-4942-A5F0-A23803A4A1F2}"/>
              </c:ext>
            </c:extLst>
          </c:dPt>
          <c:dPt>
            <c:idx val="18"/>
            <c:invertIfNegative val="0"/>
            <c:bubble3D val="0"/>
            <c:extLst>
              <c:ext xmlns:c16="http://schemas.microsoft.com/office/drawing/2014/chart" uri="{C3380CC4-5D6E-409C-BE32-E72D297353CC}">
                <c16:uniqueId val="{00000016-8590-4942-A5F0-A23803A4A1F2}"/>
              </c:ext>
            </c:extLst>
          </c:dPt>
          <c:dPt>
            <c:idx val="19"/>
            <c:invertIfNegative val="0"/>
            <c:bubble3D val="0"/>
            <c:spPr>
              <a:solidFill>
                <a:srgbClr val="FF0000"/>
              </a:solidFill>
            </c:spPr>
            <c:extLst>
              <c:ext xmlns:c16="http://schemas.microsoft.com/office/drawing/2014/chart" uri="{C3380CC4-5D6E-409C-BE32-E72D297353CC}">
                <c16:uniqueId val="{00000018-8590-4942-A5F0-A23803A4A1F2}"/>
              </c:ext>
            </c:extLst>
          </c:dPt>
          <c:dPt>
            <c:idx val="20"/>
            <c:invertIfNegative val="0"/>
            <c:bubble3D val="0"/>
            <c:extLst>
              <c:ext xmlns:c16="http://schemas.microsoft.com/office/drawing/2014/chart" uri="{C3380CC4-5D6E-409C-BE32-E72D297353CC}">
                <c16:uniqueId val="{00000019-8590-4942-A5F0-A23803A4A1F2}"/>
              </c:ext>
            </c:extLst>
          </c:dPt>
          <c:dPt>
            <c:idx val="21"/>
            <c:invertIfNegative val="0"/>
            <c:bubble3D val="0"/>
            <c:spPr>
              <a:solidFill>
                <a:srgbClr val="FF0000"/>
              </a:solidFill>
            </c:spPr>
            <c:extLst>
              <c:ext xmlns:c16="http://schemas.microsoft.com/office/drawing/2014/chart" uri="{C3380CC4-5D6E-409C-BE32-E72D297353CC}">
                <c16:uniqueId val="{0000001B-8590-4942-A5F0-A23803A4A1F2}"/>
              </c:ext>
            </c:extLst>
          </c:dPt>
          <c:dPt>
            <c:idx val="22"/>
            <c:invertIfNegative val="0"/>
            <c:bubble3D val="0"/>
            <c:extLst>
              <c:ext xmlns:c16="http://schemas.microsoft.com/office/drawing/2014/chart" uri="{C3380CC4-5D6E-409C-BE32-E72D297353CC}">
                <c16:uniqueId val="{0000001C-8590-4942-A5F0-A23803A4A1F2}"/>
              </c:ext>
            </c:extLst>
          </c:dPt>
          <c:dPt>
            <c:idx val="23"/>
            <c:invertIfNegative val="0"/>
            <c:bubble3D val="0"/>
            <c:spPr>
              <a:solidFill>
                <a:srgbClr val="FF0000"/>
              </a:solidFill>
            </c:spPr>
            <c:extLst>
              <c:ext xmlns:c16="http://schemas.microsoft.com/office/drawing/2014/chart" uri="{C3380CC4-5D6E-409C-BE32-E72D297353CC}">
                <c16:uniqueId val="{0000001E-8590-4942-A5F0-A23803A4A1F2}"/>
              </c:ext>
            </c:extLst>
          </c:dPt>
          <c:dPt>
            <c:idx val="24"/>
            <c:invertIfNegative val="0"/>
            <c:bubble3D val="0"/>
            <c:extLst>
              <c:ext xmlns:c16="http://schemas.microsoft.com/office/drawing/2014/chart" uri="{C3380CC4-5D6E-409C-BE32-E72D297353CC}">
                <c16:uniqueId val="{0000001F-8590-4942-A5F0-A23803A4A1F2}"/>
              </c:ext>
            </c:extLst>
          </c:dPt>
          <c:dPt>
            <c:idx val="25"/>
            <c:invertIfNegative val="0"/>
            <c:bubble3D val="0"/>
            <c:extLst>
              <c:ext xmlns:c16="http://schemas.microsoft.com/office/drawing/2014/chart" uri="{C3380CC4-5D6E-409C-BE32-E72D297353CC}">
                <c16:uniqueId val="{00000020-8590-4942-A5F0-A23803A4A1F2}"/>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factory'!$L$16:$AA$16</c:f>
              <c:numCache>
                <c:formatCode>0.00%</c:formatCode>
                <c:ptCount val="16"/>
                <c:pt idx="0" formatCode="0.0%">
                  <c:v>1.2E-2</c:v>
                </c:pt>
                <c:pt idx="1">
                  <c:v>1.2360709385293284E-2</c:v>
                </c:pt>
                <c:pt idx="2" formatCode="0.0%">
                  <c:v>2.5000000000000001E-2</c:v>
                </c:pt>
                <c:pt idx="3" formatCode="0.0%">
                  <c:v>2.2016735519736173E-2</c:v>
                </c:pt>
                <c:pt idx="4" formatCode="0.0%">
                  <c:v>5.4000000000000003E-3</c:v>
                </c:pt>
                <c:pt idx="5" formatCode="0.0%">
                  <c:v>8.3999999999999995E-3</c:v>
                </c:pt>
                <c:pt idx="6" formatCode="0.0%">
                  <c:v>1.4999999999999999E-2</c:v>
                </c:pt>
                <c:pt idx="7" formatCode="0.0%">
                  <c:v>2.6185714285714284E-2</c:v>
                </c:pt>
                <c:pt idx="8" formatCode="0.0%">
                  <c:v>5.0000000000000001E-3</c:v>
                </c:pt>
                <c:pt idx="9" formatCode="0.0%">
                  <c:v>3.2285714285714287E-3</c:v>
                </c:pt>
                <c:pt idx="10" formatCode="0.0%">
                  <c:v>5.0000000000000001E-3</c:v>
                </c:pt>
                <c:pt idx="11" formatCode="0.0%">
                  <c:v>6.0272777963644468E-3</c:v>
                </c:pt>
                <c:pt idx="12" formatCode="0.0%">
                  <c:v>1.2999999999999999E-2</c:v>
                </c:pt>
                <c:pt idx="13" formatCode="0.0%">
                  <c:v>1.7999999999999999E-2</c:v>
                </c:pt>
                <c:pt idx="14" formatCode="0.0%">
                  <c:v>2E-3</c:v>
                </c:pt>
                <c:pt idx="15" formatCode="0.0%">
                  <c:v>2.6666666666666666E-3</c:v>
                </c:pt>
              </c:numCache>
            </c:numRef>
          </c:val>
          <c:extLst>
            <c:ext xmlns:c16="http://schemas.microsoft.com/office/drawing/2014/chart" uri="{C3380CC4-5D6E-409C-BE32-E72D297353CC}">
              <c16:uniqueId val="{00000021-8590-4942-A5F0-A23803A4A1F2}"/>
            </c:ext>
          </c:extLst>
        </c:ser>
        <c:dLbls>
          <c:showLegendKey val="0"/>
          <c:showVal val="0"/>
          <c:showCatName val="0"/>
          <c:showSerName val="0"/>
          <c:showPercent val="0"/>
          <c:showBubbleSize val="0"/>
        </c:dLbls>
        <c:gapWidth val="30"/>
        <c:axId val="87159240"/>
        <c:axId val="87159632"/>
      </c:barChart>
      <c:catAx>
        <c:axId val="87159240"/>
        <c:scaling>
          <c:orientation val="minMax"/>
        </c:scaling>
        <c:delete val="0"/>
        <c:axPos val="b"/>
        <c:numFmt formatCode="General" sourceLinked="0"/>
        <c:majorTickMark val="none"/>
        <c:minorTickMark val="none"/>
        <c:tickLblPos val="nextTo"/>
        <c:crossAx val="87159632"/>
        <c:crosses val="autoZero"/>
        <c:auto val="1"/>
        <c:lblAlgn val="ctr"/>
        <c:lblOffset val="100"/>
        <c:noMultiLvlLbl val="0"/>
      </c:catAx>
      <c:valAx>
        <c:axId val="87159632"/>
        <c:scaling>
          <c:orientation val="minMax"/>
        </c:scaling>
        <c:delete val="0"/>
        <c:axPos val="l"/>
        <c:title>
          <c:tx>
            <c:rich>
              <a:bodyPr rot="-5400000" vert="horz"/>
              <a:lstStyle/>
              <a:p>
                <a:pPr>
                  <a:defRPr/>
                </a:pPr>
                <a:r>
                  <a:rPr lang="en-US"/>
                  <a:t>%</a:t>
                </a:r>
              </a:p>
            </c:rich>
          </c:tx>
          <c:layout/>
          <c:overlay val="0"/>
        </c:title>
        <c:numFmt formatCode="0.0%" sourceLinked="0"/>
        <c:majorTickMark val="out"/>
        <c:minorTickMark val="none"/>
        <c:tickLblPos val="nextTo"/>
        <c:crossAx val="87159240"/>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 of Temporary Staff</a:t>
            </a:r>
          </a:p>
        </c:rich>
      </c:tx>
      <c:overlay val="0"/>
    </c:title>
    <c:autoTitleDeleted val="0"/>
    <c:plotArea>
      <c:layout/>
      <c:barChart>
        <c:barDir val="col"/>
        <c:grouping val="clustered"/>
        <c:varyColors val="0"/>
        <c:ser>
          <c:idx val="0"/>
          <c:order val="0"/>
          <c:tx>
            <c:strRef>
              <c:f>'Summary per factory'!$B$17:$G$17</c:f>
              <c:strCache>
                <c:ptCount val="6"/>
                <c:pt idx="0">
                  <c:v>% of Temporary Staff</c:v>
                </c:pt>
                <c:pt idx="1">
                  <c:v>Others</c:v>
                </c:pt>
                <c:pt idx="2">
                  <c:v>Lagging</c:v>
                </c:pt>
                <c:pt idx="3">
                  <c:v>%</c:v>
                </c:pt>
                <c:pt idx="4">
                  <c:v>HRM</c:v>
                </c:pt>
                <c:pt idx="5">
                  <c:v>&lt;</c:v>
                </c:pt>
              </c:strCache>
            </c:strRef>
          </c:tx>
          <c:spPr>
            <a:solidFill>
              <a:schemeClr val="tx1"/>
            </a:solidFill>
          </c:spPr>
          <c:invertIfNegative val="0"/>
          <c:dPt>
            <c:idx val="1"/>
            <c:invertIfNegative val="0"/>
            <c:bubble3D val="0"/>
            <c:spPr>
              <a:solidFill>
                <a:srgbClr val="00B050"/>
              </a:solidFill>
            </c:spPr>
            <c:extLst>
              <c:ext xmlns:c16="http://schemas.microsoft.com/office/drawing/2014/chart" uri="{C3380CC4-5D6E-409C-BE32-E72D297353CC}">
                <c16:uniqueId val="{00000001-7F82-423D-B1A6-2401C07EBE6A}"/>
              </c:ext>
            </c:extLst>
          </c:dPt>
          <c:dPt>
            <c:idx val="3"/>
            <c:invertIfNegative val="0"/>
            <c:bubble3D val="0"/>
            <c:spPr>
              <a:solidFill>
                <a:srgbClr val="00B050"/>
              </a:solidFill>
            </c:spPr>
            <c:extLst>
              <c:ext xmlns:c16="http://schemas.microsoft.com/office/drawing/2014/chart" uri="{C3380CC4-5D6E-409C-BE32-E72D297353CC}">
                <c16:uniqueId val="{00000003-7F82-423D-B1A6-2401C07EBE6A}"/>
              </c:ext>
            </c:extLst>
          </c:dPt>
          <c:dPt>
            <c:idx val="5"/>
            <c:invertIfNegative val="0"/>
            <c:bubble3D val="0"/>
            <c:spPr>
              <a:solidFill>
                <a:srgbClr val="00B050"/>
              </a:solidFill>
            </c:spPr>
            <c:extLst>
              <c:ext xmlns:c16="http://schemas.microsoft.com/office/drawing/2014/chart" uri="{C3380CC4-5D6E-409C-BE32-E72D297353CC}">
                <c16:uniqueId val="{00000005-7F82-423D-B1A6-2401C07EBE6A}"/>
              </c:ext>
            </c:extLst>
          </c:dPt>
          <c:dPt>
            <c:idx val="7"/>
            <c:invertIfNegative val="0"/>
            <c:bubble3D val="0"/>
            <c:spPr>
              <a:solidFill>
                <a:srgbClr val="FF0000"/>
              </a:solidFill>
            </c:spPr>
            <c:extLst>
              <c:ext xmlns:c16="http://schemas.microsoft.com/office/drawing/2014/chart" uri="{C3380CC4-5D6E-409C-BE32-E72D297353CC}">
                <c16:uniqueId val="{00000007-7F82-423D-B1A6-2401C07EBE6A}"/>
              </c:ext>
            </c:extLst>
          </c:dPt>
          <c:dPt>
            <c:idx val="9"/>
            <c:invertIfNegative val="0"/>
            <c:bubble3D val="0"/>
            <c:spPr>
              <a:solidFill>
                <a:srgbClr val="00B050"/>
              </a:solidFill>
            </c:spPr>
            <c:extLst>
              <c:ext xmlns:c16="http://schemas.microsoft.com/office/drawing/2014/chart" uri="{C3380CC4-5D6E-409C-BE32-E72D297353CC}">
                <c16:uniqueId val="{00000009-7F82-423D-B1A6-2401C07EBE6A}"/>
              </c:ext>
            </c:extLst>
          </c:dPt>
          <c:dPt>
            <c:idx val="10"/>
            <c:invertIfNegative val="0"/>
            <c:bubble3D val="0"/>
            <c:extLst>
              <c:ext xmlns:c16="http://schemas.microsoft.com/office/drawing/2014/chart" uri="{C3380CC4-5D6E-409C-BE32-E72D297353CC}">
                <c16:uniqueId val="{0000000A-7F82-423D-B1A6-2401C07EBE6A}"/>
              </c:ext>
            </c:extLst>
          </c:dPt>
          <c:dPt>
            <c:idx val="11"/>
            <c:invertIfNegative val="0"/>
            <c:bubble3D val="0"/>
            <c:spPr>
              <a:solidFill>
                <a:srgbClr val="FF0000"/>
              </a:solidFill>
            </c:spPr>
            <c:extLst>
              <c:ext xmlns:c16="http://schemas.microsoft.com/office/drawing/2014/chart" uri="{C3380CC4-5D6E-409C-BE32-E72D297353CC}">
                <c16:uniqueId val="{0000000C-7F82-423D-B1A6-2401C07EBE6A}"/>
              </c:ext>
            </c:extLst>
          </c:dPt>
          <c:dPt>
            <c:idx val="12"/>
            <c:invertIfNegative val="0"/>
            <c:bubble3D val="0"/>
            <c:extLst>
              <c:ext xmlns:c16="http://schemas.microsoft.com/office/drawing/2014/chart" uri="{C3380CC4-5D6E-409C-BE32-E72D297353CC}">
                <c16:uniqueId val="{0000000D-7F82-423D-B1A6-2401C07EBE6A}"/>
              </c:ext>
            </c:extLst>
          </c:dPt>
          <c:dPt>
            <c:idx val="13"/>
            <c:invertIfNegative val="0"/>
            <c:bubble3D val="0"/>
            <c:spPr>
              <a:solidFill>
                <a:srgbClr val="00B050"/>
              </a:solidFill>
            </c:spPr>
            <c:extLst>
              <c:ext xmlns:c16="http://schemas.microsoft.com/office/drawing/2014/chart" uri="{C3380CC4-5D6E-409C-BE32-E72D297353CC}">
                <c16:uniqueId val="{0000000F-7F82-423D-B1A6-2401C07EBE6A}"/>
              </c:ext>
            </c:extLst>
          </c:dPt>
          <c:dPt>
            <c:idx val="14"/>
            <c:invertIfNegative val="0"/>
            <c:bubble3D val="0"/>
            <c:extLst>
              <c:ext xmlns:c16="http://schemas.microsoft.com/office/drawing/2014/chart" uri="{C3380CC4-5D6E-409C-BE32-E72D297353CC}">
                <c16:uniqueId val="{00000010-7F82-423D-B1A6-2401C07EBE6A}"/>
              </c:ext>
            </c:extLst>
          </c:dPt>
          <c:dPt>
            <c:idx val="15"/>
            <c:invertIfNegative val="0"/>
            <c:bubble3D val="0"/>
            <c:spPr>
              <a:solidFill>
                <a:srgbClr val="FF0000"/>
              </a:solidFill>
            </c:spPr>
            <c:extLst>
              <c:ext xmlns:c16="http://schemas.microsoft.com/office/drawing/2014/chart" uri="{C3380CC4-5D6E-409C-BE32-E72D297353CC}">
                <c16:uniqueId val="{00000012-7F82-423D-B1A6-2401C07EBE6A}"/>
              </c:ext>
            </c:extLst>
          </c:dPt>
          <c:dPt>
            <c:idx val="16"/>
            <c:invertIfNegative val="0"/>
            <c:bubble3D val="0"/>
            <c:extLst>
              <c:ext xmlns:c16="http://schemas.microsoft.com/office/drawing/2014/chart" uri="{C3380CC4-5D6E-409C-BE32-E72D297353CC}">
                <c16:uniqueId val="{00000013-7F82-423D-B1A6-2401C07EBE6A}"/>
              </c:ext>
            </c:extLst>
          </c:dPt>
          <c:dPt>
            <c:idx val="17"/>
            <c:invertIfNegative val="0"/>
            <c:bubble3D val="0"/>
            <c:spPr>
              <a:solidFill>
                <a:srgbClr val="00B050"/>
              </a:solidFill>
            </c:spPr>
            <c:extLst>
              <c:ext xmlns:c16="http://schemas.microsoft.com/office/drawing/2014/chart" uri="{C3380CC4-5D6E-409C-BE32-E72D297353CC}">
                <c16:uniqueId val="{00000015-7F82-423D-B1A6-2401C07EBE6A}"/>
              </c:ext>
            </c:extLst>
          </c:dPt>
          <c:dPt>
            <c:idx val="18"/>
            <c:invertIfNegative val="0"/>
            <c:bubble3D val="0"/>
            <c:extLst>
              <c:ext xmlns:c16="http://schemas.microsoft.com/office/drawing/2014/chart" uri="{C3380CC4-5D6E-409C-BE32-E72D297353CC}">
                <c16:uniqueId val="{00000016-7F82-423D-B1A6-2401C07EBE6A}"/>
              </c:ext>
            </c:extLst>
          </c:dPt>
          <c:dPt>
            <c:idx val="19"/>
            <c:invertIfNegative val="0"/>
            <c:bubble3D val="0"/>
            <c:spPr>
              <a:solidFill>
                <a:srgbClr val="FF0000"/>
              </a:solidFill>
            </c:spPr>
            <c:extLst>
              <c:ext xmlns:c16="http://schemas.microsoft.com/office/drawing/2014/chart" uri="{C3380CC4-5D6E-409C-BE32-E72D297353CC}">
                <c16:uniqueId val="{00000018-7F82-423D-B1A6-2401C07EBE6A}"/>
              </c:ext>
            </c:extLst>
          </c:dPt>
          <c:dPt>
            <c:idx val="20"/>
            <c:invertIfNegative val="0"/>
            <c:bubble3D val="0"/>
            <c:extLst>
              <c:ext xmlns:c16="http://schemas.microsoft.com/office/drawing/2014/chart" uri="{C3380CC4-5D6E-409C-BE32-E72D297353CC}">
                <c16:uniqueId val="{00000019-7F82-423D-B1A6-2401C07EBE6A}"/>
              </c:ext>
            </c:extLst>
          </c:dPt>
          <c:dPt>
            <c:idx val="21"/>
            <c:invertIfNegative val="0"/>
            <c:bubble3D val="0"/>
            <c:spPr>
              <a:solidFill>
                <a:srgbClr val="00B050"/>
              </a:solidFill>
            </c:spPr>
            <c:extLst>
              <c:ext xmlns:c16="http://schemas.microsoft.com/office/drawing/2014/chart" uri="{C3380CC4-5D6E-409C-BE32-E72D297353CC}">
                <c16:uniqueId val="{0000001B-7F82-423D-B1A6-2401C07EBE6A}"/>
              </c:ext>
            </c:extLst>
          </c:dPt>
          <c:dPt>
            <c:idx val="22"/>
            <c:invertIfNegative val="0"/>
            <c:bubble3D val="0"/>
            <c:extLst>
              <c:ext xmlns:c16="http://schemas.microsoft.com/office/drawing/2014/chart" uri="{C3380CC4-5D6E-409C-BE32-E72D297353CC}">
                <c16:uniqueId val="{0000001C-7F82-423D-B1A6-2401C07EBE6A}"/>
              </c:ext>
            </c:extLst>
          </c:dPt>
          <c:dPt>
            <c:idx val="23"/>
            <c:invertIfNegative val="0"/>
            <c:bubble3D val="0"/>
            <c:spPr>
              <a:solidFill>
                <a:srgbClr val="FF0000"/>
              </a:solidFill>
            </c:spPr>
            <c:extLst>
              <c:ext xmlns:c16="http://schemas.microsoft.com/office/drawing/2014/chart" uri="{C3380CC4-5D6E-409C-BE32-E72D297353CC}">
                <c16:uniqueId val="{0000001E-7F82-423D-B1A6-2401C07EBE6A}"/>
              </c:ext>
            </c:extLst>
          </c:dPt>
          <c:dPt>
            <c:idx val="24"/>
            <c:invertIfNegative val="0"/>
            <c:bubble3D val="0"/>
            <c:extLst>
              <c:ext xmlns:c16="http://schemas.microsoft.com/office/drawing/2014/chart" uri="{C3380CC4-5D6E-409C-BE32-E72D297353CC}">
                <c16:uniqueId val="{0000001F-7F82-423D-B1A6-2401C07EBE6A}"/>
              </c:ext>
            </c:extLst>
          </c:dPt>
          <c:dPt>
            <c:idx val="25"/>
            <c:invertIfNegative val="0"/>
            <c:bubble3D val="0"/>
            <c:extLst>
              <c:ext xmlns:c16="http://schemas.microsoft.com/office/drawing/2014/chart" uri="{C3380CC4-5D6E-409C-BE32-E72D297353CC}">
                <c16:uniqueId val="{00000020-7F82-423D-B1A6-2401C07EBE6A}"/>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factory'!$L$17:$AA$17</c:f>
              <c:numCache>
                <c:formatCode>0.00%</c:formatCode>
                <c:ptCount val="16"/>
                <c:pt idx="0" formatCode="0.0%">
                  <c:v>0.25</c:v>
                </c:pt>
                <c:pt idx="1">
                  <c:v>0.23725038849826471</c:v>
                </c:pt>
                <c:pt idx="2" formatCode="0.0%">
                  <c:v>0.2</c:v>
                </c:pt>
                <c:pt idx="3" formatCode="0.0%">
                  <c:v>0.18974285714285713</c:v>
                </c:pt>
                <c:pt idx="4" formatCode="0.0%">
                  <c:v>0.22</c:v>
                </c:pt>
                <c:pt idx="5" formatCode="0.0%">
                  <c:v>0.189</c:v>
                </c:pt>
                <c:pt idx="6" formatCode="0.0%">
                  <c:v>0.2</c:v>
                </c:pt>
                <c:pt idx="7" formatCode="0.0%">
                  <c:v>0.24858129091642447</c:v>
                </c:pt>
                <c:pt idx="8" formatCode="0.0%">
                  <c:v>0.33</c:v>
                </c:pt>
                <c:pt idx="9" formatCode="0.0%">
                  <c:v>0.24942857142857139</c:v>
                </c:pt>
                <c:pt idx="10" formatCode="0.0%">
                  <c:v>0.23</c:v>
                </c:pt>
                <c:pt idx="11" formatCode="0.0%">
                  <c:v>0.33500000000000002</c:v>
                </c:pt>
                <c:pt idx="12" formatCode="0.0%">
                  <c:v>0.22</c:v>
                </c:pt>
                <c:pt idx="13" formatCode="0.0%">
                  <c:v>0.189</c:v>
                </c:pt>
                <c:pt idx="14" formatCode="0.0%">
                  <c:v>0.25</c:v>
                </c:pt>
                <c:pt idx="15" formatCode="0.0%">
                  <c:v>0.26</c:v>
                </c:pt>
              </c:numCache>
            </c:numRef>
          </c:val>
          <c:extLst>
            <c:ext xmlns:c16="http://schemas.microsoft.com/office/drawing/2014/chart" uri="{C3380CC4-5D6E-409C-BE32-E72D297353CC}">
              <c16:uniqueId val="{00000021-7F82-423D-B1A6-2401C07EBE6A}"/>
            </c:ext>
          </c:extLst>
        </c:ser>
        <c:dLbls>
          <c:showLegendKey val="0"/>
          <c:showVal val="0"/>
          <c:showCatName val="0"/>
          <c:showSerName val="0"/>
          <c:showPercent val="0"/>
          <c:showBubbleSize val="0"/>
        </c:dLbls>
        <c:gapWidth val="30"/>
        <c:axId val="87160416"/>
        <c:axId val="87160808"/>
      </c:barChart>
      <c:catAx>
        <c:axId val="87160416"/>
        <c:scaling>
          <c:orientation val="minMax"/>
        </c:scaling>
        <c:delete val="0"/>
        <c:axPos val="b"/>
        <c:numFmt formatCode="General" sourceLinked="0"/>
        <c:majorTickMark val="none"/>
        <c:minorTickMark val="none"/>
        <c:tickLblPos val="nextTo"/>
        <c:crossAx val="87160808"/>
        <c:crosses val="autoZero"/>
        <c:auto val="1"/>
        <c:lblAlgn val="ctr"/>
        <c:lblOffset val="100"/>
        <c:noMultiLvlLbl val="0"/>
      </c:catAx>
      <c:valAx>
        <c:axId val="87160808"/>
        <c:scaling>
          <c:orientation val="minMax"/>
        </c:scaling>
        <c:delete val="0"/>
        <c:axPos val="l"/>
        <c:title>
          <c:tx>
            <c:rich>
              <a:bodyPr rot="-5400000" vert="horz"/>
              <a:lstStyle/>
              <a:p>
                <a:pPr>
                  <a:defRPr/>
                </a:pPr>
                <a:r>
                  <a:rPr lang="en-US"/>
                  <a:t>%</a:t>
                </a:r>
              </a:p>
            </c:rich>
          </c:tx>
          <c:overlay val="0"/>
        </c:title>
        <c:numFmt formatCode="0%" sourceLinked="0"/>
        <c:majorTickMark val="out"/>
        <c:minorTickMark val="none"/>
        <c:tickLblPos val="nextTo"/>
        <c:crossAx val="87160416"/>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US"/>
              <a:t>% Overtime </a:t>
            </a:r>
          </a:p>
        </c:rich>
      </c:tx>
      <c:layout/>
      <c:overlay val="0"/>
    </c:title>
    <c:autoTitleDeleted val="0"/>
    <c:plotArea>
      <c:layout/>
      <c:barChart>
        <c:barDir val="col"/>
        <c:grouping val="clustered"/>
        <c:varyColors val="0"/>
        <c:ser>
          <c:idx val="0"/>
          <c:order val="0"/>
          <c:tx>
            <c:strRef>
              <c:f>'Summary per factory'!$B$14:$G$14</c:f>
              <c:strCache>
                <c:ptCount val="6"/>
                <c:pt idx="0">
                  <c:v>% Overtime Inclusive</c:v>
                </c:pt>
                <c:pt idx="1">
                  <c:v>Others</c:v>
                </c:pt>
                <c:pt idx="2">
                  <c:v>Leading</c:v>
                </c:pt>
                <c:pt idx="3">
                  <c:v>%</c:v>
                </c:pt>
                <c:pt idx="4">
                  <c:v>HRM</c:v>
                </c:pt>
                <c:pt idx="5">
                  <c:v>&lt;</c:v>
                </c:pt>
              </c:strCache>
            </c:strRef>
          </c:tx>
          <c:spPr>
            <a:solidFill>
              <a:schemeClr val="tx1"/>
            </a:solidFill>
          </c:spPr>
          <c:invertIfNegative val="0"/>
          <c:dPt>
            <c:idx val="1"/>
            <c:invertIfNegative val="0"/>
            <c:bubble3D val="0"/>
            <c:spPr>
              <a:solidFill>
                <a:srgbClr val="FF0000"/>
              </a:solidFill>
            </c:spPr>
            <c:extLst>
              <c:ext xmlns:c16="http://schemas.microsoft.com/office/drawing/2014/chart" uri="{C3380CC4-5D6E-409C-BE32-E72D297353CC}">
                <c16:uniqueId val="{00000001-7F44-4345-AA01-72E5008D3B27}"/>
              </c:ext>
            </c:extLst>
          </c:dPt>
          <c:dPt>
            <c:idx val="3"/>
            <c:invertIfNegative val="0"/>
            <c:bubble3D val="0"/>
            <c:spPr>
              <a:solidFill>
                <a:srgbClr val="FF2525"/>
              </a:solidFill>
            </c:spPr>
            <c:extLst>
              <c:ext xmlns:c16="http://schemas.microsoft.com/office/drawing/2014/chart" uri="{C3380CC4-5D6E-409C-BE32-E72D297353CC}">
                <c16:uniqueId val="{00000003-7F44-4345-AA01-72E5008D3B27}"/>
              </c:ext>
            </c:extLst>
          </c:dPt>
          <c:dPt>
            <c:idx val="5"/>
            <c:invertIfNegative val="0"/>
            <c:bubble3D val="0"/>
            <c:spPr>
              <a:solidFill>
                <a:srgbClr val="00B050"/>
              </a:solidFill>
            </c:spPr>
            <c:extLst>
              <c:ext xmlns:c16="http://schemas.microsoft.com/office/drawing/2014/chart" uri="{C3380CC4-5D6E-409C-BE32-E72D297353CC}">
                <c16:uniqueId val="{00000005-7F44-4345-AA01-72E5008D3B27}"/>
              </c:ext>
            </c:extLst>
          </c:dPt>
          <c:dPt>
            <c:idx val="7"/>
            <c:invertIfNegative val="0"/>
            <c:bubble3D val="0"/>
            <c:spPr>
              <a:solidFill>
                <a:srgbClr val="00B050"/>
              </a:solidFill>
            </c:spPr>
            <c:extLst>
              <c:ext xmlns:c16="http://schemas.microsoft.com/office/drawing/2014/chart" uri="{C3380CC4-5D6E-409C-BE32-E72D297353CC}">
                <c16:uniqueId val="{00000007-7F44-4345-AA01-72E5008D3B27}"/>
              </c:ext>
            </c:extLst>
          </c:dPt>
          <c:dPt>
            <c:idx val="9"/>
            <c:invertIfNegative val="0"/>
            <c:bubble3D val="0"/>
            <c:spPr>
              <a:solidFill>
                <a:srgbClr val="00B050"/>
              </a:solidFill>
            </c:spPr>
            <c:extLst>
              <c:ext xmlns:c16="http://schemas.microsoft.com/office/drawing/2014/chart" uri="{C3380CC4-5D6E-409C-BE32-E72D297353CC}">
                <c16:uniqueId val="{00000009-7F44-4345-AA01-72E5008D3B27}"/>
              </c:ext>
            </c:extLst>
          </c:dPt>
          <c:dPt>
            <c:idx val="10"/>
            <c:invertIfNegative val="0"/>
            <c:bubble3D val="0"/>
            <c:extLst>
              <c:ext xmlns:c16="http://schemas.microsoft.com/office/drawing/2014/chart" uri="{C3380CC4-5D6E-409C-BE32-E72D297353CC}">
                <c16:uniqueId val="{0000000A-7F44-4345-AA01-72E5008D3B27}"/>
              </c:ext>
            </c:extLst>
          </c:dPt>
          <c:dPt>
            <c:idx val="11"/>
            <c:invertIfNegative val="0"/>
            <c:bubble3D val="0"/>
            <c:spPr>
              <a:solidFill>
                <a:srgbClr val="FF0000"/>
              </a:solidFill>
            </c:spPr>
            <c:extLst>
              <c:ext xmlns:c16="http://schemas.microsoft.com/office/drawing/2014/chart" uri="{C3380CC4-5D6E-409C-BE32-E72D297353CC}">
                <c16:uniqueId val="{0000000C-7F44-4345-AA01-72E5008D3B27}"/>
              </c:ext>
            </c:extLst>
          </c:dPt>
          <c:dPt>
            <c:idx val="12"/>
            <c:invertIfNegative val="0"/>
            <c:bubble3D val="0"/>
            <c:extLst>
              <c:ext xmlns:c16="http://schemas.microsoft.com/office/drawing/2014/chart" uri="{C3380CC4-5D6E-409C-BE32-E72D297353CC}">
                <c16:uniqueId val="{0000000D-7F44-4345-AA01-72E5008D3B27}"/>
              </c:ext>
            </c:extLst>
          </c:dPt>
          <c:dPt>
            <c:idx val="13"/>
            <c:invertIfNegative val="0"/>
            <c:bubble3D val="0"/>
            <c:spPr>
              <a:solidFill>
                <a:srgbClr val="FF0000"/>
              </a:solidFill>
            </c:spPr>
            <c:extLst>
              <c:ext xmlns:c16="http://schemas.microsoft.com/office/drawing/2014/chart" uri="{C3380CC4-5D6E-409C-BE32-E72D297353CC}">
                <c16:uniqueId val="{0000000F-7F44-4345-AA01-72E5008D3B27}"/>
              </c:ext>
            </c:extLst>
          </c:dPt>
          <c:dPt>
            <c:idx val="14"/>
            <c:invertIfNegative val="0"/>
            <c:bubble3D val="0"/>
            <c:extLst>
              <c:ext xmlns:c16="http://schemas.microsoft.com/office/drawing/2014/chart" uri="{C3380CC4-5D6E-409C-BE32-E72D297353CC}">
                <c16:uniqueId val="{00000010-7F44-4345-AA01-72E5008D3B27}"/>
              </c:ext>
            </c:extLst>
          </c:dPt>
          <c:dPt>
            <c:idx val="15"/>
            <c:invertIfNegative val="0"/>
            <c:bubble3D val="0"/>
            <c:spPr>
              <a:solidFill>
                <a:srgbClr val="FF0000"/>
              </a:solidFill>
            </c:spPr>
            <c:extLst>
              <c:ext xmlns:c16="http://schemas.microsoft.com/office/drawing/2014/chart" uri="{C3380CC4-5D6E-409C-BE32-E72D297353CC}">
                <c16:uniqueId val="{00000012-7F44-4345-AA01-72E5008D3B27}"/>
              </c:ext>
            </c:extLst>
          </c:dPt>
          <c:dPt>
            <c:idx val="16"/>
            <c:invertIfNegative val="0"/>
            <c:bubble3D val="0"/>
            <c:extLst>
              <c:ext xmlns:c16="http://schemas.microsoft.com/office/drawing/2014/chart" uri="{C3380CC4-5D6E-409C-BE32-E72D297353CC}">
                <c16:uniqueId val="{00000013-7F44-4345-AA01-72E5008D3B27}"/>
              </c:ext>
            </c:extLst>
          </c:dPt>
          <c:dPt>
            <c:idx val="17"/>
            <c:invertIfNegative val="0"/>
            <c:bubble3D val="0"/>
            <c:spPr>
              <a:solidFill>
                <a:srgbClr val="00B050"/>
              </a:solidFill>
            </c:spPr>
            <c:extLst>
              <c:ext xmlns:c16="http://schemas.microsoft.com/office/drawing/2014/chart" uri="{C3380CC4-5D6E-409C-BE32-E72D297353CC}">
                <c16:uniqueId val="{00000015-7F44-4345-AA01-72E5008D3B27}"/>
              </c:ext>
            </c:extLst>
          </c:dPt>
          <c:dPt>
            <c:idx val="18"/>
            <c:invertIfNegative val="0"/>
            <c:bubble3D val="0"/>
            <c:extLst>
              <c:ext xmlns:c16="http://schemas.microsoft.com/office/drawing/2014/chart" uri="{C3380CC4-5D6E-409C-BE32-E72D297353CC}">
                <c16:uniqueId val="{00000016-7F44-4345-AA01-72E5008D3B27}"/>
              </c:ext>
            </c:extLst>
          </c:dPt>
          <c:dPt>
            <c:idx val="19"/>
            <c:invertIfNegative val="0"/>
            <c:bubble3D val="0"/>
            <c:spPr>
              <a:solidFill>
                <a:srgbClr val="FF0000"/>
              </a:solidFill>
            </c:spPr>
            <c:extLst>
              <c:ext xmlns:c16="http://schemas.microsoft.com/office/drawing/2014/chart" uri="{C3380CC4-5D6E-409C-BE32-E72D297353CC}">
                <c16:uniqueId val="{00000018-7F44-4345-AA01-72E5008D3B27}"/>
              </c:ext>
            </c:extLst>
          </c:dPt>
          <c:dPt>
            <c:idx val="20"/>
            <c:invertIfNegative val="0"/>
            <c:bubble3D val="0"/>
            <c:extLst>
              <c:ext xmlns:c16="http://schemas.microsoft.com/office/drawing/2014/chart" uri="{C3380CC4-5D6E-409C-BE32-E72D297353CC}">
                <c16:uniqueId val="{00000019-7F44-4345-AA01-72E5008D3B27}"/>
              </c:ext>
            </c:extLst>
          </c:dPt>
          <c:dPt>
            <c:idx val="21"/>
            <c:invertIfNegative val="0"/>
            <c:bubble3D val="0"/>
            <c:spPr>
              <a:solidFill>
                <a:srgbClr val="FF0000"/>
              </a:solidFill>
            </c:spPr>
            <c:extLst>
              <c:ext xmlns:c16="http://schemas.microsoft.com/office/drawing/2014/chart" uri="{C3380CC4-5D6E-409C-BE32-E72D297353CC}">
                <c16:uniqueId val="{0000001B-7F44-4345-AA01-72E5008D3B27}"/>
              </c:ext>
            </c:extLst>
          </c:dPt>
          <c:dPt>
            <c:idx val="22"/>
            <c:invertIfNegative val="0"/>
            <c:bubble3D val="0"/>
            <c:extLst>
              <c:ext xmlns:c16="http://schemas.microsoft.com/office/drawing/2014/chart" uri="{C3380CC4-5D6E-409C-BE32-E72D297353CC}">
                <c16:uniqueId val="{0000001C-7F44-4345-AA01-72E5008D3B27}"/>
              </c:ext>
            </c:extLst>
          </c:dPt>
          <c:dPt>
            <c:idx val="23"/>
            <c:invertIfNegative val="0"/>
            <c:bubble3D val="0"/>
            <c:spPr>
              <a:solidFill>
                <a:srgbClr val="FF0000"/>
              </a:solidFill>
            </c:spPr>
            <c:extLst>
              <c:ext xmlns:c16="http://schemas.microsoft.com/office/drawing/2014/chart" uri="{C3380CC4-5D6E-409C-BE32-E72D297353CC}">
                <c16:uniqueId val="{0000001E-7F44-4345-AA01-72E5008D3B27}"/>
              </c:ext>
            </c:extLst>
          </c:dPt>
          <c:dPt>
            <c:idx val="24"/>
            <c:invertIfNegative val="0"/>
            <c:bubble3D val="0"/>
            <c:extLst>
              <c:ext xmlns:c16="http://schemas.microsoft.com/office/drawing/2014/chart" uri="{C3380CC4-5D6E-409C-BE32-E72D297353CC}">
                <c16:uniqueId val="{0000001F-7F44-4345-AA01-72E5008D3B27}"/>
              </c:ext>
            </c:extLst>
          </c:dPt>
          <c:dPt>
            <c:idx val="25"/>
            <c:invertIfNegative val="0"/>
            <c:bubble3D val="0"/>
            <c:extLst>
              <c:ext xmlns:c16="http://schemas.microsoft.com/office/drawing/2014/chart" uri="{C3380CC4-5D6E-409C-BE32-E72D297353CC}">
                <c16:uniqueId val="{00000020-7F44-4345-AA01-72E5008D3B27}"/>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factory'!$L$14:$AA$14</c:f>
              <c:numCache>
                <c:formatCode>0.0%</c:formatCode>
                <c:ptCount val="16"/>
                <c:pt idx="0">
                  <c:v>3.4285714285714287E-2</c:v>
                </c:pt>
                <c:pt idx="1">
                  <c:v>4.5127848252573606E-2</c:v>
                </c:pt>
                <c:pt idx="2">
                  <c:v>5.5E-2</c:v>
                </c:pt>
                <c:pt idx="3">
                  <c:v>5.6576645697088528E-2</c:v>
                </c:pt>
                <c:pt idx="4">
                  <c:v>0.04</c:v>
                </c:pt>
                <c:pt idx="5">
                  <c:v>3.5999999999999997E-2</c:v>
                </c:pt>
                <c:pt idx="6">
                  <c:v>0.05</c:v>
                </c:pt>
                <c:pt idx="7">
                  <c:v>2.6441666666666665E-2</c:v>
                </c:pt>
                <c:pt idx="8">
                  <c:v>2.92E-2</c:v>
                </c:pt>
                <c:pt idx="9">
                  <c:v>2.7414285714285717E-2</c:v>
                </c:pt>
                <c:pt idx="10">
                  <c:v>0.01</c:v>
                </c:pt>
                <c:pt idx="11">
                  <c:v>4.5462339689974339E-2</c:v>
                </c:pt>
                <c:pt idx="12">
                  <c:v>5.5E-2</c:v>
                </c:pt>
                <c:pt idx="13">
                  <c:v>0.06</c:v>
                </c:pt>
                <c:pt idx="14">
                  <c:v>0.06</c:v>
                </c:pt>
                <c:pt idx="15">
                  <c:v>6.4000000000000001E-2</c:v>
                </c:pt>
              </c:numCache>
            </c:numRef>
          </c:val>
          <c:extLst>
            <c:ext xmlns:c16="http://schemas.microsoft.com/office/drawing/2014/chart" uri="{C3380CC4-5D6E-409C-BE32-E72D297353CC}">
              <c16:uniqueId val="{00000021-7F44-4345-AA01-72E5008D3B27}"/>
            </c:ext>
          </c:extLst>
        </c:ser>
        <c:dLbls>
          <c:showLegendKey val="0"/>
          <c:showVal val="0"/>
          <c:showCatName val="0"/>
          <c:showSerName val="0"/>
          <c:showPercent val="0"/>
          <c:showBubbleSize val="0"/>
        </c:dLbls>
        <c:gapWidth val="30"/>
        <c:axId val="87161592"/>
        <c:axId val="87161984"/>
      </c:barChart>
      <c:catAx>
        <c:axId val="87161592"/>
        <c:scaling>
          <c:orientation val="minMax"/>
        </c:scaling>
        <c:delete val="0"/>
        <c:axPos val="b"/>
        <c:numFmt formatCode="General" sourceLinked="0"/>
        <c:majorTickMark val="none"/>
        <c:minorTickMark val="none"/>
        <c:tickLblPos val="nextTo"/>
        <c:crossAx val="87161984"/>
        <c:crosses val="autoZero"/>
        <c:auto val="1"/>
        <c:lblAlgn val="ctr"/>
        <c:lblOffset val="100"/>
        <c:noMultiLvlLbl val="0"/>
      </c:catAx>
      <c:valAx>
        <c:axId val="87161984"/>
        <c:scaling>
          <c:orientation val="minMax"/>
        </c:scaling>
        <c:delete val="0"/>
        <c:axPos val="l"/>
        <c:title>
          <c:tx>
            <c:rich>
              <a:bodyPr rot="-5400000" vert="horz"/>
              <a:lstStyle/>
              <a:p>
                <a:pPr>
                  <a:defRPr/>
                </a:pPr>
                <a:r>
                  <a:rPr lang="en-US"/>
                  <a:t>%</a:t>
                </a:r>
              </a:p>
            </c:rich>
          </c:tx>
          <c:layout/>
          <c:overlay val="0"/>
        </c:title>
        <c:numFmt formatCode="0.0%" sourceLinked="0"/>
        <c:majorTickMark val="out"/>
        <c:minorTickMark val="none"/>
        <c:tickLblPos val="nextTo"/>
        <c:crossAx val="87161592"/>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334685598377281E-2"/>
          <c:y val="4.8951048951048952E-2"/>
          <c:w val="0.87221095334685594"/>
          <c:h val="0.65384615384615385"/>
        </c:manualLayout>
      </c:layout>
      <c:lineChart>
        <c:grouping val="standard"/>
        <c:varyColors val="0"/>
        <c:ser>
          <c:idx val="0"/>
          <c:order val="0"/>
          <c:tx>
            <c:strRef>
              <c:f>'CWAR 16'!$B$13</c:f>
              <c:strCache>
                <c:ptCount val="1"/>
                <c:pt idx="0">
                  <c:v>% Overtime inclusive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16'!$G$13:$AA$13</c:f>
              <c:numCache>
                <c:formatCode>General</c:formatCode>
                <c:ptCount val="21"/>
                <c:pt idx="5" formatCode="0%">
                  <c:v>4.4769047619047618E-2</c:v>
                </c:pt>
                <c:pt idx="6" formatCode="0.0%">
                  <c:v>3.6537020876513129E-2</c:v>
                </c:pt>
                <c:pt idx="7" formatCode="0.0%">
                  <c:v>4.2742857142857145E-2</c:v>
                </c:pt>
                <c:pt idx="8" formatCode="0.0%">
                  <c:v>4.5127848252573606E-2</c:v>
                </c:pt>
                <c:pt idx="9" formatCode="0.0%">
                  <c:v>4.0471428571428568E-2</c:v>
                </c:pt>
                <c:pt idx="10" formatCode="0.0%">
                  <c:v>4.2142857142857142E-2</c:v>
                </c:pt>
                <c:pt idx="11" formatCode="0.0%">
                  <c:v>4.2848053975688631E-2</c:v>
                </c:pt>
                <c:pt idx="12" formatCode="0.0%">
                  <c:v>3.7813971270516722E-2</c:v>
                </c:pt>
                <c:pt idx="13" formatCode="0.0%">
                  <c:v>5.2128571428571427E-2</c:v>
                </c:pt>
                <c:pt idx="14" formatCode="0.0%">
                  <c:v>6.1128571428571428E-2</c:v>
                </c:pt>
                <c:pt idx="15" formatCode="0.0%">
                  <c:v>4.8371428571428572E-2</c:v>
                </c:pt>
              </c:numCache>
            </c:numRef>
          </c:val>
          <c:smooth val="0"/>
          <c:extLst>
            <c:ext xmlns:c16="http://schemas.microsoft.com/office/drawing/2014/chart" uri="{C3380CC4-5D6E-409C-BE32-E72D297353CC}">
              <c16:uniqueId val="{00000000-F3F6-4C6D-BA13-E826277F8B7A}"/>
            </c:ext>
          </c:extLst>
        </c:ser>
        <c:ser>
          <c:idx val="1"/>
          <c:order val="1"/>
          <c:tx>
            <c:strRef>
              <c:f>'CWAR 16'!$B$162</c:f>
              <c:strCache>
                <c:ptCount val="1"/>
                <c:pt idx="0">
                  <c:v>% Overtime inclusive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16'!$G$162:$AA$162</c:f>
              <c:numCache>
                <c:formatCode>General</c:formatCode>
                <c:ptCount val="21"/>
                <c:pt idx="0" formatCode="0.0_ ;[Red]\-0.0\ ">
                  <c:v>3.6537020876513129E-2</c:v>
                </c:pt>
                <c:pt idx="1">
                  <c:v>3.6537020876513129E-2</c:v>
                </c:pt>
                <c:pt idx="2">
                  <c:v>3.6537020876513129E-2</c:v>
                </c:pt>
                <c:pt idx="3">
                  <c:v>3.6537020876513129E-2</c:v>
                </c:pt>
                <c:pt idx="4">
                  <c:v>3.6537020876513129E-2</c:v>
                </c:pt>
                <c:pt idx="5">
                  <c:v>3.6537020876513129E-2</c:v>
                </c:pt>
                <c:pt idx="6">
                  <c:v>3.6537020876513129E-2</c:v>
                </c:pt>
                <c:pt idx="8">
                  <c:v>3.6537020876513129E-2</c:v>
                </c:pt>
                <c:pt idx="9">
                  <c:v>3.6537020876513129E-2</c:v>
                </c:pt>
                <c:pt idx="10">
                  <c:v>3.6537020876513129E-2</c:v>
                </c:pt>
                <c:pt idx="11">
                  <c:v>3.6537020876513129E-2</c:v>
                </c:pt>
                <c:pt idx="12">
                  <c:v>3.6537020876513129E-2</c:v>
                </c:pt>
                <c:pt idx="13">
                  <c:v>3.6537020876513129E-2</c:v>
                </c:pt>
                <c:pt idx="14">
                  <c:v>3.6537020876513129E-2</c:v>
                </c:pt>
                <c:pt idx="15">
                  <c:v>3.6537020876513129E-2</c:v>
                </c:pt>
                <c:pt idx="16">
                  <c:v>3.6537020876513129E-2</c:v>
                </c:pt>
                <c:pt idx="17">
                  <c:v>3.6537020876513129E-2</c:v>
                </c:pt>
                <c:pt idx="18">
                  <c:v>3.6537020876513129E-2</c:v>
                </c:pt>
                <c:pt idx="19">
                  <c:v>3.6537020876513129E-2</c:v>
                </c:pt>
                <c:pt idx="20">
                  <c:v>3.6537020876513129E-2</c:v>
                </c:pt>
              </c:numCache>
            </c:numRef>
          </c:val>
          <c:smooth val="0"/>
          <c:extLst>
            <c:ext xmlns:c16="http://schemas.microsoft.com/office/drawing/2014/chart" uri="{C3380CC4-5D6E-409C-BE32-E72D297353CC}">
              <c16:uniqueId val="{00000001-F3F6-4C6D-BA13-E826277F8B7A}"/>
            </c:ext>
          </c:extLst>
        </c:ser>
        <c:dLbls>
          <c:showLegendKey val="0"/>
          <c:showVal val="0"/>
          <c:showCatName val="0"/>
          <c:showSerName val="0"/>
          <c:showPercent val="0"/>
          <c:showBubbleSize val="0"/>
        </c:dLbls>
        <c:marker val="1"/>
        <c:smooth val="0"/>
        <c:axId val="187858368"/>
        <c:axId val="187858760"/>
      </c:lineChart>
      <c:catAx>
        <c:axId val="18785836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87858760"/>
        <c:crosses val="autoZero"/>
        <c:auto val="1"/>
        <c:lblAlgn val="ctr"/>
        <c:lblOffset val="100"/>
        <c:noMultiLvlLbl val="0"/>
      </c:catAx>
      <c:valAx>
        <c:axId val="187858760"/>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87858368"/>
        <c:crosses val="autoZero"/>
        <c:crossBetween val="between"/>
      </c:valAx>
    </c:plotArea>
    <c:legend>
      <c:legendPos val="b"/>
      <c:layout>
        <c:manualLayout>
          <c:xMode val="edge"/>
          <c:yMode val="edge"/>
          <c:x val="1.5006521750704084E-2"/>
          <c:y val="0.87837380467301729"/>
          <c:w val="0.93499331853295209"/>
          <c:h val="9.3632509223060434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439363817097415E-2"/>
          <c:y val="4.8951048951048952E-2"/>
          <c:w val="0.87475149105367789"/>
          <c:h val="0.65384615384615385"/>
        </c:manualLayout>
      </c:layout>
      <c:lineChart>
        <c:grouping val="standard"/>
        <c:varyColors val="0"/>
        <c:ser>
          <c:idx val="0"/>
          <c:order val="0"/>
          <c:tx>
            <c:strRef>
              <c:f>'CWAR 16'!$B$15</c:f>
              <c:strCache>
                <c:ptCount val="1"/>
                <c:pt idx="0">
                  <c:v>% Absenteeism</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16'!$G$15:$AA$15</c:f>
              <c:numCache>
                <c:formatCode>0.00%</c:formatCode>
                <c:ptCount val="21"/>
                <c:pt idx="5" formatCode="0%">
                  <c:v>1.1845E-2</c:v>
                </c:pt>
                <c:pt idx="6" formatCode="0.0%">
                  <c:v>1.156755387712757E-2</c:v>
                </c:pt>
                <c:pt idx="7" formatCode="0.0%">
                  <c:v>1.2E-2</c:v>
                </c:pt>
                <c:pt idx="8">
                  <c:v>1.2360709385293284E-2</c:v>
                </c:pt>
                <c:pt idx="9">
                  <c:v>1.2385714285714283E-2</c:v>
                </c:pt>
                <c:pt idx="10">
                  <c:v>1.1914285714285714E-2</c:v>
                </c:pt>
                <c:pt idx="11">
                  <c:v>1.2641563510650161E-2</c:v>
                </c:pt>
                <c:pt idx="12">
                  <c:v>1.3071428571428571E-2</c:v>
                </c:pt>
                <c:pt idx="13">
                  <c:v>1.2785714285714287E-2</c:v>
                </c:pt>
                <c:pt idx="14">
                  <c:v>1.2528571428571431E-2</c:v>
                </c:pt>
                <c:pt idx="15">
                  <c:v>1.1642857142857144E-2</c:v>
                </c:pt>
              </c:numCache>
            </c:numRef>
          </c:val>
          <c:smooth val="0"/>
          <c:extLst>
            <c:ext xmlns:c16="http://schemas.microsoft.com/office/drawing/2014/chart" uri="{C3380CC4-5D6E-409C-BE32-E72D297353CC}">
              <c16:uniqueId val="{00000000-487C-4F09-8CED-E3E19929FE9B}"/>
            </c:ext>
          </c:extLst>
        </c:ser>
        <c:ser>
          <c:idx val="1"/>
          <c:order val="1"/>
          <c:tx>
            <c:strRef>
              <c:f>'CWAR 16'!$B$163</c:f>
              <c:strCache>
                <c:ptCount val="1"/>
                <c:pt idx="0">
                  <c:v>% Absenteeism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16'!$G$163:$AA$163</c:f>
              <c:numCache>
                <c:formatCode>0.0_ ;[Red]\-0.0\ </c:formatCode>
                <c:ptCount val="21"/>
                <c:pt idx="0" formatCode="0%">
                  <c:v>1.156755387712757E-2</c:v>
                </c:pt>
                <c:pt idx="1">
                  <c:v>1.156755387712757E-2</c:v>
                </c:pt>
                <c:pt idx="2">
                  <c:v>1.156755387712757E-2</c:v>
                </c:pt>
                <c:pt idx="3">
                  <c:v>1.156755387712757E-2</c:v>
                </c:pt>
                <c:pt idx="4">
                  <c:v>1.156755387712757E-2</c:v>
                </c:pt>
                <c:pt idx="5">
                  <c:v>1.156755387712757E-2</c:v>
                </c:pt>
                <c:pt idx="6">
                  <c:v>1.156755387712757E-2</c:v>
                </c:pt>
                <c:pt idx="8">
                  <c:v>1.156755387712757E-2</c:v>
                </c:pt>
                <c:pt idx="9">
                  <c:v>1.156755387712757E-2</c:v>
                </c:pt>
                <c:pt idx="10">
                  <c:v>1.156755387712757E-2</c:v>
                </c:pt>
                <c:pt idx="11">
                  <c:v>1.156755387712757E-2</c:v>
                </c:pt>
                <c:pt idx="12">
                  <c:v>1.156755387712757E-2</c:v>
                </c:pt>
                <c:pt idx="13">
                  <c:v>1.156755387712757E-2</c:v>
                </c:pt>
                <c:pt idx="14">
                  <c:v>1.156755387712757E-2</c:v>
                </c:pt>
                <c:pt idx="15">
                  <c:v>1.156755387712757E-2</c:v>
                </c:pt>
                <c:pt idx="16">
                  <c:v>1.156755387712757E-2</c:v>
                </c:pt>
                <c:pt idx="17">
                  <c:v>1.156755387712757E-2</c:v>
                </c:pt>
                <c:pt idx="18">
                  <c:v>1.156755387712757E-2</c:v>
                </c:pt>
                <c:pt idx="19">
                  <c:v>1.156755387712757E-2</c:v>
                </c:pt>
                <c:pt idx="20">
                  <c:v>1.156755387712757E-2</c:v>
                </c:pt>
              </c:numCache>
            </c:numRef>
          </c:val>
          <c:smooth val="0"/>
          <c:extLst>
            <c:ext xmlns:c16="http://schemas.microsoft.com/office/drawing/2014/chart" uri="{C3380CC4-5D6E-409C-BE32-E72D297353CC}">
              <c16:uniqueId val="{00000001-487C-4F09-8CED-E3E19929FE9B}"/>
            </c:ext>
          </c:extLst>
        </c:ser>
        <c:dLbls>
          <c:showLegendKey val="0"/>
          <c:showVal val="0"/>
          <c:showCatName val="0"/>
          <c:showSerName val="0"/>
          <c:showPercent val="0"/>
          <c:showBubbleSize val="0"/>
        </c:dLbls>
        <c:marker val="1"/>
        <c:smooth val="0"/>
        <c:axId val="187859544"/>
        <c:axId val="187859936"/>
      </c:lineChart>
      <c:catAx>
        <c:axId val="187859544"/>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87859936"/>
        <c:crosses val="autoZero"/>
        <c:auto val="1"/>
        <c:lblAlgn val="ctr"/>
        <c:lblOffset val="100"/>
        <c:noMultiLvlLbl val="0"/>
      </c:catAx>
      <c:valAx>
        <c:axId val="187859936"/>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87859544"/>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135902636916835E-2"/>
          <c:y val="4.6357615894039736E-2"/>
          <c:w val="0.88640973630831643"/>
          <c:h val="0.66556291390728473"/>
        </c:manualLayout>
      </c:layout>
      <c:lineChart>
        <c:grouping val="standard"/>
        <c:varyColors val="0"/>
        <c:ser>
          <c:idx val="0"/>
          <c:order val="0"/>
          <c:tx>
            <c:strRef>
              <c:f>'CWAR 16'!$B$16</c:f>
              <c:strCache>
                <c:ptCount val="1"/>
                <c:pt idx="0">
                  <c:v>% of Temporary Staff</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16'!$G$16:$AA$16</c:f>
              <c:numCache>
                <c:formatCode>0.00%</c:formatCode>
                <c:ptCount val="21"/>
                <c:pt idx="5" formatCode="0%">
                  <c:v>0.26262133742640931</c:v>
                </c:pt>
                <c:pt idx="6" formatCode="0.0%">
                  <c:v>0.2524230804683073</c:v>
                </c:pt>
                <c:pt idx="7" formatCode="0.0%">
                  <c:v>0.25</c:v>
                </c:pt>
                <c:pt idx="8" formatCode="0.0%">
                  <c:v>0.23725038849826471</c:v>
                </c:pt>
                <c:pt idx="9" formatCode="0.0%">
                  <c:v>0.25172857142857141</c:v>
                </c:pt>
                <c:pt idx="10" formatCode="0.0%">
                  <c:v>0.23672857142857143</c:v>
                </c:pt>
                <c:pt idx="11" formatCode="0.0%">
                  <c:v>0.24236541353383462</c:v>
                </c:pt>
                <c:pt idx="12" formatCode="0.0%">
                  <c:v>0.20640159166830419</c:v>
                </c:pt>
                <c:pt idx="13" formatCode="0.0%">
                  <c:v>0.22611428571428574</c:v>
                </c:pt>
                <c:pt idx="14" formatCode="0.0%">
                  <c:v>0.2531120646138314</c:v>
                </c:pt>
                <c:pt idx="15" formatCode="0.0%">
                  <c:v>0.23641428571428569</c:v>
                </c:pt>
              </c:numCache>
            </c:numRef>
          </c:val>
          <c:smooth val="0"/>
          <c:extLst>
            <c:ext xmlns:c16="http://schemas.microsoft.com/office/drawing/2014/chart" uri="{C3380CC4-5D6E-409C-BE32-E72D297353CC}">
              <c16:uniqueId val="{00000000-7458-4B79-A3FD-46336CFB7C8E}"/>
            </c:ext>
          </c:extLst>
        </c:ser>
        <c:ser>
          <c:idx val="1"/>
          <c:order val="1"/>
          <c:tx>
            <c:strRef>
              <c:f>'CWAR 16'!$B$164</c:f>
              <c:strCache>
                <c:ptCount val="1"/>
                <c:pt idx="0">
                  <c:v>% of Temporary Staff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16'!$G$164:$AA$164</c:f>
              <c:numCache>
                <c:formatCode>General</c:formatCode>
                <c:ptCount val="21"/>
                <c:pt idx="0" formatCode="0.00_ ;[Red]\-0.00\ ">
                  <c:v>0.2524230804683073</c:v>
                </c:pt>
                <c:pt idx="1">
                  <c:v>0.2524230804683073</c:v>
                </c:pt>
                <c:pt idx="2">
                  <c:v>0.2524230804683073</c:v>
                </c:pt>
                <c:pt idx="3">
                  <c:v>0.2524230804683073</c:v>
                </c:pt>
                <c:pt idx="4">
                  <c:v>0.2524230804683073</c:v>
                </c:pt>
                <c:pt idx="5">
                  <c:v>0.2524230804683073</c:v>
                </c:pt>
                <c:pt idx="6">
                  <c:v>0.2524230804683073</c:v>
                </c:pt>
                <c:pt idx="8">
                  <c:v>0.2524230804683073</c:v>
                </c:pt>
                <c:pt idx="9">
                  <c:v>0.2524230804683073</c:v>
                </c:pt>
                <c:pt idx="10">
                  <c:v>0.2524230804683073</c:v>
                </c:pt>
                <c:pt idx="11">
                  <c:v>0.2524230804683073</c:v>
                </c:pt>
                <c:pt idx="12">
                  <c:v>0.2524230804683073</c:v>
                </c:pt>
                <c:pt idx="13">
                  <c:v>0.2524230804683073</c:v>
                </c:pt>
                <c:pt idx="14">
                  <c:v>0.2524230804683073</c:v>
                </c:pt>
                <c:pt idx="15">
                  <c:v>0.2524230804683073</c:v>
                </c:pt>
                <c:pt idx="16">
                  <c:v>0.2524230804683073</c:v>
                </c:pt>
                <c:pt idx="17">
                  <c:v>0.2524230804683073</c:v>
                </c:pt>
                <c:pt idx="18">
                  <c:v>0.2524230804683073</c:v>
                </c:pt>
                <c:pt idx="19">
                  <c:v>0.2524230804683073</c:v>
                </c:pt>
                <c:pt idx="20">
                  <c:v>0.2524230804683073</c:v>
                </c:pt>
              </c:numCache>
            </c:numRef>
          </c:val>
          <c:smooth val="0"/>
          <c:extLst>
            <c:ext xmlns:c16="http://schemas.microsoft.com/office/drawing/2014/chart" uri="{C3380CC4-5D6E-409C-BE32-E72D297353CC}">
              <c16:uniqueId val="{00000001-7458-4B79-A3FD-46336CFB7C8E}"/>
            </c:ext>
          </c:extLst>
        </c:ser>
        <c:dLbls>
          <c:showLegendKey val="0"/>
          <c:showVal val="0"/>
          <c:showCatName val="0"/>
          <c:showSerName val="0"/>
          <c:showPercent val="0"/>
          <c:showBubbleSize val="0"/>
        </c:dLbls>
        <c:marker val="1"/>
        <c:smooth val="0"/>
        <c:axId val="187861112"/>
        <c:axId val="187861504"/>
      </c:lineChart>
      <c:catAx>
        <c:axId val="18786111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87861504"/>
        <c:crosses val="autoZero"/>
        <c:auto val="1"/>
        <c:lblAlgn val="ctr"/>
        <c:lblOffset val="100"/>
        <c:noMultiLvlLbl val="0"/>
      </c:catAx>
      <c:valAx>
        <c:axId val="187861504"/>
        <c:scaling>
          <c:orientation val="minMax"/>
        </c:scaling>
        <c:delete val="0"/>
        <c:axPos val="l"/>
        <c:numFmt formatCode="0.0%"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87861112"/>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81188118811881"/>
          <c:y val="4.2483660130718956E-2"/>
          <c:w val="0.84950495049504948"/>
          <c:h val="0.67320261437908502"/>
        </c:manualLayout>
      </c:layout>
      <c:lineChart>
        <c:grouping val="standard"/>
        <c:varyColors val="0"/>
        <c:ser>
          <c:idx val="0"/>
          <c:order val="0"/>
          <c:tx>
            <c:strRef>
              <c:f>'CWAR 16'!$B$17</c:f>
              <c:strCache>
                <c:ptCount val="1"/>
                <c:pt idx="0">
                  <c:v>Employee Engagement Index</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16'!$G$17:$AA$17</c:f>
              <c:numCache>
                <c:formatCode>0.00%</c:formatCode>
                <c:ptCount val="21"/>
                <c:pt idx="5" formatCode="0%">
                  <c:v>0.38</c:v>
                </c:pt>
                <c:pt idx="7" formatCode="0.0%">
                  <c:v>0</c:v>
                </c:pt>
                <c:pt idx="8" formatCode="0.0%">
                  <c:v>0.51</c:v>
                </c:pt>
                <c:pt idx="9" formatCode="0.0%">
                  <c:v>0.51</c:v>
                </c:pt>
                <c:pt idx="10" formatCode="0.0%">
                  <c:v>0.51</c:v>
                </c:pt>
                <c:pt idx="11" formatCode="0.0%">
                  <c:v>0.51</c:v>
                </c:pt>
                <c:pt idx="12" formatCode="0.0%">
                  <c:v>0.51</c:v>
                </c:pt>
                <c:pt idx="13" formatCode="0.0%">
                  <c:v>0.51</c:v>
                </c:pt>
                <c:pt idx="14" formatCode="0.0%">
                  <c:v>0.51</c:v>
                </c:pt>
                <c:pt idx="15" formatCode="0.0%">
                  <c:v>0.51</c:v>
                </c:pt>
              </c:numCache>
            </c:numRef>
          </c:val>
          <c:smooth val="0"/>
          <c:extLst>
            <c:ext xmlns:c16="http://schemas.microsoft.com/office/drawing/2014/chart" uri="{C3380CC4-5D6E-409C-BE32-E72D297353CC}">
              <c16:uniqueId val="{00000000-0DE9-44E2-B449-1FA2678214E3}"/>
            </c:ext>
          </c:extLst>
        </c:ser>
        <c:ser>
          <c:idx val="1"/>
          <c:order val="1"/>
          <c:tx>
            <c:strRef>
              <c:f>'CWAR 16'!$B$165</c:f>
              <c:strCache>
                <c:ptCount val="1"/>
                <c:pt idx="0">
                  <c:v>Employee Engagement Index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16'!$G$165:$AA$165</c:f>
              <c:numCache>
                <c:formatCode>General</c:formatCode>
                <c:ptCount val="21"/>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1-0DE9-44E2-B449-1FA2678214E3}"/>
            </c:ext>
          </c:extLst>
        </c:ser>
        <c:dLbls>
          <c:showLegendKey val="0"/>
          <c:showVal val="0"/>
          <c:showCatName val="0"/>
          <c:showSerName val="0"/>
          <c:showPercent val="0"/>
          <c:showBubbleSize val="0"/>
        </c:dLbls>
        <c:marker val="1"/>
        <c:smooth val="0"/>
        <c:axId val="341393240"/>
        <c:axId val="341393632"/>
      </c:lineChart>
      <c:catAx>
        <c:axId val="34139324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341393632"/>
        <c:crosses val="autoZero"/>
        <c:auto val="1"/>
        <c:lblAlgn val="ctr"/>
        <c:lblOffset val="100"/>
        <c:noMultiLvlLbl val="0"/>
      </c:catAx>
      <c:valAx>
        <c:axId val="341393632"/>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41393240"/>
        <c:crosses val="autoZero"/>
        <c:crossBetween val="between"/>
      </c:valAx>
    </c:plotArea>
    <c:legend>
      <c:legendPos val="b"/>
      <c:layout>
        <c:manualLayout>
          <c:xMode val="edge"/>
          <c:yMode val="edge"/>
          <c:x val="1.6790416049478965E-2"/>
          <c:y val="0.90343540390784483"/>
          <c:w val="0.96379449598503153"/>
          <c:h val="6.8787332955929537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Number of Consumer Complaint</a:t>
            </a:r>
          </a:p>
        </c:rich>
      </c:tx>
      <c:layout/>
      <c:overlay val="0"/>
    </c:title>
    <c:autoTitleDeleted val="0"/>
    <c:plotArea>
      <c:layout/>
      <c:barChart>
        <c:barDir val="col"/>
        <c:grouping val="clustered"/>
        <c:varyColors val="0"/>
        <c:ser>
          <c:idx val="0"/>
          <c:order val="0"/>
          <c:tx>
            <c:strRef>
              <c:f>'Summary per factory'!$B$20:$G$20</c:f>
              <c:strCache>
                <c:ptCount val="6"/>
                <c:pt idx="0">
                  <c:v>Number of Consumer Complaint (Pulse)</c:v>
                </c:pt>
                <c:pt idx="1">
                  <c:v>Mandatory</c:v>
                </c:pt>
                <c:pt idx="2">
                  <c:v>Lagging</c:v>
                </c:pt>
                <c:pt idx="3">
                  <c:v>#</c:v>
                </c:pt>
                <c:pt idx="4">
                  <c:v>QAM</c:v>
                </c:pt>
                <c:pt idx="5">
                  <c:v>&lt;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5E04-47E8-81CC-1503DA4D66BF}"/>
              </c:ext>
            </c:extLst>
          </c:dPt>
          <c:dPt>
            <c:idx val="5"/>
            <c:invertIfNegative val="0"/>
            <c:bubble3D val="0"/>
            <c:spPr>
              <a:solidFill>
                <a:srgbClr val="FF0000"/>
              </a:solidFill>
            </c:spPr>
            <c:extLst>
              <c:ext xmlns:c16="http://schemas.microsoft.com/office/drawing/2014/chart" uri="{C3380CC4-5D6E-409C-BE32-E72D297353CC}">
                <c16:uniqueId val="{00000003-5E04-47E8-81CC-1503DA4D66BF}"/>
              </c:ext>
            </c:extLst>
          </c:dPt>
          <c:dPt>
            <c:idx val="9"/>
            <c:invertIfNegative val="0"/>
            <c:bubble3D val="0"/>
            <c:spPr>
              <a:solidFill>
                <a:srgbClr val="FF0000"/>
              </a:solidFill>
            </c:spPr>
            <c:extLst>
              <c:ext xmlns:c16="http://schemas.microsoft.com/office/drawing/2014/chart" uri="{C3380CC4-5D6E-409C-BE32-E72D297353CC}">
                <c16:uniqueId val="{00000005-5E04-47E8-81CC-1503DA4D66BF}"/>
              </c:ext>
            </c:extLst>
          </c:dPt>
          <c:dPt>
            <c:idx val="10"/>
            <c:invertIfNegative val="0"/>
            <c:bubble3D val="0"/>
            <c:spPr>
              <a:solidFill>
                <a:srgbClr val="00B050"/>
              </a:solidFill>
            </c:spPr>
            <c:extLst>
              <c:ext xmlns:c16="http://schemas.microsoft.com/office/drawing/2014/chart" uri="{C3380CC4-5D6E-409C-BE32-E72D297353CC}">
                <c16:uniqueId val="{00000007-5E04-47E8-81CC-1503DA4D66BF}"/>
              </c:ext>
            </c:extLst>
          </c:dPt>
          <c:dPt>
            <c:idx val="11"/>
            <c:invertIfNegative val="0"/>
            <c:bubble3D val="0"/>
            <c:spPr>
              <a:solidFill>
                <a:srgbClr val="FF0000"/>
              </a:solidFill>
            </c:spPr>
            <c:extLst>
              <c:ext xmlns:c16="http://schemas.microsoft.com/office/drawing/2014/chart" uri="{C3380CC4-5D6E-409C-BE32-E72D297353CC}">
                <c16:uniqueId val="{00000009-5E04-47E8-81CC-1503DA4D66BF}"/>
              </c:ext>
            </c:extLst>
          </c:dPt>
          <c:dPt>
            <c:idx val="12"/>
            <c:invertIfNegative val="0"/>
            <c:bubble3D val="0"/>
            <c:extLst>
              <c:ext xmlns:c16="http://schemas.microsoft.com/office/drawing/2014/chart" uri="{C3380CC4-5D6E-409C-BE32-E72D297353CC}">
                <c16:uniqueId val="{0000000A-5E04-47E8-81CC-1503DA4D66BF}"/>
              </c:ext>
            </c:extLst>
          </c:dPt>
          <c:dPt>
            <c:idx val="13"/>
            <c:invertIfNegative val="0"/>
            <c:bubble3D val="0"/>
            <c:spPr>
              <a:solidFill>
                <a:srgbClr val="FF0000"/>
              </a:solidFill>
            </c:spPr>
            <c:extLst>
              <c:ext xmlns:c16="http://schemas.microsoft.com/office/drawing/2014/chart" uri="{C3380CC4-5D6E-409C-BE32-E72D297353CC}">
                <c16:uniqueId val="{0000000C-5E04-47E8-81CC-1503DA4D66BF}"/>
              </c:ext>
            </c:extLst>
          </c:dPt>
          <c:dPt>
            <c:idx val="14"/>
            <c:invertIfNegative val="0"/>
            <c:bubble3D val="0"/>
            <c:spPr>
              <a:solidFill>
                <a:srgbClr val="FF0000"/>
              </a:solidFill>
            </c:spPr>
            <c:extLst>
              <c:ext xmlns:c16="http://schemas.microsoft.com/office/drawing/2014/chart" uri="{C3380CC4-5D6E-409C-BE32-E72D297353CC}">
                <c16:uniqueId val="{0000000E-5E04-47E8-81CC-1503DA4D66BF}"/>
              </c:ext>
            </c:extLst>
          </c:dPt>
          <c:dPt>
            <c:idx val="15"/>
            <c:invertIfNegative val="0"/>
            <c:bubble3D val="0"/>
            <c:spPr>
              <a:solidFill>
                <a:srgbClr val="FF0000"/>
              </a:solidFill>
            </c:spPr>
            <c:extLst>
              <c:ext xmlns:c16="http://schemas.microsoft.com/office/drawing/2014/chart" uri="{C3380CC4-5D6E-409C-BE32-E72D297353CC}">
                <c16:uniqueId val="{00000010-5E04-47E8-81CC-1503DA4D66BF}"/>
              </c:ext>
            </c:extLst>
          </c:dPt>
          <c:dPt>
            <c:idx val="16"/>
            <c:invertIfNegative val="0"/>
            <c:bubble3D val="0"/>
            <c:extLst>
              <c:ext xmlns:c16="http://schemas.microsoft.com/office/drawing/2014/chart" uri="{C3380CC4-5D6E-409C-BE32-E72D297353CC}">
                <c16:uniqueId val="{00000011-5E04-47E8-81CC-1503DA4D66BF}"/>
              </c:ext>
            </c:extLst>
          </c:dPt>
          <c:dPt>
            <c:idx val="18"/>
            <c:invertIfNegative val="0"/>
            <c:bubble3D val="0"/>
            <c:spPr>
              <a:solidFill>
                <a:srgbClr val="FF0000"/>
              </a:solidFill>
            </c:spPr>
            <c:extLst>
              <c:ext xmlns:c16="http://schemas.microsoft.com/office/drawing/2014/chart" uri="{C3380CC4-5D6E-409C-BE32-E72D297353CC}">
                <c16:uniqueId val="{00000013-5E04-47E8-81CC-1503DA4D66BF}"/>
              </c:ext>
            </c:extLst>
          </c:dPt>
          <c:dPt>
            <c:idx val="19"/>
            <c:invertIfNegative val="0"/>
            <c:bubble3D val="0"/>
            <c:spPr>
              <a:solidFill>
                <a:srgbClr val="FF0000"/>
              </a:solidFill>
            </c:spPr>
            <c:extLst>
              <c:ext xmlns:c16="http://schemas.microsoft.com/office/drawing/2014/chart" uri="{C3380CC4-5D6E-409C-BE32-E72D297353CC}">
                <c16:uniqueId val="{00000015-5E04-47E8-81CC-1503DA4D66BF}"/>
              </c:ext>
            </c:extLst>
          </c:dPt>
          <c:dPt>
            <c:idx val="20"/>
            <c:invertIfNegative val="0"/>
            <c:bubble3D val="0"/>
            <c:spPr>
              <a:solidFill>
                <a:srgbClr val="FF0000"/>
              </a:solidFill>
            </c:spPr>
            <c:extLst>
              <c:ext xmlns:c16="http://schemas.microsoft.com/office/drawing/2014/chart" uri="{C3380CC4-5D6E-409C-BE32-E72D297353CC}">
                <c16:uniqueId val="{00000017-5E04-47E8-81CC-1503DA4D66BF}"/>
              </c:ext>
            </c:extLst>
          </c:dPt>
          <c:dPt>
            <c:idx val="21"/>
            <c:invertIfNegative val="0"/>
            <c:bubble3D val="0"/>
            <c:spPr>
              <a:solidFill>
                <a:srgbClr val="FF0000"/>
              </a:solidFill>
            </c:spPr>
            <c:extLst>
              <c:ext xmlns:c16="http://schemas.microsoft.com/office/drawing/2014/chart" uri="{C3380CC4-5D6E-409C-BE32-E72D297353CC}">
                <c16:uniqueId val="{00000019-5E04-47E8-81CC-1503DA4D66BF}"/>
              </c:ext>
            </c:extLst>
          </c:dPt>
          <c:dPt>
            <c:idx val="22"/>
            <c:invertIfNegative val="0"/>
            <c:bubble3D val="0"/>
            <c:spPr>
              <a:solidFill>
                <a:srgbClr val="FF0000"/>
              </a:solidFill>
            </c:spPr>
            <c:extLst>
              <c:ext xmlns:c16="http://schemas.microsoft.com/office/drawing/2014/chart" uri="{C3380CC4-5D6E-409C-BE32-E72D297353CC}">
                <c16:uniqueId val="{0000001B-5E04-47E8-81CC-1503DA4D66BF}"/>
              </c:ext>
            </c:extLst>
          </c:dPt>
          <c:dPt>
            <c:idx val="23"/>
            <c:invertIfNegative val="0"/>
            <c:bubble3D val="0"/>
            <c:spPr>
              <a:solidFill>
                <a:srgbClr val="FF0000"/>
              </a:solidFill>
            </c:spPr>
            <c:extLst>
              <c:ext xmlns:c16="http://schemas.microsoft.com/office/drawing/2014/chart" uri="{C3380CC4-5D6E-409C-BE32-E72D297353CC}">
                <c16:uniqueId val="{0000001D-5E04-47E8-81CC-1503DA4D66BF}"/>
              </c:ext>
            </c:extLst>
          </c:dPt>
          <c:dPt>
            <c:idx val="24"/>
            <c:invertIfNegative val="0"/>
            <c:bubble3D val="0"/>
            <c:extLst>
              <c:ext xmlns:c16="http://schemas.microsoft.com/office/drawing/2014/chart" uri="{C3380CC4-5D6E-409C-BE32-E72D297353CC}">
                <c16:uniqueId val="{0000001E-5E04-47E8-81CC-1503DA4D66BF}"/>
              </c:ext>
            </c:extLst>
          </c:dPt>
          <c:dLbls>
            <c:dLbl>
              <c:idx val="2"/>
              <c:layout/>
              <c:tx>
                <c:rich>
                  <a:bodyPr/>
                  <a:lstStyle/>
                  <a:p>
                    <a:r>
                      <a:rPr lang="en-US"/>
                      <a:t>8</a:t>
                    </a:r>
                  </a:p>
                </c:rich>
              </c:tx>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F-5E04-47E8-81CC-1503DA4D66BF}"/>
                </c:ext>
              </c:extLst>
            </c:dLbl>
            <c:dLbl>
              <c:idx val="4"/>
              <c:layout/>
              <c:tx>
                <c:rich>
                  <a:bodyPr/>
                  <a:lstStyle/>
                  <a:p>
                    <a:r>
                      <a:rPr lang="en-US"/>
                      <a:t>10</a:t>
                    </a:r>
                  </a:p>
                </c:rich>
              </c:tx>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20-5E04-47E8-81CC-1503DA4D66BF}"/>
                </c:ext>
              </c:extLst>
            </c:dLbl>
            <c:dLbl>
              <c:idx val="7"/>
              <c:spPr>
                <a:solidFill>
                  <a:srgbClr val="00B05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21-5E04-47E8-81CC-1503DA4D66BF}"/>
                </c:ext>
              </c:extLst>
            </c:dLbl>
            <c:dLbl>
              <c:idx val="10"/>
              <c:spPr>
                <a:solidFill>
                  <a:sysClr val="window" lastClr="FFFFFF"/>
                </a:solidFill>
                <a:ln>
                  <a:noFill/>
                </a:ln>
                <a:effectLst/>
              </c:spPr>
              <c:txPr>
                <a:bodyPr wrap="square" lIns="38100" tIns="19050" rIns="38100" bIns="19050" anchor="ctr">
                  <a:noAutofit/>
                </a:bodyPr>
                <a:lstStyle/>
                <a:p>
                  <a:pPr>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7-5E04-47E8-81CC-1503DA4D66BF}"/>
                </c:ext>
              </c:extLst>
            </c:dLbl>
            <c:dLbl>
              <c:idx val="11"/>
              <c:spPr>
                <a:solidFill>
                  <a:sysClr val="window" lastClr="FFFFFF"/>
                </a:solidFill>
                <a:ln>
                  <a:noFill/>
                </a:ln>
                <a:effectLst/>
              </c:spPr>
              <c:txPr>
                <a:bodyPr wrap="square" lIns="38100" tIns="19050" rIns="38100" bIns="19050" anchor="ctr">
                  <a:noAutofit/>
                </a:bodyPr>
                <a:lstStyle/>
                <a:p>
                  <a:pPr>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5E04-47E8-81CC-1503DA4D66BF}"/>
                </c:ext>
              </c:extLst>
            </c:dLbl>
            <c:dLbl>
              <c:idx val="15"/>
              <c:spPr>
                <a:solidFill>
                  <a:srgbClr val="FF0000"/>
                </a:solidFill>
              </c:spPr>
              <c:txPr>
                <a:bodyPr wrap="square" lIns="38100" tIns="19050" rIns="38100" bIns="19050" anchor="ctr">
                  <a:spAutoFit/>
                </a:bodyPr>
                <a:lstStyle/>
                <a:p>
                  <a:pPr>
                    <a:defRPr>
                      <a:solidFill>
                        <a:schemeClr val="bg1"/>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0-5E04-47E8-81CC-1503DA4D66BF}"/>
                </c:ext>
              </c:extLst>
            </c:dLbl>
            <c:dLbl>
              <c:idx val="16"/>
              <c:spPr>
                <a:solidFill>
                  <a:srgbClr val="00B05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1-5E04-47E8-81CC-1503DA4D66BF}"/>
                </c:ext>
              </c:extLst>
            </c:dLbl>
            <c:dLbl>
              <c:idx val="17"/>
              <c:spPr>
                <a:solidFill>
                  <a:sysClr val="windowText" lastClr="00000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22-5E04-47E8-81CC-1503DA4D66BF}"/>
                </c:ext>
              </c:extLst>
            </c:dLbl>
            <c:dLbl>
              <c:idx val="19"/>
              <c:spPr>
                <a:solidFill>
                  <a:sysClr val="windowText" lastClr="00000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5-5E04-47E8-81CC-1503DA4D66BF}"/>
                </c:ext>
              </c:extLst>
            </c:dLbl>
            <c:dLbl>
              <c:idx val="21"/>
              <c:spPr>
                <a:solidFill>
                  <a:sysClr val="windowText" lastClr="00000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9-5E04-47E8-81CC-1503DA4D66BF}"/>
                </c:ext>
              </c:extLst>
            </c:dLbl>
            <c:dLbl>
              <c:idx val="23"/>
              <c:spPr>
                <a:solidFill>
                  <a:sysClr val="windowText" lastClr="00000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D-5E04-47E8-81CC-1503DA4D66BF}"/>
                </c:ext>
              </c:extLst>
            </c:dLbl>
            <c:dLbl>
              <c:idx val="24"/>
              <c:spPr>
                <a:solidFill>
                  <a:srgbClr val="00B05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E-5E04-47E8-81CC-1503DA4D66BF}"/>
                </c:ext>
              </c:extLst>
            </c:dLbl>
            <c:dLbl>
              <c:idx val="25"/>
              <c:spPr>
                <a:solidFill>
                  <a:srgbClr val="00B050"/>
                </a:solidFill>
              </c:spPr>
              <c:txPr>
                <a:bodyPr wrap="square" lIns="38100" tIns="19050" rIns="38100" bIns="19050" anchor="ctr">
                  <a:spAutoFit/>
                </a:bodyPr>
                <a:lstStyle/>
                <a:p>
                  <a:pPr>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23-5E04-47E8-81CC-1503DA4D66BF}"/>
                </c:ext>
              </c:extLst>
            </c:dLbl>
            <c:spPr>
              <a:solidFill>
                <a:sysClr val="window" lastClr="FFFFFF"/>
              </a:solidFill>
            </c:sp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factory'!$L$20:$AA$20</c:f>
              <c:numCache>
                <c:formatCode>0</c:formatCode>
                <c:ptCount val="16"/>
                <c:pt idx="0">
                  <c:v>302</c:v>
                </c:pt>
                <c:pt idx="1">
                  <c:v>140</c:v>
                </c:pt>
                <c:pt idx="2" formatCode="0.00">
                  <c:v>8</c:v>
                </c:pt>
                <c:pt idx="3">
                  <c:v>1</c:v>
                </c:pt>
                <c:pt idx="4" formatCode="0.00">
                  <c:v>10</c:v>
                </c:pt>
                <c:pt idx="5">
                  <c:v>59</c:v>
                </c:pt>
                <c:pt idx="6">
                  <c:v>0</c:v>
                </c:pt>
                <c:pt idx="7">
                  <c:v>0</c:v>
                </c:pt>
                <c:pt idx="8">
                  <c:v>17</c:v>
                </c:pt>
                <c:pt idx="9">
                  <c:v>2</c:v>
                </c:pt>
                <c:pt idx="10">
                  <c:v>12</c:v>
                </c:pt>
                <c:pt idx="11">
                  <c:v>4</c:v>
                </c:pt>
                <c:pt idx="12">
                  <c:v>14</c:v>
                </c:pt>
                <c:pt idx="13">
                  <c:v>89</c:v>
                </c:pt>
                <c:pt idx="14">
                  <c:v>0</c:v>
                </c:pt>
                <c:pt idx="15">
                  <c:v>1</c:v>
                </c:pt>
              </c:numCache>
            </c:numRef>
          </c:val>
          <c:extLst>
            <c:ext xmlns:c16="http://schemas.microsoft.com/office/drawing/2014/chart" uri="{C3380CC4-5D6E-409C-BE32-E72D297353CC}">
              <c16:uniqueId val="{00000024-5E04-47E8-81CC-1503DA4D66BF}"/>
            </c:ext>
          </c:extLst>
        </c:ser>
        <c:dLbls>
          <c:showLegendKey val="0"/>
          <c:showVal val="0"/>
          <c:showCatName val="0"/>
          <c:showSerName val="0"/>
          <c:showPercent val="0"/>
          <c:showBubbleSize val="0"/>
        </c:dLbls>
        <c:gapWidth val="30"/>
        <c:axId val="341394808"/>
        <c:axId val="341395200"/>
      </c:barChart>
      <c:catAx>
        <c:axId val="341394808"/>
        <c:scaling>
          <c:orientation val="minMax"/>
        </c:scaling>
        <c:delete val="0"/>
        <c:axPos val="b"/>
        <c:numFmt formatCode="General" sourceLinked="0"/>
        <c:majorTickMark val="none"/>
        <c:minorTickMark val="none"/>
        <c:tickLblPos val="nextTo"/>
        <c:crossAx val="341395200"/>
        <c:crossesAt val="-100"/>
        <c:auto val="1"/>
        <c:lblAlgn val="ctr"/>
        <c:lblOffset val="100"/>
        <c:noMultiLvlLbl val="0"/>
      </c:catAx>
      <c:valAx>
        <c:axId val="341395200"/>
        <c:scaling>
          <c:orientation val="minMax"/>
          <c:max val="80"/>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341394808"/>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First Time Right</a:t>
            </a:r>
          </a:p>
        </c:rich>
      </c:tx>
      <c:layout>
        <c:manualLayout>
          <c:xMode val="edge"/>
          <c:yMode val="edge"/>
          <c:x val="0.43666694263796169"/>
          <c:y val="9.6664520320287172E-3"/>
        </c:manualLayout>
      </c:layout>
      <c:overlay val="0"/>
    </c:title>
    <c:autoTitleDeleted val="0"/>
    <c:plotArea>
      <c:layout/>
      <c:barChart>
        <c:barDir val="col"/>
        <c:grouping val="clustered"/>
        <c:varyColors val="0"/>
        <c:ser>
          <c:idx val="2"/>
          <c:order val="0"/>
          <c:tx>
            <c:strRef>
              <c:f>'Summary per factory'!$B$21:$G$21</c:f>
              <c:strCache>
                <c:ptCount val="6"/>
                <c:pt idx="0">
                  <c:v>First Time Right</c:v>
                </c:pt>
                <c:pt idx="1">
                  <c:v>Mandatory</c:v>
                </c:pt>
                <c:pt idx="2">
                  <c:v>Lagging</c:v>
                </c:pt>
                <c:pt idx="3">
                  <c:v>%</c:v>
                </c:pt>
                <c:pt idx="4">
                  <c:v>QAM</c:v>
                </c:pt>
                <c:pt idx="5">
                  <c:v>&gt;</c:v>
                </c:pt>
              </c:strCache>
            </c:strRef>
          </c:tx>
          <c:spPr>
            <a:solidFill>
              <a:sysClr val="windowText" lastClr="000000"/>
            </a:solidFill>
          </c:spPr>
          <c:invertIfNegative val="0"/>
          <c:dPt>
            <c:idx val="1"/>
            <c:invertIfNegative val="0"/>
            <c:bubble3D val="0"/>
            <c:spPr>
              <a:noFill/>
              <a:ln w="19050"/>
            </c:spPr>
            <c:extLst>
              <c:ext xmlns:c16="http://schemas.microsoft.com/office/drawing/2014/chart" uri="{C3380CC4-5D6E-409C-BE32-E72D297353CC}">
                <c16:uniqueId val="{00000001-69BF-4824-9D49-CF453EFD0287}"/>
              </c:ext>
            </c:extLst>
          </c:dPt>
          <c:dPt>
            <c:idx val="3"/>
            <c:invertIfNegative val="0"/>
            <c:bubble3D val="0"/>
            <c:spPr>
              <a:solidFill>
                <a:srgbClr val="00B050"/>
              </a:solidFill>
            </c:spPr>
            <c:extLst>
              <c:ext xmlns:c16="http://schemas.microsoft.com/office/drawing/2014/chart" uri="{C3380CC4-5D6E-409C-BE32-E72D297353CC}">
                <c16:uniqueId val="{00000003-69BF-4824-9D49-CF453EFD0287}"/>
              </c:ext>
            </c:extLst>
          </c:dPt>
          <c:dPt>
            <c:idx val="5"/>
            <c:invertIfNegative val="0"/>
            <c:bubble3D val="0"/>
            <c:spPr>
              <a:solidFill>
                <a:srgbClr val="00B050"/>
              </a:solidFill>
            </c:spPr>
            <c:extLst>
              <c:ext xmlns:c16="http://schemas.microsoft.com/office/drawing/2014/chart" uri="{C3380CC4-5D6E-409C-BE32-E72D297353CC}">
                <c16:uniqueId val="{00000005-69BF-4824-9D49-CF453EFD0287}"/>
              </c:ext>
            </c:extLst>
          </c:dPt>
          <c:dPt>
            <c:idx val="7"/>
            <c:invertIfNegative val="0"/>
            <c:bubble3D val="0"/>
            <c:spPr>
              <a:solidFill>
                <a:srgbClr val="FF0000"/>
              </a:solidFill>
            </c:spPr>
            <c:extLst>
              <c:ext xmlns:c16="http://schemas.microsoft.com/office/drawing/2014/chart" uri="{C3380CC4-5D6E-409C-BE32-E72D297353CC}">
                <c16:uniqueId val="{00000007-69BF-4824-9D49-CF453EFD0287}"/>
              </c:ext>
            </c:extLst>
          </c:dPt>
          <c:dPt>
            <c:idx val="9"/>
            <c:invertIfNegative val="0"/>
            <c:bubble3D val="0"/>
            <c:spPr>
              <a:solidFill>
                <a:srgbClr val="00B050"/>
              </a:solidFill>
            </c:spPr>
            <c:extLst>
              <c:ext xmlns:c16="http://schemas.microsoft.com/office/drawing/2014/chart" uri="{C3380CC4-5D6E-409C-BE32-E72D297353CC}">
                <c16:uniqueId val="{00000009-69BF-4824-9D49-CF453EFD0287}"/>
              </c:ext>
            </c:extLst>
          </c:dPt>
          <c:dPt>
            <c:idx val="10"/>
            <c:invertIfNegative val="0"/>
            <c:bubble3D val="0"/>
            <c:extLst>
              <c:ext xmlns:c16="http://schemas.microsoft.com/office/drawing/2014/chart" uri="{C3380CC4-5D6E-409C-BE32-E72D297353CC}">
                <c16:uniqueId val="{0000000A-69BF-4824-9D49-CF453EFD0287}"/>
              </c:ext>
            </c:extLst>
          </c:dPt>
          <c:dPt>
            <c:idx val="11"/>
            <c:invertIfNegative val="0"/>
            <c:bubble3D val="0"/>
            <c:spPr>
              <a:solidFill>
                <a:srgbClr val="00B050"/>
              </a:solidFill>
            </c:spPr>
            <c:extLst>
              <c:ext xmlns:c16="http://schemas.microsoft.com/office/drawing/2014/chart" uri="{C3380CC4-5D6E-409C-BE32-E72D297353CC}">
                <c16:uniqueId val="{0000000C-69BF-4824-9D49-CF453EFD0287}"/>
              </c:ext>
            </c:extLst>
          </c:dPt>
          <c:dPt>
            <c:idx val="12"/>
            <c:invertIfNegative val="0"/>
            <c:bubble3D val="0"/>
            <c:extLst>
              <c:ext xmlns:c16="http://schemas.microsoft.com/office/drawing/2014/chart" uri="{C3380CC4-5D6E-409C-BE32-E72D297353CC}">
                <c16:uniqueId val="{0000000D-69BF-4824-9D49-CF453EFD0287}"/>
              </c:ext>
            </c:extLst>
          </c:dPt>
          <c:dPt>
            <c:idx val="13"/>
            <c:invertIfNegative val="0"/>
            <c:bubble3D val="0"/>
            <c:spPr>
              <a:solidFill>
                <a:srgbClr val="00B050"/>
              </a:solidFill>
            </c:spPr>
            <c:extLst>
              <c:ext xmlns:c16="http://schemas.microsoft.com/office/drawing/2014/chart" uri="{C3380CC4-5D6E-409C-BE32-E72D297353CC}">
                <c16:uniqueId val="{0000000F-69BF-4824-9D49-CF453EFD0287}"/>
              </c:ext>
            </c:extLst>
          </c:dPt>
          <c:dPt>
            <c:idx val="14"/>
            <c:invertIfNegative val="0"/>
            <c:bubble3D val="0"/>
            <c:extLst>
              <c:ext xmlns:c16="http://schemas.microsoft.com/office/drawing/2014/chart" uri="{C3380CC4-5D6E-409C-BE32-E72D297353CC}">
                <c16:uniqueId val="{00000010-69BF-4824-9D49-CF453EFD0287}"/>
              </c:ext>
            </c:extLst>
          </c:dPt>
          <c:dPt>
            <c:idx val="15"/>
            <c:invertIfNegative val="0"/>
            <c:bubble3D val="0"/>
            <c:spPr>
              <a:solidFill>
                <a:srgbClr val="00B050"/>
              </a:solidFill>
            </c:spPr>
            <c:extLst>
              <c:ext xmlns:c16="http://schemas.microsoft.com/office/drawing/2014/chart" uri="{C3380CC4-5D6E-409C-BE32-E72D297353CC}">
                <c16:uniqueId val="{00000012-69BF-4824-9D49-CF453EFD0287}"/>
              </c:ext>
            </c:extLst>
          </c:dPt>
          <c:dPt>
            <c:idx val="16"/>
            <c:invertIfNegative val="0"/>
            <c:bubble3D val="0"/>
            <c:spPr>
              <a:solidFill>
                <a:srgbClr val="FF0000"/>
              </a:solidFill>
            </c:spPr>
            <c:extLst>
              <c:ext xmlns:c16="http://schemas.microsoft.com/office/drawing/2014/chart" uri="{C3380CC4-5D6E-409C-BE32-E72D297353CC}">
                <c16:uniqueId val="{00000014-69BF-4824-9D49-CF453EFD0287}"/>
              </c:ext>
            </c:extLst>
          </c:dPt>
          <c:dPt>
            <c:idx val="17"/>
            <c:invertIfNegative val="0"/>
            <c:bubble3D val="0"/>
            <c:extLst>
              <c:ext xmlns:c16="http://schemas.microsoft.com/office/drawing/2014/chart" uri="{C3380CC4-5D6E-409C-BE32-E72D297353CC}">
                <c16:uniqueId val="{00000015-69BF-4824-9D49-CF453EFD0287}"/>
              </c:ext>
            </c:extLst>
          </c:dPt>
          <c:dPt>
            <c:idx val="18"/>
            <c:invertIfNegative val="0"/>
            <c:bubble3D val="0"/>
            <c:spPr>
              <a:solidFill>
                <a:srgbClr val="00B050"/>
              </a:solidFill>
            </c:spPr>
            <c:extLst>
              <c:ext xmlns:c16="http://schemas.microsoft.com/office/drawing/2014/chart" uri="{C3380CC4-5D6E-409C-BE32-E72D297353CC}">
                <c16:uniqueId val="{00000017-69BF-4824-9D49-CF453EFD0287}"/>
              </c:ext>
            </c:extLst>
          </c:dPt>
          <c:dPt>
            <c:idx val="19"/>
            <c:invertIfNegative val="0"/>
            <c:bubble3D val="0"/>
            <c:extLst>
              <c:ext xmlns:c16="http://schemas.microsoft.com/office/drawing/2014/chart" uri="{C3380CC4-5D6E-409C-BE32-E72D297353CC}">
                <c16:uniqueId val="{00000018-69BF-4824-9D49-CF453EFD0287}"/>
              </c:ext>
            </c:extLst>
          </c:dPt>
          <c:dPt>
            <c:idx val="20"/>
            <c:invertIfNegative val="0"/>
            <c:bubble3D val="0"/>
            <c:spPr>
              <a:solidFill>
                <a:srgbClr val="00B050"/>
              </a:solidFill>
            </c:spPr>
            <c:extLst>
              <c:ext xmlns:c16="http://schemas.microsoft.com/office/drawing/2014/chart" uri="{C3380CC4-5D6E-409C-BE32-E72D297353CC}">
                <c16:uniqueId val="{0000001A-69BF-4824-9D49-CF453EFD0287}"/>
              </c:ext>
            </c:extLst>
          </c:dPt>
          <c:dPt>
            <c:idx val="21"/>
            <c:invertIfNegative val="0"/>
            <c:bubble3D val="0"/>
            <c:extLst>
              <c:ext xmlns:c16="http://schemas.microsoft.com/office/drawing/2014/chart" uri="{C3380CC4-5D6E-409C-BE32-E72D297353CC}">
                <c16:uniqueId val="{0000001B-69BF-4824-9D49-CF453EFD0287}"/>
              </c:ext>
            </c:extLst>
          </c:dPt>
          <c:dPt>
            <c:idx val="22"/>
            <c:invertIfNegative val="0"/>
            <c:bubble3D val="0"/>
            <c:spPr>
              <a:solidFill>
                <a:srgbClr val="00B050"/>
              </a:solidFill>
            </c:spPr>
            <c:extLst>
              <c:ext xmlns:c16="http://schemas.microsoft.com/office/drawing/2014/chart" uri="{C3380CC4-5D6E-409C-BE32-E72D297353CC}">
                <c16:uniqueId val="{0000001D-69BF-4824-9D49-CF453EFD0287}"/>
              </c:ext>
            </c:extLst>
          </c:dPt>
          <c:dPt>
            <c:idx val="23"/>
            <c:invertIfNegative val="0"/>
            <c:bubble3D val="0"/>
            <c:extLst>
              <c:ext xmlns:c16="http://schemas.microsoft.com/office/drawing/2014/chart" uri="{C3380CC4-5D6E-409C-BE32-E72D297353CC}">
                <c16:uniqueId val="{0000001E-69BF-4824-9D49-CF453EFD0287}"/>
              </c:ext>
            </c:extLst>
          </c:dPt>
          <c:dPt>
            <c:idx val="24"/>
            <c:invertIfNegative val="0"/>
            <c:bubble3D val="0"/>
            <c:spPr>
              <a:solidFill>
                <a:srgbClr val="00B050"/>
              </a:solidFill>
            </c:spPr>
            <c:extLst>
              <c:ext xmlns:c16="http://schemas.microsoft.com/office/drawing/2014/chart" uri="{C3380CC4-5D6E-409C-BE32-E72D297353CC}">
                <c16:uniqueId val="{00000020-69BF-4824-9D49-CF453EFD0287}"/>
              </c:ext>
            </c:extLst>
          </c:dPt>
          <c:dPt>
            <c:idx val="25"/>
            <c:invertIfNegative val="0"/>
            <c:bubble3D val="0"/>
            <c:extLst>
              <c:ext xmlns:c16="http://schemas.microsoft.com/office/drawing/2014/chart" uri="{C3380CC4-5D6E-409C-BE32-E72D297353CC}">
                <c16:uniqueId val="{00000021-69BF-4824-9D49-CF453EFD0287}"/>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factory'!$L$21:$AA$21</c:f>
              <c:numCache>
                <c:formatCode>0.0%</c:formatCode>
                <c:ptCount val="16"/>
                <c:pt idx="0" formatCode="0">
                  <c:v>0</c:v>
                </c:pt>
                <c:pt idx="1">
                  <c:v>0.92169999999999996</c:v>
                </c:pt>
                <c:pt idx="2">
                  <c:v>0.9</c:v>
                </c:pt>
                <c:pt idx="3">
                  <c:v>0.96744285714285716</c:v>
                </c:pt>
                <c:pt idx="4" formatCode="0%">
                  <c:v>0.85</c:v>
                </c:pt>
                <c:pt idx="5">
                  <c:v>0.95</c:v>
                </c:pt>
                <c:pt idx="6">
                  <c:v>0.95</c:v>
                </c:pt>
                <c:pt idx="7">
                  <c:v>0.94916666666666671</c:v>
                </c:pt>
                <c:pt idx="8">
                  <c:v>0.7</c:v>
                </c:pt>
                <c:pt idx="9">
                  <c:v>0.95509999999999995</c:v>
                </c:pt>
                <c:pt idx="10">
                  <c:v>0.95</c:v>
                </c:pt>
                <c:pt idx="11">
                  <c:v>0.99829999999999997</c:v>
                </c:pt>
                <c:pt idx="12">
                  <c:v>0.8</c:v>
                </c:pt>
                <c:pt idx="13">
                  <c:v>0.89300000000000002</c:v>
                </c:pt>
                <c:pt idx="14">
                  <c:v>0.9</c:v>
                </c:pt>
                <c:pt idx="15">
                  <c:v>0.84499999999999997</c:v>
                </c:pt>
              </c:numCache>
            </c:numRef>
          </c:val>
          <c:extLst>
            <c:ext xmlns:c16="http://schemas.microsoft.com/office/drawing/2014/chart" uri="{C3380CC4-5D6E-409C-BE32-E72D297353CC}">
              <c16:uniqueId val="{00000022-69BF-4824-9D49-CF453EFD0287}"/>
            </c:ext>
          </c:extLst>
        </c:ser>
        <c:dLbls>
          <c:showLegendKey val="0"/>
          <c:showVal val="0"/>
          <c:showCatName val="0"/>
          <c:showSerName val="0"/>
          <c:showPercent val="0"/>
          <c:showBubbleSize val="0"/>
        </c:dLbls>
        <c:gapWidth val="30"/>
        <c:axId val="341395984"/>
        <c:axId val="341396376"/>
      </c:barChart>
      <c:catAx>
        <c:axId val="341395984"/>
        <c:scaling>
          <c:orientation val="minMax"/>
        </c:scaling>
        <c:delete val="0"/>
        <c:axPos val="b"/>
        <c:numFmt formatCode="General" sourceLinked="0"/>
        <c:majorTickMark val="none"/>
        <c:minorTickMark val="none"/>
        <c:tickLblPos val="nextTo"/>
        <c:crossAx val="341396376"/>
        <c:crossesAt val="-1"/>
        <c:auto val="1"/>
        <c:lblAlgn val="ctr"/>
        <c:lblOffset val="100"/>
        <c:noMultiLvlLbl val="0"/>
      </c:catAx>
      <c:valAx>
        <c:axId val="341396376"/>
        <c:scaling>
          <c:orientation val="minMax"/>
          <c:max val="1.0049999999999999"/>
          <c:min val="0.60000000000000009"/>
        </c:scaling>
        <c:delete val="0"/>
        <c:axPos val="l"/>
        <c:title>
          <c:tx>
            <c:rich>
              <a:bodyPr rot="-5400000" vert="horz"/>
              <a:lstStyle/>
              <a:p>
                <a:pPr>
                  <a:defRPr/>
                </a:pPr>
                <a:r>
                  <a:rPr lang="en-US"/>
                  <a:t>%</a:t>
                </a:r>
              </a:p>
            </c:rich>
          </c:tx>
          <c:layout/>
          <c:overlay val="0"/>
        </c:title>
        <c:numFmt formatCode="0%" sourceLinked="0"/>
        <c:majorTickMark val="none"/>
        <c:minorTickMark val="none"/>
        <c:tickLblPos val="nextTo"/>
        <c:crossAx val="341395984"/>
        <c:crosses val="autoZero"/>
        <c:crossBetween val="between"/>
      </c:valAx>
    </c:plotArea>
    <c:plotVisOnly val="1"/>
    <c:dispBlanksAs val="gap"/>
    <c:showDLblsOverMax val="0"/>
  </c:chart>
  <c:spPr>
    <a:ln w="38100">
      <a:solidFill>
        <a:srgbClr val="4F81BD"/>
      </a:solidFill>
    </a:ln>
  </c:spPr>
  <c:txPr>
    <a:bodyPr/>
    <a:lstStyle/>
    <a:p>
      <a:pPr>
        <a:defRPr sz="1200"/>
      </a:pPr>
      <a:endParaRPr lang="en-US"/>
    </a:p>
  </c:txPr>
  <c:printSettings>
    <c:headerFooter/>
    <c:pageMargins b="0.75000000000000122" l="0.70000000000000062" r="0.70000000000000062" t="0.75000000000000122"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On Time Usage Decision</a:t>
            </a:r>
          </a:p>
        </c:rich>
      </c:tx>
      <c:layout/>
      <c:overlay val="0"/>
    </c:title>
    <c:autoTitleDeleted val="0"/>
    <c:plotArea>
      <c:layout>
        <c:manualLayout>
          <c:layoutTarget val="inner"/>
          <c:xMode val="edge"/>
          <c:yMode val="edge"/>
          <c:x val="8.7399045357425556E-2"/>
          <c:y val="0.10928727722422121"/>
          <c:w val="0.88425628344076035"/>
          <c:h val="0.67866948478173883"/>
        </c:manualLayout>
      </c:layout>
      <c:barChart>
        <c:barDir val="col"/>
        <c:grouping val="clustered"/>
        <c:varyColors val="0"/>
        <c:ser>
          <c:idx val="0"/>
          <c:order val="0"/>
          <c:tx>
            <c:strRef>
              <c:f>'Summary per factory'!$B$23:$G$23</c:f>
              <c:strCache>
                <c:ptCount val="6"/>
                <c:pt idx="0">
                  <c:v>On Time Usage Decision</c:v>
                </c:pt>
                <c:pt idx="1">
                  <c:v>Others</c:v>
                </c:pt>
                <c:pt idx="2">
                  <c:v>Leading</c:v>
                </c:pt>
                <c:pt idx="3">
                  <c:v>%</c:v>
                </c:pt>
                <c:pt idx="4">
                  <c:v>QAM</c:v>
                </c:pt>
                <c:pt idx="5">
                  <c:v>&gt;</c:v>
                </c:pt>
              </c:strCache>
            </c:strRef>
          </c:tx>
          <c:spPr>
            <a:solidFill>
              <a:sysClr val="windowText" lastClr="000000"/>
            </a:solidFill>
          </c:spPr>
          <c:invertIfNegative val="0"/>
          <c:dPt>
            <c:idx val="1"/>
            <c:invertIfNegative val="0"/>
            <c:bubble3D val="0"/>
            <c:spPr>
              <a:noFill/>
            </c:spPr>
            <c:extLst>
              <c:ext xmlns:c16="http://schemas.microsoft.com/office/drawing/2014/chart" uri="{C3380CC4-5D6E-409C-BE32-E72D297353CC}">
                <c16:uniqueId val="{00000001-8C89-4BC6-99CF-D0D1C7D810D0}"/>
              </c:ext>
            </c:extLst>
          </c:dPt>
          <c:dPt>
            <c:idx val="3"/>
            <c:invertIfNegative val="0"/>
            <c:bubble3D val="0"/>
            <c:spPr>
              <a:solidFill>
                <a:srgbClr val="FF0000"/>
              </a:solidFill>
            </c:spPr>
            <c:extLst>
              <c:ext xmlns:c16="http://schemas.microsoft.com/office/drawing/2014/chart" uri="{C3380CC4-5D6E-409C-BE32-E72D297353CC}">
                <c16:uniqueId val="{00000003-8C89-4BC6-99CF-D0D1C7D810D0}"/>
              </c:ext>
            </c:extLst>
          </c:dPt>
          <c:dPt>
            <c:idx val="5"/>
            <c:invertIfNegative val="0"/>
            <c:bubble3D val="0"/>
            <c:spPr>
              <a:solidFill>
                <a:srgbClr val="FF0000"/>
              </a:solidFill>
            </c:spPr>
            <c:extLst>
              <c:ext xmlns:c16="http://schemas.microsoft.com/office/drawing/2014/chart" uri="{C3380CC4-5D6E-409C-BE32-E72D297353CC}">
                <c16:uniqueId val="{00000005-8C89-4BC6-99CF-D0D1C7D810D0}"/>
              </c:ext>
            </c:extLst>
          </c:dPt>
          <c:dPt>
            <c:idx val="7"/>
            <c:invertIfNegative val="0"/>
            <c:bubble3D val="0"/>
            <c:spPr>
              <a:solidFill>
                <a:srgbClr val="FF0000"/>
              </a:solidFill>
            </c:spPr>
            <c:extLst>
              <c:ext xmlns:c16="http://schemas.microsoft.com/office/drawing/2014/chart" uri="{C3380CC4-5D6E-409C-BE32-E72D297353CC}">
                <c16:uniqueId val="{00000007-8C89-4BC6-99CF-D0D1C7D810D0}"/>
              </c:ext>
            </c:extLst>
          </c:dPt>
          <c:dPt>
            <c:idx val="9"/>
            <c:invertIfNegative val="0"/>
            <c:bubble3D val="0"/>
            <c:spPr>
              <a:solidFill>
                <a:srgbClr val="FF0000"/>
              </a:solidFill>
            </c:spPr>
            <c:extLst>
              <c:ext xmlns:c16="http://schemas.microsoft.com/office/drawing/2014/chart" uri="{C3380CC4-5D6E-409C-BE32-E72D297353CC}">
                <c16:uniqueId val="{00000009-8C89-4BC6-99CF-D0D1C7D810D0}"/>
              </c:ext>
            </c:extLst>
          </c:dPt>
          <c:dPt>
            <c:idx val="10"/>
            <c:invertIfNegative val="0"/>
            <c:bubble3D val="0"/>
            <c:extLst>
              <c:ext xmlns:c16="http://schemas.microsoft.com/office/drawing/2014/chart" uri="{C3380CC4-5D6E-409C-BE32-E72D297353CC}">
                <c16:uniqueId val="{0000000A-8C89-4BC6-99CF-D0D1C7D810D0}"/>
              </c:ext>
            </c:extLst>
          </c:dPt>
          <c:dPt>
            <c:idx val="11"/>
            <c:invertIfNegative val="0"/>
            <c:bubble3D val="0"/>
            <c:spPr>
              <a:solidFill>
                <a:srgbClr val="00B050"/>
              </a:solidFill>
            </c:spPr>
            <c:extLst>
              <c:ext xmlns:c16="http://schemas.microsoft.com/office/drawing/2014/chart" uri="{C3380CC4-5D6E-409C-BE32-E72D297353CC}">
                <c16:uniqueId val="{0000000C-8C89-4BC6-99CF-D0D1C7D810D0}"/>
              </c:ext>
            </c:extLst>
          </c:dPt>
          <c:dPt>
            <c:idx val="12"/>
            <c:invertIfNegative val="0"/>
            <c:bubble3D val="0"/>
            <c:extLst>
              <c:ext xmlns:c16="http://schemas.microsoft.com/office/drawing/2014/chart" uri="{C3380CC4-5D6E-409C-BE32-E72D297353CC}">
                <c16:uniqueId val="{0000000D-8C89-4BC6-99CF-D0D1C7D810D0}"/>
              </c:ext>
            </c:extLst>
          </c:dPt>
          <c:dPt>
            <c:idx val="13"/>
            <c:invertIfNegative val="0"/>
            <c:bubble3D val="0"/>
            <c:spPr>
              <a:solidFill>
                <a:srgbClr val="FF0000"/>
              </a:solidFill>
            </c:spPr>
            <c:extLst>
              <c:ext xmlns:c16="http://schemas.microsoft.com/office/drawing/2014/chart" uri="{C3380CC4-5D6E-409C-BE32-E72D297353CC}">
                <c16:uniqueId val="{0000000F-8C89-4BC6-99CF-D0D1C7D810D0}"/>
              </c:ext>
            </c:extLst>
          </c:dPt>
          <c:dPt>
            <c:idx val="14"/>
            <c:invertIfNegative val="0"/>
            <c:bubble3D val="0"/>
            <c:extLst>
              <c:ext xmlns:c16="http://schemas.microsoft.com/office/drawing/2014/chart" uri="{C3380CC4-5D6E-409C-BE32-E72D297353CC}">
                <c16:uniqueId val="{00000010-8C89-4BC6-99CF-D0D1C7D810D0}"/>
              </c:ext>
            </c:extLst>
          </c:dPt>
          <c:dPt>
            <c:idx val="15"/>
            <c:invertIfNegative val="0"/>
            <c:bubble3D val="0"/>
            <c:spPr>
              <a:solidFill>
                <a:srgbClr val="FF0000"/>
              </a:solidFill>
            </c:spPr>
            <c:extLst>
              <c:ext xmlns:c16="http://schemas.microsoft.com/office/drawing/2014/chart" uri="{C3380CC4-5D6E-409C-BE32-E72D297353CC}">
                <c16:uniqueId val="{00000012-8C89-4BC6-99CF-D0D1C7D810D0}"/>
              </c:ext>
            </c:extLst>
          </c:dPt>
          <c:dPt>
            <c:idx val="16"/>
            <c:invertIfNegative val="0"/>
            <c:bubble3D val="0"/>
            <c:extLst>
              <c:ext xmlns:c16="http://schemas.microsoft.com/office/drawing/2014/chart" uri="{C3380CC4-5D6E-409C-BE32-E72D297353CC}">
                <c16:uniqueId val="{00000013-8C89-4BC6-99CF-D0D1C7D810D0}"/>
              </c:ext>
            </c:extLst>
          </c:dPt>
          <c:dPt>
            <c:idx val="17"/>
            <c:invertIfNegative val="0"/>
            <c:bubble3D val="0"/>
            <c:extLst>
              <c:ext xmlns:c16="http://schemas.microsoft.com/office/drawing/2014/chart" uri="{C3380CC4-5D6E-409C-BE32-E72D297353CC}">
                <c16:uniqueId val="{00000014-8C89-4BC6-99CF-D0D1C7D810D0}"/>
              </c:ext>
            </c:extLst>
          </c:dPt>
          <c:dPt>
            <c:idx val="18"/>
            <c:invertIfNegative val="0"/>
            <c:bubble3D val="0"/>
            <c:extLst>
              <c:ext xmlns:c16="http://schemas.microsoft.com/office/drawing/2014/chart" uri="{C3380CC4-5D6E-409C-BE32-E72D297353CC}">
                <c16:uniqueId val="{00000015-8C89-4BC6-99CF-D0D1C7D810D0}"/>
              </c:ext>
            </c:extLst>
          </c:dPt>
          <c:dPt>
            <c:idx val="19"/>
            <c:invertIfNegative val="0"/>
            <c:bubble3D val="0"/>
            <c:extLst>
              <c:ext xmlns:c16="http://schemas.microsoft.com/office/drawing/2014/chart" uri="{C3380CC4-5D6E-409C-BE32-E72D297353CC}">
                <c16:uniqueId val="{00000016-8C89-4BC6-99CF-D0D1C7D810D0}"/>
              </c:ext>
            </c:extLst>
          </c:dPt>
          <c:dPt>
            <c:idx val="20"/>
            <c:invertIfNegative val="0"/>
            <c:bubble3D val="0"/>
            <c:extLst>
              <c:ext xmlns:c16="http://schemas.microsoft.com/office/drawing/2014/chart" uri="{C3380CC4-5D6E-409C-BE32-E72D297353CC}">
                <c16:uniqueId val="{00000017-8C89-4BC6-99CF-D0D1C7D810D0}"/>
              </c:ext>
            </c:extLst>
          </c:dPt>
          <c:dPt>
            <c:idx val="21"/>
            <c:invertIfNegative val="0"/>
            <c:bubble3D val="0"/>
            <c:extLst>
              <c:ext xmlns:c16="http://schemas.microsoft.com/office/drawing/2014/chart" uri="{C3380CC4-5D6E-409C-BE32-E72D297353CC}">
                <c16:uniqueId val="{00000018-8C89-4BC6-99CF-D0D1C7D810D0}"/>
              </c:ext>
            </c:extLst>
          </c:dPt>
          <c:dPt>
            <c:idx val="22"/>
            <c:invertIfNegative val="0"/>
            <c:bubble3D val="0"/>
            <c:extLst>
              <c:ext xmlns:c16="http://schemas.microsoft.com/office/drawing/2014/chart" uri="{C3380CC4-5D6E-409C-BE32-E72D297353CC}">
                <c16:uniqueId val="{00000019-8C89-4BC6-99CF-D0D1C7D810D0}"/>
              </c:ext>
            </c:extLst>
          </c:dPt>
          <c:dPt>
            <c:idx val="23"/>
            <c:invertIfNegative val="0"/>
            <c:bubble3D val="0"/>
            <c:extLst>
              <c:ext xmlns:c16="http://schemas.microsoft.com/office/drawing/2014/chart" uri="{C3380CC4-5D6E-409C-BE32-E72D297353CC}">
                <c16:uniqueId val="{0000001A-8C89-4BC6-99CF-D0D1C7D810D0}"/>
              </c:ext>
            </c:extLst>
          </c:dPt>
          <c:dPt>
            <c:idx val="24"/>
            <c:invertIfNegative val="0"/>
            <c:bubble3D val="0"/>
            <c:extLst>
              <c:ext xmlns:c16="http://schemas.microsoft.com/office/drawing/2014/chart" uri="{C3380CC4-5D6E-409C-BE32-E72D297353CC}">
                <c16:uniqueId val="{0000001B-8C89-4BC6-99CF-D0D1C7D810D0}"/>
              </c:ext>
            </c:extLst>
          </c:dPt>
          <c:dPt>
            <c:idx val="25"/>
            <c:invertIfNegative val="0"/>
            <c:bubble3D val="0"/>
            <c:extLst>
              <c:ext xmlns:c16="http://schemas.microsoft.com/office/drawing/2014/chart" uri="{C3380CC4-5D6E-409C-BE32-E72D297353CC}">
                <c16:uniqueId val="{0000001C-8C89-4BC6-99CF-D0D1C7D810D0}"/>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factory'!$L$23:$AA$23</c:f>
              <c:numCache>
                <c:formatCode>0.0%</c:formatCode>
                <c:ptCount val="16"/>
                <c:pt idx="0" formatCode="0">
                  <c:v>0</c:v>
                </c:pt>
                <c:pt idx="1">
                  <c:v>0.94</c:v>
                </c:pt>
                <c:pt idx="2">
                  <c:v>0.99</c:v>
                </c:pt>
                <c:pt idx="3">
                  <c:v>0.94235714285714278</c:v>
                </c:pt>
                <c:pt idx="4" formatCode="0%">
                  <c:v>0.999</c:v>
                </c:pt>
                <c:pt idx="5">
                  <c:v>0.9919</c:v>
                </c:pt>
                <c:pt idx="6">
                  <c:v>1</c:v>
                </c:pt>
                <c:pt idx="7">
                  <c:v>0.70016666666666671</c:v>
                </c:pt>
                <c:pt idx="8">
                  <c:v>0.998</c:v>
                </c:pt>
                <c:pt idx="9">
                  <c:v>0.98699999999999999</c:v>
                </c:pt>
                <c:pt idx="10">
                  <c:v>0.99</c:v>
                </c:pt>
                <c:pt idx="11">
                  <c:v>0.99150000000000005</c:v>
                </c:pt>
                <c:pt idx="12">
                  <c:v>0.996</c:v>
                </c:pt>
                <c:pt idx="13">
                  <c:v>0.91710000000000003</c:v>
                </c:pt>
                <c:pt idx="14">
                  <c:v>0.99</c:v>
                </c:pt>
                <c:pt idx="15">
                  <c:v>0.98599999999999999</c:v>
                </c:pt>
              </c:numCache>
            </c:numRef>
          </c:val>
          <c:extLst>
            <c:ext xmlns:c16="http://schemas.microsoft.com/office/drawing/2014/chart" uri="{C3380CC4-5D6E-409C-BE32-E72D297353CC}">
              <c16:uniqueId val="{0000001D-8C89-4BC6-99CF-D0D1C7D810D0}"/>
            </c:ext>
          </c:extLst>
        </c:ser>
        <c:dLbls>
          <c:showLegendKey val="0"/>
          <c:showVal val="0"/>
          <c:showCatName val="0"/>
          <c:showSerName val="0"/>
          <c:showPercent val="0"/>
          <c:showBubbleSize val="0"/>
        </c:dLbls>
        <c:gapWidth val="30"/>
        <c:axId val="626855424"/>
        <c:axId val="626855816"/>
      </c:barChart>
      <c:catAx>
        <c:axId val="626855424"/>
        <c:scaling>
          <c:orientation val="minMax"/>
        </c:scaling>
        <c:delete val="0"/>
        <c:axPos val="b"/>
        <c:numFmt formatCode="General" sourceLinked="0"/>
        <c:majorTickMark val="none"/>
        <c:minorTickMark val="none"/>
        <c:tickLblPos val="nextTo"/>
        <c:txPr>
          <a:bodyPr/>
          <a:lstStyle/>
          <a:p>
            <a:pPr>
              <a:defRPr sz="1200"/>
            </a:pPr>
            <a:endParaRPr lang="en-US"/>
          </a:p>
        </c:txPr>
        <c:crossAx val="626855816"/>
        <c:crossesAt val="-100"/>
        <c:auto val="1"/>
        <c:lblAlgn val="ctr"/>
        <c:lblOffset val="100"/>
        <c:noMultiLvlLbl val="0"/>
      </c:catAx>
      <c:valAx>
        <c:axId val="626855816"/>
        <c:scaling>
          <c:orientation val="minMax"/>
          <c:max val="1.02"/>
          <c:min val="0.65000000000000013"/>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626855424"/>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Foreign Body Complaints (Factory)</a:t>
            </a:r>
          </a:p>
        </c:rich>
      </c:tx>
      <c:layout/>
      <c:overlay val="0"/>
    </c:title>
    <c:autoTitleDeleted val="0"/>
    <c:plotArea>
      <c:layout/>
      <c:barChart>
        <c:barDir val="col"/>
        <c:grouping val="clustered"/>
        <c:varyColors val="0"/>
        <c:ser>
          <c:idx val="0"/>
          <c:order val="0"/>
          <c:tx>
            <c:strRef>
              <c:f>'Summary per factory'!$B$22:$G$22</c:f>
              <c:strCache>
                <c:ptCount val="6"/>
                <c:pt idx="0">
                  <c:v>Foreign Body Complaints (Factory; waters exclusive)</c:v>
                </c:pt>
                <c:pt idx="1">
                  <c:v>Others</c:v>
                </c:pt>
                <c:pt idx="2">
                  <c:v>Leading</c:v>
                </c:pt>
                <c:pt idx="3">
                  <c:v>#</c:v>
                </c:pt>
                <c:pt idx="4">
                  <c:v>QAM</c:v>
                </c:pt>
                <c:pt idx="5">
                  <c:v>&lt;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DFB2-4717-9EF5-17846EF25CE7}"/>
              </c:ext>
            </c:extLst>
          </c:dPt>
          <c:dPt>
            <c:idx val="3"/>
            <c:invertIfNegative val="0"/>
            <c:bubble3D val="0"/>
            <c:spPr>
              <a:solidFill>
                <a:srgbClr val="FF0000"/>
              </a:solidFill>
            </c:spPr>
            <c:extLst>
              <c:ext xmlns:c16="http://schemas.microsoft.com/office/drawing/2014/chart" uri="{C3380CC4-5D6E-409C-BE32-E72D297353CC}">
                <c16:uniqueId val="{00000003-DFB2-4717-9EF5-17846EF25CE7}"/>
              </c:ext>
            </c:extLst>
          </c:dPt>
          <c:dPt>
            <c:idx val="5"/>
            <c:invertIfNegative val="0"/>
            <c:bubble3D val="0"/>
            <c:spPr>
              <a:solidFill>
                <a:srgbClr val="FF0000"/>
              </a:solidFill>
            </c:spPr>
            <c:extLst>
              <c:ext xmlns:c16="http://schemas.microsoft.com/office/drawing/2014/chart" uri="{C3380CC4-5D6E-409C-BE32-E72D297353CC}">
                <c16:uniqueId val="{00000005-DFB2-4717-9EF5-17846EF25CE7}"/>
              </c:ext>
            </c:extLst>
          </c:dPt>
          <c:dPt>
            <c:idx val="10"/>
            <c:invertIfNegative val="0"/>
            <c:bubble3D val="0"/>
            <c:spPr>
              <a:solidFill>
                <a:srgbClr val="00B050"/>
              </a:solidFill>
            </c:spPr>
            <c:extLst>
              <c:ext xmlns:c16="http://schemas.microsoft.com/office/drawing/2014/chart" uri="{C3380CC4-5D6E-409C-BE32-E72D297353CC}">
                <c16:uniqueId val="{00000007-DFB2-4717-9EF5-17846EF25CE7}"/>
              </c:ext>
            </c:extLst>
          </c:dPt>
          <c:dPt>
            <c:idx val="11"/>
            <c:invertIfNegative val="0"/>
            <c:bubble3D val="0"/>
            <c:spPr>
              <a:solidFill>
                <a:srgbClr val="00B050"/>
              </a:solidFill>
            </c:spPr>
            <c:extLst>
              <c:ext xmlns:c16="http://schemas.microsoft.com/office/drawing/2014/chart" uri="{C3380CC4-5D6E-409C-BE32-E72D297353CC}">
                <c16:uniqueId val="{00000009-DFB2-4717-9EF5-17846EF25CE7}"/>
              </c:ext>
            </c:extLst>
          </c:dPt>
          <c:dPt>
            <c:idx val="12"/>
            <c:invertIfNegative val="0"/>
            <c:bubble3D val="0"/>
            <c:spPr>
              <a:solidFill>
                <a:srgbClr val="FF0000"/>
              </a:solidFill>
            </c:spPr>
            <c:extLst>
              <c:ext xmlns:c16="http://schemas.microsoft.com/office/drawing/2014/chart" uri="{C3380CC4-5D6E-409C-BE32-E72D297353CC}">
                <c16:uniqueId val="{0000000B-DFB2-4717-9EF5-17846EF25CE7}"/>
              </c:ext>
            </c:extLst>
          </c:dPt>
          <c:dPt>
            <c:idx val="13"/>
            <c:invertIfNegative val="0"/>
            <c:bubble3D val="0"/>
            <c:extLst>
              <c:ext xmlns:c16="http://schemas.microsoft.com/office/drawing/2014/chart" uri="{C3380CC4-5D6E-409C-BE32-E72D297353CC}">
                <c16:uniqueId val="{0000000C-DFB2-4717-9EF5-17846EF25CE7}"/>
              </c:ext>
            </c:extLst>
          </c:dPt>
          <c:dPt>
            <c:idx val="14"/>
            <c:invertIfNegative val="0"/>
            <c:bubble3D val="0"/>
            <c:spPr>
              <a:solidFill>
                <a:srgbClr val="FF0000"/>
              </a:solidFill>
            </c:spPr>
            <c:extLst>
              <c:ext xmlns:c16="http://schemas.microsoft.com/office/drawing/2014/chart" uri="{C3380CC4-5D6E-409C-BE32-E72D297353CC}">
                <c16:uniqueId val="{0000000E-DFB2-4717-9EF5-17846EF25CE7}"/>
              </c:ext>
            </c:extLst>
          </c:dPt>
          <c:dPt>
            <c:idx val="15"/>
            <c:invertIfNegative val="0"/>
            <c:bubble3D val="0"/>
            <c:spPr>
              <a:solidFill>
                <a:srgbClr val="FF0000"/>
              </a:solidFill>
            </c:spPr>
            <c:extLst>
              <c:ext xmlns:c16="http://schemas.microsoft.com/office/drawing/2014/chart" uri="{C3380CC4-5D6E-409C-BE32-E72D297353CC}">
                <c16:uniqueId val="{00000010-DFB2-4717-9EF5-17846EF25CE7}"/>
              </c:ext>
            </c:extLst>
          </c:dPt>
          <c:dPt>
            <c:idx val="16"/>
            <c:invertIfNegative val="0"/>
            <c:bubble3D val="0"/>
            <c:extLst>
              <c:ext xmlns:c16="http://schemas.microsoft.com/office/drawing/2014/chart" uri="{C3380CC4-5D6E-409C-BE32-E72D297353CC}">
                <c16:uniqueId val="{00000011-DFB2-4717-9EF5-17846EF25CE7}"/>
              </c:ext>
            </c:extLst>
          </c:dPt>
          <c:dPt>
            <c:idx val="18"/>
            <c:invertIfNegative val="0"/>
            <c:bubble3D val="0"/>
            <c:extLst>
              <c:ext xmlns:c16="http://schemas.microsoft.com/office/drawing/2014/chart" uri="{C3380CC4-5D6E-409C-BE32-E72D297353CC}">
                <c16:uniqueId val="{00000012-DFB2-4717-9EF5-17846EF25CE7}"/>
              </c:ext>
            </c:extLst>
          </c:dPt>
          <c:dPt>
            <c:idx val="19"/>
            <c:invertIfNegative val="0"/>
            <c:bubble3D val="0"/>
            <c:extLst>
              <c:ext xmlns:c16="http://schemas.microsoft.com/office/drawing/2014/chart" uri="{C3380CC4-5D6E-409C-BE32-E72D297353CC}">
                <c16:uniqueId val="{00000013-DFB2-4717-9EF5-17846EF25CE7}"/>
              </c:ext>
            </c:extLst>
          </c:dPt>
          <c:dPt>
            <c:idx val="22"/>
            <c:invertIfNegative val="0"/>
            <c:bubble3D val="0"/>
            <c:extLst>
              <c:ext xmlns:c16="http://schemas.microsoft.com/office/drawing/2014/chart" uri="{C3380CC4-5D6E-409C-BE32-E72D297353CC}">
                <c16:uniqueId val="{00000014-DFB2-4717-9EF5-17846EF25CE7}"/>
              </c:ext>
            </c:extLst>
          </c:dPt>
          <c:dPt>
            <c:idx val="24"/>
            <c:invertIfNegative val="0"/>
            <c:bubble3D val="0"/>
            <c:extLst>
              <c:ext xmlns:c16="http://schemas.microsoft.com/office/drawing/2014/chart" uri="{C3380CC4-5D6E-409C-BE32-E72D297353CC}">
                <c16:uniqueId val="{00000015-DFB2-4717-9EF5-17846EF25CE7}"/>
              </c:ext>
            </c:extLst>
          </c:dPt>
          <c:dLbls>
            <c:dLbl>
              <c:idx val="2"/>
              <c:spPr>
                <a:solidFill>
                  <a:sysClr val="windowText" lastClr="000000"/>
                </a:solidFill>
                <a:ln>
                  <a:noFill/>
                </a:ln>
                <a:effectLst/>
              </c:spPr>
              <c:txPr>
                <a:bodyPr wrap="square" lIns="38100" tIns="19050" rIns="38100" bIns="19050" anchor="ctr">
                  <a:noAutofit/>
                </a:bodyPr>
                <a:lstStyle/>
                <a:p>
                  <a:pPr>
                    <a:defRPr>
                      <a:ln>
                        <a:noFill/>
                      </a:ln>
                      <a:solidFill>
                        <a:schemeClr val="bg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16-DFB2-4717-9EF5-17846EF25CE7}"/>
                </c:ext>
              </c:extLst>
            </c:dLbl>
            <c:dLbl>
              <c:idx val="4"/>
              <c:layout>
                <c:manualLayout>
                  <c:x val="1.5747039556563366E-3"/>
                  <c:y val="0.14118566000020516"/>
                </c:manualLayout>
              </c:layout>
              <c:tx>
                <c:rich>
                  <a:bodyPr wrap="square" lIns="38100" tIns="19050" rIns="38100" bIns="19050" anchor="ctr">
                    <a:spAutoFit/>
                  </a:bodyPr>
                  <a:lstStyle/>
                  <a:p>
                    <a:pPr>
                      <a:defRPr>
                        <a:ln>
                          <a:noFill/>
                        </a:ln>
                        <a:solidFill>
                          <a:schemeClr val="bg1"/>
                        </a:solidFill>
                      </a:defRPr>
                    </a:pPr>
                    <a:r>
                      <a:rPr lang="en-US"/>
                      <a:t>4</a:t>
                    </a: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7-DFB2-4717-9EF5-17846EF25CE7}"/>
                </c:ext>
              </c:extLst>
            </c:dLbl>
            <c:dLbl>
              <c:idx val="6"/>
              <c:spPr>
                <a:solidFill>
                  <a:sysClr val="windowText" lastClr="00000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8-DFB2-4717-9EF5-17846EF25CE7}"/>
                </c:ext>
              </c:extLst>
            </c:dLbl>
            <c:dLbl>
              <c:idx val="7"/>
              <c:spPr>
                <a:solidFill>
                  <a:srgbClr val="00B05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9-DFB2-4717-9EF5-17846EF25CE7}"/>
                </c:ext>
              </c:extLst>
            </c:dLbl>
            <c:dLbl>
              <c:idx val="8"/>
              <c:spPr>
                <a:solidFill>
                  <a:sysClr val="windowText" lastClr="00000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A-DFB2-4717-9EF5-17846EF25CE7}"/>
                </c:ext>
              </c:extLst>
            </c:dLbl>
            <c:dLbl>
              <c:idx val="9"/>
              <c:spPr>
                <a:solidFill>
                  <a:srgbClr val="00B05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B-DFB2-4717-9EF5-17846EF25CE7}"/>
                </c:ext>
              </c:extLst>
            </c:dLbl>
            <c:dLbl>
              <c:idx val="10"/>
              <c:spPr>
                <a:solidFill>
                  <a:sysClr val="windowText" lastClr="00000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7-DFB2-4717-9EF5-17846EF25CE7}"/>
                </c:ext>
              </c:extLst>
            </c:dLbl>
            <c:dLbl>
              <c:idx val="11"/>
              <c:spPr>
                <a:solidFill>
                  <a:srgbClr val="00B05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9-DFB2-4717-9EF5-17846EF25CE7}"/>
                </c:ext>
              </c:extLst>
            </c:dLbl>
            <c:dLbl>
              <c:idx val="12"/>
              <c:layout/>
              <c:tx>
                <c:rich>
                  <a:bodyPr wrap="square" lIns="38100" tIns="19050" rIns="38100" bIns="19050" anchor="ctr">
                    <a:spAutoFit/>
                  </a:bodyPr>
                  <a:lstStyle/>
                  <a:p>
                    <a:pPr>
                      <a:defRPr>
                        <a:ln>
                          <a:noFill/>
                        </a:ln>
                        <a:solidFill>
                          <a:sysClr val="windowText" lastClr="000000"/>
                        </a:solidFill>
                      </a:defRPr>
                    </a:pPr>
                    <a:fld id="{E608B5F3-779C-4F32-B8FF-EBF499734243}" type="VALUE">
                      <a:rPr lang="en-US" b="1">
                        <a:solidFill>
                          <a:schemeClr val="tx1"/>
                        </a:solidFill>
                      </a:rPr>
                      <a:pPr>
                        <a:defRPr>
                          <a:ln>
                            <a:noFill/>
                          </a:ln>
                          <a:solidFill>
                            <a:sysClr val="windowText" lastClr="000000"/>
                          </a:solidFill>
                        </a:defRPr>
                      </a:pPr>
                      <a:t>[VALUE]</a:t>
                    </a:fld>
                    <a:endParaRPr lang="en-US"/>
                  </a:p>
                </c:rich>
              </c:tx>
              <c:spPr>
                <a:solidFill>
                  <a:sysClr val="windowText" lastClr="000000"/>
                </a:solidFill>
                <a:ln>
                  <a:noFill/>
                </a:ln>
                <a:effectLst/>
              </c:spPr>
              <c:dLblPos val="inBase"/>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B-DFB2-4717-9EF5-17846EF25CE7}"/>
                </c:ext>
              </c:extLst>
            </c:dLbl>
            <c:dLbl>
              <c:idx val="13"/>
              <c:spPr>
                <a:solidFill>
                  <a:srgbClr val="00B05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C-DFB2-4717-9EF5-17846EF25CE7}"/>
                </c:ext>
              </c:extLst>
            </c:dLbl>
            <c:dLbl>
              <c:idx val="14"/>
              <c:layout/>
              <c:tx>
                <c:rich>
                  <a:bodyPr wrap="square" lIns="38100" tIns="19050" rIns="38100" bIns="19050" anchor="ctr">
                    <a:spAutoFit/>
                  </a:bodyPr>
                  <a:lstStyle/>
                  <a:p>
                    <a:pPr>
                      <a:defRPr>
                        <a:ln>
                          <a:noFill/>
                        </a:ln>
                        <a:solidFill>
                          <a:sysClr val="windowText" lastClr="000000"/>
                        </a:solidFill>
                      </a:defRPr>
                    </a:pPr>
                    <a:r>
                      <a:rPr lang="en-US"/>
                      <a:t>14</a:t>
                    </a:r>
                  </a:p>
                </c:rich>
              </c:tx>
              <c:spPr>
                <a:solidFill>
                  <a:sysClr val="windowText" lastClr="000000"/>
                </a:solidFill>
                <a:ln>
                  <a:noFill/>
                </a:ln>
                <a:effectLst/>
              </c:spPr>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DFB2-4717-9EF5-17846EF25CE7}"/>
                </c:ext>
              </c:extLst>
            </c:dLbl>
            <c:dLbl>
              <c:idx val="15"/>
              <c:spPr>
                <a:solidFill>
                  <a:srgbClr val="00B050"/>
                </a:solid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0-DFB2-4717-9EF5-17846EF25CE7}"/>
                </c:ext>
              </c:extLst>
            </c:dLbl>
            <c:dLbl>
              <c:idx val="16"/>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1-DFB2-4717-9EF5-17846EF25CE7}"/>
                </c:ext>
              </c:extLst>
            </c:dLbl>
            <c:dLbl>
              <c:idx val="17"/>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C-DFB2-4717-9EF5-17846EF25CE7}"/>
                </c:ext>
              </c:extLst>
            </c:dLbl>
            <c:dLbl>
              <c:idx val="18"/>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2-DFB2-4717-9EF5-17846EF25CE7}"/>
                </c:ext>
              </c:extLst>
            </c:dLbl>
            <c:dLbl>
              <c:idx val="19"/>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3-DFB2-4717-9EF5-17846EF25CE7}"/>
                </c:ext>
              </c:extLst>
            </c:dLbl>
            <c:dLbl>
              <c:idx val="20"/>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D-DFB2-4717-9EF5-17846EF25CE7}"/>
                </c:ext>
              </c:extLst>
            </c:dLbl>
            <c:dLbl>
              <c:idx val="21"/>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E-DFB2-4717-9EF5-17846EF25CE7}"/>
                </c:ext>
              </c:extLst>
            </c:dLbl>
            <c:dLbl>
              <c:idx val="22"/>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4-DFB2-4717-9EF5-17846EF25CE7}"/>
                </c:ext>
              </c:extLst>
            </c:dLbl>
            <c:dLbl>
              <c:idx val="23"/>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F-DFB2-4717-9EF5-17846EF25CE7}"/>
                </c:ext>
              </c:extLst>
            </c:dLbl>
            <c:dLbl>
              <c:idx val="24"/>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15-DFB2-4717-9EF5-17846EF25CE7}"/>
                </c:ext>
              </c:extLst>
            </c:dLbl>
            <c:dLbl>
              <c:idx val="25"/>
              <c:spPr>
                <a:noFill/>
                <a:ln>
                  <a:noFill/>
                </a:ln>
                <a:effectLst/>
              </c:spPr>
              <c:txPr>
                <a:bodyPr wrap="square" lIns="38100" tIns="19050" rIns="38100" bIns="19050" anchor="ctr">
                  <a:spAutoFit/>
                </a:bodyPr>
                <a:lstStyle/>
                <a:p>
                  <a:pPr>
                    <a:defRPr b="1">
                      <a:ln>
                        <a:noFill/>
                      </a:ln>
                      <a:solidFill>
                        <a:sysClr val="windowText" lastClr="000000"/>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20-DFB2-4717-9EF5-17846EF25CE7}"/>
                </c:ext>
              </c:extLst>
            </c:dLbl>
            <c:spPr>
              <a:noFill/>
              <a:ln>
                <a:noFill/>
              </a:ln>
              <a:effectLst/>
            </c:spPr>
            <c:txPr>
              <a:bodyPr wrap="square" lIns="38100" tIns="19050" rIns="38100" bIns="19050" anchor="ctr">
                <a:spAutoFit/>
              </a:bodyPr>
              <a:lstStyle/>
              <a:p>
                <a:pPr>
                  <a:defRPr>
                    <a:ln>
                      <a:noFill/>
                    </a:ln>
                    <a:solidFill>
                      <a:sysClr val="windowText" lastClr="000000"/>
                    </a:solidFill>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factory'!$L$22:$AA$22</c:f>
              <c:numCache>
                <c:formatCode>0</c:formatCode>
                <c:ptCount val="16"/>
                <c:pt idx="0">
                  <c:v>24</c:v>
                </c:pt>
                <c:pt idx="1">
                  <c:v>1</c:v>
                </c:pt>
                <c:pt idx="2">
                  <c:v>1</c:v>
                </c:pt>
                <c:pt idx="3">
                  <c:v>1</c:v>
                </c:pt>
                <c:pt idx="4" formatCode="0.00">
                  <c:v>4</c:v>
                </c:pt>
                <c:pt idx="5">
                  <c:v>15</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21-DFB2-4717-9EF5-17846EF25CE7}"/>
            </c:ext>
          </c:extLst>
        </c:ser>
        <c:dLbls>
          <c:showLegendKey val="0"/>
          <c:showVal val="0"/>
          <c:showCatName val="0"/>
          <c:showSerName val="0"/>
          <c:showPercent val="0"/>
          <c:showBubbleSize val="0"/>
        </c:dLbls>
        <c:gapWidth val="30"/>
        <c:axId val="626856600"/>
        <c:axId val="626856992"/>
      </c:barChart>
      <c:catAx>
        <c:axId val="626856600"/>
        <c:scaling>
          <c:orientation val="minMax"/>
        </c:scaling>
        <c:delete val="0"/>
        <c:axPos val="b"/>
        <c:numFmt formatCode="General" sourceLinked="0"/>
        <c:majorTickMark val="none"/>
        <c:minorTickMark val="none"/>
        <c:tickLblPos val="nextTo"/>
        <c:crossAx val="626856992"/>
        <c:crossesAt val="-100"/>
        <c:auto val="1"/>
        <c:lblAlgn val="ctr"/>
        <c:lblOffset val="100"/>
        <c:noMultiLvlLbl val="0"/>
      </c:catAx>
      <c:valAx>
        <c:axId val="626856992"/>
        <c:scaling>
          <c:orientation val="minMax"/>
          <c:max val="20"/>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626856600"/>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Exceptional Release  Fert</a:t>
            </a:r>
          </a:p>
        </c:rich>
      </c:tx>
      <c:layout/>
      <c:overlay val="0"/>
    </c:title>
    <c:autoTitleDeleted val="0"/>
    <c:plotArea>
      <c:layout/>
      <c:barChart>
        <c:barDir val="col"/>
        <c:grouping val="clustered"/>
        <c:varyColors val="0"/>
        <c:ser>
          <c:idx val="0"/>
          <c:order val="0"/>
          <c:tx>
            <c:strRef>
              <c:f>'Summary per factory'!$B$24:$G$24</c:f>
              <c:strCache>
                <c:ptCount val="6"/>
                <c:pt idx="0">
                  <c:v>Exceptional Release  Fert</c:v>
                </c:pt>
                <c:pt idx="1">
                  <c:v>Others</c:v>
                </c:pt>
                <c:pt idx="2">
                  <c:v>Leading</c:v>
                </c:pt>
                <c:pt idx="3">
                  <c:v>#</c:v>
                </c:pt>
                <c:pt idx="4">
                  <c:v>QAM</c:v>
                </c:pt>
                <c:pt idx="5">
                  <c:v>&lt;</c:v>
                </c:pt>
              </c:strCache>
            </c:strRef>
          </c:tx>
          <c:spPr>
            <a:solidFill>
              <a:sysClr val="windowText" lastClr="000000"/>
            </a:solidFill>
          </c:spPr>
          <c:invertIfNegative val="0"/>
          <c:dPt>
            <c:idx val="10"/>
            <c:invertIfNegative val="0"/>
            <c:bubble3D val="0"/>
            <c:extLst>
              <c:ext xmlns:c16="http://schemas.microsoft.com/office/drawing/2014/chart" uri="{C3380CC4-5D6E-409C-BE32-E72D297353CC}">
                <c16:uniqueId val="{00000000-7344-43AA-8ED9-009FC3B21ED1}"/>
              </c:ext>
            </c:extLst>
          </c:dPt>
          <c:dPt>
            <c:idx val="12"/>
            <c:invertIfNegative val="0"/>
            <c:bubble3D val="0"/>
            <c:extLst>
              <c:ext xmlns:c16="http://schemas.microsoft.com/office/drawing/2014/chart" uri="{C3380CC4-5D6E-409C-BE32-E72D297353CC}">
                <c16:uniqueId val="{00000001-7344-43AA-8ED9-009FC3B21ED1}"/>
              </c:ext>
            </c:extLst>
          </c:dPt>
          <c:dPt>
            <c:idx val="14"/>
            <c:invertIfNegative val="0"/>
            <c:bubble3D val="0"/>
            <c:extLst>
              <c:ext xmlns:c16="http://schemas.microsoft.com/office/drawing/2014/chart" uri="{C3380CC4-5D6E-409C-BE32-E72D297353CC}">
                <c16:uniqueId val="{00000002-7344-43AA-8ED9-009FC3B21ED1}"/>
              </c:ext>
            </c:extLst>
          </c:dPt>
          <c:dPt>
            <c:idx val="16"/>
            <c:invertIfNegative val="0"/>
            <c:bubble3D val="0"/>
            <c:extLst>
              <c:ext xmlns:c16="http://schemas.microsoft.com/office/drawing/2014/chart" uri="{C3380CC4-5D6E-409C-BE32-E72D297353CC}">
                <c16:uniqueId val="{00000003-7344-43AA-8ED9-009FC3B21ED1}"/>
              </c:ext>
            </c:extLst>
          </c:dPt>
          <c:dPt>
            <c:idx val="18"/>
            <c:invertIfNegative val="0"/>
            <c:bubble3D val="0"/>
            <c:extLst>
              <c:ext xmlns:c16="http://schemas.microsoft.com/office/drawing/2014/chart" uri="{C3380CC4-5D6E-409C-BE32-E72D297353CC}">
                <c16:uniqueId val="{00000004-7344-43AA-8ED9-009FC3B21ED1}"/>
              </c:ext>
            </c:extLst>
          </c:dPt>
          <c:dPt>
            <c:idx val="19"/>
            <c:invertIfNegative val="0"/>
            <c:bubble3D val="0"/>
            <c:extLst>
              <c:ext xmlns:c16="http://schemas.microsoft.com/office/drawing/2014/chart" uri="{C3380CC4-5D6E-409C-BE32-E72D297353CC}">
                <c16:uniqueId val="{00000005-7344-43AA-8ED9-009FC3B21ED1}"/>
              </c:ext>
            </c:extLst>
          </c:dPt>
          <c:dPt>
            <c:idx val="22"/>
            <c:invertIfNegative val="0"/>
            <c:bubble3D val="0"/>
            <c:extLst>
              <c:ext xmlns:c16="http://schemas.microsoft.com/office/drawing/2014/chart" uri="{C3380CC4-5D6E-409C-BE32-E72D297353CC}">
                <c16:uniqueId val="{00000006-7344-43AA-8ED9-009FC3B21ED1}"/>
              </c:ext>
            </c:extLst>
          </c:dPt>
          <c:dPt>
            <c:idx val="24"/>
            <c:invertIfNegative val="0"/>
            <c:bubble3D val="0"/>
            <c:extLst>
              <c:ext xmlns:c16="http://schemas.microsoft.com/office/drawing/2014/chart" uri="{C3380CC4-5D6E-409C-BE32-E72D297353CC}">
                <c16:uniqueId val="{00000007-7344-43AA-8ED9-009FC3B21ED1}"/>
              </c:ext>
            </c:extLst>
          </c:dPt>
          <c:dLbls>
            <c:dLbl>
              <c:idx val="15"/>
              <c:layout/>
              <c:tx>
                <c:rich>
                  <a:bodyPr/>
                  <a:lstStyle/>
                  <a:p>
                    <a:r>
                      <a:rPr lang="en-US"/>
                      <a:t>0</a:t>
                    </a:r>
                  </a:p>
                </c:rich>
              </c:tx>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7344-43AA-8ED9-009FC3B21ED1}"/>
                </c:ext>
              </c:extLst>
            </c:dLbl>
            <c:dLbl>
              <c:idx val="18"/>
              <c:tx>
                <c:rich>
                  <a:bodyPr/>
                  <a:lstStyle/>
                  <a:p>
                    <a:r>
                      <a:rPr lang="en-US"/>
                      <a:t>0</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44-43AA-8ED9-009FC3B21ED1}"/>
                </c:ext>
              </c:extLst>
            </c:dLbl>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factory'!$L$24:$AA$24</c:f>
              <c:numCache>
                <c:formatCode>0</c:formatCode>
                <c:ptCount val="16"/>
                <c:pt idx="0">
                  <c:v>0</c:v>
                </c:pt>
                <c:pt idx="1">
                  <c:v>0</c:v>
                </c:pt>
                <c:pt idx="2">
                  <c:v>0</c:v>
                </c:pt>
                <c:pt idx="3">
                  <c:v>0</c:v>
                </c:pt>
                <c:pt idx="4" formatCode="0.00">
                  <c:v>2</c:v>
                </c:pt>
                <c:pt idx="5">
                  <c:v>0</c:v>
                </c:pt>
                <c:pt idx="6">
                  <c:v>0</c:v>
                </c:pt>
                <c:pt idx="7">
                  <c:v>0</c:v>
                </c:pt>
                <c:pt idx="8" formatCode="0.00">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9-7344-43AA-8ED9-009FC3B21ED1}"/>
            </c:ext>
          </c:extLst>
        </c:ser>
        <c:dLbls>
          <c:showLegendKey val="0"/>
          <c:showVal val="0"/>
          <c:showCatName val="0"/>
          <c:showSerName val="0"/>
          <c:showPercent val="0"/>
          <c:showBubbleSize val="0"/>
        </c:dLbls>
        <c:gapWidth val="30"/>
        <c:axId val="626857776"/>
        <c:axId val="626858168"/>
      </c:barChart>
      <c:catAx>
        <c:axId val="626857776"/>
        <c:scaling>
          <c:orientation val="minMax"/>
        </c:scaling>
        <c:delete val="0"/>
        <c:axPos val="b"/>
        <c:numFmt formatCode="General" sourceLinked="0"/>
        <c:majorTickMark val="none"/>
        <c:minorTickMark val="none"/>
        <c:tickLblPos val="nextTo"/>
        <c:crossAx val="626858168"/>
        <c:crossesAt val="-100"/>
        <c:auto val="1"/>
        <c:lblAlgn val="ctr"/>
        <c:lblOffset val="100"/>
        <c:noMultiLvlLbl val="0"/>
      </c:catAx>
      <c:valAx>
        <c:axId val="626858168"/>
        <c:scaling>
          <c:orientation val="minMax"/>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626857776"/>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Number of defect reduction projects ongoing</a:t>
            </a:r>
          </a:p>
        </c:rich>
      </c:tx>
      <c:layout/>
      <c:overlay val="0"/>
    </c:title>
    <c:autoTitleDeleted val="0"/>
    <c:plotArea>
      <c:layout>
        <c:manualLayout>
          <c:layoutTarget val="inner"/>
          <c:xMode val="edge"/>
          <c:yMode val="edge"/>
          <c:x val="7.1559755427396982E-2"/>
          <c:y val="8.8172526382275934E-2"/>
          <c:w val="0.89852086941513265"/>
          <c:h val="0.71756090162096575"/>
        </c:manualLayout>
      </c:layout>
      <c:barChart>
        <c:barDir val="col"/>
        <c:grouping val="clustered"/>
        <c:varyColors val="0"/>
        <c:ser>
          <c:idx val="0"/>
          <c:order val="0"/>
          <c:tx>
            <c:strRef>
              <c:f>'Summary per factory'!$B$25:$G$25</c:f>
              <c:strCache>
                <c:ptCount val="6"/>
                <c:pt idx="0">
                  <c:v>Number of defect reduction projects ongoing</c:v>
                </c:pt>
                <c:pt idx="1">
                  <c:v>Others</c:v>
                </c:pt>
                <c:pt idx="2">
                  <c:v>Leading</c:v>
                </c:pt>
                <c:pt idx="3">
                  <c:v>#</c:v>
                </c:pt>
                <c:pt idx="4">
                  <c:v>QAM</c:v>
                </c:pt>
                <c:pt idx="5">
                  <c:v>&gt;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DBA6-462F-951B-696375FEC8BA}"/>
              </c:ext>
            </c:extLst>
          </c:dPt>
          <c:dPt>
            <c:idx val="3"/>
            <c:invertIfNegative val="0"/>
            <c:bubble3D val="0"/>
            <c:spPr>
              <a:solidFill>
                <a:srgbClr val="00B050"/>
              </a:solidFill>
            </c:spPr>
            <c:extLst>
              <c:ext xmlns:c16="http://schemas.microsoft.com/office/drawing/2014/chart" uri="{C3380CC4-5D6E-409C-BE32-E72D297353CC}">
                <c16:uniqueId val="{00000003-DBA6-462F-951B-696375FEC8BA}"/>
              </c:ext>
            </c:extLst>
          </c:dPt>
          <c:dPt>
            <c:idx val="5"/>
            <c:invertIfNegative val="0"/>
            <c:bubble3D val="0"/>
            <c:spPr>
              <a:solidFill>
                <a:srgbClr val="FF0000"/>
              </a:solidFill>
            </c:spPr>
            <c:extLst>
              <c:ext xmlns:c16="http://schemas.microsoft.com/office/drawing/2014/chart" uri="{C3380CC4-5D6E-409C-BE32-E72D297353CC}">
                <c16:uniqueId val="{00000005-DBA6-462F-951B-696375FEC8BA}"/>
              </c:ext>
            </c:extLst>
          </c:dPt>
          <c:dPt>
            <c:idx val="7"/>
            <c:invertIfNegative val="0"/>
            <c:bubble3D val="0"/>
            <c:spPr>
              <a:solidFill>
                <a:srgbClr val="00B050"/>
              </a:solidFill>
            </c:spPr>
            <c:extLst>
              <c:ext xmlns:c16="http://schemas.microsoft.com/office/drawing/2014/chart" uri="{C3380CC4-5D6E-409C-BE32-E72D297353CC}">
                <c16:uniqueId val="{00000007-DBA6-462F-951B-696375FEC8BA}"/>
              </c:ext>
            </c:extLst>
          </c:dPt>
          <c:dPt>
            <c:idx val="9"/>
            <c:invertIfNegative val="0"/>
            <c:bubble3D val="0"/>
            <c:spPr>
              <a:solidFill>
                <a:srgbClr val="00B050"/>
              </a:solidFill>
            </c:spPr>
            <c:extLst>
              <c:ext xmlns:c16="http://schemas.microsoft.com/office/drawing/2014/chart" uri="{C3380CC4-5D6E-409C-BE32-E72D297353CC}">
                <c16:uniqueId val="{00000009-DBA6-462F-951B-696375FEC8BA}"/>
              </c:ext>
            </c:extLst>
          </c:dPt>
          <c:dPt>
            <c:idx val="10"/>
            <c:invertIfNegative val="0"/>
            <c:bubble3D val="0"/>
            <c:extLst>
              <c:ext xmlns:c16="http://schemas.microsoft.com/office/drawing/2014/chart" uri="{C3380CC4-5D6E-409C-BE32-E72D297353CC}">
                <c16:uniqueId val="{0000000A-DBA6-462F-951B-696375FEC8BA}"/>
              </c:ext>
            </c:extLst>
          </c:dPt>
          <c:dPt>
            <c:idx val="11"/>
            <c:invertIfNegative val="0"/>
            <c:bubble3D val="0"/>
            <c:spPr>
              <a:solidFill>
                <a:srgbClr val="00B050"/>
              </a:solidFill>
            </c:spPr>
            <c:extLst>
              <c:ext xmlns:c16="http://schemas.microsoft.com/office/drawing/2014/chart" uri="{C3380CC4-5D6E-409C-BE32-E72D297353CC}">
                <c16:uniqueId val="{0000000C-DBA6-462F-951B-696375FEC8BA}"/>
              </c:ext>
            </c:extLst>
          </c:dPt>
          <c:dPt>
            <c:idx val="12"/>
            <c:invertIfNegative val="0"/>
            <c:bubble3D val="0"/>
            <c:extLst>
              <c:ext xmlns:c16="http://schemas.microsoft.com/office/drawing/2014/chart" uri="{C3380CC4-5D6E-409C-BE32-E72D297353CC}">
                <c16:uniqueId val="{0000000D-DBA6-462F-951B-696375FEC8BA}"/>
              </c:ext>
            </c:extLst>
          </c:dPt>
          <c:dPt>
            <c:idx val="13"/>
            <c:invertIfNegative val="0"/>
            <c:bubble3D val="0"/>
            <c:spPr>
              <a:solidFill>
                <a:srgbClr val="00B050"/>
              </a:solidFill>
            </c:spPr>
            <c:extLst>
              <c:ext xmlns:c16="http://schemas.microsoft.com/office/drawing/2014/chart" uri="{C3380CC4-5D6E-409C-BE32-E72D297353CC}">
                <c16:uniqueId val="{0000000F-DBA6-462F-951B-696375FEC8BA}"/>
              </c:ext>
            </c:extLst>
          </c:dPt>
          <c:dPt>
            <c:idx val="14"/>
            <c:invertIfNegative val="0"/>
            <c:bubble3D val="0"/>
            <c:extLst>
              <c:ext xmlns:c16="http://schemas.microsoft.com/office/drawing/2014/chart" uri="{C3380CC4-5D6E-409C-BE32-E72D297353CC}">
                <c16:uniqueId val="{00000010-DBA6-462F-951B-696375FEC8BA}"/>
              </c:ext>
            </c:extLst>
          </c:dPt>
          <c:dPt>
            <c:idx val="15"/>
            <c:invertIfNegative val="0"/>
            <c:bubble3D val="0"/>
            <c:spPr>
              <a:solidFill>
                <a:srgbClr val="00B050"/>
              </a:solidFill>
            </c:spPr>
            <c:extLst>
              <c:ext xmlns:c16="http://schemas.microsoft.com/office/drawing/2014/chart" uri="{C3380CC4-5D6E-409C-BE32-E72D297353CC}">
                <c16:uniqueId val="{00000012-DBA6-462F-951B-696375FEC8BA}"/>
              </c:ext>
            </c:extLst>
          </c:dPt>
          <c:dPt>
            <c:idx val="16"/>
            <c:invertIfNegative val="0"/>
            <c:bubble3D val="0"/>
            <c:spPr>
              <a:solidFill>
                <a:srgbClr val="00B050"/>
              </a:solidFill>
            </c:spPr>
            <c:extLst>
              <c:ext xmlns:c16="http://schemas.microsoft.com/office/drawing/2014/chart" uri="{C3380CC4-5D6E-409C-BE32-E72D297353CC}">
                <c16:uniqueId val="{00000014-DBA6-462F-951B-696375FEC8BA}"/>
              </c:ext>
            </c:extLst>
          </c:dPt>
          <c:dPt>
            <c:idx val="17"/>
            <c:invertIfNegative val="0"/>
            <c:bubble3D val="0"/>
            <c:extLst>
              <c:ext xmlns:c16="http://schemas.microsoft.com/office/drawing/2014/chart" uri="{C3380CC4-5D6E-409C-BE32-E72D297353CC}">
                <c16:uniqueId val="{00000015-DBA6-462F-951B-696375FEC8BA}"/>
              </c:ext>
            </c:extLst>
          </c:dPt>
          <c:dPt>
            <c:idx val="18"/>
            <c:invertIfNegative val="0"/>
            <c:bubble3D val="0"/>
            <c:spPr>
              <a:solidFill>
                <a:srgbClr val="FF2525"/>
              </a:solidFill>
            </c:spPr>
            <c:extLst>
              <c:ext xmlns:c16="http://schemas.microsoft.com/office/drawing/2014/chart" uri="{C3380CC4-5D6E-409C-BE32-E72D297353CC}">
                <c16:uniqueId val="{00000017-DBA6-462F-951B-696375FEC8BA}"/>
              </c:ext>
            </c:extLst>
          </c:dPt>
          <c:dPt>
            <c:idx val="19"/>
            <c:invertIfNegative val="0"/>
            <c:bubble3D val="0"/>
            <c:extLst>
              <c:ext xmlns:c16="http://schemas.microsoft.com/office/drawing/2014/chart" uri="{C3380CC4-5D6E-409C-BE32-E72D297353CC}">
                <c16:uniqueId val="{00000018-DBA6-462F-951B-696375FEC8BA}"/>
              </c:ext>
            </c:extLst>
          </c:dPt>
          <c:dPt>
            <c:idx val="20"/>
            <c:invertIfNegative val="0"/>
            <c:bubble3D val="0"/>
            <c:spPr>
              <a:solidFill>
                <a:srgbClr val="00B050"/>
              </a:solidFill>
            </c:spPr>
            <c:extLst>
              <c:ext xmlns:c16="http://schemas.microsoft.com/office/drawing/2014/chart" uri="{C3380CC4-5D6E-409C-BE32-E72D297353CC}">
                <c16:uniqueId val="{0000001A-DBA6-462F-951B-696375FEC8BA}"/>
              </c:ext>
            </c:extLst>
          </c:dPt>
          <c:dPt>
            <c:idx val="21"/>
            <c:invertIfNegative val="0"/>
            <c:bubble3D val="0"/>
            <c:extLst>
              <c:ext xmlns:c16="http://schemas.microsoft.com/office/drawing/2014/chart" uri="{C3380CC4-5D6E-409C-BE32-E72D297353CC}">
                <c16:uniqueId val="{0000001B-DBA6-462F-951B-696375FEC8BA}"/>
              </c:ext>
            </c:extLst>
          </c:dPt>
          <c:dPt>
            <c:idx val="22"/>
            <c:invertIfNegative val="0"/>
            <c:bubble3D val="0"/>
            <c:spPr>
              <a:solidFill>
                <a:srgbClr val="00B050"/>
              </a:solidFill>
            </c:spPr>
            <c:extLst>
              <c:ext xmlns:c16="http://schemas.microsoft.com/office/drawing/2014/chart" uri="{C3380CC4-5D6E-409C-BE32-E72D297353CC}">
                <c16:uniqueId val="{0000001D-DBA6-462F-951B-696375FEC8BA}"/>
              </c:ext>
            </c:extLst>
          </c:dPt>
          <c:dPt>
            <c:idx val="23"/>
            <c:invertIfNegative val="0"/>
            <c:bubble3D val="0"/>
            <c:extLst>
              <c:ext xmlns:c16="http://schemas.microsoft.com/office/drawing/2014/chart" uri="{C3380CC4-5D6E-409C-BE32-E72D297353CC}">
                <c16:uniqueId val="{0000001E-DBA6-462F-951B-696375FEC8BA}"/>
              </c:ext>
            </c:extLst>
          </c:dPt>
          <c:dPt>
            <c:idx val="24"/>
            <c:invertIfNegative val="0"/>
            <c:bubble3D val="0"/>
            <c:spPr>
              <a:solidFill>
                <a:srgbClr val="00B050"/>
              </a:solidFill>
            </c:spPr>
            <c:extLst>
              <c:ext xmlns:c16="http://schemas.microsoft.com/office/drawing/2014/chart" uri="{C3380CC4-5D6E-409C-BE32-E72D297353CC}">
                <c16:uniqueId val="{00000020-DBA6-462F-951B-696375FEC8BA}"/>
              </c:ext>
            </c:extLst>
          </c:dPt>
          <c:dPt>
            <c:idx val="25"/>
            <c:invertIfNegative val="0"/>
            <c:bubble3D val="0"/>
            <c:extLst>
              <c:ext xmlns:c16="http://schemas.microsoft.com/office/drawing/2014/chart" uri="{C3380CC4-5D6E-409C-BE32-E72D297353CC}">
                <c16:uniqueId val="{00000021-DBA6-462F-951B-696375FEC8BA}"/>
              </c:ext>
            </c:extLst>
          </c:dPt>
          <c:dLbls>
            <c:numFmt formatCode="General" sourceLinked="0"/>
            <c:spPr>
              <a:noFill/>
              <a:ln>
                <a:noFill/>
              </a:ln>
              <a:effectLst/>
            </c:spPr>
            <c:txPr>
              <a:bodyPr wrap="square" lIns="38100" tIns="19050" rIns="38100" bIns="19050" anchor="ctr">
                <a:spAutoFit/>
              </a:bodyPr>
              <a:lstStyle/>
              <a:p>
                <a:pPr>
                  <a:defRPr>
                    <a:solidFill>
                      <a:schemeClr val="bg1"/>
                    </a:solidFill>
                  </a:defRPr>
                </a:pPr>
                <a:endParaRPr lang="en-US"/>
              </a:p>
            </c:txPr>
            <c:dLblPos val="inBase"/>
            <c:showLegendKey val="0"/>
            <c:showVal val="1"/>
            <c:showCatName val="0"/>
            <c:showSerName val="0"/>
            <c:showPercent val="0"/>
            <c:showBubbleSize val="0"/>
            <c:separator>. </c:separator>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factory'!$L$25:$AA$25</c:f>
              <c:numCache>
                <c:formatCode>0</c:formatCode>
                <c:ptCount val="16"/>
                <c:pt idx="0" formatCode="0.0">
                  <c:v>35</c:v>
                </c:pt>
                <c:pt idx="1">
                  <c:v>61</c:v>
                </c:pt>
                <c:pt idx="2">
                  <c:v>6</c:v>
                </c:pt>
                <c:pt idx="3">
                  <c:v>8</c:v>
                </c:pt>
                <c:pt idx="4" formatCode="0.00">
                  <c:v>11</c:v>
                </c:pt>
                <c:pt idx="5">
                  <c:v>1</c:v>
                </c:pt>
                <c:pt idx="6">
                  <c:v>6</c:v>
                </c:pt>
                <c:pt idx="7">
                  <c:v>7</c:v>
                </c:pt>
                <c:pt idx="8" formatCode="0.00">
                  <c:v>2.5</c:v>
                </c:pt>
                <c:pt idx="9">
                  <c:v>4</c:v>
                </c:pt>
                <c:pt idx="10">
                  <c:v>1</c:v>
                </c:pt>
                <c:pt idx="11" formatCode="General">
                  <c:v>6</c:v>
                </c:pt>
                <c:pt idx="12">
                  <c:v>12</c:v>
                </c:pt>
                <c:pt idx="13">
                  <c:v>12</c:v>
                </c:pt>
                <c:pt idx="14">
                  <c:v>6</c:v>
                </c:pt>
                <c:pt idx="15" formatCode="General">
                  <c:v>6</c:v>
                </c:pt>
              </c:numCache>
            </c:numRef>
          </c:val>
          <c:extLst>
            <c:ext xmlns:c16="http://schemas.microsoft.com/office/drawing/2014/chart" uri="{C3380CC4-5D6E-409C-BE32-E72D297353CC}">
              <c16:uniqueId val="{00000022-DBA6-462F-951B-696375FEC8BA}"/>
            </c:ext>
          </c:extLst>
        </c:ser>
        <c:dLbls>
          <c:showLegendKey val="0"/>
          <c:showVal val="0"/>
          <c:showCatName val="0"/>
          <c:showSerName val="0"/>
          <c:showPercent val="0"/>
          <c:showBubbleSize val="0"/>
        </c:dLbls>
        <c:gapWidth val="30"/>
        <c:axId val="626858952"/>
        <c:axId val="431689952"/>
      </c:barChart>
      <c:catAx>
        <c:axId val="626858952"/>
        <c:scaling>
          <c:orientation val="minMax"/>
        </c:scaling>
        <c:delete val="0"/>
        <c:axPos val="b"/>
        <c:numFmt formatCode="General" sourceLinked="0"/>
        <c:majorTickMark val="none"/>
        <c:minorTickMark val="none"/>
        <c:tickLblPos val="nextTo"/>
        <c:crossAx val="431689952"/>
        <c:crossesAt val="-100"/>
        <c:auto val="1"/>
        <c:lblAlgn val="ctr"/>
        <c:lblOffset val="100"/>
        <c:noMultiLvlLbl val="0"/>
      </c:catAx>
      <c:valAx>
        <c:axId val="431689952"/>
        <c:scaling>
          <c:orientation val="minMax"/>
          <c:max val="20"/>
          <c:min val="-1"/>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626858952"/>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Number of Retail Quality Assessments  Done</a:t>
            </a:r>
          </a:p>
        </c:rich>
      </c:tx>
      <c:layout/>
      <c:overlay val="0"/>
    </c:title>
    <c:autoTitleDeleted val="0"/>
    <c:plotArea>
      <c:layout/>
      <c:barChart>
        <c:barDir val="col"/>
        <c:grouping val="clustered"/>
        <c:varyColors val="0"/>
        <c:ser>
          <c:idx val="0"/>
          <c:order val="0"/>
          <c:tx>
            <c:strRef>
              <c:f>'Summary per factory'!$B$26:$G$26</c:f>
              <c:strCache>
                <c:ptCount val="6"/>
                <c:pt idx="0">
                  <c:v>Number of Retail Quality Assessments  Done</c:v>
                </c:pt>
                <c:pt idx="1">
                  <c:v>Mandatory</c:v>
                </c:pt>
                <c:pt idx="2">
                  <c:v>Lagging</c:v>
                </c:pt>
                <c:pt idx="3">
                  <c:v>#</c:v>
                </c:pt>
                <c:pt idx="4">
                  <c:v>QAM</c:v>
                </c:pt>
                <c:pt idx="5">
                  <c:v>&gt;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04E8-4832-8C6A-B58A45A882C7}"/>
              </c:ext>
            </c:extLst>
          </c:dPt>
          <c:dPt>
            <c:idx val="3"/>
            <c:invertIfNegative val="0"/>
            <c:bubble3D val="0"/>
            <c:spPr>
              <a:solidFill>
                <a:srgbClr val="00B050"/>
              </a:solidFill>
            </c:spPr>
            <c:extLst>
              <c:ext xmlns:c16="http://schemas.microsoft.com/office/drawing/2014/chart" uri="{C3380CC4-5D6E-409C-BE32-E72D297353CC}">
                <c16:uniqueId val="{00000003-04E8-4832-8C6A-B58A45A882C7}"/>
              </c:ext>
            </c:extLst>
          </c:dPt>
          <c:dPt>
            <c:idx val="5"/>
            <c:invertIfNegative val="0"/>
            <c:bubble3D val="0"/>
            <c:spPr>
              <a:solidFill>
                <a:srgbClr val="FF0000"/>
              </a:solidFill>
            </c:spPr>
            <c:extLst>
              <c:ext xmlns:c16="http://schemas.microsoft.com/office/drawing/2014/chart" uri="{C3380CC4-5D6E-409C-BE32-E72D297353CC}">
                <c16:uniqueId val="{00000005-04E8-4832-8C6A-B58A45A882C7}"/>
              </c:ext>
            </c:extLst>
          </c:dPt>
          <c:dPt>
            <c:idx val="7"/>
            <c:invertIfNegative val="0"/>
            <c:bubble3D val="0"/>
            <c:spPr>
              <a:solidFill>
                <a:srgbClr val="FF0000"/>
              </a:solidFill>
            </c:spPr>
            <c:extLst>
              <c:ext xmlns:c16="http://schemas.microsoft.com/office/drawing/2014/chart" uri="{C3380CC4-5D6E-409C-BE32-E72D297353CC}">
                <c16:uniqueId val="{00000007-04E8-4832-8C6A-B58A45A882C7}"/>
              </c:ext>
            </c:extLst>
          </c:dPt>
          <c:dPt>
            <c:idx val="9"/>
            <c:invertIfNegative val="0"/>
            <c:bubble3D val="0"/>
            <c:spPr>
              <a:solidFill>
                <a:srgbClr val="00B050"/>
              </a:solidFill>
            </c:spPr>
            <c:extLst>
              <c:ext xmlns:c16="http://schemas.microsoft.com/office/drawing/2014/chart" uri="{C3380CC4-5D6E-409C-BE32-E72D297353CC}">
                <c16:uniqueId val="{00000009-04E8-4832-8C6A-B58A45A882C7}"/>
              </c:ext>
            </c:extLst>
          </c:dPt>
          <c:dPt>
            <c:idx val="10"/>
            <c:invertIfNegative val="0"/>
            <c:bubble3D val="0"/>
            <c:spPr>
              <a:solidFill>
                <a:srgbClr val="FF2525"/>
              </a:solidFill>
            </c:spPr>
            <c:extLst>
              <c:ext xmlns:c16="http://schemas.microsoft.com/office/drawing/2014/chart" uri="{C3380CC4-5D6E-409C-BE32-E72D297353CC}">
                <c16:uniqueId val="{0000000B-04E8-4832-8C6A-B58A45A882C7}"/>
              </c:ext>
            </c:extLst>
          </c:dPt>
          <c:dPt>
            <c:idx val="11"/>
            <c:invertIfNegative val="0"/>
            <c:bubble3D val="0"/>
            <c:spPr>
              <a:solidFill>
                <a:srgbClr val="00B050"/>
              </a:solidFill>
            </c:spPr>
            <c:extLst>
              <c:ext xmlns:c16="http://schemas.microsoft.com/office/drawing/2014/chart" uri="{C3380CC4-5D6E-409C-BE32-E72D297353CC}">
                <c16:uniqueId val="{0000000D-04E8-4832-8C6A-B58A45A882C7}"/>
              </c:ext>
            </c:extLst>
          </c:dPt>
          <c:dPt>
            <c:idx val="12"/>
            <c:invertIfNegative val="0"/>
            <c:bubble3D val="0"/>
            <c:spPr>
              <a:solidFill>
                <a:srgbClr val="00B050"/>
              </a:solidFill>
            </c:spPr>
            <c:extLst>
              <c:ext xmlns:c16="http://schemas.microsoft.com/office/drawing/2014/chart" uri="{C3380CC4-5D6E-409C-BE32-E72D297353CC}">
                <c16:uniqueId val="{0000000F-04E8-4832-8C6A-B58A45A882C7}"/>
              </c:ext>
            </c:extLst>
          </c:dPt>
          <c:dPt>
            <c:idx val="13"/>
            <c:invertIfNegative val="0"/>
            <c:bubble3D val="0"/>
            <c:spPr>
              <a:solidFill>
                <a:srgbClr val="00B050"/>
              </a:solidFill>
            </c:spPr>
            <c:extLst>
              <c:ext xmlns:c16="http://schemas.microsoft.com/office/drawing/2014/chart" uri="{C3380CC4-5D6E-409C-BE32-E72D297353CC}">
                <c16:uniqueId val="{00000011-04E8-4832-8C6A-B58A45A882C7}"/>
              </c:ext>
            </c:extLst>
          </c:dPt>
          <c:dPt>
            <c:idx val="14"/>
            <c:invertIfNegative val="0"/>
            <c:bubble3D val="0"/>
            <c:spPr>
              <a:solidFill>
                <a:srgbClr val="FF2525"/>
              </a:solidFill>
            </c:spPr>
            <c:extLst>
              <c:ext xmlns:c16="http://schemas.microsoft.com/office/drawing/2014/chart" uri="{C3380CC4-5D6E-409C-BE32-E72D297353CC}">
                <c16:uniqueId val="{00000013-04E8-4832-8C6A-B58A45A882C7}"/>
              </c:ext>
            </c:extLst>
          </c:dPt>
          <c:dPt>
            <c:idx val="15"/>
            <c:invertIfNegative val="0"/>
            <c:bubble3D val="0"/>
            <c:spPr>
              <a:solidFill>
                <a:srgbClr val="00B050"/>
              </a:solidFill>
            </c:spPr>
            <c:extLst>
              <c:ext xmlns:c16="http://schemas.microsoft.com/office/drawing/2014/chart" uri="{C3380CC4-5D6E-409C-BE32-E72D297353CC}">
                <c16:uniqueId val="{00000015-04E8-4832-8C6A-B58A45A882C7}"/>
              </c:ext>
            </c:extLst>
          </c:dPt>
          <c:dPt>
            <c:idx val="16"/>
            <c:invertIfNegative val="0"/>
            <c:bubble3D val="0"/>
            <c:spPr>
              <a:solidFill>
                <a:srgbClr val="FF2525"/>
              </a:solidFill>
            </c:spPr>
            <c:extLst>
              <c:ext xmlns:c16="http://schemas.microsoft.com/office/drawing/2014/chart" uri="{C3380CC4-5D6E-409C-BE32-E72D297353CC}">
                <c16:uniqueId val="{00000017-04E8-4832-8C6A-B58A45A882C7}"/>
              </c:ext>
            </c:extLst>
          </c:dPt>
          <c:dPt>
            <c:idx val="17"/>
            <c:invertIfNegative val="0"/>
            <c:bubble3D val="0"/>
            <c:extLst>
              <c:ext xmlns:c16="http://schemas.microsoft.com/office/drawing/2014/chart" uri="{C3380CC4-5D6E-409C-BE32-E72D297353CC}">
                <c16:uniqueId val="{00000018-04E8-4832-8C6A-B58A45A882C7}"/>
              </c:ext>
            </c:extLst>
          </c:dPt>
          <c:dPt>
            <c:idx val="18"/>
            <c:invertIfNegative val="0"/>
            <c:bubble3D val="0"/>
            <c:spPr>
              <a:solidFill>
                <a:srgbClr val="00B050"/>
              </a:solidFill>
            </c:spPr>
            <c:extLst>
              <c:ext xmlns:c16="http://schemas.microsoft.com/office/drawing/2014/chart" uri="{C3380CC4-5D6E-409C-BE32-E72D297353CC}">
                <c16:uniqueId val="{0000001A-04E8-4832-8C6A-B58A45A882C7}"/>
              </c:ext>
            </c:extLst>
          </c:dPt>
          <c:dPt>
            <c:idx val="19"/>
            <c:invertIfNegative val="0"/>
            <c:bubble3D val="0"/>
            <c:extLst>
              <c:ext xmlns:c16="http://schemas.microsoft.com/office/drawing/2014/chart" uri="{C3380CC4-5D6E-409C-BE32-E72D297353CC}">
                <c16:uniqueId val="{0000001B-04E8-4832-8C6A-B58A45A882C7}"/>
              </c:ext>
            </c:extLst>
          </c:dPt>
          <c:dPt>
            <c:idx val="20"/>
            <c:invertIfNegative val="0"/>
            <c:bubble3D val="0"/>
            <c:spPr>
              <a:solidFill>
                <a:srgbClr val="00B050"/>
              </a:solidFill>
            </c:spPr>
            <c:extLst>
              <c:ext xmlns:c16="http://schemas.microsoft.com/office/drawing/2014/chart" uri="{C3380CC4-5D6E-409C-BE32-E72D297353CC}">
                <c16:uniqueId val="{0000001D-04E8-4832-8C6A-B58A45A882C7}"/>
              </c:ext>
            </c:extLst>
          </c:dPt>
          <c:dPt>
            <c:idx val="21"/>
            <c:invertIfNegative val="0"/>
            <c:bubble3D val="0"/>
            <c:extLst>
              <c:ext xmlns:c16="http://schemas.microsoft.com/office/drawing/2014/chart" uri="{C3380CC4-5D6E-409C-BE32-E72D297353CC}">
                <c16:uniqueId val="{0000001E-04E8-4832-8C6A-B58A45A882C7}"/>
              </c:ext>
            </c:extLst>
          </c:dPt>
          <c:dPt>
            <c:idx val="22"/>
            <c:invertIfNegative val="0"/>
            <c:bubble3D val="0"/>
            <c:spPr>
              <a:solidFill>
                <a:srgbClr val="00B050"/>
              </a:solidFill>
            </c:spPr>
            <c:extLst>
              <c:ext xmlns:c16="http://schemas.microsoft.com/office/drawing/2014/chart" uri="{C3380CC4-5D6E-409C-BE32-E72D297353CC}">
                <c16:uniqueId val="{00000020-04E8-4832-8C6A-B58A45A882C7}"/>
              </c:ext>
            </c:extLst>
          </c:dPt>
          <c:dPt>
            <c:idx val="23"/>
            <c:invertIfNegative val="0"/>
            <c:bubble3D val="0"/>
            <c:extLst>
              <c:ext xmlns:c16="http://schemas.microsoft.com/office/drawing/2014/chart" uri="{C3380CC4-5D6E-409C-BE32-E72D297353CC}">
                <c16:uniqueId val="{00000021-04E8-4832-8C6A-B58A45A882C7}"/>
              </c:ext>
            </c:extLst>
          </c:dPt>
          <c:dPt>
            <c:idx val="24"/>
            <c:invertIfNegative val="0"/>
            <c:bubble3D val="0"/>
            <c:spPr>
              <a:solidFill>
                <a:srgbClr val="00B050"/>
              </a:solidFill>
            </c:spPr>
            <c:extLst>
              <c:ext xmlns:c16="http://schemas.microsoft.com/office/drawing/2014/chart" uri="{C3380CC4-5D6E-409C-BE32-E72D297353CC}">
                <c16:uniqueId val="{00000023-04E8-4832-8C6A-B58A45A882C7}"/>
              </c:ext>
            </c:extLst>
          </c:dPt>
          <c:dPt>
            <c:idx val="25"/>
            <c:invertIfNegative val="0"/>
            <c:bubble3D val="0"/>
            <c:extLst>
              <c:ext xmlns:c16="http://schemas.microsoft.com/office/drawing/2014/chart" uri="{C3380CC4-5D6E-409C-BE32-E72D297353CC}">
                <c16:uniqueId val="{00000024-04E8-4832-8C6A-B58A45A882C7}"/>
              </c:ext>
            </c:extLst>
          </c:dPt>
          <c:dLbls>
            <c:dLbl>
              <c:idx val="12"/>
              <c:layout/>
              <c:numFmt formatCode="General" sourceLinked="0"/>
              <c:spPr>
                <a:solidFill>
                  <a:sysClr val="windowText" lastClr="000000"/>
                </a:solidFill>
                <a:ln>
                  <a:noFill/>
                </a:ln>
                <a:effectLst/>
              </c:spPr>
              <c:txPr>
                <a:bodyPr wrap="square" lIns="38100" tIns="19050" rIns="38100" bIns="19050" anchor="ctr">
                  <a:spAutoFit/>
                </a:bodyPr>
                <a:lstStyle/>
                <a:p>
                  <a:pPr>
                    <a:defRPr b="1">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04E8-4832-8C6A-B58A45A882C7}"/>
                </c:ext>
              </c:extLst>
            </c:dLbl>
            <c:dLbl>
              <c:idx val="15"/>
              <c:layout/>
              <c:numFmt formatCode="General" sourceLinked="0"/>
              <c:spPr>
                <a:solidFill>
                  <a:sysClr val="windowText" lastClr="000000"/>
                </a:solidFill>
                <a:ln>
                  <a:noFill/>
                </a:ln>
                <a:effectLst/>
              </c:spPr>
              <c:txPr>
                <a:bodyPr wrap="square" lIns="38100" tIns="19050" rIns="38100" bIns="19050" anchor="ctr">
                  <a:spAutoFit/>
                </a:bodyPr>
                <a:lstStyle/>
                <a:p>
                  <a:pPr>
                    <a:defRPr b="1">
                      <a:solidFill>
                        <a:schemeClr val="bg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5-04E8-4832-8C6A-B58A45A882C7}"/>
                </c:ext>
              </c:extLst>
            </c:dLbl>
            <c:dLbl>
              <c:idx val="19"/>
              <c:numFmt formatCode="General" sourceLinked="0"/>
              <c:spPr>
                <a:solidFill>
                  <a:sysClr val="windowText" lastClr="000000"/>
                </a:solidFill>
                <a:ln>
                  <a:noFill/>
                </a:ln>
                <a:effectLst/>
              </c:spPr>
              <c:txPr>
                <a:bodyPr wrap="square" lIns="38100" tIns="19050" rIns="38100" bIns="19050" anchor="ctr">
                  <a:spAutoFit/>
                </a:bodyPr>
                <a:lstStyle/>
                <a:p>
                  <a:pPr>
                    <a:defRPr>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4E8-4832-8C6A-B58A45A882C7}"/>
                </c:ext>
              </c:extLst>
            </c:dLbl>
            <c:dLbl>
              <c:idx val="20"/>
              <c:numFmt formatCode="General" sourceLinked="0"/>
              <c:spPr>
                <a:solidFill>
                  <a:sysClr val="windowText" lastClr="000000"/>
                </a:solidFill>
                <a:ln>
                  <a:noFill/>
                </a:ln>
                <a:effectLst/>
              </c:spPr>
              <c:txPr>
                <a:bodyPr wrap="square" lIns="38100" tIns="19050" rIns="38100" bIns="19050" anchor="ctr">
                  <a:spAutoFit/>
                </a:bodyPr>
                <a:lstStyle/>
                <a:p>
                  <a:pPr>
                    <a:defRPr>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4E8-4832-8C6A-B58A45A882C7}"/>
                </c:ext>
              </c:extLst>
            </c:dLbl>
            <c:dLbl>
              <c:idx val="21"/>
              <c:numFmt formatCode="General" sourceLinked="0"/>
              <c:spPr>
                <a:solidFill>
                  <a:sysClr val="windowText" lastClr="000000"/>
                </a:solidFill>
                <a:ln>
                  <a:noFill/>
                </a:ln>
                <a:effectLst/>
              </c:spPr>
              <c:txPr>
                <a:bodyPr wrap="square" lIns="38100" tIns="19050" rIns="38100" bIns="19050" anchor="ctr">
                  <a:spAutoFit/>
                </a:bodyPr>
                <a:lstStyle/>
                <a:p>
                  <a:pPr>
                    <a:defRPr>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4E8-4832-8C6A-B58A45A882C7}"/>
                </c:ext>
              </c:extLst>
            </c:dLbl>
            <c:dLbl>
              <c:idx val="22"/>
              <c:numFmt formatCode="General" sourceLinked="0"/>
              <c:spPr>
                <a:solidFill>
                  <a:sysClr val="windowText" lastClr="000000"/>
                </a:solidFill>
                <a:ln>
                  <a:noFill/>
                </a:ln>
                <a:effectLst/>
              </c:spPr>
              <c:txPr>
                <a:bodyPr wrap="square" lIns="38100" tIns="19050" rIns="38100" bIns="19050" anchor="ctr">
                  <a:spAutoFit/>
                </a:bodyPr>
                <a:lstStyle/>
                <a:p>
                  <a:pPr>
                    <a:defRPr>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04E8-4832-8C6A-B58A45A882C7}"/>
                </c:ext>
              </c:extLst>
            </c:dLbl>
            <c:dLbl>
              <c:idx val="23"/>
              <c:numFmt formatCode="General" sourceLinked="0"/>
              <c:spPr>
                <a:solidFill>
                  <a:sysClr val="windowText" lastClr="000000"/>
                </a:solidFill>
                <a:ln>
                  <a:noFill/>
                </a:ln>
                <a:effectLst/>
              </c:spPr>
              <c:txPr>
                <a:bodyPr wrap="square" lIns="38100" tIns="19050" rIns="38100" bIns="19050" anchor="ctr">
                  <a:spAutoFit/>
                </a:bodyPr>
                <a:lstStyle/>
                <a:p>
                  <a:pPr>
                    <a:defRPr>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4E8-4832-8C6A-B58A45A882C7}"/>
                </c:ext>
              </c:extLst>
            </c:dLbl>
            <c:dLbl>
              <c:idx val="24"/>
              <c:numFmt formatCode="General" sourceLinked="0"/>
              <c:spPr>
                <a:solidFill>
                  <a:sysClr val="windowText" lastClr="000000"/>
                </a:solidFill>
                <a:ln>
                  <a:noFill/>
                </a:ln>
                <a:effectLst/>
              </c:spPr>
              <c:txPr>
                <a:bodyPr wrap="square" lIns="38100" tIns="19050" rIns="38100" bIns="19050" anchor="ctr">
                  <a:spAutoFit/>
                </a:bodyPr>
                <a:lstStyle/>
                <a:p>
                  <a:pPr>
                    <a:defRPr>
                      <a:solidFill>
                        <a:schemeClr val="tx1"/>
                      </a:solidFill>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4E8-4832-8C6A-B58A45A882C7}"/>
                </c:ext>
              </c:extLst>
            </c:dLbl>
            <c:numFmt formatCode="General" sourceLinked="0"/>
            <c:spPr>
              <a:solidFill>
                <a:sysClr val="windowText" lastClr="000000"/>
              </a:solidFill>
              <a:ln>
                <a:noFill/>
              </a:ln>
              <a:effectLst/>
            </c:spPr>
            <c:txPr>
              <a:bodyPr wrap="square" lIns="38100" tIns="19050" rIns="38100" bIns="19050" anchor="ctr">
                <a:spAutoFit/>
              </a:bodyPr>
              <a:lstStyle/>
              <a:p>
                <a:pPr>
                  <a:defRPr>
                    <a:solidFill>
                      <a:schemeClr val="bg1"/>
                    </a:solidFill>
                  </a:defRPr>
                </a:pPr>
                <a:endParaRPr lang="en-US"/>
              </a:p>
            </c:txPr>
            <c:dLblPos val="inBase"/>
            <c:showLegendKey val="0"/>
            <c:showVal val="1"/>
            <c:showCatName val="0"/>
            <c:showSerName val="0"/>
            <c:showPercent val="0"/>
            <c:showBubbleSize val="0"/>
            <c:separator>. </c:separator>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factory'!$L$26:$AA$26</c:f>
              <c:numCache>
                <c:formatCode>0</c:formatCode>
                <c:ptCount val="16"/>
                <c:pt idx="0">
                  <c:v>48</c:v>
                </c:pt>
                <c:pt idx="1">
                  <c:v>26</c:v>
                </c:pt>
                <c:pt idx="2">
                  <c:v>1</c:v>
                </c:pt>
                <c:pt idx="3">
                  <c:v>5</c:v>
                </c:pt>
                <c:pt idx="4" formatCode="0.00">
                  <c:v>6</c:v>
                </c:pt>
                <c:pt idx="5">
                  <c:v>2</c:v>
                </c:pt>
                <c:pt idx="6">
                  <c:v>6</c:v>
                </c:pt>
                <c:pt idx="7">
                  <c:v>3</c:v>
                </c:pt>
                <c:pt idx="8" formatCode="0.00">
                  <c:v>0.5</c:v>
                </c:pt>
                <c:pt idx="9">
                  <c:v>5</c:v>
                </c:pt>
                <c:pt idx="10">
                  <c:v>1</c:v>
                </c:pt>
                <c:pt idx="11">
                  <c:v>3</c:v>
                </c:pt>
                <c:pt idx="12" formatCode="General">
                  <c:v>6</c:v>
                </c:pt>
                <c:pt idx="13">
                  <c:v>3</c:v>
                </c:pt>
                <c:pt idx="14">
                  <c:v>6</c:v>
                </c:pt>
                <c:pt idx="15">
                  <c:v>5</c:v>
                </c:pt>
              </c:numCache>
            </c:numRef>
          </c:val>
          <c:extLst>
            <c:ext xmlns:c16="http://schemas.microsoft.com/office/drawing/2014/chart" uri="{C3380CC4-5D6E-409C-BE32-E72D297353CC}">
              <c16:uniqueId val="{00000025-04E8-4832-8C6A-B58A45A882C7}"/>
            </c:ext>
          </c:extLst>
        </c:ser>
        <c:dLbls>
          <c:showLegendKey val="0"/>
          <c:showVal val="0"/>
          <c:showCatName val="0"/>
          <c:showSerName val="0"/>
          <c:showPercent val="0"/>
          <c:showBubbleSize val="0"/>
        </c:dLbls>
        <c:gapWidth val="30"/>
        <c:axId val="431691128"/>
        <c:axId val="431691520"/>
      </c:barChart>
      <c:catAx>
        <c:axId val="431691128"/>
        <c:scaling>
          <c:orientation val="minMax"/>
        </c:scaling>
        <c:delete val="0"/>
        <c:axPos val="b"/>
        <c:numFmt formatCode="General" sourceLinked="0"/>
        <c:majorTickMark val="none"/>
        <c:minorTickMark val="none"/>
        <c:tickLblPos val="nextTo"/>
        <c:crossAx val="431691520"/>
        <c:crossesAt val="-100"/>
        <c:auto val="1"/>
        <c:lblAlgn val="ctr"/>
        <c:lblOffset val="100"/>
        <c:noMultiLvlLbl val="0"/>
      </c:catAx>
      <c:valAx>
        <c:axId val="431691520"/>
        <c:scaling>
          <c:orientation val="minMax"/>
          <c:max val="30"/>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431691128"/>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580645161290328E-2"/>
          <c:y val="4.8275862068965517E-2"/>
          <c:w val="0.89516129032258063"/>
          <c:h val="0.66206896551724137"/>
        </c:manualLayout>
      </c:layout>
      <c:lineChart>
        <c:grouping val="standard"/>
        <c:varyColors val="0"/>
        <c:ser>
          <c:idx val="0"/>
          <c:order val="0"/>
          <c:tx>
            <c:strRef>
              <c:f>'CWAR 16'!$B$25</c:f>
              <c:strCache>
                <c:ptCount val="1"/>
                <c:pt idx="0">
                  <c:v>Number of Retail Quality Assessments  Done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16'!$G$25:$AA$25</c:f>
              <c:numCache>
                <c:formatCode>0</c:formatCode>
                <c:ptCount val="21"/>
                <c:pt idx="6" formatCode="0.0">
                  <c:v>48</c:v>
                </c:pt>
                <c:pt idx="7" formatCode="0.0">
                  <c:v>48</c:v>
                </c:pt>
                <c:pt idx="8" formatCode="0.0">
                  <c:v>31</c:v>
                </c:pt>
                <c:pt idx="9" formatCode="0.0">
                  <c:v>1</c:v>
                </c:pt>
                <c:pt idx="10" formatCode="0.0">
                  <c:v>6</c:v>
                </c:pt>
                <c:pt idx="11" formatCode="0.0">
                  <c:v>6</c:v>
                </c:pt>
                <c:pt idx="12" formatCode="0.0">
                  <c:v>4</c:v>
                </c:pt>
                <c:pt idx="13" formatCode="0.0">
                  <c:v>4</c:v>
                </c:pt>
                <c:pt idx="14" formatCode="0.0">
                  <c:v>4</c:v>
                </c:pt>
                <c:pt idx="15" formatCode="0.0">
                  <c:v>6</c:v>
                </c:pt>
              </c:numCache>
            </c:numRef>
          </c:val>
          <c:smooth val="0"/>
          <c:extLst>
            <c:ext xmlns:c16="http://schemas.microsoft.com/office/drawing/2014/chart" uri="{C3380CC4-5D6E-409C-BE32-E72D297353CC}">
              <c16:uniqueId val="{00000000-22D1-43D4-B486-333A2A8AFFCD}"/>
            </c:ext>
          </c:extLst>
        </c:ser>
        <c:ser>
          <c:idx val="1"/>
          <c:order val="1"/>
          <c:tx>
            <c:strRef>
              <c:f>'CWAR 16'!$B$173</c:f>
              <c:strCache>
                <c:ptCount val="1"/>
                <c:pt idx="0">
                  <c:v>Number of Retail Quality Assessments  Done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16'!$G$173:$AA$173</c:f>
              <c:numCache>
                <c:formatCode>General</c:formatCode>
                <c:ptCount val="21"/>
                <c:pt idx="0" formatCode="0.0_ ;[Red]\-0.0\ ">
                  <c:v>48</c:v>
                </c:pt>
                <c:pt idx="1">
                  <c:v>48</c:v>
                </c:pt>
                <c:pt idx="2">
                  <c:v>48</c:v>
                </c:pt>
                <c:pt idx="3">
                  <c:v>48</c:v>
                </c:pt>
                <c:pt idx="4">
                  <c:v>48</c:v>
                </c:pt>
                <c:pt idx="5">
                  <c:v>48</c:v>
                </c:pt>
                <c:pt idx="6">
                  <c:v>48</c:v>
                </c:pt>
                <c:pt idx="8">
                  <c:v>48</c:v>
                </c:pt>
                <c:pt idx="9">
                  <c:v>48</c:v>
                </c:pt>
                <c:pt idx="10">
                  <c:v>48</c:v>
                </c:pt>
                <c:pt idx="11">
                  <c:v>48</c:v>
                </c:pt>
                <c:pt idx="12">
                  <c:v>48</c:v>
                </c:pt>
                <c:pt idx="13">
                  <c:v>48</c:v>
                </c:pt>
                <c:pt idx="14">
                  <c:v>48</c:v>
                </c:pt>
                <c:pt idx="15">
                  <c:v>48</c:v>
                </c:pt>
                <c:pt idx="16">
                  <c:v>48</c:v>
                </c:pt>
                <c:pt idx="17">
                  <c:v>48</c:v>
                </c:pt>
                <c:pt idx="18">
                  <c:v>48</c:v>
                </c:pt>
                <c:pt idx="19">
                  <c:v>48</c:v>
                </c:pt>
                <c:pt idx="20">
                  <c:v>48</c:v>
                </c:pt>
              </c:numCache>
            </c:numRef>
          </c:val>
          <c:smooth val="0"/>
          <c:extLst>
            <c:ext xmlns:c16="http://schemas.microsoft.com/office/drawing/2014/chart" uri="{C3380CC4-5D6E-409C-BE32-E72D297353CC}">
              <c16:uniqueId val="{00000001-22D1-43D4-B486-333A2A8AFFCD}"/>
            </c:ext>
          </c:extLst>
        </c:ser>
        <c:dLbls>
          <c:showLegendKey val="0"/>
          <c:showVal val="0"/>
          <c:showCatName val="0"/>
          <c:showSerName val="0"/>
          <c:showPercent val="0"/>
          <c:showBubbleSize val="0"/>
        </c:dLbls>
        <c:marker val="1"/>
        <c:smooth val="0"/>
        <c:axId val="431690736"/>
        <c:axId val="431691912"/>
      </c:lineChart>
      <c:catAx>
        <c:axId val="43169073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31691912"/>
        <c:crosses val="autoZero"/>
        <c:auto val="1"/>
        <c:lblAlgn val="ctr"/>
        <c:lblOffset val="100"/>
        <c:noMultiLvlLbl val="0"/>
      </c:catAx>
      <c:valAx>
        <c:axId val="431691912"/>
        <c:scaling>
          <c:orientation val="minMax"/>
        </c:scaling>
        <c:delete val="0"/>
        <c:axPos val="l"/>
        <c:numFmt formatCode="General"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431690736"/>
        <c:crosses val="autoZero"/>
        <c:crossBetween val="between"/>
      </c:valAx>
    </c:plotArea>
    <c:legend>
      <c:legendPos val="b"/>
      <c:layout>
        <c:manualLayout>
          <c:xMode val="edge"/>
          <c:yMode val="edge"/>
          <c:x val="7.518838371010075E-3"/>
          <c:y val="0.81173246447642311"/>
          <c:w val="0.98496211159088976"/>
          <c:h val="0.16048981808308438"/>
        </c:manualLayout>
      </c:layout>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81188118811881"/>
          <c:y val="4.8611111111111112E-2"/>
          <c:w val="0.84950495049504948"/>
          <c:h val="0.65625"/>
        </c:manualLayout>
      </c:layout>
      <c:lineChart>
        <c:grouping val="standard"/>
        <c:varyColors val="0"/>
        <c:ser>
          <c:idx val="0"/>
          <c:order val="0"/>
          <c:tx>
            <c:strRef>
              <c:f>'CWAR 16'!$B$20</c:f>
              <c:strCache>
                <c:ptCount val="1"/>
                <c:pt idx="0">
                  <c:v>First Time Right (Pulse)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16'!$G$20:$AA$20</c:f>
              <c:numCache>
                <c:formatCode>0.00%</c:formatCode>
                <c:ptCount val="21"/>
                <c:pt idx="5" formatCode="0.0%">
                  <c:v>0.99809999999999999</c:v>
                </c:pt>
                <c:pt idx="6" formatCode="0.0%">
                  <c:v>0.99629999999999996</c:v>
                </c:pt>
                <c:pt idx="7" formatCode="General">
                  <c:v>0</c:v>
                </c:pt>
                <c:pt idx="8" formatCode="0.0%">
                  <c:v>0.92169999999999996</c:v>
                </c:pt>
                <c:pt idx="9" formatCode="0.0%">
                  <c:v>0.96950000000000003</c:v>
                </c:pt>
                <c:pt idx="10" formatCode="0.0%">
                  <c:v>0.98650000000000004</c:v>
                </c:pt>
                <c:pt idx="11" formatCode="0.0%">
                  <c:v>0.97709999999999997</c:v>
                </c:pt>
                <c:pt idx="12" formatCode="0.0%">
                  <c:v>0.97699999999999998</c:v>
                </c:pt>
                <c:pt idx="13" formatCode="0.0%">
                  <c:v>0.91910000000000003</c:v>
                </c:pt>
                <c:pt idx="14" formatCode="0.0%">
                  <c:v>0.8629</c:v>
                </c:pt>
                <c:pt idx="15" formatCode="0.0%">
                  <c:v>0.79630000000000001</c:v>
                </c:pt>
              </c:numCache>
            </c:numRef>
          </c:val>
          <c:smooth val="0"/>
          <c:extLst>
            <c:ext xmlns:c16="http://schemas.microsoft.com/office/drawing/2014/chart" uri="{C3380CC4-5D6E-409C-BE32-E72D297353CC}">
              <c16:uniqueId val="{00000000-C027-461A-80DD-ACDED5D2C9CC}"/>
            </c:ext>
          </c:extLst>
        </c:ser>
        <c:ser>
          <c:idx val="1"/>
          <c:order val="1"/>
          <c:tx>
            <c:strRef>
              <c:f>'CWAR 16'!$B$168</c:f>
              <c:strCache>
                <c:ptCount val="1"/>
                <c:pt idx="0">
                  <c:v>First Time Right (Pulse)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16'!$G$168:$AA$168</c:f>
              <c:numCache>
                <c:formatCode>General</c:formatCode>
                <c:ptCount val="21"/>
                <c:pt idx="0" formatCode="0.0_ ;[Red]\-0.0\ ">
                  <c:v>0.99629999999999996</c:v>
                </c:pt>
                <c:pt idx="1">
                  <c:v>0.99629999999999996</c:v>
                </c:pt>
                <c:pt idx="2">
                  <c:v>0.99629999999999996</c:v>
                </c:pt>
                <c:pt idx="3">
                  <c:v>0.99629999999999996</c:v>
                </c:pt>
                <c:pt idx="4">
                  <c:v>0.99629999999999996</c:v>
                </c:pt>
                <c:pt idx="5">
                  <c:v>0.99629999999999996</c:v>
                </c:pt>
                <c:pt idx="6">
                  <c:v>0.99629999999999996</c:v>
                </c:pt>
                <c:pt idx="8">
                  <c:v>0.99629999999999996</c:v>
                </c:pt>
                <c:pt idx="9">
                  <c:v>0.99629999999999996</c:v>
                </c:pt>
                <c:pt idx="10">
                  <c:v>0.99629999999999996</c:v>
                </c:pt>
                <c:pt idx="11">
                  <c:v>0.99629999999999996</c:v>
                </c:pt>
                <c:pt idx="12">
                  <c:v>0.99629999999999996</c:v>
                </c:pt>
                <c:pt idx="13">
                  <c:v>0.99629999999999996</c:v>
                </c:pt>
                <c:pt idx="14">
                  <c:v>0.99629999999999996</c:v>
                </c:pt>
                <c:pt idx="15">
                  <c:v>0.99629999999999996</c:v>
                </c:pt>
                <c:pt idx="16">
                  <c:v>0.99629999999999996</c:v>
                </c:pt>
                <c:pt idx="17">
                  <c:v>0.99629999999999996</c:v>
                </c:pt>
                <c:pt idx="18">
                  <c:v>0.99629999999999996</c:v>
                </c:pt>
                <c:pt idx="19">
                  <c:v>0.99629999999999996</c:v>
                </c:pt>
                <c:pt idx="20">
                  <c:v>0.99629999999999996</c:v>
                </c:pt>
              </c:numCache>
            </c:numRef>
          </c:val>
          <c:smooth val="0"/>
          <c:extLst>
            <c:ext xmlns:c16="http://schemas.microsoft.com/office/drawing/2014/chart" uri="{C3380CC4-5D6E-409C-BE32-E72D297353CC}">
              <c16:uniqueId val="{00000001-C027-461A-80DD-ACDED5D2C9CC}"/>
            </c:ext>
          </c:extLst>
        </c:ser>
        <c:dLbls>
          <c:showLegendKey val="0"/>
          <c:showVal val="0"/>
          <c:showCatName val="0"/>
          <c:showSerName val="0"/>
          <c:showPercent val="0"/>
          <c:showBubbleSize val="0"/>
        </c:dLbls>
        <c:marker val="1"/>
        <c:smooth val="0"/>
        <c:axId val="431692696"/>
        <c:axId val="431693088"/>
      </c:lineChart>
      <c:catAx>
        <c:axId val="43169269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31693088"/>
        <c:crosses val="autoZero"/>
        <c:auto val="1"/>
        <c:lblAlgn val="ctr"/>
        <c:lblOffset val="100"/>
        <c:noMultiLvlLbl val="0"/>
      </c:catAx>
      <c:valAx>
        <c:axId val="431693088"/>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1692696"/>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022312373225151E-2"/>
          <c:y val="4.8109965635738834E-2"/>
          <c:w val="0.89452332657200806"/>
          <c:h val="0.6563573883161512"/>
        </c:manualLayout>
      </c:layout>
      <c:barChart>
        <c:barDir val="col"/>
        <c:grouping val="clustered"/>
        <c:varyColors val="0"/>
        <c:ser>
          <c:idx val="0"/>
          <c:order val="0"/>
          <c:tx>
            <c:strRef>
              <c:f>'CWAR 16'!$B$23</c:f>
              <c:strCache>
                <c:ptCount val="1"/>
                <c:pt idx="0">
                  <c:v>Exceptional Release  Fert</c:v>
                </c:pt>
              </c:strCache>
            </c:strRef>
          </c:tx>
          <c:spPr>
            <a:solidFill>
              <a:schemeClr val="accent5">
                <a:lumMod val="75000"/>
              </a:schemeClr>
            </a:solidFill>
            <a:scene3d>
              <a:camera prst="orthographicFront"/>
              <a:lightRig rig="threePt" dir="t"/>
            </a:scene3d>
            <a:sp3d>
              <a:bevelT/>
            </a:sp3d>
          </c:spPr>
          <c:invertIfNegative val="0"/>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16'!$G$23:$AA$23</c:f>
              <c:numCache>
                <c:formatCode>0.00</c:formatCode>
                <c:ptCount val="21"/>
                <c:pt idx="5">
                  <c:v>0</c:v>
                </c:pt>
                <c:pt idx="6" formatCode="0.0">
                  <c:v>23</c:v>
                </c:pt>
                <c:pt idx="7" formatCode="0.0">
                  <c:v>0</c:v>
                </c:pt>
                <c:pt idx="8" formatCode="0.0">
                  <c:v>0</c:v>
                </c:pt>
                <c:pt idx="9" formatCode="0.0">
                  <c:v>0</c:v>
                </c:pt>
                <c:pt idx="10" formatCode="0.0">
                  <c:v>0</c:v>
                </c:pt>
                <c:pt idx="11" formatCode="0.0">
                  <c:v>0</c:v>
                </c:pt>
                <c:pt idx="12" formatCode="0.0">
                  <c:v>0</c:v>
                </c:pt>
                <c:pt idx="13" formatCode="0.0">
                  <c:v>0</c:v>
                </c:pt>
                <c:pt idx="14" formatCode="0.0">
                  <c:v>0</c:v>
                </c:pt>
                <c:pt idx="15" formatCode="0.0">
                  <c:v>0</c:v>
                </c:pt>
              </c:numCache>
            </c:numRef>
          </c:val>
          <c:extLst>
            <c:ext xmlns:c16="http://schemas.microsoft.com/office/drawing/2014/chart" uri="{C3380CC4-5D6E-409C-BE32-E72D297353CC}">
              <c16:uniqueId val="{00000000-D0DD-4779-8C0B-CEC3A4AD1BBC}"/>
            </c:ext>
          </c:extLst>
        </c:ser>
        <c:dLbls>
          <c:showLegendKey val="0"/>
          <c:showVal val="0"/>
          <c:showCatName val="0"/>
          <c:showSerName val="0"/>
          <c:showPercent val="0"/>
          <c:showBubbleSize val="0"/>
        </c:dLbls>
        <c:gapWidth val="150"/>
        <c:axId val="352710608"/>
        <c:axId val="352711000"/>
      </c:barChart>
      <c:lineChart>
        <c:grouping val="standard"/>
        <c:varyColors val="0"/>
        <c:ser>
          <c:idx val="1"/>
          <c:order val="1"/>
          <c:tx>
            <c:strRef>
              <c:f>'CWAR 16'!$B$171</c:f>
              <c:strCache>
                <c:ptCount val="1"/>
                <c:pt idx="0">
                  <c:v>Exceptional Release  Fert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16'!$G$171:$AA$171</c:f>
              <c:numCache>
                <c:formatCode>General</c:formatCode>
                <c:ptCount val="21"/>
                <c:pt idx="0" formatCode="0.0_ ;[Red]\-0.0\ ">
                  <c:v>23</c:v>
                </c:pt>
                <c:pt idx="1">
                  <c:v>23</c:v>
                </c:pt>
                <c:pt idx="2">
                  <c:v>23</c:v>
                </c:pt>
                <c:pt idx="3">
                  <c:v>23</c:v>
                </c:pt>
                <c:pt idx="4">
                  <c:v>23</c:v>
                </c:pt>
                <c:pt idx="5">
                  <c:v>23</c:v>
                </c:pt>
                <c:pt idx="6">
                  <c:v>23</c:v>
                </c:pt>
                <c:pt idx="8">
                  <c:v>23</c:v>
                </c:pt>
                <c:pt idx="9">
                  <c:v>23</c:v>
                </c:pt>
                <c:pt idx="10">
                  <c:v>23</c:v>
                </c:pt>
                <c:pt idx="11">
                  <c:v>23</c:v>
                </c:pt>
                <c:pt idx="12">
                  <c:v>23</c:v>
                </c:pt>
                <c:pt idx="13">
                  <c:v>23</c:v>
                </c:pt>
                <c:pt idx="14">
                  <c:v>23</c:v>
                </c:pt>
                <c:pt idx="15">
                  <c:v>23</c:v>
                </c:pt>
                <c:pt idx="16">
                  <c:v>23</c:v>
                </c:pt>
                <c:pt idx="17">
                  <c:v>23</c:v>
                </c:pt>
                <c:pt idx="18">
                  <c:v>23</c:v>
                </c:pt>
                <c:pt idx="19">
                  <c:v>23</c:v>
                </c:pt>
                <c:pt idx="20">
                  <c:v>23</c:v>
                </c:pt>
              </c:numCache>
            </c:numRef>
          </c:val>
          <c:smooth val="0"/>
          <c:extLst>
            <c:ext xmlns:c16="http://schemas.microsoft.com/office/drawing/2014/chart" uri="{C3380CC4-5D6E-409C-BE32-E72D297353CC}">
              <c16:uniqueId val="{00000001-D0DD-4779-8C0B-CEC3A4AD1BBC}"/>
            </c:ext>
          </c:extLst>
        </c:ser>
        <c:dLbls>
          <c:showLegendKey val="0"/>
          <c:showVal val="0"/>
          <c:showCatName val="0"/>
          <c:showSerName val="0"/>
          <c:showPercent val="0"/>
          <c:showBubbleSize val="0"/>
        </c:dLbls>
        <c:marker val="1"/>
        <c:smooth val="0"/>
        <c:axId val="352710608"/>
        <c:axId val="352711000"/>
      </c:lineChart>
      <c:catAx>
        <c:axId val="35271060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352711000"/>
        <c:crosses val="autoZero"/>
        <c:auto val="1"/>
        <c:lblAlgn val="ctr"/>
        <c:lblOffset val="100"/>
        <c:noMultiLvlLbl val="0"/>
      </c:catAx>
      <c:valAx>
        <c:axId val="352711000"/>
        <c:scaling>
          <c:orientation val="minMax"/>
          <c:max val="3"/>
        </c:scaling>
        <c:delete val="0"/>
        <c:axPos val="l"/>
        <c:majorGridlines/>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52710608"/>
        <c:crosses val="autoZero"/>
        <c:crossBetween val="between"/>
        <c:majorUnit val="1"/>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519685039370081E-2"/>
          <c:y val="4.8611111111111112E-2"/>
          <c:w val="0.87598425196850394"/>
          <c:h val="0.65625"/>
        </c:manualLayout>
      </c:layout>
      <c:lineChart>
        <c:grouping val="standard"/>
        <c:varyColors val="0"/>
        <c:ser>
          <c:idx val="0"/>
          <c:order val="0"/>
          <c:tx>
            <c:strRef>
              <c:f>'CWAR 16'!$B$19</c:f>
              <c:strCache>
                <c:ptCount val="1"/>
                <c:pt idx="0">
                  <c:v>Consumer Complaints (Pulse)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16'!$G$19:$AA$19</c:f>
              <c:numCache>
                <c:formatCode>0</c:formatCode>
                <c:ptCount val="21"/>
                <c:pt idx="5" formatCode="0.00">
                  <c:v>524</c:v>
                </c:pt>
                <c:pt idx="6">
                  <c:v>343</c:v>
                </c:pt>
                <c:pt idx="7" formatCode="General">
                  <c:v>302</c:v>
                </c:pt>
                <c:pt idx="8">
                  <c:v>140</c:v>
                </c:pt>
                <c:pt idx="9">
                  <c:v>12</c:v>
                </c:pt>
                <c:pt idx="10">
                  <c:v>15</c:v>
                </c:pt>
                <c:pt idx="11">
                  <c:v>18</c:v>
                </c:pt>
                <c:pt idx="12">
                  <c:v>32</c:v>
                </c:pt>
                <c:pt idx="13">
                  <c:v>22</c:v>
                </c:pt>
                <c:pt idx="14">
                  <c:v>26</c:v>
                </c:pt>
                <c:pt idx="15">
                  <c:v>15</c:v>
                </c:pt>
              </c:numCache>
            </c:numRef>
          </c:val>
          <c:smooth val="0"/>
          <c:extLst>
            <c:ext xmlns:c16="http://schemas.microsoft.com/office/drawing/2014/chart" uri="{C3380CC4-5D6E-409C-BE32-E72D297353CC}">
              <c16:uniqueId val="{00000000-C57F-4866-BF8D-9B38369294DB}"/>
            </c:ext>
          </c:extLst>
        </c:ser>
        <c:ser>
          <c:idx val="1"/>
          <c:order val="1"/>
          <c:tx>
            <c:strRef>
              <c:f>'CWAR 16'!$B$167</c:f>
              <c:strCache>
                <c:ptCount val="1"/>
                <c:pt idx="0">
                  <c:v>Consumer Complaints (Pulse)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16'!$G$167:$AA$167</c:f>
              <c:numCache>
                <c:formatCode>General</c:formatCode>
                <c:ptCount val="21"/>
                <c:pt idx="0" formatCode="0.0_ ;[Red]\-0.0\ ">
                  <c:v>343</c:v>
                </c:pt>
                <c:pt idx="1">
                  <c:v>343</c:v>
                </c:pt>
                <c:pt idx="2">
                  <c:v>343</c:v>
                </c:pt>
                <c:pt idx="3">
                  <c:v>343</c:v>
                </c:pt>
                <c:pt idx="4">
                  <c:v>343</c:v>
                </c:pt>
                <c:pt idx="5">
                  <c:v>343</c:v>
                </c:pt>
                <c:pt idx="6">
                  <c:v>343</c:v>
                </c:pt>
                <c:pt idx="8">
                  <c:v>343</c:v>
                </c:pt>
                <c:pt idx="9">
                  <c:v>343</c:v>
                </c:pt>
                <c:pt idx="10">
                  <c:v>343</c:v>
                </c:pt>
                <c:pt idx="11">
                  <c:v>343</c:v>
                </c:pt>
                <c:pt idx="12">
                  <c:v>343</c:v>
                </c:pt>
                <c:pt idx="13">
                  <c:v>343</c:v>
                </c:pt>
                <c:pt idx="14">
                  <c:v>343</c:v>
                </c:pt>
                <c:pt idx="15">
                  <c:v>343</c:v>
                </c:pt>
                <c:pt idx="16">
                  <c:v>343</c:v>
                </c:pt>
                <c:pt idx="17">
                  <c:v>343</c:v>
                </c:pt>
                <c:pt idx="18">
                  <c:v>343</c:v>
                </c:pt>
                <c:pt idx="19">
                  <c:v>343</c:v>
                </c:pt>
                <c:pt idx="20">
                  <c:v>343</c:v>
                </c:pt>
              </c:numCache>
            </c:numRef>
          </c:val>
          <c:smooth val="0"/>
          <c:extLst>
            <c:ext xmlns:c16="http://schemas.microsoft.com/office/drawing/2014/chart" uri="{C3380CC4-5D6E-409C-BE32-E72D297353CC}">
              <c16:uniqueId val="{00000001-C57F-4866-BF8D-9B38369294DB}"/>
            </c:ext>
          </c:extLst>
        </c:ser>
        <c:dLbls>
          <c:showLegendKey val="0"/>
          <c:showVal val="0"/>
          <c:showCatName val="0"/>
          <c:showSerName val="0"/>
          <c:showPercent val="0"/>
          <c:showBubbleSize val="0"/>
        </c:dLbls>
        <c:marker val="1"/>
        <c:smooth val="0"/>
        <c:axId val="352711784"/>
        <c:axId val="352712176"/>
      </c:lineChart>
      <c:catAx>
        <c:axId val="352711784"/>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352712176"/>
        <c:crosses val="autoZero"/>
        <c:auto val="1"/>
        <c:lblAlgn val="ctr"/>
        <c:lblOffset val="100"/>
        <c:noMultiLvlLbl val="0"/>
      </c:catAx>
      <c:valAx>
        <c:axId val="352712176"/>
        <c:scaling>
          <c:orientation val="minMax"/>
        </c:scaling>
        <c:delete val="0"/>
        <c:axPos val="l"/>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52711784"/>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626262626262627E-2"/>
          <c:y val="4.8275862068965517E-2"/>
          <c:w val="0.90707070707070703"/>
          <c:h val="0.65517241379310343"/>
        </c:manualLayout>
      </c:layout>
      <c:lineChart>
        <c:grouping val="standard"/>
        <c:varyColors val="0"/>
        <c:ser>
          <c:idx val="0"/>
          <c:order val="0"/>
          <c:tx>
            <c:strRef>
              <c:f>'CWAR 16'!$B$21</c:f>
              <c:strCache>
                <c:ptCount val="1"/>
                <c:pt idx="0">
                  <c:v>Foreign Body Complaints (Factory related)</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16'!$G$21:$AA$21</c:f>
              <c:numCache>
                <c:formatCode>0</c:formatCode>
                <c:ptCount val="21"/>
                <c:pt idx="5" formatCode="0.00">
                  <c:v>68</c:v>
                </c:pt>
                <c:pt idx="6" formatCode="0.00">
                  <c:v>17</c:v>
                </c:pt>
                <c:pt idx="7" formatCode="0.0">
                  <c:v>24</c:v>
                </c:pt>
                <c:pt idx="8" formatCode="0.0">
                  <c:v>1</c:v>
                </c:pt>
                <c:pt idx="9" formatCode="0.0">
                  <c:v>0</c:v>
                </c:pt>
                <c:pt idx="10" formatCode="0.0">
                  <c:v>0</c:v>
                </c:pt>
                <c:pt idx="11" formatCode="0.0">
                  <c:v>0</c:v>
                </c:pt>
                <c:pt idx="12" formatCode="0.0">
                  <c:v>1</c:v>
                </c:pt>
                <c:pt idx="13" formatCode="0.0">
                  <c:v>0</c:v>
                </c:pt>
                <c:pt idx="14" formatCode="0.0">
                  <c:v>0</c:v>
                </c:pt>
                <c:pt idx="15" formatCode="0.0">
                  <c:v>0</c:v>
                </c:pt>
              </c:numCache>
            </c:numRef>
          </c:val>
          <c:smooth val="0"/>
          <c:extLst>
            <c:ext xmlns:c16="http://schemas.microsoft.com/office/drawing/2014/chart" uri="{C3380CC4-5D6E-409C-BE32-E72D297353CC}">
              <c16:uniqueId val="{00000000-4685-43B2-927F-211C9E1292E2}"/>
            </c:ext>
          </c:extLst>
        </c:ser>
        <c:ser>
          <c:idx val="1"/>
          <c:order val="1"/>
          <c:tx>
            <c:strRef>
              <c:f>'CWAR 16'!$B$169</c:f>
              <c:strCache>
                <c:ptCount val="1"/>
                <c:pt idx="0">
                  <c:v>Foreign Body Complaints (Factory related)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16'!$G$169:$AA$169</c:f>
              <c:numCache>
                <c:formatCode>General</c:formatCode>
                <c:ptCount val="21"/>
                <c:pt idx="0">
                  <c:v>17</c:v>
                </c:pt>
                <c:pt idx="1">
                  <c:v>17</c:v>
                </c:pt>
                <c:pt idx="2">
                  <c:v>17</c:v>
                </c:pt>
                <c:pt idx="3">
                  <c:v>17</c:v>
                </c:pt>
                <c:pt idx="4">
                  <c:v>17</c:v>
                </c:pt>
                <c:pt idx="5">
                  <c:v>17</c:v>
                </c:pt>
                <c:pt idx="6">
                  <c:v>17</c:v>
                </c:pt>
                <c:pt idx="8">
                  <c:v>17</c:v>
                </c:pt>
                <c:pt idx="9">
                  <c:v>17</c:v>
                </c:pt>
                <c:pt idx="10">
                  <c:v>17</c:v>
                </c:pt>
                <c:pt idx="11">
                  <c:v>17</c:v>
                </c:pt>
                <c:pt idx="12">
                  <c:v>17</c:v>
                </c:pt>
                <c:pt idx="13">
                  <c:v>17</c:v>
                </c:pt>
                <c:pt idx="14">
                  <c:v>17</c:v>
                </c:pt>
                <c:pt idx="15">
                  <c:v>17</c:v>
                </c:pt>
                <c:pt idx="16">
                  <c:v>17</c:v>
                </c:pt>
                <c:pt idx="17">
                  <c:v>17</c:v>
                </c:pt>
                <c:pt idx="18">
                  <c:v>17</c:v>
                </c:pt>
                <c:pt idx="19">
                  <c:v>17</c:v>
                </c:pt>
                <c:pt idx="20">
                  <c:v>17</c:v>
                </c:pt>
              </c:numCache>
            </c:numRef>
          </c:val>
          <c:smooth val="0"/>
          <c:extLst>
            <c:ext xmlns:c16="http://schemas.microsoft.com/office/drawing/2014/chart" uri="{C3380CC4-5D6E-409C-BE32-E72D297353CC}">
              <c16:uniqueId val="{00000001-4685-43B2-927F-211C9E1292E2}"/>
            </c:ext>
          </c:extLst>
        </c:ser>
        <c:dLbls>
          <c:showLegendKey val="0"/>
          <c:showVal val="0"/>
          <c:showCatName val="0"/>
          <c:showSerName val="0"/>
          <c:showPercent val="0"/>
          <c:showBubbleSize val="0"/>
        </c:dLbls>
        <c:marker val="1"/>
        <c:smooth val="0"/>
        <c:axId val="352712960"/>
        <c:axId val="352713352"/>
      </c:lineChart>
      <c:catAx>
        <c:axId val="35271296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352713352"/>
        <c:crosses val="autoZero"/>
        <c:auto val="1"/>
        <c:lblAlgn val="ctr"/>
        <c:lblOffset val="100"/>
        <c:noMultiLvlLbl val="0"/>
      </c:catAx>
      <c:valAx>
        <c:axId val="352713352"/>
        <c:scaling>
          <c:orientation val="minMax"/>
          <c:max val="10"/>
        </c:scaling>
        <c:delete val="0"/>
        <c:axPos val="l"/>
        <c:numFmt formatCode="#,##0.0"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352712960"/>
        <c:crosses val="autoZero"/>
        <c:crossBetween val="between"/>
      </c:valAx>
    </c:plotArea>
    <c:legend>
      <c:legendPos val="b"/>
      <c:layout>
        <c:manualLayout>
          <c:xMode val="edge"/>
          <c:yMode val="edge"/>
          <c:x val="1.46720750815239E-2"/>
          <c:y val="0.85868064027207869"/>
          <c:w val="0.97334924043585469"/>
          <c:h val="7.1287937599349371E-2"/>
        </c:manualLayout>
      </c:layout>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545454545454543E-2"/>
          <c:y val="4.8275862068965517E-2"/>
          <c:w val="0.91313131313131313"/>
          <c:h val="0.65517241379310343"/>
        </c:manualLayout>
      </c:layout>
      <c:lineChart>
        <c:grouping val="standard"/>
        <c:varyColors val="0"/>
        <c:ser>
          <c:idx val="0"/>
          <c:order val="0"/>
          <c:tx>
            <c:strRef>
              <c:f>'CWAR 16'!$B$24</c:f>
              <c:strCache>
                <c:ptCount val="1"/>
                <c:pt idx="0">
                  <c:v>Number of Defect Reduction Projects Ongoing</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16'!$G$24:$AA$24</c:f>
              <c:numCache>
                <c:formatCode>0.00</c:formatCode>
                <c:ptCount val="21"/>
                <c:pt idx="5">
                  <c:v>63</c:v>
                </c:pt>
                <c:pt idx="6" formatCode="0.0">
                  <c:v>61</c:v>
                </c:pt>
                <c:pt idx="7" formatCode="0.0">
                  <c:v>35</c:v>
                </c:pt>
                <c:pt idx="8" formatCode="0.0">
                  <c:v>61</c:v>
                </c:pt>
                <c:pt idx="9" formatCode="0.0">
                  <c:v>0</c:v>
                </c:pt>
                <c:pt idx="10" formatCode="0.0">
                  <c:v>0</c:v>
                </c:pt>
                <c:pt idx="11" formatCode="0.0">
                  <c:v>49</c:v>
                </c:pt>
                <c:pt idx="12" formatCode="0.0">
                  <c:v>49</c:v>
                </c:pt>
                <c:pt idx="13" formatCode="0.0">
                  <c:v>55</c:v>
                </c:pt>
                <c:pt idx="14" formatCode="0.0">
                  <c:v>60</c:v>
                </c:pt>
                <c:pt idx="15" formatCode="0.0">
                  <c:v>61</c:v>
                </c:pt>
              </c:numCache>
            </c:numRef>
          </c:val>
          <c:smooth val="0"/>
          <c:extLst>
            <c:ext xmlns:c16="http://schemas.microsoft.com/office/drawing/2014/chart" uri="{C3380CC4-5D6E-409C-BE32-E72D297353CC}">
              <c16:uniqueId val="{00000000-6351-4681-8AC9-FF9886533E20}"/>
            </c:ext>
          </c:extLst>
        </c:ser>
        <c:ser>
          <c:idx val="1"/>
          <c:order val="1"/>
          <c:tx>
            <c:strRef>
              <c:f>'CWAR 16'!$B$172</c:f>
              <c:strCache>
                <c:ptCount val="1"/>
                <c:pt idx="0">
                  <c:v>Number of Defect Reduction Projects Ongoing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16'!$G$172:$AA$172</c:f>
              <c:numCache>
                <c:formatCode>General</c:formatCode>
                <c:ptCount val="21"/>
                <c:pt idx="0">
                  <c:v>61</c:v>
                </c:pt>
                <c:pt idx="1">
                  <c:v>61</c:v>
                </c:pt>
                <c:pt idx="2">
                  <c:v>61</c:v>
                </c:pt>
                <c:pt idx="3">
                  <c:v>61</c:v>
                </c:pt>
                <c:pt idx="4">
                  <c:v>61</c:v>
                </c:pt>
                <c:pt idx="5">
                  <c:v>61</c:v>
                </c:pt>
                <c:pt idx="6">
                  <c:v>61</c:v>
                </c:pt>
                <c:pt idx="8">
                  <c:v>61</c:v>
                </c:pt>
                <c:pt idx="9">
                  <c:v>61</c:v>
                </c:pt>
                <c:pt idx="10">
                  <c:v>61</c:v>
                </c:pt>
                <c:pt idx="11">
                  <c:v>61</c:v>
                </c:pt>
                <c:pt idx="12">
                  <c:v>61</c:v>
                </c:pt>
                <c:pt idx="13">
                  <c:v>61</c:v>
                </c:pt>
                <c:pt idx="14">
                  <c:v>61</c:v>
                </c:pt>
                <c:pt idx="15">
                  <c:v>61</c:v>
                </c:pt>
                <c:pt idx="16">
                  <c:v>61</c:v>
                </c:pt>
                <c:pt idx="17">
                  <c:v>61</c:v>
                </c:pt>
                <c:pt idx="18">
                  <c:v>61</c:v>
                </c:pt>
                <c:pt idx="19">
                  <c:v>61</c:v>
                </c:pt>
                <c:pt idx="20">
                  <c:v>61</c:v>
                </c:pt>
              </c:numCache>
            </c:numRef>
          </c:val>
          <c:smooth val="0"/>
          <c:extLst>
            <c:ext xmlns:c16="http://schemas.microsoft.com/office/drawing/2014/chart" uri="{C3380CC4-5D6E-409C-BE32-E72D297353CC}">
              <c16:uniqueId val="{00000001-6351-4681-8AC9-FF9886533E20}"/>
            </c:ext>
          </c:extLst>
        </c:ser>
        <c:dLbls>
          <c:showLegendKey val="0"/>
          <c:showVal val="0"/>
          <c:showCatName val="0"/>
          <c:showSerName val="0"/>
          <c:showPercent val="0"/>
          <c:showBubbleSize val="0"/>
        </c:dLbls>
        <c:marker val="1"/>
        <c:smooth val="0"/>
        <c:axId val="133338128"/>
        <c:axId val="352713744"/>
      </c:lineChart>
      <c:catAx>
        <c:axId val="13333812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352713744"/>
        <c:crosses val="autoZero"/>
        <c:auto val="1"/>
        <c:lblAlgn val="ctr"/>
        <c:lblOffset val="100"/>
        <c:noMultiLvlLbl val="0"/>
      </c:catAx>
      <c:valAx>
        <c:axId val="352713744"/>
        <c:scaling>
          <c:orientation val="minMax"/>
        </c:scaling>
        <c:delete val="0"/>
        <c:axPos val="l"/>
        <c:numFmt formatCode="General"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33338128"/>
        <c:crosses val="autoZero"/>
        <c:crossBetween val="between"/>
      </c:valAx>
    </c:plotArea>
    <c:legend>
      <c:legendPos val="b"/>
      <c:layout>
        <c:manualLayout>
          <c:xMode val="edge"/>
          <c:yMode val="edge"/>
          <c:x val="1.46720750815239E-2"/>
          <c:y val="0.84894162367635084"/>
          <c:w val="0.97334924043585469"/>
          <c:h val="0.1232802968594443"/>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8989898989898989E-2"/>
          <c:y val="4.8109965635738834E-2"/>
          <c:w val="0.87070707070707065"/>
          <c:h val="0.6563573883161512"/>
        </c:manualLayout>
      </c:layout>
      <c:lineChart>
        <c:grouping val="standard"/>
        <c:varyColors val="0"/>
        <c:ser>
          <c:idx val="0"/>
          <c:order val="0"/>
          <c:tx>
            <c:strRef>
              <c:f>'CWAR 16'!$B$22</c:f>
              <c:strCache>
                <c:ptCount val="1"/>
                <c:pt idx="0">
                  <c:v>On Time Usage Decision</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16'!$G$22:$AA$22</c:f>
              <c:numCache>
                <c:formatCode>0.00%</c:formatCode>
                <c:ptCount val="21"/>
                <c:pt idx="5" formatCode="0.0%">
                  <c:v>0.99619999999999997</c:v>
                </c:pt>
                <c:pt idx="6" formatCode="0.0%">
                  <c:v>0.99099999999999999</c:v>
                </c:pt>
                <c:pt idx="7" formatCode="General">
                  <c:v>0</c:v>
                </c:pt>
                <c:pt idx="8" formatCode="0.0%">
                  <c:v>0.94</c:v>
                </c:pt>
                <c:pt idx="9" formatCode="0.0%">
                  <c:v>0.91</c:v>
                </c:pt>
                <c:pt idx="10" formatCode="0.0%">
                  <c:v>0.98</c:v>
                </c:pt>
                <c:pt idx="11" formatCode="0.0%">
                  <c:v>0.97440000000000004</c:v>
                </c:pt>
                <c:pt idx="12" formatCode="0.0%">
                  <c:v>0.97140000000000004</c:v>
                </c:pt>
                <c:pt idx="13" formatCode="0.0%">
                  <c:v>0.92520000000000002</c:v>
                </c:pt>
                <c:pt idx="14" formatCode="0.0%">
                  <c:v>0.96299999999999997</c:v>
                </c:pt>
                <c:pt idx="15" formatCode="0.0%">
                  <c:v>0.95799999999999996</c:v>
                </c:pt>
              </c:numCache>
            </c:numRef>
          </c:val>
          <c:smooth val="0"/>
          <c:extLst>
            <c:ext xmlns:c16="http://schemas.microsoft.com/office/drawing/2014/chart" uri="{C3380CC4-5D6E-409C-BE32-E72D297353CC}">
              <c16:uniqueId val="{00000000-DFE3-47F8-ABB6-65010D044013}"/>
            </c:ext>
          </c:extLst>
        </c:ser>
        <c:ser>
          <c:idx val="1"/>
          <c:order val="1"/>
          <c:tx>
            <c:strRef>
              <c:f>'CWAR 16'!$B$170</c:f>
              <c:strCache>
                <c:ptCount val="1"/>
                <c:pt idx="0">
                  <c:v>On Time Usage Decision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16'!$G$170:$AA$170</c:f>
              <c:numCache>
                <c:formatCode>General</c:formatCode>
                <c:ptCount val="21"/>
                <c:pt idx="0" formatCode="0.0_ ;[Red]\-0.0\ ">
                  <c:v>0.99099999999999999</c:v>
                </c:pt>
                <c:pt idx="1">
                  <c:v>0.99099999999999999</c:v>
                </c:pt>
                <c:pt idx="2">
                  <c:v>0.99099999999999999</c:v>
                </c:pt>
                <c:pt idx="3">
                  <c:v>0.99099999999999999</c:v>
                </c:pt>
                <c:pt idx="4">
                  <c:v>0.99099999999999999</c:v>
                </c:pt>
                <c:pt idx="5">
                  <c:v>0.99099999999999999</c:v>
                </c:pt>
                <c:pt idx="6">
                  <c:v>0.99099999999999999</c:v>
                </c:pt>
                <c:pt idx="8">
                  <c:v>0.99099999999999999</c:v>
                </c:pt>
                <c:pt idx="9">
                  <c:v>0.99099999999999999</c:v>
                </c:pt>
                <c:pt idx="10">
                  <c:v>0.99099999999999999</c:v>
                </c:pt>
                <c:pt idx="11">
                  <c:v>0.99099999999999999</c:v>
                </c:pt>
                <c:pt idx="12">
                  <c:v>0.99099999999999999</c:v>
                </c:pt>
                <c:pt idx="13">
                  <c:v>0.99099999999999999</c:v>
                </c:pt>
                <c:pt idx="14">
                  <c:v>0.99099999999999999</c:v>
                </c:pt>
                <c:pt idx="15">
                  <c:v>0.99099999999999999</c:v>
                </c:pt>
                <c:pt idx="16">
                  <c:v>0.99099999999999999</c:v>
                </c:pt>
                <c:pt idx="17">
                  <c:v>0.99099999999999999</c:v>
                </c:pt>
                <c:pt idx="18">
                  <c:v>0.99099999999999999</c:v>
                </c:pt>
                <c:pt idx="19">
                  <c:v>0.99099999999999999</c:v>
                </c:pt>
                <c:pt idx="20">
                  <c:v>0.99099999999999999</c:v>
                </c:pt>
              </c:numCache>
            </c:numRef>
          </c:val>
          <c:smooth val="0"/>
          <c:extLst>
            <c:ext xmlns:c16="http://schemas.microsoft.com/office/drawing/2014/chart" uri="{C3380CC4-5D6E-409C-BE32-E72D297353CC}">
              <c16:uniqueId val="{00000001-DFE3-47F8-ABB6-65010D044013}"/>
            </c:ext>
          </c:extLst>
        </c:ser>
        <c:dLbls>
          <c:showLegendKey val="0"/>
          <c:showVal val="0"/>
          <c:showCatName val="0"/>
          <c:showSerName val="0"/>
          <c:showPercent val="0"/>
          <c:showBubbleSize val="0"/>
        </c:dLbls>
        <c:marker val="1"/>
        <c:smooth val="0"/>
        <c:axId val="432054448"/>
        <c:axId val="432054056"/>
      </c:lineChart>
      <c:catAx>
        <c:axId val="43205444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32054056"/>
        <c:crosses val="autoZero"/>
        <c:auto val="1"/>
        <c:lblAlgn val="ctr"/>
        <c:lblOffset val="100"/>
        <c:noMultiLvlLbl val="0"/>
      </c:catAx>
      <c:valAx>
        <c:axId val="432054056"/>
        <c:scaling>
          <c:orientation val="minMax"/>
        </c:scaling>
        <c:delete val="0"/>
        <c:axPos val="l"/>
        <c:numFmt formatCode="0.0%"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432054448"/>
        <c:crosses val="autoZero"/>
        <c:crossBetween val="between"/>
      </c:valAx>
    </c:plotArea>
    <c:legend>
      <c:legendPos val="b"/>
      <c:layout>
        <c:manualLayout>
          <c:xMode val="edge"/>
          <c:yMode val="edge"/>
          <c:x val="1.46720750815239E-2"/>
          <c:y val="0.81173219449263756"/>
          <c:w val="0.97334924043585469"/>
          <c:h val="0.16049005738689448"/>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Factory Line ASSET INTENSITY </a:t>
            </a:r>
          </a:p>
        </c:rich>
      </c:tx>
      <c:layout/>
      <c:overlay val="0"/>
    </c:title>
    <c:autoTitleDeleted val="0"/>
    <c:plotArea>
      <c:layout/>
      <c:barChart>
        <c:barDir val="col"/>
        <c:grouping val="clustered"/>
        <c:varyColors val="0"/>
        <c:ser>
          <c:idx val="0"/>
          <c:order val="0"/>
          <c:tx>
            <c:strRef>
              <c:f>'Summary per factory'!$B$32:$G$32</c:f>
              <c:strCache>
                <c:ptCount val="6"/>
                <c:pt idx="0">
                  <c:v>Factory Line Asset Intensity</c:v>
                </c:pt>
                <c:pt idx="1">
                  <c:v>Mandatory</c:v>
                </c:pt>
                <c:pt idx="2">
                  <c:v>Lagging</c:v>
                </c:pt>
                <c:pt idx="3">
                  <c:v>%</c:v>
                </c:pt>
                <c:pt idx="4">
                  <c:v>IPM</c:v>
                </c:pt>
                <c:pt idx="5">
                  <c:v>&gt;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49DC-49E4-A1FD-9A6DF7AA417D}"/>
              </c:ext>
            </c:extLst>
          </c:dPt>
          <c:dPt>
            <c:idx val="3"/>
            <c:invertIfNegative val="0"/>
            <c:bubble3D val="0"/>
            <c:spPr>
              <a:solidFill>
                <a:srgbClr val="FF0000"/>
              </a:solidFill>
            </c:spPr>
            <c:extLst>
              <c:ext xmlns:c16="http://schemas.microsoft.com/office/drawing/2014/chart" uri="{C3380CC4-5D6E-409C-BE32-E72D297353CC}">
                <c16:uniqueId val="{00000003-49DC-49E4-A1FD-9A6DF7AA417D}"/>
              </c:ext>
            </c:extLst>
          </c:dPt>
          <c:dPt>
            <c:idx val="5"/>
            <c:invertIfNegative val="0"/>
            <c:bubble3D val="0"/>
            <c:spPr>
              <a:solidFill>
                <a:srgbClr val="FF0000"/>
              </a:solidFill>
            </c:spPr>
            <c:extLst>
              <c:ext xmlns:c16="http://schemas.microsoft.com/office/drawing/2014/chart" uri="{C3380CC4-5D6E-409C-BE32-E72D297353CC}">
                <c16:uniqueId val="{00000005-49DC-49E4-A1FD-9A6DF7AA417D}"/>
              </c:ext>
            </c:extLst>
          </c:dPt>
          <c:dPt>
            <c:idx val="7"/>
            <c:invertIfNegative val="0"/>
            <c:bubble3D val="0"/>
            <c:spPr>
              <a:solidFill>
                <a:srgbClr val="00B050"/>
              </a:solidFill>
            </c:spPr>
            <c:extLst>
              <c:ext xmlns:c16="http://schemas.microsoft.com/office/drawing/2014/chart" uri="{C3380CC4-5D6E-409C-BE32-E72D297353CC}">
                <c16:uniqueId val="{00000007-49DC-49E4-A1FD-9A6DF7AA417D}"/>
              </c:ext>
            </c:extLst>
          </c:dPt>
          <c:dPt>
            <c:idx val="9"/>
            <c:invertIfNegative val="0"/>
            <c:bubble3D val="0"/>
            <c:spPr>
              <a:solidFill>
                <a:srgbClr val="00B050"/>
              </a:solidFill>
            </c:spPr>
            <c:extLst>
              <c:ext xmlns:c16="http://schemas.microsoft.com/office/drawing/2014/chart" uri="{C3380CC4-5D6E-409C-BE32-E72D297353CC}">
                <c16:uniqueId val="{00000009-49DC-49E4-A1FD-9A6DF7AA417D}"/>
              </c:ext>
            </c:extLst>
          </c:dPt>
          <c:dPt>
            <c:idx val="10"/>
            <c:invertIfNegative val="0"/>
            <c:bubble3D val="0"/>
            <c:extLst>
              <c:ext xmlns:c16="http://schemas.microsoft.com/office/drawing/2014/chart" uri="{C3380CC4-5D6E-409C-BE32-E72D297353CC}">
                <c16:uniqueId val="{0000000A-49DC-49E4-A1FD-9A6DF7AA417D}"/>
              </c:ext>
            </c:extLst>
          </c:dPt>
          <c:dPt>
            <c:idx val="11"/>
            <c:invertIfNegative val="0"/>
            <c:bubble3D val="0"/>
            <c:spPr>
              <a:solidFill>
                <a:srgbClr val="FF0000"/>
              </a:solidFill>
            </c:spPr>
            <c:extLst>
              <c:ext xmlns:c16="http://schemas.microsoft.com/office/drawing/2014/chart" uri="{C3380CC4-5D6E-409C-BE32-E72D297353CC}">
                <c16:uniqueId val="{0000000C-49DC-49E4-A1FD-9A6DF7AA417D}"/>
              </c:ext>
            </c:extLst>
          </c:dPt>
          <c:dPt>
            <c:idx val="12"/>
            <c:invertIfNegative val="0"/>
            <c:bubble3D val="0"/>
            <c:extLst>
              <c:ext xmlns:c16="http://schemas.microsoft.com/office/drawing/2014/chart" uri="{C3380CC4-5D6E-409C-BE32-E72D297353CC}">
                <c16:uniqueId val="{0000000D-49DC-49E4-A1FD-9A6DF7AA417D}"/>
              </c:ext>
            </c:extLst>
          </c:dPt>
          <c:dPt>
            <c:idx val="13"/>
            <c:invertIfNegative val="0"/>
            <c:bubble3D val="0"/>
            <c:spPr>
              <a:solidFill>
                <a:srgbClr val="FF0000"/>
              </a:solidFill>
            </c:spPr>
            <c:extLst>
              <c:ext xmlns:c16="http://schemas.microsoft.com/office/drawing/2014/chart" uri="{C3380CC4-5D6E-409C-BE32-E72D297353CC}">
                <c16:uniqueId val="{0000000F-49DC-49E4-A1FD-9A6DF7AA417D}"/>
              </c:ext>
            </c:extLst>
          </c:dPt>
          <c:dPt>
            <c:idx val="14"/>
            <c:invertIfNegative val="0"/>
            <c:bubble3D val="0"/>
            <c:extLst>
              <c:ext xmlns:c16="http://schemas.microsoft.com/office/drawing/2014/chart" uri="{C3380CC4-5D6E-409C-BE32-E72D297353CC}">
                <c16:uniqueId val="{00000010-49DC-49E4-A1FD-9A6DF7AA417D}"/>
              </c:ext>
            </c:extLst>
          </c:dPt>
          <c:dPt>
            <c:idx val="15"/>
            <c:invertIfNegative val="0"/>
            <c:bubble3D val="0"/>
            <c:spPr>
              <a:solidFill>
                <a:srgbClr val="FF0000"/>
              </a:solidFill>
            </c:spPr>
            <c:extLst>
              <c:ext xmlns:c16="http://schemas.microsoft.com/office/drawing/2014/chart" uri="{C3380CC4-5D6E-409C-BE32-E72D297353CC}">
                <c16:uniqueId val="{00000012-49DC-49E4-A1FD-9A6DF7AA417D}"/>
              </c:ext>
            </c:extLst>
          </c:dPt>
          <c:dPt>
            <c:idx val="16"/>
            <c:invertIfNegative val="0"/>
            <c:bubble3D val="0"/>
            <c:extLst>
              <c:ext xmlns:c16="http://schemas.microsoft.com/office/drawing/2014/chart" uri="{C3380CC4-5D6E-409C-BE32-E72D297353CC}">
                <c16:uniqueId val="{00000013-49DC-49E4-A1FD-9A6DF7AA417D}"/>
              </c:ext>
            </c:extLst>
          </c:dPt>
          <c:dPt>
            <c:idx val="17"/>
            <c:invertIfNegative val="0"/>
            <c:bubble3D val="0"/>
            <c:spPr>
              <a:solidFill>
                <a:srgbClr val="00B050"/>
              </a:solidFill>
            </c:spPr>
            <c:extLst>
              <c:ext xmlns:c16="http://schemas.microsoft.com/office/drawing/2014/chart" uri="{C3380CC4-5D6E-409C-BE32-E72D297353CC}">
                <c16:uniqueId val="{00000015-49DC-49E4-A1FD-9A6DF7AA417D}"/>
              </c:ext>
            </c:extLst>
          </c:dPt>
          <c:dPt>
            <c:idx val="18"/>
            <c:invertIfNegative val="0"/>
            <c:bubble3D val="0"/>
            <c:extLst>
              <c:ext xmlns:c16="http://schemas.microsoft.com/office/drawing/2014/chart" uri="{C3380CC4-5D6E-409C-BE32-E72D297353CC}">
                <c16:uniqueId val="{00000016-49DC-49E4-A1FD-9A6DF7AA417D}"/>
              </c:ext>
            </c:extLst>
          </c:dPt>
          <c:dPt>
            <c:idx val="19"/>
            <c:invertIfNegative val="0"/>
            <c:bubble3D val="0"/>
            <c:spPr>
              <a:solidFill>
                <a:srgbClr val="FF0000"/>
              </a:solidFill>
            </c:spPr>
            <c:extLst>
              <c:ext xmlns:c16="http://schemas.microsoft.com/office/drawing/2014/chart" uri="{C3380CC4-5D6E-409C-BE32-E72D297353CC}">
                <c16:uniqueId val="{00000018-49DC-49E4-A1FD-9A6DF7AA417D}"/>
              </c:ext>
            </c:extLst>
          </c:dPt>
          <c:dPt>
            <c:idx val="20"/>
            <c:invertIfNegative val="0"/>
            <c:bubble3D val="0"/>
            <c:extLst>
              <c:ext xmlns:c16="http://schemas.microsoft.com/office/drawing/2014/chart" uri="{C3380CC4-5D6E-409C-BE32-E72D297353CC}">
                <c16:uniqueId val="{00000019-49DC-49E4-A1FD-9A6DF7AA417D}"/>
              </c:ext>
            </c:extLst>
          </c:dPt>
          <c:dPt>
            <c:idx val="21"/>
            <c:invertIfNegative val="0"/>
            <c:bubble3D val="0"/>
            <c:spPr>
              <a:solidFill>
                <a:srgbClr val="FF0000"/>
              </a:solidFill>
            </c:spPr>
            <c:extLst>
              <c:ext xmlns:c16="http://schemas.microsoft.com/office/drawing/2014/chart" uri="{C3380CC4-5D6E-409C-BE32-E72D297353CC}">
                <c16:uniqueId val="{0000001B-49DC-49E4-A1FD-9A6DF7AA417D}"/>
              </c:ext>
            </c:extLst>
          </c:dPt>
          <c:dPt>
            <c:idx val="22"/>
            <c:invertIfNegative val="0"/>
            <c:bubble3D val="0"/>
            <c:extLst>
              <c:ext xmlns:c16="http://schemas.microsoft.com/office/drawing/2014/chart" uri="{C3380CC4-5D6E-409C-BE32-E72D297353CC}">
                <c16:uniqueId val="{0000001C-49DC-49E4-A1FD-9A6DF7AA417D}"/>
              </c:ext>
            </c:extLst>
          </c:dPt>
          <c:dPt>
            <c:idx val="23"/>
            <c:invertIfNegative val="0"/>
            <c:bubble3D val="0"/>
            <c:spPr>
              <a:solidFill>
                <a:srgbClr val="FF0000"/>
              </a:solidFill>
            </c:spPr>
            <c:extLst>
              <c:ext xmlns:c16="http://schemas.microsoft.com/office/drawing/2014/chart" uri="{C3380CC4-5D6E-409C-BE32-E72D297353CC}">
                <c16:uniqueId val="{0000001E-49DC-49E4-A1FD-9A6DF7AA417D}"/>
              </c:ext>
            </c:extLst>
          </c:dPt>
          <c:dPt>
            <c:idx val="24"/>
            <c:invertIfNegative val="0"/>
            <c:bubble3D val="0"/>
            <c:extLst>
              <c:ext xmlns:c16="http://schemas.microsoft.com/office/drawing/2014/chart" uri="{C3380CC4-5D6E-409C-BE32-E72D297353CC}">
                <c16:uniqueId val="{0000001F-49DC-49E4-A1FD-9A6DF7AA417D}"/>
              </c:ext>
            </c:extLst>
          </c:dPt>
          <c:dPt>
            <c:idx val="25"/>
            <c:invertIfNegative val="0"/>
            <c:bubble3D val="0"/>
            <c:extLst>
              <c:ext xmlns:c16="http://schemas.microsoft.com/office/drawing/2014/chart" uri="{C3380CC4-5D6E-409C-BE32-E72D297353CC}">
                <c16:uniqueId val="{00000020-49DC-49E4-A1FD-9A6DF7AA417D}"/>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factory'!$L$32:$AA$32</c:f>
              <c:numCache>
                <c:formatCode>0.0%</c:formatCode>
                <c:ptCount val="16"/>
                <c:pt idx="0">
                  <c:v>0.82</c:v>
                </c:pt>
                <c:pt idx="1">
                  <c:v>0.81100000000000005</c:v>
                </c:pt>
                <c:pt idx="2">
                  <c:v>0.70299999999999996</c:v>
                </c:pt>
                <c:pt idx="3">
                  <c:v>0.64900000000000002</c:v>
                </c:pt>
                <c:pt idx="4">
                  <c:v>0.87</c:v>
                </c:pt>
                <c:pt idx="5">
                  <c:v>0.85099999999999998</c:v>
                </c:pt>
                <c:pt idx="6">
                  <c:v>0.75</c:v>
                </c:pt>
                <c:pt idx="7">
                  <c:v>0.78600000000000003</c:v>
                </c:pt>
                <c:pt idx="8">
                  <c:v>0.78</c:v>
                </c:pt>
                <c:pt idx="9">
                  <c:v>0.80100000000000005</c:v>
                </c:pt>
                <c:pt idx="10">
                  <c:v>0.82</c:v>
                </c:pt>
                <c:pt idx="11">
                  <c:v>0.81100000000000005</c:v>
                </c:pt>
                <c:pt idx="12">
                  <c:v>0.77300000000000002</c:v>
                </c:pt>
                <c:pt idx="13">
                  <c:v>0.77</c:v>
                </c:pt>
                <c:pt idx="14">
                  <c:v>0.73</c:v>
                </c:pt>
                <c:pt idx="15">
                  <c:v>0.69599999999999995</c:v>
                </c:pt>
              </c:numCache>
            </c:numRef>
          </c:val>
          <c:extLst>
            <c:ext xmlns:c16="http://schemas.microsoft.com/office/drawing/2014/chart" uri="{C3380CC4-5D6E-409C-BE32-E72D297353CC}">
              <c16:uniqueId val="{00000021-49DC-49E4-A1FD-9A6DF7AA417D}"/>
            </c:ext>
          </c:extLst>
        </c:ser>
        <c:dLbls>
          <c:showLegendKey val="0"/>
          <c:showVal val="0"/>
          <c:showCatName val="0"/>
          <c:showSerName val="0"/>
          <c:showPercent val="0"/>
          <c:showBubbleSize val="0"/>
        </c:dLbls>
        <c:gapWidth val="30"/>
        <c:axId val="133139184"/>
        <c:axId val="434501616"/>
      </c:barChart>
      <c:catAx>
        <c:axId val="133139184"/>
        <c:scaling>
          <c:orientation val="minMax"/>
        </c:scaling>
        <c:delete val="0"/>
        <c:axPos val="b"/>
        <c:numFmt formatCode="General" sourceLinked="0"/>
        <c:majorTickMark val="none"/>
        <c:minorTickMark val="none"/>
        <c:tickLblPos val="nextTo"/>
        <c:crossAx val="434501616"/>
        <c:crossesAt val="-100"/>
        <c:auto val="1"/>
        <c:lblAlgn val="ctr"/>
        <c:lblOffset val="100"/>
        <c:noMultiLvlLbl val="0"/>
      </c:catAx>
      <c:valAx>
        <c:axId val="434501616"/>
        <c:scaling>
          <c:orientation val="minMax"/>
          <c:max val="0.9"/>
          <c:min val="0.5"/>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133139184"/>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GFI Score</a:t>
            </a:r>
          </a:p>
        </c:rich>
      </c:tx>
      <c:overlay val="0"/>
    </c:title>
    <c:autoTitleDeleted val="0"/>
    <c:plotArea>
      <c:layout/>
      <c:barChart>
        <c:barDir val="col"/>
        <c:grouping val="clustered"/>
        <c:varyColors val="0"/>
        <c:ser>
          <c:idx val="0"/>
          <c:order val="0"/>
          <c:tx>
            <c:strRef>
              <c:f>'Summary per factory'!$B$28:$G$28</c:f>
              <c:strCache>
                <c:ptCount val="6"/>
                <c:pt idx="0">
                  <c:v>GFI Score</c:v>
                </c:pt>
                <c:pt idx="1">
                  <c:v>Others</c:v>
                </c:pt>
                <c:pt idx="2">
                  <c:v>Lagging</c:v>
                </c:pt>
                <c:pt idx="3">
                  <c:v>Points</c:v>
                </c:pt>
                <c:pt idx="4">
                  <c:v>IPM</c:v>
                </c:pt>
                <c:pt idx="5">
                  <c:v>&gt;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EB5D-4DFE-A443-BFAC7581BE1D}"/>
              </c:ext>
            </c:extLst>
          </c:dPt>
          <c:dPt>
            <c:idx val="3"/>
            <c:invertIfNegative val="0"/>
            <c:bubble3D val="0"/>
            <c:spPr>
              <a:solidFill>
                <a:srgbClr val="FF0000"/>
              </a:solidFill>
            </c:spPr>
            <c:extLst>
              <c:ext xmlns:c16="http://schemas.microsoft.com/office/drawing/2014/chart" uri="{C3380CC4-5D6E-409C-BE32-E72D297353CC}">
                <c16:uniqueId val="{00000003-EB5D-4DFE-A443-BFAC7581BE1D}"/>
              </c:ext>
            </c:extLst>
          </c:dPt>
          <c:dPt>
            <c:idx val="5"/>
            <c:invertIfNegative val="0"/>
            <c:bubble3D val="0"/>
            <c:spPr>
              <a:solidFill>
                <a:srgbClr val="FF0000"/>
              </a:solidFill>
            </c:spPr>
            <c:extLst>
              <c:ext xmlns:c16="http://schemas.microsoft.com/office/drawing/2014/chart" uri="{C3380CC4-5D6E-409C-BE32-E72D297353CC}">
                <c16:uniqueId val="{00000005-EB5D-4DFE-A443-BFAC7581BE1D}"/>
              </c:ext>
            </c:extLst>
          </c:dPt>
          <c:dPt>
            <c:idx val="7"/>
            <c:invertIfNegative val="0"/>
            <c:bubble3D val="0"/>
            <c:spPr>
              <a:solidFill>
                <a:srgbClr val="FF0000"/>
              </a:solidFill>
            </c:spPr>
            <c:extLst>
              <c:ext xmlns:c16="http://schemas.microsoft.com/office/drawing/2014/chart" uri="{C3380CC4-5D6E-409C-BE32-E72D297353CC}">
                <c16:uniqueId val="{00000007-EB5D-4DFE-A443-BFAC7581BE1D}"/>
              </c:ext>
            </c:extLst>
          </c:dPt>
          <c:dPt>
            <c:idx val="9"/>
            <c:invertIfNegative val="0"/>
            <c:bubble3D val="0"/>
            <c:spPr>
              <a:solidFill>
                <a:srgbClr val="00B050"/>
              </a:solidFill>
            </c:spPr>
            <c:extLst>
              <c:ext xmlns:c16="http://schemas.microsoft.com/office/drawing/2014/chart" uri="{C3380CC4-5D6E-409C-BE32-E72D297353CC}">
                <c16:uniqueId val="{00000009-EB5D-4DFE-A443-BFAC7581BE1D}"/>
              </c:ext>
            </c:extLst>
          </c:dPt>
          <c:dPt>
            <c:idx val="10"/>
            <c:invertIfNegative val="0"/>
            <c:bubble3D val="0"/>
            <c:extLst>
              <c:ext xmlns:c16="http://schemas.microsoft.com/office/drawing/2014/chart" uri="{C3380CC4-5D6E-409C-BE32-E72D297353CC}">
                <c16:uniqueId val="{0000000A-EB5D-4DFE-A443-BFAC7581BE1D}"/>
              </c:ext>
            </c:extLst>
          </c:dPt>
          <c:dPt>
            <c:idx val="11"/>
            <c:invertIfNegative val="0"/>
            <c:bubble3D val="0"/>
            <c:spPr>
              <a:solidFill>
                <a:srgbClr val="FF0000"/>
              </a:solidFill>
            </c:spPr>
            <c:extLst>
              <c:ext xmlns:c16="http://schemas.microsoft.com/office/drawing/2014/chart" uri="{C3380CC4-5D6E-409C-BE32-E72D297353CC}">
                <c16:uniqueId val="{0000000C-EB5D-4DFE-A443-BFAC7581BE1D}"/>
              </c:ext>
            </c:extLst>
          </c:dPt>
          <c:dPt>
            <c:idx val="12"/>
            <c:invertIfNegative val="0"/>
            <c:bubble3D val="0"/>
            <c:extLst>
              <c:ext xmlns:c16="http://schemas.microsoft.com/office/drawing/2014/chart" uri="{C3380CC4-5D6E-409C-BE32-E72D297353CC}">
                <c16:uniqueId val="{0000000D-EB5D-4DFE-A443-BFAC7581BE1D}"/>
              </c:ext>
            </c:extLst>
          </c:dPt>
          <c:dPt>
            <c:idx val="13"/>
            <c:invertIfNegative val="0"/>
            <c:bubble3D val="0"/>
            <c:spPr>
              <a:solidFill>
                <a:srgbClr val="FF0000"/>
              </a:solidFill>
            </c:spPr>
            <c:extLst>
              <c:ext xmlns:c16="http://schemas.microsoft.com/office/drawing/2014/chart" uri="{C3380CC4-5D6E-409C-BE32-E72D297353CC}">
                <c16:uniqueId val="{0000000F-EB5D-4DFE-A443-BFAC7581BE1D}"/>
              </c:ext>
            </c:extLst>
          </c:dPt>
          <c:dPt>
            <c:idx val="14"/>
            <c:invertIfNegative val="0"/>
            <c:bubble3D val="0"/>
            <c:extLst>
              <c:ext xmlns:c16="http://schemas.microsoft.com/office/drawing/2014/chart" uri="{C3380CC4-5D6E-409C-BE32-E72D297353CC}">
                <c16:uniqueId val="{00000010-EB5D-4DFE-A443-BFAC7581BE1D}"/>
              </c:ext>
            </c:extLst>
          </c:dPt>
          <c:dPt>
            <c:idx val="15"/>
            <c:invertIfNegative val="0"/>
            <c:bubble3D val="0"/>
            <c:spPr>
              <a:solidFill>
                <a:srgbClr val="00B050"/>
              </a:solidFill>
            </c:spPr>
            <c:extLst>
              <c:ext xmlns:c16="http://schemas.microsoft.com/office/drawing/2014/chart" uri="{C3380CC4-5D6E-409C-BE32-E72D297353CC}">
                <c16:uniqueId val="{00000012-EB5D-4DFE-A443-BFAC7581BE1D}"/>
              </c:ext>
            </c:extLst>
          </c:dPt>
          <c:dPt>
            <c:idx val="16"/>
            <c:invertIfNegative val="0"/>
            <c:bubble3D val="0"/>
            <c:extLst>
              <c:ext xmlns:c16="http://schemas.microsoft.com/office/drawing/2014/chart" uri="{C3380CC4-5D6E-409C-BE32-E72D297353CC}">
                <c16:uniqueId val="{00000013-EB5D-4DFE-A443-BFAC7581BE1D}"/>
              </c:ext>
            </c:extLst>
          </c:dPt>
          <c:dPt>
            <c:idx val="17"/>
            <c:invertIfNegative val="0"/>
            <c:bubble3D val="0"/>
            <c:spPr>
              <a:solidFill>
                <a:srgbClr val="00B050"/>
              </a:solidFill>
            </c:spPr>
            <c:extLst>
              <c:ext xmlns:c16="http://schemas.microsoft.com/office/drawing/2014/chart" uri="{C3380CC4-5D6E-409C-BE32-E72D297353CC}">
                <c16:uniqueId val="{00000015-EB5D-4DFE-A443-BFAC7581BE1D}"/>
              </c:ext>
            </c:extLst>
          </c:dPt>
          <c:dPt>
            <c:idx val="18"/>
            <c:invertIfNegative val="0"/>
            <c:bubble3D val="0"/>
            <c:extLst>
              <c:ext xmlns:c16="http://schemas.microsoft.com/office/drawing/2014/chart" uri="{C3380CC4-5D6E-409C-BE32-E72D297353CC}">
                <c16:uniqueId val="{00000016-EB5D-4DFE-A443-BFAC7581BE1D}"/>
              </c:ext>
            </c:extLst>
          </c:dPt>
          <c:dPt>
            <c:idx val="19"/>
            <c:invertIfNegative val="0"/>
            <c:bubble3D val="0"/>
            <c:spPr>
              <a:solidFill>
                <a:srgbClr val="FF0000"/>
              </a:solidFill>
            </c:spPr>
            <c:extLst>
              <c:ext xmlns:c16="http://schemas.microsoft.com/office/drawing/2014/chart" uri="{C3380CC4-5D6E-409C-BE32-E72D297353CC}">
                <c16:uniqueId val="{00000018-EB5D-4DFE-A443-BFAC7581BE1D}"/>
              </c:ext>
            </c:extLst>
          </c:dPt>
          <c:dPt>
            <c:idx val="20"/>
            <c:invertIfNegative val="0"/>
            <c:bubble3D val="0"/>
            <c:extLst>
              <c:ext xmlns:c16="http://schemas.microsoft.com/office/drawing/2014/chart" uri="{C3380CC4-5D6E-409C-BE32-E72D297353CC}">
                <c16:uniqueId val="{00000019-EB5D-4DFE-A443-BFAC7581BE1D}"/>
              </c:ext>
            </c:extLst>
          </c:dPt>
          <c:dPt>
            <c:idx val="21"/>
            <c:invertIfNegative val="0"/>
            <c:bubble3D val="0"/>
            <c:spPr>
              <a:solidFill>
                <a:srgbClr val="FF0000"/>
              </a:solidFill>
            </c:spPr>
            <c:extLst>
              <c:ext xmlns:c16="http://schemas.microsoft.com/office/drawing/2014/chart" uri="{C3380CC4-5D6E-409C-BE32-E72D297353CC}">
                <c16:uniqueId val="{0000001B-EB5D-4DFE-A443-BFAC7581BE1D}"/>
              </c:ext>
            </c:extLst>
          </c:dPt>
          <c:dPt>
            <c:idx val="22"/>
            <c:invertIfNegative val="0"/>
            <c:bubble3D val="0"/>
            <c:extLst>
              <c:ext xmlns:c16="http://schemas.microsoft.com/office/drawing/2014/chart" uri="{C3380CC4-5D6E-409C-BE32-E72D297353CC}">
                <c16:uniqueId val="{0000001C-EB5D-4DFE-A443-BFAC7581BE1D}"/>
              </c:ext>
            </c:extLst>
          </c:dPt>
          <c:dPt>
            <c:idx val="23"/>
            <c:invertIfNegative val="0"/>
            <c:bubble3D val="0"/>
            <c:spPr>
              <a:solidFill>
                <a:srgbClr val="00B050"/>
              </a:solidFill>
            </c:spPr>
            <c:extLst>
              <c:ext xmlns:c16="http://schemas.microsoft.com/office/drawing/2014/chart" uri="{C3380CC4-5D6E-409C-BE32-E72D297353CC}">
                <c16:uniqueId val="{0000001E-EB5D-4DFE-A443-BFAC7581BE1D}"/>
              </c:ext>
            </c:extLst>
          </c:dPt>
          <c:dPt>
            <c:idx val="24"/>
            <c:invertIfNegative val="0"/>
            <c:bubble3D val="0"/>
            <c:extLst>
              <c:ext xmlns:c16="http://schemas.microsoft.com/office/drawing/2014/chart" uri="{C3380CC4-5D6E-409C-BE32-E72D297353CC}">
                <c16:uniqueId val="{0000001F-EB5D-4DFE-A443-BFAC7581BE1D}"/>
              </c:ext>
            </c:extLst>
          </c:dPt>
          <c:dPt>
            <c:idx val="25"/>
            <c:invertIfNegative val="0"/>
            <c:bubble3D val="0"/>
            <c:extLst>
              <c:ext xmlns:c16="http://schemas.microsoft.com/office/drawing/2014/chart" uri="{C3380CC4-5D6E-409C-BE32-E72D297353CC}">
                <c16:uniqueId val="{00000020-EB5D-4DFE-A443-BFAC7581BE1D}"/>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factory'!$L$28:$AA$28</c:f>
              <c:numCache>
                <c:formatCode>0.0</c:formatCode>
                <c:ptCount val="16"/>
                <c:pt idx="0">
                  <c:v>9</c:v>
                </c:pt>
                <c:pt idx="1">
                  <c:v>8.8087857142857136</c:v>
                </c:pt>
                <c:pt idx="2">
                  <c:v>9</c:v>
                </c:pt>
                <c:pt idx="3">
                  <c:v>8.6357142857142843</c:v>
                </c:pt>
                <c:pt idx="4">
                  <c:v>9</c:v>
                </c:pt>
                <c:pt idx="5">
                  <c:v>8.8000000000000007</c:v>
                </c:pt>
                <c:pt idx="6">
                  <c:v>9</c:v>
                </c:pt>
                <c:pt idx="7">
                  <c:v>8.7828571428571429</c:v>
                </c:pt>
                <c:pt idx="8">
                  <c:v>9</c:v>
                </c:pt>
                <c:pt idx="9">
                  <c:v>9.36</c:v>
                </c:pt>
                <c:pt idx="10">
                  <c:v>9</c:v>
                </c:pt>
                <c:pt idx="11">
                  <c:v>8.8171428571428567</c:v>
                </c:pt>
                <c:pt idx="12">
                  <c:v>9</c:v>
                </c:pt>
                <c:pt idx="13">
                  <c:v>8.43</c:v>
                </c:pt>
                <c:pt idx="14">
                  <c:v>9</c:v>
                </c:pt>
                <c:pt idx="15">
                  <c:v>9.1</c:v>
                </c:pt>
              </c:numCache>
            </c:numRef>
          </c:val>
          <c:extLst>
            <c:ext xmlns:c16="http://schemas.microsoft.com/office/drawing/2014/chart" uri="{C3380CC4-5D6E-409C-BE32-E72D297353CC}">
              <c16:uniqueId val="{00000021-EB5D-4DFE-A443-BFAC7581BE1D}"/>
            </c:ext>
          </c:extLst>
        </c:ser>
        <c:dLbls>
          <c:showLegendKey val="0"/>
          <c:showVal val="0"/>
          <c:showCatName val="0"/>
          <c:showSerName val="0"/>
          <c:showPercent val="0"/>
          <c:showBubbleSize val="0"/>
        </c:dLbls>
        <c:gapWidth val="30"/>
        <c:axId val="434502400"/>
        <c:axId val="434502792"/>
      </c:barChart>
      <c:catAx>
        <c:axId val="434502400"/>
        <c:scaling>
          <c:orientation val="minMax"/>
        </c:scaling>
        <c:delete val="0"/>
        <c:axPos val="b"/>
        <c:numFmt formatCode="General" sourceLinked="0"/>
        <c:majorTickMark val="none"/>
        <c:minorTickMark val="none"/>
        <c:tickLblPos val="nextTo"/>
        <c:crossAx val="434502792"/>
        <c:crossesAt val="-100"/>
        <c:auto val="1"/>
        <c:lblAlgn val="ctr"/>
        <c:lblOffset val="100"/>
        <c:noMultiLvlLbl val="0"/>
      </c:catAx>
      <c:valAx>
        <c:axId val="434502792"/>
        <c:scaling>
          <c:orientation val="minMax"/>
        </c:scaling>
        <c:delete val="0"/>
        <c:axPos val="l"/>
        <c:title>
          <c:tx>
            <c:rich>
              <a:bodyPr rot="-5400000" vert="horz"/>
              <a:lstStyle/>
              <a:p>
                <a:pPr>
                  <a:defRPr/>
                </a:pPr>
                <a:r>
                  <a:rPr lang="en-US"/>
                  <a:t>Points</a:t>
                </a:r>
              </a:p>
            </c:rich>
          </c:tx>
          <c:overlay val="0"/>
        </c:title>
        <c:numFmt formatCode="#,##0.0" sourceLinked="0"/>
        <c:majorTickMark val="out"/>
        <c:minorTickMark val="none"/>
        <c:tickLblPos val="nextTo"/>
        <c:crossAx val="434502400"/>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Total Factory Productivity</a:t>
            </a:r>
          </a:p>
        </c:rich>
      </c:tx>
      <c:layout/>
      <c:overlay val="0"/>
    </c:title>
    <c:autoTitleDeleted val="0"/>
    <c:plotArea>
      <c:layout/>
      <c:barChart>
        <c:barDir val="col"/>
        <c:grouping val="clustered"/>
        <c:varyColors val="0"/>
        <c:ser>
          <c:idx val="0"/>
          <c:order val="0"/>
          <c:tx>
            <c:strRef>
              <c:f>'Summary per factory'!$B$33:$G$33</c:f>
              <c:strCache>
                <c:ptCount val="6"/>
                <c:pt idx="0">
                  <c:v>Total Factory Productivity</c:v>
                </c:pt>
                <c:pt idx="1">
                  <c:v>Others</c:v>
                </c:pt>
                <c:pt idx="2">
                  <c:v>Leading</c:v>
                </c:pt>
                <c:pt idx="3">
                  <c:v>Ton/Head</c:v>
                </c:pt>
                <c:pt idx="4">
                  <c:v>IPM</c:v>
                </c:pt>
                <c:pt idx="5">
                  <c:v>&gt;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A41A-4AC6-826C-3B582BF29116}"/>
              </c:ext>
            </c:extLst>
          </c:dPt>
          <c:dPt>
            <c:idx val="3"/>
            <c:invertIfNegative val="0"/>
            <c:bubble3D val="0"/>
            <c:spPr>
              <a:solidFill>
                <a:srgbClr val="FF0000"/>
              </a:solidFill>
            </c:spPr>
            <c:extLst>
              <c:ext xmlns:c16="http://schemas.microsoft.com/office/drawing/2014/chart" uri="{C3380CC4-5D6E-409C-BE32-E72D297353CC}">
                <c16:uniqueId val="{00000003-A41A-4AC6-826C-3B582BF29116}"/>
              </c:ext>
            </c:extLst>
          </c:dPt>
          <c:dPt>
            <c:idx val="5"/>
            <c:invertIfNegative val="0"/>
            <c:bubble3D val="0"/>
            <c:spPr>
              <a:solidFill>
                <a:srgbClr val="00B050"/>
              </a:solidFill>
            </c:spPr>
            <c:extLst>
              <c:ext xmlns:c16="http://schemas.microsoft.com/office/drawing/2014/chart" uri="{C3380CC4-5D6E-409C-BE32-E72D297353CC}">
                <c16:uniqueId val="{00000005-A41A-4AC6-826C-3B582BF29116}"/>
              </c:ext>
            </c:extLst>
          </c:dPt>
          <c:dPt>
            <c:idx val="7"/>
            <c:invertIfNegative val="0"/>
            <c:bubble3D val="0"/>
            <c:spPr>
              <a:solidFill>
                <a:srgbClr val="00B050"/>
              </a:solidFill>
            </c:spPr>
            <c:extLst>
              <c:ext xmlns:c16="http://schemas.microsoft.com/office/drawing/2014/chart" uri="{C3380CC4-5D6E-409C-BE32-E72D297353CC}">
                <c16:uniqueId val="{00000007-A41A-4AC6-826C-3B582BF29116}"/>
              </c:ext>
            </c:extLst>
          </c:dPt>
          <c:dPt>
            <c:idx val="9"/>
            <c:invertIfNegative val="0"/>
            <c:bubble3D val="0"/>
            <c:spPr>
              <a:solidFill>
                <a:srgbClr val="FF0000"/>
              </a:solidFill>
            </c:spPr>
            <c:extLst>
              <c:ext xmlns:c16="http://schemas.microsoft.com/office/drawing/2014/chart" uri="{C3380CC4-5D6E-409C-BE32-E72D297353CC}">
                <c16:uniqueId val="{00000009-A41A-4AC6-826C-3B582BF29116}"/>
              </c:ext>
            </c:extLst>
          </c:dPt>
          <c:dPt>
            <c:idx val="10"/>
            <c:invertIfNegative val="0"/>
            <c:bubble3D val="0"/>
            <c:extLst>
              <c:ext xmlns:c16="http://schemas.microsoft.com/office/drawing/2014/chart" uri="{C3380CC4-5D6E-409C-BE32-E72D297353CC}">
                <c16:uniqueId val="{0000000A-A41A-4AC6-826C-3B582BF29116}"/>
              </c:ext>
            </c:extLst>
          </c:dPt>
          <c:dPt>
            <c:idx val="11"/>
            <c:invertIfNegative val="0"/>
            <c:bubble3D val="0"/>
            <c:spPr>
              <a:solidFill>
                <a:srgbClr val="FF0000"/>
              </a:solidFill>
            </c:spPr>
            <c:extLst>
              <c:ext xmlns:c16="http://schemas.microsoft.com/office/drawing/2014/chart" uri="{C3380CC4-5D6E-409C-BE32-E72D297353CC}">
                <c16:uniqueId val="{0000000C-A41A-4AC6-826C-3B582BF29116}"/>
              </c:ext>
            </c:extLst>
          </c:dPt>
          <c:dPt>
            <c:idx val="12"/>
            <c:invertIfNegative val="0"/>
            <c:bubble3D val="0"/>
            <c:extLst>
              <c:ext xmlns:c16="http://schemas.microsoft.com/office/drawing/2014/chart" uri="{C3380CC4-5D6E-409C-BE32-E72D297353CC}">
                <c16:uniqueId val="{0000000D-A41A-4AC6-826C-3B582BF29116}"/>
              </c:ext>
            </c:extLst>
          </c:dPt>
          <c:dPt>
            <c:idx val="13"/>
            <c:invertIfNegative val="0"/>
            <c:bubble3D val="0"/>
            <c:spPr>
              <a:solidFill>
                <a:srgbClr val="00B050"/>
              </a:solidFill>
            </c:spPr>
            <c:extLst>
              <c:ext xmlns:c16="http://schemas.microsoft.com/office/drawing/2014/chart" uri="{C3380CC4-5D6E-409C-BE32-E72D297353CC}">
                <c16:uniqueId val="{0000000F-A41A-4AC6-826C-3B582BF29116}"/>
              </c:ext>
            </c:extLst>
          </c:dPt>
          <c:dPt>
            <c:idx val="14"/>
            <c:invertIfNegative val="0"/>
            <c:bubble3D val="0"/>
            <c:extLst>
              <c:ext xmlns:c16="http://schemas.microsoft.com/office/drawing/2014/chart" uri="{C3380CC4-5D6E-409C-BE32-E72D297353CC}">
                <c16:uniqueId val="{00000010-A41A-4AC6-826C-3B582BF29116}"/>
              </c:ext>
            </c:extLst>
          </c:dPt>
          <c:dPt>
            <c:idx val="15"/>
            <c:invertIfNegative val="0"/>
            <c:bubble3D val="0"/>
            <c:spPr>
              <a:solidFill>
                <a:srgbClr val="FF0000"/>
              </a:solidFill>
            </c:spPr>
            <c:extLst>
              <c:ext xmlns:c16="http://schemas.microsoft.com/office/drawing/2014/chart" uri="{C3380CC4-5D6E-409C-BE32-E72D297353CC}">
                <c16:uniqueId val="{00000012-A41A-4AC6-826C-3B582BF29116}"/>
              </c:ext>
            </c:extLst>
          </c:dPt>
          <c:dPt>
            <c:idx val="16"/>
            <c:invertIfNegative val="0"/>
            <c:bubble3D val="0"/>
            <c:extLst>
              <c:ext xmlns:c16="http://schemas.microsoft.com/office/drawing/2014/chart" uri="{C3380CC4-5D6E-409C-BE32-E72D297353CC}">
                <c16:uniqueId val="{00000013-A41A-4AC6-826C-3B582BF29116}"/>
              </c:ext>
            </c:extLst>
          </c:dPt>
          <c:dPt>
            <c:idx val="17"/>
            <c:invertIfNegative val="0"/>
            <c:bubble3D val="0"/>
            <c:spPr>
              <a:solidFill>
                <a:srgbClr val="FF0000"/>
              </a:solidFill>
            </c:spPr>
            <c:extLst>
              <c:ext xmlns:c16="http://schemas.microsoft.com/office/drawing/2014/chart" uri="{C3380CC4-5D6E-409C-BE32-E72D297353CC}">
                <c16:uniqueId val="{00000015-A41A-4AC6-826C-3B582BF29116}"/>
              </c:ext>
            </c:extLst>
          </c:dPt>
          <c:dPt>
            <c:idx val="18"/>
            <c:invertIfNegative val="0"/>
            <c:bubble3D val="0"/>
            <c:extLst>
              <c:ext xmlns:c16="http://schemas.microsoft.com/office/drawing/2014/chart" uri="{C3380CC4-5D6E-409C-BE32-E72D297353CC}">
                <c16:uniqueId val="{00000016-A41A-4AC6-826C-3B582BF29116}"/>
              </c:ext>
            </c:extLst>
          </c:dPt>
          <c:dPt>
            <c:idx val="19"/>
            <c:invertIfNegative val="0"/>
            <c:bubble3D val="0"/>
            <c:spPr>
              <a:solidFill>
                <a:srgbClr val="FF0000"/>
              </a:solidFill>
            </c:spPr>
            <c:extLst>
              <c:ext xmlns:c16="http://schemas.microsoft.com/office/drawing/2014/chart" uri="{C3380CC4-5D6E-409C-BE32-E72D297353CC}">
                <c16:uniqueId val="{00000018-A41A-4AC6-826C-3B582BF29116}"/>
              </c:ext>
            </c:extLst>
          </c:dPt>
          <c:dPt>
            <c:idx val="20"/>
            <c:invertIfNegative val="0"/>
            <c:bubble3D val="0"/>
            <c:extLst>
              <c:ext xmlns:c16="http://schemas.microsoft.com/office/drawing/2014/chart" uri="{C3380CC4-5D6E-409C-BE32-E72D297353CC}">
                <c16:uniqueId val="{00000019-A41A-4AC6-826C-3B582BF29116}"/>
              </c:ext>
            </c:extLst>
          </c:dPt>
          <c:dPt>
            <c:idx val="21"/>
            <c:invertIfNegative val="0"/>
            <c:bubble3D val="0"/>
            <c:spPr>
              <a:solidFill>
                <a:srgbClr val="00B050"/>
              </a:solidFill>
            </c:spPr>
            <c:extLst>
              <c:ext xmlns:c16="http://schemas.microsoft.com/office/drawing/2014/chart" uri="{C3380CC4-5D6E-409C-BE32-E72D297353CC}">
                <c16:uniqueId val="{0000001B-A41A-4AC6-826C-3B582BF29116}"/>
              </c:ext>
            </c:extLst>
          </c:dPt>
          <c:dPt>
            <c:idx val="22"/>
            <c:invertIfNegative val="0"/>
            <c:bubble3D val="0"/>
            <c:extLst>
              <c:ext xmlns:c16="http://schemas.microsoft.com/office/drawing/2014/chart" uri="{C3380CC4-5D6E-409C-BE32-E72D297353CC}">
                <c16:uniqueId val="{0000001C-A41A-4AC6-826C-3B582BF29116}"/>
              </c:ext>
            </c:extLst>
          </c:dPt>
          <c:dPt>
            <c:idx val="23"/>
            <c:invertIfNegative val="0"/>
            <c:bubble3D val="0"/>
            <c:spPr>
              <a:solidFill>
                <a:srgbClr val="FF0000"/>
              </a:solidFill>
            </c:spPr>
            <c:extLst>
              <c:ext xmlns:c16="http://schemas.microsoft.com/office/drawing/2014/chart" uri="{C3380CC4-5D6E-409C-BE32-E72D297353CC}">
                <c16:uniqueId val="{0000001E-A41A-4AC6-826C-3B582BF29116}"/>
              </c:ext>
            </c:extLst>
          </c:dPt>
          <c:dPt>
            <c:idx val="24"/>
            <c:invertIfNegative val="0"/>
            <c:bubble3D val="0"/>
            <c:extLst>
              <c:ext xmlns:c16="http://schemas.microsoft.com/office/drawing/2014/chart" uri="{C3380CC4-5D6E-409C-BE32-E72D297353CC}">
                <c16:uniqueId val="{0000001F-A41A-4AC6-826C-3B582BF29116}"/>
              </c:ext>
            </c:extLst>
          </c:dPt>
          <c:dPt>
            <c:idx val="25"/>
            <c:invertIfNegative val="0"/>
            <c:bubble3D val="0"/>
            <c:extLst>
              <c:ext xmlns:c16="http://schemas.microsoft.com/office/drawing/2014/chart" uri="{C3380CC4-5D6E-409C-BE32-E72D297353CC}">
                <c16:uniqueId val="{00000020-A41A-4AC6-826C-3B582BF29116}"/>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factory'!$L$33:$AA$33</c:f>
              <c:numCache>
                <c:formatCode>0.00</c:formatCode>
                <c:ptCount val="16"/>
                <c:pt idx="0" formatCode="0.0">
                  <c:v>6.0222920158744131</c:v>
                </c:pt>
                <c:pt idx="1">
                  <c:v>5.9957787542938359</c:v>
                </c:pt>
                <c:pt idx="2">
                  <c:v>1.6551932367149758</c:v>
                </c:pt>
                <c:pt idx="3">
                  <c:v>1.4551557241861546</c:v>
                </c:pt>
                <c:pt idx="4" formatCode="0.0">
                  <c:v>6.6</c:v>
                </c:pt>
                <c:pt idx="5">
                  <c:v>7.37</c:v>
                </c:pt>
                <c:pt idx="6" formatCode="0.0">
                  <c:v>4.1461038961038961</c:v>
                </c:pt>
                <c:pt idx="7">
                  <c:v>5.1589473417299914</c:v>
                </c:pt>
                <c:pt idx="8" formatCode="0.0">
                  <c:v>8.1646279306829772</c:v>
                </c:pt>
                <c:pt idx="9">
                  <c:v>5.8646095196121637</c:v>
                </c:pt>
                <c:pt idx="10">
                  <c:v>8.8601190476190474</c:v>
                </c:pt>
                <c:pt idx="11">
                  <c:v>8.5689775767559393</c:v>
                </c:pt>
                <c:pt idx="12" formatCode="0.0">
                  <c:v>4.7300000000000004</c:v>
                </c:pt>
                <c:pt idx="13">
                  <c:v>5.7527611177726028</c:v>
                </c:pt>
                <c:pt idx="14">
                  <c:v>8</c:v>
                </c:pt>
                <c:pt idx="15">
                  <c:v>7.8</c:v>
                </c:pt>
              </c:numCache>
            </c:numRef>
          </c:val>
          <c:extLst>
            <c:ext xmlns:c16="http://schemas.microsoft.com/office/drawing/2014/chart" uri="{C3380CC4-5D6E-409C-BE32-E72D297353CC}">
              <c16:uniqueId val="{00000021-A41A-4AC6-826C-3B582BF29116}"/>
            </c:ext>
          </c:extLst>
        </c:ser>
        <c:dLbls>
          <c:showLegendKey val="0"/>
          <c:showVal val="0"/>
          <c:showCatName val="0"/>
          <c:showSerName val="0"/>
          <c:showPercent val="0"/>
          <c:showBubbleSize val="0"/>
        </c:dLbls>
        <c:gapWidth val="30"/>
        <c:axId val="430853864"/>
        <c:axId val="430854256"/>
      </c:barChart>
      <c:catAx>
        <c:axId val="430853864"/>
        <c:scaling>
          <c:orientation val="minMax"/>
        </c:scaling>
        <c:delete val="0"/>
        <c:axPos val="b"/>
        <c:numFmt formatCode="General" sourceLinked="0"/>
        <c:majorTickMark val="none"/>
        <c:minorTickMark val="none"/>
        <c:tickLblPos val="nextTo"/>
        <c:crossAx val="430854256"/>
        <c:crossesAt val="-100"/>
        <c:auto val="1"/>
        <c:lblAlgn val="ctr"/>
        <c:lblOffset val="100"/>
        <c:noMultiLvlLbl val="0"/>
      </c:catAx>
      <c:valAx>
        <c:axId val="430854256"/>
        <c:scaling>
          <c:orientation val="minMax"/>
          <c:max val="10"/>
        </c:scaling>
        <c:delete val="0"/>
        <c:axPos val="l"/>
        <c:title>
          <c:tx>
            <c:rich>
              <a:bodyPr rot="-5400000" vert="horz"/>
              <a:lstStyle/>
              <a:p>
                <a:pPr>
                  <a:defRPr/>
                </a:pPr>
                <a:r>
                  <a:rPr lang="en-US"/>
                  <a:t>Ton/Head</a:t>
                </a:r>
              </a:p>
            </c:rich>
          </c:tx>
          <c:layout/>
          <c:overlay val="0"/>
        </c:title>
        <c:numFmt formatCode="#,##0" sourceLinked="0"/>
        <c:majorTickMark val="out"/>
        <c:minorTickMark val="none"/>
        <c:tickLblPos val="nextTo"/>
        <c:crossAx val="430853864"/>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GFI Score: Manufacturing</a:t>
            </a:r>
          </a:p>
        </c:rich>
      </c:tx>
      <c:overlay val="0"/>
    </c:title>
    <c:autoTitleDeleted val="0"/>
    <c:plotArea>
      <c:layout/>
      <c:barChart>
        <c:barDir val="col"/>
        <c:grouping val="clustered"/>
        <c:varyColors val="0"/>
        <c:ser>
          <c:idx val="0"/>
          <c:order val="0"/>
          <c:tx>
            <c:strRef>
              <c:f>'Summary per factory'!$B$29:$G$29</c:f>
              <c:strCache>
                <c:ptCount val="6"/>
                <c:pt idx="0">
                  <c:v>GFI Score:  MANUFACTURING</c:v>
                </c:pt>
                <c:pt idx="1">
                  <c:v>Others</c:v>
                </c:pt>
                <c:pt idx="2">
                  <c:v>Lagging</c:v>
                </c:pt>
                <c:pt idx="3">
                  <c:v>Points</c:v>
                </c:pt>
                <c:pt idx="4">
                  <c:v>IPM</c:v>
                </c:pt>
                <c:pt idx="5">
                  <c:v>&gt;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F814-4263-A024-8780830557E0}"/>
              </c:ext>
            </c:extLst>
          </c:dPt>
          <c:dPt>
            <c:idx val="3"/>
            <c:invertIfNegative val="0"/>
            <c:bubble3D val="0"/>
            <c:spPr>
              <a:solidFill>
                <a:srgbClr val="FF0000"/>
              </a:solidFill>
            </c:spPr>
            <c:extLst>
              <c:ext xmlns:c16="http://schemas.microsoft.com/office/drawing/2014/chart" uri="{C3380CC4-5D6E-409C-BE32-E72D297353CC}">
                <c16:uniqueId val="{00000003-F814-4263-A024-8780830557E0}"/>
              </c:ext>
            </c:extLst>
          </c:dPt>
          <c:dPt>
            <c:idx val="5"/>
            <c:invertIfNegative val="0"/>
            <c:bubble3D val="0"/>
            <c:spPr>
              <a:solidFill>
                <a:srgbClr val="FF0000"/>
              </a:solidFill>
            </c:spPr>
            <c:extLst>
              <c:ext xmlns:c16="http://schemas.microsoft.com/office/drawing/2014/chart" uri="{C3380CC4-5D6E-409C-BE32-E72D297353CC}">
                <c16:uniqueId val="{00000005-F814-4263-A024-8780830557E0}"/>
              </c:ext>
            </c:extLst>
          </c:dPt>
          <c:dPt>
            <c:idx val="7"/>
            <c:invertIfNegative val="0"/>
            <c:bubble3D val="0"/>
            <c:spPr>
              <a:solidFill>
                <a:srgbClr val="FF0000"/>
              </a:solidFill>
            </c:spPr>
            <c:extLst>
              <c:ext xmlns:c16="http://schemas.microsoft.com/office/drawing/2014/chart" uri="{C3380CC4-5D6E-409C-BE32-E72D297353CC}">
                <c16:uniqueId val="{00000007-F814-4263-A024-8780830557E0}"/>
              </c:ext>
            </c:extLst>
          </c:dPt>
          <c:dPt>
            <c:idx val="9"/>
            <c:invertIfNegative val="0"/>
            <c:bubble3D val="0"/>
            <c:spPr>
              <a:solidFill>
                <a:srgbClr val="FF0000"/>
              </a:solidFill>
            </c:spPr>
            <c:extLst>
              <c:ext xmlns:c16="http://schemas.microsoft.com/office/drawing/2014/chart" uri="{C3380CC4-5D6E-409C-BE32-E72D297353CC}">
                <c16:uniqueId val="{00000009-F814-4263-A024-8780830557E0}"/>
              </c:ext>
            </c:extLst>
          </c:dPt>
          <c:dPt>
            <c:idx val="10"/>
            <c:invertIfNegative val="0"/>
            <c:bubble3D val="0"/>
            <c:extLst>
              <c:ext xmlns:c16="http://schemas.microsoft.com/office/drawing/2014/chart" uri="{C3380CC4-5D6E-409C-BE32-E72D297353CC}">
                <c16:uniqueId val="{0000000A-F814-4263-A024-8780830557E0}"/>
              </c:ext>
            </c:extLst>
          </c:dPt>
          <c:dPt>
            <c:idx val="11"/>
            <c:invertIfNegative val="0"/>
            <c:bubble3D val="0"/>
            <c:spPr>
              <a:solidFill>
                <a:srgbClr val="FF0000"/>
              </a:solidFill>
            </c:spPr>
            <c:extLst>
              <c:ext xmlns:c16="http://schemas.microsoft.com/office/drawing/2014/chart" uri="{C3380CC4-5D6E-409C-BE32-E72D297353CC}">
                <c16:uniqueId val="{0000000C-F814-4263-A024-8780830557E0}"/>
              </c:ext>
            </c:extLst>
          </c:dPt>
          <c:dPt>
            <c:idx val="12"/>
            <c:invertIfNegative val="0"/>
            <c:bubble3D val="0"/>
            <c:extLst>
              <c:ext xmlns:c16="http://schemas.microsoft.com/office/drawing/2014/chart" uri="{C3380CC4-5D6E-409C-BE32-E72D297353CC}">
                <c16:uniqueId val="{0000000D-F814-4263-A024-8780830557E0}"/>
              </c:ext>
            </c:extLst>
          </c:dPt>
          <c:dPt>
            <c:idx val="13"/>
            <c:invertIfNegative val="0"/>
            <c:bubble3D val="0"/>
            <c:spPr>
              <a:solidFill>
                <a:srgbClr val="FF0000"/>
              </a:solidFill>
            </c:spPr>
            <c:extLst>
              <c:ext xmlns:c16="http://schemas.microsoft.com/office/drawing/2014/chart" uri="{C3380CC4-5D6E-409C-BE32-E72D297353CC}">
                <c16:uniqueId val="{0000000F-F814-4263-A024-8780830557E0}"/>
              </c:ext>
            </c:extLst>
          </c:dPt>
          <c:dPt>
            <c:idx val="14"/>
            <c:invertIfNegative val="0"/>
            <c:bubble3D val="0"/>
            <c:extLst>
              <c:ext xmlns:c16="http://schemas.microsoft.com/office/drawing/2014/chart" uri="{C3380CC4-5D6E-409C-BE32-E72D297353CC}">
                <c16:uniqueId val="{00000010-F814-4263-A024-8780830557E0}"/>
              </c:ext>
            </c:extLst>
          </c:dPt>
          <c:dPt>
            <c:idx val="15"/>
            <c:invertIfNegative val="0"/>
            <c:bubble3D val="0"/>
            <c:spPr>
              <a:solidFill>
                <a:srgbClr val="FF0000"/>
              </a:solidFill>
            </c:spPr>
            <c:extLst>
              <c:ext xmlns:c16="http://schemas.microsoft.com/office/drawing/2014/chart" uri="{C3380CC4-5D6E-409C-BE32-E72D297353CC}">
                <c16:uniqueId val="{00000012-F814-4263-A024-8780830557E0}"/>
              </c:ext>
            </c:extLst>
          </c:dPt>
          <c:dPt>
            <c:idx val="16"/>
            <c:invertIfNegative val="0"/>
            <c:bubble3D val="0"/>
            <c:extLst>
              <c:ext xmlns:c16="http://schemas.microsoft.com/office/drawing/2014/chart" uri="{C3380CC4-5D6E-409C-BE32-E72D297353CC}">
                <c16:uniqueId val="{00000013-F814-4263-A024-8780830557E0}"/>
              </c:ext>
            </c:extLst>
          </c:dPt>
          <c:dPt>
            <c:idx val="17"/>
            <c:invertIfNegative val="0"/>
            <c:bubble3D val="0"/>
            <c:spPr>
              <a:solidFill>
                <a:srgbClr val="FF0000"/>
              </a:solidFill>
            </c:spPr>
            <c:extLst>
              <c:ext xmlns:c16="http://schemas.microsoft.com/office/drawing/2014/chart" uri="{C3380CC4-5D6E-409C-BE32-E72D297353CC}">
                <c16:uniqueId val="{00000015-F814-4263-A024-8780830557E0}"/>
              </c:ext>
            </c:extLst>
          </c:dPt>
          <c:dPt>
            <c:idx val="18"/>
            <c:invertIfNegative val="0"/>
            <c:bubble3D val="0"/>
            <c:extLst>
              <c:ext xmlns:c16="http://schemas.microsoft.com/office/drawing/2014/chart" uri="{C3380CC4-5D6E-409C-BE32-E72D297353CC}">
                <c16:uniqueId val="{00000016-F814-4263-A024-8780830557E0}"/>
              </c:ext>
            </c:extLst>
          </c:dPt>
          <c:dPt>
            <c:idx val="19"/>
            <c:invertIfNegative val="0"/>
            <c:bubble3D val="0"/>
            <c:spPr>
              <a:solidFill>
                <a:srgbClr val="FF0000"/>
              </a:solidFill>
            </c:spPr>
            <c:extLst>
              <c:ext xmlns:c16="http://schemas.microsoft.com/office/drawing/2014/chart" uri="{C3380CC4-5D6E-409C-BE32-E72D297353CC}">
                <c16:uniqueId val="{00000018-F814-4263-A024-8780830557E0}"/>
              </c:ext>
            </c:extLst>
          </c:dPt>
          <c:dPt>
            <c:idx val="20"/>
            <c:invertIfNegative val="0"/>
            <c:bubble3D val="0"/>
            <c:extLst>
              <c:ext xmlns:c16="http://schemas.microsoft.com/office/drawing/2014/chart" uri="{C3380CC4-5D6E-409C-BE32-E72D297353CC}">
                <c16:uniqueId val="{00000019-F814-4263-A024-8780830557E0}"/>
              </c:ext>
            </c:extLst>
          </c:dPt>
          <c:dPt>
            <c:idx val="21"/>
            <c:invertIfNegative val="0"/>
            <c:bubble3D val="0"/>
            <c:spPr>
              <a:solidFill>
                <a:srgbClr val="FF0000"/>
              </a:solidFill>
            </c:spPr>
            <c:extLst>
              <c:ext xmlns:c16="http://schemas.microsoft.com/office/drawing/2014/chart" uri="{C3380CC4-5D6E-409C-BE32-E72D297353CC}">
                <c16:uniqueId val="{0000001B-F814-4263-A024-8780830557E0}"/>
              </c:ext>
            </c:extLst>
          </c:dPt>
          <c:dPt>
            <c:idx val="22"/>
            <c:invertIfNegative val="0"/>
            <c:bubble3D val="0"/>
            <c:extLst>
              <c:ext xmlns:c16="http://schemas.microsoft.com/office/drawing/2014/chart" uri="{C3380CC4-5D6E-409C-BE32-E72D297353CC}">
                <c16:uniqueId val="{0000001C-F814-4263-A024-8780830557E0}"/>
              </c:ext>
            </c:extLst>
          </c:dPt>
          <c:dPt>
            <c:idx val="23"/>
            <c:invertIfNegative val="0"/>
            <c:bubble3D val="0"/>
            <c:spPr>
              <a:solidFill>
                <a:srgbClr val="FF0000"/>
              </a:solidFill>
            </c:spPr>
            <c:extLst>
              <c:ext xmlns:c16="http://schemas.microsoft.com/office/drawing/2014/chart" uri="{C3380CC4-5D6E-409C-BE32-E72D297353CC}">
                <c16:uniqueId val="{0000001E-F814-4263-A024-8780830557E0}"/>
              </c:ext>
            </c:extLst>
          </c:dPt>
          <c:dPt>
            <c:idx val="24"/>
            <c:invertIfNegative val="0"/>
            <c:bubble3D val="0"/>
            <c:extLst>
              <c:ext xmlns:c16="http://schemas.microsoft.com/office/drawing/2014/chart" uri="{C3380CC4-5D6E-409C-BE32-E72D297353CC}">
                <c16:uniqueId val="{0000001F-F814-4263-A024-8780830557E0}"/>
              </c:ext>
            </c:extLst>
          </c:dPt>
          <c:dPt>
            <c:idx val="25"/>
            <c:invertIfNegative val="0"/>
            <c:bubble3D val="0"/>
            <c:extLst>
              <c:ext xmlns:c16="http://schemas.microsoft.com/office/drawing/2014/chart" uri="{C3380CC4-5D6E-409C-BE32-E72D297353CC}">
                <c16:uniqueId val="{00000020-F814-4263-A024-8780830557E0}"/>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factory'!$L$29:$AA$29</c:f>
              <c:numCache>
                <c:formatCode>0.0</c:formatCode>
                <c:ptCount val="16"/>
                <c:pt idx="0">
                  <c:v>9</c:v>
                </c:pt>
                <c:pt idx="1">
                  <c:v>8.3491666666666671</c:v>
                </c:pt>
                <c:pt idx="2">
                  <c:v>9</c:v>
                </c:pt>
                <c:pt idx="3">
                  <c:v>7.4742857142857142</c:v>
                </c:pt>
                <c:pt idx="4">
                  <c:v>9</c:v>
                </c:pt>
                <c:pt idx="5">
                  <c:v>8.86</c:v>
                </c:pt>
                <c:pt idx="6">
                  <c:v>9</c:v>
                </c:pt>
                <c:pt idx="7">
                  <c:v>8.0942857142857143</c:v>
                </c:pt>
                <c:pt idx="8">
                  <c:v>9</c:v>
                </c:pt>
                <c:pt idx="9">
                  <c:v>8.9514285714285702</c:v>
                </c:pt>
                <c:pt idx="10">
                  <c:v>9</c:v>
                </c:pt>
                <c:pt idx="11">
                  <c:v>8.855714285714285</c:v>
                </c:pt>
                <c:pt idx="12">
                  <c:v>9</c:v>
                </c:pt>
                <c:pt idx="13">
                  <c:v>8.56</c:v>
                </c:pt>
                <c:pt idx="14">
                  <c:v>9</c:v>
                </c:pt>
                <c:pt idx="15">
                  <c:v>7.7</c:v>
                </c:pt>
              </c:numCache>
            </c:numRef>
          </c:val>
          <c:extLst>
            <c:ext xmlns:c16="http://schemas.microsoft.com/office/drawing/2014/chart" uri="{C3380CC4-5D6E-409C-BE32-E72D297353CC}">
              <c16:uniqueId val="{00000021-F814-4263-A024-8780830557E0}"/>
            </c:ext>
          </c:extLst>
        </c:ser>
        <c:dLbls>
          <c:showLegendKey val="0"/>
          <c:showVal val="0"/>
          <c:showCatName val="0"/>
          <c:showSerName val="0"/>
          <c:showPercent val="0"/>
          <c:showBubbleSize val="0"/>
        </c:dLbls>
        <c:gapWidth val="30"/>
        <c:axId val="247207648"/>
        <c:axId val="247208040"/>
      </c:barChart>
      <c:catAx>
        <c:axId val="247207648"/>
        <c:scaling>
          <c:orientation val="minMax"/>
        </c:scaling>
        <c:delete val="0"/>
        <c:axPos val="b"/>
        <c:numFmt formatCode="General" sourceLinked="0"/>
        <c:majorTickMark val="none"/>
        <c:minorTickMark val="none"/>
        <c:tickLblPos val="nextTo"/>
        <c:crossAx val="247208040"/>
        <c:crossesAt val="-100"/>
        <c:auto val="1"/>
        <c:lblAlgn val="ctr"/>
        <c:lblOffset val="100"/>
        <c:noMultiLvlLbl val="0"/>
      </c:catAx>
      <c:valAx>
        <c:axId val="247208040"/>
        <c:scaling>
          <c:orientation val="minMax"/>
        </c:scaling>
        <c:delete val="0"/>
        <c:axPos val="l"/>
        <c:title>
          <c:tx>
            <c:rich>
              <a:bodyPr rot="-5400000" vert="horz"/>
              <a:lstStyle/>
              <a:p>
                <a:pPr>
                  <a:defRPr/>
                </a:pPr>
                <a:r>
                  <a:rPr lang="en-US"/>
                  <a:t>Points</a:t>
                </a:r>
              </a:p>
            </c:rich>
          </c:tx>
          <c:overlay val="0"/>
        </c:title>
        <c:numFmt formatCode="#,##0.0" sourceLinked="0"/>
        <c:majorTickMark val="out"/>
        <c:minorTickMark val="none"/>
        <c:tickLblPos val="nextTo"/>
        <c:crossAx val="247207648"/>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GFI Score: AMM</a:t>
            </a:r>
          </a:p>
        </c:rich>
      </c:tx>
      <c:overlay val="0"/>
    </c:title>
    <c:autoTitleDeleted val="0"/>
    <c:plotArea>
      <c:layout/>
      <c:barChart>
        <c:barDir val="col"/>
        <c:grouping val="clustered"/>
        <c:varyColors val="0"/>
        <c:ser>
          <c:idx val="0"/>
          <c:order val="0"/>
          <c:tx>
            <c:strRef>
              <c:f>'Summary per factory'!$B$30:$G$30</c:f>
              <c:strCache>
                <c:ptCount val="6"/>
                <c:pt idx="0">
                  <c:v>GFI Score:  AMM</c:v>
                </c:pt>
                <c:pt idx="1">
                  <c:v>Others</c:v>
                </c:pt>
                <c:pt idx="2">
                  <c:v>Lagging</c:v>
                </c:pt>
                <c:pt idx="3">
                  <c:v>Points</c:v>
                </c:pt>
                <c:pt idx="4">
                  <c:v>IPM</c:v>
                </c:pt>
                <c:pt idx="5">
                  <c:v>&gt;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8D6F-417E-9BC8-C5E3F247B51D}"/>
              </c:ext>
            </c:extLst>
          </c:dPt>
          <c:dPt>
            <c:idx val="3"/>
            <c:invertIfNegative val="0"/>
            <c:bubble3D val="0"/>
            <c:spPr>
              <a:solidFill>
                <a:srgbClr val="00B050"/>
              </a:solidFill>
            </c:spPr>
            <c:extLst>
              <c:ext xmlns:c16="http://schemas.microsoft.com/office/drawing/2014/chart" uri="{C3380CC4-5D6E-409C-BE32-E72D297353CC}">
                <c16:uniqueId val="{00000003-8D6F-417E-9BC8-C5E3F247B51D}"/>
              </c:ext>
            </c:extLst>
          </c:dPt>
          <c:dPt>
            <c:idx val="5"/>
            <c:invertIfNegative val="0"/>
            <c:bubble3D val="0"/>
            <c:spPr>
              <a:solidFill>
                <a:srgbClr val="00B050"/>
              </a:solidFill>
            </c:spPr>
            <c:extLst>
              <c:ext xmlns:c16="http://schemas.microsoft.com/office/drawing/2014/chart" uri="{C3380CC4-5D6E-409C-BE32-E72D297353CC}">
                <c16:uniqueId val="{00000005-8D6F-417E-9BC8-C5E3F247B51D}"/>
              </c:ext>
            </c:extLst>
          </c:dPt>
          <c:dPt>
            <c:idx val="7"/>
            <c:invertIfNegative val="0"/>
            <c:bubble3D val="0"/>
            <c:spPr>
              <a:solidFill>
                <a:srgbClr val="00B050"/>
              </a:solidFill>
            </c:spPr>
            <c:extLst>
              <c:ext xmlns:c16="http://schemas.microsoft.com/office/drawing/2014/chart" uri="{C3380CC4-5D6E-409C-BE32-E72D297353CC}">
                <c16:uniqueId val="{00000007-8D6F-417E-9BC8-C5E3F247B51D}"/>
              </c:ext>
            </c:extLst>
          </c:dPt>
          <c:dPt>
            <c:idx val="9"/>
            <c:invertIfNegative val="0"/>
            <c:bubble3D val="0"/>
            <c:spPr>
              <a:solidFill>
                <a:srgbClr val="00B050"/>
              </a:solidFill>
            </c:spPr>
            <c:extLst>
              <c:ext xmlns:c16="http://schemas.microsoft.com/office/drawing/2014/chart" uri="{C3380CC4-5D6E-409C-BE32-E72D297353CC}">
                <c16:uniqueId val="{00000009-8D6F-417E-9BC8-C5E3F247B51D}"/>
              </c:ext>
            </c:extLst>
          </c:dPt>
          <c:dPt>
            <c:idx val="10"/>
            <c:invertIfNegative val="0"/>
            <c:bubble3D val="0"/>
            <c:extLst>
              <c:ext xmlns:c16="http://schemas.microsoft.com/office/drawing/2014/chart" uri="{C3380CC4-5D6E-409C-BE32-E72D297353CC}">
                <c16:uniqueId val="{0000000A-8D6F-417E-9BC8-C5E3F247B51D}"/>
              </c:ext>
            </c:extLst>
          </c:dPt>
          <c:dPt>
            <c:idx val="11"/>
            <c:invertIfNegative val="0"/>
            <c:bubble3D val="0"/>
            <c:spPr>
              <a:solidFill>
                <a:srgbClr val="00B050"/>
              </a:solidFill>
            </c:spPr>
            <c:extLst>
              <c:ext xmlns:c16="http://schemas.microsoft.com/office/drawing/2014/chart" uri="{C3380CC4-5D6E-409C-BE32-E72D297353CC}">
                <c16:uniqueId val="{0000000C-8D6F-417E-9BC8-C5E3F247B51D}"/>
              </c:ext>
            </c:extLst>
          </c:dPt>
          <c:dPt>
            <c:idx val="12"/>
            <c:invertIfNegative val="0"/>
            <c:bubble3D val="0"/>
            <c:extLst>
              <c:ext xmlns:c16="http://schemas.microsoft.com/office/drawing/2014/chart" uri="{C3380CC4-5D6E-409C-BE32-E72D297353CC}">
                <c16:uniqueId val="{0000000D-8D6F-417E-9BC8-C5E3F247B51D}"/>
              </c:ext>
            </c:extLst>
          </c:dPt>
          <c:dPt>
            <c:idx val="13"/>
            <c:invertIfNegative val="0"/>
            <c:bubble3D val="0"/>
            <c:spPr>
              <a:solidFill>
                <a:srgbClr val="00B050"/>
              </a:solidFill>
            </c:spPr>
            <c:extLst>
              <c:ext xmlns:c16="http://schemas.microsoft.com/office/drawing/2014/chart" uri="{C3380CC4-5D6E-409C-BE32-E72D297353CC}">
                <c16:uniqueId val="{0000000F-8D6F-417E-9BC8-C5E3F247B51D}"/>
              </c:ext>
            </c:extLst>
          </c:dPt>
          <c:dPt>
            <c:idx val="14"/>
            <c:invertIfNegative val="0"/>
            <c:bubble3D val="0"/>
            <c:extLst>
              <c:ext xmlns:c16="http://schemas.microsoft.com/office/drawing/2014/chart" uri="{C3380CC4-5D6E-409C-BE32-E72D297353CC}">
                <c16:uniqueId val="{00000010-8D6F-417E-9BC8-C5E3F247B51D}"/>
              </c:ext>
            </c:extLst>
          </c:dPt>
          <c:dPt>
            <c:idx val="15"/>
            <c:invertIfNegative val="0"/>
            <c:bubble3D val="0"/>
            <c:spPr>
              <a:solidFill>
                <a:srgbClr val="00B050"/>
              </a:solidFill>
            </c:spPr>
            <c:extLst>
              <c:ext xmlns:c16="http://schemas.microsoft.com/office/drawing/2014/chart" uri="{C3380CC4-5D6E-409C-BE32-E72D297353CC}">
                <c16:uniqueId val="{00000012-8D6F-417E-9BC8-C5E3F247B51D}"/>
              </c:ext>
            </c:extLst>
          </c:dPt>
          <c:dPt>
            <c:idx val="16"/>
            <c:invertIfNegative val="0"/>
            <c:bubble3D val="0"/>
            <c:extLst>
              <c:ext xmlns:c16="http://schemas.microsoft.com/office/drawing/2014/chart" uri="{C3380CC4-5D6E-409C-BE32-E72D297353CC}">
                <c16:uniqueId val="{00000013-8D6F-417E-9BC8-C5E3F247B51D}"/>
              </c:ext>
            </c:extLst>
          </c:dPt>
          <c:dPt>
            <c:idx val="17"/>
            <c:invertIfNegative val="0"/>
            <c:bubble3D val="0"/>
            <c:spPr>
              <a:solidFill>
                <a:srgbClr val="00B050"/>
              </a:solidFill>
            </c:spPr>
            <c:extLst>
              <c:ext xmlns:c16="http://schemas.microsoft.com/office/drawing/2014/chart" uri="{C3380CC4-5D6E-409C-BE32-E72D297353CC}">
                <c16:uniqueId val="{00000015-8D6F-417E-9BC8-C5E3F247B51D}"/>
              </c:ext>
            </c:extLst>
          </c:dPt>
          <c:dPt>
            <c:idx val="18"/>
            <c:invertIfNegative val="0"/>
            <c:bubble3D val="0"/>
            <c:extLst>
              <c:ext xmlns:c16="http://schemas.microsoft.com/office/drawing/2014/chart" uri="{C3380CC4-5D6E-409C-BE32-E72D297353CC}">
                <c16:uniqueId val="{00000016-8D6F-417E-9BC8-C5E3F247B51D}"/>
              </c:ext>
            </c:extLst>
          </c:dPt>
          <c:dPt>
            <c:idx val="19"/>
            <c:invertIfNegative val="0"/>
            <c:bubble3D val="0"/>
            <c:spPr>
              <a:solidFill>
                <a:srgbClr val="00B050"/>
              </a:solidFill>
            </c:spPr>
            <c:extLst>
              <c:ext xmlns:c16="http://schemas.microsoft.com/office/drawing/2014/chart" uri="{C3380CC4-5D6E-409C-BE32-E72D297353CC}">
                <c16:uniqueId val="{00000018-8D6F-417E-9BC8-C5E3F247B51D}"/>
              </c:ext>
            </c:extLst>
          </c:dPt>
          <c:dPt>
            <c:idx val="20"/>
            <c:invertIfNegative val="0"/>
            <c:bubble3D val="0"/>
            <c:extLst>
              <c:ext xmlns:c16="http://schemas.microsoft.com/office/drawing/2014/chart" uri="{C3380CC4-5D6E-409C-BE32-E72D297353CC}">
                <c16:uniqueId val="{00000019-8D6F-417E-9BC8-C5E3F247B51D}"/>
              </c:ext>
            </c:extLst>
          </c:dPt>
          <c:dPt>
            <c:idx val="21"/>
            <c:invertIfNegative val="0"/>
            <c:bubble3D val="0"/>
            <c:spPr>
              <a:solidFill>
                <a:srgbClr val="00B050"/>
              </a:solidFill>
            </c:spPr>
            <c:extLst>
              <c:ext xmlns:c16="http://schemas.microsoft.com/office/drawing/2014/chart" uri="{C3380CC4-5D6E-409C-BE32-E72D297353CC}">
                <c16:uniqueId val="{0000001B-8D6F-417E-9BC8-C5E3F247B51D}"/>
              </c:ext>
            </c:extLst>
          </c:dPt>
          <c:dPt>
            <c:idx val="22"/>
            <c:invertIfNegative val="0"/>
            <c:bubble3D val="0"/>
            <c:extLst>
              <c:ext xmlns:c16="http://schemas.microsoft.com/office/drawing/2014/chart" uri="{C3380CC4-5D6E-409C-BE32-E72D297353CC}">
                <c16:uniqueId val="{0000001C-8D6F-417E-9BC8-C5E3F247B51D}"/>
              </c:ext>
            </c:extLst>
          </c:dPt>
          <c:dPt>
            <c:idx val="23"/>
            <c:invertIfNegative val="0"/>
            <c:bubble3D val="0"/>
            <c:spPr>
              <a:solidFill>
                <a:srgbClr val="00B050"/>
              </a:solidFill>
            </c:spPr>
            <c:extLst>
              <c:ext xmlns:c16="http://schemas.microsoft.com/office/drawing/2014/chart" uri="{C3380CC4-5D6E-409C-BE32-E72D297353CC}">
                <c16:uniqueId val="{0000001E-8D6F-417E-9BC8-C5E3F247B51D}"/>
              </c:ext>
            </c:extLst>
          </c:dPt>
          <c:dPt>
            <c:idx val="24"/>
            <c:invertIfNegative val="0"/>
            <c:bubble3D val="0"/>
            <c:extLst>
              <c:ext xmlns:c16="http://schemas.microsoft.com/office/drawing/2014/chart" uri="{C3380CC4-5D6E-409C-BE32-E72D297353CC}">
                <c16:uniqueId val="{0000001F-8D6F-417E-9BC8-C5E3F247B51D}"/>
              </c:ext>
            </c:extLst>
          </c:dPt>
          <c:dPt>
            <c:idx val="25"/>
            <c:invertIfNegative val="0"/>
            <c:bubble3D val="0"/>
            <c:extLst>
              <c:ext xmlns:c16="http://schemas.microsoft.com/office/drawing/2014/chart" uri="{C3380CC4-5D6E-409C-BE32-E72D297353CC}">
                <c16:uniqueId val="{00000020-8D6F-417E-9BC8-C5E3F247B51D}"/>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factory'!$L$30:$AA$30</c:f>
              <c:numCache>
                <c:formatCode>0.0</c:formatCode>
                <c:ptCount val="16"/>
                <c:pt idx="0">
                  <c:v>9</c:v>
                </c:pt>
                <c:pt idx="1">
                  <c:v>9.3826190476190465</c:v>
                </c:pt>
                <c:pt idx="2">
                  <c:v>9</c:v>
                </c:pt>
                <c:pt idx="3">
                  <c:v>9.5771428571428565</c:v>
                </c:pt>
                <c:pt idx="4">
                  <c:v>9</c:v>
                </c:pt>
                <c:pt idx="5">
                  <c:v>9.15</c:v>
                </c:pt>
                <c:pt idx="6">
                  <c:v>9</c:v>
                </c:pt>
                <c:pt idx="7">
                  <c:v>9.0971428571428579</c:v>
                </c:pt>
                <c:pt idx="8">
                  <c:v>9</c:v>
                </c:pt>
                <c:pt idx="9">
                  <c:v>9.7885714285714283</c:v>
                </c:pt>
                <c:pt idx="10">
                  <c:v>9</c:v>
                </c:pt>
                <c:pt idx="11">
                  <c:v>9.26</c:v>
                </c:pt>
                <c:pt idx="12">
                  <c:v>9</c:v>
                </c:pt>
                <c:pt idx="13">
                  <c:v>9</c:v>
                </c:pt>
                <c:pt idx="14">
                  <c:v>9</c:v>
                </c:pt>
                <c:pt idx="15">
                  <c:v>9.875</c:v>
                </c:pt>
              </c:numCache>
            </c:numRef>
          </c:val>
          <c:extLst>
            <c:ext xmlns:c16="http://schemas.microsoft.com/office/drawing/2014/chart" uri="{C3380CC4-5D6E-409C-BE32-E72D297353CC}">
              <c16:uniqueId val="{00000021-8D6F-417E-9BC8-C5E3F247B51D}"/>
            </c:ext>
          </c:extLst>
        </c:ser>
        <c:dLbls>
          <c:showLegendKey val="0"/>
          <c:showVal val="0"/>
          <c:showCatName val="0"/>
          <c:showSerName val="0"/>
          <c:showPercent val="0"/>
          <c:showBubbleSize val="0"/>
        </c:dLbls>
        <c:gapWidth val="30"/>
        <c:axId val="247208824"/>
        <c:axId val="247209216"/>
      </c:barChart>
      <c:catAx>
        <c:axId val="247208824"/>
        <c:scaling>
          <c:orientation val="minMax"/>
        </c:scaling>
        <c:delete val="0"/>
        <c:axPos val="b"/>
        <c:numFmt formatCode="General" sourceLinked="0"/>
        <c:majorTickMark val="none"/>
        <c:minorTickMark val="none"/>
        <c:tickLblPos val="nextTo"/>
        <c:crossAx val="247209216"/>
        <c:crossesAt val="-100"/>
        <c:auto val="1"/>
        <c:lblAlgn val="ctr"/>
        <c:lblOffset val="100"/>
        <c:noMultiLvlLbl val="0"/>
      </c:catAx>
      <c:valAx>
        <c:axId val="247209216"/>
        <c:scaling>
          <c:orientation val="minMax"/>
        </c:scaling>
        <c:delete val="0"/>
        <c:axPos val="l"/>
        <c:title>
          <c:tx>
            <c:rich>
              <a:bodyPr rot="-5400000" vert="horz"/>
              <a:lstStyle/>
              <a:p>
                <a:pPr>
                  <a:defRPr/>
                </a:pPr>
                <a:r>
                  <a:rPr lang="en-US"/>
                  <a:t>Points</a:t>
                </a:r>
              </a:p>
            </c:rich>
          </c:tx>
          <c:overlay val="0"/>
        </c:title>
        <c:numFmt formatCode="#,##0.0" sourceLinked="0"/>
        <c:majorTickMark val="out"/>
        <c:minorTickMark val="none"/>
        <c:tickLblPos val="nextTo"/>
        <c:crossAx val="247208824"/>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GFI Score: Quality</a:t>
            </a:r>
          </a:p>
        </c:rich>
      </c:tx>
      <c:overlay val="0"/>
    </c:title>
    <c:autoTitleDeleted val="0"/>
    <c:plotArea>
      <c:layout/>
      <c:barChart>
        <c:barDir val="col"/>
        <c:grouping val="clustered"/>
        <c:varyColors val="0"/>
        <c:ser>
          <c:idx val="0"/>
          <c:order val="0"/>
          <c:tx>
            <c:strRef>
              <c:f>'Summary per factory'!$B$31:$G$31</c:f>
              <c:strCache>
                <c:ptCount val="6"/>
                <c:pt idx="0">
                  <c:v>GFI Score:  QUALITY</c:v>
                </c:pt>
                <c:pt idx="1">
                  <c:v>Others</c:v>
                </c:pt>
                <c:pt idx="2">
                  <c:v>Lagging</c:v>
                </c:pt>
                <c:pt idx="3">
                  <c:v>Points</c:v>
                </c:pt>
                <c:pt idx="4">
                  <c:v>IPM</c:v>
                </c:pt>
                <c:pt idx="5">
                  <c:v>&gt;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7B2D-493F-B542-66BC46F69183}"/>
              </c:ext>
            </c:extLst>
          </c:dPt>
          <c:dPt>
            <c:idx val="3"/>
            <c:invertIfNegative val="0"/>
            <c:bubble3D val="0"/>
            <c:spPr>
              <a:solidFill>
                <a:srgbClr val="FF0000"/>
              </a:solidFill>
            </c:spPr>
            <c:extLst>
              <c:ext xmlns:c16="http://schemas.microsoft.com/office/drawing/2014/chart" uri="{C3380CC4-5D6E-409C-BE32-E72D297353CC}">
                <c16:uniqueId val="{00000003-7B2D-493F-B542-66BC46F69183}"/>
              </c:ext>
            </c:extLst>
          </c:dPt>
          <c:dPt>
            <c:idx val="5"/>
            <c:invertIfNegative val="0"/>
            <c:bubble3D val="0"/>
            <c:spPr>
              <a:solidFill>
                <a:srgbClr val="FF0000"/>
              </a:solidFill>
            </c:spPr>
            <c:extLst>
              <c:ext xmlns:c16="http://schemas.microsoft.com/office/drawing/2014/chart" uri="{C3380CC4-5D6E-409C-BE32-E72D297353CC}">
                <c16:uniqueId val="{00000005-7B2D-493F-B542-66BC46F69183}"/>
              </c:ext>
            </c:extLst>
          </c:dPt>
          <c:dPt>
            <c:idx val="7"/>
            <c:invertIfNegative val="0"/>
            <c:bubble3D val="0"/>
            <c:spPr>
              <a:solidFill>
                <a:srgbClr val="00B050"/>
              </a:solidFill>
            </c:spPr>
            <c:extLst>
              <c:ext xmlns:c16="http://schemas.microsoft.com/office/drawing/2014/chart" uri="{C3380CC4-5D6E-409C-BE32-E72D297353CC}">
                <c16:uniqueId val="{00000007-7B2D-493F-B542-66BC46F69183}"/>
              </c:ext>
            </c:extLst>
          </c:dPt>
          <c:dPt>
            <c:idx val="9"/>
            <c:invertIfNegative val="0"/>
            <c:bubble3D val="0"/>
            <c:spPr>
              <a:solidFill>
                <a:srgbClr val="00B050"/>
              </a:solidFill>
            </c:spPr>
            <c:extLst>
              <c:ext xmlns:c16="http://schemas.microsoft.com/office/drawing/2014/chart" uri="{C3380CC4-5D6E-409C-BE32-E72D297353CC}">
                <c16:uniqueId val="{00000009-7B2D-493F-B542-66BC46F69183}"/>
              </c:ext>
            </c:extLst>
          </c:dPt>
          <c:dPt>
            <c:idx val="10"/>
            <c:invertIfNegative val="0"/>
            <c:bubble3D val="0"/>
            <c:extLst>
              <c:ext xmlns:c16="http://schemas.microsoft.com/office/drawing/2014/chart" uri="{C3380CC4-5D6E-409C-BE32-E72D297353CC}">
                <c16:uniqueId val="{0000000A-7B2D-493F-B542-66BC46F69183}"/>
              </c:ext>
            </c:extLst>
          </c:dPt>
          <c:dPt>
            <c:idx val="11"/>
            <c:invertIfNegative val="0"/>
            <c:bubble3D val="0"/>
            <c:spPr>
              <a:solidFill>
                <a:srgbClr val="FF0000"/>
              </a:solidFill>
            </c:spPr>
            <c:extLst>
              <c:ext xmlns:c16="http://schemas.microsoft.com/office/drawing/2014/chart" uri="{C3380CC4-5D6E-409C-BE32-E72D297353CC}">
                <c16:uniqueId val="{0000000C-7B2D-493F-B542-66BC46F69183}"/>
              </c:ext>
            </c:extLst>
          </c:dPt>
          <c:dPt>
            <c:idx val="12"/>
            <c:invertIfNegative val="0"/>
            <c:bubble3D val="0"/>
            <c:extLst>
              <c:ext xmlns:c16="http://schemas.microsoft.com/office/drawing/2014/chart" uri="{C3380CC4-5D6E-409C-BE32-E72D297353CC}">
                <c16:uniqueId val="{0000000D-7B2D-493F-B542-66BC46F69183}"/>
              </c:ext>
            </c:extLst>
          </c:dPt>
          <c:dPt>
            <c:idx val="13"/>
            <c:invertIfNegative val="0"/>
            <c:bubble3D val="0"/>
            <c:spPr>
              <a:solidFill>
                <a:srgbClr val="FF0000"/>
              </a:solidFill>
            </c:spPr>
            <c:extLst>
              <c:ext xmlns:c16="http://schemas.microsoft.com/office/drawing/2014/chart" uri="{C3380CC4-5D6E-409C-BE32-E72D297353CC}">
                <c16:uniqueId val="{0000000F-7B2D-493F-B542-66BC46F69183}"/>
              </c:ext>
            </c:extLst>
          </c:dPt>
          <c:dPt>
            <c:idx val="14"/>
            <c:invertIfNegative val="0"/>
            <c:bubble3D val="0"/>
            <c:extLst>
              <c:ext xmlns:c16="http://schemas.microsoft.com/office/drawing/2014/chart" uri="{C3380CC4-5D6E-409C-BE32-E72D297353CC}">
                <c16:uniqueId val="{00000010-7B2D-493F-B542-66BC46F69183}"/>
              </c:ext>
            </c:extLst>
          </c:dPt>
          <c:dPt>
            <c:idx val="15"/>
            <c:invertIfNegative val="0"/>
            <c:bubble3D val="0"/>
            <c:spPr>
              <a:solidFill>
                <a:srgbClr val="00B050"/>
              </a:solidFill>
            </c:spPr>
            <c:extLst>
              <c:ext xmlns:c16="http://schemas.microsoft.com/office/drawing/2014/chart" uri="{C3380CC4-5D6E-409C-BE32-E72D297353CC}">
                <c16:uniqueId val="{00000012-7B2D-493F-B542-66BC46F69183}"/>
              </c:ext>
            </c:extLst>
          </c:dPt>
          <c:dPt>
            <c:idx val="16"/>
            <c:invertIfNegative val="0"/>
            <c:bubble3D val="0"/>
            <c:extLst>
              <c:ext xmlns:c16="http://schemas.microsoft.com/office/drawing/2014/chart" uri="{C3380CC4-5D6E-409C-BE32-E72D297353CC}">
                <c16:uniqueId val="{00000013-7B2D-493F-B542-66BC46F69183}"/>
              </c:ext>
            </c:extLst>
          </c:dPt>
          <c:dPt>
            <c:idx val="17"/>
            <c:invertIfNegative val="0"/>
            <c:bubble3D val="0"/>
            <c:spPr>
              <a:solidFill>
                <a:srgbClr val="00B050"/>
              </a:solidFill>
            </c:spPr>
            <c:extLst>
              <c:ext xmlns:c16="http://schemas.microsoft.com/office/drawing/2014/chart" uri="{C3380CC4-5D6E-409C-BE32-E72D297353CC}">
                <c16:uniqueId val="{00000015-7B2D-493F-B542-66BC46F69183}"/>
              </c:ext>
            </c:extLst>
          </c:dPt>
          <c:dPt>
            <c:idx val="18"/>
            <c:invertIfNegative val="0"/>
            <c:bubble3D val="0"/>
            <c:extLst>
              <c:ext xmlns:c16="http://schemas.microsoft.com/office/drawing/2014/chart" uri="{C3380CC4-5D6E-409C-BE32-E72D297353CC}">
                <c16:uniqueId val="{00000016-7B2D-493F-B542-66BC46F69183}"/>
              </c:ext>
            </c:extLst>
          </c:dPt>
          <c:dPt>
            <c:idx val="19"/>
            <c:invertIfNegative val="0"/>
            <c:bubble3D val="0"/>
            <c:spPr>
              <a:solidFill>
                <a:srgbClr val="FF0000"/>
              </a:solidFill>
            </c:spPr>
            <c:extLst>
              <c:ext xmlns:c16="http://schemas.microsoft.com/office/drawing/2014/chart" uri="{C3380CC4-5D6E-409C-BE32-E72D297353CC}">
                <c16:uniqueId val="{00000018-7B2D-493F-B542-66BC46F69183}"/>
              </c:ext>
            </c:extLst>
          </c:dPt>
          <c:dPt>
            <c:idx val="20"/>
            <c:invertIfNegative val="0"/>
            <c:bubble3D val="0"/>
            <c:extLst>
              <c:ext xmlns:c16="http://schemas.microsoft.com/office/drawing/2014/chart" uri="{C3380CC4-5D6E-409C-BE32-E72D297353CC}">
                <c16:uniqueId val="{00000019-7B2D-493F-B542-66BC46F69183}"/>
              </c:ext>
            </c:extLst>
          </c:dPt>
          <c:dPt>
            <c:idx val="21"/>
            <c:invertIfNegative val="0"/>
            <c:bubble3D val="0"/>
            <c:spPr>
              <a:solidFill>
                <a:srgbClr val="FF0000"/>
              </a:solidFill>
            </c:spPr>
            <c:extLst>
              <c:ext xmlns:c16="http://schemas.microsoft.com/office/drawing/2014/chart" uri="{C3380CC4-5D6E-409C-BE32-E72D297353CC}">
                <c16:uniqueId val="{0000001B-7B2D-493F-B542-66BC46F69183}"/>
              </c:ext>
            </c:extLst>
          </c:dPt>
          <c:dPt>
            <c:idx val="22"/>
            <c:invertIfNegative val="0"/>
            <c:bubble3D val="0"/>
            <c:extLst>
              <c:ext xmlns:c16="http://schemas.microsoft.com/office/drawing/2014/chart" uri="{C3380CC4-5D6E-409C-BE32-E72D297353CC}">
                <c16:uniqueId val="{0000001C-7B2D-493F-B542-66BC46F69183}"/>
              </c:ext>
            </c:extLst>
          </c:dPt>
          <c:dPt>
            <c:idx val="23"/>
            <c:invertIfNegative val="0"/>
            <c:bubble3D val="0"/>
            <c:spPr>
              <a:solidFill>
                <a:srgbClr val="00B050"/>
              </a:solidFill>
            </c:spPr>
            <c:extLst>
              <c:ext xmlns:c16="http://schemas.microsoft.com/office/drawing/2014/chart" uri="{C3380CC4-5D6E-409C-BE32-E72D297353CC}">
                <c16:uniqueId val="{0000001E-7B2D-493F-B542-66BC46F69183}"/>
              </c:ext>
            </c:extLst>
          </c:dPt>
          <c:dPt>
            <c:idx val="24"/>
            <c:invertIfNegative val="0"/>
            <c:bubble3D val="0"/>
            <c:extLst>
              <c:ext xmlns:c16="http://schemas.microsoft.com/office/drawing/2014/chart" uri="{C3380CC4-5D6E-409C-BE32-E72D297353CC}">
                <c16:uniqueId val="{0000001F-7B2D-493F-B542-66BC46F69183}"/>
              </c:ext>
            </c:extLst>
          </c:dPt>
          <c:dPt>
            <c:idx val="25"/>
            <c:invertIfNegative val="0"/>
            <c:bubble3D val="0"/>
            <c:extLst>
              <c:ext xmlns:c16="http://schemas.microsoft.com/office/drawing/2014/chart" uri="{C3380CC4-5D6E-409C-BE32-E72D297353CC}">
                <c16:uniqueId val="{00000020-7B2D-493F-B542-66BC46F69183}"/>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factory'!$L$31:$AA$31</c:f>
              <c:numCache>
                <c:formatCode>0.0</c:formatCode>
                <c:ptCount val="16"/>
                <c:pt idx="0">
                  <c:v>9</c:v>
                </c:pt>
                <c:pt idx="1">
                  <c:v>8.692166666666667</c:v>
                </c:pt>
                <c:pt idx="2">
                  <c:v>9</c:v>
                </c:pt>
                <c:pt idx="3">
                  <c:v>8.85</c:v>
                </c:pt>
                <c:pt idx="4">
                  <c:v>9</c:v>
                </c:pt>
                <c:pt idx="5">
                  <c:v>8.39</c:v>
                </c:pt>
                <c:pt idx="6">
                  <c:v>9</c:v>
                </c:pt>
                <c:pt idx="7">
                  <c:v>9.26</c:v>
                </c:pt>
                <c:pt idx="8">
                  <c:v>9</c:v>
                </c:pt>
                <c:pt idx="9">
                  <c:v>9.3449999999999989</c:v>
                </c:pt>
                <c:pt idx="10">
                  <c:v>9</c:v>
                </c:pt>
                <c:pt idx="11">
                  <c:v>8.16</c:v>
                </c:pt>
                <c:pt idx="12">
                  <c:v>9</c:v>
                </c:pt>
                <c:pt idx="13">
                  <c:v>7.87</c:v>
                </c:pt>
                <c:pt idx="14">
                  <c:v>9</c:v>
                </c:pt>
                <c:pt idx="15">
                  <c:v>9.6999999999999993</c:v>
                </c:pt>
              </c:numCache>
            </c:numRef>
          </c:val>
          <c:extLst>
            <c:ext xmlns:c16="http://schemas.microsoft.com/office/drawing/2014/chart" uri="{C3380CC4-5D6E-409C-BE32-E72D297353CC}">
              <c16:uniqueId val="{00000021-7B2D-493F-B542-66BC46F69183}"/>
            </c:ext>
          </c:extLst>
        </c:ser>
        <c:dLbls>
          <c:showLegendKey val="0"/>
          <c:showVal val="0"/>
          <c:showCatName val="0"/>
          <c:showSerName val="0"/>
          <c:showPercent val="0"/>
          <c:showBubbleSize val="0"/>
        </c:dLbls>
        <c:gapWidth val="30"/>
        <c:axId val="247210000"/>
        <c:axId val="247210392"/>
      </c:barChart>
      <c:catAx>
        <c:axId val="247210000"/>
        <c:scaling>
          <c:orientation val="minMax"/>
        </c:scaling>
        <c:delete val="0"/>
        <c:axPos val="b"/>
        <c:numFmt formatCode="General" sourceLinked="0"/>
        <c:majorTickMark val="none"/>
        <c:minorTickMark val="none"/>
        <c:tickLblPos val="nextTo"/>
        <c:crossAx val="247210392"/>
        <c:crossesAt val="-100"/>
        <c:auto val="1"/>
        <c:lblAlgn val="ctr"/>
        <c:lblOffset val="100"/>
        <c:noMultiLvlLbl val="0"/>
      </c:catAx>
      <c:valAx>
        <c:axId val="247210392"/>
        <c:scaling>
          <c:orientation val="minMax"/>
        </c:scaling>
        <c:delete val="0"/>
        <c:axPos val="l"/>
        <c:title>
          <c:tx>
            <c:rich>
              <a:bodyPr rot="-5400000" vert="horz"/>
              <a:lstStyle/>
              <a:p>
                <a:pPr>
                  <a:defRPr/>
                </a:pPr>
                <a:r>
                  <a:rPr lang="en-US"/>
                  <a:t>Points</a:t>
                </a:r>
              </a:p>
            </c:rich>
          </c:tx>
          <c:overlay val="0"/>
        </c:title>
        <c:numFmt formatCode="#,##0.0" sourceLinked="0"/>
        <c:majorTickMark val="out"/>
        <c:minorTickMark val="none"/>
        <c:tickLblPos val="nextTo"/>
        <c:crossAx val="247210000"/>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53648915187377"/>
          <c:y val="4.6357615894039736E-2"/>
          <c:w val="0.86390532544378695"/>
          <c:h val="0.66887417218543044"/>
        </c:manualLayout>
      </c:layout>
      <c:lineChart>
        <c:grouping val="standard"/>
        <c:varyColors val="0"/>
        <c:ser>
          <c:idx val="0"/>
          <c:order val="0"/>
          <c:tx>
            <c:strRef>
              <c:f>'CWAR 16'!$B$31</c:f>
              <c:strCache>
                <c:ptCount val="1"/>
                <c:pt idx="0">
                  <c:v>Asset Intensity </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16'!$G$31:$AA$31</c:f>
              <c:numCache>
                <c:formatCode>0%</c:formatCode>
                <c:ptCount val="21"/>
                <c:pt idx="5" formatCode="0.0%">
                  <c:v>0.79677169568107697</c:v>
                </c:pt>
                <c:pt idx="6" formatCode="0.0%">
                  <c:v>0.82799999999999996</c:v>
                </c:pt>
                <c:pt idx="7" formatCode="0.0%">
                  <c:v>0.82</c:v>
                </c:pt>
                <c:pt idx="8" formatCode="0.0%">
                  <c:v>0.81100000000000005</c:v>
                </c:pt>
                <c:pt idx="9" formatCode="0.0%">
                  <c:v>0.80100000000000005</c:v>
                </c:pt>
                <c:pt idx="10" formatCode="0.0%">
                  <c:v>0.81499999999999995</c:v>
                </c:pt>
                <c:pt idx="11" formatCode="0.0%">
                  <c:v>0.80300000000000005</c:v>
                </c:pt>
                <c:pt idx="12" formatCode="0.0%">
                  <c:v>0.82099999999999995</c:v>
                </c:pt>
                <c:pt idx="13" formatCode="0.0%">
                  <c:v>0.81899999999999995</c:v>
                </c:pt>
                <c:pt idx="14" formatCode="0.0%">
                  <c:v>0.82399999999999995</c:v>
                </c:pt>
                <c:pt idx="15" formatCode="0.0%">
                  <c:v>0.80100000000000005</c:v>
                </c:pt>
              </c:numCache>
            </c:numRef>
          </c:val>
          <c:smooth val="0"/>
          <c:extLst>
            <c:ext xmlns:c16="http://schemas.microsoft.com/office/drawing/2014/chart" uri="{C3380CC4-5D6E-409C-BE32-E72D297353CC}">
              <c16:uniqueId val="{00000000-2B73-421E-883F-19D946D92330}"/>
            </c:ext>
          </c:extLst>
        </c:ser>
        <c:ser>
          <c:idx val="1"/>
          <c:order val="1"/>
          <c:tx>
            <c:strRef>
              <c:f>'CWAR 16'!$B$179</c:f>
              <c:strCache>
                <c:ptCount val="1"/>
                <c:pt idx="0">
                  <c:v>Asset Intensity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16'!$G$179:$AA$179</c:f>
              <c:numCache>
                <c:formatCode>0</c:formatCode>
                <c:ptCount val="21"/>
                <c:pt idx="0">
                  <c:v>0.82799999999999996</c:v>
                </c:pt>
                <c:pt idx="1">
                  <c:v>0.82799999999999996</c:v>
                </c:pt>
                <c:pt idx="2">
                  <c:v>0.82799999999999996</c:v>
                </c:pt>
                <c:pt idx="3">
                  <c:v>0.82799999999999996</c:v>
                </c:pt>
                <c:pt idx="4">
                  <c:v>0.82799999999999996</c:v>
                </c:pt>
                <c:pt idx="5">
                  <c:v>0.82799999999999996</c:v>
                </c:pt>
                <c:pt idx="6">
                  <c:v>0.82799999999999996</c:v>
                </c:pt>
                <c:pt idx="8">
                  <c:v>0.82799999999999996</c:v>
                </c:pt>
                <c:pt idx="9">
                  <c:v>0.82799999999999996</c:v>
                </c:pt>
                <c:pt idx="10" formatCode="General">
                  <c:v>0.82799999999999996</c:v>
                </c:pt>
                <c:pt idx="11">
                  <c:v>0.82799999999999996</c:v>
                </c:pt>
                <c:pt idx="12">
                  <c:v>0.82799999999999996</c:v>
                </c:pt>
                <c:pt idx="13">
                  <c:v>0.82799999999999996</c:v>
                </c:pt>
                <c:pt idx="14">
                  <c:v>0.82799999999999996</c:v>
                </c:pt>
                <c:pt idx="15">
                  <c:v>0.82799999999999996</c:v>
                </c:pt>
                <c:pt idx="16">
                  <c:v>0.82799999999999996</c:v>
                </c:pt>
                <c:pt idx="17" formatCode="General">
                  <c:v>0.82799999999999996</c:v>
                </c:pt>
                <c:pt idx="18" formatCode="General">
                  <c:v>0.82799999999999996</c:v>
                </c:pt>
                <c:pt idx="19" formatCode="General">
                  <c:v>0.82799999999999996</c:v>
                </c:pt>
                <c:pt idx="20" formatCode="General">
                  <c:v>0.82799999999999996</c:v>
                </c:pt>
              </c:numCache>
            </c:numRef>
          </c:val>
          <c:smooth val="0"/>
          <c:extLst>
            <c:ext xmlns:c16="http://schemas.microsoft.com/office/drawing/2014/chart" uri="{C3380CC4-5D6E-409C-BE32-E72D297353CC}">
              <c16:uniqueId val="{00000001-2B73-421E-883F-19D946D92330}"/>
            </c:ext>
          </c:extLst>
        </c:ser>
        <c:dLbls>
          <c:showLegendKey val="0"/>
          <c:showVal val="0"/>
          <c:showCatName val="0"/>
          <c:showSerName val="0"/>
          <c:showPercent val="0"/>
          <c:showBubbleSize val="0"/>
        </c:dLbls>
        <c:marker val="1"/>
        <c:smooth val="0"/>
        <c:axId val="247210784"/>
        <c:axId val="247211176"/>
      </c:lineChart>
      <c:catAx>
        <c:axId val="247210784"/>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47211176"/>
        <c:crosses val="autoZero"/>
        <c:auto val="1"/>
        <c:lblAlgn val="ctr"/>
        <c:lblOffset val="100"/>
        <c:noMultiLvlLbl val="0"/>
      </c:catAx>
      <c:valAx>
        <c:axId val="247211176"/>
        <c:scaling>
          <c:orientation val="minMax"/>
        </c:scaling>
        <c:delete val="0"/>
        <c:axPos val="l"/>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47210784"/>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580645161290328E-2"/>
          <c:y val="4.8611111111111112E-2"/>
          <c:w val="0.89516129032258063"/>
          <c:h val="0.65625"/>
        </c:manualLayout>
      </c:layout>
      <c:lineChart>
        <c:grouping val="standard"/>
        <c:varyColors val="0"/>
        <c:ser>
          <c:idx val="0"/>
          <c:order val="0"/>
          <c:tx>
            <c:strRef>
              <c:f>'CWAR 16'!$B$32</c:f>
              <c:strCache>
                <c:ptCount val="1"/>
                <c:pt idx="0">
                  <c:v>Total Factory Productivity</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16'!$G$32:$AA$32</c:f>
              <c:numCache>
                <c:formatCode>0.0</c:formatCode>
                <c:ptCount val="21"/>
                <c:pt idx="5" formatCode="0.00">
                  <c:v>5.6573070458073689</c:v>
                </c:pt>
                <c:pt idx="6" formatCode="0.00">
                  <c:v>7.5327232698998383</c:v>
                </c:pt>
                <c:pt idx="7">
                  <c:v>6.0222920158744131</c:v>
                </c:pt>
                <c:pt idx="8">
                  <c:v>5.9957787542938359</c:v>
                </c:pt>
                <c:pt idx="9">
                  <c:v>5.5908010996799602</c:v>
                </c:pt>
                <c:pt idx="10">
                  <c:v>5.7662647575956845</c:v>
                </c:pt>
                <c:pt idx="11">
                  <c:v>6.0173998164472522</c:v>
                </c:pt>
                <c:pt idx="12">
                  <c:v>6.2004858280503248</c:v>
                </c:pt>
                <c:pt idx="13">
                  <c:v>6.2824170392863596</c:v>
                </c:pt>
                <c:pt idx="14">
                  <c:v>6.5311294209169608</c:v>
                </c:pt>
                <c:pt idx="15">
                  <c:v>6.1558212311202931</c:v>
                </c:pt>
              </c:numCache>
            </c:numRef>
          </c:val>
          <c:smooth val="0"/>
          <c:extLst>
            <c:ext xmlns:c16="http://schemas.microsoft.com/office/drawing/2014/chart" uri="{C3380CC4-5D6E-409C-BE32-E72D297353CC}">
              <c16:uniqueId val="{00000000-AD59-44DD-A407-805F727E9188}"/>
            </c:ext>
          </c:extLst>
        </c:ser>
        <c:ser>
          <c:idx val="1"/>
          <c:order val="1"/>
          <c:tx>
            <c:strRef>
              <c:f>'CWAR 16'!$B$180</c:f>
              <c:strCache>
                <c:ptCount val="1"/>
                <c:pt idx="0">
                  <c:v>Total Factory Productivity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16'!$G$180:$AA$180</c:f>
              <c:numCache>
                <c:formatCode>_-* #,##0.0_-;\-* #,##0.0_-;_-* "-"??_-;_-@_-</c:formatCode>
                <c:ptCount val="21"/>
                <c:pt idx="0">
                  <c:v>7.5327232698998383</c:v>
                </c:pt>
                <c:pt idx="1">
                  <c:v>7.5327232698998383</c:v>
                </c:pt>
                <c:pt idx="2">
                  <c:v>7.5327232698998383</c:v>
                </c:pt>
                <c:pt idx="3">
                  <c:v>7.5327232698998383</c:v>
                </c:pt>
                <c:pt idx="4">
                  <c:v>7.5327232698998383</c:v>
                </c:pt>
                <c:pt idx="5">
                  <c:v>7.5327232698998383</c:v>
                </c:pt>
                <c:pt idx="6">
                  <c:v>7.5327232698998383</c:v>
                </c:pt>
                <c:pt idx="8">
                  <c:v>7.5327232698998383</c:v>
                </c:pt>
                <c:pt idx="9">
                  <c:v>7.5327232698998383</c:v>
                </c:pt>
                <c:pt idx="10">
                  <c:v>7.5327232698998383</c:v>
                </c:pt>
                <c:pt idx="11">
                  <c:v>7.5327232698998383</c:v>
                </c:pt>
                <c:pt idx="12">
                  <c:v>7.5327232698998383</c:v>
                </c:pt>
                <c:pt idx="13">
                  <c:v>7.5327232698998383</c:v>
                </c:pt>
                <c:pt idx="14">
                  <c:v>7.5327232698998383</c:v>
                </c:pt>
                <c:pt idx="15">
                  <c:v>7.5327232698998383</c:v>
                </c:pt>
                <c:pt idx="16">
                  <c:v>7.5327232698998383</c:v>
                </c:pt>
                <c:pt idx="17">
                  <c:v>7.5327232698998383</c:v>
                </c:pt>
                <c:pt idx="18" formatCode="General">
                  <c:v>7.5327232698998383</c:v>
                </c:pt>
                <c:pt idx="19" formatCode="General">
                  <c:v>7.5327232698998383</c:v>
                </c:pt>
                <c:pt idx="20" formatCode="General">
                  <c:v>7.5327232698998383</c:v>
                </c:pt>
              </c:numCache>
            </c:numRef>
          </c:val>
          <c:smooth val="0"/>
          <c:extLst>
            <c:ext xmlns:c16="http://schemas.microsoft.com/office/drawing/2014/chart" uri="{C3380CC4-5D6E-409C-BE32-E72D297353CC}">
              <c16:uniqueId val="{00000001-AD59-44DD-A407-805F727E9188}"/>
            </c:ext>
          </c:extLst>
        </c:ser>
        <c:dLbls>
          <c:showLegendKey val="0"/>
          <c:showVal val="0"/>
          <c:showCatName val="0"/>
          <c:showSerName val="0"/>
          <c:showPercent val="0"/>
          <c:showBubbleSize val="0"/>
        </c:dLbls>
        <c:marker val="1"/>
        <c:smooth val="0"/>
        <c:axId val="247211568"/>
        <c:axId val="247211960"/>
      </c:lineChart>
      <c:catAx>
        <c:axId val="24721156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47211960"/>
        <c:crosses val="autoZero"/>
        <c:auto val="1"/>
        <c:lblAlgn val="ctr"/>
        <c:lblOffset val="100"/>
        <c:noMultiLvlLbl val="0"/>
      </c:catAx>
      <c:valAx>
        <c:axId val="247211960"/>
        <c:scaling>
          <c:orientation val="minMax"/>
        </c:scaling>
        <c:delete val="0"/>
        <c:axPos val="l"/>
        <c:numFmt formatCode="0.0"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247211568"/>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lineChart>
        <c:grouping val="standard"/>
        <c:varyColors val="0"/>
        <c:ser>
          <c:idx val="0"/>
          <c:order val="0"/>
          <c:tx>
            <c:strRef>
              <c:f>'CWAR 16'!$B$27</c:f>
              <c:strCache>
                <c:ptCount val="1"/>
                <c:pt idx="0">
                  <c:v>GFI Score</c:v>
                </c:pt>
              </c:strCache>
            </c:strRef>
          </c:tx>
          <c:cat>
            <c:strRef>
              <c:f>'CWAR 16'!$G$3:$AC$3</c:f>
              <c:strCache>
                <c:ptCount val="23"/>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pt idx="21">
                  <c:v>Comments/Issues</c:v>
                </c:pt>
                <c:pt idx="22">
                  <c:v>Comments/Actions </c:v>
                </c:pt>
              </c:strCache>
            </c:strRef>
          </c:cat>
          <c:val>
            <c:numRef>
              <c:f>'CWAR 16'!$G$27:$AA$27</c:f>
              <c:numCache>
                <c:formatCode>General</c:formatCode>
                <c:ptCount val="21"/>
                <c:pt idx="5" formatCode="0.00">
                  <c:v>9.5</c:v>
                </c:pt>
                <c:pt idx="6" formatCode="0.00">
                  <c:v>9.3800000000000008</c:v>
                </c:pt>
                <c:pt idx="7" formatCode="0.0">
                  <c:v>9</c:v>
                </c:pt>
                <c:pt idx="8" formatCode="0.00">
                  <c:v>8.8087857142857136</c:v>
                </c:pt>
                <c:pt idx="9" formatCode="0.00">
                  <c:v>8.6780000000000008</c:v>
                </c:pt>
                <c:pt idx="10" formatCode="0.00">
                  <c:v>8.5624285714285708</c:v>
                </c:pt>
                <c:pt idx="11" formatCode="0.00">
                  <c:v>8.9131428571428568</c:v>
                </c:pt>
                <c:pt idx="12" formatCode="0.00">
                  <c:v>8.9655714285714279</c:v>
                </c:pt>
                <c:pt idx="13" formatCode="0.00">
                  <c:v>8.8699999999999992</c:v>
                </c:pt>
                <c:pt idx="14" formatCode="0.00">
                  <c:v>8.8635714285714293</c:v>
                </c:pt>
                <c:pt idx="15" formatCode="0.00">
                  <c:v>8.8754285714285714</c:v>
                </c:pt>
              </c:numCache>
            </c:numRef>
          </c:val>
          <c:smooth val="0"/>
          <c:extLst>
            <c:ext xmlns:c16="http://schemas.microsoft.com/office/drawing/2014/chart" uri="{C3380CC4-5D6E-409C-BE32-E72D297353CC}">
              <c16:uniqueId val="{00000000-FDB6-49A6-A2D5-A8B131E2722E}"/>
            </c:ext>
          </c:extLst>
        </c:ser>
        <c:ser>
          <c:idx val="1"/>
          <c:order val="1"/>
          <c:tx>
            <c:strRef>
              <c:f>'CWAR 16'!$B$175</c:f>
              <c:strCache>
                <c:ptCount val="1"/>
                <c:pt idx="0">
                  <c:v>GFI Score Target</c:v>
                </c:pt>
              </c:strCache>
            </c:strRef>
          </c:tx>
          <c:spPr>
            <a:ln>
              <a:solidFill>
                <a:schemeClr val="tx1"/>
              </a:solidFill>
            </a:ln>
          </c:spPr>
          <c:marker>
            <c:symbol val="none"/>
          </c:marker>
          <c:val>
            <c:numRef>
              <c:f>'CWAR 16'!$G$175:$AA$175</c:f>
              <c:numCache>
                <c:formatCode>0</c:formatCode>
                <c:ptCount val="21"/>
                <c:pt idx="0">
                  <c:v>9.3800000000000008</c:v>
                </c:pt>
                <c:pt idx="1">
                  <c:v>9.3800000000000008</c:v>
                </c:pt>
                <c:pt idx="2">
                  <c:v>9.3800000000000008</c:v>
                </c:pt>
                <c:pt idx="3">
                  <c:v>9.3800000000000008</c:v>
                </c:pt>
                <c:pt idx="4">
                  <c:v>9.3800000000000008</c:v>
                </c:pt>
                <c:pt idx="5">
                  <c:v>9.3800000000000008</c:v>
                </c:pt>
                <c:pt idx="6">
                  <c:v>9.3800000000000008</c:v>
                </c:pt>
                <c:pt idx="8">
                  <c:v>9.3800000000000008</c:v>
                </c:pt>
                <c:pt idx="9">
                  <c:v>9.3800000000000008</c:v>
                </c:pt>
                <c:pt idx="10" formatCode="General">
                  <c:v>9.3800000000000008</c:v>
                </c:pt>
                <c:pt idx="11">
                  <c:v>9.3800000000000008</c:v>
                </c:pt>
                <c:pt idx="12">
                  <c:v>9.3800000000000008</c:v>
                </c:pt>
                <c:pt idx="13">
                  <c:v>9.3800000000000008</c:v>
                </c:pt>
                <c:pt idx="14">
                  <c:v>9.3800000000000008</c:v>
                </c:pt>
                <c:pt idx="15">
                  <c:v>9.3800000000000008</c:v>
                </c:pt>
                <c:pt idx="16">
                  <c:v>9.3800000000000008</c:v>
                </c:pt>
                <c:pt idx="17" formatCode="General">
                  <c:v>9.3800000000000008</c:v>
                </c:pt>
                <c:pt idx="18" formatCode="General">
                  <c:v>9.3800000000000008</c:v>
                </c:pt>
                <c:pt idx="19" formatCode="General">
                  <c:v>9.3800000000000008</c:v>
                </c:pt>
                <c:pt idx="20" formatCode="General">
                  <c:v>9.3800000000000008</c:v>
                </c:pt>
              </c:numCache>
            </c:numRef>
          </c:val>
          <c:smooth val="0"/>
          <c:extLst>
            <c:ext xmlns:c16="http://schemas.microsoft.com/office/drawing/2014/chart" uri="{C3380CC4-5D6E-409C-BE32-E72D297353CC}">
              <c16:uniqueId val="{00000001-FDB6-49A6-A2D5-A8B131E2722E}"/>
            </c:ext>
          </c:extLst>
        </c:ser>
        <c:dLbls>
          <c:showLegendKey val="0"/>
          <c:showVal val="0"/>
          <c:showCatName val="0"/>
          <c:showSerName val="0"/>
          <c:showPercent val="0"/>
          <c:showBubbleSize val="0"/>
        </c:dLbls>
        <c:marker val="1"/>
        <c:smooth val="0"/>
        <c:axId val="239911816"/>
        <c:axId val="239911424"/>
      </c:lineChart>
      <c:catAx>
        <c:axId val="23991181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39911424"/>
        <c:crosses val="autoZero"/>
        <c:auto val="1"/>
        <c:lblAlgn val="ctr"/>
        <c:lblOffset val="100"/>
        <c:noMultiLvlLbl val="0"/>
      </c:catAx>
      <c:valAx>
        <c:axId val="239911424"/>
        <c:scaling>
          <c:orientation val="minMax"/>
          <c:max val="10"/>
          <c:min val="7"/>
        </c:scaling>
        <c:delete val="0"/>
        <c:axPos val="l"/>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39911816"/>
        <c:crosses val="autoZero"/>
        <c:crossBetween val="between"/>
      </c:valAx>
    </c:plotArea>
    <c:legend>
      <c:legendPos val="b"/>
      <c:layout>
        <c:manualLayout>
          <c:xMode val="edge"/>
          <c:yMode val="edge"/>
          <c:x val="0.20878260334645671"/>
          <c:y val="0.88776689354508653"/>
          <c:w val="0.59014538221784774"/>
          <c:h val="4.8675118999955469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lineChart>
        <c:grouping val="standard"/>
        <c:varyColors val="0"/>
        <c:ser>
          <c:idx val="0"/>
          <c:order val="0"/>
          <c:tx>
            <c:strRef>
              <c:f>'CWAR 16'!$B$28</c:f>
              <c:strCache>
                <c:ptCount val="1"/>
                <c:pt idx="0">
                  <c:v>GFI Score:  MANUFACTURING</c:v>
                </c:pt>
              </c:strCache>
            </c:strRef>
          </c:tx>
          <c:cat>
            <c:strRef>
              <c:f>'CWAR 16'!$G$3:$AC$3</c:f>
              <c:strCache>
                <c:ptCount val="23"/>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pt idx="21">
                  <c:v>Comments/Issues</c:v>
                </c:pt>
                <c:pt idx="22">
                  <c:v>Comments/Actions </c:v>
                </c:pt>
              </c:strCache>
            </c:strRef>
          </c:cat>
          <c:val>
            <c:numRef>
              <c:f>'CWAR 16'!$G$28:$AA$28</c:f>
              <c:numCache>
                <c:formatCode>General</c:formatCode>
                <c:ptCount val="21"/>
                <c:pt idx="6" formatCode="0.00">
                  <c:v>9.35</c:v>
                </c:pt>
                <c:pt idx="7" formatCode="0.0">
                  <c:v>9</c:v>
                </c:pt>
                <c:pt idx="8" formatCode="0.00">
                  <c:v>8.3491666666666671</c:v>
                </c:pt>
                <c:pt idx="9" formatCode="0.00">
                  <c:v>8.0954285714285721</c:v>
                </c:pt>
                <c:pt idx="10" formatCode="0.00">
                  <c:v>8.1904285714285709</c:v>
                </c:pt>
                <c:pt idx="11" formatCode="0.00">
                  <c:v>8.4761428571428574</c:v>
                </c:pt>
                <c:pt idx="12" formatCode="0.00">
                  <c:v>8.6664285714285718</c:v>
                </c:pt>
                <c:pt idx="13" formatCode="0.00">
                  <c:v>8.0951428571428572</c:v>
                </c:pt>
                <c:pt idx="14" formatCode="0.00">
                  <c:v>8.5714285714285712</c:v>
                </c:pt>
                <c:pt idx="15" formatCode="0.00">
                  <c:v>8.4761428571428574</c:v>
                </c:pt>
              </c:numCache>
            </c:numRef>
          </c:val>
          <c:smooth val="0"/>
          <c:extLst>
            <c:ext xmlns:c16="http://schemas.microsoft.com/office/drawing/2014/chart" uri="{C3380CC4-5D6E-409C-BE32-E72D297353CC}">
              <c16:uniqueId val="{00000000-FE22-4601-A379-98746CDB421F}"/>
            </c:ext>
          </c:extLst>
        </c:ser>
        <c:ser>
          <c:idx val="1"/>
          <c:order val="1"/>
          <c:tx>
            <c:strRef>
              <c:f>'CWAR 16'!$B$176</c:f>
              <c:strCache>
                <c:ptCount val="1"/>
                <c:pt idx="0">
                  <c:v>GFI Score:  MANUFACTURING Target</c:v>
                </c:pt>
              </c:strCache>
            </c:strRef>
          </c:tx>
          <c:spPr>
            <a:ln>
              <a:solidFill>
                <a:schemeClr val="tx1"/>
              </a:solidFill>
            </a:ln>
          </c:spPr>
          <c:marker>
            <c:symbol val="none"/>
          </c:marker>
          <c:cat>
            <c:strRef>
              <c:f>'CWAR 16'!$G$152:$AA$152</c:f>
              <c:strCache>
                <c:ptCount val="21"/>
                <c:pt idx="0">
                  <c:v>Act '09</c:v>
                </c:pt>
                <c:pt idx="1">
                  <c:v>Act '10</c:v>
                </c:pt>
                <c:pt idx="2">
                  <c:v>Act '11</c:v>
                </c:pt>
                <c:pt idx="3">
                  <c:v>Act '12</c:v>
                </c:pt>
                <c:pt idx="4">
                  <c:v>Act '13</c:v>
                </c:pt>
                <c:pt idx="5">
                  <c:v>Act '14</c:v>
                </c:pt>
                <c:pt idx="6">
                  <c:v>Act '15</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16'!$G$176:$AA$176</c:f>
              <c:numCache>
                <c:formatCode>0</c:formatCode>
                <c:ptCount val="21"/>
                <c:pt idx="0">
                  <c:v>9.35</c:v>
                </c:pt>
                <c:pt idx="1">
                  <c:v>9.35</c:v>
                </c:pt>
                <c:pt idx="2">
                  <c:v>9.35</c:v>
                </c:pt>
                <c:pt idx="3">
                  <c:v>9.35</c:v>
                </c:pt>
                <c:pt idx="4">
                  <c:v>9.35</c:v>
                </c:pt>
                <c:pt idx="5">
                  <c:v>9.35</c:v>
                </c:pt>
                <c:pt idx="6">
                  <c:v>9.35</c:v>
                </c:pt>
                <c:pt idx="8">
                  <c:v>9.35</c:v>
                </c:pt>
                <c:pt idx="9">
                  <c:v>9.35</c:v>
                </c:pt>
                <c:pt idx="10" formatCode="General">
                  <c:v>9.35</c:v>
                </c:pt>
                <c:pt idx="11">
                  <c:v>9.35</c:v>
                </c:pt>
                <c:pt idx="12">
                  <c:v>9.35</c:v>
                </c:pt>
                <c:pt idx="13">
                  <c:v>9.35</c:v>
                </c:pt>
                <c:pt idx="14">
                  <c:v>9.35</c:v>
                </c:pt>
                <c:pt idx="15">
                  <c:v>9.35</c:v>
                </c:pt>
                <c:pt idx="16">
                  <c:v>9.35</c:v>
                </c:pt>
                <c:pt idx="17" formatCode="General">
                  <c:v>9.35</c:v>
                </c:pt>
                <c:pt idx="18" formatCode="General">
                  <c:v>9.35</c:v>
                </c:pt>
                <c:pt idx="19" formatCode="General">
                  <c:v>9.35</c:v>
                </c:pt>
                <c:pt idx="20" formatCode="General">
                  <c:v>9.35</c:v>
                </c:pt>
              </c:numCache>
            </c:numRef>
          </c:val>
          <c:smooth val="0"/>
          <c:extLst>
            <c:ext xmlns:c16="http://schemas.microsoft.com/office/drawing/2014/chart" uri="{C3380CC4-5D6E-409C-BE32-E72D297353CC}">
              <c16:uniqueId val="{00000001-FE22-4601-A379-98746CDB421F}"/>
            </c:ext>
          </c:extLst>
        </c:ser>
        <c:dLbls>
          <c:showLegendKey val="0"/>
          <c:showVal val="0"/>
          <c:showCatName val="0"/>
          <c:showSerName val="0"/>
          <c:showPercent val="0"/>
          <c:showBubbleSize val="0"/>
        </c:dLbls>
        <c:marker val="1"/>
        <c:smooth val="0"/>
        <c:axId val="247212744"/>
        <c:axId val="247213136"/>
      </c:lineChart>
      <c:catAx>
        <c:axId val="247212744"/>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47213136"/>
        <c:crosses val="autoZero"/>
        <c:auto val="1"/>
        <c:lblAlgn val="ctr"/>
        <c:lblOffset val="100"/>
        <c:noMultiLvlLbl val="0"/>
      </c:catAx>
      <c:valAx>
        <c:axId val="247213136"/>
        <c:scaling>
          <c:orientation val="minMax"/>
          <c:max val="10"/>
          <c:min val="7"/>
        </c:scaling>
        <c:delete val="0"/>
        <c:axPos val="l"/>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47212744"/>
        <c:crosses val="autoZero"/>
        <c:crossBetween val="between"/>
      </c:valAx>
    </c:plotArea>
    <c:legend>
      <c:legendPos val="b"/>
      <c:layout>
        <c:manualLayout>
          <c:xMode val="edge"/>
          <c:yMode val="edge"/>
          <c:x val="7.9388533464566938E-2"/>
          <c:y val="0.88776689354508653"/>
          <c:w val="0.78423638451443556"/>
          <c:h val="4.8675118999955469E-2"/>
        </c:manualLayout>
      </c:layout>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lineChart>
        <c:grouping val="standard"/>
        <c:varyColors val="0"/>
        <c:ser>
          <c:idx val="0"/>
          <c:order val="0"/>
          <c:tx>
            <c:strRef>
              <c:f>'CWAR 16'!$B$29</c:f>
              <c:strCache>
                <c:ptCount val="1"/>
                <c:pt idx="0">
                  <c:v>GFI Score:  AMM</c:v>
                </c:pt>
              </c:strCache>
            </c:strRef>
          </c:tx>
          <c:cat>
            <c:strRef>
              <c:f>'CWAR 16'!$G$3:$AC$3</c:f>
              <c:strCache>
                <c:ptCount val="23"/>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pt idx="21">
                  <c:v>Comments/Issues</c:v>
                </c:pt>
                <c:pt idx="22">
                  <c:v>Comments/Actions </c:v>
                </c:pt>
              </c:strCache>
            </c:strRef>
          </c:cat>
          <c:val>
            <c:numRef>
              <c:f>'CWAR 16'!$G$29:$AA$29</c:f>
              <c:numCache>
                <c:formatCode>General</c:formatCode>
                <c:ptCount val="21"/>
                <c:pt idx="6" formatCode="0.00">
                  <c:v>9.25</c:v>
                </c:pt>
                <c:pt idx="7" formatCode="0.0">
                  <c:v>9</c:v>
                </c:pt>
                <c:pt idx="8" formatCode="0.00">
                  <c:v>9.3826190476190465</c:v>
                </c:pt>
                <c:pt idx="9" formatCode="0.00">
                  <c:v>9.1534285714285719</c:v>
                </c:pt>
                <c:pt idx="10" formatCode="0.00">
                  <c:v>8.9415714285714287</c:v>
                </c:pt>
                <c:pt idx="11" formatCode="0.00">
                  <c:v>9.5765714285714285</c:v>
                </c:pt>
                <c:pt idx="12" formatCode="0.00">
                  <c:v>9.5765714285714285</c:v>
                </c:pt>
                <c:pt idx="13" formatCode="0.00">
                  <c:v>9.6824285714285718</c:v>
                </c:pt>
                <c:pt idx="14" formatCode="0.00">
                  <c:v>9.3651428571428568</c:v>
                </c:pt>
                <c:pt idx="15" formatCode="0.00">
                  <c:v>9.3651428571428568</c:v>
                </c:pt>
              </c:numCache>
            </c:numRef>
          </c:val>
          <c:smooth val="0"/>
          <c:extLst>
            <c:ext xmlns:c16="http://schemas.microsoft.com/office/drawing/2014/chart" uri="{C3380CC4-5D6E-409C-BE32-E72D297353CC}">
              <c16:uniqueId val="{00000000-9E57-4D02-B6AF-3D0133921D7C}"/>
            </c:ext>
          </c:extLst>
        </c:ser>
        <c:ser>
          <c:idx val="1"/>
          <c:order val="1"/>
          <c:tx>
            <c:strRef>
              <c:f>'CWAR 16'!$B$177</c:f>
              <c:strCache>
                <c:ptCount val="1"/>
                <c:pt idx="0">
                  <c:v>GFI Score:  AMM Target</c:v>
                </c:pt>
              </c:strCache>
            </c:strRef>
          </c:tx>
          <c:spPr>
            <a:ln>
              <a:solidFill>
                <a:schemeClr val="tx1"/>
              </a:solidFill>
            </a:ln>
          </c:spPr>
          <c:marker>
            <c:symbol val="none"/>
          </c:marker>
          <c:cat>
            <c:strRef>
              <c:f>'CWAR 16'!$G$152:$AA$152</c:f>
              <c:strCache>
                <c:ptCount val="21"/>
                <c:pt idx="0">
                  <c:v>Act '09</c:v>
                </c:pt>
                <c:pt idx="1">
                  <c:v>Act '10</c:v>
                </c:pt>
                <c:pt idx="2">
                  <c:v>Act '11</c:v>
                </c:pt>
                <c:pt idx="3">
                  <c:v>Act '12</c:v>
                </c:pt>
                <c:pt idx="4">
                  <c:v>Act '13</c:v>
                </c:pt>
                <c:pt idx="5">
                  <c:v>Act '14</c:v>
                </c:pt>
                <c:pt idx="6">
                  <c:v>Act '15</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16'!$G$177:$AA$177</c:f>
              <c:numCache>
                <c:formatCode>0</c:formatCode>
                <c:ptCount val="21"/>
                <c:pt idx="0">
                  <c:v>9.25</c:v>
                </c:pt>
                <c:pt idx="1">
                  <c:v>9.25</c:v>
                </c:pt>
                <c:pt idx="2">
                  <c:v>9.25</c:v>
                </c:pt>
                <c:pt idx="3">
                  <c:v>9.25</c:v>
                </c:pt>
                <c:pt idx="4">
                  <c:v>9.25</c:v>
                </c:pt>
                <c:pt idx="5">
                  <c:v>9.25</c:v>
                </c:pt>
                <c:pt idx="6">
                  <c:v>9.25</c:v>
                </c:pt>
                <c:pt idx="8">
                  <c:v>9.25</c:v>
                </c:pt>
                <c:pt idx="9">
                  <c:v>9.25</c:v>
                </c:pt>
                <c:pt idx="10" formatCode="General">
                  <c:v>9.25</c:v>
                </c:pt>
                <c:pt idx="11">
                  <c:v>9.25</c:v>
                </c:pt>
                <c:pt idx="12">
                  <c:v>9.25</c:v>
                </c:pt>
                <c:pt idx="13">
                  <c:v>9.25</c:v>
                </c:pt>
                <c:pt idx="14">
                  <c:v>9.25</c:v>
                </c:pt>
                <c:pt idx="15">
                  <c:v>9.25</c:v>
                </c:pt>
                <c:pt idx="16">
                  <c:v>9.25</c:v>
                </c:pt>
                <c:pt idx="17" formatCode="General">
                  <c:v>9.25</c:v>
                </c:pt>
                <c:pt idx="18" formatCode="General">
                  <c:v>9.25</c:v>
                </c:pt>
                <c:pt idx="19" formatCode="General">
                  <c:v>9.25</c:v>
                </c:pt>
                <c:pt idx="20" formatCode="General">
                  <c:v>9.25</c:v>
                </c:pt>
              </c:numCache>
            </c:numRef>
          </c:val>
          <c:smooth val="0"/>
          <c:extLst>
            <c:ext xmlns:c16="http://schemas.microsoft.com/office/drawing/2014/chart" uri="{C3380CC4-5D6E-409C-BE32-E72D297353CC}">
              <c16:uniqueId val="{00000001-9E57-4D02-B6AF-3D0133921D7C}"/>
            </c:ext>
          </c:extLst>
        </c:ser>
        <c:dLbls>
          <c:showLegendKey val="0"/>
          <c:showVal val="0"/>
          <c:showCatName val="0"/>
          <c:showSerName val="0"/>
          <c:showPercent val="0"/>
          <c:showBubbleSize val="0"/>
        </c:dLbls>
        <c:marker val="1"/>
        <c:smooth val="0"/>
        <c:axId val="247213920"/>
        <c:axId val="247214312"/>
      </c:lineChart>
      <c:catAx>
        <c:axId val="24721392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47214312"/>
        <c:crosses val="autoZero"/>
        <c:auto val="1"/>
        <c:lblAlgn val="ctr"/>
        <c:lblOffset val="100"/>
        <c:noMultiLvlLbl val="0"/>
      </c:catAx>
      <c:valAx>
        <c:axId val="247214312"/>
        <c:scaling>
          <c:orientation val="minMax"/>
          <c:max val="10"/>
          <c:min val="7"/>
        </c:scaling>
        <c:delete val="0"/>
        <c:axPos val="l"/>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47213920"/>
        <c:crosses val="autoZero"/>
        <c:crossBetween val="between"/>
      </c:valAx>
    </c:plotArea>
    <c:legend>
      <c:legendPos val="b"/>
      <c:layout>
        <c:manualLayout>
          <c:xMode val="edge"/>
          <c:yMode val="edge"/>
          <c:x val="9.4915928477690301E-2"/>
          <c:y val="0.88776689354508653"/>
          <c:w val="0.86187274442257222"/>
          <c:h val="4.8675118999955469E-2"/>
        </c:manualLayout>
      </c:layout>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lineChart>
        <c:grouping val="standard"/>
        <c:varyColors val="0"/>
        <c:ser>
          <c:idx val="0"/>
          <c:order val="0"/>
          <c:tx>
            <c:strRef>
              <c:f>'CWAR 16'!$B$30</c:f>
              <c:strCache>
                <c:ptCount val="1"/>
                <c:pt idx="0">
                  <c:v>GFI Score:  QUALITY</c:v>
                </c:pt>
              </c:strCache>
            </c:strRef>
          </c:tx>
          <c:cat>
            <c:strRef>
              <c:f>'CWAR 16'!$G$3:$AC$3</c:f>
              <c:strCache>
                <c:ptCount val="23"/>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pt idx="21">
                  <c:v>Comments/Issues</c:v>
                </c:pt>
                <c:pt idx="22">
                  <c:v>Comments/Actions </c:v>
                </c:pt>
              </c:strCache>
            </c:strRef>
          </c:cat>
          <c:val>
            <c:numRef>
              <c:f>'CWAR 16'!$G$30:$AA$30</c:f>
              <c:numCache>
                <c:formatCode>General</c:formatCode>
                <c:ptCount val="21"/>
                <c:pt idx="6" formatCode="0.00">
                  <c:v>9.5500000000000007</c:v>
                </c:pt>
                <c:pt idx="7" formatCode="0.0">
                  <c:v>9</c:v>
                </c:pt>
                <c:pt idx="8" formatCode="0.00">
                  <c:v>8.692166666666667</c:v>
                </c:pt>
                <c:pt idx="9" formatCode="0.00">
                  <c:v>8.7848571428571436</c:v>
                </c:pt>
                <c:pt idx="10" formatCode="0.00">
                  <c:v>8.5549999999999997</c:v>
                </c:pt>
                <c:pt idx="11" formatCode="0.00">
                  <c:v>8.6862857142857148</c:v>
                </c:pt>
                <c:pt idx="12" formatCode="0.00">
                  <c:v>8.6534285714285719</c:v>
                </c:pt>
                <c:pt idx="13" formatCode="0.00">
                  <c:v>8.82</c:v>
                </c:pt>
                <c:pt idx="14" formatCode="0.00">
                  <c:v>8.6534285714285719</c:v>
                </c:pt>
                <c:pt idx="15" formatCode="0.00">
                  <c:v>8.7850000000000001</c:v>
                </c:pt>
              </c:numCache>
            </c:numRef>
          </c:val>
          <c:smooth val="0"/>
          <c:extLst>
            <c:ext xmlns:c16="http://schemas.microsoft.com/office/drawing/2014/chart" uri="{C3380CC4-5D6E-409C-BE32-E72D297353CC}">
              <c16:uniqueId val="{00000000-B606-4587-906F-E4EB590D4A7A}"/>
            </c:ext>
          </c:extLst>
        </c:ser>
        <c:ser>
          <c:idx val="1"/>
          <c:order val="1"/>
          <c:tx>
            <c:strRef>
              <c:f>'CWAR 16'!$B$178</c:f>
              <c:strCache>
                <c:ptCount val="1"/>
                <c:pt idx="0">
                  <c:v>GFI Score:  QUALITY Target</c:v>
                </c:pt>
              </c:strCache>
            </c:strRef>
          </c:tx>
          <c:spPr>
            <a:ln>
              <a:solidFill>
                <a:schemeClr val="tx1"/>
              </a:solidFill>
            </a:ln>
          </c:spPr>
          <c:marker>
            <c:symbol val="none"/>
          </c:marker>
          <c:cat>
            <c:strRef>
              <c:f>'CWAR 16'!$G$152:$AA$152</c:f>
              <c:strCache>
                <c:ptCount val="21"/>
                <c:pt idx="0">
                  <c:v>Act '09</c:v>
                </c:pt>
                <c:pt idx="1">
                  <c:v>Act '10</c:v>
                </c:pt>
                <c:pt idx="2">
                  <c:v>Act '11</c:v>
                </c:pt>
                <c:pt idx="3">
                  <c:v>Act '12</c:v>
                </c:pt>
                <c:pt idx="4">
                  <c:v>Act '13</c:v>
                </c:pt>
                <c:pt idx="5">
                  <c:v>Act '14</c:v>
                </c:pt>
                <c:pt idx="6">
                  <c:v>Act '15</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16'!$G$178:$AA$178</c:f>
              <c:numCache>
                <c:formatCode>0</c:formatCode>
                <c:ptCount val="21"/>
                <c:pt idx="0">
                  <c:v>9.5500000000000007</c:v>
                </c:pt>
                <c:pt idx="1">
                  <c:v>9.5500000000000007</c:v>
                </c:pt>
                <c:pt idx="2">
                  <c:v>9.5500000000000007</c:v>
                </c:pt>
                <c:pt idx="3">
                  <c:v>9.5500000000000007</c:v>
                </c:pt>
                <c:pt idx="4">
                  <c:v>9.5500000000000007</c:v>
                </c:pt>
                <c:pt idx="5">
                  <c:v>9.5500000000000007</c:v>
                </c:pt>
                <c:pt idx="6">
                  <c:v>9.5500000000000007</c:v>
                </c:pt>
                <c:pt idx="8">
                  <c:v>9.5500000000000007</c:v>
                </c:pt>
                <c:pt idx="9">
                  <c:v>9.5500000000000007</c:v>
                </c:pt>
                <c:pt idx="10" formatCode="General">
                  <c:v>9.5500000000000007</c:v>
                </c:pt>
                <c:pt idx="11">
                  <c:v>9.5500000000000007</c:v>
                </c:pt>
                <c:pt idx="12">
                  <c:v>9.5500000000000007</c:v>
                </c:pt>
                <c:pt idx="13">
                  <c:v>9.5500000000000007</c:v>
                </c:pt>
                <c:pt idx="14">
                  <c:v>9.5500000000000007</c:v>
                </c:pt>
                <c:pt idx="15">
                  <c:v>9.5500000000000007</c:v>
                </c:pt>
                <c:pt idx="16">
                  <c:v>9.5500000000000007</c:v>
                </c:pt>
                <c:pt idx="17" formatCode="General">
                  <c:v>9.5500000000000007</c:v>
                </c:pt>
                <c:pt idx="18" formatCode="General">
                  <c:v>9.5500000000000007</c:v>
                </c:pt>
                <c:pt idx="19" formatCode="General">
                  <c:v>9.5500000000000007</c:v>
                </c:pt>
                <c:pt idx="20" formatCode="General">
                  <c:v>9.5500000000000007</c:v>
                </c:pt>
              </c:numCache>
            </c:numRef>
          </c:val>
          <c:smooth val="0"/>
          <c:extLst>
            <c:ext xmlns:c16="http://schemas.microsoft.com/office/drawing/2014/chart" uri="{C3380CC4-5D6E-409C-BE32-E72D297353CC}">
              <c16:uniqueId val="{00000001-B606-4587-906F-E4EB590D4A7A}"/>
            </c:ext>
          </c:extLst>
        </c:ser>
        <c:dLbls>
          <c:showLegendKey val="0"/>
          <c:showVal val="0"/>
          <c:showCatName val="0"/>
          <c:showSerName val="0"/>
          <c:showPercent val="0"/>
          <c:showBubbleSize val="0"/>
        </c:dLbls>
        <c:marker val="1"/>
        <c:smooth val="0"/>
        <c:axId val="432053664"/>
        <c:axId val="227698200"/>
      </c:lineChart>
      <c:catAx>
        <c:axId val="432053664"/>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27698200"/>
        <c:crosses val="autoZero"/>
        <c:auto val="1"/>
        <c:lblAlgn val="ctr"/>
        <c:lblOffset val="100"/>
        <c:noMultiLvlLbl val="0"/>
      </c:catAx>
      <c:valAx>
        <c:axId val="227698200"/>
        <c:scaling>
          <c:orientation val="minMax"/>
          <c:max val="10"/>
          <c:min val="7"/>
        </c:scaling>
        <c:delete val="0"/>
        <c:axPos val="l"/>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053664"/>
        <c:crosses val="autoZero"/>
        <c:crossBetween val="between"/>
      </c:valAx>
    </c:plotArea>
    <c:legend>
      <c:legendPos val="b"/>
      <c:layout>
        <c:manualLayout>
          <c:xMode val="edge"/>
          <c:yMode val="edge"/>
          <c:x val="9.4915928477690301E-2"/>
          <c:y val="0.88776689354508653"/>
          <c:w val="0.86187294947506565"/>
          <c:h val="4.8675118999955469E-2"/>
        </c:manualLayout>
      </c:layout>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Cost of Production/ ton</a:t>
            </a:r>
          </a:p>
        </c:rich>
      </c:tx>
      <c:layout/>
      <c:overlay val="0"/>
    </c:title>
    <c:autoTitleDeleted val="0"/>
    <c:plotArea>
      <c:layout>
        <c:manualLayout>
          <c:layoutTarget val="inner"/>
          <c:xMode val="edge"/>
          <c:yMode val="edge"/>
          <c:x val="6.3332134664269332E-2"/>
          <c:y val="0.10625222280243764"/>
          <c:w val="0.92249463698927403"/>
          <c:h val="0.68099605739713609"/>
        </c:manualLayout>
      </c:layout>
      <c:barChart>
        <c:barDir val="col"/>
        <c:grouping val="clustered"/>
        <c:varyColors val="0"/>
        <c:ser>
          <c:idx val="0"/>
          <c:order val="0"/>
          <c:tx>
            <c:strRef>
              <c:f>'Summary per factory'!$B$35:$G$35</c:f>
              <c:strCache>
                <c:ptCount val="6"/>
                <c:pt idx="0">
                  <c:v>Cost of Production/ ton</c:v>
                </c:pt>
                <c:pt idx="1">
                  <c:v>Mandatory</c:v>
                </c:pt>
                <c:pt idx="2">
                  <c:v>Lagging</c:v>
                </c:pt>
                <c:pt idx="3">
                  <c:v>KCHF/ Ton</c:v>
                </c:pt>
                <c:pt idx="4">
                  <c:v>FC</c:v>
                </c:pt>
                <c:pt idx="5">
                  <c:v>&lt;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8F1E-4120-81E9-CA42967F8AAE}"/>
              </c:ext>
            </c:extLst>
          </c:dPt>
          <c:dPt>
            <c:idx val="3"/>
            <c:invertIfNegative val="0"/>
            <c:bubble3D val="0"/>
            <c:spPr>
              <a:solidFill>
                <a:srgbClr val="FF0000"/>
              </a:solidFill>
            </c:spPr>
            <c:extLst>
              <c:ext xmlns:c16="http://schemas.microsoft.com/office/drawing/2014/chart" uri="{C3380CC4-5D6E-409C-BE32-E72D297353CC}">
                <c16:uniqueId val="{00000003-8F1E-4120-81E9-CA42967F8AAE}"/>
              </c:ext>
            </c:extLst>
          </c:dPt>
          <c:dPt>
            <c:idx val="5"/>
            <c:invertIfNegative val="0"/>
            <c:bubble3D val="0"/>
            <c:spPr>
              <a:solidFill>
                <a:srgbClr val="FF0000"/>
              </a:solidFill>
            </c:spPr>
            <c:extLst>
              <c:ext xmlns:c16="http://schemas.microsoft.com/office/drawing/2014/chart" uri="{C3380CC4-5D6E-409C-BE32-E72D297353CC}">
                <c16:uniqueId val="{00000005-8F1E-4120-81E9-CA42967F8AAE}"/>
              </c:ext>
            </c:extLst>
          </c:dPt>
          <c:dPt>
            <c:idx val="7"/>
            <c:invertIfNegative val="0"/>
            <c:bubble3D val="0"/>
            <c:spPr>
              <a:solidFill>
                <a:srgbClr val="FF0000"/>
              </a:solidFill>
            </c:spPr>
            <c:extLst>
              <c:ext xmlns:c16="http://schemas.microsoft.com/office/drawing/2014/chart" uri="{C3380CC4-5D6E-409C-BE32-E72D297353CC}">
                <c16:uniqueId val="{00000007-8F1E-4120-81E9-CA42967F8AAE}"/>
              </c:ext>
            </c:extLst>
          </c:dPt>
          <c:dPt>
            <c:idx val="9"/>
            <c:invertIfNegative val="0"/>
            <c:bubble3D val="0"/>
            <c:spPr>
              <a:solidFill>
                <a:srgbClr val="00B050"/>
              </a:solidFill>
            </c:spPr>
            <c:extLst>
              <c:ext xmlns:c16="http://schemas.microsoft.com/office/drawing/2014/chart" uri="{C3380CC4-5D6E-409C-BE32-E72D297353CC}">
                <c16:uniqueId val="{00000009-8F1E-4120-81E9-CA42967F8AAE}"/>
              </c:ext>
            </c:extLst>
          </c:dPt>
          <c:dPt>
            <c:idx val="10"/>
            <c:invertIfNegative val="0"/>
            <c:bubble3D val="0"/>
            <c:extLst>
              <c:ext xmlns:c16="http://schemas.microsoft.com/office/drawing/2014/chart" uri="{C3380CC4-5D6E-409C-BE32-E72D297353CC}">
                <c16:uniqueId val="{0000000A-8F1E-4120-81E9-CA42967F8AAE}"/>
              </c:ext>
            </c:extLst>
          </c:dPt>
          <c:dPt>
            <c:idx val="11"/>
            <c:invertIfNegative val="0"/>
            <c:bubble3D val="0"/>
            <c:spPr>
              <a:solidFill>
                <a:srgbClr val="FF0000"/>
              </a:solidFill>
            </c:spPr>
            <c:extLst>
              <c:ext xmlns:c16="http://schemas.microsoft.com/office/drawing/2014/chart" uri="{C3380CC4-5D6E-409C-BE32-E72D297353CC}">
                <c16:uniqueId val="{0000000C-8F1E-4120-81E9-CA42967F8AAE}"/>
              </c:ext>
            </c:extLst>
          </c:dPt>
          <c:dPt>
            <c:idx val="12"/>
            <c:invertIfNegative val="0"/>
            <c:bubble3D val="0"/>
            <c:extLst>
              <c:ext xmlns:c16="http://schemas.microsoft.com/office/drawing/2014/chart" uri="{C3380CC4-5D6E-409C-BE32-E72D297353CC}">
                <c16:uniqueId val="{0000000D-8F1E-4120-81E9-CA42967F8AAE}"/>
              </c:ext>
            </c:extLst>
          </c:dPt>
          <c:dPt>
            <c:idx val="13"/>
            <c:invertIfNegative val="0"/>
            <c:bubble3D val="0"/>
            <c:spPr>
              <a:solidFill>
                <a:srgbClr val="00B050"/>
              </a:solidFill>
            </c:spPr>
            <c:extLst>
              <c:ext xmlns:c16="http://schemas.microsoft.com/office/drawing/2014/chart" uri="{C3380CC4-5D6E-409C-BE32-E72D297353CC}">
                <c16:uniqueId val="{0000000F-8F1E-4120-81E9-CA42967F8AAE}"/>
              </c:ext>
            </c:extLst>
          </c:dPt>
          <c:dPt>
            <c:idx val="14"/>
            <c:invertIfNegative val="0"/>
            <c:bubble3D val="0"/>
            <c:extLst>
              <c:ext xmlns:c16="http://schemas.microsoft.com/office/drawing/2014/chart" uri="{C3380CC4-5D6E-409C-BE32-E72D297353CC}">
                <c16:uniqueId val="{00000010-8F1E-4120-81E9-CA42967F8AAE}"/>
              </c:ext>
            </c:extLst>
          </c:dPt>
          <c:dPt>
            <c:idx val="15"/>
            <c:invertIfNegative val="0"/>
            <c:bubble3D val="0"/>
            <c:spPr>
              <a:solidFill>
                <a:srgbClr val="00B050"/>
              </a:solidFill>
            </c:spPr>
            <c:extLst>
              <c:ext xmlns:c16="http://schemas.microsoft.com/office/drawing/2014/chart" uri="{C3380CC4-5D6E-409C-BE32-E72D297353CC}">
                <c16:uniqueId val="{00000012-8F1E-4120-81E9-CA42967F8AAE}"/>
              </c:ext>
            </c:extLst>
          </c:dPt>
          <c:dPt>
            <c:idx val="16"/>
            <c:invertIfNegative val="0"/>
            <c:bubble3D val="0"/>
            <c:extLst>
              <c:ext xmlns:c16="http://schemas.microsoft.com/office/drawing/2014/chart" uri="{C3380CC4-5D6E-409C-BE32-E72D297353CC}">
                <c16:uniqueId val="{00000013-8F1E-4120-81E9-CA42967F8AAE}"/>
              </c:ext>
            </c:extLst>
          </c:dPt>
          <c:dPt>
            <c:idx val="17"/>
            <c:invertIfNegative val="0"/>
            <c:bubble3D val="0"/>
            <c:spPr>
              <a:solidFill>
                <a:srgbClr val="FF0000"/>
              </a:solidFill>
            </c:spPr>
            <c:extLst>
              <c:ext xmlns:c16="http://schemas.microsoft.com/office/drawing/2014/chart" uri="{C3380CC4-5D6E-409C-BE32-E72D297353CC}">
                <c16:uniqueId val="{00000015-8F1E-4120-81E9-CA42967F8AAE}"/>
              </c:ext>
            </c:extLst>
          </c:dPt>
          <c:dPt>
            <c:idx val="18"/>
            <c:invertIfNegative val="0"/>
            <c:bubble3D val="0"/>
            <c:extLst>
              <c:ext xmlns:c16="http://schemas.microsoft.com/office/drawing/2014/chart" uri="{C3380CC4-5D6E-409C-BE32-E72D297353CC}">
                <c16:uniqueId val="{00000016-8F1E-4120-81E9-CA42967F8AAE}"/>
              </c:ext>
            </c:extLst>
          </c:dPt>
          <c:dPt>
            <c:idx val="19"/>
            <c:invertIfNegative val="0"/>
            <c:bubble3D val="0"/>
            <c:spPr>
              <a:solidFill>
                <a:srgbClr val="00B050"/>
              </a:solidFill>
            </c:spPr>
            <c:extLst>
              <c:ext xmlns:c16="http://schemas.microsoft.com/office/drawing/2014/chart" uri="{C3380CC4-5D6E-409C-BE32-E72D297353CC}">
                <c16:uniqueId val="{00000018-8F1E-4120-81E9-CA42967F8AAE}"/>
              </c:ext>
            </c:extLst>
          </c:dPt>
          <c:dPt>
            <c:idx val="20"/>
            <c:invertIfNegative val="0"/>
            <c:bubble3D val="0"/>
            <c:extLst>
              <c:ext xmlns:c16="http://schemas.microsoft.com/office/drawing/2014/chart" uri="{C3380CC4-5D6E-409C-BE32-E72D297353CC}">
                <c16:uniqueId val="{00000019-8F1E-4120-81E9-CA42967F8AAE}"/>
              </c:ext>
            </c:extLst>
          </c:dPt>
          <c:dPt>
            <c:idx val="21"/>
            <c:invertIfNegative val="0"/>
            <c:bubble3D val="0"/>
            <c:spPr>
              <a:solidFill>
                <a:srgbClr val="FF0000"/>
              </a:solidFill>
            </c:spPr>
            <c:extLst>
              <c:ext xmlns:c16="http://schemas.microsoft.com/office/drawing/2014/chart" uri="{C3380CC4-5D6E-409C-BE32-E72D297353CC}">
                <c16:uniqueId val="{0000001B-8F1E-4120-81E9-CA42967F8AAE}"/>
              </c:ext>
            </c:extLst>
          </c:dPt>
          <c:dPt>
            <c:idx val="22"/>
            <c:invertIfNegative val="0"/>
            <c:bubble3D val="0"/>
            <c:extLst>
              <c:ext xmlns:c16="http://schemas.microsoft.com/office/drawing/2014/chart" uri="{C3380CC4-5D6E-409C-BE32-E72D297353CC}">
                <c16:uniqueId val="{0000001C-8F1E-4120-81E9-CA42967F8AAE}"/>
              </c:ext>
            </c:extLst>
          </c:dPt>
          <c:dPt>
            <c:idx val="23"/>
            <c:invertIfNegative val="0"/>
            <c:bubble3D val="0"/>
            <c:spPr>
              <a:solidFill>
                <a:srgbClr val="00B050"/>
              </a:solidFill>
            </c:spPr>
            <c:extLst>
              <c:ext xmlns:c16="http://schemas.microsoft.com/office/drawing/2014/chart" uri="{C3380CC4-5D6E-409C-BE32-E72D297353CC}">
                <c16:uniqueId val="{0000001E-8F1E-4120-81E9-CA42967F8AAE}"/>
              </c:ext>
            </c:extLst>
          </c:dPt>
          <c:dPt>
            <c:idx val="24"/>
            <c:invertIfNegative val="0"/>
            <c:bubble3D val="0"/>
            <c:extLst>
              <c:ext xmlns:c16="http://schemas.microsoft.com/office/drawing/2014/chart" uri="{C3380CC4-5D6E-409C-BE32-E72D297353CC}">
                <c16:uniqueId val="{0000001F-8F1E-4120-81E9-CA42967F8AAE}"/>
              </c:ext>
            </c:extLst>
          </c:dPt>
          <c:dPt>
            <c:idx val="25"/>
            <c:invertIfNegative val="0"/>
            <c:bubble3D val="0"/>
            <c:spPr>
              <a:solidFill>
                <a:srgbClr val="FF0000"/>
              </a:solidFill>
            </c:spPr>
            <c:extLst>
              <c:ext xmlns:c16="http://schemas.microsoft.com/office/drawing/2014/chart" uri="{C3380CC4-5D6E-409C-BE32-E72D297353CC}">
                <c16:uniqueId val="{00000021-8F1E-4120-81E9-CA42967F8AAE}"/>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factory'!$L$35:$AA$35</c:f>
              <c:numCache>
                <c:formatCode>0.00</c:formatCode>
                <c:ptCount val="16"/>
                <c:pt idx="0">
                  <c:v>1.9608112021488717</c:v>
                </c:pt>
                <c:pt idx="1">
                  <c:v>2.0915846902447734</c:v>
                </c:pt>
                <c:pt idx="2">
                  <c:v>8.9146297000000008</c:v>
                </c:pt>
                <c:pt idx="3">
                  <c:v>9.9190905334923389</c:v>
                </c:pt>
                <c:pt idx="4">
                  <c:v>1.8988318999999998</c:v>
                </c:pt>
                <c:pt idx="5">
                  <c:v>1.9772812499999999</c:v>
                </c:pt>
                <c:pt idx="6">
                  <c:v>1.5987068995365736</c:v>
                </c:pt>
                <c:pt idx="7">
                  <c:v>1.6786320686699283</c:v>
                </c:pt>
                <c:pt idx="8">
                  <c:v>2.3299240000000001</c:v>
                </c:pt>
                <c:pt idx="9">
                  <c:v>2.2654578976039086</c:v>
                </c:pt>
                <c:pt idx="10">
                  <c:v>1.4154353499999999</c:v>
                </c:pt>
                <c:pt idx="11">
                  <c:v>1.5224034</c:v>
                </c:pt>
                <c:pt idx="12">
                  <c:v>2.3924630131739999</c:v>
                </c:pt>
                <c:pt idx="13">
                  <c:v>2.10533896991886</c:v>
                </c:pt>
                <c:pt idx="14">
                  <c:v>1.564642621874712</c:v>
                </c:pt>
                <c:pt idx="15">
                  <c:v>1.5427705254438711</c:v>
                </c:pt>
              </c:numCache>
            </c:numRef>
          </c:val>
          <c:extLst>
            <c:ext xmlns:c16="http://schemas.microsoft.com/office/drawing/2014/chart" uri="{C3380CC4-5D6E-409C-BE32-E72D297353CC}">
              <c16:uniqueId val="{00000022-8F1E-4120-81E9-CA42967F8AAE}"/>
            </c:ext>
          </c:extLst>
        </c:ser>
        <c:dLbls>
          <c:showLegendKey val="0"/>
          <c:showVal val="0"/>
          <c:showCatName val="0"/>
          <c:showSerName val="0"/>
          <c:showPercent val="0"/>
          <c:showBubbleSize val="0"/>
        </c:dLbls>
        <c:gapWidth val="30"/>
        <c:axId val="227699376"/>
        <c:axId val="227699768"/>
      </c:barChart>
      <c:catAx>
        <c:axId val="227699376"/>
        <c:scaling>
          <c:orientation val="minMax"/>
        </c:scaling>
        <c:delete val="0"/>
        <c:axPos val="b"/>
        <c:numFmt formatCode="General" sourceLinked="0"/>
        <c:majorTickMark val="none"/>
        <c:minorTickMark val="none"/>
        <c:tickLblPos val="nextTo"/>
        <c:crossAx val="227699768"/>
        <c:crossesAt val="-100"/>
        <c:auto val="1"/>
        <c:lblAlgn val="ctr"/>
        <c:lblOffset val="100"/>
        <c:noMultiLvlLbl val="0"/>
      </c:catAx>
      <c:valAx>
        <c:axId val="227699768"/>
        <c:scaling>
          <c:orientation val="minMax"/>
          <c:max val="10"/>
          <c:min val="1"/>
        </c:scaling>
        <c:delete val="0"/>
        <c:axPos val="l"/>
        <c:title>
          <c:tx>
            <c:rich>
              <a:bodyPr rot="-5400000" vert="horz"/>
              <a:lstStyle/>
              <a:p>
                <a:pPr algn="ctr" rtl="0">
                  <a:defRPr/>
                </a:pPr>
                <a:r>
                  <a:rPr lang="en-US"/>
                  <a:t>KCHF/ton</a:t>
                </a:r>
              </a:p>
              <a:p>
                <a:pPr algn="ctr" rtl="0">
                  <a:defRPr/>
                </a:pPr>
                <a:endParaRPr lang="en-US"/>
              </a:p>
            </c:rich>
          </c:tx>
          <c:layout/>
          <c:overlay val="0"/>
        </c:title>
        <c:numFmt formatCode="#,##0" sourceLinked="0"/>
        <c:majorTickMark val="out"/>
        <c:minorTickMark val="none"/>
        <c:tickLblPos val="nextTo"/>
        <c:crossAx val="227699376"/>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Conversion Cost /ton</a:t>
            </a:r>
          </a:p>
        </c:rich>
      </c:tx>
      <c:layout/>
      <c:overlay val="0"/>
    </c:title>
    <c:autoTitleDeleted val="0"/>
    <c:plotArea>
      <c:layout/>
      <c:barChart>
        <c:barDir val="col"/>
        <c:grouping val="clustered"/>
        <c:varyColors val="0"/>
        <c:ser>
          <c:idx val="0"/>
          <c:order val="0"/>
          <c:tx>
            <c:strRef>
              <c:f>'Summary per factory'!$B$36:$G$36</c:f>
              <c:strCache>
                <c:ptCount val="6"/>
                <c:pt idx="0">
                  <c:v>Conversion Cost /ton</c:v>
                </c:pt>
                <c:pt idx="1">
                  <c:v>Mandatory</c:v>
                </c:pt>
                <c:pt idx="2">
                  <c:v>Lagging</c:v>
                </c:pt>
                <c:pt idx="3">
                  <c:v>KCHF/Ton</c:v>
                </c:pt>
                <c:pt idx="4">
                  <c:v>FC</c:v>
                </c:pt>
                <c:pt idx="5">
                  <c:v>&lt;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356F-4F98-8F3A-93A7A87F948C}"/>
              </c:ext>
            </c:extLst>
          </c:dPt>
          <c:dPt>
            <c:idx val="3"/>
            <c:invertIfNegative val="0"/>
            <c:bubble3D val="0"/>
            <c:spPr>
              <a:solidFill>
                <a:srgbClr val="FF0000"/>
              </a:solidFill>
            </c:spPr>
            <c:extLst>
              <c:ext xmlns:c16="http://schemas.microsoft.com/office/drawing/2014/chart" uri="{C3380CC4-5D6E-409C-BE32-E72D297353CC}">
                <c16:uniqueId val="{00000003-356F-4F98-8F3A-93A7A87F948C}"/>
              </c:ext>
            </c:extLst>
          </c:dPt>
          <c:dPt>
            <c:idx val="5"/>
            <c:invertIfNegative val="0"/>
            <c:bubble3D val="0"/>
            <c:spPr>
              <a:solidFill>
                <a:srgbClr val="FF0000"/>
              </a:solidFill>
            </c:spPr>
            <c:extLst>
              <c:ext xmlns:c16="http://schemas.microsoft.com/office/drawing/2014/chart" uri="{C3380CC4-5D6E-409C-BE32-E72D297353CC}">
                <c16:uniqueId val="{00000005-356F-4F98-8F3A-93A7A87F948C}"/>
              </c:ext>
            </c:extLst>
          </c:dPt>
          <c:dPt>
            <c:idx val="7"/>
            <c:invertIfNegative val="0"/>
            <c:bubble3D val="0"/>
            <c:spPr>
              <a:solidFill>
                <a:srgbClr val="00B050"/>
              </a:solidFill>
            </c:spPr>
            <c:extLst>
              <c:ext xmlns:c16="http://schemas.microsoft.com/office/drawing/2014/chart" uri="{C3380CC4-5D6E-409C-BE32-E72D297353CC}">
                <c16:uniqueId val="{00000007-356F-4F98-8F3A-93A7A87F948C}"/>
              </c:ext>
            </c:extLst>
          </c:dPt>
          <c:dPt>
            <c:idx val="9"/>
            <c:invertIfNegative val="0"/>
            <c:bubble3D val="0"/>
            <c:spPr>
              <a:solidFill>
                <a:srgbClr val="FF0000"/>
              </a:solidFill>
            </c:spPr>
            <c:extLst>
              <c:ext xmlns:c16="http://schemas.microsoft.com/office/drawing/2014/chart" uri="{C3380CC4-5D6E-409C-BE32-E72D297353CC}">
                <c16:uniqueId val="{00000009-356F-4F98-8F3A-93A7A87F948C}"/>
              </c:ext>
            </c:extLst>
          </c:dPt>
          <c:dPt>
            <c:idx val="10"/>
            <c:invertIfNegative val="0"/>
            <c:bubble3D val="0"/>
            <c:extLst>
              <c:ext xmlns:c16="http://schemas.microsoft.com/office/drawing/2014/chart" uri="{C3380CC4-5D6E-409C-BE32-E72D297353CC}">
                <c16:uniqueId val="{0000000A-356F-4F98-8F3A-93A7A87F948C}"/>
              </c:ext>
            </c:extLst>
          </c:dPt>
          <c:dPt>
            <c:idx val="11"/>
            <c:invertIfNegative val="0"/>
            <c:bubble3D val="0"/>
            <c:spPr>
              <a:solidFill>
                <a:srgbClr val="FF0000"/>
              </a:solidFill>
            </c:spPr>
            <c:extLst>
              <c:ext xmlns:c16="http://schemas.microsoft.com/office/drawing/2014/chart" uri="{C3380CC4-5D6E-409C-BE32-E72D297353CC}">
                <c16:uniqueId val="{0000000C-356F-4F98-8F3A-93A7A87F948C}"/>
              </c:ext>
            </c:extLst>
          </c:dPt>
          <c:dPt>
            <c:idx val="12"/>
            <c:invertIfNegative val="0"/>
            <c:bubble3D val="0"/>
            <c:extLst>
              <c:ext xmlns:c16="http://schemas.microsoft.com/office/drawing/2014/chart" uri="{C3380CC4-5D6E-409C-BE32-E72D297353CC}">
                <c16:uniqueId val="{0000000D-356F-4F98-8F3A-93A7A87F948C}"/>
              </c:ext>
            </c:extLst>
          </c:dPt>
          <c:dPt>
            <c:idx val="13"/>
            <c:invertIfNegative val="0"/>
            <c:bubble3D val="0"/>
            <c:spPr>
              <a:solidFill>
                <a:srgbClr val="00B050"/>
              </a:solidFill>
            </c:spPr>
            <c:extLst>
              <c:ext xmlns:c16="http://schemas.microsoft.com/office/drawing/2014/chart" uri="{C3380CC4-5D6E-409C-BE32-E72D297353CC}">
                <c16:uniqueId val="{0000000F-356F-4F98-8F3A-93A7A87F948C}"/>
              </c:ext>
            </c:extLst>
          </c:dPt>
          <c:dPt>
            <c:idx val="14"/>
            <c:invertIfNegative val="0"/>
            <c:bubble3D val="0"/>
            <c:extLst>
              <c:ext xmlns:c16="http://schemas.microsoft.com/office/drawing/2014/chart" uri="{C3380CC4-5D6E-409C-BE32-E72D297353CC}">
                <c16:uniqueId val="{00000010-356F-4F98-8F3A-93A7A87F948C}"/>
              </c:ext>
            </c:extLst>
          </c:dPt>
          <c:dPt>
            <c:idx val="15"/>
            <c:invertIfNegative val="0"/>
            <c:bubble3D val="0"/>
            <c:spPr>
              <a:solidFill>
                <a:srgbClr val="00B050"/>
              </a:solidFill>
            </c:spPr>
            <c:extLst>
              <c:ext xmlns:c16="http://schemas.microsoft.com/office/drawing/2014/chart" uri="{C3380CC4-5D6E-409C-BE32-E72D297353CC}">
                <c16:uniqueId val="{00000012-356F-4F98-8F3A-93A7A87F948C}"/>
              </c:ext>
            </c:extLst>
          </c:dPt>
          <c:dPt>
            <c:idx val="16"/>
            <c:invertIfNegative val="0"/>
            <c:bubble3D val="0"/>
            <c:extLst>
              <c:ext xmlns:c16="http://schemas.microsoft.com/office/drawing/2014/chart" uri="{C3380CC4-5D6E-409C-BE32-E72D297353CC}">
                <c16:uniqueId val="{00000013-356F-4F98-8F3A-93A7A87F948C}"/>
              </c:ext>
            </c:extLst>
          </c:dPt>
          <c:dPt>
            <c:idx val="17"/>
            <c:invertIfNegative val="0"/>
            <c:bubble3D val="0"/>
            <c:spPr>
              <a:solidFill>
                <a:srgbClr val="00B050"/>
              </a:solidFill>
            </c:spPr>
            <c:extLst>
              <c:ext xmlns:c16="http://schemas.microsoft.com/office/drawing/2014/chart" uri="{C3380CC4-5D6E-409C-BE32-E72D297353CC}">
                <c16:uniqueId val="{00000015-356F-4F98-8F3A-93A7A87F948C}"/>
              </c:ext>
            </c:extLst>
          </c:dPt>
          <c:dPt>
            <c:idx val="18"/>
            <c:invertIfNegative val="0"/>
            <c:bubble3D val="0"/>
            <c:extLst>
              <c:ext xmlns:c16="http://schemas.microsoft.com/office/drawing/2014/chart" uri="{C3380CC4-5D6E-409C-BE32-E72D297353CC}">
                <c16:uniqueId val="{00000016-356F-4F98-8F3A-93A7A87F948C}"/>
              </c:ext>
            </c:extLst>
          </c:dPt>
          <c:dPt>
            <c:idx val="19"/>
            <c:invertIfNegative val="0"/>
            <c:bubble3D val="0"/>
            <c:spPr>
              <a:solidFill>
                <a:srgbClr val="00B050"/>
              </a:solidFill>
            </c:spPr>
            <c:extLst>
              <c:ext xmlns:c16="http://schemas.microsoft.com/office/drawing/2014/chart" uri="{C3380CC4-5D6E-409C-BE32-E72D297353CC}">
                <c16:uniqueId val="{00000018-356F-4F98-8F3A-93A7A87F948C}"/>
              </c:ext>
            </c:extLst>
          </c:dPt>
          <c:dPt>
            <c:idx val="20"/>
            <c:invertIfNegative val="0"/>
            <c:bubble3D val="0"/>
            <c:extLst>
              <c:ext xmlns:c16="http://schemas.microsoft.com/office/drawing/2014/chart" uri="{C3380CC4-5D6E-409C-BE32-E72D297353CC}">
                <c16:uniqueId val="{00000019-356F-4F98-8F3A-93A7A87F948C}"/>
              </c:ext>
            </c:extLst>
          </c:dPt>
          <c:dPt>
            <c:idx val="21"/>
            <c:invertIfNegative val="0"/>
            <c:bubble3D val="0"/>
            <c:spPr>
              <a:solidFill>
                <a:srgbClr val="FF0000"/>
              </a:solidFill>
            </c:spPr>
            <c:extLst>
              <c:ext xmlns:c16="http://schemas.microsoft.com/office/drawing/2014/chart" uri="{C3380CC4-5D6E-409C-BE32-E72D297353CC}">
                <c16:uniqueId val="{0000001B-356F-4F98-8F3A-93A7A87F948C}"/>
              </c:ext>
            </c:extLst>
          </c:dPt>
          <c:dPt>
            <c:idx val="22"/>
            <c:invertIfNegative val="0"/>
            <c:bubble3D val="0"/>
            <c:extLst>
              <c:ext xmlns:c16="http://schemas.microsoft.com/office/drawing/2014/chart" uri="{C3380CC4-5D6E-409C-BE32-E72D297353CC}">
                <c16:uniqueId val="{0000001C-356F-4F98-8F3A-93A7A87F948C}"/>
              </c:ext>
            </c:extLst>
          </c:dPt>
          <c:dPt>
            <c:idx val="23"/>
            <c:invertIfNegative val="0"/>
            <c:bubble3D val="0"/>
            <c:spPr>
              <a:solidFill>
                <a:srgbClr val="00B050"/>
              </a:solidFill>
            </c:spPr>
            <c:extLst>
              <c:ext xmlns:c16="http://schemas.microsoft.com/office/drawing/2014/chart" uri="{C3380CC4-5D6E-409C-BE32-E72D297353CC}">
                <c16:uniqueId val="{0000001E-356F-4F98-8F3A-93A7A87F948C}"/>
              </c:ext>
            </c:extLst>
          </c:dPt>
          <c:dPt>
            <c:idx val="24"/>
            <c:invertIfNegative val="0"/>
            <c:bubble3D val="0"/>
            <c:extLst>
              <c:ext xmlns:c16="http://schemas.microsoft.com/office/drawing/2014/chart" uri="{C3380CC4-5D6E-409C-BE32-E72D297353CC}">
                <c16:uniqueId val="{0000001F-356F-4F98-8F3A-93A7A87F948C}"/>
              </c:ext>
            </c:extLst>
          </c:dPt>
          <c:dPt>
            <c:idx val="25"/>
            <c:invertIfNegative val="0"/>
            <c:bubble3D val="0"/>
            <c:spPr>
              <a:solidFill>
                <a:srgbClr val="FF0000"/>
              </a:solidFill>
            </c:spPr>
            <c:extLst>
              <c:ext xmlns:c16="http://schemas.microsoft.com/office/drawing/2014/chart" uri="{C3380CC4-5D6E-409C-BE32-E72D297353CC}">
                <c16:uniqueId val="{00000021-356F-4F98-8F3A-93A7A87F948C}"/>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factory'!$L$36:$AA$36</c:f>
              <c:numCache>
                <c:formatCode>0.00</c:formatCode>
                <c:ptCount val="16"/>
                <c:pt idx="0">
                  <c:v>0.59473942808145219</c:v>
                </c:pt>
                <c:pt idx="1">
                  <c:v>0.62557037659278836</c:v>
                </c:pt>
                <c:pt idx="2">
                  <c:v>3.5334398999999999</c:v>
                </c:pt>
                <c:pt idx="3">
                  <c:v>4.1763466235450677</c:v>
                </c:pt>
                <c:pt idx="4">
                  <c:v>0.60453224999999999</c:v>
                </c:pt>
                <c:pt idx="5">
                  <c:v>0.61191410000000002</c:v>
                </c:pt>
                <c:pt idx="6">
                  <c:v>0.49191512963059281</c:v>
                </c:pt>
                <c:pt idx="7">
                  <c:v>0.48633272495152585</c:v>
                </c:pt>
                <c:pt idx="8">
                  <c:v>0.50904499999999997</c:v>
                </c:pt>
                <c:pt idx="9">
                  <c:v>0.51258864072715238</c:v>
                </c:pt>
                <c:pt idx="10">
                  <c:v>0.44951340000000001</c:v>
                </c:pt>
                <c:pt idx="11">
                  <c:v>0.45831659999999996</c:v>
                </c:pt>
                <c:pt idx="12">
                  <c:v>0.49224657340750005</c:v>
                </c:pt>
                <c:pt idx="13">
                  <c:v>0.43439260596140039</c:v>
                </c:pt>
                <c:pt idx="14">
                  <c:v>0.57767673362254945</c:v>
                </c:pt>
                <c:pt idx="15">
                  <c:v>0.57252711517357135</c:v>
                </c:pt>
              </c:numCache>
            </c:numRef>
          </c:val>
          <c:extLst>
            <c:ext xmlns:c16="http://schemas.microsoft.com/office/drawing/2014/chart" uri="{C3380CC4-5D6E-409C-BE32-E72D297353CC}">
              <c16:uniqueId val="{00000022-356F-4F98-8F3A-93A7A87F948C}"/>
            </c:ext>
          </c:extLst>
        </c:ser>
        <c:dLbls>
          <c:showLegendKey val="0"/>
          <c:showVal val="0"/>
          <c:showCatName val="0"/>
          <c:showSerName val="0"/>
          <c:showPercent val="0"/>
          <c:showBubbleSize val="0"/>
        </c:dLbls>
        <c:gapWidth val="30"/>
        <c:axId val="227700552"/>
        <c:axId val="227700944"/>
      </c:barChart>
      <c:catAx>
        <c:axId val="227700552"/>
        <c:scaling>
          <c:orientation val="minMax"/>
        </c:scaling>
        <c:delete val="0"/>
        <c:axPos val="b"/>
        <c:numFmt formatCode="General" sourceLinked="0"/>
        <c:majorTickMark val="none"/>
        <c:minorTickMark val="none"/>
        <c:tickLblPos val="nextTo"/>
        <c:crossAx val="227700944"/>
        <c:crossesAt val="-100"/>
        <c:auto val="1"/>
        <c:lblAlgn val="ctr"/>
        <c:lblOffset val="100"/>
        <c:noMultiLvlLbl val="0"/>
      </c:catAx>
      <c:valAx>
        <c:axId val="227700944"/>
        <c:scaling>
          <c:orientation val="minMax"/>
          <c:max val="5"/>
        </c:scaling>
        <c:delete val="0"/>
        <c:axPos val="l"/>
        <c:title>
          <c:tx>
            <c:rich>
              <a:bodyPr rot="-5400000" vert="horz"/>
              <a:lstStyle/>
              <a:p>
                <a:pPr>
                  <a:defRPr/>
                </a:pPr>
                <a:r>
                  <a:rPr lang="en-US"/>
                  <a:t>KCHF/ton</a:t>
                </a:r>
              </a:p>
            </c:rich>
          </c:tx>
          <c:layout/>
          <c:overlay val="0"/>
        </c:title>
        <c:numFmt formatCode="#,##0.0" sourceLinked="0"/>
        <c:majorTickMark val="out"/>
        <c:minorTickMark val="none"/>
        <c:tickLblPos val="nextTo"/>
        <c:crossAx val="227700552"/>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 OPEX Savings</a:t>
            </a:r>
          </a:p>
        </c:rich>
      </c:tx>
      <c:layout/>
      <c:overlay val="0"/>
    </c:title>
    <c:autoTitleDeleted val="0"/>
    <c:plotArea>
      <c:layout/>
      <c:barChart>
        <c:barDir val="col"/>
        <c:grouping val="clustered"/>
        <c:varyColors val="0"/>
        <c:ser>
          <c:idx val="0"/>
          <c:order val="0"/>
          <c:tx>
            <c:strRef>
              <c:f>'Summary per factory'!$B$38:$G$38</c:f>
              <c:strCache>
                <c:ptCount val="6"/>
                <c:pt idx="0">
                  <c:v>% OPEX Savings</c:v>
                </c:pt>
                <c:pt idx="1">
                  <c:v>Mandatory</c:v>
                </c:pt>
                <c:pt idx="2">
                  <c:v>Lagging</c:v>
                </c:pt>
                <c:pt idx="3">
                  <c:v>%</c:v>
                </c:pt>
                <c:pt idx="4">
                  <c:v>IPM</c:v>
                </c:pt>
                <c:pt idx="5">
                  <c:v>&gt;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8B28-457A-92DE-AFDC0C0E09EA}"/>
              </c:ext>
            </c:extLst>
          </c:dPt>
          <c:dPt>
            <c:idx val="3"/>
            <c:invertIfNegative val="0"/>
            <c:bubble3D val="0"/>
            <c:spPr>
              <a:solidFill>
                <a:srgbClr val="00B050"/>
              </a:solidFill>
            </c:spPr>
            <c:extLst>
              <c:ext xmlns:c16="http://schemas.microsoft.com/office/drawing/2014/chart" uri="{C3380CC4-5D6E-409C-BE32-E72D297353CC}">
                <c16:uniqueId val="{00000003-8B28-457A-92DE-AFDC0C0E09EA}"/>
              </c:ext>
            </c:extLst>
          </c:dPt>
          <c:dPt>
            <c:idx val="5"/>
            <c:invertIfNegative val="0"/>
            <c:bubble3D val="0"/>
            <c:spPr>
              <a:solidFill>
                <a:srgbClr val="00B050"/>
              </a:solidFill>
            </c:spPr>
            <c:extLst>
              <c:ext xmlns:c16="http://schemas.microsoft.com/office/drawing/2014/chart" uri="{C3380CC4-5D6E-409C-BE32-E72D297353CC}">
                <c16:uniqueId val="{00000005-8B28-457A-92DE-AFDC0C0E09EA}"/>
              </c:ext>
            </c:extLst>
          </c:dPt>
          <c:dPt>
            <c:idx val="7"/>
            <c:invertIfNegative val="0"/>
            <c:bubble3D val="0"/>
            <c:spPr>
              <a:solidFill>
                <a:srgbClr val="00B050"/>
              </a:solidFill>
            </c:spPr>
            <c:extLst>
              <c:ext xmlns:c16="http://schemas.microsoft.com/office/drawing/2014/chart" uri="{C3380CC4-5D6E-409C-BE32-E72D297353CC}">
                <c16:uniqueId val="{00000007-8B28-457A-92DE-AFDC0C0E09EA}"/>
              </c:ext>
            </c:extLst>
          </c:dPt>
          <c:dPt>
            <c:idx val="9"/>
            <c:invertIfNegative val="0"/>
            <c:bubble3D val="0"/>
            <c:spPr>
              <a:solidFill>
                <a:srgbClr val="FF0000"/>
              </a:solidFill>
            </c:spPr>
            <c:extLst>
              <c:ext xmlns:c16="http://schemas.microsoft.com/office/drawing/2014/chart" uri="{C3380CC4-5D6E-409C-BE32-E72D297353CC}">
                <c16:uniqueId val="{00000009-8B28-457A-92DE-AFDC0C0E09EA}"/>
              </c:ext>
            </c:extLst>
          </c:dPt>
          <c:dPt>
            <c:idx val="10"/>
            <c:invertIfNegative val="0"/>
            <c:bubble3D val="0"/>
            <c:extLst>
              <c:ext xmlns:c16="http://schemas.microsoft.com/office/drawing/2014/chart" uri="{C3380CC4-5D6E-409C-BE32-E72D297353CC}">
                <c16:uniqueId val="{0000000A-8B28-457A-92DE-AFDC0C0E09EA}"/>
              </c:ext>
            </c:extLst>
          </c:dPt>
          <c:dPt>
            <c:idx val="11"/>
            <c:invertIfNegative val="0"/>
            <c:bubble3D val="0"/>
            <c:spPr>
              <a:solidFill>
                <a:srgbClr val="FF0000"/>
              </a:solidFill>
            </c:spPr>
            <c:extLst>
              <c:ext xmlns:c16="http://schemas.microsoft.com/office/drawing/2014/chart" uri="{C3380CC4-5D6E-409C-BE32-E72D297353CC}">
                <c16:uniqueId val="{0000000C-8B28-457A-92DE-AFDC0C0E09EA}"/>
              </c:ext>
            </c:extLst>
          </c:dPt>
          <c:dPt>
            <c:idx val="12"/>
            <c:invertIfNegative val="0"/>
            <c:bubble3D val="0"/>
            <c:extLst>
              <c:ext xmlns:c16="http://schemas.microsoft.com/office/drawing/2014/chart" uri="{C3380CC4-5D6E-409C-BE32-E72D297353CC}">
                <c16:uniqueId val="{0000000D-8B28-457A-92DE-AFDC0C0E09EA}"/>
              </c:ext>
            </c:extLst>
          </c:dPt>
          <c:dPt>
            <c:idx val="13"/>
            <c:invertIfNegative val="0"/>
            <c:bubble3D val="0"/>
            <c:spPr>
              <a:solidFill>
                <a:srgbClr val="FF0000"/>
              </a:solidFill>
            </c:spPr>
            <c:extLst>
              <c:ext xmlns:c16="http://schemas.microsoft.com/office/drawing/2014/chart" uri="{C3380CC4-5D6E-409C-BE32-E72D297353CC}">
                <c16:uniqueId val="{0000000F-8B28-457A-92DE-AFDC0C0E09EA}"/>
              </c:ext>
            </c:extLst>
          </c:dPt>
          <c:dPt>
            <c:idx val="14"/>
            <c:invertIfNegative val="0"/>
            <c:bubble3D val="0"/>
            <c:extLst>
              <c:ext xmlns:c16="http://schemas.microsoft.com/office/drawing/2014/chart" uri="{C3380CC4-5D6E-409C-BE32-E72D297353CC}">
                <c16:uniqueId val="{00000010-8B28-457A-92DE-AFDC0C0E09EA}"/>
              </c:ext>
            </c:extLst>
          </c:dPt>
          <c:dPt>
            <c:idx val="15"/>
            <c:invertIfNegative val="0"/>
            <c:bubble3D val="0"/>
            <c:spPr>
              <a:solidFill>
                <a:srgbClr val="00B050"/>
              </a:solidFill>
            </c:spPr>
            <c:extLst>
              <c:ext xmlns:c16="http://schemas.microsoft.com/office/drawing/2014/chart" uri="{C3380CC4-5D6E-409C-BE32-E72D297353CC}">
                <c16:uniqueId val="{00000012-8B28-457A-92DE-AFDC0C0E09EA}"/>
              </c:ext>
            </c:extLst>
          </c:dPt>
          <c:dPt>
            <c:idx val="16"/>
            <c:invertIfNegative val="0"/>
            <c:bubble3D val="0"/>
            <c:extLst>
              <c:ext xmlns:c16="http://schemas.microsoft.com/office/drawing/2014/chart" uri="{C3380CC4-5D6E-409C-BE32-E72D297353CC}">
                <c16:uniqueId val="{00000013-8B28-457A-92DE-AFDC0C0E09EA}"/>
              </c:ext>
            </c:extLst>
          </c:dPt>
          <c:dPt>
            <c:idx val="17"/>
            <c:invertIfNegative val="0"/>
            <c:bubble3D val="0"/>
            <c:spPr>
              <a:solidFill>
                <a:srgbClr val="00B050"/>
              </a:solidFill>
            </c:spPr>
            <c:extLst>
              <c:ext xmlns:c16="http://schemas.microsoft.com/office/drawing/2014/chart" uri="{C3380CC4-5D6E-409C-BE32-E72D297353CC}">
                <c16:uniqueId val="{00000015-8B28-457A-92DE-AFDC0C0E09EA}"/>
              </c:ext>
            </c:extLst>
          </c:dPt>
          <c:dPt>
            <c:idx val="18"/>
            <c:invertIfNegative val="0"/>
            <c:bubble3D val="0"/>
            <c:extLst>
              <c:ext xmlns:c16="http://schemas.microsoft.com/office/drawing/2014/chart" uri="{C3380CC4-5D6E-409C-BE32-E72D297353CC}">
                <c16:uniqueId val="{00000016-8B28-457A-92DE-AFDC0C0E09EA}"/>
              </c:ext>
            </c:extLst>
          </c:dPt>
          <c:dPt>
            <c:idx val="19"/>
            <c:invertIfNegative val="0"/>
            <c:bubble3D val="0"/>
            <c:spPr>
              <a:solidFill>
                <a:srgbClr val="FF0000"/>
              </a:solidFill>
            </c:spPr>
            <c:extLst>
              <c:ext xmlns:c16="http://schemas.microsoft.com/office/drawing/2014/chart" uri="{C3380CC4-5D6E-409C-BE32-E72D297353CC}">
                <c16:uniqueId val="{00000018-8B28-457A-92DE-AFDC0C0E09EA}"/>
              </c:ext>
            </c:extLst>
          </c:dPt>
          <c:dPt>
            <c:idx val="20"/>
            <c:invertIfNegative val="0"/>
            <c:bubble3D val="0"/>
            <c:extLst>
              <c:ext xmlns:c16="http://schemas.microsoft.com/office/drawing/2014/chart" uri="{C3380CC4-5D6E-409C-BE32-E72D297353CC}">
                <c16:uniqueId val="{00000019-8B28-457A-92DE-AFDC0C0E09EA}"/>
              </c:ext>
            </c:extLst>
          </c:dPt>
          <c:dPt>
            <c:idx val="21"/>
            <c:invertIfNegative val="0"/>
            <c:bubble3D val="0"/>
            <c:spPr>
              <a:solidFill>
                <a:srgbClr val="FF0000"/>
              </a:solidFill>
            </c:spPr>
            <c:extLst>
              <c:ext xmlns:c16="http://schemas.microsoft.com/office/drawing/2014/chart" uri="{C3380CC4-5D6E-409C-BE32-E72D297353CC}">
                <c16:uniqueId val="{0000001B-8B28-457A-92DE-AFDC0C0E09EA}"/>
              </c:ext>
            </c:extLst>
          </c:dPt>
          <c:dPt>
            <c:idx val="22"/>
            <c:invertIfNegative val="0"/>
            <c:bubble3D val="0"/>
            <c:extLst>
              <c:ext xmlns:c16="http://schemas.microsoft.com/office/drawing/2014/chart" uri="{C3380CC4-5D6E-409C-BE32-E72D297353CC}">
                <c16:uniqueId val="{0000001C-8B28-457A-92DE-AFDC0C0E09EA}"/>
              </c:ext>
            </c:extLst>
          </c:dPt>
          <c:dPt>
            <c:idx val="23"/>
            <c:invertIfNegative val="0"/>
            <c:bubble3D val="0"/>
            <c:spPr>
              <a:solidFill>
                <a:srgbClr val="FF0000"/>
              </a:solidFill>
            </c:spPr>
            <c:extLst>
              <c:ext xmlns:c16="http://schemas.microsoft.com/office/drawing/2014/chart" uri="{C3380CC4-5D6E-409C-BE32-E72D297353CC}">
                <c16:uniqueId val="{0000001E-8B28-457A-92DE-AFDC0C0E09EA}"/>
              </c:ext>
            </c:extLst>
          </c:dPt>
          <c:dPt>
            <c:idx val="24"/>
            <c:invertIfNegative val="0"/>
            <c:bubble3D val="0"/>
            <c:extLst>
              <c:ext xmlns:c16="http://schemas.microsoft.com/office/drawing/2014/chart" uri="{C3380CC4-5D6E-409C-BE32-E72D297353CC}">
                <c16:uniqueId val="{0000001F-8B28-457A-92DE-AFDC0C0E09EA}"/>
              </c:ext>
            </c:extLst>
          </c:dPt>
          <c:dPt>
            <c:idx val="25"/>
            <c:invertIfNegative val="0"/>
            <c:bubble3D val="0"/>
            <c:spPr>
              <a:solidFill>
                <a:srgbClr val="00B050"/>
              </a:solidFill>
            </c:spPr>
            <c:extLst>
              <c:ext xmlns:c16="http://schemas.microsoft.com/office/drawing/2014/chart" uri="{C3380CC4-5D6E-409C-BE32-E72D297353CC}">
                <c16:uniqueId val="{00000021-8B28-457A-92DE-AFDC0C0E09EA}"/>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factory'!$L$38:$AA$38</c:f>
              <c:numCache>
                <c:formatCode>0.00%</c:formatCode>
                <c:ptCount val="16"/>
                <c:pt idx="0" formatCode="0.0%">
                  <c:v>1.4999999999999999E-2</c:v>
                </c:pt>
                <c:pt idx="1">
                  <c:v>3.4252595121602239E-3</c:v>
                </c:pt>
                <c:pt idx="2">
                  <c:v>1.25E-3</c:v>
                </c:pt>
                <c:pt idx="3">
                  <c:v>5.8432672505228413E-3</c:v>
                </c:pt>
                <c:pt idx="4">
                  <c:v>1.4999999999999999E-2</c:v>
                </c:pt>
                <c:pt idx="5">
                  <c:v>2.7099999999999999E-2</c:v>
                </c:pt>
                <c:pt idx="6" formatCode="0.0%">
                  <c:v>2.5000000000000001E-2</c:v>
                </c:pt>
                <c:pt idx="7">
                  <c:v>2.8823936291521492E-2</c:v>
                </c:pt>
                <c:pt idx="8" formatCode="0.0%">
                  <c:v>0.01</c:v>
                </c:pt>
                <c:pt idx="9">
                  <c:v>5.0000000000000001E-3</c:v>
                </c:pt>
                <c:pt idx="10" formatCode="0.0%">
                  <c:v>1.0924584766074268E-2</c:v>
                </c:pt>
                <c:pt idx="11">
                  <c:v>2.7000000000000001E-3</c:v>
                </c:pt>
                <c:pt idx="12" formatCode="0.0%">
                  <c:v>0.01</c:v>
                </c:pt>
                <c:pt idx="13">
                  <c:v>3.3E-3</c:v>
                </c:pt>
                <c:pt idx="14" formatCode="0.0%">
                  <c:v>0.02</c:v>
                </c:pt>
                <c:pt idx="15">
                  <c:v>0.03</c:v>
                </c:pt>
              </c:numCache>
            </c:numRef>
          </c:val>
          <c:extLst>
            <c:ext xmlns:c16="http://schemas.microsoft.com/office/drawing/2014/chart" uri="{C3380CC4-5D6E-409C-BE32-E72D297353CC}">
              <c16:uniqueId val="{00000022-8B28-457A-92DE-AFDC0C0E09EA}"/>
            </c:ext>
          </c:extLst>
        </c:ser>
        <c:dLbls>
          <c:showLegendKey val="0"/>
          <c:showVal val="0"/>
          <c:showCatName val="0"/>
          <c:showSerName val="0"/>
          <c:showPercent val="0"/>
          <c:showBubbleSize val="0"/>
        </c:dLbls>
        <c:gapWidth val="30"/>
        <c:axId val="227701728"/>
        <c:axId val="227702120"/>
      </c:barChart>
      <c:catAx>
        <c:axId val="227701728"/>
        <c:scaling>
          <c:orientation val="minMax"/>
        </c:scaling>
        <c:delete val="0"/>
        <c:axPos val="b"/>
        <c:numFmt formatCode="General" sourceLinked="0"/>
        <c:majorTickMark val="none"/>
        <c:minorTickMark val="none"/>
        <c:tickLblPos val="nextTo"/>
        <c:crossAx val="227702120"/>
        <c:crossesAt val="-100"/>
        <c:auto val="1"/>
        <c:lblAlgn val="ctr"/>
        <c:lblOffset val="100"/>
        <c:noMultiLvlLbl val="0"/>
      </c:catAx>
      <c:valAx>
        <c:axId val="227702120"/>
        <c:scaling>
          <c:orientation val="minMax"/>
        </c:scaling>
        <c:delete val="0"/>
        <c:axPos val="l"/>
        <c:title>
          <c:tx>
            <c:rich>
              <a:bodyPr rot="-5400000" vert="horz"/>
              <a:lstStyle/>
              <a:p>
                <a:pPr>
                  <a:defRPr/>
                </a:pPr>
                <a:r>
                  <a:rPr lang="en-US"/>
                  <a:t>%</a:t>
                </a:r>
              </a:p>
            </c:rich>
          </c:tx>
          <c:layout/>
          <c:overlay val="0"/>
        </c:title>
        <c:numFmt formatCode="0.0%" sourceLinked="0"/>
        <c:majorTickMark val="out"/>
        <c:minorTickMark val="none"/>
        <c:tickLblPos val="nextTo"/>
        <c:crossAx val="227701728"/>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Factory Fixed Overhead</a:t>
            </a:r>
          </a:p>
        </c:rich>
      </c:tx>
      <c:overlay val="0"/>
    </c:title>
    <c:autoTitleDeleted val="0"/>
    <c:plotArea>
      <c:layout>
        <c:manualLayout>
          <c:layoutTarget val="inner"/>
          <c:xMode val="edge"/>
          <c:yMode val="edge"/>
          <c:x val="0.11590166220270301"/>
          <c:y val="0.10083264140969035"/>
          <c:w val="0.86702622786904016"/>
          <c:h val="0.72115202890218255"/>
        </c:manualLayout>
      </c:layout>
      <c:barChart>
        <c:barDir val="col"/>
        <c:grouping val="clustered"/>
        <c:varyColors val="0"/>
        <c:ser>
          <c:idx val="0"/>
          <c:order val="0"/>
          <c:tx>
            <c:strRef>
              <c:f>'Summary per factory'!$B$41:$G$41</c:f>
              <c:strCache>
                <c:ptCount val="6"/>
                <c:pt idx="0">
                  <c:v>Factory Fixed Overhead</c:v>
                </c:pt>
                <c:pt idx="1">
                  <c:v>Others</c:v>
                </c:pt>
                <c:pt idx="2">
                  <c:v>Leading</c:v>
                </c:pt>
                <c:pt idx="3">
                  <c:v>KCHF</c:v>
                </c:pt>
                <c:pt idx="4">
                  <c:v>FC</c:v>
                </c:pt>
                <c:pt idx="5">
                  <c:v>&lt;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52D2-4968-BF4C-F30ABD510646}"/>
              </c:ext>
            </c:extLst>
          </c:dPt>
          <c:dPt>
            <c:idx val="3"/>
            <c:invertIfNegative val="0"/>
            <c:bubble3D val="0"/>
            <c:spPr>
              <a:solidFill>
                <a:srgbClr val="FF0000"/>
              </a:solidFill>
            </c:spPr>
            <c:extLst>
              <c:ext xmlns:c16="http://schemas.microsoft.com/office/drawing/2014/chart" uri="{C3380CC4-5D6E-409C-BE32-E72D297353CC}">
                <c16:uniqueId val="{00000003-52D2-4968-BF4C-F30ABD510646}"/>
              </c:ext>
            </c:extLst>
          </c:dPt>
          <c:dPt>
            <c:idx val="5"/>
            <c:invertIfNegative val="0"/>
            <c:bubble3D val="0"/>
            <c:spPr>
              <a:solidFill>
                <a:srgbClr val="FF0000"/>
              </a:solidFill>
            </c:spPr>
            <c:extLst>
              <c:ext xmlns:c16="http://schemas.microsoft.com/office/drawing/2014/chart" uri="{C3380CC4-5D6E-409C-BE32-E72D297353CC}">
                <c16:uniqueId val="{00000005-52D2-4968-BF4C-F30ABD510646}"/>
              </c:ext>
            </c:extLst>
          </c:dPt>
          <c:dPt>
            <c:idx val="9"/>
            <c:invertIfNegative val="0"/>
            <c:bubble3D val="0"/>
            <c:spPr>
              <a:solidFill>
                <a:srgbClr val="FF0000"/>
              </a:solidFill>
            </c:spPr>
            <c:extLst>
              <c:ext xmlns:c16="http://schemas.microsoft.com/office/drawing/2014/chart" uri="{C3380CC4-5D6E-409C-BE32-E72D297353CC}">
                <c16:uniqueId val="{00000007-52D2-4968-BF4C-F30ABD510646}"/>
              </c:ext>
            </c:extLst>
          </c:dPt>
          <c:dPt>
            <c:idx val="10"/>
            <c:invertIfNegative val="0"/>
            <c:bubble3D val="0"/>
            <c:extLst>
              <c:ext xmlns:c16="http://schemas.microsoft.com/office/drawing/2014/chart" uri="{C3380CC4-5D6E-409C-BE32-E72D297353CC}">
                <c16:uniqueId val="{00000008-52D2-4968-BF4C-F30ABD510646}"/>
              </c:ext>
            </c:extLst>
          </c:dPt>
          <c:dPt>
            <c:idx val="11"/>
            <c:invertIfNegative val="0"/>
            <c:bubble3D val="0"/>
            <c:spPr>
              <a:solidFill>
                <a:srgbClr val="FF0000"/>
              </a:solidFill>
            </c:spPr>
            <c:extLst>
              <c:ext xmlns:c16="http://schemas.microsoft.com/office/drawing/2014/chart" uri="{C3380CC4-5D6E-409C-BE32-E72D297353CC}">
                <c16:uniqueId val="{0000000A-52D2-4968-BF4C-F30ABD510646}"/>
              </c:ext>
            </c:extLst>
          </c:dPt>
          <c:dPt>
            <c:idx val="12"/>
            <c:invertIfNegative val="0"/>
            <c:bubble3D val="0"/>
            <c:extLst>
              <c:ext xmlns:c16="http://schemas.microsoft.com/office/drawing/2014/chart" uri="{C3380CC4-5D6E-409C-BE32-E72D297353CC}">
                <c16:uniqueId val="{0000000B-52D2-4968-BF4C-F30ABD510646}"/>
              </c:ext>
            </c:extLst>
          </c:dPt>
          <c:dPt>
            <c:idx val="13"/>
            <c:invertIfNegative val="0"/>
            <c:bubble3D val="0"/>
            <c:spPr>
              <a:solidFill>
                <a:srgbClr val="FF0000"/>
              </a:solidFill>
            </c:spPr>
            <c:extLst>
              <c:ext xmlns:c16="http://schemas.microsoft.com/office/drawing/2014/chart" uri="{C3380CC4-5D6E-409C-BE32-E72D297353CC}">
                <c16:uniqueId val="{0000000D-52D2-4968-BF4C-F30ABD510646}"/>
              </c:ext>
            </c:extLst>
          </c:dPt>
          <c:dPt>
            <c:idx val="14"/>
            <c:invertIfNegative val="0"/>
            <c:bubble3D val="0"/>
            <c:extLst>
              <c:ext xmlns:c16="http://schemas.microsoft.com/office/drawing/2014/chart" uri="{C3380CC4-5D6E-409C-BE32-E72D297353CC}">
                <c16:uniqueId val="{0000000E-52D2-4968-BF4C-F30ABD510646}"/>
              </c:ext>
            </c:extLst>
          </c:dPt>
          <c:dPt>
            <c:idx val="15"/>
            <c:invertIfNegative val="0"/>
            <c:bubble3D val="0"/>
            <c:spPr>
              <a:solidFill>
                <a:srgbClr val="FF0000"/>
              </a:solidFill>
            </c:spPr>
            <c:extLst>
              <c:ext xmlns:c16="http://schemas.microsoft.com/office/drawing/2014/chart" uri="{C3380CC4-5D6E-409C-BE32-E72D297353CC}">
                <c16:uniqueId val="{00000010-52D2-4968-BF4C-F30ABD510646}"/>
              </c:ext>
            </c:extLst>
          </c:dPt>
          <c:dPt>
            <c:idx val="16"/>
            <c:invertIfNegative val="0"/>
            <c:bubble3D val="0"/>
            <c:extLst>
              <c:ext xmlns:c16="http://schemas.microsoft.com/office/drawing/2014/chart" uri="{C3380CC4-5D6E-409C-BE32-E72D297353CC}">
                <c16:uniqueId val="{00000011-52D2-4968-BF4C-F30ABD510646}"/>
              </c:ext>
            </c:extLst>
          </c:dPt>
          <c:dPt>
            <c:idx val="17"/>
            <c:invertIfNegative val="0"/>
            <c:bubble3D val="0"/>
            <c:extLst>
              <c:ext xmlns:c16="http://schemas.microsoft.com/office/drawing/2014/chart" uri="{C3380CC4-5D6E-409C-BE32-E72D297353CC}">
                <c16:uniqueId val="{00000012-52D2-4968-BF4C-F30ABD510646}"/>
              </c:ext>
            </c:extLst>
          </c:dPt>
          <c:dPt>
            <c:idx val="18"/>
            <c:invertIfNegative val="0"/>
            <c:bubble3D val="0"/>
            <c:extLst>
              <c:ext xmlns:c16="http://schemas.microsoft.com/office/drawing/2014/chart" uri="{C3380CC4-5D6E-409C-BE32-E72D297353CC}">
                <c16:uniqueId val="{00000013-52D2-4968-BF4C-F30ABD510646}"/>
              </c:ext>
            </c:extLst>
          </c:dPt>
          <c:dPt>
            <c:idx val="19"/>
            <c:invertIfNegative val="0"/>
            <c:bubble3D val="0"/>
            <c:spPr>
              <a:solidFill>
                <a:srgbClr val="FF0000"/>
              </a:solidFill>
            </c:spPr>
            <c:extLst>
              <c:ext xmlns:c16="http://schemas.microsoft.com/office/drawing/2014/chart" uri="{C3380CC4-5D6E-409C-BE32-E72D297353CC}">
                <c16:uniqueId val="{00000015-52D2-4968-BF4C-F30ABD510646}"/>
              </c:ext>
            </c:extLst>
          </c:dPt>
          <c:dPt>
            <c:idx val="20"/>
            <c:invertIfNegative val="0"/>
            <c:bubble3D val="0"/>
            <c:extLst>
              <c:ext xmlns:c16="http://schemas.microsoft.com/office/drawing/2014/chart" uri="{C3380CC4-5D6E-409C-BE32-E72D297353CC}">
                <c16:uniqueId val="{00000016-52D2-4968-BF4C-F30ABD510646}"/>
              </c:ext>
            </c:extLst>
          </c:dPt>
          <c:dPt>
            <c:idx val="21"/>
            <c:invertIfNegative val="0"/>
            <c:bubble3D val="0"/>
            <c:spPr>
              <a:solidFill>
                <a:srgbClr val="FF0000"/>
              </a:solidFill>
            </c:spPr>
            <c:extLst>
              <c:ext xmlns:c16="http://schemas.microsoft.com/office/drawing/2014/chart" uri="{C3380CC4-5D6E-409C-BE32-E72D297353CC}">
                <c16:uniqueId val="{00000018-52D2-4968-BF4C-F30ABD510646}"/>
              </c:ext>
            </c:extLst>
          </c:dPt>
          <c:dPt>
            <c:idx val="22"/>
            <c:invertIfNegative val="0"/>
            <c:bubble3D val="0"/>
            <c:extLst>
              <c:ext xmlns:c16="http://schemas.microsoft.com/office/drawing/2014/chart" uri="{C3380CC4-5D6E-409C-BE32-E72D297353CC}">
                <c16:uniqueId val="{00000019-52D2-4968-BF4C-F30ABD510646}"/>
              </c:ext>
            </c:extLst>
          </c:dPt>
          <c:dPt>
            <c:idx val="23"/>
            <c:invertIfNegative val="0"/>
            <c:bubble3D val="0"/>
            <c:spPr>
              <a:solidFill>
                <a:srgbClr val="FF0000"/>
              </a:solidFill>
            </c:spPr>
            <c:extLst>
              <c:ext xmlns:c16="http://schemas.microsoft.com/office/drawing/2014/chart" uri="{C3380CC4-5D6E-409C-BE32-E72D297353CC}">
                <c16:uniqueId val="{0000001B-52D2-4968-BF4C-F30ABD510646}"/>
              </c:ext>
            </c:extLst>
          </c:dPt>
          <c:dPt>
            <c:idx val="24"/>
            <c:invertIfNegative val="0"/>
            <c:bubble3D val="0"/>
            <c:extLst>
              <c:ext xmlns:c16="http://schemas.microsoft.com/office/drawing/2014/chart" uri="{C3380CC4-5D6E-409C-BE32-E72D297353CC}">
                <c16:uniqueId val="{0000001C-52D2-4968-BF4C-F30ABD510646}"/>
              </c:ext>
            </c:extLst>
          </c:dPt>
          <c:dPt>
            <c:idx val="25"/>
            <c:invertIfNegative val="0"/>
            <c:bubble3D val="0"/>
            <c:spPr>
              <a:solidFill>
                <a:srgbClr val="FF0000"/>
              </a:solidFill>
            </c:spPr>
            <c:extLst>
              <c:ext xmlns:c16="http://schemas.microsoft.com/office/drawing/2014/chart" uri="{C3380CC4-5D6E-409C-BE32-E72D297353CC}">
                <c16:uniqueId val="{0000001E-52D2-4968-BF4C-F30ABD510646}"/>
              </c:ext>
            </c:extLst>
          </c:dPt>
          <c:dLbls>
            <c:dLbl>
              <c:idx val="0"/>
              <c:delete val="1"/>
              <c:extLst>
                <c:ext xmlns:c15="http://schemas.microsoft.com/office/drawing/2012/chart" uri="{CE6537A1-D6FC-4f65-9D91-7224C49458BB}"/>
                <c:ext xmlns:c16="http://schemas.microsoft.com/office/drawing/2014/chart" uri="{C3380CC4-5D6E-409C-BE32-E72D297353CC}">
                  <c16:uniqueId val="{0000001F-52D2-4968-BF4C-F30ABD510646}"/>
                </c:ext>
              </c:extLst>
            </c:dLbl>
            <c:dLbl>
              <c:idx val="6"/>
              <c:spPr>
                <a:solidFill>
                  <a:sysClr val="windowText" lastClr="000000"/>
                </a:solidFill>
                <a:ln>
                  <a:noFill/>
                </a:ln>
                <a:effectLst/>
              </c:spPr>
              <c:txPr>
                <a:bodyPr wrap="square" lIns="38100" tIns="19050" rIns="38100" bIns="19050" anchor="ctr">
                  <a:spAutoFit/>
                </a:bodyPr>
                <a:lstStyle/>
                <a:p>
                  <a:pPr>
                    <a:defRPr>
                      <a:solidFill>
                        <a:sysClr val="windowText" lastClr="00000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20-52D2-4968-BF4C-F30ABD510646}"/>
                </c:ext>
              </c:extLst>
            </c:dLbl>
            <c:dLbl>
              <c:idx val="7"/>
              <c:spPr>
                <a:solidFill>
                  <a:srgbClr val="00B050"/>
                </a:solidFill>
                <a:ln>
                  <a:noFill/>
                </a:ln>
                <a:effectLst/>
              </c:spPr>
              <c:txPr>
                <a:bodyPr wrap="square" lIns="38100" tIns="19050" rIns="38100" bIns="19050" anchor="ctr">
                  <a:spAutoFit/>
                </a:bodyPr>
                <a:lstStyle/>
                <a:p>
                  <a:pPr>
                    <a:defRPr>
                      <a:solidFill>
                        <a:sysClr val="windowText" lastClr="00000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21-52D2-4968-BF4C-F30ABD510646}"/>
                </c:ext>
              </c:extLst>
            </c:dLbl>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factory'!$L$41:$AA$41</c:f>
              <c:numCache>
                <c:formatCode>#,##0</c:formatCode>
                <c:ptCount val="16"/>
                <c:pt idx="0" formatCode="0">
                  <c:v>107910.87736815181</c:v>
                </c:pt>
                <c:pt idx="1">
                  <c:v>66690.19213598044</c:v>
                </c:pt>
                <c:pt idx="2">
                  <c:v>1328.1067500000001</c:v>
                </c:pt>
                <c:pt idx="3">
                  <c:v>8316.5949819039997</c:v>
                </c:pt>
                <c:pt idx="4">
                  <c:v>3334.3251834110456</c:v>
                </c:pt>
                <c:pt idx="5">
                  <c:v>24734.609810705897</c:v>
                </c:pt>
                <c:pt idx="6">
                  <c:v>371.4779268450207</c:v>
                </c:pt>
                <c:pt idx="7">
                  <c:v>283.96278925717547</c:v>
                </c:pt>
                <c:pt idx="8">
                  <c:v>3272.4787491854167</c:v>
                </c:pt>
                <c:pt idx="9">
                  <c:v>3839.5257010320001</c:v>
                </c:pt>
                <c:pt idx="10" formatCode="#,##0.0">
                  <c:v>928.57297972442495</c:v>
                </c:pt>
                <c:pt idx="11">
                  <c:v>6744.1434999172498</c:v>
                </c:pt>
                <c:pt idx="12">
                  <c:v>1423.2309218059349</c:v>
                </c:pt>
                <c:pt idx="13">
                  <c:v>8161.8858089763307</c:v>
                </c:pt>
                <c:pt idx="14">
                  <c:v>1149.5548214948335</c:v>
                </c:pt>
                <c:pt idx="15">
                  <c:v>7939.3545770280007</c:v>
                </c:pt>
              </c:numCache>
            </c:numRef>
          </c:val>
          <c:extLst>
            <c:ext xmlns:c16="http://schemas.microsoft.com/office/drawing/2014/chart" uri="{C3380CC4-5D6E-409C-BE32-E72D297353CC}">
              <c16:uniqueId val="{00000022-52D2-4968-BF4C-F30ABD510646}"/>
            </c:ext>
          </c:extLst>
        </c:ser>
        <c:dLbls>
          <c:showLegendKey val="0"/>
          <c:showVal val="0"/>
          <c:showCatName val="0"/>
          <c:showSerName val="0"/>
          <c:showPercent val="0"/>
          <c:showBubbleSize val="0"/>
        </c:dLbls>
        <c:gapWidth val="30"/>
        <c:axId val="227702904"/>
        <c:axId val="227703296"/>
      </c:barChart>
      <c:catAx>
        <c:axId val="227702904"/>
        <c:scaling>
          <c:orientation val="minMax"/>
        </c:scaling>
        <c:delete val="0"/>
        <c:axPos val="b"/>
        <c:numFmt formatCode="General" sourceLinked="0"/>
        <c:majorTickMark val="none"/>
        <c:minorTickMark val="none"/>
        <c:tickLblPos val="nextTo"/>
        <c:crossAx val="227703296"/>
        <c:crossesAt val="-100"/>
        <c:auto val="1"/>
        <c:lblAlgn val="ctr"/>
        <c:lblOffset val="100"/>
        <c:noMultiLvlLbl val="0"/>
      </c:catAx>
      <c:valAx>
        <c:axId val="227703296"/>
        <c:scaling>
          <c:orientation val="minMax"/>
          <c:max val="45000"/>
        </c:scaling>
        <c:delete val="0"/>
        <c:axPos val="l"/>
        <c:title>
          <c:tx>
            <c:rich>
              <a:bodyPr rot="-5400000" vert="horz"/>
              <a:lstStyle/>
              <a:p>
                <a:pPr>
                  <a:defRPr/>
                </a:pPr>
                <a:r>
                  <a:rPr lang="en-US"/>
                  <a:t>KCHF</a:t>
                </a:r>
              </a:p>
            </c:rich>
          </c:tx>
          <c:overlay val="0"/>
        </c:title>
        <c:numFmt formatCode="#,##0" sourceLinked="0"/>
        <c:majorTickMark val="out"/>
        <c:minorTickMark val="none"/>
        <c:tickLblPos val="nextTo"/>
        <c:crossAx val="227702904"/>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Total Capital Spend </a:t>
            </a:r>
          </a:p>
        </c:rich>
      </c:tx>
      <c:overlay val="0"/>
    </c:title>
    <c:autoTitleDeleted val="0"/>
    <c:plotArea>
      <c:layout>
        <c:manualLayout>
          <c:layoutTarget val="inner"/>
          <c:xMode val="edge"/>
          <c:yMode val="edge"/>
          <c:x val="0.13455178388086389"/>
          <c:y val="8.9810428263422545E-2"/>
          <c:w val="0.85134151291738347"/>
          <c:h val="0.71970978872240865"/>
        </c:manualLayout>
      </c:layout>
      <c:barChart>
        <c:barDir val="col"/>
        <c:grouping val="clustered"/>
        <c:varyColors val="0"/>
        <c:ser>
          <c:idx val="0"/>
          <c:order val="0"/>
          <c:tx>
            <c:strRef>
              <c:f>'Summary per factory'!$B$42:$G$42</c:f>
              <c:strCache>
                <c:ptCount val="6"/>
                <c:pt idx="0">
                  <c:v>Total Capital Spend </c:v>
                </c:pt>
                <c:pt idx="1">
                  <c:v>Others</c:v>
                </c:pt>
                <c:pt idx="2">
                  <c:v>Leading</c:v>
                </c:pt>
                <c:pt idx="3">
                  <c:v>KCHF</c:v>
                </c:pt>
                <c:pt idx="4">
                  <c:v>FC</c:v>
                </c:pt>
                <c:pt idx="5">
                  <c:v>&lt;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FCB9-47C0-BD3A-6DF55D74A099}"/>
              </c:ext>
            </c:extLst>
          </c:dPt>
          <c:dPt>
            <c:idx val="2"/>
            <c:invertIfNegative val="0"/>
            <c:bubble3D val="0"/>
            <c:extLst>
              <c:ext xmlns:c16="http://schemas.microsoft.com/office/drawing/2014/chart" uri="{C3380CC4-5D6E-409C-BE32-E72D297353CC}">
                <c16:uniqueId val="{00000002-FCB9-47C0-BD3A-6DF55D74A099}"/>
              </c:ext>
            </c:extLst>
          </c:dPt>
          <c:dPt>
            <c:idx val="3"/>
            <c:invertIfNegative val="0"/>
            <c:bubble3D val="0"/>
            <c:extLst>
              <c:ext xmlns:c16="http://schemas.microsoft.com/office/drawing/2014/chart" uri="{C3380CC4-5D6E-409C-BE32-E72D297353CC}">
                <c16:uniqueId val="{00000003-FCB9-47C0-BD3A-6DF55D74A099}"/>
              </c:ext>
            </c:extLst>
          </c:dPt>
          <c:dPt>
            <c:idx val="4"/>
            <c:invertIfNegative val="0"/>
            <c:bubble3D val="0"/>
            <c:extLst>
              <c:ext xmlns:c16="http://schemas.microsoft.com/office/drawing/2014/chart" uri="{C3380CC4-5D6E-409C-BE32-E72D297353CC}">
                <c16:uniqueId val="{00000004-FCB9-47C0-BD3A-6DF55D74A099}"/>
              </c:ext>
            </c:extLst>
          </c:dPt>
          <c:dPt>
            <c:idx val="5"/>
            <c:invertIfNegative val="0"/>
            <c:bubble3D val="0"/>
            <c:extLst>
              <c:ext xmlns:c16="http://schemas.microsoft.com/office/drawing/2014/chart" uri="{C3380CC4-5D6E-409C-BE32-E72D297353CC}">
                <c16:uniqueId val="{00000005-FCB9-47C0-BD3A-6DF55D74A099}"/>
              </c:ext>
            </c:extLst>
          </c:dPt>
          <c:dPt>
            <c:idx val="6"/>
            <c:invertIfNegative val="0"/>
            <c:bubble3D val="0"/>
            <c:spPr>
              <a:solidFill>
                <a:srgbClr val="FF0000"/>
              </a:solidFill>
            </c:spPr>
            <c:extLst>
              <c:ext xmlns:c16="http://schemas.microsoft.com/office/drawing/2014/chart" uri="{C3380CC4-5D6E-409C-BE32-E72D297353CC}">
                <c16:uniqueId val="{00000007-FCB9-47C0-BD3A-6DF55D74A099}"/>
              </c:ext>
            </c:extLst>
          </c:dPt>
          <c:dPt>
            <c:idx val="7"/>
            <c:invertIfNegative val="0"/>
            <c:bubble3D val="0"/>
            <c:extLst>
              <c:ext xmlns:c16="http://schemas.microsoft.com/office/drawing/2014/chart" uri="{C3380CC4-5D6E-409C-BE32-E72D297353CC}">
                <c16:uniqueId val="{00000008-FCB9-47C0-BD3A-6DF55D74A099}"/>
              </c:ext>
            </c:extLst>
          </c:dPt>
          <c:dPt>
            <c:idx val="8"/>
            <c:invertIfNegative val="0"/>
            <c:bubble3D val="0"/>
            <c:extLst>
              <c:ext xmlns:c16="http://schemas.microsoft.com/office/drawing/2014/chart" uri="{C3380CC4-5D6E-409C-BE32-E72D297353CC}">
                <c16:uniqueId val="{00000009-FCB9-47C0-BD3A-6DF55D74A099}"/>
              </c:ext>
            </c:extLst>
          </c:dPt>
          <c:dPt>
            <c:idx val="9"/>
            <c:invertIfNegative val="0"/>
            <c:bubble3D val="0"/>
            <c:extLst>
              <c:ext xmlns:c16="http://schemas.microsoft.com/office/drawing/2014/chart" uri="{C3380CC4-5D6E-409C-BE32-E72D297353CC}">
                <c16:uniqueId val="{0000000A-FCB9-47C0-BD3A-6DF55D74A099}"/>
              </c:ext>
            </c:extLst>
          </c:dPt>
          <c:dPt>
            <c:idx val="10"/>
            <c:invertIfNegative val="0"/>
            <c:bubble3D val="0"/>
            <c:extLst>
              <c:ext xmlns:c16="http://schemas.microsoft.com/office/drawing/2014/chart" uri="{C3380CC4-5D6E-409C-BE32-E72D297353CC}">
                <c16:uniqueId val="{0000000B-FCB9-47C0-BD3A-6DF55D74A099}"/>
              </c:ext>
            </c:extLst>
          </c:dPt>
          <c:dPt>
            <c:idx val="11"/>
            <c:invertIfNegative val="0"/>
            <c:bubble3D val="0"/>
            <c:extLst>
              <c:ext xmlns:c16="http://schemas.microsoft.com/office/drawing/2014/chart" uri="{C3380CC4-5D6E-409C-BE32-E72D297353CC}">
                <c16:uniqueId val="{0000000C-FCB9-47C0-BD3A-6DF55D74A099}"/>
              </c:ext>
            </c:extLst>
          </c:dPt>
          <c:dPt>
            <c:idx val="12"/>
            <c:invertIfNegative val="0"/>
            <c:bubble3D val="0"/>
            <c:extLst>
              <c:ext xmlns:c16="http://schemas.microsoft.com/office/drawing/2014/chart" uri="{C3380CC4-5D6E-409C-BE32-E72D297353CC}">
                <c16:uniqueId val="{0000000D-FCB9-47C0-BD3A-6DF55D74A099}"/>
              </c:ext>
            </c:extLst>
          </c:dPt>
          <c:dPt>
            <c:idx val="13"/>
            <c:invertIfNegative val="0"/>
            <c:bubble3D val="0"/>
            <c:extLst>
              <c:ext xmlns:c16="http://schemas.microsoft.com/office/drawing/2014/chart" uri="{C3380CC4-5D6E-409C-BE32-E72D297353CC}">
                <c16:uniqueId val="{0000000E-FCB9-47C0-BD3A-6DF55D74A099}"/>
              </c:ext>
            </c:extLst>
          </c:dPt>
          <c:dPt>
            <c:idx val="14"/>
            <c:invertIfNegative val="0"/>
            <c:bubble3D val="0"/>
            <c:spPr>
              <a:solidFill>
                <a:srgbClr val="FF0000"/>
              </a:solidFill>
            </c:spPr>
            <c:extLst>
              <c:ext xmlns:c16="http://schemas.microsoft.com/office/drawing/2014/chart" uri="{C3380CC4-5D6E-409C-BE32-E72D297353CC}">
                <c16:uniqueId val="{00000010-FCB9-47C0-BD3A-6DF55D74A099}"/>
              </c:ext>
            </c:extLst>
          </c:dPt>
          <c:dPt>
            <c:idx val="15"/>
            <c:invertIfNegative val="0"/>
            <c:bubble3D val="0"/>
            <c:extLst>
              <c:ext xmlns:c16="http://schemas.microsoft.com/office/drawing/2014/chart" uri="{C3380CC4-5D6E-409C-BE32-E72D297353CC}">
                <c16:uniqueId val="{00000011-FCB9-47C0-BD3A-6DF55D74A099}"/>
              </c:ext>
            </c:extLst>
          </c:dPt>
          <c:dLbls>
            <c:dLbl>
              <c:idx val="3"/>
              <c:spPr>
                <a:solidFill>
                  <a:srgbClr val="00B05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3-FCB9-47C0-BD3A-6DF55D74A099}"/>
                </c:ext>
              </c:extLst>
            </c:dLbl>
            <c:dLbl>
              <c:idx val="4"/>
              <c:tx>
                <c:rich>
                  <a:bodyPr/>
                  <a:lstStyle/>
                  <a:p>
                    <a:fld id="{DEB480F4-59D4-446E-A9F5-702C038677AC}"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CB9-47C0-BD3A-6DF55D74A099}"/>
                </c:ext>
              </c:extLst>
            </c:dLbl>
            <c:dLbl>
              <c:idx val="5"/>
              <c:spPr>
                <a:solidFill>
                  <a:srgbClr val="00B05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5-FCB9-47C0-BD3A-6DF55D74A099}"/>
                </c:ext>
              </c:extLst>
            </c:dLbl>
            <c:dLbl>
              <c:idx val="7"/>
              <c:spPr>
                <a:solidFill>
                  <a:srgbClr val="FF000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8-FCB9-47C0-BD3A-6DF55D74A099}"/>
                </c:ext>
              </c:extLst>
            </c:dLbl>
            <c:dLbl>
              <c:idx val="8"/>
              <c:tx>
                <c:rich>
                  <a:bodyPr/>
                  <a:lstStyle/>
                  <a:p>
                    <a:fld id="{6B21CEFA-BF97-4565-B094-3E011BE12CC4}"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FCB9-47C0-BD3A-6DF55D74A099}"/>
                </c:ext>
              </c:extLst>
            </c:dLbl>
            <c:dLbl>
              <c:idx val="9"/>
              <c:spPr>
                <a:solidFill>
                  <a:srgbClr val="00B05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A-FCB9-47C0-BD3A-6DF55D74A099}"/>
                </c:ext>
              </c:extLst>
            </c:dLbl>
            <c:dLbl>
              <c:idx val="10"/>
              <c:tx>
                <c:rich>
                  <a:bodyPr/>
                  <a:lstStyle/>
                  <a:p>
                    <a:fld id="{BA010391-2DED-4559-B9AB-4EC6600FC967}"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FCB9-47C0-BD3A-6DF55D74A099}"/>
                </c:ext>
              </c:extLst>
            </c:dLbl>
            <c:dLbl>
              <c:idx val="11"/>
              <c:spPr>
                <a:solidFill>
                  <a:srgbClr val="00B05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C-FCB9-47C0-BD3A-6DF55D74A099}"/>
                </c:ext>
              </c:extLst>
            </c:dLbl>
            <c:dLbl>
              <c:idx val="13"/>
              <c:spPr>
                <a:solidFill>
                  <a:srgbClr val="FF000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E-FCB9-47C0-BD3A-6DF55D74A099}"/>
                </c:ext>
              </c:extLst>
            </c:dLbl>
            <c:dLbl>
              <c:idx val="14"/>
              <c:tx>
                <c:rich>
                  <a:bodyPr/>
                  <a:lstStyle/>
                  <a:p>
                    <a:fld id="{CD0D2112-3468-4934-A4D5-C8084F2AEAA7}"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FCB9-47C0-BD3A-6DF55D74A099}"/>
                </c:ext>
              </c:extLst>
            </c:dLbl>
            <c:dLbl>
              <c:idx val="15"/>
              <c:spPr>
                <a:solidFill>
                  <a:srgbClr val="FF000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11-FCB9-47C0-BD3A-6DF55D74A099}"/>
                </c:ext>
              </c:extLst>
            </c:dLbl>
            <c:dLbl>
              <c:idx val="16"/>
              <c:tx>
                <c:rich>
                  <a:bodyPr/>
                  <a:lstStyle/>
                  <a:p>
                    <a:fld id="{88090AC3-9DD1-492B-A823-F1E4C46DE52E}" type="VALUE">
                      <a:rPr lang="en-US">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FCB9-47C0-BD3A-6DF55D74A099}"/>
                </c:ext>
              </c:extLst>
            </c:dLbl>
            <c:spPr>
              <a:no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factory'!$L$42:$AA$42</c:f>
              <c:numCache>
                <c:formatCode>#,##0</c:formatCode>
                <c:ptCount val="16"/>
                <c:pt idx="0" formatCode="_(* #,##0_);_(* \(#,##0\);_(* &quot;-&quot;??_);_(@_)">
                  <c:v>674337.3395572576</c:v>
                </c:pt>
                <c:pt idx="1">
                  <c:v>4994940.3684259998</c:v>
                </c:pt>
                <c:pt idx="2">
                  <c:v>9358.8967025910006</c:v>
                </c:pt>
                <c:pt idx="3">
                  <c:v>3788.9698434489997</c:v>
                </c:pt>
                <c:pt idx="4">
                  <c:v>30318.422540000018</c:v>
                </c:pt>
                <c:pt idx="5">
                  <c:v>9822.2941950000004</c:v>
                </c:pt>
                <c:pt idx="6">
                  <c:v>161.12317375000001</c:v>
                </c:pt>
                <c:pt idx="7">
                  <c:v>257.10944999999998</c:v>
                </c:pt>
                <c:pt idx="8">
                  <c:v>1354.3038246299998</c:v>
                </c:pt>
                <c:pt idx="9">
                  <c:v>345.483</c:v>
                </c:pt>
                <c:pt idx="10">
                  <c:v>584.40409999999997</c:v>
                </c:pt>
                <c:pt idx="11">
                  <c:v>0</c:v>
                </c:pt>
                <c:pt idx="12" formatCode="General">
                  <c:v>0</c:v>
                </c:pt>
                <c:pt idx="13">
                  <c:v>4949.9026326170006</c:v>
                </c:pt>
                <c:pt idx="14" formatCode="General">
                  <c:v>0</c:v>
                </c:pt>
                <c:pt idx="15">
                  <c:v>336.73332829499401</c:v>
                </c:pt>
              </c:numCache>
            </c:numRef>
          </c:val>
          <c:extLst>
            <c:ext xmlns:c16="http://schemas.microsoft.com/office/drawing/2014/chart" uri="{C3380CC4-5D6E-409C-BE32-E72D297353CC}">
              <c16:uniqueId val="{00000013-FCB9-47C0-BD3A-6DF55D74A099}"/>
            </c:ext>
          </c:extLst>
        </c:ser>
        <c:dLbls>
          <c:showLegendKey val="0"/>
          <c:showVal val="0"/>
          <c:showCatName val="0"/>
          <c:showSerName val="0"/>
          <c:showPercent val="0"/>
          <c:showBubbleSize val="0"/>
        </c:dLbls>
        <c:gapWidth val="30"/>
        <c:axId val="227704080"/>
        <c:axId val="227704472"/>
      </c:barChart>
      <c:catAx>
        <c:axId val="227704080"/>
        <c:scaling>
          <c:orientation val="minMax"/>
        </c:scaling>
        <c:delete val="0"/>
        <c:axPos val="b"/>
        <c:numFmt formatCode="General" sourceLinked="0"/>
        <c:majorTickMark val="none"/>
        <c:minorTickMark val="none"/>
        <c:tickLblPos val="nextTo"/>
        <c:crossAx val="227704472"/>
        <c:crossesAt val="-100"/>
        <c:auto val="1"/>
        <c:lblAlgn val="ctr"/>
        <c:lblOffset val="100"/>
        <c:noMultiLvlLbl val="0"/>
      </c:catAx>
      <c:valAx>
        <c:axId val="227704472"/>
        <c:scaling>
          <c:orientation val="minMax"/>
          <c:max val="1000000"/>
        </c:scaling>
        <c:delete val="0"/>
        <c:axPos val="l"/>
        <c:title>
          <c:tx>
            <c:rich>
              <a:bodyPr rot="-5400000" vert="horz"/>
              <a:lstStyle/>
              <a:p>
                <a:pPr>
                  <a:defRPr/>
                </a:pPr>
                <a:r>
                  <a:rPr lang="en-US"/>
                  <a:t>KCHF</a:t>
                </a:r>
              </a:p>
            </c:rich>
          </c:tx>
          <c:overlay val="0"/>
        </c:title>
        <c:numFmt formatCode="General" sourceLinked="0"/>
        <c:majorTickMark val="out"/>
        <c:minorTickMark val="none"/>
        <c:tickLblPos val="nextTo"/>
        <c:crossAx val="227704080"/>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Factory Write off</a:t>
            </a:r>
          </a:p>
        </c:rich>
      </c:tx>
      <c:overlay val="0"/>
    </c:title>
    <c:autoTitleDeleted val="0"/>
    <c:plotArea>
      <c:layout/>
      <c:barChart>
        <c:barDir val="col"/>
        <c:grouping val="clustered"/>
        <c:varyColors val="0"/>
        <c:ser>
          <c:idx val="0"/>
          <c:order val="0"/>
          <c:tx>
            <c:strRef>
              <c:f>'Summary per factory'!$B$43:$G$43</c:f>
              <c:strCache>
                <c:ptCount val="6"/>
                <c:pt idx="0">
                  <c:v>Factory Write off</c:v>
                </c:pt>
                <c:pt idx="1">
                  <c:v>Others</c:v>
                </c:pt>
                <c:pt idx="2">
                  <c:v>Lagging</c:v>
                </c:pt>
                <c:pt idx="3">
                  <c:v>KCHF</c:v>
                </c:pt>
                <c:pt idx="4">
                  <c:v>FC</c:v>
                </c:pt>
                <c:pt idx="5">
                  <c:v>&lt;</c:v>
                </c:pt>
              </c:strCache>
            </c:strRef>
          </c:tx>
          <c:spPr>
            <a:solidFill>
              <a:srgbClr val="FF0000"/>
            </a:solidFill>
          </c:spPr>
          <c:invertIfNegative val="0"/>
          <c:dPt>
            <c:idx val="1"/>
            <c:invertIfNegative val="0"/>
            <c:bubble3D val="0"/>
            <c:extLst>
              <c:ext xmlns:c16="http://schemas.microsoft.com/office/drawing/2014/chart" uri="{C3380CC4-5D6E-409C-BE32-E72D297353CC}">
                <c16:uniqueId val="{00000000-216F-445D-B842-EA26CF6D6EAE}"/>
              </c:ext>
            </c:extLst>
          </c:dPt>
          <c:dPt>
            <c:idx val="3"/>
            <c:invertIfNegative val="0"/>
            <c:bubble3D val="0"/>
            <c:extLst>
              <c:ext xmlns:c16="http://schemas.microsoft.com/office/drawing/2014/chart" uri="{C3380CC4-5D6E-409C-BE32-E72D297353CC}">
                <c16:uniqueId val="{00000001-216F-445D-B842-EA26CF6D6EAE}"/>
              </c:ext>
            </c:extLst>
          </c:dPt>
          <c:dPt>
            <c:idx val="5"/>
            <c:invertIfNegative val="0"/>
            <c:bubble3D val="0"/>
            <c:extLst>
              <c:ext xmlns:c16="http://schemas.microsoft.com/office/drawing/2014/chart" uri="{C3380CC4-5D6E-409C-BE32-E72D297353CC}">
                <c16:uniqueId val="{00000002-216F-445D-B842-EA26CF6D6EAE}"/>
              </c:ext>
            </c:extLst>
          </c:dPt>
          <c:dPt>
            <c:idx val="7"/>
            <c:invertIfNegative val="0"/>
            <c:bubble3D val="0"/>
            <c:extLst>
              <c:ext xmlns:c16="http://schemas.microsoft.com/office/drawing/2014/chart" uri="{C3380CC4-5D6E-409C-BE32-E72D297353CC}">
                <c16:uniqueId val="{00000003-216F-445D-B842-EA26CF6D6EAE}"/>
              </c:ext>
            </c:extLst>
          </c:dPt>
          <c:dPt>
            <c:idx val="9"/>
            <c:invertIfNegative val="0"/>
            <c:bubble3D val="0"/>
            <c:extLst>
              <c:ext xmlns:c16="http://schemas.microsoft.com/office/drawing/2014/chart" uri="{C3380CC4-5D6E-409C-BE32-E72D297353CC}">
                <c16:uniqueId val="{00000004-216F-445D-B842-EA26CF6D6EAE}"/>
              </c:ext>
            </c:extLst>
          </c:dPt>
          <c:dPt>
            <c:idx val="10"/>
            <c:invertIfNegative val="0"/>
            <c:bubble3D val="0"/>
            <c:extLst>
              <c:ext xmlns:c16="http://schemas.microsoft.com/office/drawing/2014/chart" uri="{C3380CC4-5D6E-409C-BE32-E72D297353CC}">
                <c16:uniqueId val="{00000005-216F-445D-B842-EA26CF6D6EAE}"/>
              </c:ext>
            </c:extLst>
          </c:dPt>
          <c:dPt>
            <c:idx val="11"/>
            <c:invertIfNegative val="0"/>
            <c:bubble3D val="0"/>
            <c:extLst>
              <c:ext xmlns:c16="http://schemas.microsoft.com/office/drawing/2014/chart" uri="{C3380CC4-5D6E-409C-BE32-E72D297353CC}">
                <c16:uniqueId val="{00000006-216F-445D-B842-EA26CF6D6EAE}"/>
              </c:ext>
            </c:extLst>
          </c:dPt>
          <c:dPt>
            <c:idx val="13"/>
            <c:invertIfNegative val="0"/>
            <c:bubble3D val="0"/>
            <c:extLst>
              <c:ext xmlns:c16="http://schemas.microsoft.com/office/drawing/2014/chart" uri="{C3380CC4-5D6E-409C-BE32-E72D297353CC}">
                <c16:uniqueId val="{00000007-216F-445D-B842-EA26CF6D6EAE}"/>
              </c:ext>
            </c:extLst>
          </c:dPt>
          <c:dPt>
            <c:idx val="15"/>
            <c:invertIfNegative val="0"/>
            <c:bubble3D val="0"/>
            <c:extLst>
              <c:ext xmlns:c16="http://schemas.microsoft.com/office/drawing/2014/chart" uri="{C3380CC4-5D6E-409C-BE32-E72D297353CC}">
                <c16:uniqueId val="{00000008-216F-445D-B842-EA26CF6D6EAE}"/>
              </c:ext>
            </c:extLst>
          </c:dPt>
          <c:dLbls>
            <c:dLbl>
              <c:idx val="3"/>
              <c:spPr>
                <a:solidFill>
                  <a:srgbClr val="FF0000"/>
                </a:solidFill>
                <a:ln>
                  <a:noFill/>
                </a:ln>
                <a:effectLst/>
              </c:spPr>
              <c:txPr>
                <a:bodyPr wrap="square" lIns="38100" tIns="19050" rIns="38100" bIns="19050" anchor="ctr">
                  <a:spAutoFit/>
                </a:bodyPr>
                <a:lstStyle/>
                <a:p>
                  <a:pPr>
                    <a:defRPr>
                      <a:solidFill>
                        <a:schemeClr val="tx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1-216F-445D-B842-EA26CF6D6EAE}"/>
                </c:ext>
              </c:extLst>
            </c:dLbl>
            <c:dLbl>
              <c:idx val="5"/>
              <c:spPr>
                <a:solidFill>
                  <a:srgbClr val="FF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02-216F-445D-B842-EA26CF6D6EAE}"/>
                </c:ext>
              </c:extLst>
            </c:dLbl>
            <c:dLbl>
              <c:idx val="6"/>
              <c:tx>
                <c:rich>
                  <a:bodyPr/>
                  <a:lstStyle/>
                  <a:p>
                    <a:fld id="{84F4441F-9F04-4AA9-8859-A04897224145}" type="VALUE">
                      <a:rPr lang="en-US">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6F-445D-B842-EA26CF6D6EAE}"/>
                </c:ext>
              </c:extLst>
            </c:dLbl>
            <c:dLbl>
              <c:idx val="7"/>
              <c:spPr>
                <a:solidFill>
                  <a:srgbClr val="00B05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03-216F-445D-B842-EA26CF6D6EAE}"/>
                </c:ext>
              </c:extLst>
            </c:dLbl>
            <c:dLbl>
              <c:idx val="9"/>
              <c:spPr>
                <a:solidFill>
                  <a:srgbClr val="00B05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04-216F-445D-B842-EA26CF6D6EAE}"/>
                </c:ext>
              </c:extLst>
            </c:dLbl>
            <c:dLbl>
              <c:idx val="11"/>
              <c:spPr>
                <a:solidFill>
                  <a:srgbClr val="FF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06-216F-445D-B842-EA26CF6D6EAE}"/>
                </c:ext>
              </c:extLst>
            </c:dLbl>
            <c:dLbl>
              <c:idx val="12"/>
              <c:tx>
                <c:rich>
                  <a:bodyPr/>
                  <a:lstStyle/>
                  <a:p>
                    <a:fld id="{655E9754-4BFD-4A22-AE0D-D252D082A850}" type="VALUE">
                      <a:rPr lang="en-US">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216F-445D-B842-EA26CF6D6EAE}"/>
                </c:ext>
              </c:extLst>
            </c:dLbl>
            <c:dLbl>
              <c:idx val="13"/>
              <c:spPr>
                <a:solidFill>
                  <a:srgbClr val="FF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07-216F-445D-B842-EA26CF6D6EAE}"/>
                </c:ext>
              </c:extLst>
            </c:dLbl>
            <c:dLbl>
              <c:idx val="14"/>
              <c:tx>
                <c:rich>
                  <a:bodyPr/>
                  <a:lstStyle/>
                  <a:p>
                    <a:fld id="{0B158F46-649F-4253-8AA4-A585E2970E65}" type="VALUE">
                      <a:rPr lang="en-US">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6F-445D-B842-EA26CF6D6EAE}"/>
                </c:ext>
              </c:extLst>
            </c:dLbl>
            <c:dLbl>
              <c:idx val="15"/>
              <c:spPr>
                <a:solidFill>
                  <a:srgbClr val="FF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08-216F-445D-B842-EA26CF6D6EAE}"/>
                </c:ext>
              </c:extLst>
            </c:dLbl>
            <c:dLbl>
              <c:idx val="16"/>
              <c:tx>
                <c:rich>
                  <a:bodyPr/>
                  <a:lstStyle/>
                  <a:p>
                    <a:fld id="{EA808BB2-B6C5-4873-9633-15063650D8B1}" type="VALUE">
                      <a:rPr lang="en-US">
                        <a:solidFill>
                          <a:srgbClr val="FF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216F-445D-B842-EA26CF6D6EAE}"/>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factory'!$L$43:$AA$43</c:f>
              <c:numCache>
                <c:formatCode>#,##0.0</c:formatCode>
                <c:ptCount val="16"/>
                <c:pt idx="0" formatCode="0">
                  <c:v>0</c:v>
                </c:pt>
                <c:pt idx="1">
                  <c:v>115479.95181999999</c:v>
                </c:pt>
                <c:pt idx="2" formatCode="#,##0">
                  <c:v>0</c:v>
                </c:pt>
                <c:pt idx="3">
                  <c:v>16.539401123000001</c:v>
                </c:pt>
                <c:pt idx="4" formatCode="#,##0">
                  <c:v>0</c:v>
                </c:pt>
                <c:pt idx="5">
                  <c:v>337.75860999999998</c:v>
                </c:pt>
                <c:pt idx="6" formatCode="#,##0">
                  <c:v>0</c:v>
                </c:pt>
                <c:pt idx="7">
                  <c:v>0</c:v>
                </c:pt>
                <c:pt idx="8" formatCode="#,##0">
                  <c:v>0</c:v>
                </c:pt>
                <c:pt idx="9">
                  <c:v>0</c:v>
                </c:pt>
                <c:pt idx="10">
                  <c:v>0</c:v>
                </c:pt>
                <c:pt idx="11">
                  <c:v>126.4184215497</c:v>
                </c:pt>
                <c:pt idx="12" formatCode="#,##0">
                  <c:v>0</c:v>
                </c:pt>
                <c:pt idx="13">
                  <c:v>138.71259700000002</c:v>
                </c:pt>
                <c:pt idx="14" formatCode="#,##0">
                  <c:v>0</c:v>
                </c:pt>
                <c:pt idx="15">
                  <c:v>6.3105056900000003</c:v>
                </c:pt>
              </c:numCache>
            </c:numRef>
          </c:val>
          <c:extLst>
            <c:ext xmlns:c16="http://schemas.microsoft.com/office/drawing/2014/chart" uri="{C3380CC4-5D6E-409C-BE32-E72D297353CC}">
              <c16:uniqueId val="{0000000D-216F-445D-B842-EA26CF6D6EAE}"/>
            </c:ext>
          </c:extLst>
        </c:ser>
        <c:dLbls>
          <c:showLegendKey val="0"/>
          <c:showVal val="0"/>
          <c:showCatName val="0"/>
          <c:showSerName val="0"/>
          <c:showPercent val="0"/>
          <c:showBubbleSize val="0"/>
        </c:dLbls>
        <c:gapWidth val="30"/>
        <c:axId val="227705256"/>
        <c:axId val="227705648"/>
      </c:barChart>
      <c:catAx>
        <c:axId val="227705256"/>
        <c:scaling>
          <c:orientation val="minMax"/>
        </c:scaling>
        <c:delete val="0"/>
        <c:axPos val="b"/>
        <c:numFmt formatCode="General" sourceLinked="0"/>
        <c:majorTickMark val="none"/>
        <c:minorTickMark val="none"/>
        <c:tickLblPos val="nextTo"/>
        <c:crossAx val="227705648"/>
        <c:crossesAt val="-100"/>
        <c:auto val="1"/>
        <c:lblAlgn val="ctr"/>
        <c:lblOffset val="100"/>
        <c:noMultiLvlLbl val="0"/>
      </c:catAx>
      <c:valAx>
        <c:axId val="227705648"/>
        <c:scaling>
          <c:orientation val="minMax"/>
        </c:scaling>
        <c:delete val="0"/>
        <c:axPos val="l"/>
        <c:title>
          <c:tx>
            <c:rich>
              <a:bodyPr rot="-5400000" vert="horz"/>
              <a:lstStyle/>
              <a:p>
                <a:pPr>
                  <a:defRPr/>
                </a:pPr>
                <a:r>
                  <a:rPr lang="en-US"/>
                  <a:t>KCHF</a:t>
                </a:r>
              </a:p>
            </c:rich>
          </c:tx>
          <c:overlay val="0"/>
        </c:title>
        <c:numFmt formatCode="#,##0" sourceLinked="0"/>
        <c:majorTickMark val="out"/>
        <c:minorTickMark val="none"/>
        <c:tickLblPos val="nextTo"/>
        <c:crossAx val="227705256"/>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Material Usage Variance </a:t>
            </a:r>
          </a:p>
        </c:rich>
      </c:tx>
      <c:layout/>
      <c:overlay val="0"/>
    </c:title>
    <c:autoTitleDeleted val="0"/>
    <c:plotArea>
      <c:layout/>
      <c:barChart>
        <c:barDir val="col"/>
        <c:grouping val="clustered"/>
        <c:varyColors val="0"/>
        <c:ser>
          <c:idx val="0"/>
          <c:order val="0"/>
          <c:tx>
            <c:strRef>
              <c:f>'Summary per factory'!$B$40:$G$40</c:f>
              <c:strCache>
                <c:ptCount val="6"/>
                <c:pt idx="0">
                  <c:v>Material Usage Variance</c:v>
                </c:pt>
                <c:pt idx="1">
                  <c:v>Mandatory</c:v>
                </c:pt>
                <c:pt idx="2">
                  <c:v>Leading</c:v>
                </c:pt>
                <c:pt idx="3">
                  <c:v>%</c:v>
                </c:pt>
                <c:pt idx="4">
                  <c:v>FC</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51DA-49E8-AC13-2591EBBCCC2E}"/>
              </c:ext>
            </c:extLst>
          </c:dPt>
          <c:dPt>
            <c:idx val="3"/>
            <c:invertIfNegative val="0"/>
            <c:bubble3D val="0"/>
            <c:spPr>
              <a:solidFill>
                <a:srgbClr val="FF0000"/>
              </a:solidFill>
            </c:spPr>
            <c:extLst>
              <c:ext xmlns:c16="http://schemas.microsoft.com/office/drawing/2014/chart" uri="{C3380CC4-5D6E-409C-BE32-E72D297353CC}">
                <c16:uniqueId val="{00000003-51DA-49E8-AC13-2591EBBCCC2E}"/>
              </c:ext>
            </c:extLst>
          </c:dPt>
          <c:dPt>
            <c:idx val="5"/>
            <c:invertIfNegative val="0"/>
            <c:bubble3D val="0"/>
            <c:spPr>
              <a:solidFill>
                <a:srgbClr val="00B050"/>
              </a:solidFill>
            </c:spPr>
            <c:extLst>
              <c:ext xmlns:c16="http://schemas.microsoft.com/office/drawing/2014/chart" uri="{C3380CC4-5D6E-409C-BE32-E72D297353CC}">
                <c16:uniqueId val="{00000005-51DA-49E8-AC13-2591EBBCCC2E}"/>
              </c:ext>
            </c:extLst>
          </c:dPt>
          <c:dPt>
            <c:idx val="7"/>
            <c:invertIfNegative val="0"/>
            <c:bubble3D val="0"/>
            <c:spPr>
              <a:solidFill>
                <a:srgbClr val="00B050"/>
              </a:solidFill>
            </c:spPr>
            <c:extLst>
              <c:ext xmlns:c16="http://schemas.microsoft.com/office/drawing/2014/chart" uri="{C3380CC4-5D6E-409C-BE32-E72D297353CC}">
                <c16:uniqueId val="{00000007-51DA-49E8-AC13-2591EBBCCC2E}"/>
              </c:ext>
            </c:extLst>
          </c:dPt>
          <c:dPt>
            <c:idx val="9"/>
            <c:invertIfNegative val="0"/>
            <c:bubble3D val="0"/>
            <c:spPr>
              <a:solidFill>
                <a:srgbClr val="00B050"/>
              </a:solidFill>
            </c:spPr>
            <c:extLst>
              <c:ext xmlns:c16="http://schemas.microsoft.com/office/drawing/2014/chart" uri="{C3380CC4-5D6E-409C-BE32-E72D297353CC}">
                <c16:uniqueId val="{00000009-51DA-49E8-AC13-2591EBBCCC2E}"/>
              </c:ext>
            </c:extLst>
          </c:dPt>
          <c:dPt>
            <c:idx val="10"/>
            <c:invertIfNegative val="0"/>
            <c:bubble3D val="0"/>
            <c:extLst>
              <c:ext xmlns:c16="http://schemas.microsoft.com/office/drawing/2014/chart" uri="{C3380CC4-5D6E-409C-BE32-E72D297353CC}">
                <c16:uniqueId val="{0000000A-51DA-49E8-AC13-2591EBBCCC2E}"/>
              </c:ext>
            </c:extLst>
          </c:dPt>
          <c:dPt>
            <c:idx val="11"/>
            <c:invertIfNegative val="0"/>
            <c:bubble3D val="0"/>
            <c:spPr>
              <a:solidFill>
                <a:srgbClr val="00B050"/>
              </a:solidFill>
            </c:spPr>
            <c:extLst>
              <c:ext xmlns:c16="http://schemas.microsoft.com/office/drawing/2014/chart" uri="{C3380CC4-5D6E-409C-BE32-E72D297353CC}">
                <c16:uniqueId val="{0000000C-51DA-49E8-AC13-2591EBBCCC2E}"/>
              </c:ext>
            </c:extLst>
          </c:dPt>
          <c:dPt>
            <c:idx val="12"/>
            <c:invertIfNegative val="0"/>
            <c:bubble3D val="0"/>
            <c:extLst>
              <c:ext xmlns:c16="http://schemas.microsoft.com/office/drawing/2014/chart" uri="{C3380CC4-5D6E-409C-BE32-E72D297353CC}">
                <c16:uniqueId val="{0000000D-51DA-49E8-AC13-2591EBBCCC2E}"/>
              </c:ext>
            </c:extLst>
          </c:dPt>
          <c:dPt>
            <c:idx val="13"/>
            <c:invertIfNegative val="0"/>
            <c:bubble3D val="0"/>
            <c:spPr>
              <a:solidFill>
                <a:srgbClr val="00B050"/>
              </a:solidFill>
            </c:spPr>
            <c:extLst>
              <c:ext xmlns:c16="http://schemas.microsoft.com/office/drawing/2014/chart" uri="{C3380CC4-5D6E-409C-BE32-E72D297353CC}">
                <c16:uniqueId val="{0000000F-51DA-49E8-AC13-2591EBBCCC2E}"/>
              </c:ext>
            </c:extLst>
          </c:dPt>
          <c:dPt>
            <c:idx val="14"/>
            <c:invertIfNegative val="0"/>
            <c:bubble3D val="0"/>
            <c:extLst>
              <c:ext xmlns:c16="http://schemas.microsoft.com/office/drawing/2014/chart" uri="{C3380CC4-5D6E-409C-BE32-E72D297353CC}">
                <c16:uniqueId val="{00000010-51DA-49E8-AC13-2591EBBCCC2E}"/>
              </c:ext>
            </c:extLst>
          </c:dPt>
          <c:dPt>
            <c:idx val="15"/>
            <c:invertIfNegative val="0"/>
            <c:bubble3D val="0"/>
            <c:spPr>
              <a:solidFill>
                <a:srgbClr val="FF0000"/>
              </a:solidFill>
            </c:spPr>
            <c:extLst>
              <c:ext xmlns:c16="http://schemas.microsoft.com/office/drawing/2014/chart" uri="{C3380CC4-5D6E-409C-BE32-E72D297353CC}">
                <c16:uniqueId val="{00000012-51DA-49E8-AC13-2591EBBCCC2E}"/>
              </c:ext>
            </c:extLst>
          </c:dPt>
          <c:dPt>
            <c:idx val="16"/>
            <c:invertIfNegative val="0"/>
            <c:bubble3D val="0"/>
            <c:extLst>
              <c:ext xmlns:c16="http://schemas.microsoft.com/office/drawing/2014/chart" uri="{C3380CC4-5D6E-409C-BE32-E72D297353CC}">
                <c16:uniqueId val="{00000013-51DA-49E8-AC13-2591EBBCCC2E}"/>
              </c:ext>
            </c:extLst>
          </c:dPt>
          <c:dPt>
            <c:idx val="17"/>
            <c:invertIfNegative val="0"/>
            <c:bubble3D val="0"/>
            <c:spPr>
              <a:solidFill>
                <a:srgbClr val="FF0000"/>
              </a:solidFill>
            </c:spPr>
            <c:extLst>
              <c:ext xmlns:c16="http://schemas.microsoft.com/office/drawing/2014/chart" uri="{C3380CC4-5D6E-409C-BE32-E72D297353CC}">
                <c16:uniqueId val="{00000015-51DA-49E8-AC13-2591EBBCCC2E}"/>
              </c:ext>
            </c:extLst>
          </c:dPt>
          <c:dPt>
            <c:idx val="18"/>
            <c:invertIfNegative val="0"/>
            <c:bubble3D val="0"/>
            <c:extLst>
              <c:ext xmlns:c16="http://schemas.microsoft.com/office/drawing/2014/chart" uri="{C3380CC4-5D6E-409C-BE32-E72D297353CC}">
                <c16:uniqueId val="{00000016-51DA-49E8-AC13-2591EBBCCC2E}"/>
              </c:ext>
            </c:extLst>
          </c:dPt>
          <c:dPt>
            <c:idx val="19"/>
            <c:invertIfNegative val="0"/>
            <c:bubble3D val="0"/>
            <c:spPr>
              <a:solidFill>
                <a:srgbClr val="00B050"/>
              </a:solidFill>
            </c:spPr>
            <c:extLst>
              <c:ext xmlns:c16="http://schemas.microsoft.com/office/drawing/2014/chart" uri="{C3380CC4-5D6E-409C-BE32-E72D297353CC}">
                <c16:uniqueId val="{00000018-51DA-49E8-AC13-2591EBBCCC2E}"/>
              </c:ext>
            </c:extLst>
          </c:dPt>
          <c:dPt>
            <c:idx val="20"/>
            <c:invertIfNegative val="0"/>
            <c:bubble3D val="0"/>
            <c:extLst>
              <c:ext xmlns:c16="http://schemas.microsoft.com/office/drawing/2014/chart" uri="{C3380CC4-5D6E-409C-BE32-E72D297353CC}">
                <c16:uniqueId val="{00000019-51DA-49E8-AC13-2591EBBCCC2E}"/>
              </c:ext>
            </c:extLst>
          </c:dPt>
          <c:dPt>
            <c:idx val="21"/>
            <c:invertIfNegative val="0"/>
            <c:bubble3D val="0"/>
            <c:spPr>
              <a:solidFill>
                <a:srgbClr val="FF0000"/>
              </a:solidFill>
            </c:spPr>
            <c:extLst>
              <c:ext xmlns:c16="http://schemas.microsoft.com/office/drawing/2014/chart" uri="{C3380CC4-5D6E-409C-BE32-E72D297353CC}">
                <c16:uniqueId val="{0000001B-51DA-49E8-AC13-2591EBBCCC2E}"/>
              </c:ext>
            </c:extLst>
          </c:dPt>
          <c:dPt>
            <c:idx val="22"/>
            <c:invertIfNegative val="0"/>
            <c:bubble3D val="0"/>
            <c:extLst>
              <c:ext xmlns:c16="http://schemas.microsoft.com/office/drawing/2014/chart" uri="{C3380CC4-5D6E-409C-BE32-E72D297353CC}">
                <c16:uniqueId val="{0000001C-51DA-49E8-AC13-2591EBBCCC2E}"/>
              </c:ext>
            </c:extLst>
          </c:dPt>
          <c:dPt>
            <c:idx val="23"/>
            <c:invertIfNegative val="0"/>
            <c:bubble3D val="0"/>
            <c:spPr>
              <a:solidFill>
                <a:srgbClr val="00B050"/>
              </a:solidFill>
            </c:spPr>
            <c:extLst>
              <c:ext xmlns:c16="http://schemas.microsoft.com/office/drawing/2014/chart" uri="{C3380CC4-5D6E-409C-BE32-E72D297353CC}">
                <c16:uniqueId val="{0000001E-51DA-49E8-AC13-2591EBBCCC2E}"/>
              </c:ext>
            </c:extLst>
          </c:dPt>
          <c:dPt>
            <c:idx val="24"/>
            <c:invertIfNegative val="0"/>
            <c:bubble3D val="0"/>
            <c:extLst>
              <c:ext xmlns:c16="http://schemas.microsoft.com/office/drawing/2014/chart" uri="{C3380CC4-5D6E-409C-BE32-E72D297353CC}">
                <c16:uniqueId val="{0000001F-51DA-49E8-AC13-2591EBBCCC2E}"/>
              </c:ext>
            </c:extLst>
          </c:dPt>
          <c:dPt>
            <c:idx val="25"/>
            <c:invertIfNegative val="0"/>
            <c:bubble3D val="0"/>
            <c:spPr>
              <a:solidFill>
                <a:srgbClr val="00B050"/>
              </a:solidFill>
            </c:spPr>
            <c:extLst>
              <c:ext xmlns:c16="http://schemas.microsoft.com/office/drawing/2014/chart" uri="{C3380CC4-5D6E-409C-BE32-E72D297353CC}">
                <c16:uniqueId val="{00000021-51DA-49E8-AC13-2591EBBCCC2E}"/>
              </c:ext>
            </c:extLst>
          </c:dPt>
          <c:dLbls>
            <c:dLbl>
              <c:idx val="0"/>
              <c:spPr>
                <a:solidFill>
                  <a:sysClr val="windowText" lastClr="00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22-51DA-49E8-AC13-2591EBBCCC2E}"/>
                </c:ext>
              </c:extLst>
            </c:dLbl>
            <c:dLbl>
              <c:idx val="2"/>
              <c:spPr>
                <a:solidFill>
                  <a:sysClr val="windowText" lastClr="00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23-51DA-49E8-AC13-2591EBBCCC2E}"/>
                </c:ext>
              </c:extLst>
            </c:dLbl>
            <c:dLbl>
              <c:idx val="11"/>
              <c:spPr>
                <a:solidFill>
                  <a:srgbClr val="00B050"/>
                </a:solidFill>
                <a:ln>
                  <a:noFill/>
                </a:ln>
                <a:effectLst/>
              </c:spPr>
              <c:txPr>
                <a:bodyPr wrap="square" lIns="38100" tIns="19050" rIns="38100" bIns="19050" anchor="ctr">
                  <a:no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C-51DA-49E8-AC13-2591EBBCCC2E}"/>
                </c:ext>
              </c:extLst>
            </c:dLbl>
            <c:dLbl>
              <c:idx val="14"/>
              <c:spPr>
                <a:solidFill>
                  <a:sysClr val="windowText" lastClr="00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10-51DA-49E8-AC13-2591EBBCCC2E}"/>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factory'!$L$40:$AA$40</c:f>
              <c:numCache>
                <c:formatCode>0.00%</c:formatCode>
                <c:ptCount val="16"/>
                <c:pt idx="0" formatCode="0.0%">
                  <c:v>0</c:v>
                </c:pt>
                <c:pt idx="1">
                  <c:v>-9.8625094885305131E-3</c:v>
                </c:pt>
                <c:pt idx="2" formatCode="0.0%">
                  <c:v>0</c:v>
                </c:pt>
                <c:pt idx="3">
                  <c:v>1.5463148001369165E-2</c:v>
                </c:pt>
                <c:pt idx="4" formatCode="0.0%">
                  <c:v>1.6E-2</c:v>
                </c:pt>
                <c:pt idx="5">
                  <c:v>5.4000000000000003E-3</c:v>
                </c:pt>
                <c:pt idx="6" formatCode="0.0%">
                  <c:v>-5.0000000000000001E-3</c:v>
                </c:pt>
                <c:pt idx="7">
                  <c:v>-2.9403386230749153E-3</c:v>
                </c:pt>
                <c:pt idx="8" formatCode="0.0%">
                  <c:v>8.0000000000000002E-3</c:v>
                </c:pt>
                <c:pt idx="9">
                  <c:v>5.0000000000000001E-3</c:v>
                </c:pt>
                <c:pt idx="10" formatCode="0.0%">
                  <c:v>0.01</c:v>
                </c:pt>
                <c:pt idx="11">
                  <c:v>0</c:v>
                </c:pt>
                <c:pt idx="12" formatCode="0.0%">
                  <c:v>-5.6999999999999993E-3</c:v>
                </c:pt>
                <c:pt idx="13">
                  <c:v>-5.3E-3</c:v>
                </c:pt>
                <c:pt idx="14" formatCode="0.0%">
                  <c:v>0</c:v>
                </c:pt>
                <c:pt idx="15">
                  <c:v>7.6577166661477803E-3</c:v>
                </c:pt>
              </c:numCache>
            </c:numRef>
          </c:val>
          <c:extLst>
            <c:ext xmlns:c16="http://schemas.microsoft.com/office/drawing/2014/chart" uri="{C3380CC4-5D6E-409C-BE32-E72D297353CC}">
              <c16:uniqueId val="{00000024-51DA-49E8-AC13-2591EBBCCC2E}"/>
            </c:ext>
          </c:extLst>
        </c:ser>
        <c:dLbls>
          <c:showLegendKey val="0"/>
          <c:showVal val="0"/>
          <c:showCatName val="0"/>
          <c:showSerName val="0"/>
          <c:showPercent val="0"/>
          <c:showBubbleSize val="0"/>
        </c:dLbls>
        <c:gapWidth val="30"/>
        <c:axId val="434182488"/>
        <c:axId val="434182880"/>
      </c:barChart>
      <c:catAx>
        <c:axId val="434182488"/>
        <c:scaling>
          <c:orientation val="minMax"/>
        </c:scaling>
        <c:delete val="0"/>
        <c:axPos val="b"/>
        <c:numFmt formatCode="General" sourceLinked="0"/>
        <c:majorTickMark val="none"/>
        <c:minorTickMark val="none"/>
        <c:tickLblPos val="low"/>
        <c:crossAx val="434182880"/>
        <c:crosses val="autoZero"/>
        <c:auto val="1"/>
        <c:lblAlgn val="ctr"/>
        <c:lblOffset val="100"/>
        <c:noMultiLvlLbl val="0"/>
      </c:catAx>
      <c:valAx>
        <c:axId val="434182880"/>
        <c:scaling>
          <c:orientation val="minMax"/>
          <c:max val="3.0000000000000006E-2"/>
          <c:min val="-3.0000000000000006E-2"/>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434182488"/>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089" l="0.70000000000000062" r="0.70000000000000062" t="0.75000000000000089"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FI Enabled</a:t>
            </a:r>
            <a:r>
              <a:rPr lang="en-US" baseline="0"/>
              <a:t> Savings</a:t>
            </a:r>
            <a:endParaRPr lang="en-US"/>
          </a:p>
        </c:rich>
      </c:tx>
      <c:overlay val="0"/>
    </c:title>
    <c:autoTitleDeleted val="0"/>
    <c:plotArea>
      <c:layout>
        <c:manualLayout>
          <c:layoutTarget val="inner"/>
          <c:xMode val="edge"/>
          <c:yMode val="edge"/>
          <c:x val="8.0852884117320875E-2"/>
          <c:y val="9.0499012093645151E-2"/>
          <c:w val="0.90809506946552321"/>
          <c:h val="0.69662287817037949"/>
        </c:manualLayout>
      </c:layout>
      <c:barChart>
        <c:barDir val="col"/>
        <c:grouping val="clustered"/>
        <c:varyColors val="0"/>
        <c:ser>
          <c:idx val="0"/>
          <c:order val="0"/>
          <c:tx>
            <c:strRef>
              <c:f>'Summary per factory'!$B$44:$G$44</c:f>
              <c:strCache>
                <c:ptCount val="6"/>
                <c:pt idx="0">
                  <c:v>FI Enabled Savings</c:v>
                </c:pt>
                <c:pt idx="1">
                  <c:v>Others</c:v>
                </c:pt>
                <c:pt idx="2">
                  <c:v>Leading</c:v>
                </c:pt>
                <c:pt idx="3">
                  <c:v>KCHF</c:v>
                </c:pt>
                <c:pt idx="4">
                  <c:v>FI</c:v>
                </c:pt>
                <c:pt idx="5">
                  <c:v>&gt;</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CCED-40AC-B3FA-D4249BDFCDFD}"/>
              </c:ext>
            </c:extLst>
          </c:dPt>
          <c:dPt>
            <c:idx val="3"/>
            <c:invertIfNegative val="0"/>
            <c:bubble3D val="0"/>
            <c:spPr>
              <a:solidFill>
                <a:srgbClr val="00B050"/>
              </a:solidFill>
            </c:spPr>
            <c:extLst>
              <c:ext xmlns:c16="http://schemas.microsoft.com/office/drawing/2014/chart" uri="{C3380CC4-5D6E-409C-BE32-E72D297353CC}">
                <c16:uniqueId val="{00000003-CCED-40AC-B3FA-D4249BDFCDFD}"/>
              </c:ext>
            </c:extLst>
          </c:dPt>
          <c:dPt>
            <c:idx val="5"/>
            <c:invertIfNegative val="0"/>
            <c:bubble3D val="0"/>
            <c:spPr>
              <a:solidFill>
                <a:srgbClr val="00B050"/>
              </a:solidFill>
            </c:spPr>
            <c:extLst>
              <c:ext xmlns:c16="http://schemas.microsoft.com/office/drawing/2014/chart" uri="{C3380CC4-5D6E-409C-BE32-E72D297353CC}">
                <c16:uniqueId val="{00000005-CCED-40AC-B3FA-D4249BDFCDFD}"/>
              </c:ext>
            </c:extLst>
          </c:dPt>
          <c:dPt>
            <c:idx val="7"/>
            <c:invertIfNegative val="0"/>
            <c:bubble3D val="0"/>
            <c:spPr>
              <a:solidFill>
                <a:srgbClr val="00B050"/>
              </a:solidFill>
            </c:spPr>
            <c:extLst>
              <c:ext xmlns:c16="http://schemas.microsoft.com/office/drawing/2014/chart" uri="{C3380CC4-5D6E-409C-BE32-E72D297353CC}">
                <c16:uniqueId val="{00000007-CCED-40AC-B3FA-D4249BDFCDFD}"/>
              </c:ext>
            </c:extLst>
          </c:dPt>
          <c:dPt>
            <c:idx val="9"/>
            <c:invertIfNegative val="0"/>
            <c:bubble3D val="0"/>
            <c:spPr>
              <a:solidFill>
                <a:srgbClr val="00B050"/>
              </a:solidFill>
            </c:spPr>
            <c:extLst>
              <c:ext xmlns:c16="http://schemas.microsoft.com/office/drawing/2014/chart" uri="{C3380CC4-5D6E-409C-BE32-E72D297353CC}">
                <c16:uniqueId val="{00000009-CCED-40AC-B3FA-D4249BDFCDFD}"/>
              </c:ext>
            </c:extLst>
          </c:dPt>
          <c:dPt>
            <c:idx val="10"/>
            <c:invertIfNegative val="0"/>
            <c:bubble3D val="0"/>
            <c:extLst>
              <c:ext xmlns:c16="http://schemas.microsoft.com/office/drawing/2014/chart" uri="{C3380CC4-5D6E-409C-BE32-E72D297353CC}">
                <c16:uniqueId val="{0000000A-CCED-40AC-B3FA-D4249BDFCDFD}"/>
              </c:ext>
            </c:extLst>
          </c:dPt>
          <c:dPt>
            <c:idx val="11"/>
            <c:invertIfNegative val="0"/>
            <c:bubble3D val="0"/>
            <c:spPr>
              <a:solidFill>
                <a:srgbClr val="00B050"/>
              </a:solidFill>
            </c:spPr>
            <c:extLst>
              <c:ext xmlns:c16="http://schemas.microsoft.com/office/drawing/2014/chart" uri="{C3380CC4-5D6E-409C-BE32-E72D297353CC}">
                <c16:uniqueId val="{0000000C-CCED-40AC-B3FA-D4249BDFCDFD}"/>
              </c:ext>
            </c:extLst>
          </c:dPt>
          <c:dPt>
            <c:idx val="12"/>
            <c:invertIfNegative val="0"/>
            <c:bubble3D val="0"/>
            <c:extLst>
              <c:ext xmlns:c16="http://schemas.microsoft.com/office/drawing/2014/chart" uri="{C3380CC4-5D6E-409C-BE32-E72D297353CC}">
                <c16:uniqueId val="{0000000D-CCED-40AC-B3FA-D4249BDFCDFD}"/>
              </c:ext>
            </c:extLst>
          </c:dPt>
          <c:dPt>
            <c:idx val="13"/>
            <c:invertIfNegative val="0"/>
            <c:bubble3D val="0"/>
            <c:spPr>
              <a:solidFill>
                <a:srgbClr val="00B050"/>
              </a:solidFill>
            </c:spPr>
            <c:extLst>
              <c:ext xmlns:c16="http://schemas.microsoft.com/office/drawing/2014/chart" uri="{C3380CC4-5D6E-409C-BE32-E72D297353CC}">
                <c16:uniqueId val="{0000000F-CCED-40AC-B3FA-D4249BDFCDFD}"/>
              </c:ext>
            </c:extLst>
          </c:dPt>
          <c:dPt>
            <c:idx val="14"/>
            <c:invertIfNegative val="0"/>
            <c:bubble3D val="0"/>
            <c:extLst>
              <c:ext xmlns:c16="http://schemas.microsoft.com/office/drawing/2014/chart" uri="{C3380CC4-5D6E-409C-BE32-E72D297353CC}">
                <c16:uniqueId val="{00000010-CCED-40AC-B3FA-D4249BDFCDFD}"/>
              </c:ext>
            </c:extLst>
          </c:dPt>
          <c:dPt>
            <c:idx val="15"/>
            <c:invertIfNegative val="0"/>
            <c:bubble3D val="0"/>
            <c:spPr>
              <a:solidFill>
                <a:srgbClr val="FF0000"/>
              </a:solidFill>
            </c:spPr>
            <c:extLst>
              <c:ext xmlns:c16="http://schemas.microsoft.com/office/drawing/2014/chart" uri="{C3380CC4-5D6E-409C-BE32-E72D297353CC}">
                <c16:uniqueId val="{00000012-CCED-40AC-B3FA-D4249BDFCDFD}"/>
              </c:ext>
            </c:extLst>
          </c:dPt>
          <c:dPt>
            <c:idx val="16"/>
            <c:invertIfNegative val="0"/>
            <c:bubble3D val="0"/>
            <c:extLst>
              <c:ext xmlns:c16="http://schemas.microsoft.com/office/drawing/2014/chart" uri="{C3380CC4-5D6E-409C-BE32-E72D297353CC}">
                <c16:uniqueId val="{00000013-CCED-40AC-B3FA-D4249BDFCDFD}"/>
              </c:ext>
            </c:extLst>
          </c:dPt>
          <c:dPt>
            <c:idx val="17"/>
            <c:invertIfNegative val="0"/>
            <c:bubble3D val="0"/>
            <c:extLst>
              <c:ext xmlns:c16="http://schemas.microsoft.com/office/drawing/2014/chart" uri="{C3380CC4-5D6E-409C-BE32-E72D297353CC}">
                <c16:uniqueId val="{00000014-CCED-40AC-B3FA-D4249BDFCDFD}"/>
              </c:ext>
            </c:extLst>
          </c:dPt>
          <c:dPt>
            <c:idx val="18"/>
            <c:invertIfNegative val="0"/>
            <c:bubble3D val="0"/>
            <c:extLst>
              <c:ext xmlns:c16="http://schemas.microsoft.com/office/drawing/2014/chart" uri="{C3380CC4-5D6E-409C-BE32-E72D297353CC}">
                <c16:uniqueId val="{00000015-CCED-40AC-B3FA-D4249BDFCDFD}"/>
              </c:ext>
            </c:extLst>
          </c:dPt>
          <c:dPt>
            <c:idx val="19"/>
            <c:invertIfNegative val="0"/>
            <c:bubble3D val="0"/>
            <c:extLst>
              <c:ext xmlns:c16="http://schemas.microsoft.com/office/drawing/2014/chart" uri="{C3380CC4-5D6E-409C-BE32-E72D297353CC}">
                <c16:uniqueId val="{00000016-CCED-40AC-B3FA-D4249BDFCDFD}"/>
              </c:ext>
            </c:extLst>
          </c:dPt>
          <c:dPt>
            <c:idx val="20"/>
            <c:invertIfNegative val="0"/>
            <c:bubble3D val="0"/>
            <c:extLst>
              <c:ext xmlns:c16="http://schemas.microsoft.com/office/drawing/2014/chart" uri="{C3380CC4-5D6E-409C-BE32-E72D297353CC}">
                <c16:uniqueId val="{00000017-CCED-40AC-B3FA-D4249BDFCDFD}"/>
              </c:ext>
            </c:extLst>
          </c:dPt>
          <c:dPt>
            <c:idx val="21"/>
            <c:invertIfNegative val="0"/>
            <c:bubble3D val="0"/>
            <c:spPr>
              <a:solidFill>
                <a:srgbClr val="FF0000"/>
              </a:solidFill>
            </c:spPr>
            <c:extLst>
              <c:ext xmlns:c16="http://schemas.microsoft.com/office/drawing/2014/chart" uri="{C3380CC4-5D6E-409C-BE32-E72D297353CC}">
                <c16:uniqueId val="{00000019-CCED-40AC-B3FA-D4249BDFCDFD}"/>
              </c:ext>
            </c:extLst>
          </c:dPt>
          <c:dPt>
            <c:idx val="22"/>
            <c:invertIfNegative val="0"/>
            <c:bubble3D val="0"/>
            <c:extLst>
              <c:ext xmlns:c16="http://schemas.microsoft.com/office/drawing/2014/chart" uri="{C3380CC4-5D6E-409C-BE32-E72D297353CC}">
                <c16:uniqueId val="{0000001A-CCED-40AC-B3FA-D4249BDFCDFD}"/>
              </c:ext>
            </c:extLst>
          </c:dPt>
          <c:dPt>
            <c:idx val="23"/>
            <c:invertIfNegative val="0"/>
            <c:bubble3D val="0"/>
            <c:extLst>
              <c:ext xmlns:c16="http://schemas.microsoft.com/office/drawing/2014/chart" uri="{C3380CC4-5D6E-409C-BE32-E72D297353CC}">
                <c16:uniqueId val="{0000001B-CCED-40AC-B3FA-D4249BDFCDFD}"/>
              </c:ext>
            </c:extLst>
          </c:dPt>
          <c:dPt>
            <c:idx val="24"/>
            <c:invertIfNegative val="0"/>
            <c:bubble3D val="0"/>
            <c:extLst>
              <c:ext xmlns:c16="http://schemas.microsoft.com/office/drawing/2014/chart" uri="{C3380CC4-5D6E-409C-BE32-E72D297353CC}">
                <c16:uniqueId val="{0000001C-CCED-40AC-B3FA-D4249BDFCDFD}"/>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factory'!$L$44:$AA$44</c:f>
              <c:numCache>
                <c:formatCode>#,##0.0</c:formatCode>
                <c:ptCount val="16"/>
                <c:pt idx="0" formatCode="0">
                  <c:v>2374</c:v>
                </c:pt>
                <c:pt idx="1">
                  <c:v>1076.1300605069821</c:v>
                </c:pt>
                <c:pt idx="2" formatCode="#,##0">
                  <c:v>0</c:v>
                </c:pt>
                <c:pt idx="3">
                  <c:v>272.09951508500001</c:v>
                </c:pt>
                <c:pt idx="4" formatCode="#,##0">
                  <c:v>36.68</c:v>
                </c:pt>
                <c:pt idx="5">
                  <c:v>150.99322000000001</c:v>
                </c:pt>
                <c:pt idx="6" formatCode="#,##0">
                  <c:v>12.795666666666667</c:v>
                </c:pt>
                <c:pt idx="7">
                  <c:v>49.116755702108115</c:v>
                </c:pt>
                <c:pt idx="8" formatCode="#,##0">
                  <c:v>44.64575</c:v>
                </c:pt>
                <c:pt idx="9">
                  <c:v>105.86428915608452</c:v>
                </c:pt>
                <c:pt idx="10">
                  <c:v>0</c:v>
                </c:pt>
                <c:pt idx="11">
                  <c:v>44.312059523042393</c:v>
                </c:pt>
                <c:pt idx="12">
                  <c:v>11.003341757625053</c:v>
                </c:pt>
                <c:pt idx="13">
                  <c:v>72.642352091000006</c:v>
                </c:pt>
                <c:pt idx="14" formatCode="#,##0">
                  <c:v>550.8217173029999</c:v>
                </c:pt>
                <c:pt idx="15">
                  <c:v>191.49482748935043</c:v>
                </c:pt>
              </c:numCache>
            </c:numRef>
          </c:val>
          <c:extLst>
            <c:ext xmlns:c16="http://schemas.microsoft.com/office/drawing/2014/chart" uri="{C3380CC4-5D6E-409C-BE32-E72D297353CC}">
              <c16:uniqueId val="{0000001D-CCED-40AC-B3FA-D4249BDFCDFD}"/>
            </c:ext>
          </c:extLst>
        </c:ser>
        <c:dLbls>
          <c:showLegendKey val="0"/>
          <c:showVal val="0"/>
          <c:showCatName val="0"/>
          <c:showSerName val="0"/>
          <c:showPercent val="0"/>
          <c:showBubbleSize val="0"/>
        </c:dLbls>
        <c:gapWidth val="30"/>
        <c:axId val="434183664"/>
        <c:axId val="434184056"/>
      </c:barChart>
      <c:catAx>
        <c:axId val="434183664"/>
        <c:scaling>
          <c:orientation val="minMax"/>
        </c:scaling>
        <c:delete val="0"/>
        <c:axPos val="b"/>
        <c:numFmt formatCode="General" sourceLinked="0"/>
        <c:majorTickMark val="none"/>
        <c:minorTickMark val="none"/>
        <c:tickLblPos val="nextTo"/>
        <c:crossAx val="434184056"/>
        <c:crossesAt val="-100"/>
        <c:auto val="1"/>
        <c:lblAlgn val="ctr"/>
        <c:lblOffset val="100"/>
        <c:noMultiLvlLbl val="0"/>
      </c:catAx>
      <c:valAx>
        <c:axId val="434184056"/>
        <c:scaling>
          <c:orientation val="minMax"/>
        </c:scaling>
        <c:delete val="0"/>
        <c:axPos val="l"/>
        <c:title>
          <c:tx>
            <c:rich>
              <a:bodyPr rot="-5400000" vert="horz"/>
              <a:lstStyle/>
              <a:p>
                <a:pPr>
                  <a:defRPr/>
                </a:pPr>
                <a:r>
                  <a:rPr lang="en-US"/>
                  <a:t>KCHF</a:t>
                </a:r>
              </a:p>
            </c:rich>
          </c:tx>
          <c:overlay val="0"/>
        </c:title>
        <c:numFmt formatCode="#,##0" sourceLinked="0"/>
        <c:majorTickMark val="out"/>
        <c:minorTickMark val="none"/>
        <c:tickLblPos val="nextTo"/>
        <c:crossAx val="434183664"/>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112224448897796E-2"/>
          <c:y val="4.5602605863192182E-2"/>
          <c:w val="0.91382765531062127"/>
          <c:h val="0.67752442996742668"/>
        </c:manualLayout>
      </c:layout>
      <c:lineChart>
        <c:grouping val="standard"/>
        <c:varyColors val="0"/>
        <c:ser>
          <c:idx val="0"/>
          <c:order val="0"/>
          <c:tx>
            <c:strRef>
              <c:f>'CWAR 16'!$B$34</c:f>
              <c:strCache>
                <c:ptCount val="1"/>
                <c:pt idx="0">
                  <c:v>Cost of Production/ton</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16'!$G$34:$AA$34</c:f>
              <c:numCache>
                <c:formatCode>General</c:formatCode>
                <c:ptCount val="21"/>
                <c:pt idx="5" formatCode="0.00">
                  <c:v>2.3346258297449367</c:v>
                </c:pt>
                <c:pt idx="6" formatCode="0.00">
                  <c:v>2.0572204967514591</c:v>
                </c:pt>
                <c:pt idx="7" formatCode="0.00">
                  <c:v>1.9608112021488717</c:v>
                </c:pt>
                <c:pt idx="8" formatCode="0.00">
                  <c:v>2.0915846902447734</c:v>
                </c:pt>
                <c:pt idx="9" formatCode="0.00">
                  <c:v>2.1145882183296254</c:v>
                </c:pt>
                <c:pt idx="10" formatCode="0.00">
                  <c:v>2.1866623044026956</c:v>
                </c:pt>
                <c:pt idx="11" formatCode="0.00">
                  <c:v>2.1852677123393689</c:v>
                </c:pt>
                <c:pt idx="12" formatCode="0.00">
                  <c:v>2.0435616693707783</c:v>
                </c:pt>
                <c:pt idx="13" formatCode="0.00">
                  <c:v>2.0585171256864863</c:v>
                </c:pt>
                <c:pt idx="14" formatCode="0.00">
                  <c:v>2.0667853377845637</c:v>
                </c:pt>
                <c:pt idx="15" formatCode="0.00">
                  <c:v>2.1733478288992476</c:v>
                </c:pt>
              </c:numCache>
            </c:numRef>
          </c:val>
          <c:smooth val="0"/>
          <c:extLst>
            <c:ext xmlns:c16="http://schemas.microsoft.com/office/drawing/2014/chart" uri="{C3380CC4-5D6E-409C-BE32-E72D297353CC}">
              <c16:uniqueId val="{00000000-295C-4445-B2B0-0ACC9FC69FEA}"/>
            </c:ext>
          </c:extLst>
        </c:ser>
        <c:ser>
          <c:idx val="1"/>
          <c:order val="1"/>
          <c:tx>
            <c:strRef>
              <c:f>'CWAR 16'!$B$182</c:f>
              <c:strCache>
                <c:ptCount val="1"/>
                <c:pt idx="0">
                  <c:v>Cost of Production/ton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16'!$G$182:$AA$182</c:f>
              <c:numCache>
                <c:formatCode>0.00</c:formatCode>
                <c:ptCount val="21"/>
                <c:pt idx="0">
                  <c:v>2.0572204967514591</c:v>
                </c:pt>
                <c:pt idx="1">
                  <c:v>2.0572204967514591</c:v>
                </c:pt>
                <c:pt idx="2">
                  <c:v>2.0572204967514591</c:v>
                </c:pt>
                <c:pt idx="3">
                  <c:v>2.0572204967514591</c:v>
                </c:pt>
                <c:pt idx="4">
                  <c:v>2.0572204967514591</c:v>
                </c:pt>
                <c:pt idx="5">
                  <c:v>2.0572204967514591</c:v>
                </c:pt>
                <c:pt idx="6">
                  <c:v>2.0572204967514591</c:v>
                </c:pt>
                <c:pt idx="8">
                  <c:v>2.0572204967514591</c:v>
                </c:pt>
                <c:pt idx="9">
                  <c:v>2.0572204967514591</c:v>
                </c:pt>
                <c:pt idx="10">
                  <c:v>2.0572204967514591</c:v>
                </c:pt>
                <c:pt idx="11">
                  <c:v>2.0572204967514591</c:v>
                </c:pt>
                <c:pt idx="12">
                  <c:v>2.0572204967514591</c:v>
                </c:pt>
                <c:pt idx="13">
                  <c:v>2.0572204967514591</c:v>
                </c:pt>
                <c:pt idx="14">
                  <c:v>2.0572204967514591</c:v>
                </c:pt>
                <c:pt idx="15">
                  <c:v>2.0572204967514591</c:v>
                </c:pt>
                <c:pt idx="16">
                  <c:v>2.0572204967514591</c:v>
                </c:pt>
                <c:pt idx="17">
                  <c:v>2.0572204967514591</c:v>
                </c:pt>
                <c:pt idx="18">
                  <c:v>2.0572204967514591</c:v>
                </c:pt>
                <c:pt idx="19">
                  <c:v>2.0572204967514591</c:v>
                </c:pt>
                <c:pt idx="20">
                  <c:v>2.0572204967514591</c:v>
                </c:pt>
              </c:numCache>
            </c:numRef>
          </c:val>
          <c:smooth val="0"/>
          <c:extLst>
            <c:ext xmlns:c16="http://schemas.microsoft.com/office/drawing/2014/chart" uri="{C3380CC4-5D6E-409C-BE32-E72D297353CC}">
              <c16:uniqueId val="{00000001-295C-4445-B2B0-0ACC9FC69FEA}"/>
            </c:ext>
          </c:extLst>
        </c:ser>
        <c:dLbls>
          <c:showLegendKey val="0"/>
          <c:showVal val="0"/>
          <c:showCatName val="0"/>
          <c:showSerName val="0"/>
          <c:showPercent val="0"/>
          <c:showBubbleSize val="0"/>
        </c:dLbls>
        <c:marker val="1"/>
        <c:smooth val="0"/>
        <c:axId val="434184448"/>
        <c:axId val="434184840"/>
      </c:lineChart>
      <c:catAx>
        <c:axId val="43418444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34184840"/>
        <c:crosses val="autoZero"/>
        <c:auto val="1"/>
        <c:lblAlgn val="ctr"/>
        <c:lblOffset val="100"/>
        <c:noMultiLvlLbl val="0"/>
      </c:catAx>
      <c:valAx>
        <c:axId val="434184840"/>
        <c:scaling>
          <c:orientation val="minMax"/>
        </c:scaling>
        <c:delete val="0"/>
        <c:axPos val="l"/>
        <c:numFmt formatCode="General" sourceLinked="1"/>
        <c:majorTickMark val="out"/>
        <c:minorTickMark val="none"/>
        <c:tickLblPos val="nextTo"/>
        <c:txPr>
          <a:bodyPr rot="0" vert="horz"/>
          <a:lstStyle/>
          <a:p>
            <a:pPr>
              <a:defRPr sz="700" b="0" i="0" u="none" strike="noStrike" baseline="0">
                <a:solidFill>
                  <a:srgbClr val="000000"/>
                </a:solidFill>
                <a:latin typeface="Calibri"/>
                <a:ea typeface="Calibri"/>
                <a:cs typeface="Calibri"/>
              </a:defRPr>
            </a:pPr>
            <a:endParaRPr lang="en-US"/>
          </a:p>
        </c:txPr>
        <c:crossAx val="434184448"/>
        <c:crosses val="autoZero"/>
        <c:crossBetween val="between"/>
      </c:valAx>
    </c:plotArea>
    <c:legend>
      <c:legendPos val="b"/>
      <c:layout>
        <c:manualLayout>
          <c:xMode val="edge"/>
          <c:yMode val="edge"/>
          <c:x val="2.5123212303872836E-3"/>
          <c:y val="0.81173219797036777"/>
          <c:w val="0.97600492323229138"/>
          <c:h val="0.1604900527499209"/>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152304609218444E-2"/>
          <c:y val="4.5602605863192182E-2"/>
          <c:w val="0.89178356713426854"/>
          <c:h val="0.67752442996742668"/>
        </c:manualLayout>
      </c:layout>
      <c:lineChart>
        <c:grouping val="standard"/>
        <c:varyColors val="0"/>
        <c:ser>
          <c:idx val="0"/>
          <c:order val="0"/>
          <c:tx>
            <c:strRef>
              <c:f>'CWAR 16'!$B$35</c:f>
              <c:strCache>
                <c:ptCount val="1"/>
                <c:pt idx="0">
                  <c:v>Conversion Cost/ton</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16'!$G$35:$AA$35</c:f>
              <c:numCache>
                <c:formatCode>0.0</c:formatCode>
                <c:ptCount val="21"/>
                <c:pt idx="5" formatCode="0.00">
                  <c:v>0.66511308335147956</c:v>
                </c:pt>
                <c:pt idx="6" formatCode="0.00">
                  <c:v>0.59031387004983626</c:v>
                </c:pt>
                <c:pt idx="7" formatCode="0.00">
                  <c:v>0.59473942808145219</c:v>
                </c:pt>
                <c:pt idx="8" formatCode="0.00">
                  <c:v>0.62557037659278836</c:v>
                </c:pt>
                <c:pt idx="9" formatCode="0.00">
                  <c:v>0.62164301740677463</c:v>
                </c:pt>
                <c:pt idx="10" formatCode="0.00">
                  <c:v>0.66231601899491743</c:v>
                </c:pt>
                <c:pt idx="11" formatCode="0.00">
                  <c:v>0.66913102635068611</c:v>
                </c:pt>
                <c:pt idx="12" formatCode="0.00">
                  <c:v>0.59389014947504271</c:v>
                </c:pt>
                <c:pt idx="13" formatCode="0.00">
                  <c:v>0.60453925733120628</c:v>
                </c:pt>
                <c:pt idx="14" formatCode="0.00">
                  <c:v>0.63577489758713968</c:v>
                </c:pt>
                <c:pt idx="15" formatCode="0.00">
                  <c:v>0.64739857661187661</c:v>
                </c:pt>
              </c:numCache>
            </c:numRef>
          </c:val>
          <c:smooth val="0"/>
          <c:extLst>
            <c:ext xmlns:c16="http://schemas.microsoft.com/office/drawing/2014/chart" uri="{C3380CC4-5D6E-409C-BE32-E72D297353CC}">
              <c16:uniqueId val="{00000000-DD63-4E48-8783-53A1C32C0FF4}"/>
            </c:ext>
          </c:extLst>
        </c:ser>
        <c:ser>
          <c:idx val="1"/>
          <c:order val="1"/>
          <c:tx>
            <c:strRef>
              <c:f>'CWAR 16'!$B$183</c:f>
              <c:strCache>
                <c:ptCount val="1"/>
                <c:pt idx="0">
                  <c:v>Conversion Cost/ton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16'!$G$183:$AA$183</c:f>
              <c:numCache>
                <c:formatCode>0.00</c:formatCode>
                <c:ptCount val="21"/>
                <c:pt idx="0">
                  <c:v>0.59031387004983626</c:v>
                </c:pt>
                <c:pt idx="1">
                  <c:v>0.59031387004983626</c:v>
                </c:pt>
                <c:pt idx="2">
                  <c:v>0.59031387004983626</c:v>
                </c:pt>
                <c:pt idx="3">
                  <c:v>0.59031387004983626</c:v>
                </c:pt>
                <c:pt idx="4">
                  <c:v>0.59031387004983626</c:v>
                </c:pt>
                <c:pt idx="5">
                  <c:v>0.59031387004983626</c:v>
                </c:pt>
                <c:pt idx="6">
                  <c:v>0.59031387004983626</c:v>
                </c:pt>
                <c:pt idx="8">
                  <c:v>0.59031387004983626</c:v>
                </c:pt>
                <c:pt idx="9">
                  <c:v>0.59031387004983626</c:v>
                </c:pt>
                <c:pt idx="10">
                  <c:v>0.59031387004983626</c:v>
                </c:pt>
                <c:pt idx="11">
                  <c:v>0.59031387004983626</c:v>
                </c:pt>
                <c:pt idx="12">
                  <c:v>0.59031387004983626</c:v>
                </c:pt>
                <c:pt idx="13">
                  <c:v>0.59031387004983626</c:v>
                </c:pt>
                <c:pt idx="14">
                  <c:v>0.59031387004983626</c:v>
                </c:pt>
                <c:pt idx="15">
                  <c:v>0.59031387004983626</c:v>
                </c:pt>
                <c:pt idx="16">
                  <c:v>0.59031387004983626</c:v>
                </c:pt>
                <c:pt idx="17">
                  <c:v>0.59031387004983626</c:v>
                </c:pt>
                <c:pt idx="18">
                  <c:v>0.59031387004983626</c:v>
                </c:pt>
                <c:pt idx="19">
                  <c:v>0.59031387004983626</c:v>
                </c:pt>
                <c:pt idx="20">
                  <c:v>0.59031387004983626</c:v>
                </c:pt>
              </c:numCache>
            </c:numRef>
          </c:val>
          <c:smooth val="0"/>
          <c:extLst>
            <c:ext xmlns:c16="http://schemas.microsoft.com/office/drawing/2014/chart" uri="{C3380CC4-5D6E-409C-BE32-E72D297353CC}">
              <c16:uniqueId val="{00000001-DD63-4E48-8783-53A1C32C0FF4}"/>
            </c:ext>
          </c:extLst>
        </c:ser>
        <c:dLbls>
          <c:showLegendKey val="0"/>
          <c:showVal val="0"/>
          <c:showCatName val="0"/>
          <c:showSerName val="0"/>
          <c:showPercent val="0"/>
          <c:showBubbleSize val="0"/>
        </c:dLbls>
        <c:marker val="1"/>
        <c:smooth val="0"/>
        <c:axId val="434185232"/>
        <c:axId val="434185624"/>
      </c:lineChart>
      <c:catAx>
        <c:axId val="43418523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34185624"/>
        <c:crosses val="autoZero"/>
        <c:auto val="1"/>
        <c:lblAlgn val="ctr"/>
        <c:lblOffset val="100"/>
        <c:noMultiLvlLbl val="0"/>
      </c:catAx>
      <c:valAx>
        <c:axId val="434185624"/>
        <c:scaling>
          <c:orientation val="minMax"/>
        </c:scaling>
        <c:delete val="0"/>
        <c:axPos val="l"/>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185232"/>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5751633986928102E-2"/>
          <c:w val="0.88777555110220441"/>
          <c:h val="0.67647058823529416"/>
        </c:manualLayout>
      </c:layout>
      <c:lineChart>
        <c:grouping val="standard"/>
        <c:varyColors val="0"/>
        <c:ser>
          <c:idx val="0"/>
          <c:order val="0"/>
          <c:tx>
            <c:strRef>
              <c:f>'CWAR 16'!$B$37</c:f>
              <c:strCache>
                <c:ptCount val="1"/>
                <c:pt idx="0">
                  <c:v>% OPEX Savings</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16'!$G$37:$AA$37</c:f>
              <c:numCache>
                <c:formatCode>0.00%</c:formatCode>
                <c:ptCount val="21"/>
                <c:pt idx="5" formatCode="0.0%">
                  <c:v>2.5972815159117778E-2</c:v>
                </c:pt>
                <c:pt idx="6" formatCode="0.0%">
                  <c:v>1.5676503945854244E-2</c:v>
                </c:pt>
                <c:pt idx="7" formatCode="0.0%">
                  <c:v>1.4999999999999999E-2</c:v>
                </c:pt>
                <c:pt idx="8">
                  <c:v>3.4252595121602239E-3</c:v>
                </c:pt>
                <c:pt idx="9">
                  <c:v>4.893667702958667E-3</c:v>
                </c:pt>
                <c:pt idx="10">
                  <c:v>4.9861951506208566E-3</c:v>
                </c:pt>
                <c:pt idx="11">
                  <c:v>4.8364298495238199E-3</c:v>
                </c:pt>
                <c:pt idx="12">
                  <c:v>6.2097329318598436E-3</c:v>
                </c:pt>
                <c:pt idx="13">
                  <c:v>3.447093828228972E-3</c:v>
                </c:pt>
                <c:pt idx="14">
                  <c:v>4.2683145711761136E-4</c:v>
                </c:pt>
                <c:pt idx="15">
                  <c:v>1.9095237749248498E-4</c:v>
                </c:pt>
              </c:numCache>
            </c:numRef>
          </c:val>
          <c:smooth val="0"/>
          <c:extLst>
            <c:ext xmlns:c16="http://schemas.microsoft.com/office/drawing/2014/chart" uri="{C3380CC4-5D6E-409C-BE32-E72D297353CC}">
              <c16:uniqueId val="{00000000-DE76-48CE-9C16-C1E3EF88F5F0}"/>
            </c:ext>
          </c:extLst>
        </c:ser>
        <c:ser>
          <c:idx val="1"/>
          <c:order val="1"/>
          <c:tx>
            <c:strRef>
              <c:f>'CWAR 16'!$B$185</c:f>
              <c:strCache>
                <c:ptCount val="1"/>
                <c:pt idx="0">
                  <c:v>% OPEX Savings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16'!$G$185:$AA$185</c:f>
              <c:numCache>
                <c:formatCode>0.00</c:formatCode>
                <c:ptCount val="21"/>
                <c:pt idx="0">
                  <c:v>1.5676503945854244E-2</c:v>
                </c:pt>
                <c:pt idx="1">
                  <c:v>1.5676503945854244E-2</c:v>
                </c:pt>
                <c:pt idx="2">
                  <c:v>1.5676503945854244E-2</c:v>
                </c:pt>
                <c:pt idx="3">
                  <c:v>1.5676503945854244E-2</c:v>
                </c:pt>
                <c:pt idx="4">
                  <c:v>1.5676503945854244E-2</c:v>
                </c:pt>
                <c:pt idx="5">
                  <c:v>1.5676503945854244E-2</c:v>
                </c:pt>
                <c:pt idx="6">
                  <c:v>1.5676503945854244E-2</c:v>
                </c:pt>
                <c:pt idx="8">
                  <c:v>1.5676503945854244E-2</c:v>
                </c:pt>
                <c:pt idx="9">
                  <c:v>1.5676503945854244E-2</c:v>
                </c:pt>
                <c:pt idx="10">
                  <c:v>1.5676503945854244E-2</c:v>
                </c:pt>
                <c:pt idx="11">
                  <c:v>1.5676503945854244E-2</c:v>
                </c:pt>
                <c:pt idx="12">
                  <c:v>1.5676503945854244E-2</c:v>
                </c:pt>
                <c:pt idx="13">
                  <c:v>1.5676503945854244E-2</c:v>
                </c:pt>
                <c:pt idx="14">
                  <c:v>1.5676503945854244E-2</c:v>
                </c:pt>
                <c:pt idx="15">
                  <c:v>1.5676503945854244E-2</c:v>
                </c:pt>
                <c:pt idx="16">
                  <c:v>1.5676503945854244E-2</c:v>
                </c:pt>
                <c:pt idx="17">
                  <c:v>1.5676503945854244E-2</c:v>
                </c:pt>
                <c:pt idx="18">
                  <c:v>1.5676503945854244E-2</c:v>
                </c:pt>
                <c:pt idx="19">
                  <c:v>1.5676503945854244E-2</c:v>
                </c:pt>
                <c:pt idx="20">
                  <c:v>1.5676503945854244E-2</c:v>
                </c:pt>
              </c:numCache>
            </c:numRef>
          </c:val>
          <c:smooth val="0"/>
          <c:extLst>
            <c:ext xmlns:c16="http://schemas.microsoft.com/office/drawing/2014/chart" uri="{C3380CC4-5D6E-409C-BE32-E72D297353CC}">
              <c16:uniqueId val="{00000001-DE76-48CE-9C16-C1E3EF88F5F0}"/>
            </c:ext>
          </c:extLst>
        </c:ser>
        <c:dLbls>
          <c:showLegendKey val="0"/>
          <c:showVal val="0"/>
          <c:showCatName val="0"/>
          <c:showSerName val="0"/>
          <c:showPercent val="0"/>
          <c:showBubbleSize val="0"/>
        </c:dLbls>
        <c:marker val="1"/>
        <c:smooth val="0"/>
        <c:axId val="434186408"/>
        <c:axId val="434186800"/>
      </c:lineChart>
      <c:catAx>
        <c:axId val="43418640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34186800"/>
        <c:crosses val="autoZero"/>
        <c:auto val="1"/>
        <c:lblAlgn val="ctr"/>
        <c:lblOffset val="100"/>
        <c:noMultiLvlLbl val="0"/>
      </c:catAx>
      <c:valAx>
        <c:axId val="434186800"/>
        <c:scaling>
          <c:orientation val="minMax"/>
        </c:scaling>
        <c:delete val="0"/>
        <c:axPos val="l"/>
        <c:numFmt formatCode="0.0%"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4186408"/>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5751633986928102E-2"/>
          <c:w val="0.88777555110220441"/>
          <c:h val="0.66666666666666663"/>
        </c:manualLayout>
      </c:layout>
      <c:lineChart>
        <c:grouping val="standard"/>
        <c:varyColors val="0"/>
        <c:ser>
          <c:idx val="0"/>
          <c:order val="0"/>
          <c:tx>
            <c:strRef>
              <c:f>'CWAR 16'!$B$39</c:f>
              <c:strCache>
                <c:ptCount val="1"/>
                <c:pt idx="0">
                  <c:v>Material Usage Variance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16'!$G$39:$AA$39</c:f>
              <c:numCache>
                <c:formatCode>0.00%</c:formatCode>
                <c:ptCount val="21"/>
                <c:pt idx="5" formatCode="0.0%">
                  <c:v>1.9563920619412402E-2</c:v>
                </c:pt>
                <c:pt idx="6" formatCode="0.0%">
                  <c:v>-1.4185329340779651E-2</c:v>
                </c:pt>
                <c:pt idx="7" formatCode="0.0%">
                  <c:v>0</c:v>
                </c:pt>
                <c:pt idx="8" formatCode="0.0%">
                  <c:v>-9.8625094885305131E-3</c:v>
                </c:pt>
                <c:pt idx="9" formatCode="0.0%">
                  <c:v>-5.7913321154896558E-3</c:v>
                </c:pt>
                <c:pt idx="10" formatCode="0.0%">
                  <c:v>-1.6239321697800735E-3</c:v>
                </c:pt>
                <c:pt idx="11" formatCode="0.0%">
                  <c:v>-1.0683724197184441E-2</c:v>
                </c:pt>
                <c:pt idx="12" formatCode="0.0%">
                  <c:v>-9.1908583329969318E-5</c:v>
                </c:pt>
                <c:pt idx="13" formatCode="0.0%">
                  <c:v>-1.7591413666497524E-2</c:v>
                </c:pt>
                <c:pt idx="14" formatCode="0.0%">
                  <c:v>1.8250107319013331E-3</c:v>
                </c:pt>
                <c:pt idx="15" formatCode="0.0%">
                  <c:v>-3.2888095809801454E-2</c:v>
                </c:pt>
              </c:numCache>
            </c:numRef>
          </c:val>
          <c:smooth val="0"/>
          <c:extLst>
            <c:ext xmlns:c16="http://schemas.microsoft.com/office/drawing/2014/chart" uri="{C3380CC4-5D6E-409C-BE32-E72D297353CC}">
              <c16:uniqueId val="{00000000-CF73-4639-9385-3E447F5FC67F}"/>
            </c:ext>
          </c:extLst>
        </c:ser>
        <c:ser>
          <c:idx val="1"/>
          <c:order val="1"/>
          <c:tx>
            <c:strRef>
              <c:f>'CWAR 16'!$B$187</c:f>
              <c:strCache>
                <c:ptCount val="1"/>
                <c:pt idx="0">
                  <c:v>Material Usage Variance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16'!$G$187:$AA$187</c:f>
              <c:numCache>
                <c:formatCode>0.00</c:formatCode>
                <c:ptCount val="21"/>
                <c:pt idx="0">
                  <c:v>-1.4185329340779651E-2</c:v>
                </c:pt>
                <c:pt idx="1">
                  <c:v>-1.4185329340779651E-2</c:v>
                </c:pt>
                <c:pt idx="2">
                  <c:v>-1.4185329340779651E-2</c:v>
                </c:pt>
                <c:pt idx="3">
                  <c:v>-1.4185329340779651E-2</c:v>
                </c:pt>
                <c:pt idx="4">
                  <c:v>-1.4185329340779651E-2</c:v>
                </c:pt>
                <c:pt idx="5">
                  <c:v>-1.4185329340779651E-2</c:v>
                </c:pt>
                <c:pt idx="6">
                  <c:v>-1.4185329340779651E-2</c:v>
                </c:pt>
                <c:pt idx="8">
                  <c:v>-1.4185329340779651E-2</c:v>
                </c:pt>
                <c:pt idx="9">
                  <c:v>-1.4185329340779651E-2</c:v>
                </c:pt>
                <c:pt idx="10">
                  <c:v>-1.4185329340779651E-2</c:v>
                </c:pt>
                <c:pt idx="11">
                  <c:v>-1.4185329340779651E-2</c:v>
                </c:pt>
                <c:pt idx="12">
                  <c:v>-1.4185329340779651E-2</c:v>
                </c:pt>
                <c:pt idx="13">
                  <c:v>-1.4185329340779651E-2</c:v>
                </c:pt>
                <c:pt idx="14">
                  <c:v>-1.4185329340779651E-2</c:v>
                </c:pt>
                <c:pt idx="15">
                  <c:v>-1.4185329340779651E-2</c:v>
                </c:pt>
                <c:pt idx="16">
                  <c:v>-1.4185329340779651E-2</c:v>
                </c:pt>
                <c:pt idx="17">
                  <c:v>-1.4185329340779651E-2</c:v>
                </c:pt>
                <c:pt idx="18">
                  <c:v>-1.4185329340779651E-2</c:v>
                </c:pt>
                <c:pt idx="19">
                  <c:v>-1.4185329340779651E-2</c:v>
                </c:pt>
                <c:pt idx="20">
                  <c:v>-1.4185329340779651E-2</c:v>
                </c:pt>
              </c:numCache>
            </c:numRef>
          </c:val>
          <c:smooth val="0"/>
          <c:extLst>
            <c:ext xmlns:c16="http://schemas.microsoft.com/office/drawing/2014/chart" uri="{C3380CC4-5D6E-409C-BE32-E72D297353CC}">
              <c16:uniqueId val="{00000001-CF73-4639-9385-3E447F5FC67F}"/>
            </c:ext>
          </c:extLst>
        </c:ser>
        <c:dLbls>
          <c:showLegendKey val="0"/>
          <c:showVal val="0"/>
          <c:showCatName val="0"/>
          <c:showSerName val="0"/>
          <c:showPercent val="0"/>
          <c:showBubbleSize val="0"/>
        </c:dLbls>
        <c:marker val="1"/>
        <c:smooth val="0"/>
        <c:axId val="434187584"/>
        <c:axId val="434187976"/>
      </c:lineChart>
      <c:catAx>
        <c:axId val="434187584"/>
        <c:scaling>
          <c:orientation val="minMax"/>
        </c:scaling>
        <c:delete val="0"/>
        <c:axPos val="b"/>
        <c:numFmt formatCode="General" sourceLinked="1"/>
        <c:majorTickMark val="none"/>
        <c:minorTickMark val="none"/>
        <c:tickLblPos val="low"/>
        <c:txPr>
          <a:bodyPr rot="-2700000" vert="horz"/>
          <a:lstStyle/>
          <a:p>
            <a:pPr>
              <a:defRPr sz="1000" b="0" i="0" u="none" strike="noStrike" baseline="0">
                <a:solidFill>
                  <a:srgbClr val="000000"/>
                </a:solidFill>
                <a:latin typeface="Calibri"/>
                <a:ea typeface="Calibri"/>
                <a:cs typeface="Calibri"/>
              </a:defRPr>
            </a:pPr>
            <a:endParaRPr lang="en-US"/>
          </a:p>
        </c:txPr>
        <c:crossAx val="434187976"/>
        <c:crosses val="autoZero"/>
        <c:auto val="1"/>
        <c:lblAlgn val="ctr"/>
        <c:lblOffset val="100"/>
        <c:noMultiLvlLbl val="0"/>
      </c:catAx>
      <c:valAx>
        <c:axId val="434187976"/>
        <c:scaling>
          <c:orientation val="minMax"/>
        </c:scaling>
        <c:delete val="0"/>
        <c:axPos val="l"/>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187584"/>
        <c:crosses val="autoZero"/>
        <c:crossBetween val="between"/>
      </c:valAx>
    </c:plotArea>
    <c:legend>
      <c:legendPos val="b"/>
      <c:layout>
        <c:manualLayout>
          <c:xMode val="edge"/>
          <c:yMode val="edge"/>
          <c:x val="1.0051707608405236E-2"/>
          <c:y val="0.89027773489098172"/>
          <c:w val="0.96931449437083839"/>
          <c:h val="8.1944658878424503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16'!$B$40</c:f>
              <c:strCache>
                <c:ptCount val="1"/>
                <c:pt idx="0">
                  <c:v>Factory Fixed Overhead</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16'!$G$40:$AA$40</c:f>
              <c:numCache>
                <c:formatCode>General</c:formatCode>
                <c:ptCount val="21"/>
                <c:pt idx="5" formatCode="0.00">
                  <c:v>111.75929149422235</c:v>
                </c:pt>
                <c:pt idx="6" formatCode="_(* #,##0_);_(* \(#,##0\);_(* &quot;-&quot;??_);_(@_)">
                  <c:v>103400.08490300615</c:v>
                </c:pt>
                <c:pt idx="7" formatCode="_(* #,##0_);_(* \(#,##0\);_(* &quot;-&quot;??_);_(@_)">
                  <c:v>107910.87736815181</c:v>
                </c:pt>
                <c:pt idx="8" formatCode="_(* #,##0_);_(* \(#,##0\);_(* &quot;-&quot;??_);_(@_)">
                  <c:v>66690.19213598044</c:v>
                </c:pt>
                <c:pt idx="9" formatCode="_(* #,##0_);_(* \(#,##0\);_(* &quot;-&quot;??_);_(@_)">
                  <c:v>8707.2948574323636</c:v>
                </c:pt>
                <c:pt idx="10" formatCode="_(* #,##0_);_(* \(#,##0\);_(* &quot;-&quot;??_);_(@_)">
                  <c:v>8572.4909291752629</c:v>
                </c:pt>
                <c:pt idx="11" formatCode="_(* #,##0_);_(* \(#,##0\);_(* &quot;-&quot;??_);_(@_)">
                  <c:v>9489.2219424079267</c:v>
                </c:pt>
                <c:pt idx="12" formatCode="_(* #,##0_);_(* \(#,##0\);_(* &quot;-&quot;??_);_(@_)">
                  <c:v>8614.5960953394006</c:v>
                </c:pt>
                <c:pt idx="13" formatCode="_(* #,##0_);_(* \(#,##0\);_(* &quot;-&quot;??_);_(@_)">
                  <c:v>10427.690288130434</c:v>
                </c:pt>
                <c:pt idx="14" formatCode="_(* #,##0_);_(* \(#,##0\);_(* &quot;-&quot;??_);_(@_)">
                  <c:v>10568.410228956163</c:v>
                </c:pt>
                <c:pt idx="15" formatCode="_(* #,##0_);_(* \(#,##0\);_(* &quot;-&quot;??_);_(@_)">
                  <c:v>11034.128161080942</c:v>
                </c:pt>
              </c:numCache>
            </c:numRef>
          </c:val>
          <c:smooth val="0"/>
          <c:extLst>
            <c:ext xmlns:c16="http://schemas.microsoft.com/office/drawing/2014/chart" uri="{C3380CC4-5D6E-409C-BE32-E72D297353CC}">
              <c16:uniqueId val="{00000000-0EE4-4BDA-A471-FA706DBD3968}"/>
            </c:ext>
          </c:extLst>
        </c:ser>
        <c:ser>
          <c:idx val="1"/>
          <c:order val="1"/>
          <c:tx>
            <c:strRef>
              <c:f>'CWAR 16'!$B$188</c:f>
              <c:strCache>
                <c:ptCount val="1"/>
                <c:pt idx="0">
                  <c:v>Factory Fixed Overhead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16'!$G$188:$AA$188</c:f>
              <c:numCache>
                <c:formatCode>0.00</c:formatCode>
                <c:ptCount val="21"/>
                <c:pt idx="0">
                  <c:v>103400.08490300615</c:v>
                </c:pt>
                <c:pt idx="1">
                  <c:v>103400.08490300615</c:v>
                </c:pt>
                <c:pt idx="2">
                  <c:v>103400.08490300615</c:v>
                </c:pt>
                <c:pt idx="3">
                  <c:v>103400.08490300615</c:v>
                </c:pt>
                <c:pt idx="4">
                  <c:v>103400.08490300615</c:v>
                </c:pt>
                <c:pt idx="5">
                  <c:v>103400.08490300615</c:v>
                </c:pt>
                <c:pt idx="6">
                  <c:v>103400.08490300615</c:v>
                </c:pt>
                <c:pt idx="8">
                  <c:v>103400.08490300615</c:v>
                </c:pt>
                <c:pt idx="9">
                  <c:v>103400.08490300615</c:v>
                </c:pt>
                <c:pt idx="10">
                  <c:v>103400.08490300615</c:v>
                </c:pt>
                <c:pt idx="11">
                  <c:v>103400.08490300615</c:v>
                </c:pt>
                <c:pt idx="12">
                  <c:v>103400.08490300615</c:v>
                </c:pt>
                <c:pt idx="13">
                  <c:v>103400.08490300615</c:v>
                </c:pt>
                <c:pt idx="14">
                  <c:v>103400.08490300615</c:v>
                </c:pt>
                <c:pt idx="15">
                  <c:v>103400.08490300615</c:v>
                </c:pt>
                <c:pt idx="16">
                  <c:v>103400.08490300615</c:v>
                </c:pt>
                <c:pt idx="17">
                  <c:v>103400.08490300615</c:v>
                </c:pt>
                <c:pt idx="18">
                  <c:v>103400.08490300615</c:v>
                </c:pt>
                <c:pt idx="19">
                  <c:v>103400.08490300615</c:v>
                </c:pt>
                <c:pt idx="20">
                  <c:v>103400.08490300615</c:v>
                </c:pt>
              </c:numCache>
            </c:numRef>
          </c:val>
          <c:smooth val="0"/>
          <c:extLst>
            <c:ext xmlns:c16="http://schemas.microsoft.com/office/drawing/2014/chart" uri="{C3380CC4-5D6E-409C-BE32-E72D297353CC}">
              <c16:uniqueId val="{00000001-0EE4-4BDA-A471-FA706DBD3968}"/>
            </c:ext>
          </c:extLst>
        </c:ser>
        <c:dLbls>
          <c:showLegendKey val="0"/>
          <c:showVal val="0"/>
          <c:showCatName val="0"/>
          <c:showSerName val="0"/>
          <c:showPercent val="0"/>
          <c:showBubbleSize val="0"/>
        </c:dLbls>
        <c:marker val="1"/>
        <c:smooth val="0"/>
        <c:axId val="434188760"/>
        <c:axId val="434189152"/>
      </c:lineChart>
      <c:catAx>
        <c:axId val="43418876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34189152"/>
        <c:crosses val="autoZero"/>
        <c:auto val="1"/>
        <c:lblAlgn val="ctr"/>
        <c:lblOffset val="100"/>
        <c:noMultiLvlLbl val="0"/>
      </c:catAx>
      <c:valAx>
        <c:axId val="434189152"/>
        <c:scaling>
          <c:orientation val="minMax"/>
        </c:scaling>
        <c:delete val="0"/>
        <c:axPos val="l"/>
        <c:numFmt formatCode="0.00" sourceLinked="1"/>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434188760"/>
        <c:crosses val="autoZero"/>
        <c:crossBetween val="between"/>
      </c:valAx>
    </c:plotArea>
    <c:legend>
      <c:legendPos val="b"/>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2184368737474945E-2"/>
          <c:y val="4.4871794871794872E-2"/>
          <c:w val="0.87575150300601201"/>
          <c:h val="0.67628205128205132"/>
        </c:manualLayout>
      </c:layout>
      <c:lineChart>
        <c:grouping val="standard"/>
        <c:varyColors val="0"/>
        <c:ser>
          <c:idx val="0"/>
          <c:order val="0"/>
          <c:tx>
            <c:strRef>
              <c:f>'CWAR 16'!$B$41</c:f>
              <c:strCache>
                <c:ptCount val="1"/>
                <c:pt idx="0">
                  <c:v>Total Capital Spend </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16'!$G$41:$AA$41</c:f>
            </c:numRef>
          </c:val>
          <c:smooth val="0"/>
          <c:extLst>
            <c:ext xmlns:c16="http://schemas.microsoft.com/office/drawing/2014/chart" uri="{C3380CC4-5D6E-409C-BE32-E72D297353CC}">
              <c16:uniqueId val="{00000000-F8A9-4CD0-9441-82A92AB5A26B}"/>
            </c:ext>
          </c:extLst>
        </c:ser>
        <c:ser>
          <c:idx val="1"/>
          <c:order val="1"/>
          <c:tx>
            <c:strRef>
              <c:f>'CWAR 16'!$B$189</c:f>
              <c:strCache>
                <c:ptCount val="1"/>
                <c:pt idx="0">
                  <c:v>Total Capital Spend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16'!$G$189:$AA$189</c:f>
              <c:numCache>
                <c:formatCode>0.00</c:formatCode>
                <c:ptCount val="21"/>
                <c:pt idx="0">
                  <c:v>46966.931182252469</c:v>
                </c:pt>
                <c:pt idx="1">
                  <c:v>46966.931182252469</c:v>
                </c:pt>
                <c:pt idx="2">
                  <c:v>46966.931182252469</c:v>
                </c:pt>
                <c:pt idx="3">
                  <c:v>46966.931182252469</c:v>
                </c:pt>
                <c:pt idx="4">
                  <c:v>46966.931182252469</c:v>
                </c:pt>
                <c:pt idx="5">
                  <c:v>46966.931182252469</c:v>
                </c:pt>
                <c:pt idx="6">
                  <c:v>46966.931182252469</c:v>
                </c:pt>
                <c:pt idx="8">
                  <c:v>46966.931182252469</c:v>
                </c:pt>
                <c:pt idx="9">
                  <c:v>46966.931182252469</c:v>
                </c:pt>
                <c:pt idx="10">
                  <c:v>46966.931182252469</c:v>
                </c:pt>
                <c:pt idx="11">
                  <c:v>46966.931182252469</c:v>
                </c:pt>
                <c:pt idx="12">
                  <c:v>46966.931182252469</c:v>
                </c:pt>
                <c:pt idx="13">
                  <c:v>46966.931182252469</c:v>
                </c:pt>
                <c:pt idx="14">
                  <c:v>46966.931182252469</c:v>
                </c:pt>
                <c:pt idx="15">
                  <c:v>46966.931182252469</c:v>
                </c:pt>
                <c:pt idx="16">
                  <c:v>46966.931182252469</c:v>
                </c:pt>
                <c:pt idx="17">
                  <c:v>46966.931182252469</c:v>
                </c:pt>
                <c:pt idx="18">
                  <c:v>46966.931182252469</c:v>
                </c:pt>
                <c:pt idx="19">
                  <c:v>46966.931182252469</c:v>
                </c:pt>
                <c:pt idx="20">
                  <c:v>46966.931182252469</c:v>
                </c:pt>
              </c:numCache>
            </c:numRef>
          </c:val>
          <c:smooth val="0"/>
          <c:extLst>
            <c:ext xmlns:c16="http://schemas.microsoft.com/office/drawing/2014/chart" uri="{C3380CC4-5D6E-409C-BE32-E72D297353CC}">
              <c16:uniqueId val="{00000001-F8A9-4CD0-9441-82A92AB5A26B}"/>
            </c:ext>
          </c:extLst>
        </c:ser>
        <c:dLbls>
          <c:showLegendKey val="0"/>
          <c:showVal val="0"/>
          <c:showCatName val="0"/>
          <c:showSerName val="0"/>
          <c:showPercent val="0"/>
          <c:showBubbleSize val="0"/>
        </c:dLbls>
        <c:smooth val="0"/>
        <c:axId val="763409304"/>
        <c:axId val="763409696"/>
      </c:lineChart>
      <c:catAx>
        <c:axId val="763409304"/>
        <c:scaling>
          <c:orientation val="minMax"/>
        </c:scaling>
        <c:delete val="0"/>
        <c:axPos val="b"/>
        <c:numFmt formatCode="General" sourceLinked="1"/>
        <c:majorTickMark val="none"/>
        <c:minorTickMark val="none"/>
        <c:tickLblPos val="low"/>
        <c:txPr>
          <a:bodyPr rot="-2700000" vert="horz"/>
          <a:lstStyle/>
          <a:p>
            <a:pPr>
              <a:defRPr sz="1000" b="0" i="0" u="none" strike="noStrike" baseline="0">
                <a:solidFill>
                  <a:srgbClr val="000000"/>
                </a:solidFill>
                <a:latin typeface="Calibri"/>
                <a:ea typeface="Calibri"/>
                <a:cs typeface="Calibri"/>
              </a:defRPr>
            </a:pPr>
            <a:endParaRPr lang="en-US"/>
          </a:p>
        </c:txPr>
        <c:crossAx val="763409696"/>
        <c:crosses val="autoZero"/>
        <c:auto val="1"/>
        <c:lblAlgn val="ctr"/>
        <c:lblOffset val="100"/>
        <c:noMultiLvlLbl val="0"/>
      </c:catAx>
      <c:valAx>
        <c:axId val="763409696"/>
        <c:scaling>
          <c:orientation val="minMax"/>
        </c:scaling>
        <c:delete val="0"/>
        <c:axPos val="l"/>
        <c:numFmt formatCode="General"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63409304"/>
        <c:crosses val="autoZero"/>
        <c:crossBetween val="between"/>
      </c:valAx>
    </c:plotArea>
    <c:legend>
      <c:legendPos val="b"/>
      <c:layout>
        <c:manualLayout>
          <c:xMode val="edge"/>
          <c:yMode val="edge"/>
          <c:x val="1.0051599261515156E-2"/>
          <c:y val="0.88157582243967081"/>
          <c:w val="0.96931437678506627"/>
          <c:h val="9.0646484723390208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16'!$B$42</c:f>
              <c:strCache>
                <c:ptCount val="1"/>
                <c:pt idx="0">
                  <c:v>Factory Write off</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16'!$G$42:$AA$42</c:f>
            </c:numRef>
          </c:val>
          <c:smooth val="0"/>
          <c:extLst>
            <c:ext xmlns:c16="http://schemas.microsoft.com/office/drawing/2014/chart" uri="{C3380CC4-5D6E-409C-BE32-E72D297353CC}">
              <c16:uniqueId val="{00000000-F152-4C1F-82B7-33F4FCB37233}"/>
            </c:ext>
          </c:extLst>
        </c:ser>
        <c:ser>
          <c:idx val="1"/>
          <c:order val="1"/>
          <c:tx>
            <c:strRef>
              <c:f>'CWAR 16'!$B$190</c:f>
              <c:strCache>
                <c:ptCount val="1"/>
                <c:pt idx="0">
                  <c:v>Factory Write off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16'!$G$190:$AA$190</c:f>
              <c:numCache>
                <c:formatCode>0.00</c:formatCode>
                <c:ptCount val="21"/>
                <c:pt idx="0">
                  <c:v>674.71173347569572</c:v>
                </c:pt>
                <c:pt idx="1">
                  <c:v>674.71173347569572</c:v>
                </c:pt>
                <c:pt idx="2">
                  <c:v>674.71173347569572</c:v>
                </c:pt>
                <c:pt idx="3">
                  <c:v>674.71173347569572</c:v>
                </c:pt>
                <c:pt idx="4">
                  <c:v>674.71173347569572</c:v>
                </c:pt>
                <c:pt idx="5">
                  <c:v>674.71173347569572</c:v>
                </c:pt>
                <c:pt idx="6">
                  <c:v>674.71173347569572</c:v>
                </c:pt>
                <c:pt idx="8">
                  <c:v>674.71173347569572</c:v>
                </c:pt>
                <c:pt idx="9">
                  <c:v>674.71173347569572</c:v>
                </c:pt>
                <c:pt idx="10">
                  <c:v>674.71173347569572</c:v>
                </c:pt>
                <c:pt idx="11">
                  <c:v>674.71173347569572</c:v>
                </c:pt>
                <c:pt idx="12">
                  <c:v>674.71173347569572</c:v>
                </c:pt>
                <c:pt idx="13">
                  <c:v>674.71173347569572</c:v>
                </c:pt>
                <c:pt idx="14">
                  <c:v>674.71173347569572</c:v>
                </c:pt>
                <c:pt idx="15">
                  <c:v>674.71173347569572</c:v>
                </c:pt>
                <c:pt idx="16">
                  <c:v>674.71173347569572</c:v>
                </c:pt>
                <c:pt idx="17">
                  <c:v>674.71173347569572</c:v>
                </c:pt>
                <c:pt idx="18">
                  <c:v>674.71173347569572</c:v>
                </c:pt>
                <c:pt idx="19">
                  <c:v>674.71173347569572</c:v>
                </c:pt>
                <c:pt idx="20">
                  <c:v>674.71173347569572</c:v>
                </c:pt>
              </c:numCache>
            </c:numRef>
          </c:val>
          <c:smooth val="0"/>
          <c:extLst>
            <c:ext xmlns:c16="http://schemas.microsoft.com/office/drawing/2014/chart" uri="{C3380CC4-5D6E-409C-BE32-E72D297353CC}">
              <c16:uniqueId val="{00000001-F152-4C1F-82B7-33F4FCB37233}"/>
            </c:ext>
          </c:extLst>
        </c:ser>
        <c:dLbls>
          <c:showLegendKey val="0"/>
          <c:showVal val="0"/>
          <c:showCatName val="0"/>
          <c:showSerName val="0"/>
          <c:showPercent val="0"/>
          <c:showBubbleSize val="0"/>
        </c:dLbls>
        <c:smooth val="0"/>
        <c:axId val="763410480"/>
        <c:axId val="763410872"/>
      </c:lineChart>
      <c:catAx>
        <c:axId val="76341048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763410872"/>
        <c:crosses val="autoZero"/>
        <c:auto val="1"/>
        <c:lblAlgn val="ctr"/>
        <c:lblOffset val="100"/>
        <c:noMultiLvlLbl val="0"/>
      </c:catAx>
      <c:valAx>
        <c:axId val="763410872"/>
        <c:scaling>
          <c:orientation val="minMax"/>
        </c:scaling>
        <c:delete val="0"/>
        <c:axPos val="l"/>
        <c:numFmt formatCode="#,##0.0"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763410480"/>
        <c:crosses val="autoZero"/>
        <c:crossBetween val="between"/>
      </c:valAx>
    </c:plotArea>
    <c:legend>
      <c:legendPos val="b"/>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439363817097415E-2"/>
          <c:y val="4.8951048951048952E-2"/>
          <c:w val="0.87475149105367789"/>
          <c:h val="0.65384615384615385"/>
        </c:manualLayout>
      </c:layout>
      <c:lineChart>
        <c:grouping val="standard"/>
        <c:varyColors val="0"/>
        <c:ser>
          <c:idx val="0"/>
          <c:order val="0"/>
          <c:tx>
            <c:strRef>
              <c:f>'CWAR 16'!$B$38</c:f>
              <c:strCache>
                <c:ptCount val="1"/>
                <c:pt idx="0">
                  <c:v>Controllable Variances</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16'!$G$38:$AA$38</c:f>
              <c:numCache>
                <c:formatCode>General</c:formatCode>
                <c:ptCount val="21"/>
                <c:pt idx="6" formatCode="_(* #,##0_);_(* \(#,##0\);_(* &quot;-&quot;??_);_(@_)">
                  <c:v>14046.922522382309</c:v>
                </c:pt>
                <c:pt idx="7" formatCode="_(* #,##0_);_(* \(#,##0\);_(* &quot;-&quot;??_);_(@_)">
                  <c:v>3850</c:v>
                </c:pt>
                <c:pt idx="8" formatCode="_(* #,##0_);_(* \(#,##0\);_(* &quot;-&quot;??_);_(@_)">
                  <c:v>6508.1316604485282</c:v>
                </c:pt>
                <c:pt idx="9" formatCode="_(* #,##0_);_(* \(#,##0\);_(* &quot;-&quot;??_);_(@_)">
                  <c:v>2653</c:v>
                </c:pt>
                <c:pt idx="10" formatCode="_(* #,##0_);_(* \(#,##0\);_(* &quot;-&quot;??_);_(@_)">
                  <c:v>1572.4448038330083</c:v>
                </c:pt>
                <c:pt idx="11" formatCode="_(* #,##0_);_(* \(#,##0\);_(* &quot;-&quot;??_);_(@_)">
                  <c:v>1273.7444795411629</c:v>
                </c:pt>
                <c:pt idx="12" formatCode="_(* #,##0_);_(* \(#,##0\);_(* &quot;-&quot;??_);_(@_)">
                  <c:v>1637.8388856496476</c:v>
                </c:pt>
                <c:pt idx="13" formatCode="_(* #,##0_);_(* \(#,##0\);_(* &quot;-&quot;??_);_(@_)">
                  <c:v>900.97183097618108</c:v>
                </c:pt>
                <c:pt idx="14" formatCode="_(* #,##0_);_(* \(#,##0\);_(* &quot;-&quot;??_);_(@_)">
                  <c:v>-1684.3485063003782</c:v>
                </c:pt>
                <c:pt idx="15" formatCode="_(* #,##0_);_(* \(#,##0\);_(* &quot;-&quot;??_);_(@_)">
                  <c:v>154.48016674890641</c:v>
                </c:pt>
              </c:numCache>
            </c:numRef>
          </c:val>
          <c:smooth val="0"/>
          <c:extLst>
            <c:ext xmlns:c16="http://schemas.microsoft.com/office/drawing/2014/chart" uri="{C3380CC4-5D6E-409C-BE32-E72D297353CC}">
              <c16:uniqueId val="{00000000-C467-42BE-B19E-6603A35B0114}"/>
            </c:ext>
          </c:extLst>
        </c:ser>
        <c:ser>
          <c:idx val="1"/>
          <c:order val="1"/>
          <c:tx>
            <c:strRef>
              <c:f>'CWAR 16'!$B$186</c:f>
              <c:strCache>
                <c:ptCount val="1"/>
                <c:pt idx="0">
                  <c:v>Controllable Variances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16'!$G$186:$AA$186</c:f>
              <c:numCache>
                <c:formatCode>0.00</c:formatCode>
                <c:ptCount val="21"/>
                <c:pt idx="0">
                  <c:v>14046.922522382309</c:v>
                </c:pt>
                <c:pt idx="1">
                  <c:v>14046.922522382309</c:v>
                </c:pt>
                <c:pt idx="2">
                  <c:v>14046.922522382309</c:v>
                </c:pt>
                <c:pt idx="3">
                  <c:v>14046.922522382309</c:v>
                </c:pt>
                <c:pt idx="4">
                  <c:v>14046.922522382309</c:v>
                </c:pt>
                <c:pt idx="5">
                  <c:v>14046.922522382309</c:v>
                </c:pt>
                <c:pt idx="6">
                  <c:v>14046.922522382309</c:v>
                </c:pt>
                <c:pt idx="8">
                  <c:v>14046.922522382309</c:v>
                </c:pt>
                <c:pt idx="9">
                  <c:v>14046.922522382309</c:v>
                </c:pt>
                <c:pt idx="10">
                  <c:v>14046.922522382309</c:v>
                </c:pt>
                <c:pt idx="11">
                  <c:v>14046.922522382309</c:v>
                </c:pt>
                <c:pt idx="12">
                  <c:v>14046.922522382309</c:v>
                </c:pt>
                <c:pt idx="13">
                  <c:v>14046.922522382309</c:v>
                </c:pt>
                <c:pt idx="14">
                  <c:v>14046.922522382309</c:v>
                </c:pt>
                <c:pt idx="15">
                  <c:v>14046.922522382309</c:v>
                </c:pt>
                <c:pt idx="16">
                  <c:v>14046.922522382309</c:v>
                </c:pt>
                <c:pt idx="17">
                  <c:v>14046.922522382309</c:v>
                </c:pt>
                <c:pt idx="18">
                  <c:v>14046.922522382309</c:v>
                </c:pt>
                <c:pt idx="19">
                  <c:v>14046.922522382309</c:v>
                </c:pt>
                <c:pt idx="20">
                  <c:v>14046.922522382309</c:v>
                </c:pt>
              </c:numCache>
            </c:numRef>
          </c:val>
          <c:smooth val="0"/>
          <c:extLst>
            <c:ext xmlns:c16="http://schemas.microsoft.com/office/drawing/2014/chart" uri="{C3380CC4-5D6E-409C-BE32-E72D297353CC}">
              <c16:uniqueId val="{00000001-C467-42BE-B19E-6603A35B0114}"/>
            </c:ext>
          </c:extLst>
        </c:ser>
        <c:dLbls>
          <c:showLegendKey val="0"/>
          <c:showVal val="0"/>
          <c:showCatName val="0"/>
          <c:showSerName val="0"/>
          <c:showPercent val="0"/>
          <c:showBubbleSize val="0"/>
        </c:dLbls>
        <c:marker val="1"/>
        <c:smooth val="0"/>
        <c:axId val="763414400"/>
        <c:axId val="763414792"/>
      </c:lineChart>
      <c:catAx>
        <c:axId val="76341440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763414792"/>
        <c:crosses val="autoZero"/>
        <c:auto val="1"/>
        <c:lblAlgn val="ctr"/>
        <c:lblOffset val="100"/>
        <c:noMultiLvlLbl val="0"/>
      </c:catAx>
      <c:valAx>
        <c:axId val="763414792"/>
        <c:scaling>
          <c:orientation val="minMax"/>
        </c:scaling>
        <c:delete val="0"/>
        <c:axPos val="l"/>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63414400"/>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5751633986928102E-2"/>
          <c:w val="0.88777555110220441"/>
          <c:h val="0.67647058823529416"/>
        </c:manualLayout>
      </c:layout>
      <c:lineChart>
        <c:grouping val="standard"/>
        <c:varyColors val="0"/>
        <c:ser>
          <c:idx val="0"/>
          <c:order val="0"/>
          <c:tx>
            <c:strRef>
              <c:f>'CWAR 16'!$B$36</c:f>
              <c:strCache>
                <c:ptCount val="1"/>
                <c:pt idx="0">
                  <c:v>OPEX Savings</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16'!$G$36:$AA$36</c:f>
              <c:numCache>
                <c:formatCode>0.0</c:formatCode>
                <c:ptCount val="21"/>
                <c:pt idx="5" formatCode="_(* #,##0_);_(* \(#,##0\);_(* &quot;-&quot;??_);_(@_)">
                  <c:v>19795.190784104165</c:v>
                </c:pt>
                <c:pt idx="6" formatCode="_(* #,##0_);_(* \(#,##0\);_(* &quot;-&quot;??_);_(@_)">
                  <c:v>10720.026307400018</c:v>
                </c:pt>
                <c:pt idx="7" formatCode="_(* #,##0_);_(* \(#,##0\);_(* &quot;-&quot;??_);_(@_)">
                  <c:v>10449.69719385262</c:v>
                </c:pt>
                <c:pt idx="8" formatCode="_(* #,##0_);_(* \(#,##0\);_(* &quot;-&quot;??_);_(@_)">
                  <c:v>1436.5595158937399</c:v>
                </c:pt>
                <c:pt idx="9" formatCode="_(* #,##0_);_(* \(#,##0\);_(* &quot;-&quot;??_);_(@_)">
                  <c:v>267.17052169314002</c:v>
                </c:pt>
                <c:pt idx="10" formatCode="_(* #,##0_);_(* \(#,##0\);_(* &quot;-&quot;??_);_(@_)">
                  <c:v>278.77830667138994</c:v>
                </c:pt>
                <c:pt idx="11" formatCode="_(* #,##0_);_(* \(#,##0\);_(* &quot;-&quot;??_);_(@_)">
                  <c:v>276.20509009100999</c:v>
                </c:pt>
                <c:pt idx="12" formatCode="_(* #,##0_);_(* \(#,##0\);_(* &quot;-&quot;??_);_(@_)">
                  <c:v>353.81915904000005</c:v>
                </c:pt>
                <c:pt idx="13" formatCode="_(* #,##0_);_(* \(#,##0\);_(* &quot;-&quot;??_);_(@_)">
                  <c:v>218.44227164669999</c:v>
                </c:pt>
                <c:pt idx="14" formatCode="_(* #,##0_);_(* \(#,##0\);_(* &quot;-&quot;??_);_(@_)">
                  <c:v>29.167704336499998</c:v>
                </c:pt>
                <c:pt idx="15" formatCode="_(* #,##0_);_(* \(#,##0\);_(* &quot;-&quot;??_);_(@_)">
                  <c:v>12.976462414999999</c:v>
                </c:pt>
              </c:numCache>
            </c:numRef>
          </c:val>
          <c:smooth val="0"/>
          <c:extLst>
            <c:ext xmlns:c16="http://schemas.microsoft.com/office/drawing/2014/chart" uri="{C3380CC4-5D6E-409C-BE32-E72D297353CC}">
              <c16:uniqueId val="{00000000-673F-4078-BDF0-6495A94F5BCB}"/>
            </c:ext>
          </c:extLst>
        </c:ser>
        <c:ser>
          <c:idx val="1"/>
          <c:order val="1"/>
          <c:tx>
            <c:strRef>
              <c:f>'CWAR 16'!$B$184</c:f>
              <c:strCache>
                <c:ptCount val="1"/>
                <c:pt idx="0">
                  <c:v>OPEX Savings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16'!$G$184:$AA$184</c:f>
              <c:numCache>
                <c:formatCode>0.00</c:formatCode>
                <c:ptCount val="21"/>
                <c:pt idx="0">
                  <c:v>10720.026307400018</c:v>
                </c:pt>
                <c:pt idx="1">
                  <c:v>10720.026307400018</c:v>
                </c:pt>
                <c:pt idx="2">
                  <c:v>10720.026307400018</c:v>
                </c:pt>
                <c:pt idx="3">
                  <c:v>10720.026307400018</c:v>
                </c:pt>
                <c:pt idx="4">
                  <c:v>10720.026307400018</c:v>
                </c:pt>
                <c:pt idx="5">
                  <c:v>10720.026307400018</c:v>
                </c:pt>
                <c:pt idx="6">
                  <c:v>10720.026307400018</c:v>
                </c:pt>
                <c:pt idx="8">
                  <c:v>10720.026307400018</c:v>
                </c:pt>
                <c:pt idx="9">
                  <c:v>10720.026307400018</c:v>
                </c:pt>
                <c:pt idx="10">
                  <c:v>10720.026307400018</c:v>
                </c:pt>
                <c:pt idx="11">
                  <c:v>10720.026307400018</c:v>
                </c:pt>
                <c:pt idx="12">
                  <c:v>10720.026307400018</c:v>
                </c:pt>
                <c:pt idx="13">
                  <c:v>10720.026307400018</c:v>
                </c:pt>
                <c:pt idx="14">
                  <c:v>10720.026307400018</c:v>
                </c:pt>
                <c:pt idx="15">
                  <c:v>10720.026307400018</c:v>
                </c:pt>
                <c:pt idx="16">
                  <c:v>10720.026307400018</c:v>
                </c:pt>
                <c:pt idx="17">
                  <c:v>10720.026307400018</c:v>
                </c:pt>
                <c:pt idx="18">
                  <c:v>10720.026307400018</c:v>
                </c:pt>
                <c:pt idx="19">
                  <c:v>10720.026307400018</c:v>
                </c:pt>
                <c:pt idx="20">
                  <c:v>10720.026307400018</c:v>
                </c:pt>
              </c:numCache>
            </c:numRef>
          </c:val>
          <c:smooth val="0"/>
          <c:extLst>
            <c:ext xmlns:c16="http://schemas.microsoft.com/office/drawing/2014/chart" uri="{C3380CC4-5D6E-409C-BE32-E72D297353CC}">
              <c16:uniqueId val="{00000001-673F-4078-BDF0-6495A94F5BCB}"/>
            </c:ext>
          </c:extLst>
        </c:ser>
        <c:dLbls>
          <c:showLegendKey val="0"/>
          <c:showVal val="0"/>
          <c:showCatName val="0"/>
          <c:showSerName val="0"/>
          <c:showPercent val="0"/>
          <c:showBubbleSize val="0"/>
        </c:dLbls>
        <c:marker val="1"/>
        <c:smooth val="0"/>
        <c:axId val="763415576"/>
        <c:axId val="763415968"/>
      </c:lineChart>
      <c:catAx>
        <c:axId val="76341557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763415968"/>
        <c:crosses val="autoZero"/>
        <c:auto val="1"/>
        <c:lblAlgn val="ctr"/>
        <c:lblOffset val="100"/>
        <c:noMultiLvlLbl val="0"/>
      </c:catAx>
      <c:valAx>
        <c:axId val="763415968"/>
        <c:scaling>
          <c:orientation val="minMax"/>
        </c:scaling>
        <c:delete val="0"/>
        <c:axPos val="l"/>
        <c:numFmt formatCode="General"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63415576"/>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439363817097415E-2"/>
          <c:y val="4.8951048951048952E-2"/>
          <c:w val="0.87475149105367789"/>
          <c:h val="0.65384615384615385"/>
        </c:manualLayout>
      </c:layout>
      <c:lineChart>
        <c:grouping val="standard"/>
        <c:varyColors val="0"/>
        <c:ser>
          <c:idx val="0"/>
          <c:order val="0"/>
          <c:tx>
            <c:strRef>
              <c:f>'CWAR 16'!$B$43</c:f>
              <c:strCache>
                <c:ptCount val="1"/>
                <c:pt idx="0">
                  <c:v>FI Enabled Savings</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16'!$G$43:$AA$43</c:f>
              <c:numCache>
                <c:formatCode>0.0%</c:formatCode>
                <c:ptCount val="21"/>
                <c:pt idx="6" formatCode="0.0">
                  <c:v>1925.6461785550568</c:v>
                </c:pt>
                <c:pt idx="7" formatCode="_(* #,##0_);_(* \(#,##0\);_(* &quot;-&quot;??_);_(@_)">
                  <c:v>2374</c:v>
                </c:pt>
                <c:pt idx="8" formatCode="_(* #,##0_);_(* \(#,##0\);_(* &quot;-&quot;??_);_(@_)">
                  <c:v>1076.1300605069821</c:v>
                </c:pt>
                <c:pt idx="9" formatCode="_(* #,##0_);_(* \(#,##0\);_(* &quot;-&quot;??_);_(@_)">
                  <c:v>122.73706853688421</c:v>
                </c:pt>
                <c:pt idx="10" formatCode="_(* #,##0_);_(* \(#,##0\);_(* &quot;-&quot;??_);_(@_)">
                  <c:v>323.65877360511536</c:v>
                </c:pt>
                <c:pt idx="11" formatCode="_(* #,##0_);_(* \(#,##0\);_(* &quot;-&quot;??_);_(@_)">
                  <c:v>283.6081926412603</c:v>
                </c:pt>
                <c:pt idx="12" formatCode="_(* #,##0_);_(* \(#,##0\);_(* &quot;-&quot;??_);_(@_)">
                  <c:v>164.22117832078138</c:v>
                </c:pt>
                <c:pt idx="13" formatCode="_(* #,##0_);_(* \(#,##0\);_(* &quot;-&quot;??_);_(@_)">
                  <c:v>181.90484740294085</c:v>
                </c:pt>
                <c:pt idx="14" formatCode="_(* #,##0_);_(* \(#,##0\);_(* &quot;-&quot;??_);_(@_)">
                  <c:v>261.60387599364537</c:v>
                </c:pt>
                <c:pt idx="15" formatCode="_(* #,##0_);_(* \(#,##0\);_(* &quot;-&quot;??_);_(@_)">
                  <c:v>234.31585339755674</c:v>
                </c:pt>
              </c:numCache>
            </c:numRef>
          </c:val>
          <c:smooth val="0"/>
          <c:extLst>
            <c:ext xmlns:c16="http://schemas.microsoft.com/office/drawing/2014/chart" uri="{C3380CC4-5D6E-409C-BE32-E72D297353CC}">
              <c16:uniqueId val="{00000000-AB20-40A3-8EA5-4C1624695FED}"/>
            </c:ext>
          </c:extLst>
        </c:ser>
        <c:ser>
          <c:idx val="1"/>
          <c:order val="1"/>
          <c:tx>
            <c:strRef>
              <c:f>'CWAR 16'!$B$201</c:f>
              <c:strCache>
                <c:ptCount val="1"/>
                <c:pt idx="0">
                  <c:v>FI Enabled Savings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16'!$G$201:$AA$201</c:f>
              <c:numCache>
                <c:formatCode>0%</c:formatCode>
                <c:ptCount val="21"/>
                <c:pt idx="0">
                  <c:v>1925.6461785550568</c:v>
                </c:pt>
                <c:pt idx="1">
                  <c:v>1925.6461785550568</c:v>
                </c:pt>
                <c:pt idx="2">
                  <c:v>1925.6461785550568</c:v>
                </c:pt>
                <c:pt idx="3">
                  <c:v>1925.6461785550568</c:v>
                </c:pt>
                <c:pt idx="4">
                  <c:v>1925.6461785550568</c:v>
                </c:pt>
                <c:pt idx="5">
                  <c:v>1925.6461785550568</c:v>
                </c:pt>
                <c:pt idx="6">
                  <c:v>1925.6461785550568</c:v>
                </c:pt>
                <c:pt idx="8">
                  <c:v>1925.6461785550568</c:v>
                </c:pt>
                <c:pt idx="9">
                  <c:v>1925.6461785550568</c:v>
                </c:pt>
                <c:pt idx="10">
                  <c:v>1925.6461785550568</c:v>
                </c:pt>
                <c:pt idx="11">
                  <c:v>1925.6461785550568</c:v>
                </c:pt>
                <c:pt idx="12">
                  <c:v>1925.6461785550568</c:v>
                </c:pt>
                <c:pt idx="13">
                  <c:v>1925.6461785550568</c:v>
                </c:pt>
                <c:pt idx="14">
                  <c:v>1925.6461785550568</c:v>
                </c:pt>
                <c:pt idx="15">
                  <c:v>1925.6461785550568</c:v>
                </c:pt>
                <c:pt idx="16">
                  <c:v>1925.6461785550568</c:v>
                </c:pt>
                <c:pt idx="17">
                  <c:v>1925.6461785550568</c:v>
                </c:pt>
                <c:pt idx="18">
                  <c:v>1925.6461785550568</c:v>
                </c:pt>
                <c:pt idx="19">
                  <c:v>1925.6461785550568</c:v>
                </c:pt>
                <c:pt idx="20">
                  <c:v>1925.6461785550568</c:v>
                </c:pt>
              </c:numCache>
            </c:numRef>
          </c:val>
          <c:smooth val="0"/>
          <c:extLst>
            <c:ext xmlns:c16="http://schemas.microsoft.com/office/drawing/2014/chart" uri="{C3380CC4-5D6E-409C-BE32-E72D297353CC}">
              <c16:uniqueId val="{00000001-AB20-40A3-8EA5-4C1624695FED}"/>
            </c:ext>
          </c:extLst>
        </c:ser>
        <c:dLbls>
          <c:showLegendKey val="0"/>
          <c:showVal val="0"/>
          <c:showCatName val="0"/>
          <c:showSerName val="0"/>
          <c:showPercent val="0"/>
          <c:showBubbleSize val="0"/>
        </c:dLbls>
        <c:marker val="1"/>
        <c:smooth val="0"/>
        <c:axId val="819545272"/>
        <c:axId val="819545664"/>
      </c:lineChart>
      <c:catAx>
        <c:axId val="81954527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819545664"/>
        <c:crosses val="autoZero"/>
        <c:auto val="1"/>
        <c:lblAlgn val="ctr"/>
        <c:lblOffset val="100"/>
        <c:noMultiLvlLbl val="0"/>
      </c:catAx>
      <c:valAx>
        <c:axId val="819545664"/>
        <c:scaling>
          <c:orientation val="minMax"/>
        </c:scaling>
        <c:delete val="0"/>
        <c:axPos val="l"/>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19545272"/>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Master Schedule Attainment</a:t>
            </a:r>
          </a:p>
        </c:rich>
      </c:tx>
      <c:layout/>
      <c:overlay val="0"/>
    </c:title>
    <c:autoTitleDeleted val="0"/>
    <c:plotArea>
      <c:layout/>
      <c:barChart>
        <c:barDir val="col"/>
        <c:grouping val="clustered"/>
        <c:varyColors val="0"/>
        <c:ser>
          <c:idx val="0"/>
          <c:order val="0"/>
          <c:tx>
            <c:strRef>
              <c:f>'Summary per factory'!$B$46:$G$46</c:f>
              <c:strCache>
                <c:ptCount val="6"/>
                <c:pt idx="0">
                  <c:v>Master Schedule Attainment</c:v>
                </c:pt>
                <c:pt idx="1">
                  <c:v>Mandatory</c:v>
                </c:pt>
                <c:pt idx="2">
                  <c:v>Lagging</c:v>
                </c:pt>
                <c:pt idx="3">
                  <c:v>%</c:v>
                </c:pt>
                <c:pt idx="4">
                  <c:v>FSCM</c:v>
                </c:pt>
                <c:pt idx="5">
                  <c:v>&gt;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F371-4EF8-A81F-02A9AAE8FB30}"/>
              </c:ext>
            </c:extLst>
          </c:dPt>
          <c:dPt>
            <c:idx val="3"/>
            <c:invertIfNegative val="0"/>
            <c:bubble3D val="0"/>
            <c:spPr>
              <a:solidFill>
                <a:srgbClr val="FF0000"/>
              </a:solidFill>
            </c:spPr>
            <c:extLst>
              <c:ext xmlns:c16="http://schemas.microsoft.com/office/drawing/2014/chart" uri="{C3380CC4-5D6E-409C-BE32-E72D297353CC}">
                <c16:uniqueId val="{00000003-F371-4EF8-A81F-02A9AAE8FB30}"/>
              </c:ext>
            </c:extLst>
          </c:dPt>
          <c:dPt>
            <c:idx val="5"/>
            <c:invertIfNegative val="0"/>
            <c:bubble3D val="0"/>
            <c:spPr>
              <a:solidFill>
                <a:srgbClr val="FF0000"/>
              </a:solidFill>
            </c:spPr>
            <c:extLst>
              <c:ext xmlns:c16="http://schemas.microsoft.com/office/drawing/2014/chart" uri="{C3380CC4-5D6E-409C-BE32-E72D297353CC}">
                <c16:uniqueId val="{00000005-F371-4EF8-A81F-02A9AAE8FB30}"/>
              </c:ext>
            </c:extLst>
          </c:dPt>
          <c:dPt>
            <c:idx val="7"/>
            <c:invertIfNegative val="0"/>
            <c:bubble3D val="0"/>
            <c:spPr>
              <a:solidFill>
                <a:srgbClr val="00B050"/>
              </a:solidFill>
            </c:spPr>
            <c:extLst>
              <c:ext xmlns:c16="http://schemas.microsoft.com/office/drawing/2014/chart" uri="{C3380CC4-5D6E-409C-BE32-E72D297353CC}">
                <c16:uniqueId val="{00000007-F371-4EF8-A81F-02A9AAE8FB30}"/>
              </c:ext>
            </c:extLst>
          </c:dPt>
          <c:dPt>
            <c:idx val="9"/>
            <c:invertIfNegative val="0"/>
            <c:bubble3D val="0"/>
            <c:spPr>
              <a:solidFill>
                <a:srgbClr val="FF2525"/>
              </a:solidFill>
            </c:spPr>
            <c:extLst>
              <c:ext xmlns:c16="http://schemas.microsoft.com/office/drawing/2014/chart" uri="{C3380CC4-5D6E-409C-BE32-E72D297353CC}">
                <c16:uniqueId val="{00000009-F371-4EF8-A81F-02A9AAE8FB30}"/>
              </c:ext>
            </c:extLst>
          </c:dPt>
          <c:dPt>
            <c:idx val="10"/>
            <c:invertIfNegative val="0"/>
            <c:bubble3D val="0"/>
            <c:extLst>
              <c:ext xmlns:c16="http://schemas.microsoft.com/office/drawing/2014/chart" uri="{C3380CC4-5D6E-409C-BE32-E72D297353CC}">
                <c16:uniqueId val="{0000000A-F371-4EF8-A81F-02A9AAE8FB30}"/>
              </c:ext>
            </c:extLst>
          </c:dPt>
          <c:dPt>
            <c:idx val="11"/>
            <c:invertIfNegative val="0"/>
            <c:bubble3D val="0"/>
            <c:spPr>
              <a:solidFill>
                <a:srgbClr val="00B050"/>
              </a:solidFill>
            </c:spPr>
            <c:extLst>
              <c:ext xmlns:c16="http://schemas.microsoft.com/office/drawing/2014/chart" uri="{C3380CC4-5D6E-409C-BE32-E72D297353CC}">
                <c16:uniqueId val="{0000000C-F371-4EF8-A81F-02A9AAE8FB30}"/>
              </c:ext>
            </c:extLst>
          </c:dPt>
          <c:dPt>
            <c:idx val="12"/>
            <c:invertIfNegative val="0"/>
            <c:bubble3D val="0"/>
            <c:extLst>
              <c:ext xmlns:c16="http://schemas.microsoft.com/office/drawing/2014/chart" uri="{C3380CC4-5D6E-409C-BE32-E72D297353CC}">
                <c16:uniqueId val="{0000000D-F371-4EF8-A81F-02A9AAE8FB30}"/>
              </c:ext>
            </c:extLst>
          </c:dPt>
          <c:dPt>
            <c:idx val="13"/>
            <c:invertIfNegative val="0"/>
            <c:bubble3D val="0"/>
            <c:spPr>
              <a:solidFill>
                <a:srgbClr val="FF0000"/>
              </a:solidFill>
            </c:spPr>
            <c:extLst>
              <c:ext xmlns:c16="http://schemas.microsoft.com/office/drawing/2014/chart" uri="{C3380CC4-5D6E-409C-BE32-E72D297353CC}">
                <c16:uniqueId val="{0000000F-F371-4EF8-A81F-02A9AAE8FB30}"/>
              </c:ext>
            </c:extLst>
          </c:dPt>
          <c:dPt>
            <c:idx val="14"/>
            <c:invertIfNegative val="0"/>
            <c:bubble3D val="0"/>
            <c:extLst>
              <c:ext xmlns:c16="http://schemas.microsoft.com/office/drawing/2014/chart" uri="{C3380CC4-5D6E-409C-BE32-E72D297353CC}">
                <c16:uniqueId val="{00000010-F371-4EF8-A81F-02A9AAE8FB30}"/>
              </c:ext>
            </c:extLst>
          </c:dPt>
          <c:dPt>
            <c:idx val="15"/>
            <c:invertIfNegative val="0"/>
            <c:bubble3D val="0"/>
            <c:spPr>
              <a:solidFill>
                <a:srgbClr val="FF0000"/>
              </a:solidFill>
            </c:spPr>
            <c:extLst>
              <c:ext xmlns:c16="http://schemas.microsoft.com/office/drawing/2014/chart" uri="{C3380CC4-5D6E-409C-BE32-E72D297353CC}">
                <c16:uniqueId val="{00000012-F371-4EF8-A81F-02A9AAE8FB30}"/>
              </c:ext>
            </c:extLst>
          </c:dPt>
          <c:dPt>
            <c:idx val="16"/>
            <c:invertIfNegative val="0"/>
            <c:bubble3D val="0"/>
            <c:extLst>
              <c:ext xmlns:c16="http://schemas.microsoft.com/office/drawing/2014/chart" uri="{C3380CC4-5D6E-409C-BE32-E72D297353CC}">
                <c16:uniqueId val="{00000013-F371-4EF8-A81F-02A9AAE8FB30}"/>
              </c:ext>
            </c:extLst>
          </c:dPt>
          <c:dPt>
            <c:idx val="17"/>
            <c:invertIfNegative val="0"/>
            <c:bubble3D val="0"/>
            <c:spPr>
              <a:solidFill>
                <a:srgbClr val="00B050"/>
              </a:solidFill>
            </c:spPr>
            <c:extLst>
              <c:ext xmlns:c16="http://schemas.microsoft.com/office/drawing/2014/chart" uri="{C3380CC4-5D6E-409C-BE32-E72D297353CC}">
                <c16:uniqueId val="{00000015-F371-4EF8-A81F-02A9AAE8FB30}"/>
              </c:ext>
            </c:extLst>
          </c:dPt>
          <c:dPt>
            <c:idx val="18"/>
            <c:invertIfNegative val="0"/>
            <c:bubble3D val="0"/>
            <c:extLst>
              <c:ext xmlns:c16="http://schemas.microsoft.com/office/drawing/2014/chart" uri="{C3380CC4-5D6E-409C-BE32-E72D297353CC}">
                <c16:uniqueId val="{00000016-F371-4EF8-A81F-02A9AAE8FB30}"/>
              </c:ext>
            </c:extLst>
          </c:dPt>
          <c:dPt>
            <c:idx val="19"/>
            <c:invertIfNegative val="0"/>
            <c:bubble3D val="0"/>
            <c:spPr>
              <a:solidFill>
                <a:srgbClr val="00B050"/>
              </a:solidFill>
              <a:ln>
                <a:solidFill>
                  <a:srgbClr val="4F81BD"/>
                </a:solidFill>
              </a:ln>
            </c:spPr>
            <c:extLst>
              <c:ext xmlns:c16="http://schemas.microsoft.com/office/drawing/2014/chart" uri="{C3380CC4-5D6E-409C-BE32-E72D297353CC}">
                <c16:uniqueId val="{00000018-F371-4EF8-A81F-02A9AAE8FB30}"/>
              </c:ext>
            </c:extLst>
          </c:dPt>
          <c:dPt>
            <c:idx val="20"/>
            <c:invertIfNegative val="0"/>
            <c:bubble3D val="0"/>
            <c:extLst>
              <c:ext xmlns:c16="http://schemas.microsoft.com/office/drawing/2014/chart" uri="{C3380CC4-5D6E-409C-BE32-E72D297353CC}">
                <c16:uniqueId val="{00000019-F371-4EF8-A81F-02A9AAE8FB30}"/>
              </c:ext>
            </c:extLst>
          </c:dPt>
          <c:dPt>
            <c:idx val="21"/>
            <c:invertIfNegative val="0"/>
            <c:bubble3D val="0"/>
            <c:spPr>
              <a:solidFill>
                <a:srgbClr val="FF0000"/>
              </a:solidFill>
            </c:spPr>
            <c:extLst>
              <c:ext xmlns:c16="http://schemas.microsoft.com/office/drawing/2014/chart" uri="{C3380CC4-5D6E-409C-BE32-E72D297353CC}">
                <c16:uniqueId val="{0000001B-F371-4EF8-A81F-02A9AAE8FB30}"/>
              </c:ext>
            </c:extLst>
          </c:dPt>
          <c:dPt>
            <c:idx val="22"/>
            <c:invertIfNegative val="0"/>
            <c:bubble3D val="0"/>
            <c:extLst>
              <c:ext xmlns:c16="http://schemas.microsoft.com/office/drawing/2014/chart" uri="{C3380CC4-5D6E-409C-BE32-E72D297353CC}">
                <c16:uniqueId val="{0000001C-F371-4EF8-A81F-02A9AAE8FB30}"/>
              </c:ext>
            </c:extLst>
          </c:dPt>
          <c:dPt>
            <c:idx val="23"/>
            <c:invertIfNegative val="0"/>
            <c:bubble3D val="0"/>
            <c:spPr>
              <a:solidFill>
                <a:srgbClr val="FF0000"/>
              </a:solidFill>
            </c:spPr>
            <c:extLst>
              <c:ext xmlns:c16="http://schemas.microsoft.com/office/drawing/2014/chart" uri="{C3380CC4-5D6E-409C-BE32-E72D297353CC}">
                <c16:uniqueId val="{0000001E-F371-4EF8-A81F-02A9AAE8FB30}"/>
              </c:ext>
            </c:extLst>
          </c:dPt>
          <c:dPt>
            <c:idx val="24"/>
            <c:invertIfNegative val="0"/>
            <c:bubble3D val="0"/>
            <c:extLst>
              <c:ext xmlns:c16="http://schemas.microsoft.com/office/drawing/2014/chart" uri="{C3380CC4-5D6E-409C-BE32-E72D297353CC}">
                <c16:uniqueId val="{0000001F-F371-4EF8-A81F-02A9AAE8FB30}"/>
              </c:ext>
            </c:extLst>
          </c:dPt>
          <c:dPt>
            <c:idx val="25"/>
            <c:invertIfNegative val="0"/>
            <c:bubble3D val="0"/>
            <c:extLst>
              <c:ext xmlns:c16="http://schemas.microsoft.com/office/drawing/2014/chart" uri="{C3380CC4-5D6E-409C-BE32-E72D297353CC}">
                <c16:uniqueId val="{00000020-F371-4EF8-A81F-02A9AAE8FB30}"/>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factory'!$L$46:$AA$46</c:f>
              <c:numCache>
                <c:formatCode>0.0%</c:formatCode>
                <c:ptCount val="16"/>
                <c:pt idx="0">
                  <c:v>0.91</c:v>
                </c:pt>
                <c:pt idx="1">
                  <c:v>0.91700000000000004</c:v>
                </c:pt>
                <c:pt idx="2">
                  <c:v>0.91</c:v>
                </c:pt>
                <c:pt idx="3">
                  <c:v>0.81399999999999995</c:v>
                </c:pt>
                <c:pt idx="4">
                  <c:v>0.93</c:v>
                </c:pt>
                <c:pt idx="5">
                  <c:v>0.92559999999999998</c:v>
                </c:pt>
                <c:pt idx="6">
                  <c:v>0.91</c:v>
                </c:pt>
                <c:pt idx="7">
                  <c:v>0.94159999999999999</c:v>
                </c:pt>
                <c:pt idx="8">
                  <c:v>0.95</c:v>
                </c:pt>
                <c:pt idx="9">
                  <c:v>0.88500000000000001</c:v>
                </c:pt>
                <c:pt idx="10">
                  <c:v>0.92</c:v>
                </c:pt>
                <c:pt idx="11">
                  <c:v>0.95099999999999996</c:v>
                </c:pt>
                <c:pt idx="12">
                  <c:v>0.93700000000000006</c:v>
                </c:pt>
                <c:pt idx="13">
                  <c:v>0.93</c:v>
                </c:pt>
                <c:pt idx="14">
                  <c:v>0.91</c:v>
                </c:pt>
                <c:pt idx="15">
                  <c:v>0.871</c:v>
                </c:pt>
              </c:numCache>
            </c:numRef>
          </c:val>
          <c:extLst>
            <c:ext xmlns:c16="http://schemas.microsoft.com/office/drawing/2014/chart" uri="{C3380CC4-5D6E-409C-BE32-E72D297353CC}">
              <c16:uniqueId val="{00000021-F371-4EF8-A81F-02A9AAE8FB30}"/>
            </c:ext>
          </c:extLst>
        </c:ser>
        <c:dLbls>
          <c:showLegendKey val="0"/>
          <c:showVal val="0"/>
          <c:showCatName val="0"/>
          <c:showSerName val="0"/>
          <c:showPercent val="0"/>
          <c:showBubbleSize val="0"/>
        </c:dLbls>
        <c:gapWidth val="30"/>
        <c:axId val="819546840"/>
        <c:axId val="819547232"/>
      </c:barChart>
      <c:catAx>
        <c:axId val="819546840"/>
        <c:scaling>
          <c:orientation val="minMax"/>
        </c:scaling>
        <c:delete val="0"/>
        <c:axPos val="b"/>
        <c:numFmt formatCode="General" sourceLinked="0"/>
        <c:majorTickMark val="none"/>
        <c:minorTickMark val="none"/>
        <c:tickLblPos val="nextTo"/>
        <c:crossAx val="819547232"/>
        <c:crossesAt val="-100"/>
        <c:auto val="1"/>
        <c:lblAlgn val="ctr"/>
        <c:lblOffset val="100"/>
        <c:noMultiLvlLbl val="0"/>
      </c:catAx>
      <c:valAx>
        <c:axId val="819547232"/>
        <c:scaling>
          <c:orientation val="minMax"/>
          <c:min val="0.54"/>
        </c:scaling>
        <c:delete val="0"/>
        <c:axPos val="l"/>
        <c:title>
          <c:tx>
            <c:rich>
              <a:bodyPr rot="-5400000" vert="horz"/>
              <a:lstStyle/>
              <a:p>
                <a:pPr>
                  <a:defRPr/>
                </a:pPr>
                <a:r>
                  <a:rPr lang="en-US"/>
                  <a:t>%</a:t>
                </a:r>
              </a:p>
            </c:rich>
          </c:tx>
          <c:layout/>
          <c:overlay val="0"/>
        </c:title>
        <c:numFmt formatCode="0%" sourceLinked="0"/>
        <c:majorTickMark val="out"/>
        <c:minorTickMark val="none"/>
        <c:tickLblPos val="nextTo"/>
        <c:crossAx val="819546840"/>
        <c:crosses val="autoZero"/>
        <c:crossBetween val="between"/>
        <c:majorUnit val="5.000000000000001E-2"/>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Stock Cover - R&amp;P, Semifinished Materials</a:t>
            </a:r>
          </a:p>
        </c:rich>
      </c:tx>
      <c:layout/>
      <c:overlay val="0"/>
    </c:title>
    <c:autoTitleDeleted val="0"/>
    <c:plotArea>
      <c:layout/>
      <c:barChart>
        <c:barDir val="col"/>
        <c:grouping val="clustered"/>
        <c:varyColors val="0"/>
        <c:ser>
          <c:idx val="0"/>
          <c:order val="0"/>
          <c:tx>
            <c:strRef>
              <c:f>'Summary per factory'!$B$47:$G$47</c:f>
              <c:strCache>
                <c:ptCount val="6"/>
                <c:pt idx="0">
                  <c:v>Stock Cover - R&amp;P, Semifinished Materials</c:v>
                </c:pt>
                <c:pt idx="1">
                  <c:v>Mandatory</c:v>
                </c:pt>
                <c:pt idx="2">
                  <c:v>Lagging</c:v>
                </c:pt>
                <c:pt idx="3">
                  <c:v>Days</c:v>
                </c:pt>
                <c:pt idx="4">
                  <c:v>FSCM</c:v>
                </c:pt>
                <c:pt idx="5">
                  <c:v>&lt;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ACF6-4E42-8367-B015EF646C0F}"/>
              </c:ext>
            </c:extLst>
          </c:dPt>
          <c:dPt>
            <c:idx val="3"/>
            <c:invertIfNegative val="0"/>
            <c:bubble3D val="0"/>
            <c:spPr>
              <a:solidFill>
                <a:srgbClr val="FF0000"/>
              </a:solidFill>
            </c:spPr>
            <c:extLst>
              <c:ext xmlns:c16="http://schemas.microsoft.com/office/drawing/2014/chart" uri="{C3380CC4-5D6E-409C-BE32-E72D297353CC}">
                <c16:uniqueId val="{00000003-ACF6-4E42-8367-B015EF646C0F}"/>
              </c:ext>
            </c:extLst>
          </c:dPt>
          <c:dPt>
            <c:idx val="5"/>
            <c:invertIfNegative val="0"/>
            <c:bubble3D val="0"/>
            <c:spPr>
              <a:solidFill>
                <a:srgbClr val="00B050"/>
              </a:solidFill>
            </c:spPr>
            <c:extLst>
              <c:ext xmlns:c16="http://schemas.microsoft.com/office/drawing/2014/chart" uri="{C3380CC4-5D6E-409C-BE32-E72D297353CC}">
                <c16:uniqueId val="{00000005-ACF6-4E42-8367-B015EF646C0F}"/>
              </c:ext>
            </c:extLst>
          </c:dPt>
          <c:dPt>
            <c:idx val="7"/>
            <c:invertIfNegative val="0"/>
            <c:bubble3D val="0"/>
            <c:spPr>
              <a:solidFill>
                <a:srgbClr val="FF0000"/>
              </a:solidFill>
            </c:spPr>
            <c:extLst>
              <c:ext xmlns:c16="http://schemas.microsoft.com/office/drawing/2014/chart" uri="{C3380CC4-5D6E-409C-BE32-E72D297353CC}">
                <c16:uniqueId val="{00000007-ACF6-4E42-8367-B015EF646C0F}"/>
              </c:ext>
            </c:extLst>
          </c:dPt>
          <c:dPt>
            <c:idx val="9"/>
            <c:invertIfNegative val="0"/>
            <c:bubble3D val="0"/>
            <c:spPr>
              <a:solidFill>
                <a:srgbClr val="FF0000"/>
              </a:solidFill>
            </c:spPr>
            <c:extLst>
              <c:ext xmlns:c16="http://schemas.microsoft.com/office/drawing/2014/chart" uri="{C3380CC4-5D6E-409C-BE32-E72D297353CC}">
                <c16:uniqueId val="{00000009-ACF6-4E42-8367-B015EF646C0F}"/>
              </c:ext>
            </c:extLst>
          </c:dPt>
          <c:dPt>
            <c:idx val="10"/>
            <c:invertIfNegative val="0"/>
            <c:bubble3D val="0"/>
            <c:extLst>
              <c:ext xmlns:c16="http://schemas.microsoft.com/office/drawing/2014/chart" uri="{C3380CC4-5D6E-409C-BE32-E72D297353CC}">
                <c16:uniqueId val="{0000000A-ACF6-4E42-8367-B015EF646C0F}"/>
              </c:ext>
            </c:extLst>
          </c:dPt>
          <c:dPt>
            <c:idx val="11"/>
            <c:invertIfNegative val="0"/>
            <c:bubble3D val="0"/>
            <c:spPr>
              <a:solidFill>
                <a:srgbClr val="00B050"/>
              </a:solidFill>
            </c:spPr>
            <c:extLst>
              <c:ext xmlns:c16="http://schemas.microsoft.com/office/drawing/2014/chart" uri="{C3380CC4-5D6E-409C-BE32-E72D297353CC}">
                <c16:uniqueId val="{0000000C-ACF6-4E42-8367-B015EF646C0F}"/>
              </c:ext>
            </c:extLst>
          </c:dPt>
          <c:dPt>
            <c:idx val="12"/>
            <c:invertIfNegative val="0"/>
            <c:bubble3D val="0"/>
            <c:extLst>
              <c:ext xmlns:c16="http://schemas.microsoft.com/office/drawing/2014/chart" uri="{C3380CC4-5D6E-409C-BE32-E72D297353CC}">
                <c16:uniqueId val="{0000000D-ACF6-4E42-8367-B015EF646C0F}"/>
              </c:ext>
            </c:extLst>
          </c:dPt>
          <c:dPt>
            <c:idx val="13"/>
            <c:invertIfNegative val="0"/>
            <c:bubble3D val="0"/>
            <c:spPr>
              <a:solidFill>
                <a:srgbClr val="FF0000"/>
              </a:solidFill>
            </c:spPr>
            <c:extLst>
              <c:ext xmlns:c16="http://schemas.microsoft.com/office/drawing/2014/chart" uri="{C3380CC4-5D6E-409C-BE32-E72D297353CC}">
                <c16:uniqueId val="{0000000F-ACF6-4E42-8367-B015EF646C0F}"/>
              </c:ext>
            </c:extLst>
          </c:dPt>
          <c:dPt>
            <c:idx val="14"/>
            <c:invertIfNegative val="0"/>
            <c:bubble3D val="0"/>
            <c:extLst>
              <c:ext xmlns:c16="http://schemas.microsoft.com/office/drawing/2014/chart" uri="{C3380CC4-5D6E-409C-BE32-E72D297353CC}">
                <c16:uniqueId val="{00000010-ACF6-4E42-8367-B015EF646C0F}"/>
              </c:ext>
            </c:extLst>
          </c:dPt>
          <c:dPt>
            <c:idx val="15"/>
            <c:invertIfNegative val="0"/>
            <c:bubble3D val="0"/>
            <c:spPr>
              <a:solidFill>
                <a:srgbClr val="00B050"/>
              </a:solidFill>
            </c:spPr>
            <c:extLst>
              <c:ext xmlns:c16="http://schemas.microsoft.com/office/drawing/2014/chart" uri="{C3380CC4-5D6E-409C-BE32-E72D297353CC}">
                <c16:uniqueId val="{00000012-ACF6-4E42-8367-B015EF646C0F}"/>
              </c:ext>
            </c:extLst>
          </c:dPt>
          <c:dPt>
            <c:idx val="16"/>
            <c:invertIfNegative val="0"/>
            <c:bubble3D val="0"/>
            <c:extLst>
              <c:ext xmlns:c16="http://schemas.microsoft.com/office/drawing/2014/chart" uri="{C3380CC4-5D6E-409C-BE32-E72D297353CC}">
                <c16:uniqueId val="{00000013-ACF6-4E42-8367-B015EF646C0F}"/>
              </c:ext>
            </c:extLst>
          </c:dPt>
          <c:dPt>
            <c:idx val="17"/>
            <c:invertIfNegative val="0"/>
            <c:bubble3D val="0"/>
            <c:extLst>
              <c:ext xmlns:c16="http://schemas.microsoft.com/office/drawing/2014/chart" uri="{C3380CC4-5D6E-409C-BE32-E72D297353CC}">
                <c16:uniqueId val="{00000014-ACF6-4E42-8367-B015EF646C0F}"/>
              </c:ext>
            </c:extLst>
          </c:dPt>
          <c:dPt>
            <c:idx val="18"/>
            <c:invertIfNegative val="0"/>
            <c:bubble3D val="0"/>
            <c:extLst>
              <c:ext xmlns:c16="http://schemas.microsoft.com/office/drawing/2014/chart" uri="{C3380CC4-5D6E-409C-BE32-E72D297353CC}">
                <c16:uniqueId val="{00000015-ACF6-4E42-8367-B015EF646C0F}"/>
              </c:ext>
            </c:extLst>
          </c:dPt>
          <c:dPt>
            <c:idx val="19"/>
            <c:invertIfNegative val="0"/>
            <c:bubble3D val="0"/>
            <c:extLst>
              <c:ext xmlns:c16="http://schemas.microsoft.com/office/drawing/2014/chart" uri="{C3380CC4-5D6E-409C-BE32-E72D297353CC}">
                <c16:uniqueId val="{00000016-ACF6-4E42-8367-B015EF646C0F}"/>
              </c:ext>
            </c:extLst>
          </c:dPt>
          <c:dPt>
            <c:idx val="20"/>
            <c:invertIfNegative val="0"/>
            <c:bubble3D val="0"/>
            <c:extLst>
              <c:ext xmlns:c16="http://schemas.microsoft.com/office/drawing/2014/chart" uri="{C3380CC4-5D6E-409C-BE32-E72D297353CC}">
                <c16:uniqueId val="{00000017-ACF6-4E42-8367-B015EF646C0F}"/>
              </c:ext>
            </c:extLst>
          </c:dPt>
          <c:dPt>
            <c:idx val="21"/>
            <c:invertIfNegative val="0"/>
            <c:bubble3D val="0"/>
            <c:extLst>
              <c:ext xmlns:c16="http://schemas.microsoft.com/office/drawing/2014/chart" uri="{C3380CC4-5D6E-409C-BE32-E72D297353CC}">
                <c16:uniqueId val="{00000018-ACF6-4E42-8367-B015EF646C0F}"/>
              </c:ext>
            </c:extLst>
          </c:dPt>
          <c:dPt>
            <c:idx val="22"/>
            <c:invertIfNegative val="0"/>
            <c:bubble3D val="0"/>
            <c:extLst>
              <c:ext xmlns:c16="http://schemas.microsoft.com/office/drawing/2014/chart" uri="{C3380CC4-5D6E-409C-BE32-E72D297353CC}">
                <c16:uniqueId val="{00000019-ACF6-4E42-8367-B015EF646C0F}"/>
              </c:ext>
            </c:extLst>
          </c:dPt>
          <c:dPt>
            <c:idx val="23"/>
            <c:invertIfNegative val="0"/>
            <c:bubble3D val="0"/>
            <c:extLst>
              <c:ext xmlns:c16="http://schemas.microsoft.com/office/drawing/2014/chart" uri="{C3380CC4-5D6E-409C-BE32-E72D297353CC}">
                <c16:uniqueId val="{0000001A-ACF6-4E42-8367-B015EF646C0F}"/>
              </c:ext>
            </c:extLst>
          </c:dPt>
          <c:dPt>
            <c:idx val="24"/>
            <c:invertIfNegative val="0"/>
            <c:bubble3D val="0"/>
            <c:extLst>
              <c:ext xmlns:c16="http://schemas.microsoft.com/office/drawing/2014/chart" uri="{C3380CC4-5D6E-409C-BE32-E72D297353CC}">
                <c16:uniqueId val="{0000001B-ACF6-4E42-8367-B015EF646C0F}"/>
              </c:ext>
            </c:extLst>
          </c:dPt>
          <c:dPt>
            <c:idx val="25"/>
            <c:invertIfNegative val="0"/>
            <c:bubble3D val="0"/>
            <c:extLst>
              <c:ext xmlns:c16="http://schemas.microsoft.com/office/drawing/2014/chart" uri="{C3380CC4-5D6E-409C-BE32-E72D297353CC}">
                <c16:uniqueId val="{0000001C-ACF6-4E42-8367-B015EF646C0F}"/>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factory'!$L$47:$AA$47</c:f>
              <c:numCache>
                <c:formatCode>0.0</c:formatCode>
                <c:ptCount val="16"/>
                <c:pt idx="0">
                  <c:v>35</c:v>
                </c:pt>
                <c:pt idx="1">
                  <c:v>23</c:v>
                </c:pt>
                <c:pt idx="2">
                  <c:v>35</c:v>
                </c:pt>
                <c:pt idx="3">
                  <c:v>118.95714285714287</c:v>
                </c:pt>
                <c:pt idx="4">
                  <c:v>23.6</c:v>
                </c:pt>
                <c:pt idx="5">
                  <c:v>14.3</c:v>
                </c:pt>
                <c:pt idx="6">
                  <c:v>45</c:v>
                </c:pt>
                <c:pt idx="7">
                  <c:v>52.679999999999993</c:v>
                </c:pt>
                <c:pt idx="8">
                  <c:v>27</c:v>
                </c:pt>
                <c:pt idx="9">
                  <c:v>54.22</c:v>
                </c:pt>
                <c:pt idx="10">
                  <c:v>23</c:v>
                </c:pt>
                <c:pt idx="11">
                  <c:v>19.68333333333333</c:v>
                </c:pt>
                <c:pt idx="12">
                  <c:v>52</c:v>
                </c:pt>
                <c:pt idx="13">
                  <c:v>54.5</c:v>
                </c:pt>
                <c:pt idx="14">
                  <c:v>35</c:v>
                </c:pt>
                <c:pt idx="15">
                  <c:v>17</c:v>
                </c:pt>
              </c:numCache>
            </c:numRef>
          </c:val>
          <c:extLst>
            <c:ext xmlns:c16="http://schemas.microsoft.com/office/drawing/2014/chart" uri="{C3380CC4-5D6E-409C-BE32-E72D297353CC}">
              <c16:uniqueId val="{0000001D-ACF6-4E42-8367-B015EF646C0F}"/>
            </c:ext>
          </c:extLst>
        </c:ser>
        <c:dLbls>
          <c:showLegendKey val="0"/>
          <c:showVal val="0"/>
          <c:showCatName val="0"/>
          <c:showSerName val="0"/>
          <c:showPercent val="0"/>
          <c:showBubbleSize val="0"/>
        </c:dLbls>
        <c:gapWidth val="30"/>
        <c:axId val="819548016"/>
        <c:axId val="819548408"/>
      </c:barChart>
      <c:catAx>
        <c:axId val="819548016"/>
        <c:scaling>
          <c:orientation val="minMax"/>
        </c:scaling>
        <c:delete val="0"/>
        <c:axPos val="b"/>
        <c:numFmt formatCode="General" sourceLinked="0"/>
        <c:majorTickMark val="none"/>
        <c:minorTickMark val="none"/>
        <c:tickLblPos val="nextTo"/>
        <c:crossAx val="819548408"/>
        <c:crossesAt val="-100"/>
        <c:auto val="1"/>
        <c:lblAlgn val="ctr"/>
        <c:lblOffset val="100"/>
        <c:noMultiLvlLbl val="0"/>
      </c:catAx>
      <c:valAx>
        <c:axId val="819548408"/>
        <c:scaling>
          <c:orientation val="minMax"/>
        </c:scaling>
        <c:delete val="0"/>
        <c:axPos val="l"/>
        <c:title>
          <c:tx>
            <c:rich>
              <a:bodyPr rot="-5400000" vert="horz"/>
              <a:lstStyle/>
              <a:p>
                <a:pPr>
                  <a:defRPr/>
                </a:pPr>
                <a:r>
                  <a:rPr lang="en-US"/>
                  <a:t>Days</a:t>
                </a:r>
              </a:p>
            </c:rich>
          </c:tx>
          <c:layout/>
          <c:overlay val="0"/>
        </c:title>
        <c:numFmt formatCode="#,##0" sourceLinked="0"/>
        <c:majorTickMark val="out"/>
        <c:minorTickMark val="none"/>
        <c:tickLblPos val="nextTo"/>
        <c:crossAx val="819548016"/>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a:t>Case Fill rate</a:t>
            </a:r>
          </a:p>
        </c:rich>
      </c:tx>
      <c:overlay val="0"/>
    </c:title>
    <c:autoTitleDeleted val="0"/>
    <c:plotArea>
      <c:layout/>
      <c:barChart>
        <c:barDir val="col"/>
        <c:grouping val="clustered"/>
        <c:varyColors val="0"/>
        <c:ser>
          <c:idx val="0"/>
          <c:order val="0"/>
          <c:tx>
            <c:strRef>
              <c:f>'Summary per factory'!$B$48:$G$48</c:f>
              <c:strCache>
                <c:ptCount val="6"/>
                <c:pt idx="0">
                  <c:v>Case Fill Rate</c:v>
                </c:pt>
                <c:pt idx="1">
                  <c:v>Mandatory</c:v>
                </c:pt>
                <c:pt idx="2">
                  <c:v>Lagging</c:v>
                </c:pt>
                <c:pt idx="3">
                  <c:v>%</c:v>
                </c:pt>
                <c:pt idx="4">
                  <c:v>FSCM</c:v>
                </c:pt>
                <c:pt idx="5">
                  <c:v>&gt;</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D3A3-4C7D-AD42-08A933B4CF12}"/>
              </c:ext>
            </c:extLst>
          </c:dPt>
          <c:dPt>
            <c:idx val="3"/>
            <c:invertIfNegative val="0"/>
            <c:bubble3D val="0"/>
            <c:spPr>
              <a:solidFill>
                <a:srgbClr val="00B050"/>
              </a:solidFill>
            </c:spPr>
            <c:extLst>
              <c:ext xmlns:c16="http://schemas.microsoft.com/office/drawing/2014/chart" uri="{C3380CC4-5D6E-409C-BE32-E72D297353CC}">
                <c16:uniqueId val="{00000003-D3A3-4C7D-AD42-08A933B4CF12}"/>
              </c:ext>
            </c:extLst>
          </c:dPt>
          <c:dPt>
            <c:idx val="5"/>
            <c:invertIfNegative val="0"/>
            <c:bubble3D val="0"/>
            <c:spPr>
              <a:solidFill>
                <a:srgbClr val="00B050"/>
              </a:solidFill>
            </c:spPr>
            <c:extLst>
              <c:ext xmlns:c16="http://schemas.microsoft.com/office/drawing/2014/chart" uri="{C3380CC4-5D6E-409C-BE32-E72D297353CC}">
                <c16:uniqueId val="{00000005-D3A3-4C7D-AD42-08A933B4CF12}"/>
              </c:ext>
            </c:extLst>
          </c:dPt>
          <c:dPt>
            <c:idx val="7"/>
            <c:invertIfNegative val="0"/>
            <c:bubble3D val="0"/>
            <c:spPr>
              <a:solidFill>
                <a:srgbClr val="00B050"/>
              </a:solidFill>
            </c:spPr>
            <c:extLst>
              <c:ext xmlns:c16="http://schemas.microsoft.com/office/drawing/2014/chart" uri="{C3380CC4-5D6E-409C-BE32-E72D297353CC}">
                <c16:uniqueId val="{00000007-D3A3-4C7D-AD42-08A933B4CF12}"/>
              </c:ext>
            </c:extLst>
          </c:dPt>
          <c:dPt>
            <c:idx val="9"/>
            <c:invertIfNegative val="0"/>
            <c:bubble3D val="0"/>
            <c:spPr>
              <a:solidFill>
                <a:srgbClr val="00B050"/>
              </a:solidFill>
            </c:spPr>
            <c:extLst>
              <c:ext xmlns:c16="http://schemas.microsoft.com/office/drawing/2014/chart" uri="{C3380CC4-5D6E-409C-BE32-E72D297353CC}">
                <c16:uniqueId val="{00000009-D3A3-4C7D-AD42-08A933B4CF12}"/>
              </c:ext>
            </c:extLst>
          </c:dPt>
          <c:dPt>
            <c:idx val="10"/>
            <c:invertIfNegative val="0"/>
            <c:bubble3D val="0"/>
            <c:extLst>
              <c:ext xmlns:c16="http://schemas.microsoft.com/office/drawing/2014/chart" uri="{C3380CC4-5D6E-409C-BE32-E72D297353CC}">
                <c16:uniqueId val="{0000000A-D3A3-4C7D-AD42-08A933B4CF12}"/>
              </c:ext>
            </c:extLst>
          </c:dPt>
          <c:dPt>
            <c:idx val="11"/>
            <c:invertIfNegative val="0"/>
            <c:bubble3D val="0"/>
            <c:spPr>
              <a:solidFill>
                <a:srgbClr val="FF0000"/>
              </a:solidFill>
            </c:spPr>
            <c:extLst>
              <c:ext xmlns:c16="http://schemas.microsoft.com/office/drawing/2014/chart" uri="{C3380CC4-5D6E-409C-BE32-E72D297353CC}">
                <c16:uniqueId val="{0000000C-D3A3-4C7D-AD42-08A933B4CF12}"/>
              </c:ext>
            </c:extLst>
          </c:dPt>
          <c:dPt>
            <c:idx val="12"/>
            <c:invertIfNegative val="0"/>
            <c:bubble3D val="0"/>
            <c:extLst>
              <c:ext xmlns:c16="http://schemas.microsoft.com/office/drawing/2014/chart" uri="{C3380CC4-5D6E-409C-BE32-E72D297353CC}">
                <c16:uniqueId val="{0000000D-D3A3-4C7D-AD42-08A933B4CF12}"/>
              </c:ext>
            </c:extLst>
          </c:dPt>
          <c:dPt>
            <c:idx val="13"/>
            <c:invertIfNegative val="0"/>
            <c:bubble3D val="0"/>
            <c:spPr>
              <a:solidFill>
                <a:srgbClr val="00B050"/>
              </a:solidFill>
            </c:spPr>
            <c:extLst>
              <c:ext xmlns:c16="http://schemas.microsoft.com/office/drawing/2014/chart" uri="{C3380CC4-5D6E-409C-BE32-E72D297353CC}">
                <c16:uniqueId val="{0000000F-D3A3-4C7D-AD42-08A933B4CF12}"/>
              </c:ext>
            </c:extLst>
          </c:dPt>
          <c:dPt>
            <c:idx val="14"/>
            <c:invertIfNegative val="0"/>
            <c:bubble3D val="0"/>
            <c:extLst>
              <c:ext xmlns:c16="http://schemas.microsoft.com/office/drawing/2014/chart" uri="{C3380CC4-5D6E-409C-BE32-E72D297353CC}">
                <c16:uniqueId val="{00000010-D3A3-4C7D-AD42-08A933B4CF12}"/>
              </c:ext>
            </c:extLst>
          </c:dPt>
          <c:dPt>
            <c:idx val="15"/>
            <c:invertIfNegative val="0"/>
            <c:bubble3D val="0"/>
            <c:spPr>
              <a:solidFill>
                <a:srgbClr val="FF0000"/>
              </a:solidFill>
            </c:spPr>
            <c:extLst>
              <c:ext xmlns:c16="http://schemas.microsoft.com/office/drawing/2014/chart" uri="{C3380CC4-5D6E-409C-BE32-E72D297353CC}">
                <c16:uniqueId val="{00000012-D3A3-4C7D-AD42-08A933B4CF12}"/>
              </c:ext>
            </c:extLst>
          </c:dPt>
          <c:dPt>
            <c:idx val="16"/>
            <c:invertIfNegative val="0"/>
            <c:bubble3D val="0"/>
            <c:extLst>
              <c:ext xmlns:c16="http://schemas.microsoft.com/office/drawing/2014/chart" uri="{C3380CC4-5D6E-409C-BE32-E72D297353CC}">
                <c16:uniqueId val="{00000013-D3A3-4C7D-AD42-08A933B4CF12}"/>
              </c:ext>
            </c:extLst>
          </c:dPt>
          <c:dPt>
            <c:idx val="17"/>
            <c:invertIfNegative val="0"/>
            <c:bubble3D val="0"/>
            <c:extLst>
              <c:ext xmlns:c16="http://schemas.microsoft.com/office/drawing/2014/chart" uri="{C3380CC4-5D6E-409C-BE32-E72D297353CC}">
                <c16:uniqueId val="{00000014-D3A3-4C7D-AD42-08A933B4CF12}"/>
              </c:ext>
            </c:extLst>
          </c:dPt>
          <c:dPt>
            <c:idx val="18"/>
            <c:invertIfNegative val="0"/>
            <c:bubble3D val="0"/>
            <c:extLst>
              <c:ext xmlns:c16="http://schemas.microsoft.com/office/drawing/2014/chart" uri="{C3380CC4-5D6E-409C-BE32-E72D297353CC}">
                <c16:uniqueId val="{00000015-D3A3-4C7D-AD42-08A933B4CF12}"/>
              </c:ext>
            </c:extLst>
          </c:dPt>
          <c:dPt>
            <c:idx val="19"/>
            <c:invertIfNegative val="0"/>
            <c:bubble3D val="0"/>
            <c:extLst>
              <c:ext xmlns:c16="http://schemas.microsoft.com/office/drawing/2014/chart" uri="{C3380CC4-5D6E-409C-BE32-E72D297353CC}">
                <c16:uniqueId val="{00000016-D3A3-4C7D-AD42-08A933B4CF12}"/>
              </c:ext>
            </c:extLst>
          </c:dPt>
          <c:dPt>
            <c:idx val="20"/>
            <c:invertIfNegative val="0"/>
            <c:bubble3D val="0"/>
            <c:extLst>
              <c:ext xmlns:c16="http://schemas.microsoft.com/office/drawing/2014/chart" uri="{C3380CC4-5D6E-409C-BE32-E72D297353CC}">
                <c16:uniqueId val="{00000017-D3A3-4C7D-AD42-08A933B4CF12}"/>
              </c:ext>
            </c:extLst>
          </c:dPt>
          <c:dPt>
            <c:idx val="21"/>
            <c:invertIfNegative val="0"/>
            <c:bubble3D val="0"/>
            <c:extLst>
              <c:ext xmlns:c16="http://schemas.microsoft.com/office/drawing/2014/chart" uri="{C3380CC4-5D6E-409C-BE32-E72D297353CC}">
                <c16:uniqueId val="{00000018-D3A3-4C7D-AD42-08A933B4CF12}"/>
              </c:ext>
            </c:extLst>
          </c:dPt>
          <c:dPt>
            <c:idx val="22"/>
            <c:invertIfNegative val="0"/>
            <c:bubble3D val="0"/>
            <c:extLst>
              <c:ext xmlns:c16="http://schemas.microsoft.com/office/drawing/2014/chart" uri="{C3380CC4-5D6E-409C-BE32-E72D297353CC}">
                <c16:uniqueId val="{00000019-D3A3-4C7D-AD42-08A933B4CF12}"/>
              </c:ext>
            </c:extLst>
          </c:dPt>
          <c:dPt>
            <c:idx val="23"/>
            <c:invertIfNegative val="0"/>
            <c:bubble3D val="0"/>
            <c:extLst>
              <c:ext xmlns:c16="http://schemas.microsoft.com/office/drawing/2014/chart" uri="{C3380CC4-5D6E-409C-BE32-E72D297353CC}">
                <c16:uniqueId val="{0000001A-D3A3-4C7D-AD42-08A933B4CF12}"/>
              </c:ext>
            </c:extLst>
          </c:dPt>
          <c:dPt>
            <c:idx val="24"/>
            <c:invertIfNegative val="0"/>
            <c:bubble3D val="0"/>
            <c:extLst>
              <c:ext xmlns:c16="http://schemas.microsoft.com/office/drawing/2014/chart" uri="{C3380CC4-5D6E-409C-BE32-E72D297353CC}">
                <c16:uniqueId val="{0000001B-D3A3-4C7D-AD42-08A933B4CF12}"/>
              </c:ext>
            </c:extLst>
          </c:dPt>
          <c:dPt>
            <c:idx val="25"/>
            <c:invertIfNegative val="0"/>
            <c:bubble3D val="0"/>
            <c:extLst>
              <c:ext xmlns:c16="http://schemas.microsoft.com/office/drawing/2014/chart" uri="{C3380CC4-5D6E-409C-BE32-E72D297353CC}">
                <c16:uniqueId val="{0000001C-D3A3-4C7D-AD42-08A933B4CF12}"/>
              </c:ext>
            </c:extLst>
          </c:dPt>
          <c:dLbls>
            <c:spPr>
              <a:noFill/>
              <a:ln>
                <a:noFill/>
              </a:ln>
              <a:effectLst/>
            </c:spPr>
            <c:txPr>
              <a:bodyPr wrap="square" lIns="38100" tIns="19050" rIns="38100" bIns="19050" anchor="ctr">
                <a:spAutoFit/>
              </a:bodyPr>
              <a:lstStyle/>
              <a:p>
                <a:pPr>
                  <a:defRPr>
                    <a:solidFill>
                      <a:schemeClr val="bg1"/>
                    </a:solidFill>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factory'!$L$48:$AA$48</c:f>
              <c:numCache>
                <c:formatCode>0.0%</c:formatCode>
                <c:ptCount val="16"/>
                <c:pt idx="0">
                  <c:v>0.9</c:v>
                </c:pt>
                <c:pt idx="1">
                  <c:v>0.94499999999999995</c:v>
                </c:pt>
                <c:pt idx="2">
                  <c:v>0.98899999999999999</c:v>
                </c:pt>
                <c:pt idx="3">
                  <c:v>0.9957571428571429</c:v>
                </c:pt>
                <c:pt idx="4">
                  <c:v>0.98</c:v>
                </c:pt>
                <c:pt idx="5">
                  <c:v>0.98</c:v>
                </c:pt>
                <c:pt idx="6">
                  <c:v>0.98899999999999999</c:v>
                </c:pt>
                <c:pt idx="7">
                  <c:v>0.99845714285714293</c:v>
                </c:pt>
                <c:pt idx="8">
                  <c:v>0.99</c:v>
                </c:pt>
                <c:pt idx="9">
                  <c:v>0.99660000000000004</c:v>
                </c:pt>
                <c:pt idx="10">
                  <c:v>0.95</c:v>
                </c:pt>
                <c:pt idx="11">
                  <c:v>0.89</c:v>
                </c:pt>
                <c:pt idx="12">
                  <c:v>0.9</c:v>
                </c:pt>
                <c:pt idx="13">
                  <c:v>0.96709999999999996</c:v>
                </c:pt>
                <c:pt idx="14">
                  <c:v>1</c:v>
                </c:pt>
                <c:pt idx="15">
                  <c:v>0.95799999999999996</c:v>
                </c:pt>
              </c:numCache>
            </c:numRef>
          </c:val>
          <c:extLst>
            <c:ext xmlns:c16="http://schemas.microsoft.com/office/drawing/2014/chart" uri="{C3380CC4-5D6E-409C-BE32-E72D297353CC}">
              <c16:uniqueId val="{0000001D-D3A3-4C7D-AD42-08A933B4CF12}"/>
            </c:ext>
          </c:extLst>
        </c:ser>
        <c:dLbls>
          <c:showLegendKey val="0"/>
          <c:showVal val="0"/>
          <c:showCatName val="0"/>
          <c:showSerName val="0"/>
          <c:showPercent val="0"/>
          <c:showBubbleSize val="0"/>
        </c:dLbls>
        <c:gapWidth val="30"/>
        <c:axId val="819549192"/>
        <c:axId val="819549584"/>
      </c:barChart>
      <c:catAx>
        <c:axId val="819549192"/>
        <c:scaling>
          <c:orientation val="minMax"/>
        </c:scaling>
        <c:delete val="0"/>
        <c:axPos val="b"/>
        <c:numFmt formatCode="General" sourceLinked="0"/>
        <c:majorTickMark val="none"/>
        <c:minorTickMark val="none"/>
        <c:tickLblPos val="nextTo"/>
        <c:crossAx val="819549584"/>
        <c:crossesAt val="-100"/>
        <c:auto val="1"/>
        <c:lblAlgn val="ctr"/>
        <c:lblOffset val="100"/>
        <c:noMultiLvlLbl val="0"/>
      </c:catAx>
      <c:valAx>
        <c:axId val="819549584"/>
        <c:scaling>
          <c:orientation val="minMax"/>
          <c:max val="1"/>
          <c:min val="0.8"/>
        </c:scaling>
        <c:delete val="0"/>
        <c:axPos val="l"/>
        <c:title>
          <c:tx>
            <c:rich>
              <a:bodyPr rot="-5400000" vert="horz"/>
              <a:lstStyle/>
              <a:p>
                <a:pPr>
                  <a:defRPr/>
                </a:pPr>
                <a:r>
                  <a:rPr lang="en-US"/>
                  <a:t>%</a:t>
                </a:r>
              </a:p>
            </c:rich>
          </c:tx>
          <c:overlay val="0"/>
        </c:title>
        <c:numFmt formatCode="0%" sourceLinked="0"/>
        <c:majorTickMark val="out"/>
        <c:minorTickMark val="none"/>
        <c:tickLblPos val="nextTo"/>
        <c:crossAx val="819549192"/>
        <c:crosses val="autoZero"/>
        <c:crossBetween val="between"/>
        <c:majorUnit val="2.0000000000000004E-2"/>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'CWAR 16'!$B$45</c:f>
              <c:strCache>
                <c:ptCount val="1"/>
                <c:pt idx="0">
                  <c:v>Master Schedule Attainment</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16'!$G$45:$AA$45</c:f>
              <c:numCache>
                <c:formatCode>0.0%</c:formatCode>
                <c:ptCount val="21"/>
                <c:pt idx="5">
                  <c:v>0.90694155370106699</c:v>
                </c:pt>
                <c:pt idx="6">
                  <c:v>0.94499999999999995</c:v>
                </c:pt>
                <c:pt idx="7">
                  <c:v>0.91</c:v>
                </c:pt>
                <c:pt idx="8">
                  <c:v>0.91700000000000004</c:v>
                </c:pt>
                <c:pt idx="9">
                  <c:v>0.879</c:v>
                </c:pt>
                <c:pt idx="10">
                  <c:v>0.94599999999999995</c:v>
                </c:pt>
                <c:pt idx="11">
                  <c:v>0.92200000000000004</c:v>
                </c:pt>
                <c:pt idx="12">
                  <c:v>0.89400000000000002</c:v>
                </c:pt>
                <c:pt idx="13">
                  <c:v>0.91200000000000003</c:v>
                </c:pt>
                <c:pt idx="14">
                  <c:v>0.92200000000000004</c:v>
                </c:pt>
                <c:pt idx="15">
                  <c:v>0.93899999999999995</c:v>
                </c:pt>
              </c:numCache>
            </c:numRef>
          </c:val>
          <c:smooth val="0"/>
          <c:extLst>
            <c:ext xmlns:c16="http://schemas.microsoft.com/office/drawing/2014/chart" uri="{C3380CC4-5D6E-409C-BE32-E72D297353CC}">
              <c16:uniqueId val="{00000000-2B83-44F2-854E-6681C4CB3B49}"/>
            </c:ext>
          </c:extLst>
        </c:ser>
        <c:ser>
          <c:idx val="1"/>
          <c:order val="1"/>
          <c:tx>
            <c:strRef>
              <c:f>'CWAR 16'!$B$192</c:f>
              <c:strCache>
                <c:ptCount val="1"/>
                <c:pt idx="0">
                  <c:v>Master Schedule Attainment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16'!$G$192:$AA$192</c:f>
              <c:numCache>
                <c:formatCode>General</c:formatCode>
                <c:ptCount val="21"/>
                <c:pt idx="0" formatCode="0.0_ ;[Red]\-0.0\ ">
                  <c:v>0.94499999999999995</c:v>
                </c:pt>
                <c:pt idx="1">
                  <c:v>0.94499999999999995</c:v>
                </c:pt>
                <c:pt idx="2">
                  <c:v>0.94499999999999995</c:v>
                </c:pt>
                <c:pt idx="3">
                  <c:v>0.94499999999999995</c:v>
                </c:pt>
                <c:pt idx="4">
                  <c:v>0.94499999999999995</c:v>
                </c:pt>
                <c:pt idx="5">
                  <c:v>0.94499999999999995</c:v>
                </c:pt>
                <c:pt idx="6">
                  <c:v>0.94499999999999995</c:v>
                </c:pt>
                <c:pt idx="8">
                  <c:v>0.94499999999999995</c:v>
                </c:pt>
                <c:pt idx="9">
                  <c:v>0.94499999999999995</c:v>
                </c:pt>
                <c:pt idx="10">
                  <c:v>0.94499999999999995</c:v>
                </c:pt>
                <c:pt idx="11">
                  <c:v>0.94499999999999995</c:v>
                </c:pt>
                <c:pt idx="12">
                  <c:v>0.94499999999999995</c:v>
                </c:pt>
                <c:pt idx="13">
                  <c:v>0.94499999999999995</c:v>
                </c:pt>
                <c:pt idx="14">
                  <c:v>0.94499999999999995</c:v>
                </c:pt>
                <c:pt idx="15">
                  <c:v>0.94499999999999995</c:v>
                </c:pt>
                <c:pt idx="16">
                  <c:v>0.94499999999999995</c:v>
                </c:pt>
                <c:pt idx="17">
                  <c:v>0.94499999999999995</c:v>
                </c:pt>
                <c:pt idx="18">
                  <c:v>0.94499999999999995</c:v>
                </c:pt>
                <c:pt idx="19">
                  <c:v>0.94499999999999995</c:v>
                </c:pt>
                <c:pt idx="20">
                  <c:v>0.94499999999999995</c:v>
                </c:pt>
              </c:numCache>
            </c:numRef>
          </c:val>
          <c:smooth val="0"/>
          <c:extLst>
            <c:ext xmlns:c16="http://schemas.microsoft.com/office/drawing/2014/chart" uri="{C3380CC4-5D6E-409C-BE32-E72D297353CC}">
              <c16:uniqueId val="{00000001-2B83-44F2-854E-6681C4CB3B49}"/>
            </c:ext>
          </c:extLst>
        </c:ser>
        <c:dLbls>
          <c:showLegendKey val="0"/>
          <c:showVal val="0"/>
          <c:showCatName val="0"/>
          <c:showSerName val="0"/>
          <c:showPercent val="0"/>
          <c:showBubbleSize val="0"/>
        </c:dLbls>
        <c:marker val="1"/>
        <c:smooth val="0"/>
        <c:axId val="819549976"/>
        <c:axId val="819550368"/>
      </c:lineChart>
      <c:catAx>
        <c:axId val="81954997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819550368"/>
        <c:crosses val="autoZero"/>
        <c:auto val="1"/>
        <c:lblAlgn val="ctr"/>
        <c:lblOffset val="100"/>
        <c:noMultiLvlLbl val="0"/>
      </c:catAx>
      <c:valAx>
        <c:axId val="819550368"/>
        <c:scaling>
          <c:orientation val="minMax"/>
        </c:scaling>
        <c:delete val="0"/>
        <c:axPos val="l"/>
        <c:numFmt formatCode="0.0%" sourceLinked="0"/>
        <c:majorTickMark val="out"/>
        <c:minorTickMark val="none"/>
        <c:tickLblPos val="nextTo"/>
        <c:txPr>
          <a:bodyPr rot="0" vert="horz"/>
          <a:lstStyle/>
          <a:p>
            <a:pPr>
              <a:defRPr sz="700" b="0" i="0" u="none" strike="noStrike" baseline="0">
                <a:solidFill>
                  <a:srgbClr val="000000"/>
                </a:solidFill>
                <a:latin typeface="Calibri"/>
                <a:ea typeface="Calibri"/>
                <a:cs typeface="Calibri"/>
              </a:defRPr>
            </a:pPr>
            <a:endParaRPr lang="en-US"/>
          </a:p>
        </c:txPr>
        <c:crossAx val="819549976"/>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148296593186377E-2"/>
          <c:y val="4.5602605863192182E-2"/>
          <c:w val="0.89378757515030061"/>
          <c:h val="0.67426710097719866"/>
        </c:manualLayout>
      </c:layout>
      <c:lineChart>
        <c:grouping val="standard"/>
        <c:varyColors val="0"/>
        <c:ser>
          <c:idx val="0"/>
          <c:order val="0"/>
          <c:tx>
            <c:strRef>
              <c:f>'CWAR 16'!$B$46</c:f>
              <c:strCache>
                <c:ptCount val="1"/>
                <c:pt idx="0">
                  <c:v>Stock Cover - R&amp;P, SF Materials</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16'!$G$46:$AA$46</c:f>
              <c:numCache>
                <c:formatCode>General</c:formatCode>
                <c:ptCount val="21"/>
                <c:pt idx="5" formatCode="0.00">
                  <c:v>40</c:v>
                </c:pt>
                <c:pt idx="6" formatCode="0.0">
                  <c:v>39.299999999999997</c:v>
                </c:pt>
                <c:pt idx="7" formatCode="0.0">
                  <c:v>35</c:v>
                </c:pt>
                <c:pt idx="8" formatCode="0.0">
                  <c:v>23</c:v>
                </c:pt>
                <c:pt idx="9" formatCode="0.0">
                  <c:v>31</c:v>
                </c:pt>
                <c:pt idx="10" formatCode="0.0">
                  <c:v>35</c:v>
                </c:pt>
                <c:pt idx="11" formatCode="0.0">
                  <c:v>39</c:v>
                </c:pt>
                <c:pt idx="12" formatCode="0.0">
                  <c:v>39</c:v>
                </c:pt>
                <c:pt idx="13" formatCode="0.0">
                  <c:v>27.5</c:v>
                </c:pt>
                <c:pt idx="14" formatCode="0.0">
                  <c:v>32.5</c:v>
                </c:pt>
                <c:pt idx="15">
                  <c:v>31.6</c:v>
                </c:pt>
              </c:numCache>
            </c:numRef>
          </c:val>
          <c:smooth val="0"/>
          <c:extLst>
            <c:ext xmlns:c16="http://schemas.microsoft.com/office/drawing/2014/chart" uri="{C3380CC4-5D6E-409C-BE32-E72D297353CC}">
              <c16:uniqueId val="{00000000-62E3-4A76-86C6-12425607B80A}"/>
            </c:ext>
          </c:extLst>
        </c:ser>
        <c:ser>
          <c:idx val="1"/>
          <c:order val="1"/>
          <c:tx>
            <c:strRef>
              <c:f>'CWAR 16'!$B$193</c:f>
              <c:strCache>
                <c:ptCount val="1"/>
                <c:pt idx="0">
                  <c:v>Stock Cover - R&amp;P, SF Materials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16'!$G$193:$AA$193</c:f>
              <c:numCache>
                <c:formatCode>General</c:formatCode>
                <c:ptCount val="21"/>
                <c:pt idx="0" formatCode="0.0_ ;[Red]\-0.0\ ">
                  <c:v>39.299999999999997</c:v>
                </c:pt>
                <c:pt idx="1">
                  <c:v>39.299999999999997</c:v>
                </c:pt>
                <c:pt idx="2">
                  <c:v>39.299999999999997</c:v>
                </c:pt>
                <c:pt idx="3">
                  <c:v>39.299999999999997</c:v>
                </c:pt>
                <c:pt idx="4">
                  <c:v>39.299999999999997</c:v>
                </c:pt>
                <c:pt idx="5">
                  <c:v>39.299999999999997</c:v>
                </c:pt>
                <c:pt idx="6">
                  <c:v>39.299999999999997</c:v>
                </c:pt>
                <c:pt idx="8">
                  <c:v>39.299999999999997</c:v>
                </c:pt>
                <c:pt idx="9">
                  <c:v>39.299999999999997</c:v>
                </c:pt>
                <c:pt idx="10">
                  <c:v>39.299999999999997</c:v>
                </c:pt>
                <c:pt idx="11">
                  <c:v>39.299999999999997</c:v>
                </c:pt>
                <c:pt idx="12">
                  <c:v>39.299999999999997</c:v>
                </c:pt>
                <c:pt idx="13">
                  <c:v>39.299999999999997</c:v>
                </c:pt>
                <c:pt idx="14">
                  <c:v>39.299999999999997</c:v>
                </c:pt>
                <c:pt idx="15">
                  <c:v>39.299999999999997</c:v>
                </c:pt>
                <c:pt idx="16">
                  <c:v>39.299999999999997</c:v>
                </c:pt>
                <c:pt idx="17">
                  <c:v>39.299999999999997</c:v>
                </c:pt>
                <c:pt idx="18">
                  <c:v>39.299999999999997</c:v>
                </c:pt>
                <c:pt idx="19">
                  <c:v>39.299999999999997</c:v>
                </c:pt>
                <c:pt idx="20">
                  <c:v>39.299999999999997</c:v>
                </c:pt>
              </c:numCache>
            </c:numRef>
          </c:val>
          <c:smooth val="0"/>
          <c:extLst>
            <c:ext xmlns:c16="http://schemas.microsoft.com/office/drawing/2014/chart" uri="{C3380CC4-5D6E-409C-BE32-E72D297353CC}">
              <c16:uniqueId val="{00000001-62E3-4A76-86C6-12425607B80A}"/>
            </c:ext>
          </c:extLst>
        </c:ser>
        <c:dLbls>
          <c:showLegendKey val="0"/>
          <c:showVal val="0"/>
          <c:showCatName val="0"/>
          <c:showSerName val="0"/>
          <c:showPercent val="0"/>
          <c:showBubbleSize val="0"/>
        </c:dLbls>
        <c:marker val="1"/>
        <c:smooth val="0"/>
        <c:axId val="819551152"/>
        <c:axId val="819551544"/>
      </c:lineChart>
      <c:catAx>
        <c:axId val="81955115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819551544"/>
        <c:crosses val="autoZero"/>
        <c:auto val="1"/>
        <c:lblAlgn val="ctr"/>
        <c:lblOffset val="100"/>
        <c:noMultiLvlLbl val="0"/>
      </c:catAx>
      <c:valAx>
        <c:axId val="819551544"/>
        <c:scaling>
          <c:orientation val="minMax"/>
        </c:scaling>
        <c:delete val="0"/>
        <c:axPos val="l"/>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19551152"/>
        <c:crosses val="autoZero"/>
        <c:crossBetween val="between"/>
      </c:valAx>
    </c:plotArea>
    <c:legend>
      <c:legendPos val="b"/>
      <c:layout>
        <c:manualLayout>
          <c:xMode val="edge"/>
          <c:yMode val="edge"/>
          <c:x val="1.4228982900183568E-2"/>
          <c:y val="0.81173219797036777"/>
          <c:w val="0.97154224459417515"/>
          <c:h val="0.1604900527499209"/>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'CWAR 16'!$B$47</c:f>
              <c:strCache>
                <c:ptCount val="1"/>
                <c:pt idx="0">
                  <c:v>Case Fill rate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16'!$G$47:$AA$47</c:f>
              <c:numCache>
                <c:formatCode>0.0%</c:formatCode>
                <c:ptCount val="21"/>
                <c:pt idx="5">
                  <c:v>0.99299999999999999</c:v>
                </c:pt>
                <c:pt idx="6">
                  <c:v>0.99101528609427936</c:v>
                </c:pt>
                <c:pt idx="7">
                  <c:v>0.9</c:v>
                </c:pt>
                <c:pt idx="8">
                  <c:v>0.94499999999999995</c:v>
                </c:pt>
                <c:pt idx="9">
                  <c:v>0.91</c:v>
                </c:pt>
                <c:pt idx="10">
                  <c:v>0.95599999999999996</c:v>
                </c:pt>
                <c:pt idx="11">
                  <c:v>0.96099999999999997</c:v>
                </c:pt>
                <c:pt idx="12">
                  <c:v>0.95299999999999996</c:v>
                </c:pt>
                <c:pt idx="13">
                  <c:v>0.94099999999999995</c:v>
                </c:pt>
                <c:pt idx="14">
                  <c:v>0.93700000000000006</c:v>
                </c:pt>
                <c:pt idx="15">
                  <c:v>0.96099999999999997</c:v>
                </c:pt>
              </c:numCache>
            </c:numRef>
          </c:val>
          <c:smooth val="0"/>
          <c:extLst>
            <c:ext xmlns:c16="http://schemas.microsoft.com/office/drawing/2014/chart" uri="{C3380CC4-5D6E-409C-BE32-E72D297353CC}">
              <c16:uniqueId val="{00000000-97C3-4D51-AB58-94FF0836BB5F}"/>
            </c:ext>
          </c:extLst>
        </c:ser>
        <c:ser>
          <c:idx val="1"/>
          <c:order val="1"/>
          <c:tx>
            <c:strRef>
              <c:f>'CWAR 16'!$B$194</c:f>
              <c:strCache>
                <c:ptCount val="1"/>
                <c:pt idx="0">
                  <c:v>Case Fill rate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16'!$G$194:$AA$194</c:f>
              <c:numCache>
                <c:formatCode>General</c:formatCode>
                <c:ptCount val="21"/>
                <c:pt idx="0" formatCode="0.0_ ;[Red]\-0.0\ ">
                  <c:v>0.99101528609427936</c:v>
                </c:pt>
                <c:pt idx="1">
                  <c:v>0.99101528609427936</c:v>
                </c:pt>
                <c:pt idx="2">
                  <c:v>0.99101528609427936</c:v>
                </c:pt>
                <c:pt idx="3">
                  <c:v>0.99101528609427936</c:v>
                </c:pt>
                <c:pt idx="4">
                  <c:v>0.99101528609427936</c:v>
                </c:pt>
                <c:pt idx="5">
                  <c:v>0.99101528609427936</c:v>
                </c:pt>
                <c:pt idx="6">
                  <c:v>0.99101528609427936</c:v>
                </c:pt>
                <c:pt idx="8">
                  <c:v>0.99101528609427936</c:v>
                </c:pt>
                <c:pt idx="9">
                  <c:v>0.99101528609427936</c:v>
                </c:pt>
                <c:pt idx="10">
                  <c:v>0.99101528609427936</c:v>
                </c:pt>
                <c:pt idx="11">
                  <c:v>0.99101528609427936</c:v>
                </c:pt>
                <c:pt idx="12">
                  <c:v>0.99101528609427936</c:v>
                </c:pt>
                <c:pt idx="13">
                  <c:v>0.99101528609427936</c:v>
                </c:pt>
                <c:pt idx="14">
                  <c:v>0.99101528609427936</c:v>
                </c:pt>
                <c:pt idx="15">
                  <c:v>0.99101528609427936</c:v>
                </c:pt>
                <c:pt idx="16">
                  <c:v>0.99101528609427936</c:v>
                </c:pt>
                <c:pt idx="17">
                  <c:v>0.99101528609427936</c:v>
                </c:pt>
                <c:pt idx="18">
                  <c:v>0.99101528609427936</c:v>
                </c:pt>
                <c:pt idx="19">
                  <c:v>0.99101528609427936</c:v>
                </c:pt>
                <c:pt idx="20">
                  <c:v>0.99101528609427936</c:v>
                </c:pt>
              </c:numCache>
            </c:numRef>
          </c:val>
          <c:smooth val="0"/>
          <c:extLst>
            <c:ext xmlns:c16="http://schemas.microsoft.com/office/drawing/2014/chart" uri="{C3380CC4-5D6E-409C-BE32-E72D297353CC}">
              <c16:uniqueId val="{00000001-97C3-4D51-AB58-94FF0836BB5F}"/>
            </c:ext>
          </c:extLst>
        </c:ser>
        <c:dLbls>
          <c:showLegendKey val="0"/>
          <c:showVal val="0"/>
          <c:showCatName val="0"/>
          <c:showSerName val="0"/>
          <c:showPercent val="0"/>
          <c:showBubbleSize val="0"/>
        </c:dLbls>
        <c:marker val="1"/>
        <c:smooth val="0"/>
        <c:axId val="819552328"/>
        <c:axId val="819552720"/>
      </c:lineChart>
      <c:catAx>
        <c:axId val="81955232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819552720"/>
        <c:crosses val="autoZero"/>
        <c:auto val="1"/>
        <c:lblAlgn val="ctr"/>
        <c:lblOffset val="100"/>
        <c:noMultiLvlLbl val="0"/>
      </c:catAx>
      <c:valAx>
        <c:axId val="819552720"/>
        <c:scaling>
          <c:orientation val="minMax"/>
        </c:scaling>
        <c:delete val="0"/>
        <c:axPos val="l"/>
        <c:numFmt formatCode="0%" sourceLinked="0"/>
        <c:majorTickMark val="out"/>
        <c:minorTickMark val="none"/>
        <c:tickLblPos val="nextTo"/>
        <c:txPr>
          <a:bodyPr rot="0" vert="horz"/>
          <a:lstStyle/>
          <a:p>
            <a:pPr>
              <a:defRPr sz="700" b="0" i="0" u="none" strike="noStrike" baseline="0">
                <a:solidFill>
                  <a:srgbClr val="000000"/>
                </a:solidFill>
                <a:latin typeface="Calibri"/>
                <a:ea typeface="Calibri"/>
                <a:cs typeface="Calibri"/>
              </a:defRPr>
            </a:pPr>
            <a:endParaRPr lang="en-US"/>
          </a:p>
        </c:txPr>
        <c:crossAx val="819552328"/>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US" sz="1800" b="1" i="0" baseline="0">
                <a:effectLst/>
              </a:rPr>
              <a:t>% UPS reduction on Pilot Lines  </a:t>
            </a:r>
            <a:endParaRPr lang="en-US">
              <a:effectLst/>
            </a:endParaRPr>
          </a:p>
        </c:rich>
      </c:tx>
      <c:layout/>
      <c:overlay val="0"/>
    </c:title>
    <c:autoTitleDeleted val="0"/>
    <c:plotArea>
      <c:layout>
        <c:manualLayout>
          <c:layoutTarget val="inner"/>
          <c:xMode val="edge"/>
          <c:yMode val="edge"/>
          <c:x val="7.7505363010726025E-2"/>
          <c:y val="0.12889175258395158"/>
          <c:w val="0.892573377146754"/>
          <c:h val="0.70161847090177321"/>
        </c:manualLayout>
      </c:layout>
      <c:barChart>
        <c:barDir val="col"/>
        <c:grouping val="clustered"/>
        <c:varyColors val="0"/>
        <c:ser>
          <c:idx val="0"/>
          <c:order val="0"/>
          <c:tx>
            <c:strRef>
              <c:f>'Summary per factory'!$B$54</c:f>
              <c:strCache>
                <c:ptCount val="1"/>
                <c:pt idx="0">
                  <c:v>% UPS reduction on Pilot Lines </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F949-44B3-BAE2-A97213686781}"/>
              </c:ext>
            </c:extLst>
          </c:dPt>
          <c:dPt>
            <c:idx val="3"/>
            <c:invertIfNegative val="0"/>
            <c:bubble3D val="0"/>
            <c:spPr>
              <a:solidFill>
                <a:srgbClr val="00B050"/>
              </a:solidFill>
            </c:spPr>
            <c:extLst>
              <c:ext xmlns:c16="http://schemas.microsoft.com/office/drawing/2014/chart" uri="{C3380CC4-5D6E-409C-BE32-E72D297353CC}">
                <c16:uniqueId val="{00000003-F949-44B3-BAE2-A97213686781}"/>
              </c:ext>
            </c:extLst>
          </c:dPt>
          <c:dPt>
            <c:idx val="5"/>
            <c:invertIfNegative val="0"/>
            <c:bubble3D val="0"/>
            <c:spPr>
              <a:solidFill>
                <a:srgbClr val="FF0000"/>
              </a:solidFill>
            </c:spPr>
            <c:extLst>
              <c:ext xmlns:c16="http://schemas.microsoft.com/office/drawing/2014/chart" uri="{C3380CC4-5D6E-409C-BE32-E72D297353CC}">
                <c16:uniqueId val="{00000005-F949-44B3-BAE2-A97213686781}"/>
              </c:ext>
            </c:extLst>
          </c:dPt>
          <c:dPt>
            <c:idx val="7"/>
            <c:invertIfNegative val="0"/>
            <c:bubble3D val="0"/>
            <c:spPr>
              <a:solidFill>
                <a:srgbClr val="00B050"/>
              </a:solidFill>
            </c:spPr>
            <c:extLst>
              <c:ext xmlns:c16="http://schemas.microsoft.com/office/drawing/2014/chart" uri="{C3380CC4-5D6E-409C-BE32-E72D297353CC}">
                <c16:uniqueId val="{00000007-F949-44B3-BAE2-A97213686781}"/>
              </c:ext>
            </c:extLst>
          </c:dPt>
          <c:dPt>
            <c:idx val="9"/>
            <c:invertIfNegative val="0"/>
            <c:bubble3D val="0"/>
            <c:spPr>
              <a:solidFill>
                <a:srgbClr val="00B050"/>
              </a:solidFill>
            </c:spPr>
            <c:extLst>
              <c:ext xmlns:c16="http://schemas.microsoft.com/office/drawing/2014/chart" uri="{C3380CC4-5D6E-409C-BE32-E72D297353CC}">
                <c16:uniqueId val="{00000009-F949-44B3-BAE2-A97213686781}"/>
              </c:ext>
            </c:extLst>
          </c:dPt>
          <c:dPt>
            <c:idx val="10"/>
            <c:invertIfNegative val="0"/>
            <c:bubble3D val="0"/>
            <c:extLst>
              <c:ext xmlns:c16="http://schemas.microsoft.com/office/drawing/2014/chart" uri="{C3380CC4-5D6E-409C-BE32-E72D297353CC}">
                <c16:uniqueId val="{0000000A-F949-44B3-BAE2-A97213686781}"/>
              </c:ext>
            </c:extLst>
          </c:dPt>
          <c:dPt>
            <c:idx val="11"/>
            <c:invertIfNegative val="0"/>
            <c:bubble3D val="0"/>
            <c:spPr>
              <a:solidFill>
                <a:srgbClr val="00B050"/>
              </a:solidFill>
            </c:spPr>
            <c:extLst>
              <c:ext xmlns:c16="http://schemas.microsoft.com/office/drawing/2014/chart" uri="{C3380CC4-5D6E-409C-BE32-E72D297353CC}">
                <c16:uniqueId val="{0000000C-F949-44B3-BAE2-A97213686781}"/>
              </c:ext>
            </c:extLst>
          </c:dPt>
          <c:dPt>
            <c:idx val="12"/>
            <c:invertIfNegative val="0"/>
            <c:bubble3D val="0"/>
            <c:extLst>
              <c:ext xmlns:c16="http://schemas.microsoft.com/office/drawing/2014/chart" uri="{C3380CC4-5D6E-409C-BE32-E72D297353CC}">
                <c16:uniqueId val="{0000000D-F949-44B3-BAE2-A97213686781}"/>
              </c:ext>
            </c:extLst>
          </c:dPt>
          <c:dPt>
            <c:idx val="13"/>
            <c:invertIfNegative val="0"/>
            <c:bubble3D val="0"/>
            <c:spPr>
              <a:solidFill>
                <a:srgbClr val="00B050"/>
              </a:solidFill>
            </c:spPr>
            <c:extLst>
              <c:ext xmlns:c16="http://schemas.microsoft.com/office/drawing/2014/chart" uri="{C3380CC4-5D6E-409C-BE32-E72D297353CC}">
                <c16:uniqueId val="{0000000F-F949-44B3-BAE2-A97213686781}"/>
              </c:ext>
            </c:extLst>
          </c:dPt>
          <c:dPt>
            <c:idx val="14"/>
            <c:invertIfNegative val="0"/>
            <c:bubble3D val="0"/>
            <c:extLst>
              <c:ext xmlns:c16="http://schemas.microsoft.com/office/drawing/2014/chart" uri="{C3380CC4-5D6E-409C-BE32-E72D297353CC}">
                <c16:uniqueId val="{00000010-F949-44B3-BAE2-A97213686781}"/>
              </c:ext>
            </c:extLst>
          </c:dPt>
          <c:dPt>
            <c:idx val="15"/>
            <c:invertIfNegative val="0"/>
            <c:bubble3D val="0"/>
            <c:spPr>
              <a:solidFill>
                <a:srgbClr val="00B050"/>
              </a:solidFill>
            </c:spPr>
            <c:extLst>
              <c:ext xmlns:c16="http://schemas.microsoft.com/office/drawing/2014/chart" uri="{C3380CC4-5D6E-409C-BE32-E72D297353CC}">
                <c16:uniqueId val="{00000012-F949-44B3-BAE2-A97213686781}"/>
              </c:ext>
            </c:extLst>
          </c:dPt>
          <c:dPt>
            <c:idx val="16"/>
            <c:invertIfNegative val="0"/>
            <c:bubble3D val="0"/>
            <c:extLst>
              <c:ext xmlns:c16="http://schemas.microsoft.com/office/drawing/2014/chart" uri="{C3380CC4-5D6E-409C-BE32-E72D297353CC}">
                <c16:uniqueId val="{00000013-F949-44B3-BAE2-A97213686781}"/>
              </c:ext>
            </c:extLst>
          </c:dPt>
          <c:dPt>
            <c:idx val="17"/>
            <c:invertIfNegative val="0"/>
            <c:bubble3D val="0"/>
            <c:spPr>
              <a:solidFill>
                <a:srgbClr val="FF0000"/>
              </a:solidFill>
            </c:spPr>
            <c:extLst>
              <c:ext xmlns:c16="http://schemas.microsoft.com/office/drawing/2014/chart" uri="{C3380CC4-5D6E-409C-BE32-E72D297353CC}">
                <c16:uniqueId val="{00000015-F949-44B3-BAE2-A97213686781}"/>
              </c:ext>
            </c:extLst>
          </c:dPt>
          <c:dPt>
            <c:idx val="18"/>
            <c:invertIfNegative val="0"/>
            <c:bubble3D val="0"/>
            <c:extLst>
              <c:ext xmlns:c16="http://schemas.microsoft.com/office/drawing/2014/chart" uri="{C3380CC4-5D6E-409C-BE32-E72D297353CC}">
                <c16:uniqueId val="{00000016-F949-44B3-BAE2-A97213686781}"/>
              </c:ext>
            </c:extLst>
          </c:dPt>
          <c:dPt>
            <c:idx val="19"/>
            <c:invertIfNegative val="0"/>
            <c:bubble3D val="0"/>
            <c:extLst>
              <c:ext xmlns:c16="http://schemas.microsoft.com/office/drawing/2014/chart" uri="{C3380CC4-5D6E-409C-BE32-E72D297353CC}">
                <c16:uniqueId val="{00000017-F949-44B3-BAE2-A97213686781}"/>
              </c:ext>
            </c:extLst>
          </c:dPt>
          <c:dPt>
            <c:idx val="20"/>
            <c:invertIfNegative val="0"/>
            <c:bubble3D val="0"/>
            <c:extLst>
              <c:ext xmlns:c16="http://schemas.microsoft.com/office/drawing/2014/chart" uri="{C3380CC4-5D6E-409C-BE32-E72D297353CC}">
                <c16:uniqueId val="{00000018-F949-44B3-BAE2-A97213686781}"/>
              </c:ext>
            </c:extLst>
          </c:dPt>
          <c:dPt>
            <c:idx val="21"/>
            <c:invertIfNegative val="0"/>
            <c:bubble3D val="0"/>
            <c:spPr>
              <a:solidFill>
                <a:srgbClr val="FF0000"/>
              </a:solidFill>
            </c:spPr>
            <c:extLst>
              <c:ext xmlns:c16="http://schemas.microsoft.com/office/drawing/2014/chart" uri="{C3380CC4-5D6E-409C-BE32-E72D297353CC}">
                <c16:uniqueId val="{0000001A-F949-44B3-BAE2-A97213686781}"/>
              </c:ext>
            </c:extLst>
          </c:dPt>
          <c:dPt>
            <c:idx val="22"/>
            <c:invertIfNegative val="0"/>
            <c:bubble3D val="0"/>
            <c:extLst>
              <c:ext xmlns:c16="http://schemas.microsoft.com/office/drawing/2014/chart" uri="{C3380CC4-5D6E-409C-BE32-E72D297353CC}">
                <c16:uniqueId val="{0000001B-F949-44B3-BAE2-A97213686781}"/>
              </c:ext>
            </c:extLst>
          </c:dPt>
          <c:dPt>
            <c:idx val="23"/>
            <c:invertIfNegative val="0"/>
            <c:bubble3D val="0"/>
            <c:spPr>
              <a:solidFill>
                <a:srgbClr val="00B050"/>
              </a:solidFill>
            </c:spPr>
            <c:extLst>
              <c:ext xmlns:c16="http://schemas.microsoft.com/office/drawing/2014/chart" uri="{C3380CC4-5D6E-409C-BE32-E72D297353CC}">
                <c16:uniqueId val="{0000001D-F949-44B3-BAE2-A97213686781}"/>
              </c:ext>
            </c:extLst>
          </c:dPt>
          <c:dPt>
            <c:idx val="24"/>
            <c:invertIfNegative val="0"/>
            <c:bubble3D val="0"/>
            <c:extLst>
              <c:ext xmlns:c16="http://schemas.microsoft.com/office/drawing/2014/chart" uri="{C3380CC4-5D6E-409C-BE32-E72D297353CC}">
                <c16:uniqueId val="{0000001E-F949-44B3-BAE2-A97213686781}"/>
              </c:ext>
            </c:extLst>
          </c:dPt>
          <c:dPt>
            <c:idx val="25"/>
            <c:invertIfNegative val="0"/>
            <c:bubble3D val="0"/>
            <c:spPr>
              <a:solidFill>
                <a:srgbClr val="FF0000"/>
              </a:solidFill>
            </c:spPr>
            <c:extLst>
              <c:ext xmlns:c16="http://schemas.microsoft.com/office/drawing/2014/chart" uri="{C3380CC4-5D6E-409C-BE32-E72D297353CC}">
                <c16:uniqueId val="{00000020-F949-44B3-BAE2-A97213686781}"/>
              </c:ext>
            </c:extLst>
          </c:dPt>
          <c:dLbls>
            <c:dLbl>
              <c:idx val="23"/>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F949-44B3-BAE2-A9721368678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factory'!$L$54:$AA$54</c:f>
              <c:numCache>
                <c:formatCode>0%</c:formatCode>
                <c:ptCount val="16"/>
                <c:pt idx="0" formatCode="0.0%">
                  <c:v>0.3</c:v>
                </c:pt>
                <c:pt idx="1">
                  <c:v>0.2150122448979592</c:v>
                </c:pt>
                <c:pt idx="2">
                  <c:v>0.3</c:v>
                </c:pt>
                <c:pt idx="3">
                  <c:v>0.13300000000000001</c:v>
                </c:pt>
                <c:pt idx="4">
                  <c:v>0.3</c:v>
                </c:pt>
                <c:pt idx="5">
                  <c:v>0.56000000000000005</c:v>
                </c:pt>
                <c:pt idx="6">
                  <c:v>0.3</c:v>
                </c:pt>
                <c:pt idx="7">
                  <c:v>8.6285714285714299E-2</c:v>
                </c:pt>
                <c:pt idx="8">
                  <c:v>0.3</c:v>
                </c:pt>
                <c:pt idx="9">
                  <c:v>0.3</c:v>
                </c:pt>
                <c:pt idx="10">
                  <c:v>0.3</c:v>
                </c:pt>
                <c:pt idx="11">
                  <c:v>0.24199999999999999</c:v>
                </c:pt>
                <c:pt idx="12" formatCode="0.0%">
                  <c:v>0.3</c:v>
                </c:pt>
                <c:pt idx="13">
                  <c:v>6.3E-2</c:v>
                </c:pt>
                <c:pt idx="14" formatCode="0.0%">
                  <c:v>0.3</c:v>
                </c:pt>
                <c:pt idx="15">
                  <c:v>0.1208</c:v>
                </c:pt>
              </c:numCache>
            </c:numRef>
          </c:val>
          <c:extLst>
            <c:ext xmlns:c16="http://schemas.microsoft.com/office/drawing/2014/chart" uri="{C3380CC4-5D6E-409C-BE32-E72D297353CC}">
              <c16:uniqueId val="{00000021-F949-44B3-BAE2-A97213686781}"/>
            </c:ext>
          </c:extLst>
        </c:ser>
        <c:dLbls>
          <c:showLegendKey val="0"/>
          <c:showVal val="0"/>
          <c:showCatName val="0"/>
          <c:showSerName val="0"/>
          <c:showPercent val="0"/>
          <c:showBubbleSize val="0"/>
        </c:dLbls>
        <c:gapWidth val="30"/>
        <c:axId val="87414112"/>
        <c:axId val="87414504"/>
      </c:barChart>
      <c:catAx>
        <c:axId val="87414112"/>
        <c:scaling>
          <c:orientation val="minMax"/>
        </c:scaling>
        <c:delete val="0"/>
        <c:axPos val="b"/>
        <c:numFmt formatCode="General" sourceLinked="0"/>
        <c:majorTickMark val="none"/>
        <c:minorTickMark val="none"/>
        <c:tickLblPos val="nextTo"/>
        <c:txPr>
          <a:bodyPr/>
          <a:lstStyle/>
          <a:p>
            <a:pPr>
              <a:defRPr sz="1100"/>
            </a:pPr>
            <a:endParaRPr lang="en-US"/>
          </a:p>
        </c:txPr>
        <c:crossAx val="87414504"/>
        <c:crossesAt val="0"/>
        <c:auto val="1"/>
        <c:lblAlgn val="ctr"/>
        <c:lblOffset val="100"/>
        <c:noMultiLvlLbl val="0"/>
      </c:catAx>
      <c:valAx>
        <c:axId val="87414504"/>
        <c:scaling>
          <c:orientation val="minMax"/>
          <c:max val="0.8"/>
        </c:scaling>
        <c:delete val="0"/>
        <c:axPos val="l"/>
        <c:title>
          <c:tx>
            <c:rich>
              <a:bodyPr rot="-5400000" vert="horz"/>
              <a:lstStyle/>
              <a:p>
                <a:pPr>
                  <a:defRPr sz="1800"/>
                </a:pPr>
                <a:r>
                  <a:rPr lang="en-US" sz="1800"/>
                  <a:t>%</a:t>
                </a:r>
              </a:p>
            </c:rich>
          </c:tx>
          <c:layout/>
          <c:overlay val="0"/>
        </c:title>
        <c:numFmt formatCode="0%" sourceLinked="0"/>
        <c:majorTickMark val="out"/>
        <c:minorTickMark val="none"/>
        <c:tickLblPos val="nextTo"/>
        <c:txPr>
          <a:bodyPr/>
          <a:lstStyle/>
          <a:p>
            <a:pPr>
              <a:defRPr sz="1200"/>
            </a:pPr>
            <a:endParaRPr lang="en-US"/>
          </a:p>
        </c:txPr>
        <c:crossAx val="87414112"/>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layout/>
      <c:overlay val="0"/>
    </c:title>
    <c:autoTitleDeleted val="0"/>
    <c:plotArea>
      <c:layout/>
      <c:barChart>
        <c:barDir val="col"/>
        <c:grouping val="clustered"/>
        <c:varyColors val="0"/>
        <c:ser>
          <c:idx val="0"/>
          <c:order val="0"/>
          <c:tx>
            <c:strRef>
              <c:f>'Summary per factory'!$B$51</c:f>
              <c:strCache>
                <c:ptCount val="1"/>
                <c:pt idx="0">
                  <c:v>AI of lines in TPM</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0C4F-4196-8315-5CAB2A54EE32}"/>
              </c:ext>
            </c:extLst>
          </c:dPt>
          <c:dPt>
            <c:idx val="3"/>
            <c:invertIfNegative val="0"/>
            <c:bubble3D val="0"/>
            <c:spPr>
              <a:solidFill>
                <a:srgbClr val="00B050"/>
              </a:solidFill>
            </c:spPr>
            <c:extLst>
              <c:ext xmlns:c16="http://schemas.microsoft.com/office/drawing/2014/chart" uri="{C3380CC4-5D6E-409C-BE32-E72D297353CC}">
                <c16:uniqueId val="{00000003-0C4F-4196-8315-5CAB2A54EE32}"/>
              </c:ext>
            </c:extLst>
          </c:dPt>
          <c:dPt>
            <c:idx val="5"/>
            <c:invertIfNegative val="0"/>
            <c:bubble3D val="0"/>
            <c:spPr>
              <a:solidFill>
                <a:srgbClr val="00B050"/>
              </a:solidFill>
            </c:spPr>
            <c:extLst>
              <c:ext xmlns:c16="http://schemas.microsoft.com/office/drawing/2014/chart" uri="{C3380CC4-5D6E-409C-BE32-E72D297353CC}">
                <c16:uniqueId val="{00000005-0C4F-4196-8315-5CAB2A54EE32}"/>
              </c:ext>
            </c:extLst>
          </c:dPt>
          <c:dPt>
            <c:idx val="7"/>
            <c:invertIfNegative val="0"/>
            <c:bubble3D val="0"/>
            <c:spPr>
              <a:solidFill>
                <a:srgbClr val="FF0000"/>
              </a:solidFill>
            </c:spPr>
            <c:extLst>
              <c:ext xmlns:c16="http://schemas.microsoft.com/office/drawing/2014/chart" uri="{C3380CC4-5D6E-409C-BE32-E72D297353CC}">
                <c16:uniqueId val="{00000007-0C4F-4196-8315-5CAB2A54EE32}"/>
              </c:ext>
            </c:extLst>
          </c:dPt>
          <c:dPt>
            <c:idx val="9"/>
            <c:invertIfNegative val="0"/>
            <c:bubble3D val="0"/>
            <c:spPr>
              <a:solidFill>
                <a:srgbClr val="FF0000"/>
              </a:solidFill>
            </c:spPr>
            <c:extLst>
              <c:ext xmlns:c16="http://schemas.microsoft.com/office/drawing/2014/chart" uri="{C3380CC4-5D6E-409C-BE32-E72D297353CC}">
                <c16:uniqueId val="{00000009-0C4F-4196-8315-5CAB2A54EE32}"/>
              </c:ext>
            </c:extLst>
          </c:dPt>
          <c:dPt>
            <c:idx val="10"/>
            <c:invertIfNegative val="0"/>
            <c:bubble3D val="0"/>
            <c:extLst>
              <c:ext xmlns:c16="http://schemas.microsoft.com/office/drawing/2014/chart" uri="{C3380CC4-5D6E-409C-BE32-E72D297353CC}">
                <c16:uniqueId val="{0000000A-0C4F-4196-8315-5CAB2A54EE32}"/>
              </c:ext>
            </c:extLst>
          </c:dPt>
          <c:dPt>
            <c:idx val="11"/>
            <c:invertIfNegative val="0"/>
            <c:bubble3D val="0"/>
            <c:spPr>
              <a:solidFill>
                <a:srgbClr val="00B050"/>
              </a:solidFill>
            </c:spPr>
            <c:extLst>
              <c:ext xmlns:c16="http://schemas.microsoft.com/office/drawing/2014/chart" uri="{C3380CC4-5D6E-409C-BE32-E72D297353CC}">
                <c16:uniqueId val="{0000000C-0C4F-4196-8315-5CAB2A54EE32}"/>
              </c:ext>
            </c:extLst>
          </c:dPt>
          <c:dPt>
            <c:idx val="12"/>
            <c:invertIfNegative val="0"/>
            <c:bubble3D val="0"/>
            <c:extLst>
              <c:ext xmlns:c16="http://schemas.microsoft.com/office/drawing/2014/chart" uri="{C3380CC4-5D6E-409C-BE32-E72D297353CC}">
                <c16:uniqueId val="{0000000D-0C4F-4196-8315-5CAB2A54EE32}"/>
              </c:ext>
            </c:extLst>
          </c:dPt>
          <c:dPt>
            <c:idx val="13"/>
            <c:invertIfNegative val="0"/>
            <c:bubble3D val="0"/>
            <c:spPr>
              <a:solidFill>
                <a:srgbClr val="FF0000"/>
              </a:solidFill>
            </c:spPr>
            <c:extLst>
              <c:ext xmlns:c16="http://schemas.microsoft.com/office/drawing/2014/chart" uri="{C3380CC4-5D6E-409C-BE32-E72D297353CC}">
                <c16:uniqueId val="{0000000F-0C4F-4196-8315-5CAB2A54EE32}"/>
              </c:ext>
            </c:extLst>
          </c:dPt>
          <c:dPt>
            <c:idx val="14"/>
            <c:invertIfNegative val="0"/>
            <c:bubble3D val="0"/>
            <c:extLst>
              <c:ext xmlns:c16="http://schemas.microsoft.com/office/drawing/2014/chart" uri="{C3380CC4-5D6E-409C-BE32-E72D297353CC}">
                <c16:uniqueId val="{00000010-0C4F-4196-8315-5CAB2A54EE32}"/>
              </c:ext>
            </c:extLst>
          </c:dPt>
          <c:dPt>
            <c:idx val="15"/>
            <c:invertIfNegative val="0"/>
            <c:bubble3D val="0"/>
            <c:spPr>
              <a:solidFill>
                <a:srgbClr val="FF0000"/>
              </a:solidFill>
            </c:spPr>
            <c:extLst>
              <c:ext xmlns:c16="http://schemas.microsoft.com/office/drawing/2014/chart" uri="{C3380CC4-5D6E-409C-BE32-E72D297353CC}">
                <c16:uniqueId val="{00000012-0C4F-4196-8315-5CAB2A54EE32}"/>
              </c:ext>
            </c:extLst>
          </c:dPt>
          <c:dPt>
            <c:idx val="16"/>
            <c:invertIfNegative val="0"/>
            <c:bubble3D val="0"/>
            <c:spPr>
              <a:solidFill>
                <a:srgbClr val="FF0000"/>
              </a:solidFill>
            </c:spPr>
            <c:extLst>
              <c:ext xmlns:c16="http://schemas.microsoft.com/office/drawing/2014/chart" uri="{C3380CC4-5D6E-409C-BE32-E72D297353CC}">
                <c16:uniqueId val="{00000014-0C4F-4196-8315-5CAB2A54EE32}"/>
              </c:ext>
            </c:extLst>
          </c:dPt>
          <c:dPt>
            <c:idx val="17"/>
            <c:invertIfNegative val="0"/>
            <c:bubble3D val="0"/>
            <c:extLst>
              <c:ext xmlns:c16="http://schemas.microsoft.com/office/drawing/2014/chart" uri="{C3380CC4-5D6E-409C-BE32-E72D297353CC}">
                <c16:uniqueId val="{00000015-0C4F-4196-8315-5CAB2A54EE32}"/>
              </c:ext>
            </c:extLst>
          </c:dPt>
          <c:dPt>
            <c:idx val="18"/>
            <c:invertIfNegative val="0"/>
            <c:bubble3D val="0"/>
            <c:spPr>
              <a:solidFill>
                <a:srgbClr val="FF0000"/>
              </a:solidFill>
            </c:spPr>
            <c:extLst>
              <c:ext xmlns:c16="http://schemas.microsoft.com/office/drawing/2014/chart" uri="{C3380CC4-5D6E-409C-BE32-E72D297353CC}">
                <c16:uniqueId val="{00000017-0C4F-4196-8315-5CAB2A54EE32}"/>
              </c:ext>
            </c:extLst>
          </c:dPt>
          <c:dPt>
            <c:idx val="19"/>
            <c:invertIfNegative val="0"/>
            <c:bubble3D val="0"/>
            <c:extLst>
              <c:ext xmlns:c16="http://schemas.microsoft.com/office/drawing/2014/chart" uri="{C3380CC4-5D6E-409C-BE32-E72D297353CC}">
                <c16:uniqueId val="{00000018-0C4F-4196-8315-5CAB2A54EE32}"/>
              </c:ext>
            </c:extLst>
          </c:dPt>
          <c:dPt>
            <c:idx val="20"/>
            <c:invertIfNegative val="0"/>
            <c:bubble3D val="0"/>
            <c:spPr>
              <a:solidFill>
                <a:srgbClr val="FF0000"/>
              </a:solidFill>
            </c:spPr>
            <c:extLst>
              <c:ext xmlns:c16="http://schemas.microsoft.com/office/drawing/2014/chart" uri="{C3380CC4-5D6E-409C-BE32-E72D297353CC}">
                <c16:uniqueId val="{0000001A-0C4F-4196-8315-5CAB2A54EE32}"/>
              </c:ext>
            </c:extLst>
          </c:dPt>
          <c:dPt>
            <c:idx val="21"/>
            <c:invertIfNegative val="0"/>
            <c:bubble3D val="0"/>
            <c:extLst>
              <c:ext xmlns:c16="http://schemas.microsoft.com/office/drawing/2014/chart" uri="{C3380CC4-5D6E-409C-BE32-E72D297353CC}">
                <c16:uniqueId val="{0000001B-0C4F-4196-8315-5CAB2A54EE32}"/>
              </c:ext>
            </c:extLst>
          </c:dPt>
          <c:dPt>
            <c:idx val="22"/>
            <c:invertIfNegative val="0"/>
            <c:bubble3D val="0"/>
            <c:spPr>
              <a:solidFill>
                <a:srgbClr val="FF0000"/>
              </a:solidFill>
            </c:spPr>
            <c:extLst>
              <c:ext xmlns:c16="http://schemas.microsoft.com/office/drawing/2014/chart" uri="{C3380CC4-5D6E-409C-BE32-E72D297353CC}">
                <c16:uniqueId val="{0000001D-0C4F-4196-8315-5CAB2A54EE32}"/>
              </c:ext>
            </c:extLst>
          </c:dPt>
          <c:dPt>
            <c:idx val="23"/>
            <c:invertIfNegative val="0"/>
            <c:bubble3D val="0"/>
            <c:extLst>
              <c:ext xmlns:c16="http://schemas.microsoft.com/office/drawing/2014/chart" uri="{C3380CC4-5D6E-409C-BE32-E72D297353CC}">
                <c16:uniqueId val="{0000001E-0C4F-4196-8315-5CAB2A54EE32}"/>
              </c:ext>
            </c:extLst>
          </c:dPt>
          <c:dPt>
            <c:idx val="24"/>
            <c:invertIfNegative val="0"/>
            <c:bubble3D val="0"/>
            <c:spPr>
              <a:solidFill>
                <a:srgbClr val="FF0000"/>
              </a:solidFill>
            </c:spPr>
            <c:extLst>
              <c:ext xmlns:c16="http://schemas.microsoft.com/office/drawing/2014/chart" uri="{C3380CC4-5D6E-409C-BE32-E72D297353CC}">
                <c16:uniqueId val="{00000020-0C4F-4196-8315-5CAB2A54EE32}"/>
              </c:ext>
            </c:extLst>
          </c:dPt>
          <c:dPt>
            <c:idx val="25"/>
            <c:invertIfNegative val="0"/>
            <c:bubble3D val="0"/>
            <c:extLst>
              <c:ext xmlns:c16="http://schemas.microsoft.com/office/drawing/2014/chart" uri="{C3380CC4-5D6E-409C-BE32-E72D297353CC}">
                <c16:uniqueId val="{00000021-0C4F-4196-8315-5CAB2A54EE32}"/>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factory'!$L$51:$AA$51</c:f>
              <c:numCache>
                <c:formatCode>0%</c:formatCode>
                <c:ptCount val="16"/>
                <c:pt idx="0" formatCode="0.0%">
                  <c:v>0.84</c:v>
                </c:pt>
                <c:pt idx="1">
                  <c:v>0.79928571428571427</c:v>
                </c:pt>
                <c:pt idx="2">
                  <c:v>0.73</c:v>
                </c:pt>
                <c:pt idx="3">
                  <c:v>0.73099999999999998</c:v>
                </c:pt>
                <c:pt idx="4">
                  <c:v>0.85</c:v>
                </c:pt>
                <c:pt idx="5">
                  <c:v>0.87599999999999989</c:v>
                </c:pt>
                <c:pt idx="6">
                  <c:v>0.85</c:v>
                </c:pt>
                <c:pt idx="7">
                  <c:v>0.79200000000000004</c:v>
                </c:pt>
                <c:pt idx="8">
                  <c:v>0.83</c:v>
                </c:pt>
                <c:pt idx="9">
                  <c:v>0.79400000000000004</c:v>
                </c:pt>
                <c:pt idx="10">
                  <c:v>0.85</c:v>
                </c:pt>
                <c:pt idx="11">
                  <c:v>0.85099999999999998</c:v>
                </c:pt>
                <c:pt idx="12" formatCode="0.0%">
                  <c:v>0.83</c:v>
                </c:pt>
                <c:pt idx="13">
                  <c:v>0.82499999999999996</c:v>
                </c:pt>
                <c:pt idx="14" formatCode="0.0%">
                  <c:v>0.78</c:v>
                </c:pt>
                <c:pt idx="15">
                  <c:v>0.72599999999999998</c:v>
                </c:pt>
              </c:numCache>
            </c:numRef>
          </c:val>
          <c:extLst>
            <c:ext xmlns:c16="http://schemas.microsoft.com/office/drawing/2014/chart" uri="{C3380CC4-5D6E-409C-BE32-E72D297353CC}">
              <c16:uniqueId val="{00000022-0C4F-4196-8315-5CAB2A54EE32}"/>
            </c:ext>
          </c:extLst>
        </c:ser>
        <c:dLbls>
          <c:showLegendKey val="0"/>
          <c:showVal val="0"/>
          <c:showCatName val="0"/>
          <c:showSerName val="0"/>
          <c:showPercent val="0"/>
          <c:showBubbleSize val="0"/>
        </c:dLbls>
        <c:gapWidth val="30"/>
        <c:axId val="87415288"/>
        <c:axId val="87415680"/>
      </c:barChart>
      <c:catAx>
        <c:axId val="87415288"/>
        <c:scaling>
          <c:orientation val="minMax"/>
        </c:scaling>
        <c:delete val="0"/>
        <c:axPos val="b"/>
        <c:numFmt formatCode="General" sourceLinked="0"/>
        <c:majorTickMark val="none"/>
        <c:minorTickMark val="none"/>
        <c:tickLblPos val="nextTo"/>
        <c:txPr>
          <a:bodyPr/>
          <a:lstStyle/>
          <a:p>
            <a:pPr>
              <a:defRPr sz="1100"/>
            </a:pPr>
            <a:endParaRPr lang="en-US"/>
          </a:p>
        </c:txPr>
        <c:crossAx val="87415680"/>
        <c:crossesAt val="-100"/>
        <c:auto val="1"/>
        <c:lblAlgn val="ctr"/>
        <c:lblOffset val="100"/>
        <c:noMultiLvlLbl val="0"/>
      </c:catAx>
      <c:valAx>
        <c:axId val="87415680"/>
        <c:scaling>
          <c:orientation val="minMax"/>
          <c:max val="1"/>
          <c:min val="0"/>
        </c:scaling>
        <c:delete val="0"/>
        <c:axPos val="l"/>
        <c:title>
          <c:tx>
            <c:rich>
              <a:bodyPr rot="-5400000" vert="horz"/>
              <a:lstStyle/>
              <a:p>
                <a:pPr>
                  <a:defRPr sz="1050"/>
                </a:pPr>
                <a:r>
                  <a:rPr lang="en-US" sz="1050"/>
                  <a:t>%</a:t>
                </a:r>
              </a:p>
            </c:rich>
          </c:tx>
          <c:layout/>
          <c:overlay val="0"/>
        </c:title>
        <c:numFmt formatCode="0%" sourceLinked="0"/>
        <c:majorTickMark val="out"/>
        <c:minorTickMark val="none"/>
        <c:tickLblPos val="nextTo"/>
        <c:txPr>
          <a:bodyPr/>
          <a:lstStyle/>
          <a:p>
            <a:pPr>
              <a:defRPr sz="1200"/>
            </a:pPr>
            <a:endParaRPr lang="en-US"/>
          </a:p>
        </c:txPr>
        <c:crossAx val="87415288"/>
        <c:crosses val="autoZero"/>
        <c:crossBetween val="between"/>
        <c:majorUnit val="0.1"/>
        <c:minorUnit val="2.0000000000000005E-3"/>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overlay val="0"/>
    </c:title>
    <c:autoTitleDeleted val="0"/>
    <c:plotArea>
      <c:layout/>
      <c:barChart>
        <c:barDir val="col"/>
        <c:grouping val="clustered"/>
        <c:varyColors val="0"/>
        <c:ser>
          <c:idx val="0"/>
          <c:order val="0"/>
          <c:tx>
            <c:strRef>
              <c:f>'Summary per factory'!$B$50</c:f>
              <c:strCache>
                <c:ptCount val="1"/>
                <c:pt idx="0">
                  <c:v>AI of Pilot Lines </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9CE5-4C43-88E3-95CD01690F79}"/>
              </c:ext>
            </c:extLst>
          </c:dPt>
          <c:dPt>
            <c:idx val="5"/>
            <c:invertIfNegative val="0"/>
            <c:bubble3D val="0"/>
            <c:spPr>
              <a:solidFill>
                <a:srgbClr val="00B050"/>
              </a:solidFill>
            </c:spPr>
            <c:extLst>
              <c:ext xmlns:c16="http://schemas.microsoft.com/office/drawing/2014/chart" uri="{C3380CC4-5D6E-409C-BE32-E72D297353CC}">
                <c16:uniqueId val="{00000003-9CE5-4C43-88E3-95CD01690F79}"/>
              </c:ext>
            </c:extLst>
          </c:dPt>
          <c:dPt>
            <c:idx val="7"/>
            <c:invertIfNegative val="0"/>
            <c:bubble3D val="0"/>
            <c:spPr>
              <a:solidFill>
                <a:srgbClr val="00B050"/>
              </a:solidFill>
            </c:spPr>
            <c:extLst>
              <c:ext xmlns:c16="http://schemas.microsoft.com/office/drawing/2014/chart" uri="{C3380CC4-5D6E-409C-BE32-E72D297353CC}">
                <c16:uniqueId val="{00000005-9CE5-4C43-88E3-95CD01690F79}"/>
              </c:ext>
            </c:extLst>
          </c:dPt>
          <c:dPt>
            <c:idx val="9"/>
            <c:invertIfNegative val="0"/>
            <c:bubble3D val="0"/>
            <c:spPr>
              <a:solidFill>
                <a:srgbClr val="FF0000"/>
              </a:solidFill>
            </c:spPr>
            <c:extLst>
              <c:ext xmlns:c16="http://schemas.microsoft.com/office/drawing/2014/chart" uri="{C3380CC4-5D6E-409C-BE32-E72D297353CC}">
                <c16:uniqueId val="{00000007-9CE5-4C43-88E3-95CD01690F79}"/>
              </c:ext>
            </c:extLst>
          </c:dPt>
          <c:dPt>
            <c:idx val="10"/>
            <c:invertIfNegative val="0"/>
            <c:bubble3D val="0"/>
            <c:extLst>
              <c:ext xmlns:c16="http://schemas.microsoft.com/office/drawing/2014/chart" uri="{C3380CC4-5D6E-409C-BE32-E72D297353CC}">
                <c16:uniqueId val="{00000008-9CE5-4C43-88E3-95CD01690F79}"/>
              </c:ext>
            </c:extLst>
          </c:dPt>
          <c:dPt>
            <c:idx val="11"/>
            <c:invertIfNegative val="0"/>
            <c:bubble3D val="0"/>
            <c:spPr>
              <a:solidFill>
                <a:srgbClr val="FF0000"/>
              </a:solidFill>
            </c:spPr>
            <c:extLst>
              <c:ext xmlns:c16="http://schemas.microsoft.com/office/drawing/2014/chart" uri="{C3380CC4-5D6E-409C-BE32-E72D297353CC}">
                <c16:uniqueId val="{0000000A-9CE5-4C43-88E3-95CD01690F79}"/>
              </c:ext>
            </c:extLst>
          </c:dPt>
          <c:dPt>
            <c:idx val="12"/>
            <c:invertIfNegative val="0"/>
            <c:bubble3D val="0"/>
            <c:extLst>
              <c:ext xmlns:c16="http://schemas.microsoft.com/office/drawing/2014/chart" uri="{C3380CC4-5D6E-409C-BE32-E72D297353CC}">
                <c16:uniqueId val="{0000000B-9CE5-4C43-88E3-95CD01690F79}"/>
              </c:ext>
            </c:extLst>
          </c:dPt>
          <c:dPt>
            <c:idx val="13"/>
            <c:invertIfNegative val="0"/>
            <c:bubble3D val="0"/>
            <c:spPr>
              <a:solidFill>
                <a:srgbClr val="FF0000"/>
              </a:solidFill>
            </c:spPr>
            <c:extLst>
              <c:ext xmlns:c16="http://schemas.microsoft.com/office/drawing/2014/chart" uri="{C3380CC4-5D6E-409C-BE32-E72D297353CC}">
                <c16:uniqueId val="{0000000D-9CE5-4C43-88E3-95CD01690F79}"/>
              </c:ext>
            </c:extLst>
          </c:dPt>
          <c:dPt>
            <c:idx val="14"/>
            <c:invertIfNegative val="0"/>
            <c:bubble3D val="0"/>
            <c:extLst>
              <c:ext xmlns:c16="http://schemas.microsoft.com/office/drawing/2014/chart" uri="{C3380CC4-5D6E-409C-BE32-E72D297353CC}">
                <c16:uniqueId val="{0000000E-9CE5-4C43-88E3-95CD01690F79}"/>
              </c:ext>
            </c:extLst>
          </c:dPt>
          <c:dPt>
            <c:idx val="15"/>
            <c:invertIfNegative val="0"/>
            <c:bubble3D val="0"/>
            <c:spPr>
              <a:solidFill>
                <a:srgbClr val="00B050"/>
              </a:solidFill>
            </c:spPr>
            <c:extLst>
              <c:ext xmlns:c16="http://schemas.microsoft.com/office/drawing/2014/chart" uri="{C3380CC4-5D6E-409C-BE32-E72D297353CC}">
                <c16:uniqueId val="{00000010-9CE5-4C43-88E3-95CD01690F79}"/>
              </c:ext>
            </c:extLst>
          </c:dPt>
          <c:dPt>
            <c:idx val="16"/>
            <c:invertIfNegative val="0"/>
            <c:bubble3D val="0"/>
            <c:extLst>
              <c:ext xmlns:c16="http://schemas.microsoft.com/office/drawing/2014/chart" uri="{C3380CC4-5D6E-409C-BE32-E72D297353CC}">
                <c16:uniqueId val="{00000011-9CE5-4C43-88E3-95CD01690F79}"/>
              </c:ext>
            </c:extLst>
          </c:dPt>
          <c:dPt>
            <c:idx val="17"/>
            <c:invertIfNegative val="0"/>
            <c:bubble3D val="0"/>
            <c:extLst>
              <c:ext xmlns:c16="http://schemas.microsoft.com/office/drawing/2014/chart" uri="{C3380CC4-5D6E-409C-BE32-E72D297353CC}">
                <c16:uniqueId val="{00000012-9CE5-4C43-88E3-95CD01690F79}"/>
              </c:ext>
            </c:extLst>
          </c:dPt>
          <c:dPt>
            <c:idx val="18"/>
            <c:invertIfNegative val="0"/>
            <c:bubble3D val="0"/>
            <c:extLst>
              <c:ext xmlns:c16="http://schemas.microsoft.com/office/drawing/2014/chart" uri="{C3380CC4-5D6E-409C-BE32-E72D297353CC}">
                <c16:uniqueId val="{00000013-9CE5-4C43-88E3-95CD01690F79}"/>
              </c:ext>
            </c:extLst>
          </c:dPt>
          <c:dPt>
            <c:idx val="19"/>
            <c:invertIfNegative val="0"/>
            <c:bubble3D val="0"/>
            <c:extLst>
              <c:ext xmlns:c16="http://schemas.microsoft.com/office/drawing/2014/chart" uri="{C3380CC4-5D6E-409C-BE32-E72D297353CC}">
                <c16:uniqueId val="{00000014-9CE5-4C43-88E3-95CD01690F79}"/>
              </c:ext>
            </c:extLst>
          </c:dPt>
          <c:dPt>
            <c:idx val="20"/>
            <c:invertIfNegative val="0"/>
            <c:bubble3D val="0"/>
            <c:extLst>
              <c:ext xmlns:c16="http://schemas.microsoft.com/office/drawing/2014/chart" uri="{C3380CC4-5D6E-409C-BE32-E72D297353CC}">
                <c16:uniqueId val="{00000015-9CE5-4C43-88E3-95CD01690F79}"/>
              </c:ext>
            </c:extLst>
          </c:dPt>
          <c:dPt>
            <c:idx val="21"/>
            <c:invertIfNegative val="0"/>
            <c:bubble3D val="0"/>
            <c:extLst>
              <c:ext xmlns:c16="http://schemas.microsoft.com/office/drawing/2014/chart" uri="{C3380CC4-5D6E-409C-BE32-E72D297353CC}">
                <c16:uniqueId val="{00000016-9CE5-4C43-88E3-95CD01690F79}"/>
              </c:ext>
            </c:extLst>
          </c:dPt>
          <c:dPt>
            <c:idx val="22"/>
            <c:invertIfNegative val="0"/>
            <c:bubble3D val="0"/>
            <c:extLst>
              <c:ext xmlns:c16="http://schemas.microsoft.com/office/drawing/2014/chart" uri="{C3380CC4-5D6E-409C-BE32-E72D297353CC}">
                <c16:uniqueId val="{00000017-9CE5-4C43-88E3-95CD01690F79}"/>
              </c:ext>
            </c:extLst>
          </c:dPt>
          <c:dPt>
            <c:idx val="23"/>
            <c:invertIfNegative val="0"/>
            <c:bubble3D val="0"/>
            <c:extLst>
              <c:ext xmlns:c16="http://schemas.microsoft.com/office/drawing/2014/chart" uri="{C3380CC4-5D6E-409C-BE32-E72D297353CC}">
                <c16:uniqueId val="{00000018-9CE5-4C43-88E3-95CD01690F79}"/>
              </c:ext>
            </c:extLst>
          </c:dPt>
          <c:dPt>
            <c:idx val="24"/>
            <c:invertIfNegative val="0"/>
            <c:bubble3D val="0"/>
            <c:extLst>
              <c:ext xmlns:c16="http://schemas.microsoft.com/office/drawing/2014/chart" uri="{C3380CC4-5D6E-409C-BE32-E72D297353CC}">
                <c16:uniqueId val="{00000019-9CE5-4C43-88E3-95CD01690F79}"/>
              </c:ext>
            </c:extLst>
          </c:dPt>
          <c:dPt>
            <c:idx val="25"/>
            <c:invertIfNegative val="0"/>
            <c:bubble3D val="0"/>
            <c:extLst>
              <c:ext xmlns:c16="http://schemas.microsoft.com/office/drawing/2014/chart" uri="{C3380CC4-5D6E-409C-BE32-E72D297353CC}">
                <c16:uniqueId val="{0000001A-9CE5-4C43-88E3-95CD01690F79}"/>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factory'!$L$50:$AA$50</c:f>
              <c:numCache>
                <c:formatCode>0%</c:formatCode>
                <c:ptCount val="16"/>
                <c:pt idx="0" formatCode="0.0%">
                  <c:v>0.86</c:v>
                </c:pt>
                <c:pt idx="1">
                  <c:v>0.84284990191386167</c:v>
                </c:pt>
                <c:pt idx="2">
                  <c:v>0.75</c:v>
                </c:pt>
                <c:pt idx="3">
                  <c:v>0</c:v>
                </c:pt>
                <c:pt idx="4">
                  <c:v>0.87</c:v>
                </c:pt>
                <c:pt idx="5">
                  <c:v>0.88700000000000001</c:v>
                </c:pt>
                <c:pt idx="6">
                  <c:v>0.87</c:v>
                </c:pt>
                <c:pt idx="7">
                  <c:v>0.86799999999999999</c:v>
                </c:pt>
                <c:pt idx="8">
                  <c:v>0.85</c:v>
                </c:pt>
                <c:pt idx="9">
                  <c:v>0.79509941148316998</c:v>
                </c:pt>
                <c:pt idx="10">
                  <c:v>0.87</c:v>
                </c:pt>
                <c:pt idx="11">
                  <c:v>0.86199999999999999</c:v>
                </c:pt>
                <c:pt idx="12" formatCode="0.0%">
                  <c:v>0.85</c:v>
                </c:pt>
                <c:pt idx="13">
                  <c:v>0.83599999999999997</c:v>
                </c:pt>
                <c:pt idx="14" formatCode="0.0%">
                  <c:v>0.8</c:v>
                </c:pt>
                <c:pt idx="15">
                  <c:v>0.80900000000000005</c:v>
                </c:pt>
              </c:numCache>
            </c:numRef>
          </c:val>
          <c:extLst>
            <c:ext xmlns:c16="http://schemas.microsoft.com/office/drawing/2014/chart" uri="{C3380CC4-5D6E-409C-BE32-E72D297353CC}">
              <c16:uniqueId val="{0000001B-9CE5-4C43-88E3-95CD01690F79}"/>
            </c:ext>
          </c:extLst>
        </c:ser>
        <c:dLbls>
          <c:showLegendKey val="0"/>
          <c:showVal val="0"/>
          <c:showCatName val="0"/>
          <c:showSerName val="0"/>
          <c:showPercent val="0"/>
          <c:showBubbleSize val="0"/>
        </c:dLbls>
        <c:gapWidth val="30"/>
        <c:axId val="87416464"/>
        <c:axId val="87416856"/>
      </c:barChart>
      <c:catAx>
        <c:axId val="87416464"/>
        <c:scaling>
          <c:orientation val="minMax"/>
        </c:scaling>
        <c:delete val="0"/>
        <c:axPos val="b"/>
        <c:numFmt formatCode="General" sourceLinked="0"/>
        <c:majorTickMark val="none"/>
        <c:minorTickMark val="none"/>
        <c:tickLblPos val="nextTo"/>
        <c:crossAx val="87416856"/>
        <c:crossesAt val="-100"/>
        <c:auto val="1"/>
        <c:lblAlgn val="ctr"/>
        <c:lblOffset val="100"/>
        <c:noMultiLvlLbl val="0"/>
      </c:catAx>
      <c:valAx>
        <c:axId val="87416856"/>
        <c:scaling>
          <c:orientation val="minMax"/>
          <c:max val="1.05"/>
          <c:min val="0.5"/>
        </c:scaling>
        <c:delete val="0"/>
        <c:axPos val="l"/>
        <c:title>
          <c:tx>
            <c:rich>
              <a:bodyPr rot="-5400000" vert="horz"/>
              <a:lstStyle/>
              <a:p>
                <a:pPr>
                  <a:defRPr sz="1400"/>
                </a:pPr>
                <a:r>
                  <a:rPr lang="en-US" sz="1400"/>
                  <a:t>%</a:t>
                </a:r>
              </a:p>
            </c:rich>
          </c:tx>
          <c:overlay val="0"/>
        </c:title>
        <c:numFmt formatCode="0%" sourceLinked="0"/>
        <c:majorTickMark val="out"/>
        <c:minorTickMark val="none"/>
        <c:tickLblPos val="nextTo"/>
        <c:crossAx val="87416464"/>
        <c:crosses val="autoZero"/>
        <c:crossBetween val="between"/>
        <c:majorUnit val="0.1"/>
        <c:minorUnit val="2.0000000000000005E-3"/>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userShapes r:id="rId2"/>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overlay val="0"/>
    </c:title>
    <c:autoTitleDeleted val="0"/>
    <c:plotArea>
      <c:layout/>
      <c:barChart>
        <c:barDir val="col"/>
        <c:grouping val="clustered"/>
        <c:varyColors val="0"/>
        <c:ser>
          <c:idx val="0"/>
          <c:order val="0"/>
          <c:tx>
            <c:strRef>
              <c:f>'Summary per factory'!$B$56</c:f>
              <c:strCache>
                <c:ptCount val="1"/>
                <c:pt idx="0">
                  <c:v>% Compliance to Roll-Out of Lines </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EACD-4FA0-9576-EBB15AE58419}"/>
              </c:ext>
            </c:extLst>
          </c:dPt>
          <c:dPt>
            <c:idx val="3"/>
            <c:invertIfNegative val="0"/>
            <c:bubble3D val="0"/>
            <c:spPr>
              <a:solidFill>
                <a:srgbClr val="FF0000"/>
              </a:solidFill>
            </c:spPr>
            <c:extLst>
              <c:ext xmlns:c16="http://schemas.microsoft.com/office/drawing/2014/chart" uri="{C3380CC4-5D6E-409C-BE32-E72D297353CC}">
                <c16:uniqueId val="{00000003-EACD-4FA0-9576-EBB15AE58419}"/>
              </c:ext>
            </c:extLst>
          </c:dPt>
          <c:dPt>
            <c:idx val="5"/>
            <c:invertIfNegative val="0"/>
            <c:bubble3D val="0"/>
            <c:spPr>
              <a:solidFill>
                <a:srgbClr val="00B050"/>
              </a:solidFill>
            </c:spPr>
            <c:extLst>
              <c:ext xmlns:c16="http://schemas.microsoft.com/office/drawing/2014/chart" uri="{C3380CC4-5D6E-409C-BE32-E72D297353CC}">
                <c16:uniqueId val="{00000005-EACD-4FA0-9576-EBB15AE58419}"/>
              </c:ext>
            </c:extLst>
          </c:dPt>
          <c:dPt>
            <c:idx val="7"/>
            <c:invertIfNegative val="0"/>
            <c:bubble3D val="0"/>
            <c:spPr>
              <a:solidFill>
                <a:srgbClr val="00B050"/>
              </a:solidFill>
            </c:spPr>
            <c:extLst>
              <c:ext xmlns:c16="http://schemas.microsoft.com/office/drawing/2014/chart" uri="{C3380CC4-5D6E-409C-BE32-E72D297353CC}">
                <c16:uniqueId val="{00000007-EACD-4FA0-9576-EBB15AE58419}"/>
              </c:ext>
            </c:extLst>
          </c:dPt>
          <c:dPt>
            <c:idx val="9"/>
            <c:invertIfNegative val="0"/>
            <c:bubble3D val="0"/>
            <c:spPr>
              <a:solidFill>
                <a:srgbClr val="FF0000"/>
              </a:solidFill>
            </c:spPr>
            <c:extLst>
              <c:ext xmlns:c16="http://schemas.microsoft.com/office/drawing/2014/chart" uri="{C3380CC4-5D6E-409C-BE32-E72D297353CC}">
                <c16:uniqueId val="{00000009-EACD-4FA0-9576-EBB15AE58419}"/>
              </c:ext>
            </c:extLst>
          </c:dPt>
          <c:dPt>
            <c:idx val="10"/>
            <c:invertIfNegative val="0"/>
            <c:bubble3D val="0"/>
            <c:extLst>
              <c:ext xmlns:c16="http://schemas.microsoft.com/office/drawing/2014/chart" uri="{C3380CC4-5D6E-409C-BE32-E72D297353CC}">
                <c16:uniqueId val="{0000000A-EACD-4FA0-9576-EBB15AE58419}"/>
              </c:ext>
            </c:extLst>
          </c:dPt>
          <c:dPt>
            <c:idx val="11"/>
            <c:invertIfNegative val="0"/>
            <c:bubble3D val="0"/>
            <c:spPr>
              <a:solidFill>
                <a:srgbClr val="FF2525"/>
              </a:solidFill>
            </c:spPr>
            <c:extLst>
              <c:ext xmlns:c16="http://schemas.microsoft.com/office/drawing/2014/chart" uri="{C3380CC4-5D6E-409C-BE32-E72D297353CC}">
                <c16:uniqueId val="{0000000C-EACD-4FA0-9576-EBB15AE58419}"/>
              </c:ext>
            </c:extLst>
          </c:dPt>
          <c:dPt>
            <c:idx val="13"/>
            <c:invertIfNegative val="0"/>
            <c:bubble3D val="0"/>
            <c:spPr>
              <a:solidFill>
                <a:srgbClr val="FF0000"/>
              </a:solidFill>
            </c:spPr>
            <c:extLst>
              <c:ext xmlns:c16="http://schemas.microsoft.com/office/drawing/2014/chart" uri="{C3380CC4-5D6E-409C-BE32-E72D297353CC}">
                <c16:uniqueId val="{0000000E-EACD-4FA0-9576-EBB15AE58419}"/>
              </c:ext>
            </c:extLst>
          </c:dPt>
          <c:dPt>
            <c:idx val="15"/>
            <c:invertIfNegative val="0"/>
            <c:bubble3D val="0"/>
            <c:spPr>
              <a:solidFill>
                <a:srgbClr val="00B050"/>
              </a:solidFill>
            </c:spPr>
            <c:extLst>
              <c:ext xmlns:c16="http://schemas.microsoft.com/office/drawing/2014/chart" uri="{C3380CC4-5D6E-409C-BE32-E72D297353CC}">
                <c16:uniqueId val="{00000010-EACD-4FA0-9576-EBB15AE58419}"/>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factory'!$L$56:$AA$56</c:f>
              <c:numCache>
                <c:formatCode>0%</c:formatCode>
                <c:ptCount val="16"/>
                <c:pt idx="0" formatCode="0.0%">
                  <c:v>1</c:v>
                </c:pt>
                <c:pt idx="1">
                  <c:v>0.95853061224489799</c:v>
                </c:pt>
                <c:pt idx="2">
                  <c:v>1</c:v>
                </c:pt>
                <c:pt idx="3">
                  <c:v>0.94</c:v>
                </c:pt>
                <c:pt idx="4">
                  <c:v>1</c:v>
                </c:pt>
                <c:pt idx="5">
                  <c:v>1</c:v>
                </c:pt>
                <c:pt idx="6">
                  <c:v>1</c:v>
                </c:pt>
                <c:pt idx="7">
                  <c:v>1</c:v>
                </c:pt>
                <c:pt idx="8">
                  <c:v>1</c:v>
                </c:pt>
                <c:pt idx="9">
                  <c:v>0.93571428571428583</c:v>
                </c:pt>
                <c:pt idx="10">
                  <c:v>1</c:v>
                </c:pt>
                <c:pt idx="11">
                  <c:v>0.85899999999999999</c:v>
                </c:pt>
                <c:pt idx="12" formatCode="0.0%">
                  <c:v>1</c:v>
                </c:pt>
                <c:pt idx="13">
                  <c:v>0.97499999999999998</c:v>
                </c:pt>
                <c:pt idx="14" formatCode="0.0%">
                  <c:v>1</c:v>
                </c:pt>
                <c:pt idx="15">
                  <c:v>1</c:v>
                </c:pt>
              </c:numCache>
            </c:numRef>
          </c:val>
          <c:extLst>
            <c:ext xmlns:c16="http://schemas.microsoft.com/office/drawing/2014/chart" uri="{C3380CC4-5D6E-409C-BE32-E72D297353CC}">
              <c16:uniqueId val="{00000011-EACD-4FA0-9576-EBB15AE58419}"/>
            </c:ext>
          </c:extLst>
        </c:ser>
        <c:dLbls>
          <c:showLegendKey val="0"/>
          <c:showVal val="0"/>
          <c:showCatName val="0"/>
          <c:showSerName val="0"/>
          <c:showPercent val="0"/>
          <c:showBubbleSize val="0"/>
        </c:dLbls>
        <c:gapWidth val="30"/>
        <c:axId val="87417640"/>
        <c:axId val="87418032"/>
      </c:barChart>
      <c:catAx>
        <c:axId val="87417640"/>
        <c:scaling>
          <c:orientation val="minMax"/>
        </c:scaling>
        <c:delete val="0"/>
        <c:axPos val="b"/>
        <c:numFmt formatCode="General" sourceLinked="0"/>
        <c:majorTickMark val="none"/>
        <c:minorTickMark val="none"/>
        <c:tickLblPos val="nextTo"/>
        <c:crossAx val="87418032"/>
        <c:crossesAt val="-100"/>
        <c:auto val="1"/>
        <c:lblAlgn val="ctr"/>
        <c:lblOffset val="100"/>
        <c:noMultiLvlLbl val="0"/>
      </c:catAx>
      <c:valAx>
        <c:axId val="87418032"/>
        <c:scaling>
          <c:orientation val="minMax"/>
          <c:max val="1"/>
        </c:scaling>
        <c:delete val="0"/>
        <c:axPos val="l"/>
        <c:title>
          <c:tx>
            <c:rich>
              <a:bodyPr rot="-5400000" vert="horz"/>
              <a:lstStyle/>
              <a:p>
                <a:pPr>
                  <a:defRPr sz="1600"/>
                </a:pPr>
                <a:r>
                  <a:rPr lang="en-US" sz="1600"/>
                  <a:t>%</a:t>
                </a:r>
              </a:p>
            </c:rich>
          </c:tx>
          <c:overlay val="0"/>
        </c:title>
        <c:numFmt formatCode="0%" sourceLinked="0"/>
        <c:majorTickMark val="out"/>
        <c:minorTickMark val="none"/>
        <c:tickLblPos val="nextTo"/>
        <c:crossAx val="87417640"/>
        <c:crosses val="autoZero"/>
        <c:crossBetween val="between"/>
        <c:minorUnit val="2.0000000000000005E-3"/>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layout/>
      <c:overlay val="0"/>
    </c:title>
    <c:autoTitleDeleted val="0"/>
    <c:plotArea>
      <c:layout/>
      <c:barChart>
        <c:barDir val="col"/>
        <c:grouping val="clustered"/>
        <c:varyColors val="0"/>
        <c:ser>
          <c:idx val="0"/>
          <c:order val="0"/>
          <c:tx>
            <c:strRef>
              <c:f>'Summary per factory'!$B$53</c:f>
              <c:strCache>
                <c:ptCount val="1"/>
                <c:pt idx="0">
                  <c:v>MTBS of Pilot Lines</c:v>
                </c:pt>
              </c:strCache>
            </c:strRef>
          </c:tx>
          <c:spPr>
            <a:solidFill>
              <a:sysClr val="windowText" lastClr="000000"/>
            </a:solidFill>
          </c:spPr>
          <c:invertIfNegative val="0"/>
          <c:dPt>
            <c:idx val="1"/>
            <c:invertIfNegative val="0"/>
            <c:bubble3D val="0"/>
            <c:spPr>
              <a:solidFill>
                <a:srgbClr val="00B050"/>
              </a:solidFill>
            </c:spPr>
            <c:extLst>
              <c:ext xmlns:c16="http://schemas.microsoft.com/office/drawing/2014/chart" uri="{C3380CC4-5D6E-409C-BE32-E72D297353CC}">
                <c16:uniqueId val="{00000001-A875-4E2B-B5B1-6778CD9967EB}"/>
              </c:ext>
            </c:extLst>
          </c:dPt>
          <c:dPt>
            <c:idx val="3"/>
            <c:invertIfNegative val="0"/>
            <c:bubble3D val="0"/>
            <c:spPr>
              <a:solidFill>
                <a:srgbClr val="00B050"/>
              </a:solidFill>
            </c:spPr>
            <c:extLst>
              <c:ext xmlns:c16="http://schemas.microsoft.com/office/drawing/2014/chart" uri="{C3380CC4-5D6E-409C-BE32-E72D297353CC}">
                <c16:uniqueId val="{00000003-A875-4E2B-B5B1-6778CD9967EB}"/>
              </c:ext>
            </c:extLst>
          </c:dPt>
          <c:dPt>
            <c:idx val="5"/>
            <c:invertIfNegative val="0"/>
            <c:bubble3D val="0"/>
            <c:spPr>
              <a:solidFill>
                <a:srgbClr val="FF0000"/>
              </a:solidFill>
            </c:spPr>
            <c:extLst>
              <c:ext xmlns:c16="http://schemas.microsoft.com/office/drawing/2014/chart" uri="{C3380CC4-5D6E-409C-BE32-E72D297353CC}">
                <c16:uniqueId val="{00000005-A875-4E2B-B5B1-6778CD9967EB}"/>
              </c:ext>
            </c:extLst>
          </c:dPt>
          <c:dPt>
            <c:idx val="7"/>
            <c:invertIfNegative val="0"/>
            <c:bubble3D val="0"/>
            <c:spPr>
              <a:solidFill>
                <a:srgbClr val="00B050"/>
              </a:solidFill>
            </c:spPr>
            <c:extLst>
              <c:ext xmlns:c16="http://schemas.microsoft.com/office/drawing/2014/chart" uri="{C3380CC4-5D6E-409C-BE32-E72D297353CC}">
                <c16:uniqueId val="{00000007-A875-4E2B-B5B1-6778CD9967EB}"/>
              </c:ext>
            </c:extLst>
          </c:dPt>
          <c:dPt>
            <c:idx val="10"/>
            <c:invertIfNegative val="0"/>
            <c:bubble3D val="0"/>
            <c:extLst>
              <c:ext xmlns:c16="http://schemas.microsoft.com/office/drawing/2014/chart" uri="{C3380CC4-5D6E-409C-BE32-E72D297353CC}">
                <c16:uniqueId val="{00000008-A875-4E2B-B5B1-6778CD9967EB}"/>
              </c:ext>
            </c:extLst>
          </c:dPt>
          <c:dPt>
            <c:idx val="11"/>
            <c:invertIfNegative val="0"/>
            <c:bubble3D val="0"/>
            <c:spPr>
              <a:solidFill>
                <a:srgbClr val="FF0000"/>
              </a:solidFill>
            </c:spPr>
            <c:extLst>
              <c:ext xmlns:c16="http://schemas.microsoft.com/office/drawing/2014/chart" uri="{C3380CC4-5D6E-409C-BE32-E72D297353CC}">
                <c16:uniqueId val="{0000000A-A875-4E2B-B5B1-6778CD9967EB}"/>
              </c:ext>
            </c:extLst>
          </c:dPt>
          <c:dPt>
            <c:idx val="12"/>
            <c:invertIfNegative val="0"/>
            <c:bubble3D val="0"/>
            <c:extLst>
              <c:ext xmlns:c16="http://schemas.microsoft.com/office/drawing/2014/chart" uri="{C3380CC4-5D6E-409C-BE32-E72D297353CC}">
                <c16:uniqueId val="{0000000B-A875-4E2B-B5B1-6778CD9967EB}"/>
              </c:ext>
            </c:extLst>
          </c:dPt>
          <c:dPt>
            <c:idx val="13"/>
            <c:invertIfNegative val="0"/>
            <c:bubble3D val="0"/>
            <c:spPr>
              <a:solidFill>
                <a:srgbClr val="00B050"/>
              </a:solidFill>
            </c:spPr>
            <c:extLst>
              <c:ext xmlns:c16="http://schemas.microsoft.com/office/drawing/2014/chart" uri="{C3380CC4-5D6E-409C-BE32-E72D297353CC}">
                <c16:uniqueId val="{0000000D-A875-4E2B-B5B1-6778CD9967EB}"/>
              </c:ext>
            </c:extLst>
          </c:dPt>
          <c:dPt>
            <c:idx val="14"/>
            <c:invertIfNegative val="0"/>
            <c:bubble3D val="0"/>
            <c:extLst>
              <c:ext xmlns:c16="http://schemas.microsoft.com/office/drawing/2014/chart" uri="{C3380CC4-5D6E-409C-BE32-E72D297353CC}">
                <c16:uniqueId val="{0000000E-A875-4E2B-B5B1-6778CD9967EB}"/>
              </c:ext>
            </c:extLst>
          </c:dPt>
          <c:dPt>
            <c:idx val="15"/>
            <c:invertIfNegative val="0"/>
            <c:bubble3D val="0"/>
            <c:spPr>
              <a:solidFill>
                <a:srgbClr val="00B050"/>
              </a:solidFill>
            </c:spPr>
            <c:extLst>
              <c:ext xmlns:c16="http://schemas.microsoft.com/office/drawing/2014/chart" uri="{C3380CC4-5D6E-409C-BE32-E72D297353CC}">
                <c16:uniqueId val="{00000010-A875-4E2B-B5B1-6778CD9967EB}"/>
              </c:ext>
            </c:extLst>
          </c:dPt>
          <c:dPt>
            <c:idx val="16"/>
            <c:invertIfNegative val="0"/>
            <c:bubble3D val="0"/>
            <c:spPr>
              <a:solidFill>
                <a:srgbClr val="00B050"/>
              </a:solidFill>
            </c:spPr>
            <c:extLst>
              <c:ext xmlns:c16="http://schemas.microsoft.com/office/drawing/2014/chart" uri="{C3380CC4-5D6E-409C-BE32-E72D297353CC}">
                <c16:uniqueId val="{00000012-A875-4E2B-B5B1-6778CD9967EB}"/>
              </c:ext>
            </c:extLst>
          </c:dPt>
          <c:dPt>
            <c:idx val="17"/>
            <c:invertIfNegative val="0"/>
            <c:bubble3D val="0"/>
            <c:extLst>
              <c:ext xmlns:c16="http://schemas.microsoft.com/office/drawing/2014/chart" uri="{C3380CC4-5D6E-409C-BE32-E72D297353CC}">
                <c16:uniqueId val="{00000013-A875-4E2B-B5B1-6778CD9967EB}"/>
              </c:ext>
            </c:extLst>
          </c:dPt>
          <c:dPt>
            <c:idx val="18"/>
            <c:invertIfNegative val="0"/>
            <c:bubble3D val="0"/>
            <c:extLst>
              <c:ext xmlns:c16="http://schemas.microsoft.com/office/drawing/2014/chart" uri="{C3380CC4-5D6E-409C-BE32-E72D297353CC}">
                <c16:uniqueId val="{00000014-A875-4E2B-B5B1-6778CD9967EB}"/>
              </c:ext>
            </c:extLst>
          </c:dPt>
          <c:dPt>
            <c:idx val="19"/>
            <c:invertIfNegative val="0"/>
            <c:bubble3D val="0"/>
            <c:extLst>
              <c:ext xmlns:c16="http://schemas.microsoft.com/office/drawing/2014/chart" uri="{C3380CC4-5D6E-409C-BE32-E72D297353CC}">
                <c16:uniqueId val="{00000015-A875-4E2B-B5B1-6778CD9967EB}"/>
              </c:ext>
            </c:extLst>
          </c:dPt>
          <c:dPt>
            <c:idx val="20"/>
            <c:invertIfNegative val="0"/>
            <c:bubble3D val="0"/>
            <c:spPr>
              <a:solidFill>
                <a:srgbClr val="FF0000"/>
              </a:solidFill>
            </c:spPr>
            <c:extLst>
              <c:ext xmlns:c16="http://schemas.microsoft.com/office/drawing/2014/chart" uri="{C3380CC4-5D6E-409C-BE32-E72D297353CC}">
                <c16:uniqueId val="{00000017-A875-4E2B-B5B1-6778CD9967EB}"/>
              </c:ext>
            </c:extLst>
          </c:dPt>
          <c:dPt>
            <c:idx val="21"/>
            <c:invertIfNegative val="0"/>
            <c:bubble3D val="0"/>
            <c:extLst>
              <c:ext xmlns:c16="http://schemas.microsoft.com/office/drawing/2014/chart" uri="{C3380CC4-5D6E-409C-BE32-E72D297353CC}">
                <c16:uniqueId val="{00000018-A875-4E2B-B5B1-6778CD9967EB}"/>
              </c:ext>
            </c:extLst>
          </c:dPt>
          <c:dPt>
            <c:idx val="22"/>
            <c:invertIfNegative val="0"/>
            <c:bubble3D val="0"/>
            <c:spPr>
              <a:solidFill>
                <a:srgbClr val="00B050"/>
              </a:solidFill>
            </c:spPr>
            <c:extLst>
              <c:ext xmlns:c16="http://schemas.microsoft.com/office/drawing/2014/chart" uri="{C3380CC4-5D6E-409C-BE32-E72D297353CC}">
                <c16:uniqueId val="{0000001A-A875-4E2B-B5B1-6778CD9967EB}"/>
              </c:ext>
            </c:extLst>
          </c:dPt>
          <c:dPt>
            <c:idx val="23"/>
            <c:invertIfNegative val="0"/>
            <c:bubble3D val="0"/>
            <c:extLst>
              <c:ext xmlns:c16="http://schemas.microsoft.com/office/drawing/2014/chart" uri="{C3380CC4-5D6E-409C-BE32-E72D297353CC}">
                <c16:uniqueId val="{0000001B-A875-4E2B-B5B1-6778CD9967EB}"/>
              </c:ext>
            </c:extLst>
          </c:dPt>
          <c:dPt>
            <c:idx val="24"/>
            <c:invertIfNegative val="0"/>
            <c:bubble3D val="0"/>
            <c:spPr>
              <a:solidFill>
                <a:srgbClr val="00B050"/>
              </a:solidFill>
            </c:spPr>
            <c:extLst>
              <c:ext xmlns:c16="http://schemas.microsoft.com/office/drawing/2014/chart" uri="{C3380CC4-5D6E-409C-BE32-E72D297353CC}">
                <c16:uniqueId val="{0000001D-A875-4E2B-B5B1-6778CD9967EB}"/>
              </c:ext>
            </c:extLst>
          </c:dPt>
          <c:dPt>
            <c:idx val="25"/>
            <c:invertIfNegative val="0"/>
            <c:bubble3D val="0"/>
            <c:extLst>
              <c:ext xmlns:c16="http://schemas.microsoft.com/office/drawing/2014/chart" uri="{C3380CC4-5D6E-409C-BE32-E72D297353CC}">
                <c16:uniqueId val="{0000001E-A875-4E2B-B5B1-6778CD9967EB}"/>
              </c:ext>
            </c:extLst>
          </c:dPt>
          <c:dLbls>
            <c:dLbl>
              <c:idx val="2"/>
              <c:spPr>
                <a:solidFill>
                  <a:sysClr val="windowText" lastClr="000000"/>
                </a:solid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6="http://schemas.microsoft.com/office/drawing/2014/chart" uri="{C3380CC4-5D6E-409C-BE32-E72D297353CC}">
                  <c16:uniqueId val="{0000001F-A875-4E2B-B5B1-6778CD9967EB}"/>
                </c:ext>
              </c:extLst>
            </c:dLbl>
            <c:dLbl>
              <c:idx val="9"/>
              <c:spPr>
                <a:solidFill>
                  <a:srgbClr val="FF0000"/>
                </a:solidFill>
                <a:ln>
                  <a:noFill/>
                </a:ln>
                <a:effectLst/>
              </c:spPr>
              <c:txPr>
                <a:bodyPr wrap="square" lIns="38100" tIns="19050" rIns="38100" bIns="19050" anchor="ctr">
                  <a:spAutoFit/>
                </a:bodyPr>
                <a:lstStyle/>
                <a:p>
                  <a:pPr>
                    <a:defRPr>
                      <a:solidFill>
                        <a:srgbClr val="FF0000"/>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20-A875-4E2B-B5B1-6778CD9967EB}"/>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factory'!$L$53:$AA$53</c:f>
              <c:numCache>
                <c:formatCode>0.00</c:formatCode>
                <c:ptCount val="16"/>
                <c:pt idx="0">
                  <c:v>2.5</c:v>
                </c:pt>
                <c:pt idx="1">
                  <c:v>7.0640476190476189</c:v>
                </c:pt>
                <c:pt idx="2">
                  <c:v>0.5</c:v>
                </c:pt>
                <c:pt idx="3">
                  <c:v>4.2183333333333337</c:v>
                </c:pt>
                <c:pt idx="4">
                  <c:v>3</c:v>
                </c:pt>
                <c:pt idx="5">
                  <c:v>2.66</c:v>
                </c:pt>
                <c:pt idx="6">
                  <c:v>2.5</c:v>
                </c:pt>
                <c:pt idx="7">
                  <c:v>3.0000000000000004</c:v>
                </c:pt>
                <c:pt idx="8">
                  <c:v>2.8</c:v>
                </c:pt>
                <c:pt idx="9">
                  <c:v>0.5</c:v>
                </c:pt>
                <c:pt idx="10">
                  <c:v>3</c:v>
                </c:pt>
                <c:pt idx="11">
                  <c:v>2.4</c:v>
                </c:pt>
                <c:pt idx="12">
                  <c:v>1.5</c:v>
                </c:pt>
                <c:pt idx="13">
                  <c:v>33.1</c:v>
                </c:pt>
                <c:pt idx="14">
                  <c:v>1</c:v>
                </c:pt>
                <c:pt idx="15">
                  <c:v>3.57</c:v>
                </c:pt>
              </c:numCache>
            </c:numRef>
          </c:val>
          <c:extLst>
            <c:ext xmlns:c16="http://schemas.microsoft.com/office/drawing/2014/chart" uri="{C3380CC4-5D6E-409C-BE32-E72D297353CC}">
              <c16:uniqueId val="{00000021-A875-4E2B-B5B1-6778CD9967EB}"/>
            </c:ext>
          </c:extLst>
        </c:ser>
        <c:dLbls>
          <c:showLegendKey val="0"/>
          <c:showVal val="0"/>
          <c:showCatName val="0"/>
          <c:showSerName val="0"/>
          <c:showPercent val="0"/>
          <c:showBubbleSize val="0"/>
        </c:dLbls>
        <c:gapWidth val="30"/>
        <c:axId val="87418816"/>
        <c:axId val="87419208"/>
      </c:barChart>
      <c:catAx>
        <c:axId val="87418816"/>
        <c:scaling>
          <c:orientation val="minMax"/>
        </c:scaling>
        <c:delete val="0"/>
        <c:axPos val="b"/>
        <c:numFmt formatCode="General" sourceLinked="0"/>
        <c:majorTickMark val="none"/>
        <c:minorTickMark val="none"/>
        <c:tickLblPos val="low"/>
        <c:crossAx val="87419208"/>
        <c:crosses val="autoZero"/>
        <c:auto val="1"/>
        <c:lblAlgn val="ctr"/>
        <c:lblOffset val="100"/>
        <c:noMultiLvlLbl val="0"/>
      </c:catAx>
      <c:valAx>
        <c:axId val="87419208"/>
        <c:scaling>
          <c:orientation val="minMax"/>
          <c:min val="0.5"/>
        </c:scaling>
        <c:delete val="0"/>
        <c:axPos val="l"/>
        <c:title>
          <c:tx>
            <c:rich>
              <a:bodyPr rot="-5400000" vert="horz"/>
              <a:lstStyle/>
              <a:p>
                <a:pPr>
                  <a:defRPr/>
                </a:pPr>
                <a:r>
                  <a:rPr lang="en-US"/>
                  <a:t>HRS</a:t>
                </a:r>
              </a:p>
            </c:rich>
          </c:tx>
          <c:layout/>
          <c:overlay val="0"/>
        </c:title>
        <c:numFmt formatCode="#,##0" sourceLinked="0"/>
        <c:majorTickMark val="out"/>
        <c:minorTickMark val="none"/>
        <c:tickLblPos val="nextTo"/>
        <c:crossAx val="87418816"/>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089" l="0.70000000000000062" r="0.70000000000000062" t="0.75000000000000089"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layout/>
      <c:overlay val="0"/>
    </c:title>
    <c:autoTitleDeleted val="0"/>
    <c:plotArea>
      <c:layout/>
      <c:barChart>
        <c:barDir val="col"/>
        <c:grouping val="clustered"/>
        <c:varyColors val="0"/>
        <c:ser>
          <c:idx val="0"/>
          <c:order val="0"/>
          <c:tx>
            <c:strRef>
              <c:f>'Summary per factory'!$B$52</c:f>
              <c:strCache>
                <c:ptCount val="1"/>
                <c:pt idx="0">
                  <c:v>MTBF (Expansion Lines only )</c:v>
                </c:pt>
              </c:strCache>
            </c:strRef>
          </c:tx>
          <c:spPr>
            <a:solidFill>
              <a:sysClr val="windowText" lastClr="000000"/>
            </a:solidFill>
          </c:spPr>
          <c:invertIfNegative val="0"/>
          <c:dPt>
            <c:idx val="1"/>
            <c:invertIfNegative val="0"/>
            <c:bubble3D val="0"/>
            <c:spPr>
              <a:solidFill>
                <a:srgbClr val="FF0000"/>
              </a:solidFill>
            </c:spPr>
            <c:extLst>
              <c:ext xmlns:c16="http://schemas.microsoft.com/office/drawing/2014/chart" uri="{C3380CC4-5D6E-409C-BE32-E72D297353CC}">
                <c16:uniqueId val="{00000001-4FD2-4B26-84DF-A0224B0A35F3}"/>
              </c:ext>
            </c:extLst>
          </c:dPt>
          <c:dPt>
            <c:idx val="3"/>
            <c:invertIfNegative val="0"/>
            <c:bubble3D val="0"/>
            <c:spPr>
              <a:solidFill>
                <a:srgbClr val="FF0000"/>
              </a:solidFill>
            </c:spPr>
            <c:extLst>
              <c:ext xmlns:c16="http://schemas.microsoft.com/office/drawing/2014/chart" uri="{C3380CC4-5D6E-409C-BE32-E72D297353CC}">
                <c16:uniqueId val="{00000003-4FD2-4B26-84DF-A0224B0A35F3}"/>
              </c:ext>
            </c:extLst>
          </c:dPt>
          <c:dPt>
            <c:idx val="5"/>
            <c:invertIfNegative val="0"/>
            <c:bubble3D val="0"/>
            <c:spPr>
              <a:solidFill>
                <a:srgbClr val="FF0000"/>
              </a:solidFill>
            </c:spPr>
            <c:extLst>
              <c:ext xmlns:c16="http://schemas.microsoft.com/office/drawing/2014/chart" uri="{C3380CC4-5D6E-409C-BE32-E72D297353CC}">
                <c16:uniqueId val="{00000005-4FD2-4B26-84DF-A0224B0A35F3}"/>
              </c:ext>
            </c:extLst>
          </c:dPt>
          <c:dPt>
            <c:idx val="7"/>
            <c:invertIfNegative val="0"/>
            <c:bubble3D val="0"/>
            <c:spPr>
              <a:solidFill>
                <a:srgbClr val="FF0000"/>
              </a:solidFill>
            </c:spPr>
            <c:extLst>
              <c:ext xmlns:c16="http://schemas.microsoft.com/office/drawing/2014/chart" uri="{C3380CC4-5D6E-409C-BE32-E72D297353CC}">
                <c16:uniqueId val="{00000007-4FD2-4B26-84DF-A0224B0A35F3}"/>
              </c:ext>
            </c:extLst>
          </c:dPt>
          <c:dPt>
            <c:idx val="9"/>
            <c:invertIfNegative val="0"/>
            <c:bubble3D val="0"/>
            <c:spPr>
              <a:solidFill>
                <a:srgbClr val="FF0000"/>
              </a:solidFill>
            </c:spPr>
            <c:extLst>
              <c:ext xmlns:c16="http://schemas.microsoft.com/office/drawing/2014/chart" uri="{C3380CC4-5D6E-409C-BE32-E72D297353CC}">
                <c16:uniqueId val="{00000009-4FD2-4B26-84DF-A0224B0A35F3}"/>
              </c:ext>
            </c:extLst>
          </c:dPt>
          <c:dPt>
            <c:idx val="10"/>
            <c:invertIfNegative val="0"/>
            <c:bubble3D val="0"/>
            <c:extLst>
              <c:ext xmlns:c16="http://schemas.microsoft.com/office/drawing/2014/chart" uri="{C3380CC4-5D6E-409C-BE32-E72D297353CC}">
                <c16:uniqueId val="{0000000A-4FD2-4B26-84DF-A0224B0A35F3}"/>
              </c:ext>
            </c:extLst>
          </c:dPt>
          <c:dPt>
            <c:idx val="11"/>
            <c:invertIfNegative val="0"/>
            <c:bubble3D val="0"/>
            <c:spPr>
              <a:solidFill>
                <a:srgbClr val="00B050"/>
              </a:solidFill>
            </c:spPr>
            <c:extLst>
              <c:ext xmlns:c16="http://schemas.microsoft.com/office/drawing/2014/chart" uri="{C3380CC4-5D6E-409C-BE32-E72D297353CC}">
                <c16:uniqueId val="{0000000C-4FD2-4B26-84DF-A0224B0A35F3}"/>
              </c:ext>
            </c:extLst>
          </c:dPt>
          <c:dPt>
            <c:idx val="12"/>
            <c:invertIfNegative val="0"/>
            <c:bubble3D val="0"/>
            <c:extLst>
              <c:ext xmlns:c16="http://schemas.microsoft.com/office/drawing/2014/chart" uri="{C3380CC4-5D6E-409C-BE32-E72D297353CC}">
                <c16:uniqueId val="{0000000D-4FD2-4B26-84DF-A0224B0A35F3}"/>
              </c:ext>
            </c:extLst>
          </c:dPt>
          <c:dPt>
            <c:idx val="13"/>
            <c:invertIfNegative val="0"/>
            <c:bubble3D val="0"/>
            <c:spPr>
              <a:solidFill>
                <a:srgbClr val="FF0000"/>
              </a:solidFill>
            </c:spPr>
            <c:extLst>
              <c:ext xmlns:c16="http://schemas.microsoft.com/office/drawing/2014/chart" uri="{C3380CC4-5D6E-409C-BE32-E72D297353CC}">
                <c16:uniqueId val="{0000000F-4FD2-4B26-84DF-A0224B0A35F3}"/>
              </c:ext>
            </c:extLst>
          </c:dPt>
          <c:dPt>
            <c:idx val="14"/>
            <c:invertIfNegative val="0"/>
            <c:bubble3D val="0"/>
            <c:extLst>
              <c:ext xmlns:c16="http://schemas.microsoft.com/office/drawing/2014/chart" uri="{C3380CC4-5D6E-409C-BE32-E72D297353CC}">
                <c16:uniqueId val="{00000010-4FD2-4B26-84DF-A0224B0A35F3}"/>
              </c:ext>
            </c:extLst>
          </c:dPt>
          <c:dPt>
            <c:idx val="15"/>
            <c:invertIfNegative val="0"/>
            <c:bubble3D val="0"/>
            <c:spPr>
              <a:solidFill>
                <a:srgbClr val="FF0000"/>
              </a:solidFill>
            </c:spPr>
            <c:extLst>
              <c:ext xmlns:c16="http://schemas.microsoft.com/office/drawing/2014/chart" uri="{C3380CC4-5D6E-409C-BE32-E72D297353CC}">
                <c16:uniqueId val="{00000012-4FD2-4B26-84DF-A0224B0A35F3}"/>
              </c:ext>
            </c:extLst>
          </c:dPt>
          <c:dPt>
            <c:idx val="16"/>
            <c:invertIfNegative val="0"/>
            <c:bubble3D val="0"/>
            <c:extLst>
              <c:ext xmlns:c16="http://schemas.microsoft.com/office/drawing/2014/chart" uri="{C3380CC4-5D6E-409C-BE32-E72D297353CC}">
                <c16:uniqueId val="{00000013-4FD2-4B26-84DF-A0224B0A35F3}"/>
              </c:ext>
            </c:extLst>
          </c:dPt>
          <c:dPt>
            <c:idx val="17"/>
            <c:invertIfNegative val="0"/>
            <c:bubble3D val="0"/>
            <c:extLst>
              <c:ext xmlns:c16="http://schemas.microsoft.com/office/drawing/2014/chart" uri="{C3380CC4-5D6E-409C-BE32-E72D297353CC}">
                <c16:uniqueId val="{00000014-4FD2-4B26-84DF-A0224B0A35F3}"/>
              </c:ext>
            </c:extLst>
          </c:dPt>
          <c:dPt>
            <c:idx val="18"/>
            <c:invertIfNegative val="0"/>
            <c:bubble3D val="0"/>
            <c:extLst>
              <c:ext xmlns:c16="http://schemas.microsoft.com/office/drawing/2014/chart" uri="{C3380CC4-5D6E-409C-BE32-E72D297353CC}">
                <c16:uniqueId val="{00000015-4FD2-4B26-84DF-A0224B0A35F3}"/>
              </c:ext>
            </c:extLst>
          </c:dPt>
          <c:dPt>
            <c:idx val="19"/>
            <c:invertIfNegative val="0"/>
            <c:bubble3D val="0"/>
            <c:extLst>
              <c:ext xmlns:c16="http://schemas.microsoft.com/office/drawing/2014/chart" uri="{C3380CC4-5D6E-409C-BE32-E72D297353CC}">
                <c16:uniqueId val="{00000016-4FD2-4B26-84DF-A0224B0A35F3}"/>
              </c:ext>
            </c:extLst>
          </c:dPt>
          <c:dPt>
            <c:idx val="20"/>
            <c:invertIfNegative val="0"/>
            <c:bubble3D val="0"/>
            <c:extLst>
              <c:ext xmlns:c16="http://schemas.microsoft.com/office/drawing/2014/chart" uri="{C3380CC4-5D6E-409C-BE32-E72D297353CC}">
                <c16:uniqueId val="{00000017-4FD2-4B26-84DF-A0224B0A35F3}"/>
              </c:ext>
            </c:extLst>
          </c:dPt>
          <c:dPt>
            <c:idx val="21"/>
            <c:invertIfNegative val="0"/>
            <c:bubble3D val="0"/>
            <c:extLst>
              <c:ext xmlns:c16="http://schemas.microsoft.com/office/drawing/2014/chart" uri="{C3380CC4-5D6E-409C-BE32-E72D297353CC}">
                <c16:uniqueId val="{00000018-4FD2-4B26-84DF-A0224B0A35F3}"/>
              </c:ext>
            </c:extLst>
          </c:dPt>
          <c:dPt>
            <c:idx val="22"/>
            <c:invertIfNegative val="0"/>
            <c:bubble3D val="0"/>
            <c:extLst>
              <c:ext xmlns:c16="http://schemas.microsoft.com/office/drawing/2014/chart" uri="{C3380CC4-5D6E-409C-BE32-E72D297353CC}">
                <c16:uniqueId val="{00000019-4FD2-4B26-84DF-A0224B0A35F3}"/>
              </c:ext>
            </c:extLst>
          </c:dPt>
          <c:dPt>
            <c:idx val="23"/>
            <c:invertIfNegative val="0"/>
            <c:bubble3D val="0"/>
            <c:extLst>
              <c:ext xmlns:c16="http://schemas.microsoft.com/office/drawing/2014/chart" uri="{C3380CC4-5D6E-409C-BE32-E72D297353CC}">
                <c16:uniqueId val="{0000001A-4FD2-4B26-84DF-A0224B0A35F3}"/>
              </c:ext>
            </c:extLst>
          </c:dPt>
          <c:dPt>
            <c:idx val="24"/>
            <c:invertIfNegative val="0"/>
            <c:bubble3D val="0"/>
            <c:extLst>
              <c:ext xmlns:c16="http://schemas.microsoft.com/office/drawing/2014/chart" uri="{C3380CC4-5D6E-409C-BE32-E72D297353CC}">
                <c16:uniqueId val="{0000001B-4FD2-4B26-84DF-A0224B0A35F3}"/>
              </c:ext>
            </c:extLst>
          </c:dPt>
          <c:dPt>
            <c:idx val="25"/>
            <c:invertIfNegative val="0"/>
            <c:bubble3D val="0"/>
            <c:extLst>
              <c:ext xmlns:c16="http://schemas.microsoft.com/office/drawing/2014/chart" uri="{C3380CC4-5D6E-409C-BE32-E72D297353CC}">
                <c16:uniqueId val="{0000001C-4FD2-4B26-84DF-A0224B0A35F3}"/>
              </c:ext>
            </c:extLst>
          </c:dPt>
          <c:cat>
            <c:multiLvlStrRef>
              <c:f>'Summary per factory'!$L$3:$AA$4</c:f>
              <c:multiLvlStrCache>
                <c:ptCount val="16"/>
                <c:lvl>
                  <c:pt idx="0">
                    <c:v>2016TG</c:v>
                  </c:pt>
                  <c:pt idx="1">
                    <c:v>2016 YTD</c:v>
                  </c:pt>
                  <c:pt idx="2">
                    <c:v>2016 TG</c:v>
                  </c:pt>
                  <c:pt idx="3">
                    <c:v>2016 YTD</c:v>
                  </c:pt>
                  <c:pt idx="4">
                    <c:v>2016 TG</c:v>
                  </c:pt>
                  <c:pt idx="5">
                    <c:v>2016 YTD</c:v>
                  </c:pt>
                  <c:pt idx="6">
                    <c:v>2016 TG</c:v>
                  </c:pt>
                  <c:pt idx="7">
                    <c:v>2016 YTD</c:v>
                  </c:pt>
                  <c:pt idx="8">
                    <c:v>2016 TG</c:v>
                  </c:pt>
                  <c:pt idx="9">
                    <c:v>2016 YTD</c:v>
                  </c:pt>
                  <c:pt idx="10">
                    <c:v>2016 TG</c:v>
                  </c:pt>
                  <c:pt idx="11">
                    <c:v>2016 YTD</c:v>
                  </c:pt>
                  <c:pt idx="12">
                    <c:v>2016 TG</c:v>
                  </c:pt>
                  <c:pt idx="13">
                    <c:v>2016 YTD</c:v>
                  </c:pt>
                  <c:pt idx="14">
                    <c:v>2016 TG</c:v>
                  </c:pt>
                  <c:pt idx="15">
                    <c:v>2016 YTD</c:v>
                  </c:pt>
                </c:lvl>
                <c:lvl>
                  <c:pt idx="0">
                    <c:v>MARKET</c:v>
                  </c:pt>
                  <c:pt idx="2">
                    <c:v>ABIDJAN</c:v>
                  </c:pt>
                  <c:pt idx="4">
                    <c:v>AGBARA</c:v>
                  </c:pt>
                  <c:pt idx="6">
                    <c:v>DAKAR</c:v>
                  </c:pt>
                  <c:pt idx="8">
                    <c:v>DOUALA</c:v>
                  </c:pt>
                  <c:pt idx="10">
                    <c:v>FLOWERGATE</c:v>
                  </c:pt>
                  <c:pt idx="12">
                    <c:v>TEMA</c:v>
                  </c:pt>
                  <c:pt idx="14">
                    <c:v>YOPOUGON</c:v>
                  </c:pt>
                </c:lvl>
              </c:multiLvlStrCache>
            </c:multiLvlStrRef>
          </c:cat>
          <c:val>
            <c:numRef>
              <c:f>'Summary per factory'!$L$52:$AA$52</c:f>
              <c:numCache>
                <c:formatCode>0</c:formatCode>
                <c:ptCount val="16"/>
                <c:pt idx="0">
                  <c:v>917.3</c:v>
                </c:pt>
                <c:pt idx="1">
                  <c:v>661.32399999999996</c:v>
                </c:pt>
                <c:pt idx="2">
                  <c:v>500</c:v>
                </c:pt>
                <c:pt idx="3">
                  <c:v>0</c:v>
                </c:pt>
                <c:pt idx="4">
                  <c:v>1000</c:v>
                </c:pt>
                <c:pt idx="5">
                  <c:v>933.4</c:v>
                </c:pt>
                <c:pt idx="6">
                  <c:v>800</c:v>
                </c:pt>
                <c:pt idx="7">
                  <c:v>482.3</c:v>
                </c:pt>
                <c:pt idx="8">
                  <c:v>850</c:v>
                </c:pt>
                <c:pt idx="9" formatCode="0.00">
                  <c:v>312.57</c:v>
                </c:pt>
                <c:pt idx="10">
                  <c:v>1000</c:v>
                </c:pt>
                <c:pt idx="11" formatCode="0.00">
                  <c:v>1421.35</c:v>
                </c:pt>
                <c:pt idx="12">
                  <c:v>800</c:v>
                </c:pt>
                <c:pt idx="13" formatCode="0.00">
                  <c:v>0</c:v>
                </c:pt>
                <c:pt idx="14">
                  <c:v>700</c:v>
                </c:pt>
                <c:pt idx="15" formatCode="0.00">
                  <c:v>157</c:v>
                </c:pt>
              </c:numCache>
            </c:numRef>
          </c:val>
          <c:extLst>
            <c:ext xmlns:c16="http://schemas.microsoft.com/office/drawing/2014/chart" uri="{C3380CC4-5D6E-409C-BE32-E72D297353CC}">
              <c16:uniqueId val="{0000001D-4FD2-4B26-84DF-A0224B0A35F3}"/>
            </c:ext>
          </c:extLst>
        </c:ser>
        <c:dLbls>
          <c:showLegendKey val="0"/>
          <c:showVal val="0"/>
          <c:showCatName val="0"/>
          <c:showSerName val="0"/>
          <c:showPercent val="0"/>
          <c:showBubbleSize val="0"/>
        </c:dLbls>
        <c:gapWidth val="30"/>
        <c:axId val="87419992"/>
        <c:axId val="87420384"/>
      </c:barChart>
      <c:catAx>
        <c:axId val="87419992"/>
        <c:scaling>
          <c:orientation val="minMax"/>
        </c:scaling>
        <c:delete val="0"/>
        <c:axPos val="b"/>
        <c:numFmt formatCode="General" sourceLinked="0"/>
        <c:majorTickMark val="none"/>
        <c:minorTickMark val="none"/>
        <c:tickLblPos val="nextTo"/>
        <c:crossAx val="87420384"/>
        <c:crossesAt val="-100"/>
        <c:auto val="1"/>
        <c:lblAlgn val="ctr"/>
        <c:lblOffset val="100"/>
        <c:noMultiLvlLbl val="0"/>
      </c:catAx>
      <c:valAx>
        <c:axId val="87420384"/>
        <c:scaling>
          <c:orientation val="minMax"/>
          <c:max val="1500"/>
        </c:scaling>
        <c:delete val="0"/>
        <c:axPos val="l"/>
        <c:title>
          <c:tx>
            <c:rich>
              <a:bodyPr rot="-5400000" vert="horz"/>
              <a:lstStyle/>
              <a:p>
                <a:pPr>
                  <a:defRPr/>
                </a:pPr>
                <a:r>
                  <a:rPr lang="en-US"/>
                  <a:t>HRS</a:t>
                </a:r>
              </a:p>
            </c:rich>
          </c:tx>
          <c:layout/>
          <c:overlay val="0"/>
        </c:title>
        <c:numFmt formatCode="#,##0" sourceLinked="0"/>
        <c:majorTickMark val="out"/>
        <c:minorTickMark val="none"/>
        <c:tickLblPos val="nextTo"/>
        <c:crossAx val="87419992"/>
        <c:crosses val="autoZero"/>
        <c:crossBetween val="between"/>
      </c:valAx>
    </c:plotArea>
    <c:plotVisOnly val="1"/>
    <c:dispBlanksAs val="gap"/>
    <c:showDLblsOverMax val="0"/>
  </c:chart>
  <c:spPr>
    <a:solidFill>
      <a:schemeClr val="lt1"/>
    </a:solidFill>
    <a:ln w="25400" cap="flat" cmpd="sng" algn="ctr">
      <a:solidFill>
        <a:schemeClr val="accent1"/>
      </a:solidFill>
      <a:prstDash val="solid"/>
    </a:ln>
    <a:effectLst/>
  </c:spPr>
  <c:txPr>
    <a:bodyPr/>
    <a:lstStyle/>
    <a:p>
      <a:pPr>
        <a:defRPr sz="1200">
          <a:solidFill>
            <a:schemeClr val="dk1"/>
          </a:solidFill>
          <a:latin typeface="+mn-lt"/>
          <a:ea typeface="+mn-ea"/>
          <a:cs typeface="+mn-cs"/>
        </a:defRPr>
      </a:pPr>
      <a:endParaRPr lang="en-US"/>
    </a:p>
  </c:txPr>
  <c:printSettings>
    <c:headerFooter/>
    <c:pageMargins b="0.75000000000000122" l="0.70000000000000062" r="0.70000000000000062" t="0.75000000000000122"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112224448897796E-2"/>
          <c:y val="4.5602605863192182E-2"/>
          <c:w val="0.91382765531062127"/>
          <c:h val="0.67752442996742668"/>
        </c:manualLayout>
      </c:layout>
      <c:lineChart>
        <c:grouping val="standard"/>
        <c:varyColors val="0"/>
        <c:ser>
          <c:idx val="0"/>
          <c:order val="0"/>
          <c:tx>
            <c:strRef>
              <c:f>'CWAR 16'!$B$53</c:f>
              <c:strCache>
                <c:ptCount val="1"/>
                <c:pt idx="0">
                  <c:v>% UPS reduction on Pilot Lines </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16'!$G$53:$AA$53</c:f>
              <c:numCache>
                <c:formatCode>General</c:formatCode>
                <c:ptCount val="21"/>
                <c:pt idx="7" formatCode="0.0%">
                  <c:v>0.3</c:v>
                </c:pt>
                <c:pt idx="8" formatCode="0%">
                  <c:v>0.2150122448979592</c:v>
                </c:pt>
                <c:pt idx="9" formatCode="0%">
                  <c:v>0.15031134390335976</c:v>
                </c:pt>
                <c:pt idx="10" formatCode="0%">
                  <c:v>0.27199999999999996</c:v>
                </c:pt>
                <c:pt idx="11" formatCode="0%">
                  <c:v>0.20314285714285715</c:v>
                </c:pt>
                <c:pt idx="12" formatCode="0%">
                  <c:v>0.14944285714285716</c:v>
                </c:pt>
                <c:pt idx="13" formatCode="0%">
                  <c:v>0.29760000000000003</c:v>
                </c:pt>
                <c:pt idx="14" formatCode="0%">
                  <c:v>0.30375714285714289</c:v>
                </c:pt>
                <c:pt idx="15" formatCode="0%">
                  <c:v>0.25155714285714287</c:v>
                </c:pt>
              </c:numCache>
            </c:numRef>
          </c:val>
          <c:smooth val="0"/>
          <c:extLst>
            <c:ext xmlns:c16="http://schemas.microsoft.com/office/drawing/2014/chart" uri="{C3380CC4-5D6E-409C-BE32-E72D297353CC}">
              <c16:uniqueId val="{00000000-A96E-46C7-814C-8585796C778F}"/>
            </c:ext>
          </c:extLst>
        </c:ser>
        <c:ser>
          <c:idx val="1"/>
          <c:order val="1"/>
          <c:tx>
            <c:strRef>
              <c:f>'CWAR 16'!$B$196</c:f>
              <c:strCache>
                <c:ptCount val="1"/>
                <c:pt idx="0">
                  <c:v>% UPS reduction on Pilot Lines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16'!$G$196:$AA$196</c:f>
              <c:numCache>
                <c:formatCode>General</c:formatCode>
                <c:ptCount val="21"/>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1-A96E-46C7-814C-8585796C778F}"/>
            </c:ext>
          </c:extLst>
        </c:ser>
        <c:dLbls>
          <c:showLegendKey val="0"/>
          <c:showVal val="0"/>
          <c:showCatName val="0"/>
          <c:showSerName val="0"/>
          <c:showPercent val="0"/>
          <c:showBubbleSize val="0"/>
        </c:dLbls>
        <c:marker val="1"/>
        <c:smooth val="0"/>
        <c:axId val="87420776"/>
        <c:axId val="87421168"/>
      </c:lineChart>
      <c:catAx>
        <c:axId val="8742077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87421168"/>
        <c:crosses val="autoZero"/>
        <c:auto val="1"/>
        <c:lblAlgn val="ctr"/>
        <c:lblOffset val="100"/>
        <c:noMultiLvlLbl val="0"/>
      </c:catAx>
      <c:valAx>
        <c:axId val="87421168"/>
        <c:scaling>
          <c:orientation val="minMax"/>
          <c:min val="0"/>
        </c:scaling>
        <c:delete val="0"/>
        <c:axPos val="l"/>
        <c:numFmt formatCode="General"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87420776"/>
        <c:crosses val="autoZero"/>
        <c:crossBetween val="between"/>
      </c:valAx>
    </c:plotArea>
    <c:legend>
      <c:legendPos val="b"/>
      <c:layout>
        <c:manualLayout>
          <c:xMode val="edge"/>
          <c:yMode val="edge"/>
          <c:x val="2.5123212303872836E-3"/>
          <c:y val="0.81173211413089497"/>
          <c:w val="0.97600492323229138"/>
          <c:h val="0.16049005164676999"/>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152304609218444E-2"/>
          <c:y val="4.5602605863192182E-2"/>
          <c:w val="0.89178356713426854"/>
          <c:h val="0.67752442996742668"/>
        </c:manualLayout>
      </c:layout>
      <c:lineChart>
        <c:grouping val="standard"/>
        <c:varyColors val="0"/>
        <c:ser>
          <c:idx val="0"/>
          <c:order val="0"/>
          <c:tx>
            <c:strRef>
              <c:f>'CWAR 16'!#REF!</c:f>
              <c:strCache>
                <c:ptCount val="1"/>
                <c:pt idx="0">
                  <c:v>#REF!</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16'!#REF!</c:f>
              <c:numCache>
                <c:formatCode>General</c:formatCode>
                <c:ptCount val="1"/>
                <c:pt idx="0">
                  <c:v>1</c:v>
                </c:pt>
              </c:numCache>
            </c:numRef>
          </c:val>
          <c:smooth val="0"/>
          <c:extLst>
            <c:ext xmlns:c16="http://schemas.microsoft.com/office/drawing/2014/chart" uri="{C3380CC4-5D6E-409C-BE32-E72D297353CC}">
              <c16:uniqueId val="{00000000-2C96-4002-833E-314B9A52283E}"/>
            </c:ext>
          </c:extLst>
        </c:ser>
        <c:ser>
          <c:idx val="1"/>
          <c:order val="1"/>
          <c:tx>
            <c:strRef>
              <c:f>'CWAR 16'!$B$197</c:f>
              <c:strCache>
                <c:ptCount val="1"/>
                <c:pt idx="0">
                  <c:v>#REF!</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16'!$G$197:$AA$197</c:f>
              <c:numCache>
                <c:formatCode>0%</c:formatCode>
                <c:ptCount val="21"/>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1-2C96-4002-833E-314B9A52283E}"/>
            </c:ext>
          </c:extLst>
        </c:ser>
        <c:dLbls>
          <c:showLegendKey val="0"/>
          <c:showVal val="0"/>
          <c:showCatName val="0"/>
          <c:showSerName val="0"/>
          <c:showPercent val="0"/>
          <c:showBubbleSize val="0"/>
        </c:dLbls>
        <c:marker val="1"/>
        <c:smooth val="0"/>
        <c:axId val="1054422160"/>
        <c:axId val="1054422552"/>
      </c:lineChart>
      <c:catAx>
        <c:axId val="105442216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054422552"/>
        <c:crosses val="autoZero"/>
        <c:auto val="1"/>
        <c:lblAlgn val="ctr"/>
        <c:lblOffset val="100"/>
        <c:noMultiLvlLbl val="0"/>
      </c:catAx>
      <c:valAx>
        <c:axId val="1054422552"/>
        <c:scaling>
          <c:orientation val="minMax"/>
        </c:scaling>
        <c:delete val="0"/>
        <c:axPos val="l"/>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54422160"/>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5751633986928102E-2"/>
          <c:w val="0.88777555110220441"/>
          <c:h val="0.67647058823529416"/>
        </c:manualLayout>
      </c:layout>
      <c:lineChart>
        <c:grouping val="standard"/>
        <c:varyColors val="0"/>
        <c:ser>
          <c:idx val="0"/>
          <c:order val="0"/>
          <c:tx>
            <c:strRef>
              <c:f>'CWAR 16'!$B$54</c:f>
              <c:strCache>
                <c:ptCount val="1"/>
                <c:pt idx="0">
                  <c:v>% Competency gap closure</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16'!$G$54:$AA$54</c:f>
              <c:numCache>
                <c:formatCode>0.0%</c:formatCode>
                <c:ptCount val="21"/>
                <c:pt idx="7">
                  <c:v>0.98</c:v>
                </c:pt>
                <c:pt idx="8" formatCode="0%">
                  <c:v>0.83904013605442174</c:v>
                </c:pt>
                <c:pt idx="9" formatCode="0%">
                  <c:v>0.82569999999999999</c:v>
                </c:pt>
                <c:pt idx="10" formatCode="0%">
                  <c:v>0.85158333333333347</c:v>
                </c:pt>
                <c:pt idx="11" formatCode="0%">
                  <c:v>0.87150000000000005</c:v>
                </c:pt>
                <c:pt idx="12" formatCode="0%">
                  <c:v>0.82633333333333336</c:v>
                </c:pt>
                <c:pt idx="13" formatCode="0%">
                  <c:v>0.85214285714285709</c:v>
                </c:pt>
                <c:pt idx="14" formatCode="0%">
                  <c:v>0.80528571428571438</c:v>
                </c:pt>
                <c:pt idx="15" formatCode="0%">
                  <c:v>0.81281666666666663</c:v>
                </c:pt>
              </c:numCache>
            </c:numRef>
          </c:val>
          <c:smooth val="0"/>
          <c:extLst>
            <c:ext xmlns:c16="http://schemas.microsoft.com/office/drawing/2014/chart" uri="{C3380CC4-5D6E-409C-BE32-E72D297353CC}">
              <c16:uniqueId val="{00000000-6B86-4C4D-ACFF-8C89648523F8}"/>
            </c:ext>
          </c:extLst>
        </c:ser>
        <c:ser>
          <c:idx val="1"/>
          <c:order val="1"/>
          <c:tx>
            <c:strRef>
              <c:f>'CWAR 16'!$B$198</c:f>
              <c:strCache>
                <c:ptCount val="1"/>
                <c:pt idx="0">
                  <c:v>% Competency gap closure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16'!$G$198:$AA$198</c:f>
              <c:numCache>
                <c:formatCode>0%</c:formatCode>
                <c:ptCount val="21"/>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1-6B86-4C4D-ACFF-8C89648523F8}"/>
            </c:ext>
          </c:extLst>
        </c:ser>
        <c:dLbls>
          <c:showLegendKey val="0"/>
          <c:showVal val="0"/>
          <c:showCatName val="0"/>
          <c:showSerName val="0"/>
          <c:showPercent val="0"/>
          <c:showBubbleSize val="0"/>
        </c:dLbls>
        <c:marker val="1"/>
        <c:smooth val="0"/>
        <c:axId val="1054423336"/>
        <c:axId val="1054423728"/>
      </c:lineChart>
      <c:catAx>
        <c:axId val="105442333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054423728"/>
        <c:crosses val="autoZero"/>
        <c:auto val="1"/>
        <c:lblAlgn val="ctr"/>
        <c:lblOffset val="100"/>
        <c:noMultiLvlLbl val="0"/>
      </c:catAx>
      <c:valAx>
        <c:axId val="1054423728"/>
        <c:scaling>
          <c:orientation val="minMax"/>
        </c:scaling>
        <c:delete val="0"/>
        <c:axPos val="l"/>
        <c:numFmt formatCode="0%"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54423336"/>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5751633986928102E-2"/>
          <c:w val="0.88777555110220441"/>
          <c:h val="0.66666666666666663"/>
        </c:manualLayout>
      </c:layout>
      <c:lineChart>
        <c:grouping val="standard"/>
        <c:varyColors val="0"/>
        <c:ser>
          <c:idx val="0"/>
          <c:order val="0"/>
          <c:tx>
            <c:strRef>
              <c:f>'CWAR 16'!$B$55</c:f>
              <c:strCache>
                <c:ptCount val="1"/>
                <c:pt idx="0">
                  <c:v>% Compliance to Roll-Out of Lines </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16'!$G$55:$AA$55</c:f>
              <c:numCache>
                <c:formatCode>0.0%</c:formatCode>
                <c:ptCount val="21"/>
                <c:pt idx="7">
                  <c:v>1</c:v>
                </c:pt>
                <c:pt idx="8" formatCode="0%">
                  <c:v>0.95853061224489799</c:v>
                </c:pt>
                <c:pt idx="9" formatCode="0%">
                  <c:v>0.94600000000000006</c:v>
                </c:pt>
                <c:pt idx="10" formatCode="0%">
                  <c:v>0.9380857142857143</c:v>
                </c:pt>
                <c:pt idx="11" formatCode="0%">
                  <c:v>0.98571428571428577</c:v>
                </c:pt>
                <c:pt idx="12" formatCode="0%">
                  <c:v>0.98714285714285721</c:v>
                </c:pt>
                <c:pt idx="13" formatCode="0%">
                  <c:v>0.91428571428571437</c:v>
                </c:pt>
                <c:pt idx="14" formatCode="0%">
                  <c:v>0.93285714285714294</c:v>
                </c:pt>
                <c:pt idx="15" formatCode="0%">
                  <c:v>0.94571428571428573</c:v>
                </c:pt>
              </c:numCache>
            </c:numRef>
          </c:val>
          <c:smooth val="0"/>
          <c:extLst>
            <c:ext xmlns:c16="http://schemas.microsoft.com/office/drawing/2014/chart" uri="{C3380CC4-5D6E-409C-BE32-E72D297353CC}">
              <c16:uniqueId val="{00000000-FFFB-49A1-ADF7-97B46B4B7216}"/>
            </c:ext>
          </c:extLst>
        </c:ser>
        <c:ser>
          <c:idx val="1"/>
          <c:order val="1"/>
          <c:tx>
            <c:strRef>
              <c:f>'CWAR 16'!$B$199</c:f>
              <c:strCache>
                <c:ptCount val="1"/>
                <c:pt idx="0">
                  <c:v>% Compliance to Roll-Out of Lines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16'!$G$199:$AA$199</c:f>
              <c:numCache>
                <c:formatCode>0%</c:formatCode>
                <c:ptCount val="21"/>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1-FFFB-49A1-ADF7-97B46B4B7216}"/>
            </c:ext>
          </c:extLst>
        </c:ser>
        <c:dLbls>
          <c:showLegendKey val="0"/>
          <c:showVal val="0"/>
          <c:showCatName val="0"/>
          <c:showSerName val="0"/>
          <c:showPercent val="0"/>
          <c:showBubbleSize val="0"/>
        </c:dLbls>
        <c:marker val="1"/>
        <c:smooth val="0"/>
        <c:axId val="1054424512"/>
        <c:axId val="1054424904"/>
      </c:lineChart>
      <c:catAx>
        <c:axId val="1054424512"/>
        <c:scaling>
          <c:orientation val="minMax"/>
        </c:scaling>
        <c:delete val="0"/>
        <c:axPos val="b"/>
        <c:numFmt formatCode="General" sourceLinked="1"/>
        <c:majorTickMark val="none"/>
        <c:minorTickMark val="none"/>
        <c:tickLblPos val="low"/>
        <c:txPr>
          <a:bodyPr rot="-2700000" vert="horz"/>
          <a:lstStyle/>
          <a:p>
            <a:pPr>
              <a:defRPr sz="1000" b="0" i="0" u="none" strike="noStrike" baseline="0">
                <a:solidFill>
                  <a:srgbClr val="000000"/>
                </a:solidFill>
                <a:latin typeface="Calibri"/>
                <a:ea typeface="Calibri"/>
                <a:cs typeface="Calibri"/>
              </a:defRPr>
            </a:pPr>
            <a:endParaRPr lang="en-US"/>
          </a:p>
        </c:txPr>
        <c:crossAx val="1054424904"/>
        <c:crosses val="autoZero"/>
        <c:auto val="1"/>
        <c:lblAlgn val="ctr"/>
        <c:lblOffset val="100"/>
        <c:noMultiLvlLbl val="0"/>
      </c:catAx>
      <c:valAx>
        <c:axId val="1054424904"/>
        <c:scaling>
          <c:orientation val="minMax"/>
        </c:scaling>
        <c:delete val="0"/>
        <c:axPos val="l"/>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54424512"/>
        <c:crosses val="autoZero"/>
        <c:crossBetween val="between"/>
      </c:valAx>
    </c:plotArea>
    <c:legend>
      <c:legendPos val="b"/>
      <c:layout>
        <c:manualLayout>
          <c:xMode val="edge"/>
          <c:yMode val="edge"/>
          <c:x val="0"/>
          <c:y val="0.78991419341813041"/>
          <c:w val="1"/>
          <c:h val="0.20849014065549498"/>
        </c:manualLayout>
      </c:layout>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16'!$B$50</c:f>
              <c:strCache>
                <c:ptCount val="1"/>
                <c:pt idx="0">
                  <c:v>AI of lines in TPM</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16'!$G$50:$AA$50</c:f>
              <c:numCache>
                <c:formatCode>0.0%</c:formatCode>
                <c:ptCount val="21"/>
                <c:pt idx="6">
                  <c:v>0.81270833333333325</c:v>
                </c:pt>
                <c:pt idx="7">
                  <c:v>0.84</c:v>
                </c:pt>
                <c:pt idx="8" formatCode="0%">
                  <c:v>0.79928571428571427</c:v>
                </c:pt>
                <c:pt idx="9" formatCode="0%">
                  <c:v>0.80078018203035384</c:v>
                </c:pt>
                <c:pt idx="10" formatCode="0%">
                  <c:v>0.80826498329563379</c:v>
                </c:pt>
                <c:pt idx="11" formatCode="0%">
                  <c:v>0.79117285081205679</c:v>
                </c:pt>
                <c:pt idx="12" formatCode="0%">
                  <c:v>0.80967947189758793</c:v>
                </c:pt>
                <c:pt idx="13" formatCode="0%">
                  <c:v>0.79841431343552693</c:v>
                </c:pt>
                <c:pt idx="14" formatCode="0%">
                  <c:v>0.78986486899108199</c:v>
                </c:pt>
                <c:pt idx="15" formatCode="0%">
                  <c:v>0.78565044665558736</c:v>
                </c:pt>
              </c:numCache>
            </c:numRef>
          </c:val>
          <c:smooth val="0"/>
          <c:extLst>
            <c:ext xmlns:c16="http://schemas.microsoft.com/office/drawing/2014/chart" uri="{C3380CC4-5D6E-409C-BE32-E72D297353CC}">
              <c16:uniqueId val="{00000000-F6A3-4CA4-BDEE-6D58FDF53658}"/>
            </c:ext>
          </c:extLst>
        </c:ser>
        <c:ser>
          <c:idx val="1"/>
          <c:order val="1"/>
          <c:tx>
            <c:strRef>
              <c:f>'CWAR 16'!$B$200</c:f>
              <c:strCache>
                <c:ptCount val="1"/>
                <c:pt idx="0">
                  <c:v>AI of lines in TPM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16'!$G$200:$AA$200</c:f>
              <c:numCache>
                <c:formatCode>0%</c:formatCode>
                <c:ptCount val="21"/>
                <c:pt idx="0">
                  <c:v>0.81270833333333325</c:v>
                </c:pt>
                <c:pt idx="1">
                  <c:v>0.81270833333333325</c:v>
                </c:pt>
                <c:pt idx="2">
                  <c:v>0.81270833333333325</c:v>
                </c:pt>
                <c:pt idx="3">
                  <c:v>0.81270833333333325</c:v>
                </c:pt>
                <c:pt idx="4">
                  <c:v>0.81270833333333325</c:v>
                </c:pt>
                <c:pt idx="5">
                  <c:v>0.81270833333333325</c:v>
                </c:pt>
                <c:pt idx="6">
                  <c:v>0.81270833333333325</c:v>
                </c:pt>
                <c:pt idx="8">
                  <c:v>0.81270833333333325</c:v>
                </c:pt>
                <c:pt idx="9">
                  <c:v>0.81270833333333325</c:v>
                </c:pt>
                <c:pt idx="10">
                  <c:v>0.81270833333333325</c:v>
                </c:pt>
                <c:pt idx="11">
                  <c:v>0.81270833333333325</c:v>
                </c:pt>
                <c:pt idx="12">
                  <c:v>0.81270833333333325</c:v>
                </c:pt>
                <c:pt idx="13">
                  <c:v>0.81270833333333325</c:v>
                </c:pt>
                <c:pt idx="14">
                  <c:v>0.81270833333333325</c:v>
                </c:pt>
                <c:pt idx="15">
                  <c:v>0.81270833333333325</c:v>
                </c:pt>
                <c:pt idx="16">
                  <c:v>0.81270833333333325</c:v>
                </c:pt>
                <c:pt idx="17">
                  <c:v>0.81270833333333325</c:v>
                </c:pt>
                <c:pt idx="18">
                  <c:v>0.81270833333333325</c:v>
                </c:pt>
                <c:pt idx="19">
                  <c:v>0.81270833333333325</c:v>
                </c:pt>
                <c:pt idx="20">
                  <c:v>0.81270833333333325</c:v>
                </c:pt>
              </c:numCache>
            </c:numRef>
          </c:val>
          <c:smooth val="0"/>
          <c:extLst>
            <c:ext xmlns:c16="http://schemas.microsoft.com/office/drawing/2014/chart" uri="{C3380CC4-5D6E-409C-BE32-E72D297353CC}">
              <c16:uniqueId val="{00000001-F6A3-4CA4-BDEE-6D58FDF53658}"/>
            </c:ext>
          </c:extLst>
        </c:ser>
        <c:dLbls>
          <c:showLegendKey val="0"/>
          <c:showVal val="0"/>
          <c:showCatName val="0"/>
          <c:showSerName val="0"/>
          <c:showPercent val="0"/>
          <c:showBubbleSize val="0"/>
        </c:dLbls>
        <c:marker val="1"/>
        <c:smooth val="0"/>
        <c:axId val="1054426080"/>
        <c:axId val="1054426472"/>
      </c:lineChart>
      <c:catAx>
        <c:axId val="105442608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054426472"/>
        <c:crosses val="autoZero"/>
        <c:auto val="1"/>
        <c:lblAlgn val="ctr"/>
        <c:lblOffset val="100"/>
        <c:noMultiLvlLbl val="0"/>
      </c:catAx>
      <c:valAx>
        <c:axId val="1054426472"/>
        <c:scaling>
          <c:orientation val="minMax"/>
        </c:scaling>
        <c:delete val="0"/>
        <c:axPos val="l"/>
        <c:numFmt formatCode="0%"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054426080"/>
        <c:crosses val="autoZero"/>
        <c:crossBetween val="between"/>
      </c:valAx>
    </c:plotArea>
    <c:legend>
      <c:legendPos val="b"/>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16'!$B$52</c:f>
              <c:strCache>
                <c:ptCount val="1"/>
                <c:pt idx="0">
                  <c:v>MTBS of Pilot Lines</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16'!$G$52:$AA$52</c:f>
              <c:numCache>
                <c:formatCode>0.0%</c:formatCode>
                <c:ptCount val="21"/>
                <c:pt idx="7" formatCode="0.00">
                  <c:v>2.5</c:v>
                </c:pt>
                <c:pt idx="8" formatCode="0.00">
                  <c:v>7.0640476190476189</c:v>
                </c:pt>
                <c:pt idx="9" formatCode="0.00">
                  <c:v>5.4450000000000003</c:v>
                </c:pt>
                <c:pt idx="10" formatCode="0.00">
                  <c:v>4.5285714285714294</c:v>
                </c:pt>
                <c:pt idx="11" formatCode="0.00">
                  <c:v>6.3642857142857139</c:v>
                </c:pt>
                <c:pt idx="12" formatCode="0.00">
                  <c:v>4.0871428571428572</c:v>
                </c:pt>
                <c:pt idx="13" formatCode="0.00">
                  <c:v>4.4685714285714289</c:v>
                </c:pt>
                <c:pt idx="14" formatCode="0.00">
                  <c:v>4.3771428571428572</c:v>
                </c:pt>
                <c:pt idx="15" formatCode="0.00">
                  <c:v>6.0483333333333347</c:v>
                </c:pt>
              </c:numCache>
            </c:numRef>
          </c:val>
          <c:smooth val="0"/>
          <c:extLst>
            <c:ext xmlns:c16="http://schemas.microsoft.com/office/drawing/2014/chart" uri="{C3380CC4-5D6E-409C-BE32-E72D297353CC}">
              <c16:uniqueId val="{00000000-3DCC-44BA-97CF-5E4A9078534C}"/>
            </c:ext>
          </c:extLst>
        </c:ser>
        <c:ser>
          <c:idx val="1"/>
          <c:order val="1"/>
          <c:tx>
            <c:strRef>
              <c:f>'CWAR 16'!$B$202</c:f>
              <c:strCache>
                <c:ptCount val="1"/>
                <c:pt idx="0">
                  <c:v>MTBS of Pilot Lines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16'!$G$202:$AA$202</c:f>
              <c:numCache>
                <c:formatCode>0%</c:formatCode>
                <c:ptCount val="21"/>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1-3DCC-44BA-97CF-5E4A9078534C}"/>
            </c:ext>
          </c:extLst>
        </c:ser>
        <c:dLbls>
          <c:showLegendKey val="0"/>
          <c:showVal val="0"/>
          <c:showCatName val="0"/>
          <c:showSerName val="0"/>
          <c:showPercent val="0"/>
          <c:showBubbleSize val="0"/>
        </c:dLbls>
        <c:marker val="1"/>
        <c:smooth val="0"/>
        <c:axId val="1054427256"/>
        <c:axId val="1054427648"/>
      </c:lineChart>
      <c:catAx>
        <c:axId val="105442725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054427648"/>
        <c:crosses val="autoZero"/>
        <c:auto val="1"/>
        <c:lblAlgn val="ctr"/>
        <c:lblOffset val="100"/>
        <c:noMultiLvlLbl val="0"/>
      </c:catAx>
      <c:valAx>
        <c:axId val="1054427648"/>
        <c:scaling>
          <c:orientation val="minMax"/>
        </c:scaling>
        <c:delete val="0"/>
        <c:axPos val="l"/>
        <c:numFmt formatCode="0%"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054427256"/>
        <c:crosses val="autoZero"/>
        <c:crossBetween val="between"/>
      </c:valAx>
    </c:plotArea>
    <c:legend>
      <c:legendPos val="b"/>
      <c:layout/>
      <c:overlay val="0"/>
      <c:txPr>
        <a:bodyPr/>
        <a:lstStyle/>
        <a:p>
          <a:pPr>
            <a:defRPr sz="8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title>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16'!$B$49</c:f>
              <c:strCache>
                <c:ptCount val="1"/>
                <c:pt idx="0">
                  <c:v>AI of Pilot Lines </c:v>
                </c:pt>
              </c:strCache>
            </c:strRef>
          </c:tx>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16'!$G$49:$AA$49</c:f>
              <c:numCache>
                <c:formatCode>0.0%</c:formatCode>
                <c:ptCount val="21"/>
                <c:pt idx="6">
                  <c:v>0.87445075757575763</c:v>
                </c:pt>
                <c:pt idx="7">
                  <c:v>0.86</c:v>
                </c:pt>
                <c:pt idx="8" formatCode="0%">
                  <c:v>0.84284990191386167</c:v>
                </c:pt>
                <c:pt idx="9" formatCode="0%">
                  <c:v>0.83543420987921913</c:v>
                </c:pt>
                <c:pt idx="10" formatCode="0%">
                  <c:v>0.85355404394783818</c:v>
                </c:pt>
                <c:pt idx="11" formatCode="0%">
                  <c:v>0.81664748807274423</c:v>
                </c:pt>
                <c:pt idx="12" formatCode="0%">
                  <c:v>0.84967620009876621</c:v>
                </c:pt>
                <c:pt idx="13" formatCode="0%">
                  <c:v>0.84411439654233056</c:v>
                </c:pt>
                <c:pt idx="14" formatCode="0%">
                  <c:v>0.84997633248772642</c:v>
                </c:pt>
                <c:pt idx="15" formatCode="0%">
                  <c:v>0.82654846636222556</c:v>
                </c:pt>
              </c:numCache>
            </c:numRef>
          </c:val>
          <c:smooth val="0"/>
          <c:extLst>
            <c:ext xmlns:c16="http://schemas.microsoft.com/office/drawing/2014/chart" uri="{C3380CC4-5D6E-409C-BE32-E72D297353CC}">
              <c16:uniqueId val="{00000000-0292-4873-8492-208235F47A88}"/>
            </c:ext>
          </c:extLst>
        </c:ser>
        <c:ser>
          <c:idx val="1"/>
          <c:order val="1"/>
          <c:tx>
            <c:strRef>
              <c:f>'CWAR 16'!$B$203</c:f>
              <c:strCache>
                <c:ptCount val="1"/>
                <c:pt idx="0">
                  <c:v>AI of Pilot Lines  Target</c:v>
                </c:pt>
              </c:strCache>
            </c:strRef>
          </c:tx>
          <c:spPr>
            <a:ln>
              <a:solidFill>
                <a:schemeClr val="tx1"/>
              </a:solidFill>
            </a:ln>
          </c:spPr>
          <c:marker>
            <c:symbol val="none"/>
          </c:marker>
          <c:cat>
            <c:strRef>
              <c:f>'CWAR 16'!$G$3:$AA$3</c:f>
              <c:strCache>
                <c:ptCount val="21"/>
                <c:pt idx="0">
                  <c:v>Act '09</c:v>
                </c:pt>
                <c:pt idx="1">
                  <c:v>Act '10</c:v>
                </c:pt>
                <c:pt idx="2">
                  <c:v>Act '11</c:v>
                </c:pt>
                <c:pt idx="3">
                  <c:v>Act '12</c:v>
                </c:pt>
                <c:pt idx="4">
                  <c:v>Act '13</c:v>
                </c:pt>
                <c:pt idx="5">
                  <c:v>Act '14</c:v>
                </c:pt>
                <c:pt idx="6">
                  <c:v>Act '15</c:v>
                </c:pt>
                <c:pt idx="7">
                  <c:v>Tgt '16</c:v>
                </c:pt>
                <c:pt idx="8">
                  <c:v>YTD '16</c:v>
                </c:pt>
                <c:pt idx="9">
                  <c:v>Jan</c:v>
                </c:pt>
                <c:pt idx="10">
                  <c:v>Feb</c:v>
                </c:pt>
                <c:pt idx="11">
                  <c:v>Mar</c:v>
                </c:pt>
                <c:pt idx="12">
                  <c:v>Apr</c:v>
                </c:pt>
                <c:pt idx="13">
                  <c:v>May</c:v>
                </c:pt>
                <c:pt idx="14">
                  <c:v>Jun</c:v>
                </c:pt>
                <c:pt idx="15">
                  <c:v>Jul</c:v>
                </c:pt>
                <c:pt idx="16">
                  <c:v>Aug</c:v>
                </c:pt>
                <c:pt idx="17">
                  <c:v>Sep</c:v>
                </c:pt>
                <c:pt idx="18">
                  <c:v>Oct</c:v>
                </c:pt>
                <c:pt idx="19">
                  <c:v>Nov</c:v>
                </c:pt>
                <c:pt idx="20">
                  <c:v>Dec</c:v>
                </c:pt>
              </c:strCache>
            </c:strRef>
          </c:cat>
          <c:val>
            <c:numRef>
              <c:f>'CWAR 16'!$G$203:$AA$203</c:f>
              <c:numCache>
                <c:formatCode>0%</c:formatCode>
                <c:ptCount val="21"/>
                <c:pt idx="0">
                  <c:v>0.87445075757575763</c:v>
                </c:pt>
                <c:pt idx="1">
                  <c:v>0.87445075757575763</c:v>
                </c:pt>
                <c:pt idx="2">
                  <c:v>0.87445075757575763</c:v>
                </c:pt>
                <c:pt idx="3">
                  <c:v>0.87445075757575763</c:v>
                </c:pt>
                <c:pt idx="4">
                  <c:v>0.87445075757575763</c:v>
                </c:pt>
                <c:pt idx="5">
                  <c:v>0.87445075757575763</c:v>
                </c:pt>
                <c:pt idx="6">
                  <c:v>0.87445075757575763</c:v>
                </c:pt>
                <c:pt idx="8">
                  <c:v>0.87445075757575763</c:v>
                </c:pt>
                <c:pt idx="9">
                  <c:v>0.87445075757575763</c:v>
                </c:pt>
                <c:pt idx="10">
                  <c:v>0.87445075757575763</c:v>
                </c:pt>
                <c:pt idx="11">
                  <c:v>0.87445075757575763</c:v>
                </c:pt>
                <c:pt idx="12">
                  <c:v>0.87445075757575763</c:v>
                </c:pt>
                <c:pt idx="13">
                  <c:v>0.87445075757575763</c:v>
                </c:pt>
                <c:pt idx="14">
                  <c:v>0.87445075757575763</c:v>
                </c:pt>
                <c:pt idx="15">
                  <c:v>0.87445075757575763</c:v>
                </c:pt>
                <c:pt idx="16">
                  <c:v>0.87445075757575763</c:v>
                </c:pt>
                <c:pt idx="17">
                  <c:v>0.87445075757575763</c:v>
                </c:pt>
                <c:pt idx="18">
                  <c:v>0.87445075757575763</c:v>
                </c:pt>
                <c:pt idx="19">
                  <c:v>0.87445075757575763</c:v>
                </c:pt>
                <c:pt idx="20">
                  <c:v>0.87445075757575763</c:v>
                </c:pt>
              </c:numCache>
            </c:numRef>
          </c:val>
          <c:smooth val="0"/>
          <c:extLst>
            <c:ext xmlns:c16="http://schemas.microsoft.com/office/drawing/2014/chart" uri="{C3380CC4-5D6E-409C-BE32-E72D297353CC}">
              <c16:uniqueId val="{00000001-0292-4873-8492-208235F47A88}"/>
            </c:ext>
          </c:extLst>
        </c:ser>
        <c:dLbls>
          <c:showLegendKey val="0"/>
          <c:showVal val="0"/>
          <c:showCatName val="0"/>
          <c:showSerName val="0"/>
          <c:showPercent val="0"/>
          <c:showBubbleSize val="0"/>
        </c:dLbls>
        <c:marker val="1"/>
        <c:smooth val="0"/>
        <c:axId val="1054428432"/>
        <c:axId val="1054428824"/>
      </c:lineChart>
      <c:catAx>
        <c:axId val="105442843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054428824"/>
        <c:crosses val="autoZero"/>
        <c:auto val="1"/>
        <c:lblAlgn val="ctr"/>
        <c:lblOffset val="100"/>
        <c:noMultiLvlLbl val="0"/>
      </c:catAx>
      <c:valAx>
        <c:axId val="1054428824"/>
        <c:scaling>
          <c:orientation val="minMax"/>
          <c:max val="1"/>
        </c:scaling>
        <c:delete val="0"/>
        <c:axPos val="l"/>
        <c:majorGridlines/>
        <c:numFmt formatCode="0%"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054428432"/>
        <c:crosses val="autoZero"/>
        <c:crossBetween val="between"/>
      </c:valAx>
    </c:plotArea>
    <c:legend>
      <c:legendPos val="b"/>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spPr>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301587301587297E-2"/>
          <c:y val="4.878048780487805E-2"/>
          <c:w val="0.88095238095238093"/>
          <c:h val="0.67247386759581884"/>
        </c:manualLayout>
      </c:layout>
      <c:lineChart>
        <c:grouping val="standard"/>
        <c:varyColors val="0"/>
        <c:ser>
          <c:idx val="0"/>
          <c:order val="0"/>
          <c:tx>
            <c:strRef>
              <c:f>'CWAR 16'!$B$5</c:f>
              <c:strCache>
                <c:ptCount val="1"/>
                <c:pt idx="0">
                  <c:v>Lost Time Injury frequency rate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16'!$O$5:$AA$5</c:f>
              <c:numCache>
                <c:formatCode>0.00</c:formatCode>
                <c:ptCount val="13"/>
                <c:pt idx="0">
                  <c:v>0.7</c:v>
                </c:pt>
                <c:pt idx="1">
                  <c:v>0.7</c:v>
                </c:pt>
                <c:pt idx="2">
                  <c:v>0.4</c:v>
                </c:pt>
                <c:pt idx="3">
                  <c:v>1</c:v>
                </c:pt>
                <c:pt idx="4">
                  <c:v>0.7</c:v>
                </c:pt>
                <c:pt idx="5">
                  <c:v>0.5</c:v>
                </c:pt>
                <c:pt idx="6">
                  <c:v>0.8</c:v>
                </c:pt>
                <c:pt idx="7">
                  <c:v>0.7</c:v>
                </c:pt>
              </c:numCache>
            </c:numRef>
          </c:val>
          <c:smooth val="1"/>
          <c:extLst>
            <c:ext xmlns:c16="http://schemas.microsoft.com/office/drawing/2014/chart" uri="{C3380CC4-5D6E-409C-BE32-E72D297353CC}">
              <c16:uniqueId val="{00000000-2E1A-4FD9-935F-B50B4150EC02}"/>
            </c:ext>
          </c:extLst>
        </c:ser>
        <c:ser>
          <c:idx val="1"/>
          <c:order val="1"/>
          <c:tx>
            <c:strRef>
              <c:f>'CWAR 16'!$B$154</c:f>
              <c:strCache>
                <c:ptCount val="1"/>
                <c:pt idx="0">
                  <c:v>Lost Time Injury frequency rate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16'!$O$154:$AA$154</c:f>
              <c:numCache>
                <c:formatCode>General</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2E1A-4FD9-935F-B50B4150EC02}"/>
            </c:ext>
          </c:extLst>
        </c:ser>
        <c:dLbls>
          <c:showLegendKey val="0"/>
          <c:showVal val="0"/>
          <c:showCatName val="0"/>
          <c:showSerName val="0"/>
          <c:showPercent val="0"/>
          <c:showBubbleSize val="0"/>
        </c:dLbls>
        <c:marker val="1"/>
        <c:smooth val="0"/>
        <c:axId val="435871008"/>
        <c:axId val="435871400"/>
      </c:lineChart>
      <c:catAx>
        <c:axId val="435871008"/>
        <c:scaling>
          <c:orientation val="minMax"/>
        </c:scaling>
        <c:delete val="0"/>
        <c:axPos val="b"/>
        <c:numFmt formatCode="General" sourceLinked="1"/>
        <c:majorTickMark val="out"/>
        <c:minorTickMark val="none"/>
        <c:tickLblPos val="nextTo"/>
        <c:txPr>
          <a:bodyPr rot="-2700000" vert="horz"/>
          <a:lstStyle/>
          <a:p>
            <a:pPr>
              <a:defRPr sz="800"/>
            </a:pPr>
            <a:endParaRPr lang="en-US"/>
          </a:p>
        </c:txPr>
        <c:crossAx val="435871400"/>
        <c:crosses val="autoZero"/>
        <c:auto val="1"/>
        <c:lblAlgn val="ctr"/>
        <c:lblOffset val="100"/>
        <c:noMultiLvlLbl val="0"/>
      </c:catAx>
      <c:valAx>
        <c:axId val="435871400"/>
        <c:scaling>
          <c:orientation val="minMax"/>
        </c:scaling>
        <c:delete val="0"/>
        <c:axPos val="l"/>
        <c:numFmt formatCode="#,##0.00" sourceLinked="0"/>
        <c:majorTickMark val="out"/>
        <c:minorTickMark val="none"/>
        <c:tickLblPos val="nextTo"/>
        <c:txPr>
          <a:bodyPr rot="0" vert="horz"/>
          <a:lstStyle/>
          <a:p>
            <a:pPr>
              <a:defRPr/>
            </a:pPr>
            <a:endParaRPr lang="en-US"/>
          </a:p>
        </c:txPr>
        <c:crossAx val="435871008"/>
        <c:crosses val="autoZero"/>
        <c:crossBetween val="between"/>
      </c:valAx>
    </c:plotArea>
    <c:legend>
      <c:legendPos val="b"/>
      <c:layout>
        <c:manualLayout>
          <c:xMode val="edge"/>
          <c:yMode val="edge"/>
          <c:x val="0.05"/>
          <c:y val="0.87180938320209977"/>
          <c:w val="0.9"/>
          <c:h val="0.10735728346456692"/>
        </c:manualLayout>
      </c:layout>
      <c:overlay val="0"/>
      <c:txPr>
        <a:bodyPr/>
        <a:lstStyle/>
        <a:p>
          <a:pPr>
            <a:defRPr sz="700"/>
          </a:pPr>
          <a:endParaRPr lang="en-US"/>
        </a:p>
      </c:txPr>
    </c:legend>
    <c:plotVisOnly val="1"/>
    <c:dispBlanksAs val="gap"/>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334685598377281E-2"/>
          <c:y val="4.8951048951048952E-2"/>
          <c:w val="0.87221095334685594"/>
          <c:h val="0.65384615384615385"/>
        </c:manualLayout>
      </c:layout>
      <c:lineChart>
        <c:grouping val="standard"/>
        <c:varyColors val="0"/>
        <c:ser>
          <c:idx val="0"/>
          <c:order val="0"/>
          <c:tx>
            <c:strRef>
              <c:f>'CWAR 16'!$B$13</c:f>
              <c:strCache>
                <c:ptCount val="1"/>
                <c:pt idx="0">
                  <c:v>% Overtime inclusive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16'!$O$13:$AA$13</c:f>
              <c:numCache>
                <c:formatCode>0.0%</c:formatCode>
                <c:ptCount val="13"/>
                <c:pt idx="0">
                  <c:v>4.5127848252573606E-2</c:v>
                </c:pt>
                <c:pt idx="1">
                  <c:v>4.0471428571428568E-2</c:v>
                </c:pt>
                <c:pt idx="2">
                  <c:v>4.2142857142857142E-2</c:v>
                </c:pt>
                <c:pt idx="3">
                  <c:v>4.2848053975688631E-2</c:v>
                </c:pt>
                <c:pt idx="4">
                  <c:v>3.7813971270516722E-2</c:v>
                </c:pt>
                <c:pt idx="5">
                  <c:v>5.2128571428571427E-2</c:v>
                </c:pt>
                <c:pt idx="6">
                  <c:v>6.1128571428571428E-2</c:v>
                </c:pt>
                <c:pt idx="7">
                  <c:v>4.8371428571428572E-2</c:v>
                </c:pt>
              </c:numCache>
            </c:numRef>
          </c:val>
          <c:smooth val="1"/>
          <c:extLst>
            <c:ext xmlns:c16="http://schemas.microsoft.com/office/drawing/2014/chart" uri="{C3380CC4-5D6E-409C-BE32-E72D297353CC}">
              <c16:uniqueId val="{00000000-2EB3-4BA5-8A70-A7784752A0C4}"/>
            </c:ext>
          </c:extLst>
        </c:ser>
        <c:ser>
          <c:idx val="1"/>
          <c:order val="1"/>
          <c:tx>
            <c:strRef>
              <c:f>'CWAR 16'!$B$162</c:f>
              <c:strCache>
                <c:ptCount val="1"/>
                <c:pt idx="0">
                  <c:v>% Overtime inclusive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16'!$O$162:$AA$162</c:f>
              <c:numCache>
                <c:formatCode>General</c:formatCode>
                <c:ptCount val="13"/>
                <c:pt idx="0">
                  <c:v>3.6537020876513129E-2</c:v>
                </c:pt>
                <c:pt idx="1">
                  <c:v>3.6537020876513129E-2</c:v>
                </c:pt>
                <c:pt idx="2">
                  <c:v>3.6537020876513129E-2</c:v>
                </c:pt>
                <c:pt idx="3">
                  <c:v>3.6537020876513129E-2</c:v>
                </c:pt>
                <c:pt idx="4">
                  <c:v>3.6537020876513129E-2</c:v>
                </c:pt>
                <c:pt idx="5">
                  <c:v>3.6537020876513129E-2</c:v>
                </c:pt>
                <c:pt idx="6">
                  <c:v>3.6537020876513129E-2</c:v>
                </c:pt>
                <c:pt idx="7">
                  <c:v>3.6537020876513129E-2</c:v>
                </c:pt>
                <c:pt idx="8">
                  <c:v>3.6537020876513129E-2</c:v>
                </c:pt>
                <c:pt idx="9">
                  <c:v>3.6537020876513129E-2</c:v>
                </c:pt>
                <c:pt idx="10">
                  <c:v>3.6537020876513129E-2</c:v>
                </c:pt>
                <c:pt idx="11">
                  <c:v>3.6537020876513129E-2</c:v>
                </c:pt>
                <c:pt idx="12">
                  <c:v>3.6537020876513129E-2</c:v>
                </c:pt>
              </c:numCache>
            </c:numRef>
          </c:val>
          <c:smooth val="0"/>
          <c:extLst>
            <c:ext xmlns:c16="http://schemas.microsoft.com/office/drawing/2014/chart" uri="{C3380CC4-5D6E-409C-BE32-E72D297353CC}">
              <c16:uniqueId val="{00000001-2EB3-4BA5-8A70-A7784752A0C4}"/>
            </c:ext>
          </c:extLst>
        </c:ser>
        <c:dLbls>
          <c:showLegendKey val="0"/>
          <c:showVal val="0"/>
          <c:showCatName val="0"/>
          <c:showSerName val="0"/>
          <c:showPercent val="0"/>
          <c:showBubbleSize val="0"/>
        </c:dLbls>
        <c:marker val="1"/>
        <c:smooth val="0"/>
        <c:axId val="435872184"/>
        <c:axId val="435872576"/>
      </c:lineChart>
      <c:catAx>
        <c:axId val="435872184"/>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435872576"/>
        <c:crosses val="autoZero"/>
        <c:auto val="1"/>
        <c:lblAlgn val="ctr"/>
        <c:lblOffset val="100"/>
        <c:noMultiLvlLbl val="0"/>
      </c:catAx>
      <c:valAx>
        <c:axId val="435872576"/>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5872184"/>
        <c:crosses val="autoZero"/>
        <c:crossBetween val="between"/>
      </c:valAx>
    </c:plotArea>
    <c:legend>
      <c:legendPos val="b"/>
      <c:layout>
        <c:manualLayout>
          <c:xMode val="edge"/>
          <c:yMode val="edge"/>
          <c:x val="1.5006521750704084E-2"/>
          <c:y val="0.92004046369203851"/>
          <c:w val="0.93499331853295209"/>
          <c:h val="7.9959536307961501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bg2">
        <a:lumMod val="75000"/>
      </a:schemeClr>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809523809523806E-2"/>
          <c:y val="4.878048780487805E-2"/>
          <c:w val="0.88571428571428568"/>
          <c:h val="0.64469597550306212"/>
        </c:manualLayout>
      </c:layout>
      <c:lineChart>
        <c:grouping val="standard"/>
        <c:varyColors val="0"/>
        <c:ser>
          <c:idx val="0"/>
          <c:order val="0"/>
          <c:tx>
            <c:strRef>
              <c:f>'CWAR 16'!$B$6</c:f>
              <c:strCache>
                <c:ptCount val="1"/>
                <c:pt idx="0">
                  <c:v>Recordable Injury frequency rate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16'!$O$6:$AA$6</c:f>
              <c:numCache>
                <c:formatCode>0.00</c:formatCode>
                <c:ptCount val="13"/>
                <c:pt idx="0">
                  <c:v>0.8</c:v>
                </c:pt>
                <c:pt idx="1">
                  <c:v>1.5</c:v>
                </c:pt>
                <c:pt idx="2">
                  <c:v>0.7</c:v>
                </c:pt>
                <c:pt idx="3">
                  <c:v>1.2</c:v>
                </c:pt>
                <c:pt idx="4">
                  <c:v>0.9</c:v>
                </c:pt>
                <c:pt idx="5">
                  <c:v>0.6</c:v>
                </c:pt>
                <c:pt idx="6">
                  <c:v>1</c:v>
                </c:pt>
                <c:pt idx="7">
                  <c:v>0.8</c:v>
                </c:pt>
              </c:numCache>
            </c:numRef>
          </c:val>
          <c:smooth val="1"/>
          <c:extLst>
            <c:ext xmlns:c16="http://schemas.microsoft.com/office/drawing/2014/chart" uri="{C3380CC4-5D6E-409C-BE32-E72D297353CC}">
              <c16:uniqueId val="{00000000-0A34-4403-A274-A82C725C6764}"/>
            </c:ext>
          </c:extLst>
        </c:ser>
        <c:ser>
          <c:idx val="1"/>
          <c:order val="1"/>
          <c:tx>
            <c:strRef>
              <c:f>'CWAR 16'!$B$155</c:f>
              <c:strCache>
                <c:ptCount val="1"/>
                <c:pt idx="0">
                  <c:v>Recordable Injury frequency rate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16'!$O$155:$AA$155</c:f>
              <c:numCache>
                <c:formatCode>General</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0A34-4403-A274-A82C725C6764}"/>
            </c:ext>
          </c:extLst>
        </c:ser>
        <c:dLbls>
          <c:showLegendKey val="0"/>
          <c:showVal val="0"/>
          <c:showCatName val="0"/>
          <c:showSerName val="0"/>
          <c:showPercent val="0"/>
          <c:showBubbleSize val="0"/>
        </c:dLbls>
        <c:marker val="1"/>
        <c:smooth val="0"/>
        <c:axId val="435873360"/>
        <c:axId val="435873752"/>
      </c:lineChart>
      <c:catAx>
        <c:axId val="435873360"/>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435873752"/>
        <c:crosses val="autoZero"/>
        <c:auto val="1"/>
        <c:lblAlgn val="ctr"/>
        <c:lblOffset val="100"/>
        <c:noMultiLvlLbl val="0"/>
      </c:catAx>
      <c:valAx>
        <c:axId val="435873752"/>
        <c:scaling>
          <c:orientation val="minMax"/>
        </c:scaling>
        <c:delete val="0"/>
        <c:axPos val="l"/>
        <c:numFmt formatCode="#,##0.00" sourceLinked="0"/>
        <c:majorTickMark val="out"/>
        <c:minorTickMark val="none"/>
        <c:tickLblPos val="nextTo"/>
        <c:txPr>
          <a:bodyPr rot="0" vert="horz"/>
          <a:lstStyle/>
          <a:p>
            <a:pPr>
              <a:defRPr/>
            </a:pPr>
            <a:endParaRPr lang="en-US"/>
          </a:p>
        </c:txPr>
        <c:crossAx val="435873360"/>
        <c:crosses val="autoZero"/>
        <c:crossBetween val="between"/>
      </c:valAx>
    </c:plotArea>
    <c:legend>
      <c:legendPos val="b"/>
      <c:layout>
        <c:manualLayout>
          <c:xMode val="edge"/>
          <c:yMode val="edge"/>
          <c:x val="0"/>
          <c:y val="0.83043744531933505"/>
          <c:w val="1"/>
          <c:h val="0.16956255468066492"/>
        </c:manualLayout>
      </c:layout>
      <c:overlay val="0"/>
      <c:txPr>
        <a:bodyPr/>
        <a:lstStyle/>
        <a:p>
          <a:pPr>
            <a:defRPr sz="700"/>
          </a:pPr>
          <a:endParaRPr lang="en-US"/>
        </a:p>
      </c:txPr>
    </c:legend>
    <c:plotVisOnly val="1"/>
    <c:dispBlanksAs val="gap"/>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58997913722323"/>
          <c:y val="5.0724637681159424E-2"/>
          <c:w val="0.84479748525024112"/>
          <c:h val="0.65942028985507251"/>
        </c:manualLayout>
      </c:layout>
      <c:lineChart>
        <c:grouping val="standard"/>
        <c:varyColors val="0"/>
        <c:ser>
          <c:idx val="0"/>
          <c:order val="0"/>
          <c:tx>
            <c:strRef>
              <c:f>'CWAR 16'!$B$9</c:f>
              <c:strCache>
                <c:ptCount val="1"/>
                <c:pt idx="0">
                  <c:v>Behavioural Feedback Session </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16'!$O$9:$AA$9</c:f>
              <c:numCache>
                <c:formatCode>0.00</c:formatCode>
                <c:ptCount val="13"/>
                <c:pt idx="0">
                  <c:v>11</c:v>
                </c:pt>
                <c:pt idx="1">
                  <c:v>1.04</c:v>
                </c:pt>
                <c:pt idx="2">
                  <c:v>1.2999999999999998</c:v>
                </c:pt>
                <c:pt idx="3">
                  <c:v>1.35</c:v>
                </c:pt>
                <c:pt idx="4">
                  <c:v>1.8400000000000003</c:v>
                </c:pt>
                <c:pt idx="5">
                  <c:v>1.6399999999999997</c:v>
                </c:pt>
                <c:pt idx="6">
                  <c:v>1.9299999999999997</c:v>
                </c:pt>
                <c:pt idx="7">
                  <c:v>1.9000000000000004</c:v>
                </c:pt>
              </c:numCache>
            </c:numRef>
          </c:val>
          <c:smooth val="1"/>
          <c:extLst>
            <c:ext xmlns:c16="http://schemas.microsoft.com/office/drawing/2014/chart" uri="{C3380CC4-5D6E-409C-BE32-E72D297353CC}">
              <c16:uniqueId val="{00000000-7B7F-4E34-8552-481B931A8455}"/>
            </c:ext>
          </c:extLst>
        </c:ser>
        <c:ser>
          <c:idx val="1"/>
          <c:order val="1"/>
          <c:tx>
            <c:strRef>
              <c:f>'CWAR 16'!$B$158</c:f>
              <c:strCache>
                <c:ptCount val="1"/>
                <c:pt idx="0">
                  <c:v>Behavioural Feedback Session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16'!$O$158:$AA$158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7B7F-4E34-8552-481B931A8455}"/>
            </c:ext>
          </c:extLst>
        </c:ser>
        <c:dLbls>
          <c:showLegendKey val="0"/>
          <c:showVal val="0"/>
          <c:showCatName val="0"/>
          <c:showSerName val="0"/>
          <c:showPercent val="0"/>
          <c:showBubbleSize val="0"/>
        </c:dLbls>
        <c:marker val="1"/>
        <c:smooth val="0"/>
        <c:axId val="435874536"/>
        <c:axId val="435874928"/>
      </c:lineChart>
      <c:catAx>
        <c:axId val="435874536"/>
        <c:scaling>
          <c:orientation val="minMax"/>
        </c:scaling>
        <c:delete val="0"/>
        <c:axPos val="b"/>
        <c:numFmt formatCode="General" sourceLinked="1"/>
        <c:majorTickMark val="out"/>
        <c:minorTickMark val="none"/>
        <c:tickLblPos val="nextTo"/>
        <c:txPr>
          <a:bodyPr rot="-5400000" vert="horz"/>
          <a:lstStyle/>
          <a:p>
            <a:pPr>
              <a:defRPr sz="900"/>
            </a:pPr>
            <a:endParaRPr lang="en-US"/>
          </a:p>
        </c:txPr>
        <c:crossAx val="435874928"/>
        <c:crosses val="autoZero"/>
        <c:auto val="1"/>
        <c:lblAlgn val="ctr"/>
        <c:lblOffset val="100"/>
        <c:noMultiLvlLbl val="0"/>
      </c:catAx>
      <c:valAx>
        <c:axId val="435874928"/>
        <c:scaling>
          <c:orientation val="minMax"/>
        </c:scaling>
        <c:delete val="0"/>
        <c:axPos val="l"/>
        <c:numFmt formatCode="0.00" sourceLinked="1"/>
        <c:majorTickMark val="out"/>
        <c:minorTickMark val="none"/>
        <c:tickLblPos val="nextTo"/>
        <c:txPr>
          <a:bodyPr rot="0" vert="horz"/>
          <a:lstStyle/>
          <a:p>
            <a:pPr>
              <a:defRPr/>
            </a:pPr>
            <a:endParaRPr lang="en-US"/>
          </a:p>
        </c:txPr>
        <c:crossAx val="435874536"/>
        <c:crosses val="autoZero"/>
        <c:crossBetween val="between"/>
      </c:valAx>
    </c:plotArea>
    <c:legend>
      <c:legendPos val="b"/>
      <c:legendEntry>
        <c:idx val="1"/>
        <c:txPr>
          <a:bodyPr/>
          <a:lstStyle/>
          <a:p>
            <a:pPr>
              <a:defRPr sz="800"/>
            </a:pPr>
            <a:endParaRPr lang="en-US"/>
          </a:p>
        </c:txPr>
      </c:legendEntry>
      <c:layout>
        <c:manualLayout>
          <c:xMode val="edge"/>
          <c:yMode val="edge"/>
          <c:x val="1.8435337628251017E-2"/>
          <c:y val="0.93667514637593374"/>
          <c:w val="0.96312932474349799"/>
          <c:h val="6.3324853624066216E-2"/>
        </c:manualLayout>
      </c:layout>
      <c:overlay val="0"/>
      <c:txPr>
        <a:bodyPr/>
        <a:lstStyle/>
        <a:p>
          <a:pPr>
            <a:defRPr sz="800"/>
          </a:pPr>
          <a:endParaRPr lang="en-US"/>
        </a:p>
      </c:txPr>
    </c:legend>
    <c:plotVisOnly val="1"/>
    <c:dispBlanksAs val="gap"/>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21841541755889E-2"/>
          <c:y val="4.8951048951048952E-2"/>
          <c:w val="0.87152034261241973"/>
          <c:h val="0.68181818181818177"/>
        </c:manualLayout>
      </c:layout>
      <c:lineChart>
        <c:grouping val="standard"/>
        <c:varyColors val="0"/>
        <c:ser>
          <c:idx val="0"/>
          <c:order val="0"/>
          <c:tx>
            <c:strRef>
              <c:f>'CWAR 16'!$B$7</c:f>
              <c:strCache>
                <c:ptCount val="1"/>
                <c:pt idx="0">
                  <c:v>Energy Consumption / ton of production</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16'!$O$7:$AA$7</c:f>
              <c:numCache>
                <c:formatCode>0.00</c:formatCode>
                <c:ptCount val="13"/>
                <c:pt idx="0">
                  <c:v>4.01</c:v>
                </c:pt>
                <c:pt idx="1">
                  <c:v>4.21</c:v>
                </c:pt>
                <c:pt idx="2">
                  <c:v>4.29</c:v>
                </c:pt>
                <c:pt idx="3">
                  <c:v>4.3600000000000003</c:v>
                </c:pt>
                <c:pt idx="4">
                  <c:v>4.1500000000000004</c:v>
                </c:pt>
                <c:pt idx="5">
                  <c:v>4.05</c:v>
                </c:pt>
                <c:pt idx="6">
                  <c:v>4.01</c:v>
                </c:pt>
                <c:pt idx="7">
                  <c:v>0</c:v>
                </c:pt>
              </c:numCache>
            </c:numRef>
          </c:val>
          <c:smooth val="1"/>
          <c:extLst>
            <c:ext xmlns:c16="http://schemas.microsoft.com/office/drawing/2014/chart" uri="{C3380CC4-5D6E-409C-BE32-E72D297353CC}">
              <c16:uniqueId val="{00000000-F7DB-4FA8-A154-2E2FEC6B2138}"/>
            </c:ext>
          </c:extLst>
        </c:ser>
        <c:ser>
          <c:idx val="1"/>
          <c:order val="1"/>
          <c:tx>
            <c:strRef>
              <c:f>'CWAR 16'!$B$156</c:f>
              <c:strCache>
                <c:ptCount val="1"/>
                <c:pt idx="0">
                  <c:v>Energy Consumption / ton of production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16'!$O$156:$AA$156</c:f>
              <c:numCache>
                <c:formatCode>General</c:formatCode>
                <c:ptCount val="13"/>
                <c:pt idx="0">
                  <c:v>4.37</c:v>
                </c:pt>
                <c:pt idx="1">
                  <c:v>4.37</c:v>
                </c:pt>
                <c:pt idx="2">
                  <c:v>4.37</c:v>
                </c:pt>
                <c:pt idx="3">
                  <c:v>4.37</c:v>
                </c:pt>
                <c:pt idx="4">
                  <c:v>4.37</c:v>
                </c:pt>
                <c:pt idx="5">
                  <c:v>4.37</c:v>
                </c:pt>
                <c:pt idx="6">
                  <c:v>4.37</c:v>
                </c:pt>
                <c:pt idx="7">
                  <c:v>4.37</c:v>
                </c:pt>
                <c:pt idx="8">
                  <c:v>4.37</c:v>
                </c:pt>
                <c:pt idx="9">
                  <c:v>4.37</c:v>
                </c:pt>
                <c:pt idx="10">
                  <c:v>4.37</c:v>
                </c:pt>
                <c:pt idx="11">
                  <c:v>4.37</c:v>
                </c:pt>
                <c:pt idx="12">
                  <c:v>4.37</c:v>
                </c:pt>
              </c:numCache>
            </c:numRef>
          </c:val>
          <c:smooth val="0"/>
          <c:extLst>
            <c:ext xmlns:c16="http://schemas.microsoft.com/office/drawing/2014/chart" uri="{C3380CC4-5D6E-409C-BE32-E72D297353CC}">
              <c16:uniqueId val="{00000001-F7DB-4FA8-A154-2E2FEC6B2138}"/>
            </c:ext>
          </c:extLst>
        </c:ser>
        <c:dLbls>
          <c:showLegendKey val="0"/>
          <c:showVal val="0"/>
          <c:showCatName val="0"/>
          <c:showSerName val="0"/>
          <c:showPercent val="0"/>
          <c:showBubbleSize val="0"/>
        </c:dLbls>
        <c:marker val="1"/>
        <c:smooth val="0"/>
        <c:axId val="435875712"/>
        <c:axId val="435876104"/>
      </c:lineChart>
      <c:catAx>
        <c:axId val="435875712"/>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435876104"/>
        <c:crosses val="autoZero"/>
        <c:auto val="1"/>
        <c:lblAlgn val="ctr"/>
        <c:lblOffset val="100"/>
        <c:noMultiLvlLbl val="0"/>
      </c:catAx>
      <c:valAx>
        <c:axId val="435876104"/>
        <c:scaling>
          <c:orientation val="minMax"/>
        </c:scaling>
        <c:delete val="0"/>
        <c:axPos val="l"/>
        <c:numFmt formatCode="#,##0.00" sourceLinked="0"/>
        <c:majorTickMark val="out"/>
        <c:minorTickMark val="none"/>
        <c:tickLblPos val="nextTo"/>
        <c:txPr>
          <a:bodyPr rot="0" vert="horz"/>
          <a:lstStyle/>
          <a:p>
            <a:pPr>
              <a:defRPr/>
            </a:pPr>
            <a:endParaRPr lang="en-US"/>
          </a:p>
        </c:txPr>
        <c:crossAx val="435875712"/>
        <c:crosses val="autoZero"/>
        <c:crossBetween val="between"/>
      </c:valAx>
    </c:plotArea>
    <c:legend>
      <c:legendPos val="b"/>
      <c:layout>
        <c:manualLayout>
          <c:xMode val="edge"/>
          <c:yMode val="edge"/>
          <c:x val="0"/>
          <c:y val="0.91169728783902015"/>
          <c:w val="1"/>
          <c:h val="8.8302712160979874E-2"/>
        </c:manualLayout>
      </c:layout>
      <c:overlay val="0"/>
      <c:txPr>
        <a:bodyPr/>
        <a:lstStyle/>
        <a:p>
          <a:pPr>
            <a:defRPr sz="600"/>
          </a:pPr>
          <a:endParaRPr lang="en-US"/>
        </a:p>
      </c:txPr>
    </c:legend>
    <c:plotVisOnly val="1"/>
    <c:dispBlanksAs val="gap"/>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852295409181631E-2"/>
          <c:y val="5.0541516245487361E-2"/>
          <c:w val="0.89421157684630737"/>
          <c:h val="0.66425992779783394"/>
        </c:manualLayout>
      </c:layout>
      <c:lineChart>
        <c:grouping val="standard"/>
        <c:varyColors val="0"/>
        <c:ser>
          <c:idx val="0"/>
          <c:order val="0"/>
          <c:tx>
            <c:strRef>
              <c:f>'CWAR 16'!$B$8</c:f>
              <c:strCache>
                <c:ptCount val="1"/>
                <c:pt idx="0">
                  <c:v>Water Withdrawal / ton of production </c:v>
                </c:pt>
              </c:strCache>
            </c:strRef>
          </c:tx>
          <c:marker>
            <c:symbol val="square"/>
            <c:size val="3"/>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16'!$O$8:$AA$8</c:f>
              <c:numCache>
                <c:formatCode>0.00</c:formatCode>
                <c:ptCount val="13"/>
                <c:pt idx="0">
                  <c:v>3.46</c:v>
                </c:pt>
                <c:pt idx="1">
                  <c:v>4.09</c:v>
                </c:pt>
                <c:pt idx="2">
                  <c:v>3.95</c:v>
                </c:pt>
                <c:pt idx="3">
                  <c:v>3.88</c:v>
                </c:pt>
                <c:pt idx="4">
                  <c:v>3.69</c:v>
                </c:pt>
                <c:pt idx="5">
                  <c:v>3.55</c:v>
                </c:pt>
                <c:pt idx="6">
                  <c:v>3.46</c:v>
                </c:pt>
                <c:pt idx="7">
                  <c:v>0</c:v>
                </c:pt>
              </c:numCache>
            </c:numRef>
          </c:val>
          <c:smooth val="1"/>
          <c:extLst>
            <c:ext xmlns:c16="http://schemas.microsoft.com/office/drawing/2014/chart" uri="{C3380CC4-5D6E-409C-BE32-E72D297353CC}">
              <c16:uniqueId val="{00000000-E28F-4985-BA37-394DECF76232}"/>
            </c:ext>
          </c:extLst>
        </c:ser>
        <c:ser>
          <c:idx val="1"/>
          <c:order val="1"/>
          <c:tx>
            <c:strRef>
              <c:f>'CWAR 16'!$B$157</c:f>
              <c:strCache>
                <c:ptCount val="1"/>
                <c:pt idx="0">
                  <c:v>Water Withdrawal / ton of production  Target</c:v>
                </c:pt>
              </c:strCache>
            </c:strRef>
          </c:tx>
          <c:spPr>
            <a:ln>
              <a:solidFill>
                <a:schemeClr val="tx1"/>
              </a:solidFill>
            </a:ln>
          </c:spPr>
          <c:marker>
            <c:symbol val="none"/>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16'!$O$157:$AA$157</c:f>
              <c:numCache>
                <c:formatCode>General</c:formatCode>
                <c:ptCount val="13"/>
                <c:pt idx="0">
                  <c:v>3.74</c:v>
                </c:pt>
                <c:pt idx="1">
                  <c:v>3.74</c:v>
                </c:pt>
                <c:pt idx="2">
                  <c:v>3.74</c:v>
                </c:pt>
                <c:pt idx="3">
                  <c:v>3.74</c:v>
                </c:pt>
                <c:pt idx="4">
                  <c:v>3.74</c:v>
                </c:pt>
                <c:pt idx="5">
                  <c:v>3.74</c:v>
                </c:pt>
                <c:pt idx="6">
                  <c:v>3.74</c:v>
                </c:pt>
                <c:pt idx="7">
                  <c:v>3.74</c:v>
                </c:pt>
                <c:pt idx="8">
                  <c:v>3.74</c:v>
                </c:pt>
                <c:pt idx="9">
                  <c:v>3.74</c:v>
                </c:pt>
                <c:pt idx="10">
                  <c:v>3.74</c:v>
                </c:pt>
                <c:pt idx="11">
                  <c:v>3.74</c:v>
                </c:pt>
                <c:pt idx="12">
                  <c:v>3.74</c:v>
                </c:pt>
              </c:numCache>
            </c:numRef>
          </c:val>
          <c:smooth val="0"/>
          <c:extLst>
            <c:ext xmlns:c16="http://schemas.microsoft.com/office/drawing/2014/chart" uri="{C3380CC4-5D6E-409C-BE32-E72D297353CC}">
              <c16:uniqueId val="{00000001-E28F-4985-BA37-394DECF76232}"/>
            </c:ext>
          </c:extLst>
        </c:ser>
        <c:dLbls>
          <c:showLegendKey val="0"/>
          <c:showVal val="0"/>
          <c:showCatName val="0"/>
          <c:showSerName val="0"/>
          <c:showPercent val="0"/>
          <c:showBubbleSize val="0"/>
        </c:dLbls>
        <c:marker val="1"/>
        <c:smooth val="0"/>
        <c:axId val="435876888"/>
        <c:axId val="435877280"/>
      </c:lineChart>
      <c:catAx>
        <c:axId val="435876888"/>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435877280"/>
        <c:crosses val="autoZero"/>
        <c:auto val="1"/>
        <c:lblAlgn val="ctr"/>
        <c:lblOffset val="100"/>
        <c:noMultiLvlLbl val="0"/>
      </c:catAx>
      <c:valAx>
        <c:axId val="435877280"/>
        <c:scaling>
          <c:orientation val="minMax"/>
        </c:scaling>
        <c:delete val="0"/>
        <c:axPos val="l"/>
        <c:numFmt formatCode="#,##0.0" sourceLinked="0"/>
        <c:majorTickMark val="out"/>
        <c:minorTickMark val="none"/>
        <c:tickLblPos val="nextTo"/>
        <c:txPr>
          <a:bodyPr rot="0" vert="horz"/>
          <a:lstStyle/>
          <a:p>
            <a:pPr>
              <a:defRPr/>
            </a:pPr>
            <a:endParaRPr lang="en-US"/>
          </a:p>
        </c:txPr>
        <c:crossAx val="435876888"/>
        <c:crosses val="autoZero"/>
        <c:crossBetween val="between"/>
      </c:valAx>
    </c:plotArea>
    <c:legend>
      <c:legendPos val="b"/>
      <c:layout>
        <c:manualLayout>
          <c:xMode val="edge"/>
          <c:yMode val="edge"/>
          <c:x val="1.2197994481459059E-3"/>
          <c:y val="0.87779800962379706"/>
          <c:w val="0.99135260336047737"/>
          <c:h val="0.12220199037620297"/>
        </c:manualLayout>
      </c:layout>
      <c:overlay val="0"/>
      <c:txPr>
        <a:bodyPr/>
        <a:lstStyle/>
        <a:p>
          <a:pPr>
            <a:defRPr sz="600"/>
          </a:pPr>
          <a:endParaRPr lang="en-US"/>
        </a:p>
      </c:txPr>
    </c:legend>
    <c:plotVisOnly val="1"/>
    <c:dispBlanksAs val="gap"/>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5050709939148072E-2"/>
          <c:y val="4.8109965635738834E-2"/>
          <c:w val="0.89249492900608518"/>
          <c:h val="0.67697594501718217"/>
        </c:manualLayout>
      </c:layout>
      <c:lineChart>
        <c:grouping val="standard"/>
        <c:varyColors val="0"/>
        <c:ser>
          <c:idx val="0"/>
          <c:order val="0"/>
          <c:tx>
            <c:strRef>
              <c:f>'CWAR 16'!$B$10</c:f>
              <c:strCache>
                <c:ptCount val="1"/>
                <c:pt idx="0">
                  <c:v>Waste for Disposal </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16'!$O$10:$AA$10</c:f>
              <c:numCache>
                <c:formatCode>_(* #,##0_);_(* \(#,##0\);_(* "-"??_);_(@_)</c:formatCode>
                <c:ptCount val="13"/>
                <c:pt idx="0">
                  <c:v>1726</c:v>
                </c:pt>
                <c:pt idx="1">
                  <c:v>227</c:v>
                </c:pt>
                <c:pt idx="2">
                  <c:v>555</c:v>
                </c:pt>
                <c:pt idx="3">
                  <c:v>901</c:v>
                </c:pt>
                <c:pt idx="4">
                  <c:v>1120</c:v>
                </c:pt>
                <c:pt idx="5">
                  <c:v>1386</c:v>
                </c:pt>
                <c:pt idx="6">
                  <c:v>1726</c:v>
                </c:pt>
                <c:pt idx="7">
                  <c:v>0</c:v>
                </c:pt>
              </c:numCache>
            </c:numRef>
          </c:val>
          <c:smooth val="1"/>
          <c:extLst>
            <c:ext xmlns:c16="http://schemas.microsoft.com/office/drawing/2014/chart" uri="{C3380CC4-5D6E-409C-BE32-E72D297353CC}">
              <c16:uniqueId val="{00000000-578A-4595-8975-B0EC6FBB886D}"/>
            </c:ext>
          </c:extLst>
        </c:ser>
        <c:ser>
          <c:idx val="1"/>
          <c:order val="1"/>
          <c:tx>
            <c:strRef>
              <c:f>'CWAR 16'!$B$159</c:f>
              <c:strCache>
                <c:ptCount val="1"/>
                <c:pt idx="0">
                  <c:v>Waste for Disposal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16'!$O$159:$AA$159</c:f>
              <c:numCache>
                <c:formatCode>General</c:formatCode>
                <c:ptCount val="13"/>
                <c:pt idx="0">
                  <c:v>6627</c:v>
                </c:pt>
                <c:pt idx="1">
                  <c:v>6627</c:v>
                </c:pt>
                <c:pt idx="2">
                  <c:v>6627</c:v>
                </c:pt>
                <c:pt idx="3">
                  <c:v>6627</c:v>
                </c:pt>
                <c:pt idx="4">
                  <c:v>6627</c:v>
                </c:pt>
                <c:pt idx="5">
                  <c:v>6627</c:v>
                </c:pt>
                <c:pt idx="6">
                  <c:v>6627</c:v>
                </c:pt>
                <c:pt idx="7">
                  <c:v>6627</c:v>
                </c:pt>
                <c:pt idx="8">
                  <c:v>6627</c:v>
                </c:pt>
                <c:pt idx="9">
                  <c:v>6627</c:v>
                </c:pt>
                <c:pt idx="10">
                  <c:v>6627</c:v>
                </c:pt>
                <c:pt idx="11">
                  <c:v>6627</c:v>
                </c:pt>
                <c:pt idx="12">
                  <c:v>6627</c:v>
                </c:pt>
              </c:numCache>
            </c:numRef>
          </c:val>
          <c:smooth val="0"/>
          <c:extLst>
            <c:ext xmlns:c16="http://schemas.microsoft.com/office/drawing/2014/chart" uri="{C3380CC4-5D6E-409C-BE32-E72D297353CC}">
              <c16:uniqueId val="{00000001-578A-4595-8975-B0EC6FBB886D}"/>
            </c:ext>
          </c:extLst>
        </c:ser>
        <c:dLbls>
          <c:showLegendKey val="0"/>
          <c:showVal val="0"/>
          <c:showCatName val="0"/>
          <c:showSerName val="0"/>
          <c:showPercent val="0"/>
          <c:showBubbleSize val="0"/>
        </c:dLbls>
        <c:marker val="1"/>
        <c:smooth val="0"/>
        <c:axId val="435878064"/>
        <c:axId val="435878456"/>
      </c:lineChart>
      <c:catAx>
        <c:axId val="435878064"/>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435878456"/>
        <c:crosses val="autoZero"/>
        <c:auto val="1"/>
        <c:lblAlgn val="ctr"/>
        <c:lblOffset val="100"/>
        <c:noMultiLvlLbl val="0"/>
      </c:catAx>
      <c:valAx>
        <c:axId val="435878456"/>
        <c:scaling>
          <c:orientation val="minMax"/>
        </c:scaling>
        <c:delete val="0"/>
        <c:axPos val="l"/>
        <c:numFmt formatCode="_(* #,##0_);_(* \(#,##0\);_(* &quot;-&quot;??_);_(@_)" sourceLinked="1"/>
        <c:majorTickMark val="out"/>
        <c:minorTickMark val="none"/>
        <c:tickLblPos val="nextTo"/>
        <c:txPr>
          <a:bodyPr rot="0" vert="horz"/>
          <a:lstStyle/>
          <a:p>
            <a:pPr>
              <a:defRPr/>
            </a:pPr>
            <a:endParaRPr lang="en-US"/>
          </a:p>
        </c:txPr>
        <c:crossAx val="435878064"/>
        <c:crosses val="autoZero"/>
        <c:crossBetween val="between"/>
      </c:valAx>
    </c:plotArea>
    <c:legend>
      <c:legendPos val="b"/>
      <c:layout>
        <c:manualLayout>
          <c:xMode val="edge"/>
          <c:yMode val="edge"/>
          <c:x val="6.8345817827538298E-3"/>
          <c:y val="0.93205216535433066"/>
          <c:w val="0.97821703321567555"/>
          <c:h val="6.7947834645669294E-2"/>
        </c:manualLayout>
      </c:layout>
      <c:overlay val="0"/>
      <c:txPr>
        <a:bodyPr/>
        <a:lstStyle/>
        <a:p>
          <a:pPr>
            <a:defRPr sz="700"/>
          </a:pPr>
          <a:endParaRPr lang="en-US"/>
        </a:p>
      </c:txPr>
    </c:legend>
    <c:plotVisOnly val="1"/>
    <c:dispBlanksAs val="gap"/>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419847328244281E-2"/>
          <c:y val="4.8951048951048952E-2"/>
          <c:w val="0.87404580152671751"/>
          <c:h val="0.67132867132867136"/>
        </c:manualLayout>
      </c:layout>
      <c:lineChart>
        <c:grouping val="standard"/>
        <c:varyColors val="0"/>
        <c:ser>
          <c:idx val="0"/>
          <c:order val="0"/>
          <c:tx>
            <c:strRef>
              <c:f>'CWAR 16'!$B$11</c:f>
              <c:strCache>
                <c:ptCount val="1"/>
                <c:pt idx="0">
                  <c:v>Green House Gas Emission</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16'!$O$11:$AA$11</c:f>
              <c:numCache>
                <c:formatCode>0</c:formatCode>
                <c:ptCount val="13"/>
                <c:pt idx="0">
                  <c:v>257</c:v>
                </c:pt>
                <c:pt idx="1">
                  <c:v>253</c:v>
                </c:pt>
                <c:pt idx="2">
                  <c:v>257</c:v>
                </c:pt>
                <c:pt idx="3">
                  <c:v>265</c:v>
                </c:pt>
                <c:pt idx="4">
                  <c:v>259</c:v>
                </c:pt>
                <c:pt idx="5">
                  <c:v>258</c:v>
                </c:pt>
                <c:pt idx="6">
                  <c:v>257</c:v>
                </c:pt>
                <c:pt idx="7">
                  <c:v>0</c:v>
                </c:pt>
              </c:numCache>
            </c:numRef>
          </c:val>
          <c:smooth val="1"/>
          <c:extLst>
            <c:ext xmlns:c16="http://schemas.microsoft.com/office/drawing/2014/chart" uri="{C3380CC4-5D6E-409C-BE32-E72D297353CC}">
              <c16:uniqueId val="{00000000-E988-4DD0-A713-4C15418D2721}"/>
            </c:ext>
          </c:extLst>
        </c:ser>
        <c:ser>
          <c:idx val="1"/>
          <c:order val="1"/>
          <c:tx>
            <c:strRef>
              <c:f>'CWAR 16'!$B$160</c:f>
              <c:strCache>
                <c:ptCount val="1"/>
                <c:pt idx="0">
                  <c:v>Green House Gas Emission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16'!$O$160:$AA$160</c:f>
              <c:numCache>
                <c:formatCode>General</c:formatCode>
                <c:ptCount val="13"/>
                <c:pt idx="0">
                  <c:v>274</c:v>
                </c:pt>
                <c:pt idx="1">
                  <c:v>274</c:v>
                </c:pt>
                <c:pt idx="2">
                  <c:v>274</c:v>
                </c:pt>
                <c:pt idx="3">
                  <c:v>274</c:v>
                </c:pt>
                <c:pt idx="4">
                  <c:v>274</c:v>
                </c:pt>
                <c:pt idx="5">
                  <c:v>274</c:v>
                </c:pt>
                <c:pt idx="6">
                  <c:v>274</c:v>
                </c:pt>
                <c:pt idx="7">
                  <c:v>274</c:v>
                </c:pt>
                <c:pt idx="8">
                  <c:v>274</c:v>
                </c:pt>
                <c:pt idx="9">
                  <c:v>274</c:v>
                </c:pt>
                <c:pt idx="10">
                  <c:v>274</c:v>
                </c:pt>
                <c:pt idx="11">
                  <c:v>274</c:v>
                </c:pt>
                <c:pt idx="12">
                  <c:v>274</c:v>
                </c:pt>
              </c:numCache>
            </c:numRef>
          </c:val>
          <c:smooth val="0"/>
          <c:extLst>
            <c:ext xmlns:c16="http://schemas.microsoft.com/office/drawing/2014/chart" uri="{C3380CC4-5D6E-409C-BE32-E72D297353CC}">
              <c16:uniqueId val="{00000001-E988-4DD0-A713-4C15418D2721}"/>
            </c:ext>
          </c:extLst>
        </c:ser>
        <c:dLbls>
          <c:showLegendKey val="0"/>
          <c:showVal val="0"/>
          <c:showCatName val="0"/>
          <c:showSerName val="0"/>
          <c:showPercent val="0"/>
          <c:showBubbleSize val="0"/>
        </c:dLbls>
        <c:marker val="1"/>
        <c:smooth val="0"/>
        <c:axId val="189519920"/>
        <c:axId val="189520312"/>
      </c:lineChart>
      <c:catAx>
        <c:axId val="189519920"/>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20312"/>
        <c:crosses val="autoZero"/>
        <c:auto val="1"/>
        <c:lblAlgn val="ctr"/>
        <c:lblOffset val="100"/>
        <c:noMultiLvlLbl val="0"/>
      </c:catAx>
      <c:valAx>
        <c:axId val="189520312"/>
        <c:scaling>
          <c:orientation val="minMax"/>
        </c:scaling>
        <c:delete val="0"/>
        <c:axPos val="l"/>
        <c:numFmt formatCode="0" sourceLinked="1"/>
        <c:majorTickMark val="out"/>
        <c:minorTickMark val="none"/>
        <c:tickLblPos val="nextTo"/>
        <c:txPr>
          <a:bodyPr rot="0" vert="horz"/>
          <a:lstStyle/>
          <a:p>
            <a:pPr>
              <a:defRPr/>
            </a:pPr>
            <a:endParaRPr lang="en-US"/>
          </a:p>
        </c:txPr>
        <c:crossAx val="189519920"/>
        <c:crosses val="autoZero"/>
        <c:crossBetween val="between"/>
      </c:valAx>
    </c:plotArea>
    <c:legend>
      <c:legendPos val="b"/>
      <c:layout>
        <c:manualLayout>
          <c:xMode val="edge"/>
          <c:yMode val="edge"/>
          <c:x val="6.7030082778114231E-3"/>
          <c:y val="0.9288178040244971"/>
          <c:w val="0.96878743522444311"/>
          <c:h val="5.7293307086614176E-2"/>
        </c:manualLayout>
      </c:layout>
      <c:overlay val="0"/>
      <c:txPr>
        <a:bodyPr/>
        <a:lstStyle/>
        <a:p>
          <a:pPr>
            <a:defRPr sz="700"/>
          </a:pPr>
          <a:endParaRPr lang="en-US"/>
        </a:p>
      </c:txPr>
    </c:legend>
    <c:plotVisOnly val="1"/>
    <c:dispBlanksAs val="gap"/>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439363817097415E-2"/>
          <c:y val="4.8951048951048952E-2"/>
          <c:w val="0.87475149105367789"/>
          <c:h val="0.65384615384615385"/>
        </c:manualLayout>
      </c:layout>
      <c:lineChart>
        <c:grouping val="standard"/>
        <c:varyColors val="0"/>
        <c:ser>
          <c:idx val="0"/>
          <c:order val="0"/>
          <c:tx>
            <c:strRef>
              <c:f>'CWAR 16'!$B$15</c:f>
              <c:strCache>
                <c:ptCount val="1"/>
                <c:pt idx="0">
                  <c:v>% Absenteeism</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16'!$O$15:$AA$15</c:f>
              <c:numCache>
                <c:formatCode>0.00%</c:formatCode>
                <c:ptCount val="13"/>
                <c:pt idx="0">
                  <c:v>1.2360709385293284E-2</c:v>
                </c:pt>
                <c:pt idx="1">
                  <c:v>1.2385714285714283E-2</c:v>
                </c:pt>
                <c:pt idx="2">
                  <c:v>1.1914285714285714E-2</c:v>
                </c:pt>
                <c:pt idx="3">
                  <c:v>1.2641563510650161E-2</c:v>
                </c:pt>
                <c:pt idx="4">
                  <c:v>1.3071428571428571E-2</c:v>
                </c:pt>
                <c:pt idx="5">
                  <c:v>1.2785714285714287E-2</c:v>
                </c:pt>
                <c:pt idx="6">
                  <c:v>1.2528571428571431E-2</c:v>
                </c:pt>
                <c:pt idx="7">
                  <c:v>1.1642857142857144E-2</c:v>
                </c:pt>
              </c:numCache>
            </c:numRef>
          </c:val>
          <c:smooth val="1"/>
          <c:extLst>
            <c:ext xmlns:c16="http://schemas.microsoft.com/office/drawing/2014/chart" uri="{C3380CC4-5D6E-409C-BE32-E72D297353CC}">
              <c16:uniqueId val="{00000000-6FE3-483B-94CC-E9201CA63D92}"/>
            </c:ext>
          </c:extLst>
        </c:ser>
        <c:ser>
          <c:idx val="1"/>
          <c:order val="1"/>
          <c:tx>
            <c:strRef>
              <c:f>'CWAR 16'!$B$163</c:f>
              <c:strCache>
                <c:ptCount val="1"/>
                <c:pt idx="0">
                  <c:v>% Absenteeism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16'!$O$163:$AA$163</c:f>
              <c:numCache>
                <c:formatCode>0.0_ ;[Red]\-0.0\ </c:formatCode>
                <c:ptCount val="13"/>
                <c:pt idx="0">
                  <c:v>1.156755387712757E-2</c:v>
                </c:pt>
                <c:pt idx="1">
                  <c:v>1.156755387712757E-2</c:v>
                </c:pt>
                <c:pt idx="2">
                  <c:v>1.156755387712757E-2</c:v>
                </c:pt>
                <c:pt idx="3">
                  <c:v>1.156755387712757E-2</c:v>
                </c:pt>
                <c:pt idx="4">
                  <c:v>1.156755387712757E-2</c:v>
                </c:pt>
                <c:pt idx="5">
                  <c:v>1.156755387712757E-2</c:v>
                </c:pt>
                <c:pt idx="6">
                  <c:v>1.156755387712757E-2</c:v>
                </c:pt>
                <c:pt idx="7">
                  <c:v>1.156755387712757E-2</c:v>
                </c:pt>
                <c:pt idx="8">
                  <c:v>1.156755387712757E-2</c:v>
                </c:pt>
                <c:pt idx="9">
                  <c:v>1.156755387712757E-2</c:v>
                </c:pt>
                <c:pt idx="10">
                  <c:v>1.156755387712757E-2</c:v>
                </c:pt>
                <c:pt idx="11">
                  <c:v>1.156755387712757E-2</c:v>
                </c:pt>
                <c:pt idx="12">
                  <c:v>1.156755387712757E-2</c:v>
                </c:pt>
              </c:numCache>
            </c:numRef>
          </c:val>
          <c:smooth val="0"/>
          <c:extLst>
            <c:ext xmlns:c16="http://schemas.microsoft.com/office/drawing/2014/chart" uri="{C3380CC4-5D6E-409C-BE32-E72D297353CC}">
              <c16:uniqueId val="{00000001-6FE3-483B-94CC-E9201CA63D92}"/>
            </c:ext>
          </c:extLst>
        </c:ser>
        <c:dLbls>
          <c:showLegendKey val="0"/>
          <c:showVal val="0"/>
          <c:showCatName val="0"/>
          <c:showSerName val="0"/>
          <c:showPercent val="0"/>
          <c:showBubbleSize val="0"/>
        </c:dLbls>
        <c:marker val="1"/>
        <c:smooth val="0"/>
        <c:axId val="189521096"/>
        <c:axId val="189521488"/>
      </c:lineChart>
      <c:catAx>
        <c:axId val="189521096"/>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189521488"/>
        <c:crosses val="autoZero"/>
        <c:auto val="1"/>
        <c:lblAlgn val="ctr"/>
        <c:lblOffset val="100"/>
        <c:noMultiLvlLbl val="0"/>
      </c:catAx>
      <c:valAx>
        <c:axId val="189521488"/>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89521096"/>
        <c:crosses val="autoZero"/>
        <c:crossBetween val="between"/>
      </c:valAx>
    </c:plotArea>
    <c:legend>
      <c:legendPos val="b"/>
      <c:layout>
        <c:manualLayout>
          <c:xMode val="edge"/>
          <c:yMode val="edge"/>
          <c:x val="0.10388793548242367"/>
          <c:y val="0.91058945756780407"/>
          <c:w val="0.7922241290351526"/>
          <c:h val="8.9410542432195955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bg2">
        <a:lumMod val="75000"/>
      </a:schemeClr>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135902636916835E-2"/>
          <c:y val="4.6357615894039736E-2"/>
          <c:w val="0.88640973630831643"/>
          <c:h val="0.66556291390728473"/>
        </c:manualLayout>
      </c:layout>
      <c:lineChart>
        <c:grouping val="standard"/>
        <c:varyColors val="0"/>
        <c:ser>
          <c:idx val="0"/>
          <c:order val="0"/>
          <c:tx>
            <c:strRef>
              <c:f>'CWAR 16'!$B$16</c:f>
              <c:strCache>
                <c:ptCount val="1"/>
                <c:pt idx="0">
                  <c:v>% of Temporary Staff</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16'!$O$16:$AA$16</c:f>
              <c:numCache>
                <c:formatCode>0.0%</c:formatCode>
                <c:ptCount val="13"/>
                <c:pt idx="0">
                  <c:v>0.23725038849826471</c:v>
                </c:pt>
                <c:pt idx="1">
                  <c:v>0.25172857142857141</c:v>
                </c:pt>
                <c:pt idx="2">
                  <c:v>0.23672857142857143</c:v>
                </c:pt>
                <c:pt idx="3">
                  <c:v>0.24236541353383462</c:v>
                </c:pt>
                <c:pt idx="4">
                  <c:v>0.20640159166830419</c:v>
                </c:pt>
                <c:pt idx="5">
                  <c:v>0.22611428571428574</c:v>
                </c:pt>
                <c:pt idx="6">
                  <c:v>0.2531120646138314</c:v>
                </c:pt>
                <c:pt idx="7">
                  <c:v>0.23641428571428569</c:v>
                </c:pt>
              </c:numCache>
            </c:numRef>
          </c:val>
          <c:smooth val="1"/>
          <c:extLst>
            <c:ext xmlns:c16="http://schemas.microsoft.com/office/drawing/2014/chart" uri="{C3380CC4-5D6E-409C-BE32-E72D297353CC}">
              <c16:uniqueId val="{00000000-7EA5-4FA8-802B-98C4F6522930}"/>
            </c:ext>
          </c:extLst>
        </c:ser>
        <c:ser>
          <c:idx val="1"/>
          <c:order val="1"/>
          <c:tx>
            <c:strRef>
              <c:f>'CWAR 16'!$B$164</c:f>
              <c:strCache>
                <c:ptCount val="1"/>
                <c:pt idx="0">
                  <c:v>% of Temporary Staff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16'!$O$164:$AA$164</c:f>
              <c:numCache>
                <c:formatCode>General</c:formatCode>
                <c:ptCount val="13"/>
                <c:pt idx="0">
                  <c:v>0.2524230804683073</c:v>
                </c:pt>
                <c:pt idx="1">
                  <c:v>0.2524230804683073</c:v>
                </c:pt>
                <c:pt idx="2">
                  <c:v>0.2524230804683073</c:v>
                </c:pt>
                <c:pt idx="3">
                  <c:v>0.2524230804683073</c:v>
                </c:pt>
                <c:pt idx="4">
                  <c:v>0.2524230804683073</c:v>
                </c:pt>
                <c:pt idx="5">
                  <c:v>0.2524230804683073</c:v>
                </c:pt>
                <c:pt idx="6">
                  <c:v>0.2524230804683073</c:v>
                </c:pt>
                <c:pt idx="7">
                  <c:v>0.2524230804683073</c:v>
                </c:pt>
                <c:pt idx="8">
                  <c:v>0.2524230804683073</c:v>
                </c:pt>
                <c:pt idx="9">
                  <c:v>0.2524230804683073</c:v>
                </c:pt>
                <c:pt idx="10">
                  <c:v>0.2524230804683073</c:v>
                </c:pt>
                <c:pt idx="11">
                  <c:v>0.2524230804683073</c:v>
                </c:pt>
                <c:pt idx="12">
                  <c:v>0.2524230804683073</c:v>
                </c:pt>
              </c:numCache>
            </c:numRef>
          </c:val>
          <c:smooth val="0"/>
          <c:extLst>
            <c:ext xmlns:c16="http://schemas.microsoft.com/office/drawing/2014/chart" uri="{C3380CC4-5D6E-409C-BE32-E72D297353CC}">
              <c16:uniqueId val="{00000001-7EA5-4FA8-802B-98C4F6522930}"/>
            </c:ext>
          </c:extLst>
        </c:ser>
        <c:dLbls>
          <c:showLegendKey val="0"/>
          <c:showVal val="0"/>
          <c:showCatName val="0"/>
          <c:showSerName val="0"/>
          <c:showPercent val="0"/>
          <c:showBubbleSize val="0"/>
        </c:dLbls>
        <c:marker val="1"/>
        <c:smooth val="0"/>
        <c:axId val="189522272"/>
        <c:axId val="189522664"/>
      </c:lineChart>
      <c:catAx>
        <c:axId val="189522272"/>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189522664"/>
        <c:crosses val="autoZero"/>
        <c:auto val="1"/>
        <c:lblAlgn val="ctr"/>
        <c:lblOffset val="100"/>
        <c:noMultiLvlLbl val="0"/>
      </c:catAx>
      <c:valAx>
        <c:axId val="189522664"/>
        <c:scaling>
          <c:orientation val="minMax"/>
        </c:scaling>
        <c:delete val="0"/>
        <c:axPos val="l"/>
        <c:numFmt formatCode="0.0%"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89522272"/>
        <c:crosses val="autoZero"/>
        <c:crossBetween val="between"/>
      </c:valAx>
    </c:plotArea>
    <c:legend>
      <c:legendPos val="b"/>
      <c:layout>
        <c:manualLayout>
          <c:xMode val="edge"/>
          <c:yMode val="edge"/>
          <c:x val="9.8341633577854054E-2"/>
          <c:y val="0.93430938320209977"/>
          <c:w val="0.80331673284429195"/>
          <c:h val="5.8746172353455819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bg2">
        <a:lumMod val="75000"/>
      </a:schemeClr>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81188118811881"/>
          <c:y val="4.2483660130718956E-2"/>
          <c:w val="0.84950495049504948"/>
          <c:h val="0.67320261437908502"/>
        </c:manualLayout>
      </c:layout>
      <c:lineChart>
        <c:grouping val="standard"/>
        <c:varyColors val="0"/>
        <c:ser>
          <c:idx val="0"/>
          <c:order val="0"/>
          <c:tx>
            <c:strRef>
              <c:f>'CWAR 16'!$B$17</c:f>
              <c:strCache>
                <c:ptCount val="1"/>
                <c:pt idx="0">
                  <c:v>Employee Engagement Index</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16'!$O$17:$AA$17</c:f>
              <c:numCache>
                <c:formatCode>0.0%</c:formatCode>
                <c:ptCount val="13"/>
                <c:pt idx="0">
                  <c:v>0.51</c:v>
                </c:pt>
                <c:pt idx="1">
                  <c:v>0.51</c:v>
                </c:pt>
                <c:pt idx="2">
                  <c:v>0.51</c:v>
                </c:pt>
                <c:pt idx="3">
                  <c:v>0.51</c:v>
                </c:pt>
                <c:pt idx="4">
                  <c:v>0.51</c:v>
                </c:pt>
                <c:pt idx="5">
                  <c:v>0.51</c:v>
                </c:pt>
                <c:pt idx="6">
                  <c:v>0.51</c:v>
                </c:pt>
                <c:pt idx="7">
                  <c:v>0.51</c:v>
                </c:pt>
              </c:numCache>
            </c:numRef>
          </c:val>
          <c:smooth val="0"/>
          <c:extLst>
            <c:ext xmlns:c16="http://schemas.microsoft.com/office/drawing/2014/chart" uri="{C3380CC4-5D6E-409C-BE32-E72D297353CC}">
              <c16:uniqueId val="{00000000-4831-4414-9241-537A804389EE}"/>
            </c:ext>
          </c:extLst>
        </c:ser>
        <c:ser>
          <c:idx val="1"/>
          <c:order val="1"/>
          <c:tx>
            <c:strRef>
              <c:f>'CWAR 16'!$B$165</c:f>
              <c:strCache>
                <c:ptCount val="1"/>
                <c:pt idx="0">
                  <c:v>Employee Engagement Index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16'!$O$165:$AA$165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4831-4414-9241-537A804389EE}"/>
            </c:ext>
          </c:extLst>
        </c:ser>
        <c:dLbls>
          <c:showLegendKey val="0"/>
          <c:showVal val="0"/>
          <c:showCatName val="0"/>
          <c:showSerName val="0"/>
          <c:showPercent val="0"/>
          <c:showBubbleSize val="0"/>
        </c:dLbls>
        <c:marker val="1"/>
        <c:smooth val="0"/>
        <c:axId val="189523448"/>
        <c:axId val="189523840"/>
      </c:lineChart>
      <c:catAx>
        <c:axId val="189523448"/>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189523840"/>
        <c:crosses val="autoZero"/>
        <c:auto val="1"/>
        <c:lblAlgn val="ctr"/>
        <c:lblOffset val="100"/>
        <c:noMultiLvlLbl val="0"/>
      </c:catAx>
      <c:valAx>
        <c:axId val="189523840"/>
        <c:scaling>
          <c:orientation val="minMax"/>
        </c:scaling>
        <c:delete val="0"/>
        <c:axPos val="l"/>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89523448"/>
        <c:crosses val="autoZero"/>
        <c:crossBetween val="between"/>
      </c:valAx>
    </c:plotArea>
    <c:legend>
      <c:legendPos val="b"/>
      <c:layout>
        <c:manualLayout>
          <c:xMode val="edge"/>
          <c:yMode val="edge"/>
          <c:x val="1.6790416049478965E-2"/>
          <c:y val="0.91038003062117234"/>
          <c:w val="0.96379449598503153"/>
          <c:h val="8.9619969378827644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bg2">
        <a:lumMod val="75000"/>
      </a:schemeClr>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53648915187377"/>
          <c:y val="4.6357615894039736E-2"/>
          <c:w val="0.86390532544378695"/>
          <c:h val="0.66887417218543044"/>
        </c:manualLayout>
      </c:layout>
      <c:barChart>
        <c:barDir val="col"/>
        <c:grouping val="clustered"/>
        <c:varyColors val="0"/>
        <c:ser>
          <c:idx val="0"/>
          <c:order val="0"/>
          <c:tx>
            <c:strRef>
              <c:f>'CWAR 16'!$B$31</c:f>
              <c:strCache>
                <c:ptCount val="1"/>
                <c:pt idx="0">
                  <c:v>Asset Intensity </c:v>
                </c:pt>
              </c:strCache>
            </c:strRef>
          </c:tx>
          <c:invertIfNegative val="0"/>
          <c:dPt>
            <c:idx val="0"/>
            <c:invertIfNegative val="0"/>
            <c:bubble3D val="0"/>
            <c:spPr>
              <a:solidFill>
                <a:srgbClr val="00B050"/>
              </a:solidFill>
            </c:spPr>
            <c:extLst>
              <c:ext xmlns:c16="http://schemas.microsoft.com/office/drawing/2014/chart" uri="{C3380CC4-5D6E-409C-BE32-E72D297353CC}">
                <c16:uniqueId val="{00000001-69B7-4146-B6FB-A61ABB8F9F72}"/>
              </c:ext>
            </c:extLst>
          </c:dPt>
          <c:dPt>
            <c:idx val="1"/>
            <c:invertIfNegative val="0"/>
            <c:bubble3D val="0"/>
            <c:spPr>
              <a:solidFill>
                <a:srgbClr val="00B050"/>
              </a:solidFill>
            </c:spPr>
            <c:extLst>
              <c:ext xmlns:c16="http://schemas.microsoft.com/office/drawing/2014/chart" uri="{C3380CC4-5D6E-409C-BE32-E72D297353CC}">
                <c16:uniqueId val="{00000003-69B7-4146-B6FB-A61ABB8F9F72}"/>
              </c:ext>
            </c:extLst>
          </c:dPt>
          <c:dPt>
            <c:idx val="2"/>
            <c:invertIfNegative val="0"/>
            <c:bubble3D val="0"/>
            <c:spPr>
              <a:solidFill>
                <a:srgbClr val="00B050"/>
              </a:solidFill>
            </c:spPr>
            <c:extLst>
              <c:ext xmlns:c16="http://schemas.microsoft.com/office/drawing/2014/chart" uri="{C3380CC4-5D6E-409C-BE32-E72D297353CC}">
                <c16:uniqueId val="{00000005-69B7-4146-B6FB-A61ABB8F9F72}"/>
              </c:ext>
            </c:extLst>
          </c:dPt>
          <c:dPt>
            <c:idx val="3"/>
            <c:invertIfNegative val="0"/>
            <c:bubble3D val="0"/>
            <c:spPr>
              <a:solidFill>
                <a:srgbClr val="FF0000"/>
              </a:solidFill>
            </c:spPr>
            <c:extLst>
              <c:ext xmlns:c16="http://schemas.microsoft.com/office/drawing/2014/chart" uri="{C3380CC4-5D6E-409C-BE32-E72D297353CC}">
                <c16:uniqueId val="{00000007-69B7-4146-B6FB-A61ABB8F9F72}"/>
              </c:ext>
            </c:extLst>
          </c:dPt>
          <c:dPt>
            <c:idx val="4"/>
            <c:invertIfNegative val="0"/>
            <c:bubble3D val="0"/>
            <c:spPr>
              <a:solidFill>
                <a:srgbClr val="00B050"/>
              </a:solidFill>
            </c:spPr>
            <c:extLst>
              <c:ext xmlns:c16="http://schemas.microsoft.com/office/drawing/2014/chart" uri="{C3380CC4-5D6E-409C-BE32-E72D297353CC}">
                <c16:uniqueId val="{00000009-69B7-4146-B6FB-A61ABB8F9F72}"/>
              </c:ext>
            </c:extLst>
          </c:dPt>
          <c:dPt>
            <c:idx val="5"/>
            <c:invertIfNegative val="0"/>
            <c:bubble3D val="0"/>
            <c:spPr>
              <a:solidFill>
                <a:srgbClr val="00B050"/>
              </a:solidFill>
            </c:spPr>
            <c:extLst>
              <c:ext xmlns:c16="http://schemas.microsoft.com/office/drawing/2014/chart" uri="{C3380CC4-5D6E-409C-BE32-E72D297353CC}">
                <c16:uniqueId val="{0000000B-69B7-4146-B6FB-A61ABB8F9F72}"/>
              </c:ext>
            </c:extLst>
          </c:dPt>
          <c:dPt>
            <c:idx val="6"/>
            <c:invertIfNegative val="0"/>
            <c:bubble3D val="0"/>
            <c:spPr>
              <a:solidFill>
                <a:srgbClr val="00B050"/>
              </a:solidFill>
            </c:spPr>
            <c:extLst>
              <c:ext xmlns:c16="http://schemas.microsoft.com/office/drawing/2014/chart" uri="{C3380CC4-5D6E-409C-BE32-E72D297353CC}">
                <c16:uniqueId val="{0000000D-69B7-4146-B6FB-A61ABB8F9F72}"/>
              </c:ext>
            </c:extLst>
          </c:dPt>
          <c:dPt>
            <c:idx val="7"/>
            <c:invertIfNegative val="0"/>
            <c:bubble3D val="0"/>
            <c:spPr>
              <a:solidFill>
                <a:srgbClr val="00B050"/>
              </a:solidFill>
            </c:spPr>
            <c:extLst>
              <c:ext xmlns:c16="http://schemas.microsoft.com/office/drawing/2014/chart" uri="{C3380CC4-5D6E-409C-BE32-E72D297353CC}">
                <c16:uniqueId val="{0000000F-69B7-4146-B6FB-A61ABB8F9F72}"/>
              </c:ext>
            </c:extLst>
          </c:dPt>
          <c:dPt>
            <c:idx val="8"/>
            <c:invertIfNegative val="0"/>
            <c:bubble3D val="0"/>
            <c:spPr>
              <a:solidFill>
                <a:srgbClr val="00B050"/>
              </a:solidFill>
            </c:spPr>
            <c:extLst>
              <c:ext xmlns:c16="http://schemas.microsoft.com/office/drawing/2014/chart" uri="{C3380CC4-5D6E-409C-BE32-E72D297353CC}">
                <c16:uniqueId val="{00000011-69B7-4146-B6FB-A61ABB8F9F72}"/>
              </c:ext>
            </c:extLst>
          </c:dPt>
          <c:dPt>
            <c:idx val="9"/>
            <c:invertIfNegative val="0"/>
            <c:bubble3D val="0"/>
            <c:spPr>
              <a:solidFill>
                <a:srgbClr val="00B050"/>
              </a:solidFill>
            </c:spPr>
            <c:extLst>
              <c:ext xmlns:c16="http://schemas.microsoft.com/office/drawing/2014/chart" uri="{C3380CC4-5D6E-409C-BE32-E72D297353CC}">
                <c16:uniqueId val="{00000013-69B7-4146-B6FB-A61ABB8F9F72}"/>
              </c:ext>
            </c:extLst>
          </c:dPt>
          <c:dPt>
            <c:idx val="10"/>
            <c:invertIfNegative val="0"/>
            <c:bubble3D val="0"/>
            <c:spPr>
              <a:solidFill>
                <a:srgbClr val="00B050"/>
              </a:solidFill>
            </c:spPr>
            <c:extLst>
              <c:ext xmlns:c16="http://schemas.microsoft.com/office/drawing/2014/chart" uri="{C3380CC4-5D6E-409C-BE32-E72D297353CC}">
                <c16:uniqueId val="{00000015-69B7-4146-B6FB-A61ABB8F9F72}"/>
              </c:ext>
            </c:extLst>
          </c:dPt>
          <c:dPt>
            <c:idx val="11"/>
            <c:invertIfNegative val="0"/>
            <c:bubble3D val="0"/>
            <c:spPr>
              <a:solidFill>
                <a:srgbClr val="00B050"/>
              </a:solidFill>
            </c:spPr>
            <c:extLst>
              <c:ext xmlns:c16="http://schemas.microsoft.com/office/drawing/2014/chart" uri="{C3380CC4-5D6E-409C-BE32-E72D297353CC}">
                <c16:uniqueId val="{00000017-69B7-4146-B6FB-A61ABB8F9F72}"/>
              </c:ext>
            </c:extLst>
          </c:dPt>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16'!$O$31:$AA$31</c:f>
              <c:numCache>
                <c:formatCode>0.0%</c:formatCode>
                <c:ptCount val="13"/>
                <c:pt idx="0">
                  <c:v>0.81100000000000005</c:v>
                </c:pt>
                <c:pt idx="1">
                  <c:v>0.80100000000000005</c:v>
                </c:pt>
                <c:pt idx="2">
                  <c:v>0.81499999999999995</c:v>
                </c:pt>
                <c:pt idx="3">
                  <c:v>0.80300000000000005</c:v>
                </c:pt>
                <c:pt idx="4">
                  <c:v>0.82099999999999995</c:v>
                </c:pt>
                <c:pt idx="5">
                  <c:v>0.81899999999999995</c:v>
                </c:pt>
                <c:pt idx="6">
                  <c:v>0.82399999999999995</c:v>
                </c:pt>
                <c:pt idx="7">
                  <c:v>0.80100000000000005</c:v>
                </c:pt>
              </c:numCache>
            </c:numRef>
          </c:val>
          <c:extLst>
            <c:ext xmlns:c16="http://schemas.microsoft.com/office/drawing/2014/chart" uri="{C3380CC4-5D6E-409C-BE32-E72D297353CC}">
              <c16:uniqueId val="{00000018-69B7-4146-B6FB-A61ABB8F9F72}"/>
            </c:ext>
          </c:extLst>
        </c:ser>
        <c:dLbls>
          <c:showLegendKey val="0"/>
          <c:showVal val="0"/>
          <c:showCatName val="0"/>
          <c:showSerName val="0"/>
          <c:showPercent val="0"/>
          <c:showBubbleSize val="0"/>
        </c:dLbls>
        <c:gapWidth val="150"/>
        <c:axId val="189524624"/>
        <c:axId val="189525016"/>
      </c:barChart>
      <c:lineChart>
        <c:grouping val="standard"/>
        <c:varyColors val="0"/>
        <c:ser>
          <c:idx val="1"/>
          <c:order val="1"/>
          <c:tx>
            <c:strRef>
              <c:f>'CWAR 16'!$B$179</c:f>
              <c:strCache>
                <c:ptCount val="1"/>
                <c:pt idx="0">
                  <c:v>Asset Intensity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16'!$O$179:$AA$179</c:f>
              <c:numCache>
                <c:formatCode>0</c:formatCode>
                <c:ptCount val="13"/>
                <c:pt idx="0">
                  <c:v>0.82799999999999996</c:v>
                </c:pt>
                <c:pt idx="1">
                  <c:v>0.82799999999999996</c:v>
                </c:pt>
                <c:pt idx="2" formatCode="General">
                  <c:v>0.82799999999999996</c:v>
                </c:pt>
                <c:pt idx="3">
                  <c:v>0.82799999999999996</c:v>
                </c:pt>
                <c:pt idx="4">
                  <c:v>0.82799999999999996</c:v>
                </c:pt>
                <c:pt idx="5">
                  <c:v>0.82799999999999996</c:v>
                </c:pt>
                <c:pt idx="6">
                  <c:v>0.82799999999999996</c:v>
                </c:pt>
                <c:pt idx="7">
                  <c:v>0.82799999999999996</c:v>
                </c:pt>
                <c:pt idx="8">
                  <c:v>0.82799999999999996</c:v>
                </c:pt>
                <c:pt idx="9" formatCode="General">
                  <c:v>0.82799999999999996</c:v>
                </c:pt>
                <c:pt idx="10" formatCode="General">
                  <c:v>0.82799999999999996</c:v>
                </c:pt>
                <c:pt idx="11" formatCode="General">
                  <c:v>0.82799999999999996</c:v>
                </c:pt>
                <c:pt idx="12" formatCode="General">
                  <c:v>0.82799999999999996</c:v>
                </c:pt>
              </c:numCache>
            </c:numRef>
          </c:val>
          <c:smooth val="0"/>
          <c:extLst>
            <c:ext xmlns:c16="http://schemas.microsoft.com/office/drawing/2014/chart" uri="{C3380CC4-5D6E-409C-BE32-E72D297353CC}">
              <c16:uniqueId val="{00000019-69B7-4146-B6FB-A61ABB8F9F72}"/>
            </c:ext>
          </c:extLst>
        </c:ser>
        <c:dLbls>
          <c:showLegendKey val="0"/>
          <c:showVal val="0"/>
          <c:showCatName val="0"/>
          <c:showSerName val="0"/>
          <c:showPercent val="0"/>
          <c:showBubbleSize val="0"/>
        </c:dLbls>
        <c:marker val="1"/>
        <c:smooth val="0"/>
        <c:axId val="189524624"/>
        <c:axId val="189525016"/>
      </c:lineChart>
      <c:catAx>
        <c:axId val="189524624"/>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25016"/>
        <c:crosses val="autoZero"/>
        <c:auto val="1"/>
        <c:lblAlgn val="ctr"/>
        <c:lblOffset val="100"/>
        <c:noMultiLvlLbl val="0"/>
      </c:catAx>
      <c:valAx>
        <c:axId val="189525016"/>
        <c:scaling>
          <c:orientation val="minMax"/>
        </c:scaling>
        <c:delete val="0"/>
        <c:axPos val="l"/>
        <c:numFmt formatCode="0.0%" sourceLinked="1"/>
        <c:majorTickMark val="out"/>
        <c:minorTickMark val="none"/>
        <c:tickLblPos val="nextTo"/>
        <c:txPr>
          <a:bodyPr rot="0" vert="horz"/>
          <a:lstStyle/>
          <a:p>
            <a:pPr>
              <a:defRPr/>
            </a:pPr>
            <a:endParaRPr lang="en-US"/>
          </a:p>
        </c:txPr>
        <c:crossAx val="189524624"/>
        <c:crosses val="autoZero"/>
        <c:crossBetween val="between"/>
      </c:valAx>
    </c:plotArea>
    <c:legend>
      <c:legendPos val="b"/>
      <c:layout>
        <c:manualLayout>
          <c:xMode val="edge"/>
          <c:yMode val="edge"/>
          <c:x val="0.10463523790295444"/>
          <c:y val="0.93142279090113733"/>
          <c:w val="0.79072952419409115"/>
          <c:h val="6.857720909886264E-2"/>
        </c:manualLayout>
      </c:layout>
      <c:overlay val="0"/>
      <c:txPr>
        <a:bodyPr/>
        <a:lstStyle/>
        <a:p>
          <a:pPr>
            <a:defRPr sz="700"/>
          </a:pPr>
          <a:endParaRPr lang="en-US"/>
        </a:p>
      </c:txPr>
    </c:legend>
    <c:plotVisOnly val="1"/>
    <c:dispBlanksAs val="gap"/>
    <c:showDLblsOverMax val="0"/>
  </c:chart>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580645161290328E-2"/>
          <c:y val="4.8611111111111112E-2"/>
          <c:w val="0.89516129032258063"/>
          <c:h val="0.65625"/>
        </c:manualLayout>
      </c:layout>
      <c:lineChart>
        <c:grouping val="standard"/>
        <c:varyColors val="0"/>
        <c:ser>
          <c:idx val="0"/>
          <c:order val="0"/>
          <c:tx>
            <c:strRef>
              <c:f>'CWAR 16'!$B$32</c:f>
              <c:strCache>
                <c:ptCount val="1"/>
                <c:pt idx="0">
                  <c:v>Total Factory Productivity</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16'!$O$32:$AA$32</c:f>
              <c:numCache>
                <c:formatCode>0.0</c:formatCode>
                <c:ptCount val="13"/>
                <c:pt idx="0">
                  <c:v>5.9957787542938359</c:v>
                </c:pt>
                <c:pt idx="1">
                  <c:v>5.5908010996799602</c:v>
                </c:pt>
                <c:pt idx="2">
                  <c:v>5.7662647575956845</c:v>
                </c:pt>
                <c:pt idx="3">
                  <c:v>6.0173998164472522</c:v>
                </c:pt>
                <c:pt idx="4">
                  <c:v>6.2004858280503248</c:v>
                </c:pt>
                <c:pt idx="5">
                  <c:v>6.2824170392863596</c:v>
                </c:pt>
                <c:pt idx="6">
                  <c:v>6.5311294209169608</c:v>
                </c:pt>
                <c:pt idx="7">
                  <c:v>6.1558212311202931</c:v>
                </c:pt>
              </c:numCache>
            </c:numRef>
          </c:val>
          <c:smooth val="1"/>
          <c:extLst>
            <c:ext xmlns:c16="http://schemas.microsoft.com/office/drawing/2014/chart" uri="{C3380CC4-5D6E-409C-BE32-E72D297353CC}">
              <c16:uniqueId val="{00000000-984D-407C-991E-B396635B49B0}"/>
            </c:ext>
          </c:extLst>
        </c:ser>
        <c:ser>
          <c:idx val="1"/>
          <c:order val="1"/>
          <c:tx>
            <c:strRef>
              <c:f>'CWAR 16'!$B$180</c:f>
              <c:strCache>
                <c:ptCount val="1"/>
                <c:pt idx="0">
                  <c:v>Total Factory Productivity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16'!$O$180:$AA$180</c:f>
              <c:numCache>
                <c:formatCode>_-* #,##0.0_-;\-* #,##0.0_-;_-* "-"??_-;_-@_-</c:formatCode>
                <c:ptCount val="13"/>
                <c:pt idx="0">
                  <c:v>7.5327232698998383</c:v>
                </c:pt>
                <c:pt idx="1">
                  <c:v>7.5327232698998383</c:v>
                </c:pt>
                <c:pt idx="2">
                  <c:v>7.5327232698998383</c:v>
                </c:pt>
                <c:pt idx="3">
                  <c:v>7.5327232698998383</c:v>
                </c:pt>
                <c:pt idx="4">
                  <c:v>7.5327232698998383</c:v>
                </c:pt>
                <c:pt idx="5">
                  <c:v>7.5327232698998383</c:v>
                </c:pt>
                <c:pt idx="6">
                  <c:v>7.5327232698998383</c:v>
                </c:pt>
                <c:pt idx="7">
                  <c:v>7.5327232698998383</c:v>
                </c:pt>
                <c:pt idx="8">
                  <c:v>7.5327232698998383</c:v>
                </c:pt>
                <c:pt idx="9">
                  <c:v>7.5327232698998383</c:v>
                </c:pt>
                <c:pt idx="10" formatCode="General">
                  <c:v>7.5327232698998383</c:v>
                </c:pt>
                <c:pt idx="11" formatCode="General">
                  <c:v>7.5327232698998383</c:v>
                </c:pt>
                <c:pt idx="12" formatCode="General">
                  <c:v>7.5327232698998383</c:v>
                </c:pt>
              </c:numCache>
            </c:numRef>
          </c:val>
          <c:smooth val="0"/>
          <c:extLst>
            <c:ext xmlns:c16="http://schemas.microsoft.com/office/drawing/2014/chart" uri="{C3380CC4-5D6E-409C-BE32-E72D297353CC}">
              <c16:uniqueId val="{00000001-984D-407C-991E-B396635B49B0}"/>
            </c:ext>
          </c:extLst>
        </c:ser>
        <c:dLbls>
          <c:showLegendKey val="0"/>
          <c:showVal val="0"/>
          <c:showCatName val="0"/>
          <c:showSerName val="0"/>
          <c:showPercent val="0"/>
          <c:showBubbleSize val="0"/>
        </c:dLbls>
        <c:marker val="1"/>
        <c:smooth val="0"/>
        <c:axId val="189525800"/>
        <c:axId val="189526192"/>
      </c:lineChart>
      <c:catAx>
        <c:axId val="189525800"/>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26192"/>
        <c:crosses val="autoZero"/>
        <c:auto val="1"/>
        <c:lblAlgn val="ctr"/>
        <c:lblOffset val="100"/>
        <c:noMultiLvlLbl val="0"/>
      </c:catAx>
      <c:valAx>
        <c:axId val="189526192"/>
        <c:scaling>
          <c:orientation val="minMax"/>
        </c:scaling>
        <c:delete val="0"/>
        <c:axPos val="l"/>
        <c:numFmt formatCode="0.0" sourceLinked="1"/>
        <c:majorTickMark val="out"/>
        <c:minorTickMark val="none"/>
        <c:tickLblPos val="nextTo"/>
        <c:txPr>
          <a:bodyPr rot="0" vert="horz"/>
          <a:lstStyle/>
          <a:p>
            <a:pPr>
              <a:defRPr/>
            </a:pPr>
            <a:endParaRPr lang="en-US"/>
          </a:p>
        </c:txPr>
        <c:crossAx val="189525800"/>
        <c:crosses val="autoZero"/>
        <c:crossBetween val="between"/>
      </c:valAx>
    </c:plotArea>
    <c:legend>
      <c:legendPos val="b"/>
      <c:layout>
        <c:manualLayout>
          <c:xMode val="edge"/>
          <c:yMode val="edge"/>
          <c:x val="0.05"/>
          <c:y val="0.92042049431321082"/>
          <c:w val="0.9"/>
          <c:h val="7.9579505686789148E-2"/>
        </c:manualLayout>
      </c:layout>
      <c:overlay val="0"/>
      <c:txPr>
        <a:bodyPr/>
        <a:lstStyle/>
        <a:p>
          <a:pPr>
            <a:defRPr sz="700"/>
          </a:pPr>
          <a:endParaRPr lang="en-US"/>
        </a:p>
      </c:txPr>
    </c:legend>
    <c:plotVisOnly val="1"/>
    <c:dispBlanksAs val="gap"/>
    <c:showDLblsOverMax val="0"/>
  </c:chart>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barChart>
        <c:barDir val="col"/>
        <c:grouping val="clustered"/>
        <c:varyColors val="0"/>
        <c:ser>
          <c:idx val="0"/>
          <c:order val="0"/>
          <c:tx>
            <c:strRef>
              <c:f>'CWAR 16'!$B$27</c:f>
              <c:strCache>
                <c:ptCount val="1"/>
                <c:pt idx="0">
                  <c:v>GFI Score</c:v>
                </c:pt>
              </c:strCache>
            </c:strRef>
          </c:tx>
          <c:spPr>
            <a:solidFill>
              <a:srgbClr val="FF0000"/>
            </a:solidFill>
          </c:spPr>
          <c:invertIfNegative val="0"/>
          <c:dPt>
            <c:idx val="3"/>
            <c:invertIfNegative val="0"/>
            <c:bubble3D val="0"/>
            <c:spPr>
              <a:solidFill>
                <a:srgbClr val="00B050"/>
              </a:solidFill>
            </c:spPr>
            <c:extLst>
              <c:ext xmlns:c16="http://schemas.microsoft.com/office/drawing/2014/chart" uri="{C3380CC4-5D6E-409C-BE32-E72D297353CC}">
                <c16:uniqueId val="{00000001-5FD8-4239-AE23-162532941948}"/>
              </c:ext>
            </c:extLst>
          </c:dPt>
          <c:dPt>
            <c:idx val="6"/>
            <c:invertIfNegative val="0"/>
            <c:bubble3D val="0"/>
            <c:spPr>
              <a:solidFill>
                <a:srgbClr val="00B050"/>
              </a:solidFill>
            </c:spPr>
            <c:extLst>
              <c:ext xmlns:c16="http://schemas.microsoft.com/office/drawing/2014/chart" uri="{C3380CC4-5D6E-409C-BE32-E72D297353CC}">
                <c16:uniqueId val="{00000003-5FD8-4239-AE23-162532941948}"/>
              </c:ext>
            </c:extLst>
          </c:dPt>
          <c:dPt>
            <c:idx val="8"/>
            <c:invertIfNegative val="0"/>
            <c:bubble3D val="0"/>
            <c:spPr>
              <a:solidFill>
                <a:srgbClr val="00B050"/>
              </a:solidFill>
            </c:spPr>
            <c:extLst>
              <c:ext xmlns:c16="http://schemas.microsoft.com/office/drawing/2014/chart" uri="{C3380CC4-5D6E-409C-BE32-E72D297353CC}">
                <c16:uniqueId val="{00000005-5FD8-4239-AE23-162532941948}"/>
              </c:ext>
            </c:extLst>
          </c:dPt>
          <c:dPt>
            <c:idx val="11"/>
            <c:invertIfNegative val="0"/>
            <c:bubble3D val="0"/>
            <c:spPr>
              <a:solidFill>
                <a:srgbClr val="00B050"/>
              </a:solidFill>
            </c:spPr>
            <c:extLst>
              <c:ext xmlns:c16="http://schemas.microsoft.com/office/drawing/2014/chart" uri="{C3380CC4-5D6E-409C-BE32-E72D297353CC}">
                <c16:uniqueId val="{00000007-5FD8-4239-AE23-162532941948}"/>
              </c:ext>
            </c:extLst>
          </c:dPt>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16'!$O$27:$AA$27</c:f>
              <c:numCache>
                <c:formatCode>0.00</c:formatCode>
                <c:ptCount val="13"/>
                <c:pt idx="0">
                  <c:v>8.8087857142857136</c:v>
                </c:pt>
                <c:pt idx="1">
                  <c:v>8.6780000000000008</c:v>
                </c:pt>
                <c:pt idx="2">
                  <c:v>8.5624285714285708</c:v>
                </c:pt>
                <c:pt idx="3">
                  <c:v>8.9131428571428568</c:v>
                </c:pt>
                <c:pt idx="4">
                  <c:v>8.9655714285714279</c:v>
                </c:pt>
                <c:pt idx="5">
                  <c:v>8.8699999999999992</c:v>
                </c:pt>
                <c:pt idx="6">
                  <c:v>8.8635714285714293</c:v>
                </c:pt>
                <c:pt idx="7">
                  <c:v>8.8754285714285714</c:v>
                </c:pt>
              </c:numCache>
            </c:numRef>
          </c:val>
          <c:extLst>
            <c:ext xmlns:c16="http://schemas.microsoft.com/office/drawing/2014/chart" uri="{C3380CC4-5D6E-409C-BE32-E72D297353CC}">
              <c16:uniqueId val="{00000008-5FD8-4239-AE23-162532941948}"/>
            </c:ext>
          </c:extLst>
        </c:ser>
        <c:dLbls>
          <c:showLegendKey val="0"/>
          <c:showVal val="0"/>
          <c:showCatName val="0"/>
          <c:showSerName val="0"/>
          <c:showPercent val="0"/>
          <c:showBubbleSize val="0"/>
        </c:dLbls>
        <c:gapWidth val="150"/>
        <c:axId val="189526976"/>
        <c:axId val="189527368"/>
      </c:barChart>
      <c:lineChart>
        <c:grouping val="standard"/>
        <c:varyColors val="0"/>
        <c:ser>
          <c:idx val="1"/>
          <c:order val="1"/>
          <c:tx>
            <c:strRef>
              <c:f>'CWAR 16'!$B$175</c:f>
              <c:strCache>
                <c:ptCount val="1"/>
                <c:pt idx="0">
                  <c:v>GFI Score Target</c:v>
                </c:pt>
              </c:strCache>
            </c:strRef>
          </c:tx>
          <c:spPr>
            <a:ln>
              <a:solidFill>
                <a:schemeClr val="tx1"/>
              </a:solidFill>
            </a:ln>
          </c:spPr>
          <c:marker>
            <c:symbol val="none"/>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16'!$O$175:$AA$175</c:f>
              <c:numCache>
                <c:formatCode>0</c:formatCode>
                <c:ptCount val="13"/>
                <c:pt idx="0">
                  <c:v>9.3800000000000008</c:v>
                </c:pt>
                <c:pt idx="1">
                  <c:v>9.3800000000000008</c:v>
                </c:pt>
                <c:pt idx="2" formatCode="General">
                  <c:v>9.3800000000000008</c:v>
                </c:pt>
                <c:pt idx="3">
                  <c:v>9.3800000000000008</c:v>
                </c:pt>
                <c:pt idx="4">
                  <c:v>9.3800000000000008</c:v>
                </c:pt>
                <c:pt idx="5">
                  <c:v>9.3800000000000008</c:v>
                </c:pt>
                <c:pt idx="6">
                  <c:v>9.3800000000000008</c:v>
                </c:pt>
                <c:pt idx="7">
                  <c:v>9.3800000000000008</c:v>
                </c:pt>
                <c:pt idx="8">
                  <c:v>9.3800000000000008</c:v>
                </c:pt>
                <c:pt idx="9" formatCode="General">
                  <c:v>9.3800000000000008</c:v>
                </c:pt>
                <c:pt idx="10" formatCode="General">
                  <c:v>9.3800000000000008</c:v>
                </c:pt>
                <c:pt idx="11" formatCode="General">
                  <c:v>9.3800000000000008</c:v>
                </c:pt>
                <c:pt idx="12" formatCode="General">
                  <c:v>9.3800000000000008</c:v>
                </c:pt>
              </c:numCache>
            </c:numRef>
          </c:val>
          <c:smooth val="0"/>
          <c:extLst>
            <c:ext xmlns:c16="http://schemas.microsoft.com/office/drawing/2014/chart" uri="{C3380CC4-5D6E-409C-BE32-E72D297353CC}">
              <c16:uniqueId val="{00000009-5FD8-4239-AE23-162532941948}"/>
            </c:ext>
          </c:extLst>
        </c:ser>
        <c:dLbls>
          <c:showLegendKey val="0"/>
          <c:showVal val="0"/>
          <c:showCatName val="0"/>
          <c:showSerName val="0"/>
          <c:showPercent val="0"/>
          <c:showBubbleSize val="0"/>
        </c:dLbls>
        <c:marker val="1"/>
        <c:smooth val="0"/>
        <c:axId val="189526976"/>
        <c:axId val="189527368"/>
      </c:lineChart>
      <c:catAx>
        <c:axId val="189526976"/>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27368"/>
        <c:crosses val="autoZero"/>
        <c:auto val="1"/>
        <c:lblAlgn val="ctr"/>
        <c:lblOffset val="100"/>
        <c:noMultiLvlLbl val="0"/>
      </c:catAx>
      <c:valAx>
        <c:axId val="189527368"/>
        <c:scaling>
          <c:orientation val="minMax"/>
          <c:max val="10"/>
          <c:min val="7"/>
        </c:scaling>
        <c:delete val="0"/>
        <c:axPos val="l"/>
        <c:numFmt formatCode="0.00" sourceLinked="0"/>
        <c:majorTickMark val="out"/>
        <c:minorTickMark val="none"/>
        <c:tickLblPos val="nextTo"/>
        <c:txPr>
          <a:bodyPr rot="0" vert="horz"/>
          <a:lstStyle/>
          <a:p>
            <a:pPr>
              <a:defRPr/>
            </a:pPr>
            <a:endParaRPr lang="en-US"/>
          </a:p>
        </c:txPr>
        <c:crossAx val="189526976"/>
        <c:crosses val="autoZero"/>
        <c:crossBetween val="between"/>
      </c:valAx>
    </c:plotArea>
    <c:legend>
      <c:legendPos val="b"/>
      <c:layout>
        <c:manualLayout>
          <c:xMode val="edge"/>
          <c:yMode val="edge"/>
          <c:x val="9.4822442066536561E-2"/>
          <c:y val="0.92248906386701646"/>
          <c:w val="0.83587191825380802"/>
          <c:h val="6.9508420822397207E-2"/>
        </c:manualLayout>
      </c:layout>
      <c:overlay val="0"/>
      <c:txPr>
        <a:bodyPr/>
        <a:lstStyle/>
        <a:p>
          <a:pPr>
            <a:defRPr sz="700"/>
          </a:pPr>
          <a:endParaRPr lang="en-US"/>
        </a:p>
      </c:txPr>
    </c:legend>
    <c:plotVisOnly val="1"/>
    <c:dispBlanksAs val="gap"/>
    <c:showDLblsOverMax val="0"/>
  </c:chart>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lineChart>
        <c:grouping val="standard"/>
        <c:varyColors val="0"/>
        <c:ser>
          <c:idx val="0"/>
          <c:order val="0"/>
          <c:tx>
            <c:strRef>
              <c:f>'CWAR 16'!$B$28</c:f>
              <c:strCache>
                <c:ptCount val="1"/>
                <c:pt idx="0">
                  <c:v>GFI Score:  MANUFACTURING</c:v>
                </c:pt>
              </c:strCache>
            </c:strRef>
          </c:tx>
          <c:marker>
            <c:symbol val="square"/>
            <c:size val="3"/>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16'!$O$28:$AA$28</c:f>
              <c:numCache>
                <c:formatCode>0.00</c:formatCode>
                <c:ptCount val="13"/>
                <c:pt idx="0">
                  <c:v>8.3491666666666671</c:v>
                </c:pt>
                <c:pt idx="1">
                  <c:v>8.0954285714285721</c:v>
                </c:pt>
                <c:pt idx="2">
                  <c:v>8.1904285714285709</c:v>
                </c:pt>
                <c:pt idx="3">
                  <c:v>8.4761428571428574</c:v>
                </c:pt>
                <c:pt idx="4">
                  <c:v>8.6664285714285718</c:v>
                </c:pt>
                <c:pt idx="5">
                  <c:v>8.0951428571428572</c:v>
                </c:pt>
                <c:pt idx="6">
                  <c:v>8.5714285714285712</c:v>
                </c:pt>
                <c:pt idx="7">
                  <c:v>8.4761428571428574</c:v>
                </c:pt>
              </c:numCache>
            </c:numRef>
          </c:val>
          <c:smooth val="1"/>
          <c:extLst>
            <c:ext xmlns:c16="http://schemas.microsoft.com/office/drawing/2014/chart" uri="{C3380CC4-5D6E-409C-BE32-E72D297353CC}">
              <c16:uniqueId val="{00000000-985E-4E97-A07A-1A2FEB305AEA}"/>
            </c:ext>
          </c:extLst>
        </c:ser>
        <c:ser>
          <c:idx val="1"/>
          <c:order val="1"/>
          <c:tx>
            <c:strRef>
              <c:f>'CWAR 16'!$B$176</c:f>
              <c:strCache>
                <c:ptCount val="1"/>
                <c:pt idx="0">
                  <c:v>GFI Score:  MANUFACTURING Target</c:v>
                </c:pt>
              </c:strCache>
            </c:strRef>
          </c:tx>
          <c:spPr>
            <a:ln>
              <a:solidFill>
                <a:schemeClr val="tx1"/>
              </a:solidFill>
            </a:ln>
          </c:spPr>
          <c:marker>
            <c:symbol val="none"/>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16'!$O$176:$AA$176</c:f>
              <c:numCache>
                <c:formatCode>0</c:formatCode>
                <c:ptCount val="13"/>
                <c:pt idx="0">
                  <c:v>9.35</c:v>
                </c:pt>
                <c:pt idx="1">
                  <c:v>9.35</c:v>
                </c:pt>
                <c:pt idx="2" formatCode="General">
                  <c:v>9.35</c:v>
                </c:pt>
                <c:pt idx="3">
                  <c:v>9.35</c:v>
                </c:pt>
                <c:pt idx="4">
                  <c:v>9.35</c:v>
                </c:pt>
                <c:pt idx="5">
                  <c:v>9.35</c:v>
                </c:pt>
                <c:pt idx="6">
                  <c:v>9.35</c:v>
                </c:pt>
                <c:pt idx="7">
                  <c:v>9.35</c:v>
                </c:pt>
                <c:pt idx="8">
                  <c:v>9.35</c:v>
                </c:pt>
                <c:pt idx="9" formatCode="General">
                  <c:v>9.35</c:v>
                </c:pt>
                <c:pt idx="10" formatCode="General">
                  <c:v>9.35</c:v>
                </c:pt>
                <c:pt idx="11" formatCode="General">
                  <c:v>9.35</c:v>
                </c:pt>
                <c:pt idx="12" formatCode="General">
                  <c:v>9.35</c:v>
                </c:pt>
              </c:numCache>
            </c:numRef>
          </c:val>
          <c:smooth val="0"/>
          <c:extLst>
            <c:ext xmlns:c16="http://schemas.microsoft.com/office/drawing/2014/chart" uri="{C3380CC4-5D6E-409C-BE32-E72D297353CC}">
              <c16:uniqueId val="{00000001-985E-4E97-A07A-1A2FEB305AEA}"/>
            </c:ext>
          </c:extLst>
        </c:ser>
        <c:dLbls>
          <c:showLegendKey val="0"/>
          <c:showVal val="0"/>
          <c:showCatName val="0"/>
          <c:showSerName val="0"/>
          <c:showPercent val="0"/>
          <c:showBubbleSize val="0"/>
        </c:dLbls>
        <c:marker val="1"/>
        <c:smooth val="0"/>
        <c:axId val="189528152"/>
        <c:axId val="189528544"/>
      </c:lineChart>
      <c:catAx>
        <c:axId val="189528152"/>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28544"/>
        <c:crosses val="autoZero"/>
        <c:auto val="1"/>
        <c:lblAlgn val="ctr"/>
        <c:lblOffset val="100"/>
        <c:noMultiLvlLbl val="0"/>
      </c:catAx>
      <c:valAx>
        <c:axId val="189528544"/>
        <c:scaling>
          <c:orientation val="minMax"/>
          <c:max val="10"/>
          <c:min val="7"/>
        </c:scaling>
        <c:delete val="0"/>
        <c:axPos val="l"/>
        <c:numFmt formatCode="0.00" sourceLinked="0"/>
        <c:majorTickMark val="out"/>
        <c:minorTickMark val="none"/>
        <c:tickLblPos val="nextTo"/>
        <c:txPr>
          <a:bodyPr rot="0" vert="horz"/>
          <a:lstStyle/>
          <a:p>
            <a:pPr>
              <a:defRPr/>
            </a:pPr>
            <a:endParaRPr lang="en-US"/>
          </a:p>
        </c:txPr>
        <c:crossAx val="189528152"/>
        <c:crosses val="autoZero"/>
        <c:crossBetween val="between"/>
      </c:valAx>
    </c:plotArea>
    <c:legend>
      <c:legendPos val="b"/>
      <c:layout>
        <c:manualLayout>
          <c:xMode val="edge"/>
          <c:yMode val="edge"/>
          <c:x val="1.0408955290845026E-3"/>
          <c:y val="0.94332239720034983"/>
          <c:w val="0.98722771833008072"/>
          <c:h val="5.6677602799650055E-2"/>
        </c:manualLayout>
      </c:layout>
      <c:overlay val="0"/>
      <c:txPr>
        <a:bodyPr/>
        <a:lstStyle/>
        <a:p>
          <a:pPr>
            <a:defRPr sz="700"/>
          </a:pPr>
          <a:endParaRPr lang="en-US"/>
        </a:p>
      </c:txPr>
    </c:legend>
    <c:plotVisOnly val="1"/>
    <c:dispBlanksAs val="gap"/>
    <c:showDLblsOverMax val="0"/>
  </c:chart>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lineChart>
        <c:grouping val="standard"/>
        <c:varyColors val="0"/>
        <c:ser>
          <c:idx val="0"/>
          <c:order val="0"/>
          <c:tx>
            <c:strRef>
              <c:f>'CWAR 16'!$B$29</c:f>
              <c:strCache>
                <c:ptCount val="1"/>
                <c:pt idx="0">
                  <c:v>GFI Score:  AMM</c:v>
                </c:pt>
              </c:strCache>
            </c:strRef>
          </c:tx>
          <c:marker>
            <c:symbol val="square"/>
            <c:size val="3"/>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16'!$O$29:$AA$29</c:f>
              <c:numCache>
                <c:formatCode>0.00</c:formatCode>
                <c:ptCount val="13"/>
                <c:pt idx="0">
                  <c:v>9.3826190476190465</c:v>
                </c:pt>
                <c:pt idx="1">
                  <c:v>9.1534285714285719</c:v>
                </c:pt>
                <c:pt idx="2">
                  <c:v>8.9415714285714287</c:v>
                </c:pt>
                <c:pt idx="3">
                  <c:v>9.5765714285714285</c:v>
                </c:pt>
                <c:pt idx="4">
                  <c:v>9.5765714285714285</c:v>
                </c:pt>
                <c:pt idx="5">
                  <c:v>9.6824285714285718</c:v>
                </c:pt>
                <c:pt idx="6">
                  <c:v>9.3651428571428568</c:v>
                </c:pt>
                <c:pt idx="7">
                  <c:v>9.3651428571428568</c:v>
                </c:pt>
              </c:numCache>
            </c:numRef>
          </c:val>
          <c:smooth val="1"/>
          <c:extLst>
            <c:ext xmlns:c16="http://schemas.microsoft.com/office/drawing/2014/chart" uri="{C3380CC4-5D6E-409C-BE32-E72D297353CC}">
              <c16:uniqueId val="{00000000-0D89-44FC-B13F-44BF82DDADEB}"/>
            </c:ext>
          </c:extLst>
        </c:ser>
        <c:ser>
          <c:idx val="1"/>
          <c:order val="1"/>
          <c:tx>
            <c:strRef>
              <c:f>'CWAR 16'!$B$177</c:f>
              <c:strCache>
                <c:ptCount val="1"/>
                <c:pt idx="0">
                  <c:v>GFI Score:  AMM Target</c:v>
                </c:pt>
              </c:strCache>
            </c:strRef>
          </c:tx>
          <c:spPr>
            <a:ln>
              <a:solidFill>
                <a:schemeClr val="tx1"/>
              </a:solidFill>
            </a:ln>
          </c:spPr>
          <c:marker>
            <c:symbol val="none"/>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16'!$O$177:$AA$177</c:f>
              <c:numCache>
                <c:formatCode>0</c:formatCode>
                <c:ptCount val="13"/>
                <c:pt idx="0">
                  <c:v>9.25</c:v>
                </c:pt>
                <c:pt idx="1">
                  <c:v>9.25</c:v>
                </c:pt>
                <c:pt idx="2" formatCode="General">
                  <c:v>9.25</c:v>
                </c:pt>
                <c:pt idx="3">
                  <c:v>9.25</c:v>
                </c:pt>
                <c:pt idx="4">
                  <c:v>9.25</c:v>
                </c:pt>
                <c:pt idx="5">
                  <c:v>9.25</c:v>
                </c:pt>
                <c:pt idx="6">
                  <c:v>9.25</c:v>
                </c:pt>
                <c:pt idx="7">
                  <c:v>9.25</c:v>
                </c:pt>
                <c:pt idx="8">
                  <c:v>9.25</c:v>
                </c:pt>
                <c:pt idx="9" formatCode="General">
                  <c:v>9.25</c:v>
                </c:pt>
                <c:pt idx="10" formatCode="General">
                  <c:v>9.25</c:v>
                </c:pt>
                <c:pt idx="11" formatCode="General">
                  <c:v>9.25</c:v>
                </c:pt>
                <c:pt idx="12" formatCode="General">
                  <c:v>9.25</c:v>
                </c:pt>
              </c:numCache>
            </c:numRef>
          </c:val>
          <c:smooth val="0"/>
          <c:extLst>
            <c:ext xmlns:c16="http://schemas.microsoft.com/office/drawing/2014/chart" uri="{C3380CC4-5D6E-409C-BE32-E72D297353CC}">
              <c16:uniqueId val="{00000001-0D89-44FC-B13F-44BF82DDADEB}"/>
            </c:ext>
          </c:extLst>
        </c:ser>
        <c:dLbls>
          <c:showLegendKey val="0"/>
          <c:showVal val="0"/>
          <c:showCatName val="0"/>
          <c:showSerName val="0"/>
          <c:showPercent val="0"/>
          <c:showBubbleSize val="0"/>
        </c:dLbls>
        <c:marker val="1"/>
        <c:smooth val="0"/>
        <c:axId val="189529328"/>
        <c:axId val="189529720"/>
      </c:lineChart>
      <c:catAx>
        <c:axId val="189529328"/>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29720"/>
        <c:crosses val="autoZero"/>
        <c:auto val="1"/>
        <c:lblAlgn val="ctr"/>
        <c:lblOffset val="100"/>
        <c:noMultiLvlLbl val="0"/>
      </c:catAx>
      <c:valAx>
        <c:axId val="189529720"/>
        <c:scaling>
          <c:orientation val="minMax"/>
          <c:max val="10"/>
          <c:min val="7"/>
        </c:scaling>
        <c:delete val="0"/>
        <c:axPos val="l"/>
        <c:numFmt formatCode="0.00" sourceLinked="0"/>
        <c:majorTickMark val="out"/>
        <c:minorTickMark val="none"/>
        <c:tickLblPos val="nextTo"/>
        <c:txPr>
          <a:bodyPr rot="0" vert="horz"/>
          <a:lstStyle/>
          <a:p>
            <a:pPr>
              <a:defRPr/>
            </a:pPr>
            <a:endParaRPr lang="en-US"/>
          </a:p>
        </c:txPr>
        <c:crossAx val="189529328"/>
        <c:crosses val="autoZero"/>
        <c:crossBetween val="between"/>
      </c:valAx>
    </c:plotArea>
    <c:legend>
      <c:legendPos val="b"/>
      <c:layout>
        <c:manualLayout>
          <c:xMode val="edge"/>
          <c:yMode val="edge"/>
          <c:x val="4.5058269959844757E-2"/>
          <c:y val="0.91554461942257204"/>
          <c:w val="0.94734280009870575"/>
          <c:h val="8.4455380577427824E-2"/>
        </c:manualLayout>
      </c:layout>
      <c:overlay val="0"/>
      <c:txPr>
        <a:bodyPr/>
        <a:lstStyle/>
        <a:p>
          <a:pPr>
            <a:defRPr sz="700"/>
          </a:pPr>
          <a:endParaRPr lang="en-US"/>
        </a:p>
      </c:txPr>
    </c:legend>
    <c:plotVisOnly val="1"/>
    <c:dispBlanksAs val="gap"/>
    <c:showDLblsOverMax val="0"/>
  </c:chart>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804305283757333E-2"/>
          <c:y val="4.6979865771812082E-2"/>
          <c:w val="0.86888454011741678"/>
          <c:h val="0.66778523489932884"/>
        </c:manualLayout>
      </c:layout>
      <c:lineChart>
        <c:grouping val="standard"/>
        <c:varyColors val="0"/>
        <c:ser>
          <c:idx val="0"/>
          <c:order val="0"/>
          <c:tx>
            <c:strRef>
              <c:f>'CWAR 16'!$B$30</c:f>
              <c:strCache>
                <c:ptCount val="1"/>
                <c:pt idx="0">
                  <c:v>GFI Score:  QUALITY</c:v>
                </c:pt>
              </c:strCache>
            </c:strRef>
          </c:tx>
          <c:marker>
            <c:symbol val="square"/>
            <c:size val="3"/>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16'!$O$30:$AA$30</c:f>
              <c:numCache>
                <c:formatCode>0.00</c:formatCode>
                <c:ptCount val="13"/>
                <c:pt idx="0">
                  <c:v>8.692166666666667</c:v>
                </c:pt>
                <c:pt idx="1">
                  <c:v>8.7848571428571436</c:v>
                </c:pt>
                <c:pt idx="2">
                  <c:v>8.5549999999999997</c:v>
                </c:pt>
                <c:pt idx="3">
                  <c:v>8.6862857142857148</c:v>
                </c:pt>
                <c:pt idx="4">
                  <c:v>8.6534285714285719</c:v>
                </c:pt>
                <c:pt idx="5">
                  <c:v>8.82</c:v>
                </c:pt>
                <c:pt idx="6">
                  <c:v>8.6534285714285719</c:v>
                </c:pt>
                <c:pt idx="7">
                  <c:v>8.7850000000000001</c:v>
                </c:pt>
              </c:numCache>
            </c:numRef>
          </c:val>
          <c:smooth val="1"/>
          <c:extLst>
            <c:ext xmlns:c16="http://schemas.microsoft.com/office/drawing/2014/chart" uri="{C3380CC4-5D6E-409C-BE32-E72D297353CC}">
              <c16:uniqueId val="{00000000-D206-476B-8A21-BB6EABF3788D}"/>
            </c:ext>
          </c:extLst>
        </c:ser>
        <c:ser>
          <c:idx val="1"/>
          <c:order val="1"/>
          <c:tx>
            <c:strRef>
              <c:f>'CWAR 16'!$B$178</c:f>
              <c:strCache>
                <c:ptCount val="1"/>
                <c:pt idx="0">
                  <c:v>GFI Score:  QUALITY Target</c:v>
                </c:pt>
              </c:strCache>
            </c:strRef>
          </c:tx>
          <c:spPr>
            <a:ln>
              <a:solidFill>
                <a:schemeClr val="tx1"/>
              </a:solidFill>
            </a:ln>
          </c:spPr>
          <c:marker>
            <c:symbol val="none"/>
          </c:marker>
          <c:cat>
            <c:strRef>
              <c:f>'CWAR 16'!$O$3:$AC$3</c:f>
              <c:strCache>
                <c:ptCount val="15"/>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pt idx="13">
                  <c:v>Comments/Issues</c:v>
                </c:pt>
                <c:pt idx="14">
                  <c:v>Comments/Actions </c:v>
                </c:pt>
              </c:strCache>
            </c:strRef>
          </c:cat>
          <c:val>
            <c:numRef>
              <c:f>'CWAR 16'!$O$178:$AA$178</c:f>
              <c:numCache>
                <c:formatCode>0</c:formatCode>
                <c:ptCount val="13"/>
                <c:pt idx="0">
                  <c:v>9.5500000000000007</c:v>
                </c:pt>
                <c:pt idx="1">
                  <c:v>9.5500000000000007</c:v>
                </c:pt>
                <c:pt idx="2" formatCode="General">
                  <c:v>9.5500000000000007</c:v>
                </c:pt>
                <c:pt idx="3">
                  <c:v>9.5500000000000007</c:v>
                </c:pt>
                <c:pt idx="4">
                  <c:v>9.5500000000000007</c:v>
                </c:pt>
                <c:pt idx="5">
                  <c:v>9.5500000000000007</c:v>
                </c:pt>
                <c:pt idx="6">
                  <c:v>9.5500000000000007</c:v>
                </c:pt>
                <c:pt idx="7">
                  <c:v>9.5500000000000007</c:v>
                </c:pt>
                <c:pt idx="8">
                  <c:v>9.5500000000000007</c:v>
                </c:pt>
                <c:pt idx="9" formatCode="General">
                  <c:v>9.5500000000000007</c:v>
                </c:pt>
                <c:pt idx="10" formatCode="General">
                  <c:v>9.5500000000000007</c:v>
                </c:pt>
                <c:pt idx="11" formatCode="General">
                  <c:v>9.5500000000000007</c:v>
                </c:pt>
                <c:pt idx="12" formatCode="General">
                  <c:v>9.5500000000000007</c:v>
                </c:pt>
              </c:numCache>
            </c:numRef>
          </c:val>
          <c:smooth val="0"/>
          <c:extLst>
            <c:ext xmlns:c16="http://schemas.microsoft.com/office/drawing/2014/chart" uri="{C3380CC4-5D6E-409C-BE32-E72D297353CC}">
              <c16:uniqueId val="{00000001-D206-476B-8A21-BB6EABF3788D}"/>
            </c:ext>
          </c:extLst>
        </c:ser>
        <c:dLbls>
          <c:showLegendKey val="0"/>
          <c:showVal val="0"/>
          <c:showCatName val="0"/>
          <c:showSerName val="0"/>
          <c:showPercent val="0"/>
          <c:showBubbleSize val="0"/>
        </c:dLbls>
        <c:marker val="1"/>
        <c:smooth val="0"/>
        <c:axId val="189530504"/>
        <c:axId val="189530896"/>
      </c:lineChart>
      <c:catAx>
        <c:axId val="189530504"/>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30896"/>
        <c:crosses val="autoZero"/>
        <c:auto val="1"/>
        <c:lblAlgn val="ctr"/>
        <c:lblOffset val="100"/>
        <c:noMultiLvlLbl val="0"/>
      </c:catAx>
      <c:valAx>
        <c:axId val="189530896"/>
        <c:scaling>
          <c:orientation val="minMax"/>
          <c:max val="10"/>
          <c:min val="7"/>
        </c:scaling>
        <c:delete val="0"/>
        <c:axPos val="l"/>
        <c:numFmt formatCode="0.00" sourceLinked="0"/>
        <c:majorTickMark val="out"/>
        <c:minorTickMark val="none"/>
        <c:tickLblPos val="nextTo"/>
        <c:txPr>
          <a:bodyPr rot="0" vert="horz"/>
          <a:lstStyle/>
          <a:p>
            <a:pPr>
              <a:defRPr/>
            </a:pPr>
            <a:endParaRPr lang="en-US"/>
          </a:p>
        </c:txPr>
        <c:crossAx val="189530504"/>
        <c:crosses val="autoZero"/>
        <c:crossBetween val="between"/>
      </c:valAx>
    </c:plotArea>
    <c:legend>
      <c:legendPos val="b"/>
      <c:layout>
        <c:manualLayout>
          <c:xMode val="edge"/>
          <c:yMode val="edge"/>
          <c:x val="9.4915928477690301E-2"/>
          <c:y val="0.94332239720034983"/>
          <c:w val="0.86187294947506565"/>
          <c:h val="5.6677602799650034E-2"/>
        </c:manualLayout>
      </c:layout>
      <c:overlay val="0"/>
      <c:txPr>
        <a:bodyPr/>
        <a:lstStyle/>
        <a:p>
          <a:pPr>
            <a:defRPr sz="700"/>
          </a:pPr>
          <a:endParaRPr lang="en-US"/>
        </a:p>
      </c:txPr>
    </c:legend>
    <c:plotVisOnly val="1"/>
    <c:dispBlanksAs val="gap"/>
    <c:showDLblsOverMax val="0"/>
  </c:chart>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580645161290328E-2"/>
          <c:y val="4.8275862068965517E-2"/>
          <c:w val="0.89516129032258063"/>
          <c:h val="0.66206896551724137"/>
        </c:manualLayout>
      </c:layout>
      <c:lineChart>
        <c:grouping val="standard"/>
        <c:varyColors val="0"/>
        <c:ser>
          <c:idx val="0"/>
          <c:order val="0"/>
          <c:tx>
            <c:strRef>
              <c:f>'CWAR 16'!$B$25</c:f>
              <c:strCache>
                <c:ptCount val="1"/>
                <c:pt idx="0">
                  <c:v>Number of Retail Quality Assessments  Done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16'!$O$25:$AA$25</c:f>
              <c:numCache>
                <c:formatCode>0.0</c:formatCode>
                <c:ptCount val="13"/>
                <c:pt idx="0">
                  <c:v>31</c:v>
                </c:pt>
                <c:pt idx="1">
                  <c:v>1</c:v>
                </c:pt>
                <c:pt idx="2">
                  <c:v>6</c:v>
                </c:pt>
                <c:pt idx="3">
                  <c:v>6</c:v>
                </c:pt>
                <c:pt idx="4">
                  <c:v>4</c:v>
                </c:pt>
                <c:pt idx="5">
                  <c:v>4</c:v>
                </c:pt>
                <c:pt idx="6">
                  <c:v>4</c:v>
                </c:pt>
                <c:pt idx="7">
                  <c:v>6</c:v>
                </c:pt>
              </c:numCache>
            </c:numRef>
          </c:val>
          <c:smooth val="1"/>
          <c:extLst>
            <c:ext xmlns:c16="http://schemas.microsoft.com/office/drawing/2014/chart" uri="{C3380CC4-5D6E-409C-BE32-E72D297353CC}">
              <c16:uniqueId val="{00000000-095D-4A55-8F0E-B4069224E2A7}"/>
            </c:ext>
          </c:extLst>
        </c:ser>
        <c:ser>
          <c:idx val="1"/>
          <c:order val="1"/>
          <c:tx>
            <c:strRef>
              <c:f>'CWAR 16'!$B$173</c:f>
              <c:strCache>
                <c:ptCount val="1"/>
                <c:pt idx="0">
                  <c:v>Number of Retail Quality Assessments  Done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16'!$O$173:$AA$173</c:f>
              <c:numCache>
                <c:formatCode>General</c:formatCode>
                <c:ptCount val="13"/>
                <c:pt idx="0">
                  <c:v>48</c:v>
                </c:pt>
                <c:pt idx="1">
                  <c:v>48</c:v>
                </c:pt>
                <c:pt idx="2">
                  <c:v>48</c:v>
                </c:pt>
                <c:pt idx="3">
                  <c:v>48</c:v>
                </c:pt>
                <c:pt idx="4">
                  <c:v>48</c:v>
                </c:pt>
                <c:pt idx="5">
                  <c:v>48</c:v>
                </c:pt>
                <c:pt idx="6">
                  <c:v>48</c:v>
                </c:pt>
                <c:pt idx="7">
                  <c:v>48</c:v>
                </c:pt>
                <c:pt idx="8">
                  <c:v>48</c:v>
                </c:pt>
                <c:pt idx="9">
                  <c:v>48</c:v>
                </c:pt>
                <c:pt idx="10">
                  <c:v>48</c:v>
                </c:pt>
                <c:pt idx="11">
                  <c:v>48</c:v>
                </c:pt>
                <c:pt idx="12">
                  <c:v>48</c:v>
                </c:pt>
              </c:numCache>
            </c:numRef>
          </c:val>
          <c:smooth val="0"/>
          <c:extLst>
            <c:ext xmlns:c16="http://schemas.microsoft.com/office/drawing/2014/chart" uri="{C3380CC4-5D6E-409C-BE32-E72D297353CC}">
              <c16:uniqueId val="{00000001-095D-4A55-8F0E-B4069224E2A7}"/>
            </c:ext>
          </c:extLst>
        </c:ser>
        <c:dLbls>
          <c:showLegendKey val="0"/>
          <c:showVal val="0"/>
          <c:showCatName val="0"/>
          <c:showSerName val="0"/>
          <c:showPercent val="0"/>
          <c:showBubbleSize val="0"/>
        </c:dLbls>
        <c:marker val="1"/>
        <c:smooth val="0"/>
        <c:axId val="189531680"/>
        <c:axId val="189532072"/>
      </c:lineChart>
      <c:catAx>
        <c:axId val="189531680"/>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32072"/>
        <c:crosses val="autoZero"/>
        <c:auto val="1"/>
        <c:lblAlgn val="ctr"/>
        <c:lblOffset val="100"/>
        <c:noMultiLvlLbl val="0"/>
      </c:catAx>
      <c:valAx>
        <c:axId val="189532072"/>
        <c:scaling>
          <c:orientation val="minMax"/>
        </c:scaling>
        <c:delete val="0"/>
        <c:axPos val="l"/>
        <c:numFmt formatCode="General" sourceLinked="0"/>
        <c:majorTickMark val="out"/>
        <c:minorTickMark val="none"/>
        <c:tickLblPos val="nextTo"/>
        <c:txPr>
          <a:bodyPr rot="0" vert="horz"/>
          <a:lstStyle/>
          <a:p>
            <a:pPr>
              <a:defRPr/>
            </a:pPr>
            <a:endParaRPr lang="en-US"/>
          </a:p>
        </c:txPr>
        <c:crossAx val="189531680"/>
        <c:crosses val="autoZero"/>
        <c:crossBetween val="between"/>
      </c:valAx>
    </c:plotArea>
    <c:legend>
      <c:legendPos val="b"/>
      <c:layout>
        <c:manualLayout>
          <c:xMode val="edge"/>
          <c:yMode val="edge"/>
          <c:x val="0"/>
          <c:y val="0.92284339457567788"/>
          <c:w val="0.99950530707033014"/>
          <c:h val="7.7156605424321956E-2"/>
        </c:manualLayout>
      </c:layout>
      <c:overlay val="0"/>
      <c:txPr>
        <a:bodyPr/>
        <a:lstStyle/>
        <a:p>
          <a:pPr>
            <a:defRPr sz="500"/>
          </a:pPr>
          <a:endParaRPr lang="en-US"/>
        </a:p>
      </c:txPr>
    </c:legend>
    <c:plotVisOnly val="1"/>
    <c:dispBlanksAs val="gap"/>
    <c:showDLblsOverMax val="0"/>
  </c:chart>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81188118811881"/>
          <c:y val="4.8611111111111112E-2"/>
          <c:w val="0.84950495049504948"/>
          <c:h val="0.65625"/>
        </c:manualLayout>
      </c:layout>
      <c:barChart>
        <c:barDir val="col"/>
        <c:grouping val="clustered"/>
        <c:varyColors val="0"/>
        <c:ser>
          <c:idx val="0"/>
          <c:order val="0"/>
          <c:tx>
            <c:strRef>
              <c:f>'CWAR 16'!$B$20</c:f>
              <c:strCache>
                <c:ptCount val="1"/>
                <c:pt idx="0">
                  <c:v>First Time Right (Pulse)</c:v>
                </c:pt>
              </c:strCache>
            </c:strRef>
          </c:tx>
          <c:spPr>
            <a:solidFill>
              <a:srgbClr val="00B050"/>
            </a:solidFill>
          </c:spPr>
          <c:invertIfNegative val="0"/>
          <c:dPt>
            <c:idx val="0"/>
            <c:invertIfNegative val="0"/>
            <c:bubble3D val="0"/>
            <c:extLst>
              <c:ext xmlns:c16="http://schemas.microsoft.com/office/drawing/2014/chart" uri="{C3380CC4-5D6E-409C-BE32-E72D297353CC}">
                <c16:uniqueId val="{00000000-53CD-407A-AF04-A0064992436A}"/>
              </c:ext>
            </c:extLst>
          </c:dPt>
          <c:dPt>
            <c:idx val="1"/>
            <c:invertIfNegative val="0"/>
            <c:bubble3D val="0"/>
            <c:extLst>
              <c:ext xmlns:c16="http://schemas.microsoft.com/office/drawing/2014/chart" uri="{C3380CC4-5D6E-409C-BE32-E72D297353CC}">
                <c16:uniqueId val="{00000001-53CD-407A-AF04-A0064992436A}"/>
              </c:ext>
            </c:extLst>
          </c:dPt>
          <c:dPt>
            <c:idx val="2"/>
            <c:invertIfNegative val="0"/>
            <c:bubble3D val="0"/>
            <c:extLst>
              <c:ext xmlns:c16="http://schemas.microsoft.com/office/drawing/2014/chart" uri="{C3380CC4-5D6E-409C-BE32-E72D297353CC}">
                <c16:uniqueId val="{00000002-53CD-407A-AF04-A0064992436A}"/>
              </c:ext>
            </c:extLst>
          </c:dPt>
          <c:dPt>
            <c:idx val="3"/>
            <c:invertIfNegative val="0"/>
            <c:bubble3D val="0"/>
            <c:extLst>
              <c:ext xmlns:c16="http://schemas.microsoft.com/office/drawing/2014/chart" uri="{C3380CC4-5D6E-409C-BE32-E72D297353CC}">
                <c16:uniqueId val="{00000003-53CD-407A-AF04-A0064992436A}"/>
              </c:ext>
            </c:extLst>
          </c:dPt>
          <c:dPt>
            <c:idx val="4"/>
            <c:invertIfNegative val="0"/>
            <c:bubble3D val="0"/>
            <c:extLst>
              <c:ext xmlns:c16="http://schemas.microsoft.com/office/drawing/2014/chart" uri="{C3380CC4-5D6E-409C-BE32-E72D297353CC}">
                <c16:uniqueId val="{00000004-53CD-407A-AF04-A0064992436A}"/>
              </c:ext>
            </c:extLst>
          </c:dPt>
          <c:dPt>
            <c:idx val="5"/>
            <c:invertIfNegative val="0"/>
            <c:bubble3D val="0"/>
            <c:extLst>
              <c:ext xmlns:c16="http://schemas.microsoft.com/office/drawing/2014/chart" uri="{C3380CC4-5D6E-409C-BE32-E72D297353CC}">
                <c16:uniqueId val="{00000005-53CD-407A-AF04-A0064992436A}"/>
              </c:ext>
            </c:extLst>
          </c:dPt>
          <c:dPt>
            <c:idx val="6"/>
            <c:invertIfNegative val="0"/>
            <c:bubble3D val="0"/>
            <c:extLst>
              <c:ext xmlns:c16="http://schemas.microsoft.com/office/drawing/2014/chart" uri="{C3380CC4-5D6E-409C-BE32-E72D297353CC}">
                <c16:uniqueId val="{00000006-53CD-407A-AF04-A0064992436A}"/>
              </c:ext>
            </c:extLst>
          </c:dPt>
          <c:dPt>
            <c:idx val="7"/>
            <c:invertIfNegative val="0"/>
            <c:bubble3D val="0"/>
            <c:extLst>
              <c:ext xmlns:c16="http://schemas.microsoft.com/office/drawing/2014/chart" uri="{C3380CC4-5D6E-409C-BE32-E72D297353CC}">
                <c16:uniqueId val="{00000007-53CD-407A-AF04-A0064992436A}"/>
              </c:ext>
            </c:extLst>
          </c:dPt>
          <c:dPt>
            <c:idx val="8"/>
            <c:invertIfNegative val="0"/>
            <c:bubble3D val="0"/>
            <c:extLst>
              <c:ext xmlns:c16="http://schemas.microsoft.com/office/drawing/2014/chart" uri="{C3380CC4-5D6E-409C-BE32-E72D297353CC}">
                <c16:uniqueId val="{00000008-53CD-407A-AF04-A0064992436A}"/>
              </c:ext>
            </c:extLst>
          </c:dPt>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16'!$O$20:$AA$20</c:f>
              <c:numCache>
                <c:formatCode>0.0%</c:formatCode>
                <c:ptCount val="13"/>
                <c:pt idx="0">
                  <c:v>0.92169999999999996</c:v>
                </c:pt>
                <c:pt idx="1">
                  <c:v>0.96950000000000003</c:v>
                </c:pt>
                <c:pt idx="2">
                  <c:v>0.98650000000000004</c:v>
                </c:pt>
                <c:pt idx="3">
                  <c:v>0.97709999999999997</c:v>
                </c:pt>
                <c:pt idx="4">
                  <c:v>0.97699999999999998</c:v>
                </c:pt>
                <c:pt idx="5">
                  <c:v>0.91910000000000003</c:v>
                </c:pt>
                <c:pt idx="6">
                  <c:v>0.8629</c:v>
                </c:pt>
                <c:pt idx="7">
                  <c:v>0.79630000000000001</c:v>
                </c:pt>
              </c:numCache>
            </c:numRef>
          </c:val>
          <c:extLst>
            <c:ext xmlns:c16="http://schemas.microsoft.com/office/drawing/2014/chart" uri="{C3380CC4-5D6E-409C-BE32-E72D297353CC}">
              <c16:uniqueId val="{00000009-53CD-407A-AF04-A0064992436A}"/>
            </c:ext>
          </c:extLst>
        </c:ser>
        <c:dLbls>
          <c:showLegendKey val="0"/>
          <c:showVal val="0"/>
          <c:showCatName val="0"/>
          <c:showSerName val="0"/>
          <c:showPercent val="0"/>
          <c:showBubbleSize val="0"/>
        </c:dLbls>
        <c:gapWidth val="150"/>
        <c:axId val="189532856"/>
        <c:axId val="189533248"/>
      </c:barChart>
      <c:lineChart>
        <c:grouping val="standard"/>
        <c:varyColors val="0"/>
        <c:ser>
          <c:idx val="1"/>
          <c:order val="1"/>
          <c:tx>
            <c:strRef>
              <c:f>'CWAR 16'!$B$168</c:f>
              <c:strCache>
                <c:ptCount val="1"/>
                <c:pt idx="0">
                  <c:v>First Time Right (Pulse)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16'!$O$168:$AA$168</c:f>
              <c:numCache>
                <c:formatCode>General</c:formatCode>
                <c:ptCount val="13"/>
                <c:pt idx="0">
                  <c:v>0.99629999999999996</c:v>
                </c:pt>
                <c:pt idx="1">
                  <c:v>0.99629999999999996</c:v>
                </c:pt>
                <c:pt idx="2">
                  <c:v>0.99629999999999996</c:v>
                </c:pt>
                <c:pt idx="3">
                  <c:v>0.99629999999999996</c:v>
                </c:pt>
                <c:pt idx="4">
                  <c:v>0.99629999999999996</c:v>
                </c:pt>
                <c:pt idx="5">
                  <c:v>0.99629999999999996</c:v>
                </c:pt>
                <c:pt idx="6">
                  <c:v>0.99629999999999996</c:v>
                </c:pt>
                <c:pt idx="7">
                  <c:v>0.99629999999999996</c:v>
                </c:pt>
                <c:pt idx="8">
                  <c:v>0.99629999999999996</c:v>
                </c:pt>
                <c:pt idx="9">
                  <c:v>0.99629999999999996</c:v>
                </c:pt>
                <c:pt idx="10">
                  <c:v>0.99629999999999996</c:v>
                </c:pt>
                <c:pt idx="11">
                  <c:v>0.99629999999999996</c:v>
                </c:pt>
                <c:pt idx="12">
                  <c:v>0.99629999999999996</c:v>
                </c:pt>
              </c:numCache>
            </c:numRef>
          </c:val>
          <c:smooth val="0"/>
          <c:extLst>
            <c:ext xmlns:c16="http://schemas.microsoft.com/office/drawing/2014/chart" uri="{C3380CC4-5D6E-409C-BE32-E72D297353CC}">
              <c16:uniqueId val="{0000000A-53CD-407A-AF04-A0064992436A}"/>
            </c:ext>
          </c:extLst>
        </c:ser>
        <c:dLbls>
          <c:showLegendKey val="0"/>
          <c:showVal val="0"/>
          <c:showCatName val="0"/>
          <c:showSerName val="0"/>
          <c:showPercent val="0"/>
          <c:showBubbleSize val="0"/>
        </c:dLbls>
        <c:marker val="1"/>
        <c:smooth val="0"/>
        <c:axId val="189532856"/>
        <c:axId val="189533248"/>
      </c:lineChart>
      <c:catAx>
        <c:axId val="189532856"/>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33248"/>
        <c:crosses val="autoZero"/>
        <c:auto val="1"/>
        <c:lblAlgn val="ctr"/>
        <c:lblOffset val="100"/>
        <c:noMultiLvlLbl val="0"/>
      </c:catAx>
      <c:valAx>
        <c:axId val="189533248"/>
        <c:scaling>
          <c:orientation val="minMax"/>
        </c:scaling>
        <c:delete val="0"/>
        <c:axPos val="l"/>
        <c:numFmt formatCode="0.0%" sourceLinked="0"/>
        <c:majorTickMark val="out"/>
        <c:minorTickMark val="none"/>
        <c:tickLblPos val="nextTo"/>
        <c:txPr>
          <a:bodyPr rot="0" vert="horz"/>
          <a:lstStyle/>
          <a:p>
            <a:pPr>
              <a:defRPr/>
            </a:pPr>
            <a:endParaRPr lang="en-US"/>
          </a:p>
        </c:txPr>
        <c:crossAx val="189532856"/>
        <c:crosses val="autoZero"/>
        <c:crossBetween val="between"/>
      </c:valAx>
    </c:plotArea>
    <c:legend>
      <c:legendPos val="b"/>
      <c:layout>
        <c:manualLayout>
          <c:xMode val="edge"/>
          <c:yMode val="edge"/>
          <c:x val="7.8449194921610621E-2"/>
          <c:y val="0.9134760498687664"/>
          <c:w val="0.86855195821676945"/>
          <c:h val="8.6523950131233596E-2"/>
        </c:manualLayout>
      </c:layout>
      <c:overlay val="0"/>
      <c:txPr>
        <a:bodyPr/>
        <a:lstStyle/>
        <a:p>
          <a:pPr>
            <a:defRPr sz="700"/>
          </a:pPr>
          <a:endParaRPr lang="en-US"/>
        </a:p>
      </c:txPr>
    </c:legend>
    <c:plotVisOnly val="1"/>
    <c:dispBlanksAs val="gap"/>
    <c:showDLblsOverMax val="0"/>
  </c:chart>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022312373225151E-2"/>
          <c:y val="4.8109965635738834E-2"/>
          <c:w val="0.89452332657200806"/>
          <c:h val="0.6563573883161512"/>
        </c:manualLayout>
      </c:layout>
      <c:barChart>
        <c:barDir val="col"/>
        <c:grouping val="clustered"/>
        <c:varyColors val="0"/>
        <c:ser>
          <c:idx val="0"/>
          <c:order val="0"/>
          <c:tx>
            <c:strRef>
              <c:f>'CWAR 16'!$B$23</c:f>
              <c:strCache>
                <c:ptCount val="1"/>
                <c:pt idx="0">
                  <c:v>Exceptional Release  Fert</c:v>
                </c:pt>
              </c:strCache>
            </c:strRef>
          </c:tx>
          <c:spPr>
            <a:solidFill>
              <a:srgbClr val="FF0000"/>
            </a:solidFill>
            <a:scene3d>
              <a:camera prst="orthographicFront"/>
              <a:lightRig rig="threePt" dir="t"/>
            </a:scene3d>
            <a:sp3d>
              <a:bevelT h="0"/>
            </a:sp3d>
          </c:spPr>
          <c:invertIfNegative val="0"/>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16'!$O$23:$AA$23</c:f>
              <c:numCache>
                <c:formatCode>0.0</c:formatCode>
                <c:ptCount val="13"/>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623-4BBB-803E-DDE380C918DB}"/>
            </c:ext>
          </c:extLst>
        </c:ser>
        <c:dLbls>
          <c:showLegendKey val="0"/>
          <c:showVal val="0"/>
          <c:showCatName val="0"/>
          <c:showSerName val="0"/>
          <c:showPercent val="0"/>
          <c:showBubbleSize val="0"/>
        </c:dLbls>
        <c:gapWidth val="150"/>
        <c:axId val="189534032"/>
        <c:axId val="189534424"/>
      </c:barChart>
      <c:lineChart>
        <c:grouping val="standard"/>
        <c:varyColors val="0"/>
        <c:ser>
          <c:idx val="1"/>
          <c:order val="1"/>
          <c:tx>
            <c:strRef>
              <c:f>'CWAR 16'!$B$171</c:f>
              <c:strCache>
                <c:ptCount val="1"/>
                <c:pt idx="0">
                  <c:v>Exceptional Release  Fert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16'!$O$171:$AA$171</c:f>
              <c:numCache>
                <c:formatCode>General</c:formatCode>
                <c:ptCount val="13"/>
                <c:pt idx="0">
                  <c:v>23</c:v>
                </c:pt>
                <c:pt idx="1">
                  <c:v>23</c:v>
                </c:pt>
                <c:pt idx="2">
                  <c:v>23</c:v>
                </c:pt>
                <c:pt idx="3">
                  <c:v>23</c:v>
                </c:pt>
                <c:pt idx="4">
                  <c:v>23</c:v>
                </c:pt>
                <c:pt idx="5">
                  <c:v>23</c:v>
                </c:pt>
                <c:pt idx="6">
                  <c:v>23</c:v>
                </c:pt>
                <c:pt idx="7">
                  <c:v>23</c:v>
                </c:pt>
                <c:pt idx="8">
                  <c:v>23</c:v>
                </c:pt>
                <c:pt idx="9">
                  <c:v>23</c:v>
                </c:pt>
                <c:pt idx="10">
                  <c:v>23</c:v>
                </c:pt>
                <c:pt idx="11">
                  <c:v>23</c:v>
                </c:pt>
                <c:pt idx="12">
                  <c:v>23</c:v>
                </c:pt>
              </c:numCache>
            </c:numRef>
          </c:val>
          <c:smooth val="0"/>
          <c:extLst>
            <c:ext xmlns:c16="http://schemas.microsoft.com/office/drawing/2014/chart" uri="{C3380CC4-5D6E-409C-BE32-E72D297353CC}">
              <c16:uniqueId val="{00000001-B623-4BBB-803E-DDE380C918DB}"/>
            </c:ext>
          </c:extLst>
        </c:ser>
        <c:dLbls>
          <c:showLegendKey val="0"/>
          <c:showVal val="0"/>
          <c:showCatName val="0"/>
          <c:showSerName val="0"/>
          <c:showPercent val="0"/>
          <c:showBubbleSize val="0"/>
        </c:dLbls>
        <c:marker val="1"/>
        <c:smooth val="0"/>
        <c:axId val="189534032"/>
        <c:axId val="189534424"/>
      </c:lineChart>
      <c:catAx>
        <c:axId val="189534032"/>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189534424"/>
        <c:crosses val="autoZero"/>
        <c:auto val="1"/>
        <c:lblAlgn val="ctr"/>
        <c:lblOffset val="100"/>
        <c:noMultiLvlLbl val="0"/>
      </c:catAx>
      <c:valAx>
        <c:axId val="189534424"/>
        <c:scaling>
          <c:orientation val="minMax"/>
        </c:scaling>
        <c:delete val="0"/>
        <c:axPos val="l"/>
        <c:majorGridlines/>
        <c:numFmt formatCode="#,##0.0" sourceLinked="0"/>
        <c:majorTickMark val="out"/>
        <c:minorTickMark val="none"/>
        <c:tickLblPos val="nextTo"/>
        <c:txPr>
          <a:bodyPr rot="0" vert="horz"/>
          <a:lstStyle/>
          <a:p>
            <a:pPr>
              <a:defRPr/>
            </a:pPr>
            <a:endParaRPr lang="en-US"/>
          </a:p>
        </c:txPr>
        <c:crossAx val="189534032"/>
        <c:crosses val="autoZero"/>
        <c:crossBetween val="between"/>
      </c:valAx>
    </c:plotArea>
    <c:legend>
      <c:legendPos val="b"/>
      <c:layout>
        <c:manualLayout>
          <c:xMode val="edge"/>
          <c:yMode val="edge"/>
          <c:x val="6.4894631161242769E-3"/>
          <c:y val="0.92042049431321082"/>
          <c:w val="0.9797690344975063"/>
          <c:h val="7.9579505686789148E-2"/>
        </c:manualLayout>
      </c:layout>
      <c:overlay val="0"/>
      <c:txPr>
        <a:bodyPr/>
        <a:lstStyle/>
        <a:p>
          <a:pPr>
            <a:defRPr sz="700"/>
          </a:pPr>
          <a:endParaRPr lang="en-US"/>
        </a:p>
      </c:txPr>
    </c:legend>
    <c:plotVisOnly val="1"/>
    <c:dispBlanksAs val="gap"/>
    <c:showDLblsOverMax val="0"/>
  </c:chart>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519685039370081E-2"/>
          <c:y val="4.8611111111111112E-2"/>
          <c:w val="0.87598425196850394"/>
          <c:h val="0.65625"/>
        </c:manualLayout>
      </c:layout>
      <c:lineChart>
        <c:grouping val="standard"/>
        <c:varyColors val="0"/>
        <c:ser>
          <c:idx val="0"/>
          <c:order val="0"/>
          <c:tx>
            <c:strRef>
              <c:f>'CWAR 16'!$B$19</c:f>
              <c:strCache>
                <c:ptCount val="1"/>
                <c:pt idx="0">
                  <c:v>Consumer Complaints (Pulse)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16'!$O$19:$AA$19</c:f>
              <c:numCache>
                <c:formatCode>0</c:formatCode>
                <c:ptCount val="13"/>
                <c:pt idx="0">
                  <c:v>140</c:v>
                </c:pt>
                <c:pt idx="1">
                  <c:v>12</c:v>
                </c:pt>
                <c:pt idx="2">
                  <c:v>15</c:v>
                </c:pt>
                <c:pt idx="3">
                  <c:v>18</c:v>
                </c:pt>
                <c:pt idx="4">
                  <c:v>32</c:v>
                </c:pt>
                <c:pt idx="5">
                  <c:v>22</c:v>
                </c:pt>
                <c:pt idx="6">
                  <c:v>26</c:v>
                </c:pt>
                <c:pt idx="7">
                  <c:v>15</c:v>
                </c:pt>
              </c:numCache>
            </c:numRef>
          </c:val>
          <c:smooth val="1"/>
          <c:extLst>
            <c:ext xmlns:c16="http://schemas.microsoft.com/office/drawing/2014/chart" uri="{C3380CC4-5D6E-409C-BE32-E72D297353CC}">
              <c16:uniqueId val="{00000000-0F36-45EB-B49C-A7F0AAA88D12}"/>
            </c:ext>
          </c:extLst>
        </c:ser>
        <c:ser>
          <c:idx val="1"/>
          <c:order val="1"/>
          <c:tx>
            <c:strRef>
              <c:f>'CWAR 16'!$B$167</c:f>
              <c:strCache>
                <c:ptCount val="1"/>
                <c:pt idx="0">
                  <c:v>Consumer Complaints (Pulse)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16'!$O$167:$AA$167</c:f>
              <c:numCache>
                <c:formatCode>General</c:formatCode>
                <c:ptCount val="13"/>
                <c:pt idx="0">
                  <c:v>343</c:v>
                </c:pt>
                <c:pt idx="1">
                  <c:v>343</c:v>
                </c:pt>
                <c:pt idx="2">
                  <c:v>343</c:v>
                </c:pt>
                <c:pt idx="3">
                  <c:v>343</c:v>
                </c:pt>
                <c:pt idx="4">
                  <c:v>343</c:v>
                </c:pt>
                <c:pt idx="5">
                  <c:v>343</c:v>
                </c:pt>
                <c:pt idx="6">
                  <c:v>343</c:v>
                </c:pt>
                <c:pt idx="7">
                  <c:v>343</c:v>
                </c:pt>
                <c:pt idx="8">
                  <c:v>343</c:v>
                </c:pt>
                <c:pt idx="9">
                  <c:v>343</c:v>
                </c:pt>
                <c:pt idx="10">
                  <c:v>343</c:v>
                </c:pt>
                <c:pt idx="11">
                  <c:v>343</c:v>
                </c:pt>
                <c:pt idx="12">
                  <c:v>343</c:v>
                </c:pt>
              </c:numCache>
            </c:numRef>
          </c:val>
          <c:smooth val="0"/>
          <c:extLst>
            <c:ext xmlns:c16="http://schemas.microsoft.com/office/drawing/2014/chart" uri="{C3380CC4-5D6E-409C-BE32-E72D297353CC}">
              <c16:uniqueId val="{00000001-0F36-45EB-B49C-A7F0AAA88D12}"/>
            </c:ext>
          </c:extLst>
        </c:ser>
        <c:dLbls>
          <c:showLegendKey val="0"/>
          <c:showVal val="0"/>
          <c:showCatName val="0"/>
          <c:showSerName val="0"/>
          <c:showPercent val="0"/>
          <c:showBubbleSize val="0"/>
        </c:dLbls>
        <c:marker val="1"/>
        <c:smooth val="0"/>
        <c:axId val="189535208"/>
        <c:axId val="612198480"/>
      </c:lineChart>
      <c:catAx>
        <c:axId val="189535208"/>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612198480"/>
        <c:crosses val="autoZero"/>
        <c:auto val="1"/>
        <c:lblAlgn val="ctr"/>
        <c:lblOffset val="100"/>
        <c:noMultiLvlLbl val="0"/>
      </c:catAx>
      <c:valAx>
        <c:axId val="612198480"/>
        <c:scaling>
          <c:orientation val="minMax"/>
        </c:scaling>
        <c:delete val="0"/>
        <c:axPos val="l"/>
        <c:numFmt formatCode="General" sourceLinked="0"/>
        <c:majorTickMark val="out"/>
        <c:minorTickMark val="none"/>
        <c:tickLblPos val="nextTo"/>
        <c:txPr>
          <a:bodyPr rot="0" vert="horz"/>
          <a:lstStyle/>
          <a:p>
            <a:pPr>
              <a:defRPr/>
            </a:pPr>
            <a:endParaRPr lang="en-US"/>
          </a:p>
        </c:txPr>
        <c:crossAx val="189535208"/>
        <c:crosses val="autoZero"/>
        <c:crossBetween val="between"/>
      </c:valAx>
    </c:plotArea>
    <c:legend>
      <c:legendPos val="b"/>
      <c:layout>
        <c:manualLayout>
          <c:xMode val="edge"/>
          <c:yMode val="edge"/>
          <c:x val="7.8551683387364027E-2"/>
          <c:y val="0.92042049431321082"/>
          <c:w val="0.84289663322527197"/>
          <c:h val="7.9579505686789148E-2"/>
        </c:manualLayout>
      </c:layout>
      <c:overlay val="0"/>
      <c:txPr>
        <a:bodyPr/>
        <a:lstStyle/>
        <a:p>
          <a:pPr>
            <a:defRPr sz="700"/>
          </a:pPr>
          <a:endParaRPr lang="en-US"/>
        </a:p>
      </c:txPr>
    </c:legend>
    <c:plotVisOnly val="1"/>
    <c:dispBlanksAs val="gap"/>
    <c:showDLblsOverMax val="0"/>
  </c:chart>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626262626262627E-2"/>
          <c:y val="4.8275862068965517E-2"/>
          <c:w val="0.90707070707070703"/>
          <c:h val="0.65517241379310343"/>
        </c:manualLayout>
      </c:layout>
      <c:barChart>
        <c:barDir val="col"/>
        <c:grouping val="clustered"/>
        <c:varyColors val="0"/>
        <c:ser>
          <c:idx val="0"/>
          <c:order val="0"/>
          <c:tx>
            <c:strRef>
              <c:f>'CWAR 16'!$B$21</c:f>
              <c:strCache>
                <c:ptCount val="1"/>
                <c:pt idx="0">
                  <c:v>Foreign Body Complaints (Factory related)</c:v>
                </c:pt>
              </c:strCache>
            </c:strRef>
          </c:tx>
          <c:spPr>
            <a:solidFill>
              <a:srgbClr val="00B050"/>
            </a:solidFill>
          </c:spPr>
          <c:invertIfNegative val="0"/>
          <c:dPt>
            <c:idx val="0"/>
            <c:invertIfNegative val="0"/>
            <c:bubble3D val="0"/>
            <c:extLst>
              <c:ext xmlns:c16="http://schemas.microsoft.com/office/drawing/2014/chart" uri="{C3380CC4-5D6E-409C-BE32-E72D297353CC}">
                <c16:uniqueId val="{00000000-5FBB-460B-AF2B-2A1B7EDF0566}"/>
              </c:ext>
            </c:extLst>
          </c:dPt>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16'!$O$21:$AA$21</c:f>
              <c:numCache>
                <c:formatCode>0.0</c:formatCode>
                <c:ptCount val="13"/>
                <c:pt idx="0">
                  <c:v>1</c:v>
                </c:pt>
                <c:pt idx="1">
                  <c:v>0</c:v>
                </c:pt>
                <c:pt idx="2">
                  <c:v>0</c:v>
                </c:pt>
                <c:pt idx="3">
                  <c:v>0</c:v>
                </c:pt>
                <c:pt idx="4">
                  <c:v>1</c:v>
                </c:pt>
                <c:pt idx="5">
                  <c:v>0</c:v>
                </c:pt>
                <c:pt idx="6">
                  <c:v>0</c:v>
                </c:pt>
                <c:pt idx="7">
                  <c:v>0</c:v>
                </c:pt>
              </c:numCache>
            </c:numRef>
          </c:val>
          <c:extLst>
            <c:ext xmlns:c16="http://schemas.microsoft.com/office/drawing/2014/chart" uri="{C3380CC4-5D6E-409C-BE32-E72D297353CC}">
              <c16:uniqueId val="{00000001-5FBB-460B-AF2B-2A1B7EDF0566}"/>
            </c:ext>
          </c:extLst>
        </c:ser>
        <c:dLbls>
          <c:showLegendKey val="0"/>
          <c:showVal val="0"/>
          <c:showCatName val="0"/>
          <c:showSerName val="0"/>
          <c:showPercent val="0"/>
          <c:showBubbleSize val="0"/>
        </c:dLbls>
        <c:gapWidth val="150"/>
        <c:axId val="612199264"/>
        <c:axId val="612199656"/>
      </c:barChart>
      <c:lineChart>
        <c:grouping val="standard"/>
        <c:varyColors val="0"/>
        <c:ser>
          <c:idx val="1"/>
          <c:order val="1"/>
          <c:tx>
            <c:strRef>
              <c:f>'CWAR 16'!$B$169</c:f>
              <c:strCache>
                <c:ptCount val="1"/>
                <c:pt idx="0">
                  <c:v>Foreign Body Complaints (Factory related)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16'!$O$169:$AA$169</c:f>
              <c:numCache>
                <c:formatCode>General</c:formatCode>
                <c:ptCount val="13"/>
                <c:pt idx="0">
                  <c:v>17</c:v>
                </c:pt>
                <c:pt idx="1">
                  <c:v>17</c:v>
                </c:pt>
                <c:pt idx="2">
                  <c:v>17</c:v>
                </c:pt>
                <c:pt idx="3">
                  <c:v>17</c:v>
                </c:pt>
                <c:pt idx="4">
                  <c:v>17</c:v>
                </c:pt>
                <c:pt idx="5">
                  <c:v>17</c:v>
                </c:pt>
                <c:pt idx="6">
                  <c:v>17</c:v>
                </c:pt>
                <c:pt idx="7">
                  <c:v>17</c:v>
                </c:pt>
                <c:pt idx="8">
                  <c:v>17</c:v>
                </c:pt>
                <c:pt idx="9">
                  <c:v>17</c:v>
                </c:pt>
                <c:pt idx="10">
                  <c:v>17</c:v>
                </c:pt>
                <c:pt idx="11">
                  <c:v>17</c:v>
                </c:pt>
                <c:pt idx="12">
                  <c:v>17</c:v>
                </c:pt>
              </c:numCache>
            </c:numRef>
          </c:val>
          <c:smooth val="0"/>
          <c:extLst>
            <c:ext xmlns:c16="http://schemas.microsoft.com/office/drawing/2014/chart" uri="{C3380CC4-5D6E-409C-BE32-E72D297353CC}">
              <c16:uniqueId val="{00000002-5FBB-460B-AF2B-2A1B7EDF0566}"/>
            </c:ext>
          </c:extLst>
        </c:ser>
        <c:dLbls>
          <c:showLegendKey val="0"/>
          <c:showVal val="0"/>
          <c:showCatName val="0"/>
          <c:showSerName val="0"/>
          <c:showPercent val="0"/>
          <c:showBubbleSize val="0"/>
        </c:dLbls>
        <c:marker val="1"/>
        <c:smooth val="0"/>
        <c:axId val="612199264"/>
        <c:axId val="612199656"/>
      </c:lineChart>
      <c:catAx>
        <c:axId val="612199264"/>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612199656"/>
        <c:crosses val="autoZero"/>
        <c:auto val="1"/>
        <c:lblAlgn val="ctr"/>
        <c:lblOffset val="100"/>
        <c:noMultiLvlLbl val="0"/>
      </c:catAx>
      <c:valAx>
        <c:axId val="612199656"/>
        <c:scaling>
          <c:orientation val="minMax"/>
          <c:max val="10"/>
        </c:scaling>
        <c:delete val="0"/>
        <c:axPos val="l"/>
        <c:numFmt formatCode="#,##0.0" sourceLinked="0"/>
        <c:majorTickMark val="out"/>
        <c:minorTickMark val="none"/>
        <c:tickLblPos val="nextTo"/>
        <c:txPr>
          <a:bodyPr rot="0" vert="horz"/>
          <a:lstStyle/>
          <a:p>
            <a:pPr>
              <a:defRPr/>
            </a:pPr>
            <a:endParaRPr lang="en-US"/>
          </a:p>
        </c:txPr>
        <c:crossAx val="612199264"/>
        <c:crosses val="autoZero"/>
        <c:crossBetween val="between"/>
      </c:valAx>
    </c:plotArea>
    <c:legend>
      <c:legendPos val="b"/>
      <c:layout>
        <c:manualLayout>
          <c:xMode val="edge"/>
          <c:yMode val="edge"/>
          <c:x val="0"/>
          <c:y val="0.91423611111111114"/>
          <c:w val="1"/>
          <c:h val="8.5176618547681535E-2"/>
        </c:manualLayout>
      </c:layout>
      <c:overlay val="0"/>
      <c:txPr>
        <a:bodyPr/>
        <a:lstStyle/>
        <a:p>
          <a:pPr>
            <a:defRPr sz="600"/>
          </a:pPr>
          <a:endParaRPr lang="en-US"/>
        </a:p>
      </c:txPr>
    </c:legend>
    <c:plotVisOnly val="1"/>
    <c:dispBlanksAs val="gap"/>
    <c:showDLblsOverMax val="0"/>
  </c:chart>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545454545454543E-2"/>
          <c:y val="4.8275862068965517E-2"/>
          <c:w val="0.91313131313131313"/>
          <c:h val="0.65517241379310343"/>
        </c:manualLayout>
      </c:layout>
      <c:lineChart>
        <c:grouping val="standard"/>
        <c:varyColors val="0"/>
        <c:ser>
          <c:idx val="0"/>
          <c:order val="0"/>
          <c:tx>
            <c:strRef>
              <c:f>'CWAR 16'!$B$24</c:f>
              <c:strCache>
                <c:ptCount val="1"/>
                <c:pt idx="0">
                  <c:v>Number of Defect Reduction Projects Ongoing</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16'!$O$24:$AA$24</c:f>
              <c:numCache>
                <c:formatCode>0.0</c:formatCode>
                <c:ptCount val="13"/>
                <c:pt idx="0">
                  <c:v>61</c:v>
                </c:pt>
                <c:pt idx="1">
                  <c:v>0</c:v>
                </c:pt>
                <c:pt idx="2">
                  <c:v>0</c:v>
                </c:pt>
                <c:pt idx="3">
                  <c:v>49</c:v>
                </c:pt>
                <c:pt idx="4">
                  <c:v>49</c:v>
                </c:pt>
                <c:pt idx="5">
                  <c:v>55</c:v>
                </c:pt>
                <c:pt idx="6">
                  <c:v>60</c:v>
                </c:pt>
                <c:pt idx="7">
                  <c:v>61</c:v>
                </c:pt>
              </c:numCache>
            </c:numRef>
          </c:val>
          <c:smooth val="1"/>
          <c:extLst>
            <c:ext xmlns:c16="http://schemas.microsoft.com/office/drawing/2014/chart" uri="{C3380CC4-5D6E-409C-BE32-E72D297353CC}">
              <c16:uniqueId val="{00000000-B0AB-4775-A690-FF5026EC43F8}"/>
            </c:ext>
          </c:extLst>
        </c:ser>
        <c:ser>
          <c:idx val="1"/>
          <c:order val="1"/>
          <c:tx>
            <c:strRef>
              <c:f>'CWAR 16'!$B$172</c:f>
              <c:strCache>
                <c:ptCount val="1"/>
                <c:pt idx="0">
                  <c:v>Number of Defect Reduction Projects Ongoing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16'!$O$172:$AA$172</c:f>
              <c:numCache>
                <c:formatCode>General</c:formatCode>
                <c:ptCount val="13"/>
                <c:pt idx="0">
                  <c:v>61</c:v>
                </c:pt>
                <c:pt idx="1">
                  <c:v>61</c:v>
                </c:pt>
                <c:pt idx="2">
                  <c:v>61</c:v>
                </c:pt>
                <c:pt idx="3">
                  <c:v>61</c:v>
                </c:pt>
                <c:pt idx="4">
                  <c:v>61</c:v>
                </c:pt>
                <c:pt idx="5">
                  <c:v>61</c:v>
                </c:pt>
                <c:pt idx="6">
                  <c:v>61</c:v>
                </c:pt>
                <c:pt idx="7">
                  <c:v>61</c:v>
                </c:pt>
                <c:pt idx="8">
                  <c:v>61</c:v>
                </c:pt>
                <c:pt idx="9">
                  <c:v>61</c:v>
                </c:pt>
                <c:pt idx="10">
                  <c:v>61</c:v>
                </c:pt>
                <c:pt idx="11">
                  <c:v>61</c:v>
                </c:pt>
                <c:pt idx="12">
                  <c:v>61</c:v>
                </c:pt>
              </c:numCache>
            </c:numRef>
          </c:val>
          <c:smooth val="0"/>
          <c:extLst>
            <c:ext xmlns:c16="http://schemas.microsoft.com/office/drawing/2014/chart" uri="{C3380CC4-5D6E-409C-BE32-E72D297353CC}">
              <c16:uniqueId val="{00000001-B0AB-4775-A690-FF5026EC43F8}"/>
            </c:ext>
          </c:extLst>
        </c:ser>
        <c:dLbls>
          <c:showLegendKey val="0"/>
          <c:showVal val="0"/>
          <c:showCatName val="0"/>
          <c:showSerName val="0"/>
          <c:showPercent val="0"/>
          <c:showBubbleSize val="0"/>
        </c:dLbls>
        <c:marker val="1"/>
        <c:smooth val="0"/>
        <c:axId val="612200440"/>
        <c:axId val="612200832"/>
      </c:lineChart>
      <c:catAx>
        <c:axId val="612200440"/>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612200832"/>
        <c:crosses val="autoZero"/>
        <c:auto val="1"/>
        <c:lblAlgn val="ctr"/>
        <c:lblOffset val="100"/>
        <c:noMultiLvlLbl val="0"/>
      </c:catAx>
      <c:valAx>
        <c:axId val="612200832"/>
        <c:scaling>
          <c:orientation val="minMax"/>
        </c:scaling>
        <c:delete val="0"/>
        <c:axPos val="l"/>
        <c:numFmt formatCode="General" sourceLinked="0"/>
        <c:majorTickMark val="out"/>
        <c:minorTickMark val="none"/>
        <c:tickLblPos val="nextTo"/>
        <c:txPr>
          <a:bodyPr rot="0" vert="horz"/>
          <a:lstStyle/>
          <a:p>
            <a:pPr>
              <a:defRPr/>
            </a:pPr>
            <a:endParaRPr lang="en-US"/>
          </a:p>
        </c:txPr>
        <c:crossAx val="612200440"/>
        <c:crosses val="autoZero"/>
        <c:crossBetween val="between"/>
      </c:valAx>
    </c:plotArea>
    <c:legend>
      <c:legendPos val="b"/>
      <c:layout>
        <c:manualLayout>
          <c:xMode val="edge"/>
          <c:yMode val="edge"/>
          <c:x val="0"/>
          <c:y val="0.91144138232720906"/>
          <c:w val="0.99516386130734047"/>
          <c:h val="8.8558617672790899E-2"/>
        </c:manualLayout>
      </c:layout>
      <c:overlay val="0"/>
      <c:txPr>
        <a:bodyPr/>
        <a:lstStyle/>
        <a:p>
          <a:pPr>
            <a:defRPr sz="500"/>
          </a:pPr>
          <a:endParaRPr lang="en-US"/>
        </a:p>
      </c:txPr>
    </c:legend>
    <c:plotVisOnly val="1"/>
    <c:dispBlanksAs val="gap"/>
    <c:showDLblsOverMax val="0"/>
  </c:chart>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8989898989898989E-2"/>
          <c:y val="4.8109965635738834E-2"/>
          <c:w val="0.87070707070707065"/>
          <c:h val="0.6563573883161512"/>
        </c:manualLayout>
      </c:layout>
      <c:lineChart>
        <c:grouping val="standard"/>
        <c:varyColors val="0"/>
        <c:ser>
          <c:idx val="0"/>
          <c:order val="0"/>
          <c:tx>
            <c:strRef>
              <c:f>'CWAR 16'!$B$22</c:f>
              <c:strCache>
                <c:ptCount val="1"/>
                <c:pt idx="0">
                  <c:v>On Time Usage Decision</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16'!$O$22:$AA$22</c:f>
              <c:numCache>
                <c:formatCode>0.0%</c:formatCode>
                <c:ptCount val="13"/>
                <c:pt idx="0">
                  <c:v>0.94</c:v>
                </c:pt>
                <c:pt idx="1">
                  <c:v>0.91</c:v>
                </c:pt>
                <c:pt idx="2">
                  <c:v>0.98</c:v>
                </c:pt>
                <c:pt idx="3">
                  <c:v>0.97440000000000004</c:v>
                </c:pt>
                <c:pt idx="4">
                  <c:v>0.97140000000000004</c:v>
                </c:pt>
                <c:pt idx="5">
                  <c:v>0.92520000000000002</c:v>
                </c:pt>
                <c:pt idx="6">
                  <c:v>0.96299999999999997</c:v>
                </c:pt>
                <c:pt idx="7">
                  <c:v>0.95799999999999996</c:v>
                </c:pt>
              </c:numCache>
            </c:numRef>
          </c:val>
          <c:smooth val="1"/>
          <c:extLst>
            <c:ext xmlns:c16="http://schemas.microsoft.com/office/drawing/2014/chart" uri="{C3380CC4-5D6E-409C-BE32-E72D297353CC}">
              <c16:uniqueId val="{00000000-D477-410C-8BDD-B88E905A8D37}"/>
            </c:ext>
          </c:extLst>
        </c:ser>
        <c:ser>
          <c:idx val="1"/>
          <c:order val="1"/>
          <c:tx>
            <c:strRef>
              <c:f>'CWAR 16'!$B$170</c:f>
              <c:strCache>
                <c:ptCount val="1"/>
                <c:pt idx="0">
                  <c:v>On Time Usage Decision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16'!$O$170:$AA$170</c:f>
              <c:numCache>
                <c:formatCode>General</c:formatCode>
                <c:ptCount val="13"/>
                <c:pt idx="0">
                  <c:v>0.99099999999999999</c:v>
                </c:pt>
                <c:pt idx="1">
                  <c:v>0.99099999999999999</c:v>
                </c:pt>
                <c:pt idx="2">
                  <c:v>0.99099999999999999</c:v>
                </c:pt>
                <c:pt idx="3">
                  <c:v>0.99099999999999999</c:v>
                </c:pt>
                <c:pt idx="4">
                  <c:v>0.99099999999999999</c:v>
                </c:pt>
                <c:pt idx="5">
                  <c:v>0.99099999999999999</c:v>
                </c:pt>
                <c:pt idx="6">
                  <c:v>0.99099999999999999</c:v>
                </c:pt>
                <c:pt idx="7">
                  <c:v>0.99099999999999999</c:v>
                </c:pt>
                <c:pt idx="8">
                  <c:v>0.99099999999999999</c:v>
                </c:pt>
                <c:pt idx="9">
                  <c:v>0.99099999999999999</c:v>
                </c:pt>
                <c:pt idx="10">
                  <c:v>0.99099999999999999</c:v>
                </c:pt>
                <c:pt idx="11">
                  <c:v>0.99099999999999999</c:v>
                </c:pt>
                <c:pt idx="12">
                  <c:v>0.99099999999999999</c:v>
                </c:pt>
              </c:numCache>
            </c:numRef>
          </c:val>
          <c:smooth val="0"/>
          <c:extLst>
            <c:ext xmlns:c16="http://schemas.microsoft.com/office/drawing/2014/chart" uri="{C3380CC4-5D6E-409C-BE32-E72D297353CC}">
              <c16:uniqueId val="{00000001-D477-410C-8BDD-B88E905A8D37}"/>
            </c:ext>
          </c:extLst>
        </c:ser>
        <c:dLbls>
          <c:showLegendKey val="0"/>
          <c:showVal val="0"/>
          <c:showCatName val="0"/>
          <c:showSerName val="0"/>
          <c:showPercent val="0"/>
          <c:showBubbleSize val="0"/>
        </c:dLbls>
        <c:marker val="1"/>
        <c:smooth val="0"/>
        <c:axId val="612201616"/>
        <c:axId val="612202008"/>
      </c:lineChart>
      <c:catAx>
        <c:axId val="612201616"/>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612202008"/>
        <c:crosses val="autoZero"/>
        <c:auto val="1"/>
        <c:lblAlgn val="ctr"/>
        <c:lblOffset val="100"/>
        <c:noMultiLvlLbl val="0"/>
      </c:catAx>
      <c:valAx>
        <c:axId val="612202008"/>
        <c:scaling>
          <c:orientation val="minMax"/>
        </c:scaling>
        <c:delete val="0"/>
        <c:axPos val="l"/>
        <c:numFmt formatCode="0.0%" sourceLinked="0"/>
        <c:majorTickMark val="out"/>
        <c:minorTickMark val="none"/>
        <c:tickLblPos val="nextTo"/>
        <c:txPr>
          <a:bodyPr rot="0" vert="horz"/>
          <a:lstStyle/>
          <a:p>
            <a:pPr>
              <a:defRPr/>
            </a:pPr>
            <a:endParaRPr lang="en-US"/>
          </a:p>
        </c:txPr>
        <c:crossAx val="612201616"/>
        <c:crosses val="autoZero"/>
        <c:crossBetween val="between"/>
      </c:valAx>
    </c:plotArea>
    <c:legend>
      <c:legendPos val="b"/>
      <c:layout>
        <c:manualLayout>
          <c:xMode val="edge"/>
          <c:yMode val="edge"/>
          <c:x val="1.46720750815239E-2"/>
          <c:y val="0.92284339457567788"/>
          <c:w val="0.97334924043585469"/>
          <c:h val="7.7156605424321956E-2"/>
        </c:manualLayout>
      </c:layout>
      <c:overlay val="0"/>
      <c:txPr>
        <a:bodyPr/>
        <a:lstStyle/>
        <a:p>
          <a:pPr>
            <a:defRPr sz="700"/>
          </a:pPr>
          <a:endParaRPr lang="en-US"/>
        </a:p>
      </c:txPr>
    </c:legend>
    <c:plotVisOnly val="1"/>
    <c:dispBlanksAs val="gap"/>
    <c:showDLblsOverMax val="0"/>
  </c:chart>
  <c:spPr>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c:spPr>
  <c:txPr>
    <a:bodyPr/>
    <a:lstStyle/>
    <a:p>
      <a:pPr>
        <a:defRPr>
          <a:solidFill>
            <a:sysClr val="windowText" lastClr="000000"/>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112224448897796E-2"/>
          <c:y val="4.5602605863192182E-2"/>
          <c:w val="0.91382765531062127"/>
          <c:h val="0.67752442996742668"/>
        </c:manualLayout>
      </c:layout>
      <c:lineChart>
        <c:grouping val="standard"/>
        <c:varyColors val="0"/>
        <c:ser>
          <c:idx val="0"/>
          <c:order val="0"/>
          <c:tx>
            <c:strRef>
              <c:f>'CWAR 16'!$B$34</c:f>
              <c:strCache>
                <c:ptCount val="1"/>
                <c:pt idx="0">
                  <c:v>Cost of Production/ton</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16'!$O$34:$AA$34</c:f>
              <c:numCache>
                <c:formatCode>0.00</c:formatCode>
                <c:ptCount val="13"/>
                <c:pt idx="0">
                  <c:v>2.0915846902447734</c:v>
                </c:pt>
                <c:pt idx="1">
                  <c:v>2.1145882183296254</c:v>
                </c:pt>
                <c:pt idx="2">
                  <c:v>2.1866623044026956</c:v>
                </c:pt>
                <c:pt idx="3">
                  <c:v>2.1852677123393689</c:v>
                </c:pt>
                <c:pt idx="4">
                  <c:v>2.0435616693707783</c:v>
                </c:pt>
                <c:pt idx="5">
                  <c:v>2.0585171256864863</c:v>
                </c:pt>
                <c:pt idx="6">
                  <c:v>2.0667853377845637</c:v>
                </c:pt>
                <c:pt idx="7">
                  <c:v>2.1733478288992476</c:v>
                </c:pt>
              </c:numCache>
            </c:numRef>
          </c:val>
          <c:smooth val="1"/>
          <c:extLst>
            <c:ext xmlns:c16="http://schemas.microsoft.com/office/drawing/2014/chart" uri="{C3380CC4-5D6E-409C-BE32-E72D297353CC}">
              <c16:uniqueId val="{00000000-338D-45DB-A643-4459441C1587}"/>
            </c:ext>
          </c:extLst>
        </c:ser>
        <c:ser>
          <c:idx val="1"/>
          <c:order val="1"/>
          <c:tx>
            <c:strRef>
              <c:f>'CWAR 16'!$B$182</c:f>
              <c:strCache>
                <c:ptCount val="1"/>
                <c:pt idx="0">
                  <c:v>Cost of Production/ton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16'!$O$182:$AA$182</c:f>
              <c:numCache>
                <c:formatCode>0.00</c:formatCode>
                <c:ptCount val="13"/>
                <c:pt idx="0">
                  <c:v>2.0572204967514591</c:v>
                </c:pt>
                <c:pt idx="1">
                  <c:v>2.0572204967514591</c:v>
                </c:pt>
                <c:pt idx="2">
                  <c:v>2.0572204967514591</c:v>
                </c:pt>
                <c:pt idx="3">
                  <c:v>2.0572204967514591</c:v>
                </c:pt>
                <c:pt idx="4">
                  <c:v>2.0572204967514591</c:v>
                </c:pt>
                <c:pt idx="5">
                  <c:v>2.0572204967514591</c:v>
                </c:pt>
                <c:pt idx="6">
                  <c:v>2.0572204967514591</c:v>
                </c:pt>
                <c:pt idx="7">
                  <c:v>2.0572204967514591</c:v>
                </c:pt>
                <c:pt idx="8">
                  <c:v>2.0572204967514591</c:v>
                </c:pt>
                <c:pt idx="9">
                  <c:v>2.0572204967514591</c:v>
                </c:pt>
                <c:pt idx="10">
                  <c:v>2.0572204967514591</c:v>
                </c:pt>
                <c:pt idx="11">
                  <c:v>2.0572204967514591</c:v>
                </c:pt>
                <c:pt idx="12">
                  <c:v>2.0572204967514591</c:v>
                </c:pt>
              </c:numCache>
            </c:numRef>
          </c:val>
          <c:smooth val="0"/>
          <c:extLst>
            <c:ext xmlns:c16="http://schemas.microsoft.com/office/drawing/2014/chart" uri="{C3380CC4-5D6E-409C-BE32-E72D297353CC}">
              <c16:uniqueId val="{00000001-338D-45DB-A643-4459441C1587}"/>
            </c:ext>
          </c:extLst>
        </c:ser>
        <c:dLbls>
          <c:showLegendKey val="0"/>
          <c:showVal val="0"/>
          <c:showCatName val="0"/>
          <c:showSerName val="0"/>
          <c:showPercent val="0"/>
          <c:showBubbleSize val="0"/>
        </c:dLbls>
        <c:marker val="1"/>
        <c:smooth val="0"/>
        <c:axId val="612202792"/>
        <c:axId val="612203184"/>
      </c:lineChart>
      <c:catAx>
        <c:axId val="612202792"/>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612203184"/>
        <c:crosses val="autoZero"/>
        <c:auto val="1"/>
        <c:lblAlgn val="ctr"/>
        <c:lblOffset val="100"/>
        <c:noMultiLvlLbl val="0"/>
      </c:catAx>
      <c:valAx>
        <c:axId val="612203184"/>
        <c:scaling>
          <c:orientation val="minMax"/>
        </c:scaling>
        <c:delete val="0"/>
        <c:axPos val="l"/>
        <c:numFmt formatCode="0.00" sourceLinked="1"/>
        <c:majorTickMark val="out"/>
        <c:minorTickMark val="none"/>
        <c:tickLblPos val="nextTo"/>
        <c:txPr>
          <a:bodyPr rot="0" vert="horz"/>
          <a:lstStyle/>
          <a:p>
            <a:pPr>
              <a:defRPr sz="700" b="0" i="0" u="none" strike="noStrike" baseline="0">
                <a:solidFill>
                  <a:srgbClr val="000000"/>
                </a:solidFill>
                <a:latin typeface="Calibri"/>
                <a:ea typeface="Calibri"/>
                <a:cs typeface="Calibri"/>
              </a:defRPr>
            </a:pPr>
            <a:endParaRPr lang="en-US"/>
          </a:p>
        </c:txPr>
        <c:crossAx val="612202792"/>
        <c:crosses val="autoZero"/>
        <c:crossBetween val="between"/>
      </c:valAx>
    </c:plotArea>
    <c:legend>
      <c:legendPos val="b"/>
      <c:layout>
        <c:manualLayout>
          <c:xMode val="edge"/>
          <c:yMode val="edge"/>
          <c:x val="2.5123212303872836E-3"/>
          <c:y val="0.92978783902012263"/>
          <c:w val="0.97600492323229138"/>
          <c:h val="7.0212160979877522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152304609218444E-2"/>
          <c:y val="4.5602605863192182E-2"/>
          <c:w val="0.89178356713426854"/>
          <c:h val="0.67752442996742668"/>
        </c:manualLayout>
      </c:layout>
      <c:lineChart>
        <c:grouping val="standard"/>
        <c:varyColors val="0"/>
        <c:ser>
          <c:idx val="0"/>
          <c:order val="0"/>
          <c:tx>
            <c:strRef>
              <c:f>'CWAR 16'!$B$35</c:f>
              <c:strCache>
                <c:ptCount val="1"/>
                <c:pt idx="0">
                  <c:v>Conversion Cost/ton</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16'!$O$35:$AA$35</c:f>
              <c:numCache>
                <c:formatCode>0.00</c:formatCode>
                <c:ptCount val="13"/>
                <c:pt idx="0">
                  <c:v>0.62557037659278836</c:v>
                </c:pt>
                <c:pt idx="1">
                  <c:v>0.62164301740677463</c:v>
                </c:pt>
                <c:pt idx="2">
                  <c:v>0.66231601899491743</c:v>
                </c:pt>
                <c:pt idx="3">
                  <c:v>0.66913102635068611</c:v>
                </c:pt>
                <c:pt idx="4">
                  <c:v>0.59389014947504271</c:v>
                </c:pt>
                <c:pt idx="5">
                  <c:v>0.60453925733120628</c:v>
                </c:pt>
                <c:pt idx="6">
                  <c:v>0.63577489758713968</c:v>
                </c:pt>
                <c:pt idx="7">
                  <c:v>0.64739857661187661</c:v>
                </c:pt>
              </c:numCache>
            </c:numRef>
          </c:val>
          <c:smooth val="1"/>
          <c:extLst>
            <c:ext xmlns:c16="http://schemas.microsoft.com/office/drawing/2014/chart" uri="{C3380CC4-5D6E-409C-BE32-E72D297353CC}">
              <c16:uniqueId val="{00000000-55CB-4442-A6B0-785194A9FF32}"/>
            </c:ext>
          </c:extLst>
        </c:ser>
        <c:ser>
          <c:idx val="1"/>
          <c:order val="1"/>
          <c:tx>
            <c:strRef>
              <c:f>'CWAR 16'!$B$183</c:f>
              <c:strCache>
                <c:ptCount val="1"/>
                <c:pt idx="0">
                  <c:v>Conversion Cost/ton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16'!$O$183:$AA$183</c:f>
              <c:numCache>
                <c:formatCode>0.00</c:formatCode>
                <c:ptCount val="13"/>
                <c:pt idx="0">
                  <c:v>0.59031387004983626</c:v>
                </c:pt>
                <c:pt idx="1">
                  <c:v>0.59031387004983626</c:v>
                </c:pt>
                <c:pt idx="2">
                  <c:v>0.59031387004983626</c:v>
                </c:pt>
                <c:pt idx="3">
                  <c:v>0.59031387004983626</c:v>
                </c:pt>
                <c:pt idx="4">
                  <c:v>0.59031387004983626</c:v>
                </c:pt>
                <c:pt idx="5">
                  <c:v>0.59031387004983626</c:v>
                </c:pt>
                <c:pt idx="6">
                  <c:v>0.59031387004983626</c:v>
                </c:pt>
                <c:pt idx="7">
                  <c:v>0.59031387004983626</c:v>
                </c:pt>
                <c:pt idx="8">
                  <c:v>0.59031387004983626</c:v>
                </c:pt>
                <c:pt idx="9">
                  <c:v>0.59031387004983626</c:v>
                </c:pt>
                <c:pt idx="10">
                  <c:v>0.59031387004983626</c:v>
                </c:pt>
                <c:pt idx="11">
                  <c:v>0.59031387004983626</c:v>
                </c:pt>
                <c:pt idx="12">
                  <c:v>0.59031387004983626</c:v>
                </c:pt>
              </c:numCache>
            </c:numRef>
          </c:val>
          <c:smooth val="0"/>
          <c:extLst>
            <c:ext xmlns:c16="http://schemas.microsoft.com/office/drawing/2014/chart" uri="{C3380CC4-5D6E-409C-BE32-E72D297353CC}">
              <c16:uniqueId val="{00000001-55CB-4442-A6B0-785194A9FF32}"/>
            </c:ext>
          </c:extLst>
        </c:ser>
        <c:dLbls>
          <c:showLegendKey val="0"/>
          <c:showVal val="0"/>
          <c:showCatName val="0"/>
          <c:showSerName val="0"/>
          <c:showPercent val="0"/>
          <c:showBubbleSize val="0"/>
        </c:dLbls>
        <c:marker val="1"/>
        <c:smooth val="0"/>
        <c:axId val="612203968"/>
        <c:axId val="612204360"/>
      </c:lineChart>
      <c:catAx>
        <c:axId val="612203968"/>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612204360"/>
        <c:crosses val="autoZero"/>
        <c:auto val="1"/>
        <c:lblAlgn val="ctr"/>
        <c:lblOffset val="100"/>
        <c:noMultiLvlLbl val="0"/>
      </c:catAx>
      <c:valAx>
        <c:axId val="612204360"/>
        <c:scaling>
          <c:orientation val="minMax"/>
        </c:scaling>
        <c:delete val="0"/>
        <c:axPos val="l"/>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2203968"/>
        <c:crosses val="autoZero"/>
        <c:crossBetween val="between"/>
      </c:valAx>
    </c:plotArea>
    <c:legend>
      <c:legendPos val="b"/>
      <c:layout>
        <c:manualLayout>
          <c:xMode val="edge"/>
          <c:yMode val="edge"/>
          <c:x val="0.05"/>
          <c:y val="0.93142279090113733"/>
          <c:w val="0.9"/>
          <c:h val="6.857720909886264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5751633986928102E-2"/>
          <c:w val="0.88777555110220441"/>
          <c:h val="0.67647058823529416"/>
        </c:manualLayout>
      </c:layout>
      <c:lineChart>
        <c:grouping val="standard"/>
        <c:varyColors val="0"/>
        <c:ser>
          <c:idx val="0"/>
          <c:order val="0"/>
          <c:tx>
            <c:strRef>
              <c:f>'CWAR 16'!$B$37</c:f>
              <c:strCache>
                <c:ptCount val="1"/>
                <c:pt idx="0">
                  <c:v>% OPEX Savings</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16'!$O$37:$AA$37</c:f>
              <c:numCache>
                <c:formatCode>0.00%</c:formatCode>
                <c:ptCount val="13"/>
                <c:pt idx="0">
                  <c:v>3.4252595121602239E-3</c:v>
                </c:pt>
                <c:pt idx="1">
                  <c:v>4.893667702958667E-3</c:v>
                </c:pt>
                <c:pt idx="2">
                  <c:v>4.9861951506208566E-3</c:v>
                </c:pt>
                <c:pt idx="3">
                  <c:v>4.8364298495238199E-3</c:v>
                </c:pt>
                <c:pt idx="4">
                  <c:v>6.2097329318598436E-3</c:v>
                </c:pt>
                <c:pt idx="5">
                  <c:v>3.447093828228972E-3</c:v>
                </c:pt>
                <c:pt idx="6">
                  <c:v>4.2683145711761136E-4</c:v>
                </c:pt>
                <c:pt idx="7">
                  <c:v>1.9095237749248498E-4</c:v>
                </c:pt>
              </c:numCache>
            </c:numRef>
          </c:val>
          <c:smooth val="1"/>
          <c:extLst>
            <c:ext xmlns:c16="http://schemas.microsoft.com/office/drawing/2014/chart" uri="{C3380CC4-5D6E-409C-BE32-E72D297353CC}">
              <c16:uniqueId val="{00000000-48CC-49DE-844F-123B46FA11B7}"/>
            </c:ext>
          </c:extLst>
        </c:ser>
        <c:ser>
          <c:idx val="1"/>
          <c:order val="1"/>
          <c:tx>
            <c:strRef>
              <c:f>'CWAR 16'!$B$185</c:f>
              <c:strCache>
                <c:ptCount val="1"/>
                <c:pt idx="0">
                  <c:v>% OPEX Savings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16'!$O$185:$AA$185</c:f>
              <c:numCache>
                <c:formatCode>0.00</c:formatCode>
                <c:ptCount val="13"/>
                <c:pt idx="0">
                  <c:v>1.5676503945854244E-2</c:v>
                </c:pt>
                <c:pt idx="1">
                  <c:v>1.5676503945854244E-2</c:v>
                </c:pt>
                <c:pt idx="2">
                  <c:v>1.5676503945854244E-2</c:v>
                </c:pt>
                <c:pt idx="3">
                  <c:v>1.5676503945854244E-2</c:v>
                </c:pt>
                <c:pt idx="4">
                  <c:v>1.5676503945854244E-2</c:v>
                </c:pt>
                <c:pt idx="5">
                  <c:v>1.5676503945854244E-2</c:v>
                </c:pt>
                <c:pt idx="6">
                  <c:v>1.5676503945854244E-2</c:v>
                </c:pt>
                <c:pt idx="7">
                  <c:v>1.5676503945854244E-2</c:v>
                </c:pt>
                <c:pt idx="8">
                  <c:v>1.5676503945854244E-2</c:v>
                </c:pt>
                <c:pt idx="9">
                  <c:v>1.5676503945854244E-2</c:v>
                </c:pt>
                <c:pt idx="10">
                  <c:v>1.5676503945854244E-2</c:v>
                </c:pt>
                <c:pt idx="11">
                  <c:v>1.5676503945854244E-2</c:v>
                </c:pt>
                <c:pt idx="12">
                  <c:v>1.5676503945854244E-2</c:v>
                </c:pt>
              </c:numCache>
            </c:numRef>
          </c:val>
          <c:smooth val="0"/>
          <c:extLst>
            <c:ext xmlns:c16="http://schemas.microsoft.com/office/drawing/2014/chart" uri="{C3380CC4-5D6E-409C-BE32-E72D297353CC}">
              <c16:uniqueId val="{00000001-48CC-49DE-844F-123B46FA11B7}"/>
            </c:ext>
          </c:extLst>
        </c:ser>
        <c:dLbls>
          <c:showLegendKey val="0"/>
          <c:showVal val="0"/>
          <c:showCatName val="0"/>
          <c:showSerName val="0"/>
          <c:showPercent val="0"/>
          <c:showBubbleSize val="0"/>
        </c:dLbls>
        <c:marker val="1"/>
        <c:smooth val="0"/>
        <c:axId val="612205144"/>
        <c:axId val="612205536"/>
      </c:lineChart>
      <c:catAx>
        <c:axId val="612205144"/>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612205536"/>
        <c:crosses val="autoZero"/>
        <c:auto val="1"/>
        <c:lblAlgn val="ctr"/>
        <c:lblOffset val="100"/>
        <c:noMultiLvlLbl val="0"/>
      </c:catAx>
      <c:valAx>
        <c:axId val="612205536"/>
        <c:scaling>
          <c:orientation val="minMax"/>
        </c:scaling>
        <c:delete val="0"/>
        <c:axPos val="l"/>
        <c:numFmt formatCode="0.0%"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12205144"/>
        <c:crosses val="autoZero"/>
        <c:crossBetween val="between"/>
      </c:valAx>
    </c:plotArea>
    <c:legend>
      <c:legendPos val="b"/>
      <c:layout>
        <c:manualLayout>
          <c:xMode val="edge"/>
          <c:yMode val="edge"/>
          <c:x val="3.9758778865309187E-2"/>
          <c:y val="0.93142279090113733"/>
          <c:w val="0.92391505902132987"/>
          <c:h val="6.16327646544182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3926688651098"/>
          <c:y val="4.5751859142607175E-2"/>
          <c:w val="0.88777555110220441"/>
          <c:h val="0.66666666666666663"/>
        </c:manualLayout>
      </c:layout>
      <c:lineChart>
        <c:grouping val="standard"/>
        <c:varyColors val="0"/>
        <c:ser>
          <c:idx val="0"/>
          <c:order val="0"/>
          <c:tx>
            <c:strRef>
              <c:f>'CWAR 16'!$B$39</c:f>
              <c:strCache>
                <c:ptCount val="1"/>
                <c:pt idx="0">
                  <c:v>Material Usage Variance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16'!$O$39:$AA$39</c:f>
              <c:numCache>
                <c:formatCode>0.0%</c:formatCode>
                <c:ptCount val="13"/>
                <c:pt idx="0">
                  <c:v>-9.8625094885305131E-3</c:v>
                </c:pt>
                <c:pt idx="1">
                  <c:v>-5.7913321154896558E-3</c:v>
                </c:pt>
                <c:pt idx="2">
                  <c:v>-1.6239321697800735E-3</c:v>
                </c:pt>
                <c:pt idx="3">
                  <c:v>-1.0683724197184441E-2</c:v>
                </c:pt>
                <c:pt idx="4">
                  <c:v>-9.1908583329969318E-5</c:v>
                </c:pt>
                <c:pt idx="5">
                  <c:v>-1.7591413666497524E-2</c:v>
                </c:pt>
                <c:pt idx="6">
                  <c:v>1.8250107319013331E-3</c:v>
                </c:pt>
                <c:pt idx="7">
                  <c:v>-3.2888095809801454E-2</c:v>
                </c:pt>
              </c:numCache>
            </c:numRef>
          </c:val>
          <c:smooth val="1"/>
          <c:extLst>
            <c:ext xmlns:c16="http://schemas.microsoft.com/office/drawing/2014/chart" uri="{C3380CC4-5D6E-409C-BE32-E72D297353CC}">
              <c16:uniqueId val="{00000000-9DB5-42F0-BAEB-9BE19A452B87}"/>
            </c:ext>
          </c:extLst>
        </c:ser>
        <c:ser>
          <c:idx val="1"/>
          <c:order val="1"/>
          <c:tx>
            <c:strRef>
              <c:f>'CWAR 16'!$B$187</c:f>
              <c:strCache>
                <c:ptCount val="1"/>
                <c:pt idx="0">
                  <c:v>Material Usage Variance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16'!$O$187:$AA$187</c:f>
              <c:numCache>
                <c:formatCode>0.00</c:formatCode>
                <c:ptCount val="13"/>
                <c:pt idx="0">
                  <c:v>-1.4185329340779651E-2</c:v>
                </c:pt>
                <c:pt idx="1">
                  <c:v>-1.4185329340779651E-2</c:v>
                </c:pt>
                <c:pt idx="2">
                  <c:v>-1.4185329340779651E-2</c:v>
                </c:pt>
                <c:pt idx="3">
                  <c:v>-1.4185329340779651E-2</c:v>
                </c:pt>
                <c:pt idx="4">
                  <c:v>-1.4185329340779651E-2</c:v>
                </c:pt>
                <c:pt idx="5">
                  <c:v>-1.4185329340779651E-2</c:v>
                </c:pt>
                <c:pt idx="6">
                  <c:v>-1.4185329340779651E-2</c:v>
                </c:pt>
                <c:pt idx="7">
                  <c:v>-1.4185329340779651E-2</c:v>
                </c:pt>
                <c:pt idx="8">
                  <c:v>-1.4185329340779651E-2</c:v>
                </c:pt>
                <c:pt idx="9">
                  <c:v>-1.4185329340779651E-2</c:v>
                </c:pt>
                <c:pt idx="10">
                  <c:v>-1.4185329340779651E-2</c:v>
                </c:pt>
                <c:pt idx="11">
                  <c:v>-1.4185329340779651E-2</c:v>
                </c:pt>
                <c:pt idx="12">
                  <c:v>-1.4185329340779651E-2</c:v>
                </c:pt>
              </c:numCache>
            </c:numRef>
          </c:val>
          <c:smooth val="0"/>
          <c:extLst>
            <c:ext xmlns:c16="http://schemas.microsoft.com/office/drawing/2014/chart" uri="{C3380CC4-5D6E-409C-BE32-E72D297353CC}">
              <c16:uniqueId val="{00000001-9DB5-42F0-BAEB-9BE19A452B87}"/>
            </c:ext>
          </c:extLst>
        </c:ser>
        <c:dLbls>
          <c:showLegendKey val="0"/>
          <c:showVal val="0"/>
          <c:showCatName val="0"/>
          <c:showSerName val="0"/>
          <c:showPercent val="0"/>
          <c:showBubbleSize val="0"/>
        </c:dLbls>
        <c:marker val="1"/>
        <c:smooth val="0"/>
        <c:axId val="612206320"/>
        <c:axId val="612206712"/>
      </c:lineChart>
      <c:catAx>
        <c:axId val="612206320"/>
        <c:scaling>
          <c:orientation val="minMax"/>
        </c:scaling>
        <c:delete val="0"/>
        <c:axPos val="b"/>
        <c:numFmt formatCode="General" sourceLinked="1"/>
        <c:majorTickMark val="none"/>
        <c:minorTickMark val="none"/>
        <c:tickLblPos val="low"/>
        <c:txPr>
          <a:bodyPr rot="-2700000" vert="horz"/>
          <a:lstStyle/>
          <a:p>
            <a:pPr>
              <a:defRPr sz="900" b="0" i="0" u="none" strike="noStrike" baseline="0">
                <a:solidFill>
                  <a:srgbClr val="000000"/>
                </a:solidFill>
                <a:latin typeface="Calibri"/>
                <a:ea typeface="Calibri"/>
                <a:cs typeface="Calibri"/>
              </a:defRPr>
            </a:pPr>
            <a:endParaRPr lang="en-US"/>
          </a:p>
        </c:txPr>
        <c:crossAx val="612206712"/>
        <c:crosses val="autoZero"/>
        <c:auto val="1"/>
        <c:lblAlgn val="ctr"/>
        <c:lblOffset val="100"/>
        <c:noMultiLvlLbl val="0"/>
      </c:catAx>
      <c:valAx>
        <c:axId val="612206712"/>
        <c:scaling>
          <c:orientation val="minMax"/>
        </c:scaling>
        <c:delete val="0"/>
        <c:axPos val="l"/>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2206320"/>
        <c:crosses val="autoZero"/>
        <c:crossBetween val="between"/>
      </c:valAx>
    </c:plotArea>
    <c:legend>
      <c:legendPos val="b"/>
      <c:layout>
        <c:manualLayout>
          <c:xMode val="edge"/>
          <c:yMode val="edge"/>
          <c:x val="1.0051707608405236E-2"/>
          <c:y val="0.93194444444444435"/>
          <c:w val="0.96931449437083839"/>
          <c:h val="6.805555555555555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16'!$B$40</c:f>
              <c:strCache>
                <c:ptCount val="1"/>
                <c:pt idx="0">
                  <c:v>Factory Fixed Overhead</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16'!$O$40:$AA$40</c:f>
              <c:numCache>
                <c:formatCode>_(* #,##0_);_(* \(#,##0\);_(* "-"??_);_(@_)</c:formatCode>
                <c:ptCount val="13"/>
                <c:pt idx="0">
                  <c:v>66690.19213598044</c:v>
                </c:pt>
                <c:pt idx="1">
                  <c:v>8707.2948574323636</c:v>
                </c:pt>
                <c:pt idx="2">
                  <c:v>8572.4909291752629</c:v>
                </c:pt>
                <c:pt idx="3">
                  <c:v>9489.2219424079267</c:v>
                </c:pt>
                <c:pt idx="4">
                  <c:v>8614.5960953394006</c:v>
                </c:pt>
                <c:pt idx="5">
                  <c:v>10427.690288130434</c:v>
                </c:pt>
                <c:pt idx="6">
                  <c:v>10568.410228956163</c:v>
                </c:pt>
                <c:pt idx="7">
                  <c:v>11034.128161080942</c:v>
                </c:pt>
              </c:numCache>
            </c:numRef>
          </c:val>
          <c:smooth val="1"/>
          <c:extLst>
            <c:ext xmlns:c16="http://schemas.microsoft.com/office/drawing/2014/chart" uri="{C3380CC4-5D6E-409C-BE32-E72D297353CC}">
              <c16:uniqueId val="{00000000-E34C-4B21-8992-E9F88E61AC56}"/>
            </c:ext>
          </c:extLst>
        </c:ser>
        <c:ser>
          <c:idx val="1"/>
          <c:order val="1"/>
          <c:tx>
            <c:strRef>
              <c:f>'CWAR 16'!$B$188</c:f>
              <c:strCache>
                <c:ptCount val="1"/>
                <c:pt idx="0">
                  <c:v>Factory Fixed Overhead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16'!$O$188:$AA$188</c:f>
              <c:numCache>
                <c:formatCode>0.00</c:formatCode>
                <c:ptCount val="13"/>
                <c:pt idx="0">
                  <c:v>103400.08490300615</c:v>
                </c:pt>
                <c:pt idx="1">
                  <c:v>103400.08490300615</c:v>
                </c:pt>
                <c:pt idx="2">
                  <c:v>103400.08490300615</c:v>
                </c:pt>
                <c:pt idx="3">
                  <c:v>103400.08490300615</c:v>
                </c:pt>
                <c:pt idx="4">
                  <c:v>103400.08490300615</c:v>
                </c:pt>
                <c:pt idx="5">
                  <c:v>103400.08490300615</c:v>
                </c:pt>
                <c:pt idx="6">
                  <c:v>103400.08490300615</c:v>
                </c:pt>
                <c:pt idx="7">
                  <c:v>103400.08490300615</c:v>
                </c:pt>
                <c:pt idx="8">
                  <c:v>103400.08490300615</c:v>
                </c:pt>
                <c:pt idx="9">
                  <c:v>103400.08490300615</c:v>
                </c:pt>
                <c:pt idx="10">
                  <c:v>103400.08490300615</c:v>
                </c:pt>
                <c:pt idx="11">
                  <c:v>103400.08490300615</c:v>
                </c:pt>
                <c:pt idx="12">
                  <c:v>103400.08490300615</c:v>
                </c:pt>
              </c:numCache>
            </c:numRef>
          </c:val>
          <c:smooth val="0"/>
          <c:extLst>
            <c:ext xmlns:c16="http://schemas.microsoft.com/office/drawing/2014/chart" uri="{C3380CC4-5D6E-409C-BE32-E72D297353CC}">
              <c16:uniqueId val="{00000001-E34C-4B21-8992-E9F88E61AC56}"/>
            </c:ext>
          </c:extLst>
        </c:ser>
        <c:dLbls>
          <c:showLegendKey val="0"/>
          <c:showVal val="0"/>
          <c:showCatName val="0"/>
          <c:showSerName val="0"/>
          <c:showPercent val="0"/>
          <c:showBubbleSize val="0"/>
        </c:dLbls>
        <c:marker val="1"/>
        <c:smooth val="0"/>
        <c:axId val="612207496"/>
        <c:axId val="612207888"/>
      </c:lineChart>
      <c:catAx>
        <c:axId val="612207496"/>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612207888"/>
        <c:crosses val="autoZero"/>
        <c:auto val="1"/>
        <c:lblAlgn val="ctr"/>
        <c:lblOffset val="100"/>
        <c:noMultiLvlLbl val="0"/>
      </c:catAx>
      <c:valAx>
        <c:axId val="612207888"/>
        <c:scaling>
          <c:orientation val="minMax"/>
        </c:scaling>
        <c:delete val="0"/>
        <c:axPos val="l"/>
        <c:numFmt formatCode="_(* #,##0_);_(* \(#,##0\);_(* &quot;-&quot;??_);_(@_)" sourceLinked="1"/>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612207496"/>
        <c:crosses val="autoZero"/>
        <c:crossBetween val="between"/>
      </c:valAx>
    </c:plotArea>
    <c:legend>
      <c:legendPos val="b"/>
      <c:layout>
        <c:manualLayout>
          <c:xMode val="edge"/>
          <c:yMode val="edge"/>
          <c:x val="0"/>
          <c:y val="0.93142279090113733"/>
          <c:w val="0.98752488943618311"/>
          <c:h val="6.857720909886264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2184368737474945E-2"/>
          <c:y val="4.4871794871794872E-2"/>
          <c:w val="0.87575150300601201"/>
          <c:h val="0.67628205128205132"/>
        </c:manualLayout>
      </c:layout>
      <c:lineChart>
        <c:grouping val="standard"/>
        <c:varyColors val="0"/>
        <c:ser>
          <c:idx val="0"/>
          <c:order val="0"/>
          <c:tx>
            <c:strRef>
              <c:f>'CWAR 16'!$B$41</c:f>
              <c:strCache>
                <c:ptCount val="1"/>
                <c:pt idx="0">
                  <c:v>Total Capital Spend </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16'!$O$41:$AA$41</c:f>
            </c:numRef>
          </c:val>
          <c:smooth val="1"/>
          <c:extLst>
            <c:ext xmlns:c16="http://schemas.microsoft.com/office/drawing/2014/chart" uri="{C3380CC4-5D6E-409C-BE32-E72D297353CC}">
              <c16:uniqueId val="{00000000-1506-4388-9372-9B6CFD957138}"/>
            </c:ext>
          </c:extLst>
        </c:ser>
        <c:ser>
          <c:idx val="1"/>
          <c:order val="1"/>
          <c:tx>
            <c:strRef>
              <c:f>'CWAR 16'!$B$189</c:f>
              <c:strCache>
                <c:ptCount val="1"/>
                <c:pt idx="0">
                  <c:v>Total Capital Spend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16'!$O$189:$AA$189</c:f>
              <c:numCache>
                <c:formatCode>0.00</c:formatCode>
                <c:ptCount val="13"/>
                <c:pt idx="0">
                  <c:v>46966.931182252469</c:v>
                </c:pt>
                <c:pt idx="1">
                  <c:v>46966.931182252469</c:v>
                </c:pt>
                <c:pt idx="2">
                  <c:v>46966.931182252469</c:v>
                </c:pt>
                <c:pt idx="3">
                  <c:v>46966.931182252469</c:v>
                </c:pt>
                <c:pt idx="4">
                  <c:v>46966.931182252469</c:v>
                </c:pt>
                <c:pt idx="5">
                  <c:v>46966.931182252469</c:v>
                </c:pt>
                <c:pt idx="6">
                  <c:v>46966.931182252469</c:v>
                </c:pt>
                <c:pt idx="7">
                  <c:v>46966.931182252469</c:v>
                </c:pt>
                <c:pt idx="8">
                  <c:v>46966.931182252469</c:v>
                </c:pt>
                <c:pt idx="9">
                  <c:v>46966.931182252469</c:v>
                </c:pt>
                <c:pt idx="10">
                  <c:v>46966.931182252469</c:v>
                </c:pt>
                <c:pt idx="11">
                  <c:v>46966.931182252469</c:v>
                </c:pt>
                <c:pt idx="12">
                  <c:v>46966.931182252469</c:v>
                </c:pt>
              </c:numCache>
            </c:numRef>
          </c:val>
          <c:smooth val="0"/>
          <c:extLst>
            <c:ext xmlns:c16="http://schemas.microsoft.com/office/drawing/2014/chart" uri="{C3380CC4-5D6E-409C-BE32-E72D297353CC}">
              <c16:uniqueId val="{00000001-1506-4388-9372-9B6CFD957138}"/>
            </c:ext>
          </c:extLst>
        </c:ser>
        <c:dLbls>
          <c:showLegendKey val="0"/>
          <c:showVal val="0"/>
          <c:showCatName val="0"/>
          <c:showSerName val="0"/>
          <c:showPercent val="0"/>
          <c:showBubbleSize val="0"/>
        </c:dLbls>
        <c:smooth val="0"/>
        <c:axId val="612208672"/>
        <c:axId val="612209064"/>
      </c:lineChart>
      <c:catAx>
        <c:axId val="612208672"/>
        <c:scaling>
          <c:orientation val="minMax"/>
        </c:scaling>
        <c:delete val="0"/>
        <c:axPos val="b"/>
        <c:numFmt formatCode="General" sourceLinked="1"/>
        <c:majorTickMark val="none"/>
        <c:minorTickMark val="none"/>
        <c:tickLblPos val="low"/>
        <c:txPr>
          <a:bodyPr rot="-2700000" vert="horz"/>
          <a:lstStyle/>
          <a:p>
            <a:pPr>
              <a:defRPr sz="900" b="0" i="0" u="none" strike="noStrike" baseline="0">
                <a:solidFill>
                  <a:srgbClr val="000000"/>
                </a:solidFill>
                <a:latin typeface="Calibri"/>
                <a:ea typeface="Calibri"/>
                <a:cs typeface="Calibri"/>
              </a:defRPr>
            </a:pPr>
            <a:endParaRPr lang="en-US"/>
          </a:p>
        </c:txPr>
        <c:crossAx val="612209064"/>
        <c:crosses val="autoZero"/>
        <c:auto val="1"/>
        <c:lblAlgn val="ctr"/>
        <c:lblOffset val="100"/>
        <c:noMultiLvlLbl val="0"/>
      </c:catAx>
      <c:valAx>
        <c:axId val="612209064"/>
        <c:scaling>
          <c:orientation val="minMax"/>
        </c:scaling>
        <c:delete val="0"/>
        <c:axPos val="l"/>
        <c:numFmt formatCode="General"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12208672"/>
        <c:crosses val="autoZero"/>
        <c:crossBetween val="between"/>
      </c:valAx>
    </c:plotArea>
    <c:legend>
      <c:legendPos val="b"/>
      <c:layout>
        <c:manualLayout>
          <c:xMode val="edge"/>
          <c:yMode val="edge"/>
          <c:x val="1.0051599261515156E-2"/>
          <c:y val="0.93018700787401576"/>
          <c:w val="0.96931437678506627"/>
          <c:h val="6.9812992125984255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16'!$B$42</c:f>
              <c:strCache>
                <c:ptCount val="1"/>
                <c:pt idx="0">
                  <c:v>Factory Write off</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16'!$O$42:$AA$42</c:f>
            </c:numRef>
          </c:val>
          <c:smooth val="1"/>
          <c:extLst>
            <c:ext xmlns:c16="http://schemas.microsoft.com/office/drawing/2014/chart" uri="{C3380CC4-5D6E-409C-BE32-E72D297353CC}">
              <c16:uniqueId val="{00000000-317B-4536-B0A8-20373C43A6D6}"/>
            </c:ext>
          </c:extLst>
        </c:ser>
        <c:ser>
          <c:idx val="1"/>
          <c:order val="1"/>
          <c:tx>
            <c:strRef>
              <c:f>'CWAR 16'!$B$190</c:f>
              <c:strCache>
                <c:ptCount val="1"/>
                <c:pt idx="0">
                  <c:v>Factory Write off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16'!$O$190:$AA$190</c:f>
              <c:numCache>
                <c:formatCode>0.00</c:formatCode>
                <c:ptCount val="13"/>
                <c:pt idx="0">
                  <c:v>674.71173347569572</c:v>
                </c:pt>
                <c:pt idx="1">
                  <c:v>674.71173347569572</c:v>
                </c:pt>
                <c:pt idx="2">
                  <c:v>674.71173347569572</c:v>
                </c:pt>
                <c:pt idx="3">
                  <c:v>674.71173347569572</c:v>
                </c:pt>
                <c:pt idx="4">
                  <c:v>674.71173347569572</c:v>
                </c:pt>
                <c:pt idx="5">
                  <c:v>674.71173347569572</c:v>
                </c:pt>
                <c:pt idx="6">
                  <c:v>674.71173347569572</c:v>
                </c:pt>
                <c:pt idx="7">
                  <c:v>674.71173347569572</c:v>
                </c:pt>
                <c:pt idx="8">
                  <c:v>674.71173347569572</c:v>
                </c:pt>
                <c:pt idx="9">
                  <c:v>674.71173347569572</c:v>
                </c:pt>
                <c:pt idx="10">
                  <c:v>674.71173347569572</c:v>
                </c:pt>
                <c:pt idx="11">
                  <c:v>674.71173347569572</c:v>
                </c:pt>
                <c:pt idx="12">
                  <c:v>674.71173347569572</c:v>
                </c:pt>
              </c:numCache>
            </c:numRef>
          </c:val>
          <c:smooth val="0"/>
          <c:extLst>
            <c:ext xmlns:c16="http://schemas.microsoft.com/office/drawing/2014/chart" uri="{C3380CC4-5D6E-409C-BE32-E72D297353CC}">
              <c16:uniqueId val="{00000001-317B-4536-B0A8-20373C43A6D6}"/>
            </c:ext>
          </c:extLst>
        </c:ser>
        <c:dLbls>
          <c:showLegendKey val="0"/>
          <c:showVal val="0"/>
          <c:showCatName val="0"/>
          <c:showSerName val="0"/>
          <c:showPercent val="0"/>
          <c:showBubbleSize val="0"/>
        </c:dLbls>
        <c:smooth val="0"/>
        <c:axId val="612209848"/>
        <c:axId val="612210240"/>
      </c:lineChart>
      <c:catAx>
        <c:axId val="612209848"/>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612210240"/>
        <c:crosses val="autoZero"/>
        <c:auto val="1"/>
        <c:lblAlgn val="ctr"/>
        <c:lblOffset val="100"/>
        <c:noMultiLvlLbl val="0"/>
      </c:catAx>
      <c:valAx>
        <c:axId val="612210240"/>
        <c:scaling>
          <c:orientation val="minMax"/>
        </c:scaling>
        <c:delete val="0"/>
        <c:axPos val="l"/>
        <c:numFmt formatCode="#,##0.0" sourceLinked="0"/>
        <c:majorTickMark val="out"/>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612209848"/>
        <c:crosses val="autoZero"/>
        <c:crossBetween val="between"/>
      </c:valAx>
    </c:plotArea>
    <c:legend>
      <c:legendPos val="b"/>
      <c:layout>
        <c:manualLayout>
          <c:xMode val="edge"/>
          <c:yMode val="edge"/>
          <c:x val="2.3010145120089431E-2"/>
          <c:y val="0.94125382764654419"/>
          <c:w val="0.94690461447958751"/>
          <c:h val="5.8746172353455819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439363817097415E-2"/>
          <c:y val="4.8951048951048952E-2"/>
          <c:w val="0.87475149105367789"/>
          <c:h val="0.77838363954505685"/>
        </c:manualLayout>
      </c:layout>
      <c:lineChart>
        <c:grouping val="standard"/>
        <c:varyColors val="0"/>
        <c:ser>
          <c:idx val="0"/>
          <c:order val="0"/>
          <c:tx>
            <c:strRef>
              <c:f>'CWAR 16'!$B$38</c:f>
              <c:strCache>
                <c:ptCount val="1"/>
                <c:pt idx="0">
                  <c:v>Controllable Variances</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16'!$O$38:$AA$38</c:f>
              <c:numCache>
                <c:formatCode>_(* #,##0_);_(* \(#,##0\);_(* "-"??_);_(@_)</c:formatCode>
                <c:ptCount val="13"/>
                <c:pt idx="0">
                  <c:v>6508.1316604485282</c:v>
                </c:pt>
                <c:pt idx="1">
                  <c:v>2653</c:v>
                </c:pt>
                <c:pt idx="2">
                  <c:v>1572.4448038330083</c:v>
                </c:pt>
                <c:pt idx="3">
                  <c:v>1273.7444795411629</c:v>
                </c:pt>
                <c:pt idx="4">
                  <c:v>1637.8388856496476</c:v>
                </c:pt>
                <c:pt idx="5">
                  <c:v>900.97183097618108</c:v>
                </c:pt>
                <c:pt idx="6">
                  <c:v>-1684.3485063003782</c:v>
                </c:pt>
                <c:pt idx="7">
                  <c:v>154.48016674890641</c:v>
                </c:pt>
              </c:numCache>
            </c:numRef>
          </c:val>
          <c:smooth val="1"/>
          <c:extLst>
            <c:ext xmlns:c16="http://schemas.microsoft.com/office/drawing/2014/chart" uri="{C3380CC4-5D6E-409C-BE32-E72D297353CC}">
              <c16:uniqueId val="{00000000-EBED-4D38-B79F-78510EDC67A4}"/>
            </c:ext>
          </c:extLst>
        </c:ser>
        <c:ser>
          <c:idx val="1"/>
          <c:order val="1"/>
          <c:tx>
            <c:strRef>
              <c:f>'CWAR 16'!$B$186</c:f>
              <c:strCache>
                <c:ptCount val="1"/>
                <c:pt idx="0">
                  <c:v>Controllable Variances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16'!$O$186:$AA$186</c:f>
              <c:numCache>
                <c:formatCode>0.00</c:formatCode>
                <c:ptCount val="13"/>
                <c:pt idx="0">
                  <c:v>14046.922522382309</c:v>
                </c:pt>
                <c:pt idx="1">
                  <c:v>14046.922522382309</c:v>
                </c:pt>
                <c:pt idx="2">
                  <c:v>14046.922522382309</c:v>
                </c:pt>
                <c:pt idx="3">
                  <c:v>14046.922522382309</c:v>
                </c:pt>
                <c:pt idx="4">
                  <c:v>14046.922522382309</c:v>
                </c:pt>
                <c:pt idx="5">
                  <c:v>14046.922522382309</c:v>
                </c:pt>
                <c:pt idx="6">
                  <c:v>14046.922522382309</c:v>
                </c:pt>
                <c:pt idx="7">
                  <c:v>14046.922522382309</c:v>
                </c:pt>
                <c:pt idx="8">
                  <c:v>14046.922522382309</c:v>
                </c:pt>
                <c:pt idx="9">
                  <c:v>14046.922522382309</c:v>
                </c:pt>
                <c:pt idx="10">
                  <c:v>14046.922522382309</c:v>
                </c:pt>
                <c:pt idx="11">
                  <c:v>14046.922522382309</c:v>
                </c:pt>
                <c:pt idx="12">
                  <c:v>14046.922522382309</c:v>
                </c:pt>
              </c:numCache>
            </c:numRef>
          </c:val>
          <c:smooth val="0"/>
          <c:extLst>
            <c:ext xmlns:c16="http://schemas.microsoft.com/office/drawing/2014/chart" uri="{C3380CC4-5D6E-409C-BE32-E72D297353CC}">
              <c16:uniqueId val="{00000001-EBED-4D38-B79F-78510EDC67A4}"/>
            </c:ext>
          </c:extLst>
        </c:ser>
        <c:dLbls>
          <c:showLegendKey val="0"/>
          <c:showVal val="0"/>
          <c:showCatName val="0"/>
          <c:showSerName val="0"/>
          <c:showPercent val="0"/>
          <c:showBubbleSize val="0"/>
        </c:dLbls>
        <c:marker val="1"/>
        <c:smooth val="0"/>
        <c:axId val="612211024"/>
        <c:axId val="612211416"/>
      </c:lineChart>
      <c:catAx>
        <c:axId val="612211024"/>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612211416"/>
        <c:crosses val="autoZero"/>
        <c:auto val="1"/>
        <c:lblAlgn val="ctr"/>
        <c:lblOffset val="100"/>
        <c:noMultiLvlLbl val="0"/>
      </c:catAx>
      <c:valAx>
        <c:axId val="612211416"/>
        <c:scaling>
          <c:orientation val="minMax"/>
        </c:scaling>
        <c:delete val="0"/>
        <c:axPos val="l"/>
        <c:numFmt formatCode="General" sourceLinked="0"/>
        <c:majorTickMark val="out"/>
        <c:minorTickMark val="none"/>
        <c:tickLblPos val="nextTo"/>
        <c:txPr>
          <a:bodyPr rot="0" vert="horz"/>
          <a:lstStyle/>
          <a:p>
            <a:pPr>
              <a:defRPr/>
            </a:pPr>
            <a:endParaRPr lang="en-US"/>
          </a:p>
        </c:txPr>
        <c:crossAx val="612211024"/>
        <c:crosses val="autoZero"/>
        <c:crossBetween val="between"/>
      </c:valAx>
    </c:plotArea>
    <c:legend>
      <c:legendPos val="b"/>
      <c:layout>
        <c:manualLayout>
          <c:xMode val="edge"/>
          <c:yMode val="edge"/>
          <c:x val="2.7035914190465204E-2"/>
          <c:y val="0.92736493875765524"/>
          <c:w val="0.93905369834808039"/>
          <c:h val="7.2635061242344701E-2"/>
        </c:manualLayout>
      </c:layout>
      <c:overlay val="0"/>
      <c:txPr>
        <a:bodyPr/>
        <a:lstStyle/>
        <a:p>
          <a:pPr>
            <a:defRPr sz="700"/>
          </a:pPr>
          <a:endParaRPr lang="en-US"/>
        </a:p>
      </c:txPr>
    </c:legend>
    <c:plotVisOnly val="1"/>
    <c:dispBlanksAs val="gap"/>
    <c:showDLblsOverMax val="0"/>
  </c:chart>
  <c:spPr>
    <a:solidFill>
      <a:srgbClr val="FFC000"/>
    </a:solidFill>
    <a:ln w="3175" cap="flat" cmpd="sng" algn="ctr">
      <a:solidFill>
        <a:srgbClr val="FFC000"/>
      </a:solidFill>
      <a:prstDash val="solid"/>
    </a:ln>
    <a:effectLst/>
    <a:scene3d>
      <a:camera prst="orthographicFront"/>
      <a:lightRig rig="threePt" dir="t"/>
    </a:scene3d>
    <a:sp3d>
      <a:bevelT/>
    </a:sp3d>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5751633986928102E-2"/>
          <c:w val="0.88777555110220441"/>
          <c:h val="0.67647058823529416"/>
        </c:manualLayout>
      </c:layout>
      <c:lineChart>
        <c:grouping val="standard"/>
        <c:varyColors val="0"/>
        <c:ser>
          <c:idx val="0"/>
          <c:order val="0"/>
          <c:tx>
            <c:strRef>
              <c:f>'CWAR 16'!$B$36</c:f>
              <c:strCache>
                <c:ptCount val="1"/>
                <c:pt idx="0">
                  <c:v>OPEX Savings</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16'!$O$36:$AA$36</c:f>
              <c:numCache>
                <c:formatCode>_(* #,##0_);_(* \(#,##0\);_(* "-"??_);_(@_)</c:formatCode>
                <c:ptCount val="13"/>
                <c:pt idx="0">
                  <c:v>1436.5595158937399</c:v>
                </c:pt>
                <c:pt idx="1">
                  <c:v>267.17052169314002</c:v>
                </c:pt>
                <c:pt idx="2">
                  <c:v>278.77830667138994</c:v>
                </c:pt>
                <c:pt idx="3">
                  <c:v>276.20509009100999</c:v>
                </c:pt>
                <c:pt idx="4">
                  <c:v>353.81915904000005</c:v>
                </c:pt>
                <c:pt idx="5">
                  <c:v>218.44227164669999</c:v>
                </c:pt>
                <c:pt idx="6">
                  <c:v>29.167704336499998</c:v>
                </c:pt>
                <c:pt idx="7">
                  <c:v>12.976462414999999</c:v>
                </c:pt>
              </c:numCache>
            </c:numRef>
          </c:val>
          <c:smooth val="1"/>
          <c:extLst>
            <c:ext xmlns:c16="http://schemas.microsoft.com/office/drawing/2014/chart" uri="{C3380CC4-5D6E-409C-BE32-E72D297353CC}">
              <c16:uniqueId val="{00000000-B660-4605-AB37-8176199A42E2}"/>
            </c:ext>
          </c:extLst>
        </c:ser>
        <c:ser>
          <c:idx val="1"/>
          <c:order val="1"/>
          <c:tx>
            <c:strRef>
              <c:f>'CWAR 16'!$B$184</c:f>
              <c:strCache>
                <c:ptCount val="1"/>
                <c:pt idx="0">
                  <c:v>OPEX Savings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16'!$O$184:$AA$184</c:f>
              <c:numCache>
                <c:formatCode>0.00</c:formatCode>
                <c:ptCount val="13"/>
                <c:pt idx="0">
                  <c:v>10720.026307400018</c:v>
                </c:pt>
                <c:pt idx="1">
                  <c:v>10720.026307400018</c:v>
                </c:pt>
                <c:pt idx="2">
                  <c:v>10720.026307400018</c:v>
                </c:pt>
                <c:pt idx="3">
                  <c:v>10720.026307400018</c:v>
                </c:pt>
                <c:pt idx="4">
                  <c:v>10720.026307400018</c:v>
                </c:pt>
                <c:pt idx="5">
                  <c:v>10720.026307400018</c:v>
                </c:pt>
                <c:pt idx="6">
                  <c:v>10720.026307400018</c:v>
                </c:pt>
                <c:pt idx="7">
                  <c:v>10720.026307400018</c:v>
                </c:pt>
                <c:pt idx="8">
                  <c:v>10720.026307400018</c:v>
                </c:pt>
                <c:pt idx="9">
                  <c:v>10720.026307400018</c:v>
                </c:pt>
                <c:pt idx="10">
                  <c:v>10720.026307400018</c:v>
                </c:pt>
                <c:pt idx="11">
                  <c:v>10720.026307400018</c:v>
                </c:pt>
                <c:pt idx="12">
                  <c:v>10720.026307400018</c:v>
                </c:pt>
              </c:numCache>
            </c:numRef>
          </c:val>
          <c:smooth val="0"/>
          <c:extLst>
            <c:ext xmlns:c16="http://schemas.microsoft.com/office/drawing/2014/chart" uri="{C3380CC4-5D6E-409C-BE32-E72D297353CC}">
              <c16:uniqueId val="{00000001-B660-4605-AB37-8176199A42E2}"/>
            </c:ext>
          </c:extLst>
        </c:ser>
        <c:dLbls>
          <c:showLegendKey val="0"/>
          <c:showVal val="0"/>
          <c:showCatName val="0"/>
          <c:showSerName val="0"/>
          <c:showPercent val="0"/>
          <c:showBubbleSize val="0"/>
        </c:dLbls>
        <c:marker val="1"/>
        <c:smooth val="0"/>
        <c:axId val="612212200"/>
        <c:axId val="612212592"/>
      </c:lineChart>
      <c:catAx>
        <c:axId val="612212200"/>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612212592"/>
        <c:crosses val="autoZero"/>
        <c:auto val="1"/>
        <c:lblAlgn val="ctr"/>
        <c:lblOffset val="100"/>
        <c:noMultiLvlLbl val="0"/>
      </c:catAx>
      <c:valAx>
        <c:axId val="612212592"/>
        <c:scaling>
          <c:orientation val="minMax"/>
        </c:scaling>
        <c:delete val="0"/>
        <c:axPos val="l"/>
        <c:numFmt formatCode="General" sourceLinked="0"/>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12212200"/>
        <c:crosses val="autoZero"/>
        <c:crossBetween val="between"/>
      </c:valAx>
    </c:plotArea>
    <c:legend>
      <c:legendPos val="b"/>
      <c:layout>
        <c:manualLayout>
          <c:xMode val="edge"/>
          <c:yMode val="edge"/>
          <c:x val="4.4895248932558154E-2"/>
          <c:y val="0.93142279090113733"/>
          <c:w val="0.88957396294913194"/>
          <c:h val="6.857720909886264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439363817097415E-2"/>
          <c:y val="4.8951048951048952E-2"/>
          <c:w val="0.87475149105367789"/>
          <c:h val="0.67467957130358702"/>
        </c:manualLayout>
      </c:layout>
      <c:lineChart>
        <c:grouping val="standard"/>
        <c:varyColors val="0"/>
        <c:ser>
          <c:idx val="0"/>
          <c:order val="0"/>
          <c:tx>
            <c:strRef>
              <c:f>'CWAR 16'!$B$43</c:f>
              <c:strCache>
                <c:ptCount val="1"/>
                <c:pt idx="0">
                  <c:v>FI Enabled Savings</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16'!$O$43:$AA$43</c:f>
              <c:numCache>
                <c:formatCode>_(* #,##0_);_(* \(#,##0\);_(* "-"??_);_(@_)</c:formatCode>
                <c:ptCount val="13"/>
                <c:pt idx="0">
                  <c:v>1076.1300605069821</c:v>
                </c:pt>
                <c:pt idx="1">
                  <c:v>122.73706853688421</c:v>
                </c:pt>
                <c:pt idx="2">
                  <c:v>323.65877360511536</c:v>
                </c:pt>
                <c:pt idx="3">
                  <c:v>283.6081926412603</c:v>
                </c:pt>
                <c:pt idx="4">
                  <c:v>164.22117832078138</c:v>
                </c:pt>
                <c:pt idx="5">
                  <c:v>181.90484740294085</c:v>
                </c:pt>
                <c:pt idx="6">
                  <c:v>261.60387599364537</c:v>
                </c:pt>
                <c:pt idx="7">
                  <c:v>234.31585339755674</c:v>
                </c:pt>
              </c:numCache>
            </c:numRef>
          </c:val>
          <c:smooth val="1"/>
          <c:extLst>
            <c:ext xmlns:c16="http://schemas.microsoft.com/office/drawing/2014/chart" uri="{C3380CC4-5D6E-409C-BE32-E72D297353CC}">
              <c16:uniqueId val="{00000000-E483-4B5B-96DE-4A9FED845F29}"/>
            </c:ext>
          </c:extLst>
        </c:ser>
        <c:ser>
          <c:idx val="1"/>
          <c:order val="1"/>
          <c:tx>
            <c:strRef>
              <c:f>'CWAR 16'!$B$201</c:f>
              <c:strCache>
                <c:ptCount val="1"/>
                <c:pt idx="0">
                  <c:v>FI Enabled Savings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16'!$O$201:$AA$201</c:f>
              <c:numCache>
                <c:formatCode>0%</c:formatCode>
                <c:ptCount val="13"/>
                <c:pt idx="0">
                  <c:v>1925.6461785550568</c:v>
                </c:pt>
                <c:pt idx="1">
                  <c:v>1925.6461785550568</c:v>
                </c:pt>
                <c:pt idx="2">
                  <c:v>1925.6461785550568</c:v>
                </c:pt>
                <c:pt idx="3">
                  <c:v>1925.6461785550568</c:v>
                </c:pt>
                <c:pt idx="4">
                  <c:v>1925.6461785550568</c:v>
                </c:pt>
                <c:pt idx="5">
                  <c:v>1925.6461785550568</c:v>
                </c:pt>
                <c:pt idx="6">
                  <c:v>1925.6461785550568</c:v>
                </c:pt>
                <c:pt idx="7">
                  <c:v>1925.6461785550568</c:v>
                </c:pt>
                <c:pt idx="8">
                  <c:v>1925.6461785550568</c:v>
                </c:pt>
                <c:pt idx="9">
                  <c:v>1925.6461785550568</c:v>
                </c:pt>
                <c:pt idx="10">
                  <c:v>1925.6461785550568</c:v>
                </c:pt>
                <c:pt idx="11">
                  <c:v>1925.6461785550568</c:v>
                </c:pt>
                <c:pt idx="12">
                  <c:v>1925.6461785550568</c:v>
                </c:pt>
              </c:numCache>
            </c:numRef>
          </c:val>
          <c:smooth val="0"/>
          <c:extLst>
            <c:ext xmlns:c16="http://schemas.microsoft.com/office/drawing/2014/chart" uri="{C3380CC4-5D6E-409C-BE32-E72D297353CC}">
              <c16:uniqueId val="{00000001-E483-4B5B-96DE-4A9FED845F29}"/>
            </c:ext>
          </c:extLst>
        </c:ser>
        <c:dLbls>
          <c:showLegendKey val="0"/>
          <c:showVal val="0"/>
          <c:showCatName val="0"/>
          <c:showSerName val="0"/>
          <c:showPercent val="0"/>
          <c:showBubbleSize val="0"/>
        </c:dLbls>
        <c:marker val="1"/>
        <c:smooth val="0"/>
        <c:axId val="612213376"/>
        <c:axId val="612213768"/>
      </c:lineChart>
      <c:catAx>
        <c:axId val="612213376"/>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612213768"/>
        <c:crosses val="autoZero"/>
        <c:auto val="1"/>
        <c:lblAlgn val="ctr"/>
        <c:lblOffset val="100"/>
        <c:noMultiLvlLbl val="0"/>
      </c:catAx>
      <c:valAx>
        <c:axId val="612213768"/>
        <c:scaling>
          <c:orientation val="minMax"/>
        </c:scaling>
        <c:delete val="0"/>
        <c:axPos val="l"/>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2213376"/>
        <c:crosses val="autoZero"/>
        <c:crossBetween val="between"/>
      </c:valAx>
    </c:plotArea>
    <c:legend>
      <c:legendPos val="b"/>
      <c:layout>
        <c:manualLayout>
          <c:xMode val="edge"/>
          <c:yMode val="edge"/>
          <c:x val="1.8402986556784195E-2"/>
          <c:y val="0.93142279090113733"/>
          <c:w val="0.963193754071759"/>
          <c:h val="6.857720909886264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C000"/>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31286313569778"/>
          <c:y val="6.25E-2"/>
          <c:w val="0.85251334769051301"/>
          <c:h val="0.64376749781277343"/>
        </c:manualLayout>
      </c:layout>
      <c:barChart>
        <c:barDir val="col"/>
        <c:grouping val="clustered"/>
        <c:varyColors val="0"/>
        <c:ser>
          <c:idx val="0"/>
          <c:order val="0"/>
          <c:tx>
            <c:strRef>
              <c:f>'CWAR 16'!$B$45</c:f>
              <c:strCache>
                <c:ptCount val="1"/>
                <c:pt idx="0">
                  <c:v>Master Schedule Attainment</c:v>
                </c:pt>
              </c:strCache>
            </c:strRef>
          </c:tx>
          <c:invertIfNegative val="0"/>
          <c:dPt>
            <c:idx val="0"/>
            <c:invertIfNegative val="0"/>
            <c:bubble3D val="0"/>
            <c:spPr>
              <a:solidFill>
                <a:srgbClr val="00B050"/>
              </a:solidFill>
            </c:spPr>
            <c:extLst>
              <c:ext xmlns:c16="http://schemas.microsoft.com/office/drawing/2014/chart" uri="{C3380CC4-5D6E-409C-BE32-E72D297353CC}">
                <c16:uniqueId val="{00000001-CF92-41A4-AF69-8AFBD33A4ADF}"/>
              </c:ext>
            </c:extLst>
          </c:dPt>
          <c:dPt>
            <c:idx val="1"/>
            <c:invertIfNegative val="0"/>
            <c:bubble3D val="0"/>
            <c:spPr>
              <a:solidFill>
                <a:srgbClr val="00B050"/>
              </a:solidFill>
            </c:spPr>
            <c:extLst>
              <c:ext xmlns:c16="http://schemas.microsoft.com/office/drawing/2014/chart" uri="{C3380CC4-5D6E-409C-BE32-E72D297353CC}">
                <c16:uniqueId val="{00000003-CF92-41A4-AF69-8AFBD33A4ADF}"/>
              </c:ext>
            </c:extLst>
          </c:dPt>
          <c:dPt>
            <c:idx val="2"/>
            <c:invertIfNegative val="0"/>
            <c:bubble3D val="0"/>
            <c:spPr>
              <a:solidFill>
                <a:srgbClr val="00B050"/>
              </a:solidFill>
            </c:spPr>
            <c:extLst>
              <c:ext xmlns:c16="http://schemas.microsoft.com/office/drawing/2014/chart" uri="{C3380CC4-5D6E-409C-BE32-E72D297353CC}">
                <c16:uniqueId val="{00000005-CF92-41A4-AF69-8AFBD33A4ADF}"/>
              </c:ext>
            </c:extLst>
          </c:dPt>
          <c:dPt>
            <c:idx val="3"/>
            <c:invertIfNegative val="0"/>
            <c:bubble3D val="0"/>
            <c:spPr>
              <a:solidFill>
                <a:srgbClr val="FF0000"/>
              </a:solidFill>
            </c:spPr>
            <c:extLst>
              <c:ext xmlns:c16="http://schemas.microsoft.com/office/drawing/2014/chart" uri="{C3380CC4-5D6E-409C-BE32-E72D297353CC}">
                <c16:uniqueId val="{00000007-CF92-41A4-AF69-8AFBD33A4ADF}"/>
              </c:ext>
            </c:extLst>
          </c:dPt>
          <c:dPt>
            <c:idx val="4"/>
            <c:invertIfNegative val="0"/>
            <c:bubble3D val="0"/>
            <c:spPr>
              <a:solidFill>
                <a:srgbClr val="00B050"/>
              </a:solidFill>
            </c:spPr>
            <c:extLst>
              <c:ext xmlns:c16="http://schemas.microsoft.com/office/drawing/2014/chart" uri="{C3380CC4-5D6E-409C-BE32-E72D297353CC}">
                <c16:uniqueId val="{00000009-CF92-41A4-AF69-8AFBD33A4ADF}"/>
              </c:ext>
            </c:extLst>
          </c:dPt>
          <c:dPt>
            <c:idx val="5"/>
            <c:invertIfNegative val="0"/>
            <c:bubble3D val="0"/>
            <c:spPr>
              <a:solidFill>
                <a:srgbClr val="00B050"/>
              </a:solidFill>
            </c:spPr>
            <c:extLst>
              <c:ext xmlns:c16="http://schemas.microsoft.com/office/drawing/2014/chart" uri="{C3380CC4-5D6E-409C-BE32-E72D297353CC}">
                <c16:uniqueId val="{0000000B-CF92-41A4-AF69-8AFBD33A4ADF}"/>
              </c:ext>
            </c:extLst>
          </c:dPt>
          <c:dPt>
            <c:idx val="6"/>
            <c:invertIfNegative val="0"/>
            <c:bubble3D val="0"/>
            <c:spPr>
              <a:solidFill>
                <a:srgbClr val="00B050"/>
              </a:solidFill>
            </c:spPr>
            <c:extLst>
              <c:ext xmlns:c16="http://schemas.microsoft.com/office/drawing/2014/chart" uri="{C3380CC4-5D6E-409C-BE32-E72D297353CC}">
                <c16:uniqueId val="{0000000D-CF92-41A4-AF69-8AFBD33A4ADF}"/>
              </c:ext>
            </c:extLst>
          </c:dPt>
          <c:dPt>
            <c:idx val="7"/>
            <c:invertIfNegative val="0"/>
            <c:bubble3D val="0"/>
            <c:spPr>
              <a:solidFill>
                <a:srgbClr val="00B050"/>
              </a:solidFill>
            </c:spPr>
            <c:extLst>
              <c:ext xmlns:c16="http://schemas.microsoft.com/office/drawing/2014/chart" uri="{C3380CC4-5D6E-409C-BE32-E72D297353CC}">
                <c16:uniqueId val="{0000000F-CF92-41A4-AF69-8AFBD33A4ADF}"/>
              </c:ext>
            </c:extLst>
          </c:dPt>
          <c:dPt>
            <c:idx val="8"/>
            <c:invertIfNegative val="0"/>
            <c:bubble3D val="0"/>
            <c:spPr>
              <a:solidFill>
                <a:srgbClr val="00B050"/>
              </a:solidFill>
            </c:spPr>
            <c:extLst>
              <c:ext xmlns:c16="http://schemas.microsoft.com/office/drawing/2014/chart" uri="{C3380CC4-5D6E-409C-BE32-E72D297353CC}">
                <c16:uniqueId val="{00000011-CF92-41A4-AF69-8AFBD33A4ADF}"/>
              </c:ext>
            </c:extLst>
          </c:dPt>
          <c:dPt>
            <c:idx val="9"/>
            <c:invertIfNegative val="0"/>
            <c:bubble3D val="0"/>
            <c:spPr>
              <a:solidFill>
                <a:srgbClr val="00B050"/>
              </a:solidFill>
            </c:spPr>
            <c:extLst>
              <c:ext xmlns:c16="http://schemas.microsoft.com/office/drawing/2014/chart" uri="{C3380CC4-5D6E-409C-BE32-E72D297353CC}">
                <c16:uniqueId val="{00000013-CF92-41A4-AF69-8AFBD33A4ADF}"/>
              </c:ext>
            </c:extLst>
          </c:dPt>
          <c:dPt>
            <c:idx val="10"/>
            <c:invertIfNegative val="0"/>
            <c:bubble3D val="0"/>
            <c:spPr>
              <a:solidFill>
                <a:srgbClr val="00B050"/>
              </a:solidFill>
            </c:spPr>
            <c:extLst>
              <c:ext xmlns:c16="http://schemas.microsoft.com/office/drawing/2014/chart" uri="{C3380CC4-5D6E-409C-BE32-E72D297353CC}">
                <c16:uniqueId val="{00000015-CF92-41A4-AF69-8AFBD33A4ADF}"/>
              </c:ext>
            </c:extLst>
          </c:dPt>
          <c:dPt>
            <c:idx val="11"/>
            <c:invertIfNegative val="0"/>
            <c:bubble3D val="0"/>
            <c:spPr>
              <a:solidFill>
                <a:srgbClr val="FF0000"/>
              </a:solidFill>
            </c:spPr>
            <c:extLst>
              <c:ext xmlns:c16="http://schemas.microsoft.com/office/drawing/2014/chart" uri="{C3380CC4-5D6E-409C-BE32-E72D297353CC}">
                <c16:uniqueId val="{00000017-CF92-41A4-AF69-8AFBD33A4ADF}"/>
              </c:ext>
            </c:extLst>
          </c:dPt>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16'!$O$45:$AA$45</c:f>
              <c:numCache>
                <c:formatCode>0.0%</c:formatCode>
                <c:ptCount val="13"/>
                <c:pt idx="0">
                  <c:v>0.91700000000000004</c:v>
                </c:pt>
                <c:pt idx="1">
                  <c:v>0.879</c:v>
                </c:pt>
                <c:pt idx="2">
                  <c:v>0.94599999999999995</c:v>
                </c:pt>
                <c:pt idx="3">
                  <c:v>0.92200000000000004</c:v>
                </c:pt>
                <c:pt idx="4">
                  <c:v>0.89400000000000002</c:v>
                </c:pt>
                <c:pt idx="5">
                  <c:v>0.91200000000000003</c:v>
                </c:pt>
                <c:pt idx="6">
                  <c:v>0.92200000000000004</c:v>
                </c:pt>
                <c:pt idx="7">
                  <c:v>0.93899999999999995</c:v>
                </c:pt>
              </c:numCache>
            </c:numRef>
          </c:val>
          <c:extLst>
            <c:ext xmlns:c16="http://schemas.microsoft.com/office/drawing/2014/chart" uri="{C3380CC4-5D6E-409C-BE32-E72D297353CC}">
              <c16:uniqueId val="{00000018-CF92-41A4-AF69-8AFBD33A4ADF}"/>
            </c:ext>
          </c:extLst>
        </c:ser>
        <c:dLbls>
          <c:showLegendKey val="0"/>
          <c:showVal val="0"/>
          <c:showCatName val="0"/>
          <c:showSerName val="0"/>
          <c:showPercent val="0"/>
          <c:showBubbleSize val="0"/>
        </c:dLbls>
        <c:gapWidth val="150"/>
        <c:axId val="831718144"/>
        <c:axId val="831718536"/>
      </c:barChart>
      <c:lineChart>
        <c:grouping val="standard"/>
        <c:varyColors val="0"/>
        <c:ser>
          <c:idx val="1"/>
          <c:order val="1"/>
          <c:tx>
            <c:strRef>
              <c:f>'CWAR 16'!$B$192</c:f>
              <c:strCache>
                <c:ptCount val="1"/>
                <c:pt idx="0">
                  <c:v>Master Schedule Attainment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16'!$O$192:$AA$192</c:f>
              <c:numCache>
                <c:formatCode>General</c:formatCode>
                <c:ptCount val="13"/>
                <c:pt idx="0">
                  <c:v>0.94499999999999995</c:v>
                </c:pt>
                <c:pt idx="1">
                  <c:v>0.94499999999999995</c:v>
                </c:pt>
                <c:pt idx="2">
                  <c:v>0.94499999999999995</c:v>
                </c:pt>
                <c:pt idx="3">
                  <c:v>0.94499999999999995</c:v>
                </c:pt>
                <c:pt idx="4">
                  <c:v>0.94499999999999995</c:v>
                </c:pt>
                <c:pt idx="5">
                  <c:v>0.94499999999999995</c:v>
                </c:pt>
                <c:pt idx="6">
                  <c:v>0.94499999999999995</c:v>
                </c:pt>
                <c:pt idx="7">
                  <c:v>0.94499999999999995</c:v>
                </c:pt>
                <c:pt idx="8">
                  <c:v>0.94499999999999995</c:v>
                </c:pt>
                <c:pt idx="9">
                  <c:v>0.94499999999999995</c:v>
                </c:pt>
                <c:pt idx="10">
                  <c:v>0.94499999999999995</c:v>
                </c:pt>
                <c:pt idx="11">
                  <c:v>0.94499999999999995</c:v>
                </c:pt>
                <c:pt idx="12">
                  <c:v>0.94499999999999995</c:v>
                </c:pt>
              </c:numCache>
            </c:numRef>
          </c:val>
          <c:smooth val="0"/>
          <c:extLst>
            <c:ext xmlns:c16="http://schemas.microsoft.com/office/drawing/2014/chart" uri="{C3380CC4-5D6E-409C-BE32-E72D297353CC}">
              <c16:uniqueId val="{00000019-CF92-41A4-AF69-8AFBD33A4ADF}"/>
            </c:ext>
          </c:extLst>
        </c:ser>
        <c:dLbls>
          <c:showLegendKey val="0"/>
          <c:showVal val="0"/>
          <c:showCatName val="0"/>
          <c:showSerName val="0"/>
          <c:showPercent val="0"/>
          <c:showBubbleSize val="0"/>
        </c:dLbls>
        <c:marker val="1"/>
        <c:smooth val="0"/>
        <c:axId val="831718144"/>
        <c:axId val="831718536"/>
      </c:lineChart>
      <c:catAx>
        <c:axId val="831718144"/>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831718536"/>
        <c:crosses val="autoZero"/>
        <c:auto val="1"/>
        <c:lblAlgn val="ctr"/>
        <c:lblOffset val="100"/>
        <c:noMultiLvlLbl val="0"/>
      </c:catAx>
      <c:valAx>
        <c:axId val="831718536"/>
        <c:scaling>
          <c:orientation val="minMax"/>
        </c:scaling>
        <c:delete val="0"/>
        <c:axPos val="l"/>
        <c:numFmt formatCode="0.0%" sourceLinked="0"/>
        <c:majorTickMark val="out"/>
        <c:minorTickMark val="none"/>
        <c:tickLblPos val="nextTo"/>
        <c:txPr>
          <a:bodyPr rot="0" vert="horz"/>
          <a:lstStyle/>
          <a:p>
            <a:pPr>
              <a:defRPr sz="700" b="0" i="0" u="none" strike="noStrike" baseline="0">
                <a:solidFill>
                  <a:srgbClr val="000000"/>
                </a:solidFill>
                <a:latin typeface="Calibri"/>
                <a:ea typeface="Calibri"/>
                <a:cs typeface="Calibri"/>
              </a:defRPr>
            </a:pPr>
            <a:endParaRPr lang="en-US"/>
          </a:p>
        </c:txPr>
        <c:crossAx val="831718144"/>
        <c:crosses val="autoZero"/>
        <c:crossBetween val="between"/>
      </c:valAx>
    </c:plotArea>
    <c:legend>
      <c:legendPos val="b"/>
      <c:layout>
        <c:manualLayout>
          <c:xMode val="edge"/>
          <c:yMode val="edge"/>
          <c:x val="3.5709278327388551E-2"/>
          <c:y val="0.91492891513560792"/>
          <c:w val="0.90009113444152811"/>
          <c:h val="7.8126640419947505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accent4">
        <a:lumMod val="60000"/>
        <a:lumOff val="40000"/>
      </a:schemeClr>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148296593186377E-2"/>
          <c:y val="4.5602605863192182E-2"/>
          <c:w val="0.89378757515030061"/>
          <c:h val="0.6603783902012248"/>
        </c:manualLayout>
      </c:layout>
      <c:lineChart>
        <c:grouping val="standard"/>
        <c:varyColors val="0"/>
        <c:ser>
          <c:idx val="0"/>
          <c:order val="0"/>
          <c:tx>
            <c:strRef>
              <c:f>'CWAR 16'!$B$46</c:f>
              <c:strCache>
                <c:ptCount val="1"/>
                <c:pt idx="0">
                  <c:v>Stock Cover - R&amp;P, SF Materials</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16'!$O$46:$AA$46</c:f>
              <c:numCache>
                <c:formatCode>0.0</c:formatCode>
                <c:ptCount val="13"/>
                <c:pt idx="0">
                  <c:v>23</c:v>
                </c:pt>
                <c:pt idx="1">
                  <c:v>31</c:v>
                </c:pt>
                <c:pt idx="2">
                  <c:v>35</c:v>
                </c:pt>
                <c:pt idx="3">
                  <c:v>39</c:v>
                </c:pt>
                <c:pt idx="4">
                  <c:v>39</c:v>
                </c:pt>
                <c:pt idx="5">
                  <c:v>27.5</c:v>
                </c:pt>
                <c:pt idx="6">
                  <c:v>32.5</c:v>
                </c:pt>
                <c:pt idx="7" formatCode="General">
                  <c:v>31.6</c:v>
                </c:pt>
              </c:numCache>
            </c:numRef>
          </c:val>
          <c:smooth val="1"/>
          <c:extLst>
            <c:ext xmlns:c16="http://schemas.microsoft.com/office/drawing/2014/chart" uri="{C3380CC4-5D6E-409C-BE32-E72D297353CC}">
              <c16:uniqueId val="{00000000-4205-41CC-8C69-FE429159A971}"/>
            </c:ext>
          </c:extLst>
        </c:ser>
        <c:ser>
          <c:idx val="1"/>
          <c:order val="1"/>
          <c:tx>
            <c:strRef>
              <c:f>'CWAR 16'!$B$193</c:f>
              <c:strCache>
                <c:ptCount val="1"/>
                <c:pt idx="0">
                  <c:v>Stock Cover - R&amp;P, SF Materials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16'!$O$193:$AA$193</c:f>
              <c:numCache>
                <c:formatCode>General</c:formatCode>
                <c:ptCount val="13"/>
                <c:pt idx="0">
                  <c:v>39.299999999999997</c:v>
                </c:pt>
                <c:pt idx="1">
                  <c:v>39.299999999999997</c:v>
                </c:pt>
                <c:pt idx="2">
                  <c:v>39.299999999999997</c:v>
                </c:pt>
                <c:pt idx="3">
                  <c:v>39.299999999999997</c:v>
                </c:pt>
                <c:pt idx="4">
                  <c:v>39.299999999999997</c:v>
                </c:pt>
                <c:pt idx="5">
                  <c:v>39.299999999999997</c:v>
                </c:pt>
                <c:pt idx="6">
                  <c:v>39.299999999999997</c:v>
                </c:pt>
                <c:pt idx="7">
                  <c:v>39.299999999999997</c:v>
                </c:pt>
                <c:pt idx="8">
                  <c:v>39.299999999999997</c:v>
                </c:pt>
                <c:pt idx="9">
                  <c:v>39.299999999999997</c:v>
                </c:pt>
                <c:pt idx="10">
                  <c:v>39.299999999999997</c:v>
                </c:pt>
                <c:pt idx="11">
                  <c:v>39.299999999999997</c:v>
                </c:pt>
                <c:pt idx="12">
                  <c:v>39.299999999999997</c:v>
                </c:pt>
              </c:numCache>
            </c:numRef>
          </c:val>
          <c:smooth val="0"/>
          <c:extLst>
            <c:ext xmlns:c16="http://schemas.microsoft.com/office/drawing/2014/chart" uri="{C3380CC4-5D6E-409C-BE32-E72D297353CC}">
              <c16:uniqueId val="{00000001-4205-41CC-8C69-FE429159A971}"/>
            </c:ext>
          </c:extLst>
        </c:ser>
        <c:dLbls>
          <c:showLegendKey val="0"/>
          <c:showVal val="0"/>
          <c:showCatName val="0"/>
          <c:showSerName val="0"/>
          <c:showPercent val="0"/>
          <c:showBubbleSize val="0"/>
        </c:dLbls>
        <c:marker val="1"/>
        <c:smooth val="0"/>
        <c:axId val="831719320"/>
        <c:axId val="831719712"/>
      </c:lineChart>
      <c:catAx>
        <c:axId val="831719320"/>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831719712"/>
        <c:crosses val="autoZero"/>
        <c:auto val="1"/>
        <c:lblAlgn val="ctr"/>
        <c:lblOffset val="100"/>
        <c:noMultiLvlLbl val="0"/>
      </c:catAx>
      <c:valAx>
        <c:axId val="831719712"/>
        <c:scaling>
          <c:orientation val="minMax"/>
        </c:scaling>
        <c:delete val="0"/>
        <c:axPos val="l"/>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31719320"/>
        <c:crosses val="autoZero"/>
        <c:crossBetween val="between"/>
      </c:valAx>
    </c:plotArea>
    <c:legend>
      <c:legendPos val="b"/>
      <c:layout>
        <c:manualLayout>
          <c:xMode val="edge"/>
          <c:yMode val="edge"/>
          <c:x val="1.4228982900183568E-2"/>
          <c:y val="0.91589895013123346"/>
          <c:w val="0.97154224459417515"/>
          <c:h val="8.4101049868766403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accent4">
        <a:lumMod val="60000"/>
        <a:lumOff val="40000"/>
      </a:schemeClr>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219284367745024E-2"/>
          <c:y val="6.9444444444444448E-2"/>
          <c:w val="0.87790850624041505"/>
          <c:h val="0.63300743657042868"/>
        </c:manualLayout>
      </c:layout>
      <c:lineChart>
        <c:grouping val="standard"/>
        <c:varyColors val="0"/>
        <c:ser>
          <c:idx val="0"/>
          <c:order val="0"/>
          <c:tx>
            <c:strRef>
              <c:f>'CWAR 16'!$B$47</c:f>
              <c:strCache>
                <c:ptCount val="1"/>
                <c:pt idx="0">
                  <c:v>Case Fill rate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16'!$O$47:$AA$47</c:f>
              <c:numCache>
                <c:formatCode>0.0%</c:formatCode>
                <c:ptCount val="13"/>
                <c:pt idx="0">
                  <c:v>0.94499999999999995</c:v>
                </c:pt>
                <c:pt idx="1">
                  <c:v>0.91</c:v>
                </c:pt>
                <c:pt idx="2">
                  <c:v>0.95599999999999996</c:v>
                </c:pt>
                <c:pt idx="3">
                  <c:v>0.96099999999999997</c:v>
                </c:pt>
                <c:pt idx="4">
                  <c:v>0.95299999999999996</c:v>
                </c:pt>
                <c:pt idx="5">
                  <c:v>0.94099999999999995</c:v>
                </c:pt>
                <c:pt idx="6">
                  <c:v>0.93700000000000006</c:v>
                </c:pt>
                <c:pt idx="7">
                  <c:v>0.96099999999999997</c:v>
                </c:pt>
              </c:numCache>
            </c:numRef>
          </c:val>
          <c:smooth val="1"/>
          <c:extLst>
            <c:ext xmlns:c16="http://schemas.microsoft.com/office/drawing/2014/chart" uri="{C3380CC4-5D6E-409C-BE32-E72D297353CC}">
              <c16:uniqueId val="{00000000-517E-4151-B7CD-3B3F31C94397}"/>
            </c:ext>
          </c:extLst>
        </c:ser>
        <c:ser>
          <c:idx val="1"/>
          <c:order val="1"/>
          <c:tx>
            <c:strRef>
              <c:f>'CWAR 16'!$B$194</c:f>
              <c:strCache>
                <c:ptCount val="1"/>
                <c:pt idx="0">
                  <c:v>Case Fill rate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16'!$O$194:$AA$194</c:f>
              <c:numCache>
                <c:formatCode>General</c:formatCode>
                <c:ptCount val="13"/>
                <c:pt idx="0">
                  <c:v>0.99101528609427936</c:v>
                </c:pt>
                <c:pt idx="1">
                  <c:v>0.99101528609427936</c:v>
                </c:pt>
                <c:pt idx="2">
                  <c:v>0.99101528609427936</c:v>
                </c:pt>
                <c:pt idx="3">
                  <c:v>0.99101528609427936</c:v>
                </c:pt>
                <c:pt idx="4">
                  <c:v>0.99101528609427936</c:v>
                </c:pt>
                <c:pt idx="5">
                  <c:v>0.99101528609427936</c:v>
                </c:pt>
                <c:pt idx="6">
                  <c:v>0.99101528609427936</c:v>
                </c:pt>
                <c:pt idx="7">
                  <c:v>0.99101528609427936</c:v>
                </c:pt>
                <c:pt idx="8">
                  <c:v>0.99101528609427936</c:v>
                </c:pt>
                <c:pt idx="9">
                  <c:v>0.99101528609427936</c:v>
                </c:pt>
                <c:pt idx="10">
                  <c:v>0.99101528609427936</c:v>
                </c:pt>
                <c:pt idx="11">
                  <c:v>0.99101528609427936</c:v>
                </c:pt>
                <c:pt idx="12">
                  <c:v>0.99101528609427936</c:v>
                </c:pt>
              </c:numCache>
            </c:numRef>
          </c:val>
          <c:smooth val="0"/>
          <c:extLst>
            <c:ext xmlns:c16="http://schemas.microsoft.com/office/drawing/2014/chart" uri="{C3380CC4-5D6E-409C-BE32-E72D297353CC}">
              <c16:uniqueId val="{00000001-517E-4151-B7CD-3B3F31C94397}"/>
            </c:ext>
          </c:extLst>
        </c:ser>
        <c:dLbls>
          <c:showLegendKey val="0"/>
          <c:showVal val="0"/>
          <c:showCatName val="0"/>
          <c:showSerName val="0"/>
          <c:showPercent val="0"/>
          <c:showBubbleSize val="0"/>
        </c:dLbls>
        <c:marker val="1"/>
        <c:smooth val="0"/>
        <c:axId val="831720496"/>
        <c:axId val="831720888"/>
      </c:lineChart>
      <c:catAx>
        <c:axId val="831720496"/>
        <c:scaling>
          <c:orientation val="minMax"/>
        </c:scaling>
        <c:delete val="0"/>
        <c:axPos val="b"/>
        <c:numFmt formatCode="General" sourceLinked="1"/>
        <c:majorTickMark val="out"/>
        <c:minorTickMark val="none"/>
        <c:tickLblPos val="nextTo"/>
        <c:txPr>
          <a:bodyPr rot="-2700000" vert="horz"/>
          <a:lstStyle/>
          <a:p>
            <a:pPr>
              <a:defRPr sz="900" b="0" i="0" u="none" strike="noStrike" baseline="0">
                <a:solidFill>
                  <a:srgbClr val="000000"/>
                </a:solidFill>
                <a:latin typeface="Calibri"/>
                <a:ea typeface="Calibri"/>
                <a:cs typeface="Calibri"/>
              </a:defRPr>
            </a:pPr>
            <a:endParaRPr lang="en-US"/>
          </a:p>
        </c:txPr>
        <c:crossAx val="831720888"/>
        <c:crosses val="autoZero"/>
        <c:auto val="1"/>
        <c:lblAlgn val="ctr"/>
        <c:lblOffset val="100"/>
        <c:noMultiLvlLbl val="0"/>
      </c:catAx>
      <c:valAx>
        <c:axId val="831720888"/>
        <c:scaling>
          <c:orientation val="minMax"/>
        </c:scaling>
        <c:delete val="0"/>
        <c:axPos val="l"/>
        <c:numFmt formatCode="0%" sourceLinked="0"/>
        <c:majorTickMark val="out"/>
        <c:minorTickMark val="none"/>
        <c:tickLblPos val="nextTo"/>
        <c:txPr>
          <a:bodyPr rot="0" vert="horz"/>
          <a:lstStyle/>
          <a:p>
            <a:pPr>
              <a:defRPr sz="700" b="0" i="0" u="none" strike="noStrike" baseline="0">
                <a:solidFill>
                  <a:srgbClr val="000000"/>
                </a:solidFill>
                <a:latin typeface="Calibri"/>
                <a:ea typeface="Calibri"/>
                <a:cs typeface="Calibri"/>
              </a:defRPr>
            </a:pPr>
            <a:endParaRPr lang="en-US"/>
          </a:p>
        </c:txPr>
        <c:crossAx val="831720496"/>
        <c:crosses val="autoZero"/>
        <c:crossBetween val="between"/>
      </c:valAx>
    </c:plotArea>
    <c:legend>
      <c:legendPos val="b"/>
      <c:layout>
        <c:manualLayout>
          <c:xMode val="edge"/>
          <c:yMode val="edge"/>
          <c:x val="8.7663072139077286E-2"/>
          <c:y val="0.90364501312335965"/>
          <c:w val="0.86470464863947438"/>
          <c:h val="5.4688320209973745E-2"/>
        </c:manualLayout>
      </c:layout>
      <c:overlay val="0"/>
      <c:txPr>
        <a:bodyPr/>
        <a:lstStyle/>
        <a:p>
          <a:pPr>
            <a:defRPr sz="7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accent4">
        <a:lumMod val="60000"/>
        <a:lumOff val="40000"/>
      </a:schemeClr>
    </a:solidFill>
    <a:effectLst>
      <a:outerShdw blurRad="50800" dist="50800" dir="5400000" algn="ctr" rotWithShape="0">
        <a:srgbClr val="000000">
          <a:alpha val="90000"/>
        </a:srgbClr>
      </a:outerShdw>
    </a:effectLst>
    <a:scene3d>
      <a:camera prst="orthographicFront"/>
      <a:lightRig rig="threePt" dir="t"/>
    </a:scene3d>
    <a:sp3d>
      <a:bevelT/>
    </a:sp3d>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112224448897796E-2"/>
          <c:y val="4.5602605863192182E-2"/>
          <c:w val="0.91382765531062127"/>
          <c:h val="0.67752442996742668"/>
        </c:manualLayout>
      </c:layout>
      <c:lineChart>
        <c:grouping val="standard"/>
        <c:varyColors val="0"/>
        <c:ser>
          <c:idx val="0"/>
          <c:order val="0"/>
          <c:tx>
            <c:strRef>
              <c:f>'CWAR 16'!$B$53</c:f>
              <c:strCache>
                <c:ptCount val="1"/>
                <c:pt idx="0">
                  <c:v>% UPS reduction on Pilot Lines </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16'!$O$53:$AA$53</c:f>
              <c:numCache>
                <c:formatCode>0%</c:formatCode>
                <c:ptCount val="13"/>
                <c:pt idx="0">
                  <c:v>0.2150122448979592</c:v>
                </c:pt>
                <c:pt idx="1">
                  <c:v>0.15031134390335976</c:v>
                </c:pt>
                <c:pt idx="2">
                  <c:v>0.27199999999999996</c:v>
                </c:pt>
                <c:pt idx="3">
                  <c:v>0.20314285714285715</c:v>
                </c:pt>
                <c:pt idx="4">
                  <c:v>0.14944285714285716</c:v>
                </c:pt>
                <c:pt idx="5">
                  <c:v>0.29760000000000003</c:v>
                </c:pt>
                <c:pt idx="6">
                  <c:v>0.30375714285714289</c:v>
                </c:pt>
                <c:pt idx="7">
                  <c:v>0.25155714285714287</c:v>
                </c:pt>
              </c:numCache>
            </c:numRef>
          </c:val>
          <c:smooth val="1"/>
          <c:extLst>
            <c:ext xmlns:c16="http://schemas.microsoft.com/office/drawing/2014/chart" uri="{C3380CC4-5D6E-409C-BE32-E72D297353CC}">
              <c16:uniqueId val="{00000000-2C94-4FC6-90AB-9FEDC53BBE24}"/>
            </c:ext>
          </c:extLst>
        </c:ser>
        <c:ser>
          <c:idx val="1"/>
          <c:order val="1"/>
          <c:tx>
            <c:strRef>
              <c:f>'CWAR 16'!$B$196</c:f>
              <c:strCache>
                <c:ptCount val="1"/>
                <c:pt idx="0">
                  <c:v>% UPS reduction on Pilot Lines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16'!$O$196:$AA$196</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2C94-4FC6-90AB-9FEDC53BBE24}"/>
            </c:ext>
          </c:extLst>
        </c:ser>
        <c:dLbls>
          <c:showLegendKey val="0"/>
          <c:showVal val="0"/>
          <c:showCatName val="0"/>
          <c:showSerName val="0"/>
          <c:showPercent val="0"/>
          <c:showBubbleSize val="0"/>
        </c:dLbls>
        <c:marker val="1"/>
        <c:smooth val="0"/>
        <c:axId val="831721672"/>
        <c:axId val="831722064"/>
      </c:lineChart>
      <c:catAx>
        <c:axId val="831721672"/>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831722064"/>
        <c:crosses val="autoZero"/>
        <c:auto val="1"/>
        <c:lblAlgn val="ctr"/>
        <c:lblOffset val="100"/>
        <c:noMultiLvlLbl val="0"/>
      </c:catAx>
      <c:valAx>
        <c:axId val="831722064"/>
        <c:scaling>
          <c:orientation val="minMax"/>
          <c:min val="0"/>
        </c:scaling>
        <c:delete val="0"/>
        <c:axPos val="l"/>
        <c:numFmt formatCode="General" sourceLinked="0"/>
        <c:majorTickMark val="out"/>
        <c:minorTickMark val="none"/>
        <c:tickLblPos val="nextTo"/>
        <c:txPr>
          <a:bodyPr rot="0" vert="horz"/>
          <a:lstStyle/>
          <a:p>
            <a:pPr>
              <a:defRPr/>
            </a:pPr>
            <a:endParaRPr lang="en-US"/>
          </a:p>
        </c:txPr>
        <c:crossAx val="831721672"/>
        <c:crosses val="autoZero"/>
        <c:crossBetween val="between"/>
      </c:valAx>
    </c:plotArea>
    <c:legend>
      <c:legendPos val="b"/>
      <c:layout>
        <c:manualLayout>
          <c:xMode val="edge"/>
          <c:yMode val="edge"/>
          <c:x val="2.5123212303872836E-3"/>
          <c:y val="0.94367672790901136"/>
          <c:w val="0.97600492323229138"/>
          <c:h val="5.6323272090988627E-2"/>
        </c:manualLayout>
      </c:layout>
      <c:overlay val="0"/>
      <c:txPr>
        <a:bodyPr/>
        <a:lstStyle/>
        <a:p>
          <a:pPr>
            <a:defRPr sz="700"/>
          </a:pPr>
          <a:endParaRPr lang="en-US"/>
        </a:p>
      </c:txPr>
    </c:legend>
    <c:plotVisOnly val="1"/>
    <c:dispBlanksAs val="gap"/>
    <c:showDLblsOverMax val="0"/>
  </c:chart>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37851368141345"/>
          <c:y val="4.5602580927384076E-2"/>
          <c:w val="0.89178356713426854"/>
          <c:h val="0.67752442996742668"/>
        </c:manualLayout>
      </c:layout>
      <c:lineChart>
        <c:grouping val="standard"/>
        <c:varyColors val="0"/>
        <c:ser>
          <c:idx val="0"/>
          <c:order val="0"/>
          <c:tx>
            <c:strRef>
              <c:f>'CWAR 16'!#REF!</c:f>
              <c:strCache>
                <c:ptCount val="1"/>
                <c:pt idx="0">
                  <c:v>#REF!</c:v>
                </c:pt>
              </c:strCache>
            </c:strRef>
          </c:tx>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16'!#REF!</c:f>
              <c:numCache>
                <c:formatCode>General</c:formatCode>
                <c:ptCount val="1"/>
                <c:pt idx="0">
                  <c:v>1</c:v>
                </c:pt>
              </c:numCache>
            </c:numRef>
          </c:val>
          <c:smooth val="0"/>
          <c:extLst>
            <c:ext xmlns:c16="http://schemas.microsoft.com/office/drawing/2014/chart" uri="{C3380CC4-5D6E-409C-BE32-E72D297353CC}">
              <c16:uniqueId val="{00000000-F1F7-40A2-A51D-77D6489D7FA9}"/>
            </c:ext>
          </c:extLst>
        </c:ser>
        <c:ser>
          <c:idx val="1"/>
          <c:order val="1"/>
          <c:tx>
            <c:strRef>
              <c:f>'CWAR 16'!$B$197</c:f>
              <c:strCache>
                <c:ptCount val="1"/>
                <c:pt idx="0">
                  <c:v>#REF!</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16'!$O$197:$AA$197</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F1F7-40A2-A51D-77D6489D7FA9}"/>
            </c:ext>
          </c:extLst>
        </c:ser>
        <c:dLbls>
          <c:showLegendKey val="0"/>
          <c:showVal val="0"/>
          <c:showCatName val="0"/>
          <c:showSerName val="0"/>
          <c:showPercent val="0"/>
          <c:showBubbleSize val="0"/>
        </c:dLbls>
        <c:marker val="1"/>
        <c:smooth val="0"/>
        <c:axId val="831722848"/>
        <c:axId val="831723240"/>
      </c:lineChart>
      <c:catAx>
        <c:axId val="831722848"/>
        <c:scaling>
          <c:orientation val="minMax"/>
        </c:scaling>
        <c:delete val="0"/>
        <c:axPos val="b"/>
        <c:numFmt formatCode="General" sourceLinked="1"/>
        <c:majorTickMark val="out"/>
        <c:minorTickMark val="none"/>
        <c:tickLblPos val="nextTo"/>
        <c:txPr>
          <a:bodyPr rot="-2700000" vert="horz"/>
          <a:lstStyle/>
          <a:p>
            <a:pPr>
              <a:defRPr/>
            </a:pPr>
            <a:endParaRPr lang="en-US"/>
          </a:p>
        </c:txPr>
        <c:crossAx val="831723240"/>
        <c:crosses val="autoZero"/>
        <c:auto val="1"/>
        <c:lblAlgn val="ctr"/>
        <c:lblOffset val="100"/>
        <c:noMultiLvlLbl val="0"/>
      </c:catAx>
      <c:valAx>
        <c:axId val="831723240"/>
        <c:scaling>
          <c:orientation val="minMax"/>
        </c:scaling>
        <c:delete val="0"/>
        <c:axPos val="l"/>
        <c:numFmt formatCode="General" sourceLinked="1"/>
        <c:majorTickMark val="out"/>
        <c:minorTickMark val="none"/>
        <c:tickLblPos val="nextTo"/>
        <c:txPr>
          <a:bodyPr rot="0" vert="horz"/>
          <a:lstStyle/>
          <a:p>
            <a:pPr>
              <a:defRPr/>
            </a:pPr>
            <a:endParaRPr lang="en-US"/>
          </a:p>
        </c:txPr>
        <c:crossAx val="831722848"/>
        <c:crosses val="autoZero"/>
        <c:crossBetween val="between"/>
      </c:valAx>
    </c:plotArea>
    <c:legend>
      <c:legendPos val="b"/>
      <c:layout>
        <c:manualLayout>
          <c:xMode val="edge"/>
          <c:yMode val="edge"/>
          <c:x val="0.10954367848439077"/>
          <c:y val="0.89264271653543303"/>
          <c:w val="0.78091240372852733"/>
          <c:h val="0.10041283902012249"/>
        </c:manualLayout>
      </c:layout>
      <c:overlay val="0"/>
      <c:txPr>
        <a:bodyPr/>
        <a:lstStyle/>
        <a:p>
          <a:pPr>
            <a:defRPr sz="700"/>
          </a:pPr>
          <a:endParaRPr lang="en-US"/>
        </a:p>
      </c:txPr>
    </c:legend>
    <c:plotVisOnly val="1"/>
    <c:dispBlanksAs val="gap"/>
    <c:showDLblsOverMax val="0"/>
  </c:chart>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3.8142497812773402E-2"/>
          <c:w val="0.88777555110220441"/>
          <c:h val="0.6574141513560805"/>
        </c:manualLayout>
      </c:layout>
      <c:lineChart>
        <c:grouping val="standard"/>
        <c:varyColors val="0"/>
        <c:ser>
          <c:idx val="0"/>
          <c:order val="0"/>
          <c:tx>
            <c:strRef>
              <c:f>'CWAR 16'!$B$54</c:f>
              <c:strCache>
                <c:ptCount val="1"/>
                <c:pt idx="0">
                  <c:v>% Competency gap closure</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16'!$O$54:$AA$54</c:f>
              <c:numCache>
                <c:formatCode>0%</c:formatCode>
                <c:ptCount val="13"/>
                <c:pt idx="0">
                  <c:v>0.83904013605442174</c:v>
                </c:pt>
                <c:pt idx="1">
                  <c:v>0.82569999999999999</c:v>
                </c:pt>
                <c:pt idx="2">
                  <c:v>0.85158333333333347</c:v>
                </c:pt>
                <c:pt idx="3">
                  <c:v>0.87150000000000005</c:v>
                </c:pt>
                <c:pt idx="4">
                  <c:v>0.82633333333333336</c:v>
                </c:pt>
                <c:pt idx="5">
                  <c:v>0.85214285714285709</c:v>
                </c:pt>
                <c:pt idx="6">
                  <c:v>0.80528571428571438</c:v>
                </c:pt>
                <c:pt idx="7">
                  <c:v>0.81281666666666663</c:v>
                </c:pt>
              </c:numCache>
            </c:numRef>
          </c:val>
          <c:smooth val="1"/>
          <c:extLst>
            <c:ext xmlns:c16="http://schemas.microsoft.com/office/drawing/2014/chart" uri="{C3380CC4-5D6E-409C-BE32-E72D297353CC}">
              <c16:uniqueId val="{00000000-90EE-4D0D-829C-CDA1840E4EFA}"/>
            </c:ext>
          </c:extLst>
        </c:ser>
        <c:ser>
          <c:idx val="1"/>
          <c:order val="1"/>
          <c:tx>
            <c:strRef>
              <c:f>'CWAR 16'!$B$198</c:f>
              <c:strCache>
                <c:ptCount val="1"/>
                <c:pt idx="0">
                  <c:v>% Competency gap closure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16'!$O$198:$AA$198</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90EE-4D0D-829C-CDA1840E4EFA}"/>
            </c:ext>
          </c:extLst>
        </c:ser>
        <c:dLbls>
          <c:showLegendKey val="0"/>
          <c:showVal val="0"/>
          <c:showCatName val="0"/>
          <c:showSerName val="0"/>
          <c:showPercent val="0"/>
          <c:showBubbleSize val="0"/>
        </c:dLbls>
        <c:marker val="1"/>
        <c:smooth val="0"/>
        <c:axId val="831724024"/>
        <c:axId val="831724416"/>
      </c:lineChart>
      <c:catAx>
        <c:axId val="831724024"/>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831724416"/>
        <c:crosses val="autoZero"/>
        <c:auto val="1"/>
        <c:lblAlgn val="ctr"/>
        <c:lblOffset val="100"/>
        <c:noMultiLvlLbl val="0"/>
      </c:catAx>
      <c:valAx>
        <c:axId val="831724416"/>
        <c:scaling>
          <c:orientation val="minMax"/>
        </c:scaling>
        <c:delete val="0"/>
        <c:axPos val="l"/>
        <c:numFmt formatCode="0%" sourceLinked="0"/>
        <c:majorTickMark val="out"/>
        <c:minorTickMark val="none"/>
        <c:tickLblPos val="nextTo"/>
        <c:txPr>
          <a:bodyPr rot="0" vert="horz"/>
          <a:lstStyle/>
          <a:p>
            <a:pPr>
              <a:defRPr/>
            </a:pPr>
            <a:endParaRPr lang="en-US"/>
          </a:p>
        </c:txPr>
        <c:crossAx val="831724024"/>
        <c:crosses val="autoZero"/>
        <c:crossBetween val="between"/>
      </c:valAx>
    </c:plotArea>
    <c:legend>
      <c:legendPos val="b"/>
      <c:layout>
        <c:manualLayout>
          <c:xMode val="edge"/>
          <c:yMode val="edge"/>
          <c:x val="7.8814395463340757E-3"/>
          <c:y val="0.92187335958005234"/>
          <c:w val="0.97511327279345572"/>
          <c:h val="7.8126640419947505E-2"/>
        </c:manualLayout>
      </c:layout>
      <c:overlay val="0"/>
      <c:txPr>
        <a:bodyPr/>
        <a:lstStyle/>
        <a:p>
          <a:pPr>
            <a:defRPr sz="700"/>
          </a:pPr>
          <a:endParaRPr lang="en-US"/>
        </a:p>
      </c:txPr>
    </c:legend>
    <c:plotVisOnly val="1"/>
    <c:dispBlanksAs val="gap"/>
    <c:showDLblsOverMax val="0"/>
  </c:chart>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160320641282562E-2"/>
          <c:y val="4.2378608923884516E-2"/>
          <c:w val="0.88777555110220441"/>
          <c:h val="0.63888888888888884"/>
        </c:manualLayout>
      </c:layout>
      <c:lineChart>
        <c:grouping val="standard"/>
        <c:varyColors val="0"/>
        <c:ser>
          <c:idx val="0"/>
          <c:order val="0"/>
          <c:tx>
            <c:strRef>
              <c:f>'CWAR 16'!$B$55</c:f>
              <c:strCache>
                <c:ptCount val="1"/>
                <c:pt idx="0">
                  <c:v>% Compliance to Roll-Out of Lines </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16'!$O$55:$AA$55</c:f>
              <c:numCache>
                <c:formatCode>0%</c:formatCode>
                <c:ptCount val="13"/>
                <c:pt idx="0">
                  <c:v>0.95853061224489799</c:v>
                </c:pt>
                <c:pt idx="1">
                  <c:v>0.94600000000000006</c:v>
                </c:pt>
                <c:pt idx="2">
                  <c:v>0.9380857142857143</c:v>
                </c:pt>
                <c:pt idx="3">
                  <c:v>0.98571428571428577</c:v>
                </c:pt>
                <c:pt idx="4">
                  <c:v>0.98714285714285721</c:v>
                </c:pt>
                <c:pt idx="5">
                  <c:v>0.91428571428571437</c:v>
                </c:pt>
                <c:pt idx="6">
                  <c:v>0.93285714285714294</c:v>
                </c:pt>
                <c:pt idx="7">
                  <c:v>0.94571428571428573</c:v>
                </c:pt>
              </c:numCache>
            </c:numRef>
          </c:val>
          <c:smooth val="1"/>
          <c:extLst>
            <c:ext xmlns:c16="http://schemas.microsoft.com/office/drawing/2014/chart" uri="{C3380CC4-5D6E-409C-BE32-E72D297353CC}">
              <c16:uniqueId val="{00000000-7764-4B23-B65D-1F9D9B5C3696}"/>
            </c:ext>
          </c:extLst>
        </c:ser>
        <c:ser>
          <c:idx val="1"/>
          <c:order val="1"/>
          <c:tx>
            <c:strRef>
              <c:f>'CWAR 16'!$B$199</c:f>
              <c:strCache>
                <c:ptCount val="1"/>
                <c:pt idx="0">
                  <c:v>% Compliance to Roll-Out of Lines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16'!$O$199:$AA$199</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7764-4B23-B65D-1F9D9B5C3696}"/>
            </c:ext>
          </c:extLst>
        </c:ser>
        <c:dLbls>
          <c:showLegendKey val="0"/>
          <c:showVal val="0"/>
          <c:showCatName val="0"/>
          <c:showSerName val="0"/>
          <c:showPercent val="0"/>
          <c:showBubbleSize val="0"/>
        </c:dLbls>
        <c:marker val="1"/>
        <c:smooth val="0"/>
        <c:axId val="831725200"/>
        <c:axId val="831725592"/>
      </c:lineChart>
      <c:catAx>
        <c:axId val="831725200"/>
        <c:scaling>
          <c:orientation val="minMax"/>
        </c:scaling>
        <c:delete val="0"/>
        <c:axPos val="b"/>
        <c:numFmt formatCode="General" sourceLinked="1"/>
        <c:majorTickMark val="none"/>
        <c:minorTickMark val="none"/>
        <c:tickLblPos val="low"/>
        <c:txPr>
          <a:bodyPr rot="-2700000" vert="horz"/>
          <a:lstStyle/>
          <a:p>
            <a:pPr>
              <a:defRPr sz="900"/>
            </a:pPr>
            <a:endParaRPr lang="en-US"/>
          </a:p>
        </c:txPr>
        <c:crossAx val="831725592"/>
        <c:crosses val="autoZero"/>
        <c:auto val="1"/>
        <c:lblAlgn val="ctr"/>
        <c:lblOffset val="100"/>
        <c:noMultiLvlLbl val="0"/>
      </c:catAx>
      <c:valAx>
        <c:axId val="831725592"/>
        <c:scaling>
          <c:orientation val="minMax"/>
        </c:scaling>
        <c:delete val="0"/>
        <c:axPos val="l"/>
        <c:numFmt formatCode="0%" sourceLinked="0"/>
        <c:majorTickMark val="out"/>
        <c:minorTickMark val="none"/>
        <c:tickLblPos val="nextTo"/>
        <c:txPr>
          <a:bodyPr rot="0" vert="horz"/>
          <a:lstStyle/>
          <a:p>
            <a:pPr>
              <a:defRPr/>
            </a:pPr>
            <a:endParaRPr lang="en-US"/>
          </a:p>
        </c:txPr>
        <c:crossAx val="831725200"/>
        <c:crosses val="autoZero"/>
        <c:crossBetween val="between"/>
      </c:valAx>
    </c:plotArea>
    <c:legend>
      <c:legendPos val="b"/>
      <c:layout>
        <c:manualLayout>
          <c:xMode val="edge"/>
          <c:yMode val="edge"/>
          <c:x val="0"/>
          <c:y val="0.91491415135608034"/>
          <c:w val="1"/>
          <c:h val="8.3490266841644789E-2"/>
        </c:manualLayout>
      </c:layout>
      <c:overlay val="0"/>
      <c:txPr>
        <a:bodyPr/>
        <a:lstStyle/>
        <a:p>
          <a:pPr>
            <a:defRPr sz="700"/>
          </a:pPr>
          <a:endParaRPr lang="en-US"/>
        </a:p>
      </c:txPr>
    </c:legend>
    <c:plotVisOnly val="1"/>
    <c:dispBlanksAs val="gap"/>
    <c:showDLblsOverMax val="0"/>
  </c:chart>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128256513026047E-2"/>
          <c:y val="4.4871794871794872E-2"/>
          <c:w val="0.905811623246493"/>
          <c:h val="0.70085465879265096"/>
        </c:manualLayout>
      </c:layout>
      <c:lineChart>
        <c:grouping val="standard"/>
        <c:varyColors val="0"/>
        <c:ser>
          <c:idx val="0"/>
          <c:order val="0"/>
          <c:tx>
            <c:strRef>
              <c:f>'CWAR 16'!$B$50</c:f>
              <c:strCache>
                <c:ptCount val="1"/>
                <c:pt idx="0">
                  <c:v>AI of lines in TPM</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16'!$O$50:$AA$50</c:f>
              <c:numCache>
                <c:formatCode>0%</c:formatCode>
                <c:ptCount val="13"/>
                <c:pt idx="0">
                  <c:v>0.79928571428571427</c:v>
                </c:pt>
                <c:pt idx="1">
                  <c:v>0.80078018203035384</c:v>
                </c:pt>
                <c:pt idx="2">
                  <c:v>0.80826498329563379</c:v>
                </c:pt>
                <c:pt idx="3">
                  <c:v>0.79117285081205679</c:v>
                </c:pt>
                <c:pt idx="4">
                  <c:v>0.80967947189758793</c:v>
                </c:pt>
                <c:pt idx="5">
                  <c:v>0.79841431343552693</c:v>
                </c:pt>
                <c:pt idx="6">
                  <c:v>0.78986486899108199</c:v>
                </c:pt>
                <c:pt idx="7">
                  <c:v>0.78565044665558736</c:v>
                </c:pt>
              </c:numCache>
            </c:numRef>
          </c:val>
          <c:smooth val="1"/>
          <c:extLst>
            <c:ext xmlns:c16="http://schemas.microsoft.com/office/drawing/2014/chart" uri="{C3380CC4-5D6E-409C-BE32-E72D297353CC}">
              <c16:uniqueId val="{00000000-CF6A-40BC-AA6C-2E0509896FFE}"/>
            </c:ext>
          </c:extLst>
        </c:ser>
        <c:ser>
          <c:idx val="1"/>
          <c:order val="1"/>
          <c:tx>
            <c:strRef>
              <c:f>'CWAR 16'!$B$200</c:f>
              <c:strCache>
                <c:ptCount val="1"/>
                <c:pt idx="0">
                  <c:v>AI of lines in TPM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16'!$O$200:$AA$200</c:f>
              <c:numCache>
                <c:formatCode>0%</c:formatCode>
                <c:ptCount val="13"/>
                <c:pt idx="0">
                  <c:v>0.81270833333333325</c:v>
                </c:pt>
                <c:pt idx="1">
                  <c:v>0.81270833333333325</c:v>
                </c:pt>
                <c:pt idx="2">
                  <c:v>0.81270833333333325</c:v>
                </c:pt>
                <c:pt idx="3">
                  <c:v>0.81270833333333325</c:v>
                </c:pt>
                <c:pt idx="4">
                  <c:v>0.81270833333333325</c:v>
                </c:pt>
                <c:pt idx="5">
                  <c:v>0.81270833333333325</c:v>
                </c:pt>
                <c:pt idx="6">
                  <c:v>0.81270833333333325</c:v>
                </c:pt>
                <c:pt idx="7">
                  <c:v>0.81270833333333325</c:v>
                </c:pt>
                <c:pt idx="8">
                  <c:v>0.81270833333333325</c:v>
                </c:pt>
                <c:pt idx="9">
                  <c:v>0.81270833333333325</c:v>
                </c:pt>
                <c:pt idx="10">
                  <c:v>0.81270833333333325</c:v>
                </c:pt>
                <c:pt idx="11">
                  <c:v>0.81270833333333325</c:v>
                </c:pt>
                <c:pt idx="12">
                  <c:v>0.81270833333333325</c:v>
                </c:pt>
              </c:numCache>
            </c:numRef>
          </c:val>
          <c:smooth val="0"/>
          <c:extLst>
            <c:ext xmlns:c16="http://schemas.microsoft.com/office/drawing/2014/chart" uri="{C3380CC4-5D6E-409C-BE32-E72D297353CC}">
              <c16:uniqueId val="{00000001-CF6A-40BC-AA6C-2E0509896FFE}"/>
            </c:ext>
          </c:extLst>
        </c:ser>
        <c:dLbls>
          <c:showLegendKey val="0"/>
          <c:showVal val="0"/>
          <c:showCatName val="0"/>
          <c:showSerName val="0"/>
          <c:showPercent val="0"/>
          <c:showBubbleSize val="0"/>
        </c:dLbls>
        <c:marker val="1"/>
        <c:smooth val="0"/>
        <c:axId val="831726376"/>
        <c:axId val="831726768"/>
      </c:lineChart>
      <c:catAx>
        <c:axId val="831726376"/>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831726768"/>
        <c:crosses val="autoZero"/>
        <c:auto val="1"/>
        <c:lblAlgn val="ctr"/>
        <c:lblOffset val="100"/>
        <c:noMultiLvlLbl val="0"/>
      </c:catAx>
      <c:valAx>
        <c:axId val="831726768"/>
        <c:scaling>
          <c:orientation val="minMax"/>
        </c:scaling>
        <c:delete val="0"/>
        <c:axPos val="l"/>
        <c:numFmt formatCode="0%" sourceLinked="0"/>
        <c:majorTickMark val="out"/>
        <c:minorTickMark val="none"/>
        <c:tickLblPos val="nextTo"/>
        <c:txPr>
          <a:bodyPr rot="0" vert="horz"/>
          <a:lstStyle/>
          <a:p>
            <a:pPr>
              <a:defRPr/>
            </a:pPr>
            <a:endParaRPr lang="en-US"/>
          </a:p>
        </c:txPr>
        <c:crossAx val="831726376"/>
        <c:crosses val="autoZero"/>
        <c:crossBetween val="between"/>
      </c:valAx>
    </c:plotArea>
    <c:legend>
      <c:legendPos val="b"/>
      <c:layout>
        <c:manualLayout>
          <c:xMode val="edge"/>
          <c:yMode val="edge"/>
          <c:x val="1.0559275437285662E-2"/>
          <c:y val="0.94531167979002628"/>
          <c:w val="0.96975688257945858"/>
          <c:h val="5.4688320209973752E-2"/>
        </c:manualLayout>
      </c:layout>
      <c:overlay val="0"/>
      <c:txPr>
        <a:bodyPr/>
        <a:lstStyle/>
        <a:p>
          <a:pPr>
            <a:defRPr sz="700"/>
          </a:pPr>
          <a:endParaRPr lang="en-US"/>
        </a:p>
      </c:txPr>
    </c:legend>
    <c:plotVisOnly val="1"/>
    <c:dispBlanksAs val="gap"/>
    <c:showDLblsOverMax val="0"/>
  </c:chart>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128256513026047E-2"/>
          <c:y val="4.4871794871794872E-2"/>
          <c:w val="0.905811623246493"/>
          <c:h val="0.67307692307692313"/>
        </c:manualLayout>
      </c:layout>
      <c:lineChart>
        <c:grouping val="standard"/>
        <c:varyColors val="0"/>
        <c:ser>
          <c:idx val="0"/>
          <c:order val="0"/>
          <c:tx>
            <c:strRef>
              <c:f>'CWAR 16'!$B$52</c:f>
              <c:strCache>
                <c:ptCount val="1"/>
                <c:pt idx="0">
                  <c:v>MTBS of Pilot Lines</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16'!$O$52:$AA$52</c:f>
              <c:numCache>
                <c:formatCode>0.00</c:formatCode>
                <c:ptCount val="13"/>
                <c:pt idx="0">
                  <c:v>7.0640476190476189</c:v>
                </c:pt>
                <c:pt idx="1">
                  <c:v>5.4450000000000003</c:v>
                </c:pt>
                <c:pt idx="2">
                  <c:v>4.5285714285714294</c:v>
                </c:pt>
                <c:pt idx="3">
                  <c:v>6.3642857142857139</c:v>
                </c:pt>
                <c:pt idx="4">
                  <c:v>4.0871428571428572</c:v>
                </c:pt>
                <c:pt idx="5">
                  <c:v>4.4685714285714289</c:v>
                </c:pt>
                <c:pt idx="6">
                  <c:v>4.3771428571428572</c:v>
                </c:pt>
                <c:pt idx="7">
                  <c:v>6.0483333333333347</c:v>
                </c:pt>
              </c:numCache>
            </c:numRef>
          </c:val>
          <c:smooth val="1"/>
          <c:extLst>
            <c:ext xmlns:c16="http://schemas.microsoft.com/office/drawing/2014/chart" uri="{C3380CC4-5D6E-409C-BE32-E72D297353CC}">
              <c16:uniqueId val="{00000000-B0B1-472B-AFDE-9044CD911A59}"/>
            </c:ext>
          </c:extLst>
        </c:ser>
        <c:ser>
          <c:idx val="1"/>
          <c:order val="1"/>
          <c:tx>
            <c:strRef>
              <c:f>'CWAR 16'!$B$202</c:f>
              <c:strCache>
                <c:ptCount val="1"/>
                <c:pt idx="0">
                  <c:v>MTBS of Pilot Lines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16'!$O$202:$AA$202</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B0B1-472B-AFDE-9044CD911A59}"/>
            </c:ext>
          </c:extLst>
        </c:ser>
        <c:dLbls>
          <c:showLegendKey val="0"/>
          <c:showVal val="0"/>
          <c:showCatName val="0"/>
          <c:showSerName val="0"/>
          <c:showPercent val="0"/>
          <c:showBubbleSize val="0"/>
        </c:dLbls>
        <c:marker val="1"/>
        <c:smooth val="0"/>
        <c:axId val="831727552"/>
        <c:axId val="831727944"/>
      </c:lineChart>
      <c:catAx>
        <c:axId val="831727552"/>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831727944"/>
        <c:crosses val="autoZero"/>
        <c:auto val="1"/>
        <c:lblAlgn val="ctr"/>
        <c:lblOffset val="100"/>
        <c:noMultiLvlLbl val="0"/>
      </c:catAx>
      <c:valAx>
        <c:axId val="831727944"/>
        <c:scaling>
          <c:orientation val="minMax"/>
        </c:scaling>
        <c:delete val="0"/>
        <c:axPos val="l"/>
        <c:numFmt formatCode="0%" sourceLinked="0"/>
        <c:majorTickMark val="out"/>
        <c:minorTickMark val="none"/>
        <c:tickLblPos val="nextTo"/>
        <c:txPr>
          <a:bodyPr rot="0" vert="horz"/>
          <a:lstStyle/>
          <a:p>
            <a:pPr>
              <a:defRPr/>
            </a:pPr>
            <a:endParaRPr lang="en-US"/>
          </a:p>
        </c:txPr>
        <c:crossAx val="831727552"/>
        <c:crosses val="autoZero"/>
        <c:crossBetween val="between"/>
      </c:valAx>
    </c:plotArea>
    <c:legend>
      <c:legendPos val="b"/>
      <c:layout>
        <c:manualLayout>
          <c:xMode val="edge"/>
          <c:yMode val="edge"/>
          <c:x val="0"/>
          <c:y val="0.93864829396325444"/>
          <c:w val="0.9995213338717277"/>
          <c:h val="5.4407261592300964E-2"/>
        </c:manualLayout>
      </c:layout>
      <c:overlay val="0"/>
      <c:txPr>
        <a:bodyPr/>
        <a:lstStyle/>
        <a:p>
          <a:pPr>
            <a:defRPr sz="700"/>
          </a:pPr>
          <a:endParaRPr lang="en-US"/>
        </a:p>
      </c:txPr>
    </c:legend>
    <c:plotVisOnly val="1"/>
    <c:dispBlanksAs val="gap"/>
    <c:showDLblsOverMax val="0"/>
  </c:chart>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title>
    <c:autoTitleDeleted val="0"/>
    <c:plotArea>
      <c:layout>
        <c:manualLayout>
          <c:layoutTarget val="inner"/>
          <c:xMode val="edge"/>
          <c:yMode val="edge"/>
          <c:x val="6.4128256513026047E-2"/>
          <c:y val="3.3906386701662294E-2"/>
          <c:w val="0.905811623246493"/>
          <c:h val="0.66613243657042864"/>
        </c:manualLayout>
      </c:layout>
      <c:lineChart>
        <c:grouping val="standard"/>
        <c:varyColors val="0"/>
        <c:ser>
          <c:idx val="0"/>
          <c:order val="0"/>
          <c:tx>
            <c:strRef>
              <c:f>'CWAR 16'!$B$49</c:f>
              <c:strCache>
                <c:ptCount val="1"/>
                <c:pt idx="0">
                  <c:v>AI of Pilot Lines </c:v>
                </c:pt>
              </c:strCache>
            </c:strRef>
          </c:tx>
          <c:marker>
            <c:symbol val="square"/>
            <c:size val="3"/>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16'!$O$49:$AA$49</c:f>
              <c:numCache>
                <c:formatCode>0%</c:formatCode>
                <c:ptCount val="13"/>
                <c:pt idx="0">
                  <c:v>0.84284990191386167</c:v>
                </c:pt>
                <c:pt idx="1">
                  <c:v>0.83543420987921913</c:v>
                </c:pt>
                <c:pt idx="2">
                  <c:v>0.85355404394783818</c:v>
                </c:pt>
                <c:pt idx="3">
                  <c:v>0.81664748807274423</c:v>
                </c:pt>
                <c:pt idx="4">
                  <c:v>0.84967620009876621</c:v>
                </c:pt>
                <c:pt idx="5">
                  <c:v>0.84411439654233056</c:v>
                </c:pt>
                <c:pt idx="6">
                  <c:v>0.84997633248772642</c:v>
                </c:pt>
                <c:pt idx="7">
                  <c:v>0.82654846636222556</c:v>
                </c:pt>
              </c:numCache>
            </c:numRef>
          </c:val>
          <c:smooth val="1"/>
          <c:extLst>
            <c:ext xmlns:c16="http://schemas.microsoft.com/office/drawing/2014/chart" uri="{C3380CC4-5D6E-409C-BE32-E72D297353CC}">
              <c16:uniqueId val="{00000000-D36A-4A4F-A299-088DC0149517}"/>
            </c:ext>
          </c:extLst>
        </c:ser>
        <c:ser>
          <c:idx val="1"/>
          <c:order val="1"/>
          <c:tx>
            <c:strRef>
              <c:f>'CWAR 16'!$B$203</c:f>
              <c:strCache>
                <c:ptCount val="1"/>
                <c:pt idx="0">
                  <c:v>AI of Pilot Lines  Target</c:v>
                </c:pt>
              </c:strCache>
            </c:strRef>
          </c:tx>
          <c:spPr>
            <a:ln>
              <a:solidFill>
                <a:schemeClr val="tx1"/>
              </a:solidFill>
            </a:ln>
          </c:spPr>
          <c:marker>
            <c:symbol val="none"/>
          </c:marker>
          <c:cat>
            <c:strRef>
              <c:f>'CWAR 16'!$O$3:$AA$3</c:f>
              <c:strCache>
                <c:ptCount val="13"/>
                <c:pt idx="0">
                  <c:v>YTD '16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'CWAR 16'!$O$203:$AA$203</c:f>
              <c:numCache>
                <c:formatCode>0%</c:formatCode>
                <c:ptCount val="13"/>
                <c:pt idx="0">
                  <c:v>0.87445075757575763</c:v>
                </c:pt>
                <c:pt idx="1">
                  <c:v>0.87445075757575763</c:v>
                </c:pt>
                <c:pt idx="2">
                  <c:v>0.87445075757575763</c:v>
                </c:pt>
                <c:pt idx="3">
                  <c:v>0.87445075757575763</c:v>
                </c:pt>
                <c:pt idx="4">
                  <c:v>0.87445075757575763</c:v>
                </c:pt>
                <c:pt idx="5">
                  <c:v>0.87445075757575763</c:v>
                </c:pt>
                <c:pt idx="6">
                  <c:v>0.87445075757575763</c:v>
                </c:pt>
                <c:pt idx="7">
                  <c:v>0.87445075757575763</c:v>
                </c:pt>
                <c:pt idx="8">
                  <c:v>0.87445075757575763</c:v>
                </c:pt>
                <c:pt idx="9">
                  <c:v>0.87445075757575763</c:v>
                </c:pt>
                <c:pt idx="10">
                  <c:v>0.87445075757575763</c:v>
                </c:pt>
                <c:pt idx="11">
                  <c:v>0.87445075757575763</c:v>
                </c:pt>
                <c:pt idx="12">
                  <c:v>0.87445075757575763</c:v>
                </c:pt>
              </c:numCache>
            </c:numRef>
          </c:val>
          <c:smooth val="0"/>
          <c:extLst>
            <c:ext xmlns:c16="http://schemas.microsoft.com/office/drawing/2014/chart" uri="{C3380CC4-5D6E-409C-BE32-E72D297353CC}">
              <c16:uniqueId val="{00000001-D36A-4A4F-A299-088DC0149517}"/>
            </c:ext>
          </c:extLst>
        </c:ser>
        <c:dLbls>
          <c:showLegendKey val="0"/>
          <c:showVal val="0"/>
          <c:showCatName val="0"/>
          <c:showSerName val="0"/>
          <c:showPercent val="0"/>
          <c:showBubbleSize val="0"/>
        </c:dLbls>
        <c:marker val="1"/>
        <c:smooth val="0"/>
        <c:axId val="831728728"/>
        <c:axId val="831729120"/>
      </c:lineChart>
      <c:catAx>
        <c:axId val="831728728"/>
        <c:scaling>
          <c:orientation val="minMax"/>
        </c:scaling>
        <c:delete val="0"/>
        <c:axPos val="b"/>
        <c:numFmt formatCode="General" sourceLinked="1"/>
        <c:majorTickMark val="out"/>
        <c:minorTickMark val="none"/>
        <c:tickLblPos val="nextTo"/>
        <c:txPr>
          <a:bodyPr rot="-2700000" vert="horz"/>
          <a:lstStyle/>
          <a:p>
            <a:pPr>
              <a:defRPr sz="900"/>
            </a:pPr>
            <a:endParaRPr lang="en-US"/>
          </a:p>
        </c:txPr>
        <c:crossAx val="831729120"/>
        <c:crosses val="autoZero"/>
        <c:auto val="1"/>
        <c:lblAlgn val="ctr"/>
        <c:lblOffset val="100"/>
        <c:noMultiLvlLbl val="0"/>
      </c:catAx>
      <c:valAx>
        <c:axId val="831729120"/>
        <c:scaling>
          <c:orientation val="minMax"/>
          <c:max val="1"/>
        </c:scaling>
        <c:delete val="0"/>
        <c:axPos val="l"/>
        <c:majorGridlines/>
        <c:numFmt formatCode="0%" sourceLinked="0"/>
        <c:majorTickMark val="out"/>
        <c:minorTickMark val="none"/>
        <c:tickLblPos val="nextTo"/>
        <c:txPr>
          <a:bodyPr rot="0" vert="horz"/>
          <a:lstStyle/>
          <a:p>
            <a:pPr>
              <a:defRPr/>
            </a:pPr>
            <a:endParaRPr lang="en-US"/>
          </a:p>
        </c:txPr>
        <c:crossAx val="831728728"/>
        <c:crosses val="autoZero"/>
        <c:crossBetween val="between"/>
      </c:valAx>
    </c:plotArea>
    <c:legend>
      <c:legendPos val="b"/>
      <c:layout>
        <c:manualLayout>
          <c:xMode val="edge"/>
          <c:yMode val="edge"/>
          <c:x val="7.2907553222512458E-4"/>
          <c:y val="0.91492891513560803"/>
          <c:w val="0.98073558112928194"/>
          <c:h val="8.5071084864391952E-2"/>
        </c:manualLayout>
      </c:layout>
      <c:overlay val="0"/>
      <c:txPr>
        <a:bodyPr/>
        <a:lstStyle/>
        <a:p>
          <a:pPr>
            <a:defRPr sz="700"/>
          </a:pPr>
          <a:endParaRPr lang="en-US"/>
        </a:p>
      </c:txPr>
    </c:legend>
    <c:plotVisOnly val="1"/>
    <c:dispBlanksAs val="gap"/>
    <c:showDLblsOverMax val="0"/>
  </c:chart>
  <c:spPr>
    <a:gradFill rotWithShape="1">
      <a:gsLst>
        <a:gs pos="0">
          <a:srgbClr val="4BACC6">
            <a:tint val="50000"/>
            <a:satMod val="300000"/>
          </a:srgbClr>
        </a:gs>
        <a:gs pos="35000">
          <a:srgbClr val="4BACC6">
            <a:tint val="37000"/>
            <a:satMod val="300000"/>
          </a:srgbClr>
        </a:gs>
        <a:gs pos="100000">
          <a:srgbClr val="4BACC6">
            <a:tint val="15000"/>
            <a:satMod val="350000"/>
          </a:srgbClr>
        </a:gs>
      </a:gsLst>
      <a:lin ang="16200000" scaled="1"/>
    </a:gradFill>
    <a:ln w="9525" cap="flat" cmpd="sng" algn="ctr">
      <a:solidFill>
        <a:srgbClr val="4BACC6">
          <a:shade val="95000"/>
          <a:satMod val="105000"/>
        </a:srgbClr>
      </a:solidFill>
      <a:prstDash val="solid"/>
    </a:ln>
    <a:effectLst>
      <a:outerShdw blurRad="40000" dist="20000" dir="5400000" rotWithShape="0">
        <a:srgbClr val="000000">
          <a:alpha val="38000"/>
        </a:srgbClr>
      </a:outerShdw>
    </a:effectLst>
  </c:spPr>
  <c:txPr>
    <a:bodyPr/>
    <a:lstStyle/>
    <a:p>
      <a:pPr>
        <a:defRPr>
          <a:solidFill>
            <a:sysClr val="windowText" lastClr="000000"/>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5" Type="http://schemas.openxmlformats.org/officeDocument/2006/relationships/hyperlink" Target="#'Summary per factory'!A1"/><Relationship Id="rId4"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3" Type="http://schemas.openxmlformats.org/officeDocument/2006/relationships/hyperlink" Target="#'Tema 16'!A1"/><Relationship Id="rId18" Type="http://schemas.openxmlformats.org/officeDocument/2006/relationships/hyperlink" Target="#TPM!A1"/><Relationship Id="rId26" Type="http://schemas.openxmlformats.org/officeDocument/2006/relationships/hyperlink" Target="#SHE!A1"/><Relationship Id="rId39" Type="http://schemas.openxmlformats.org/officeDocument/2006/relationships/image" Target="../media/image18.png"/><Relationship Id="rId21" Type="http://schemas.openxmlformats.org/officeDocument/2006/relationships/image" Target="../media/image9.png"/><Relationship Id="rId34" Type="http://schemas.openxmlformats.org/officeDocument/2006/relationships/hyperlink" Target="#'Dakar 15'!A1"/><Relationship Id="rId42" Type="http://schemas.openxmlformats.org/officeDocument/2006/relationships/hyperlink" Target="#Trend!A1"/><Relationship Id="rId47" Type="http://schemas.openxmlformats.org/officeDocument/2006/relationships/image" Target="../media/image23.png"/><Relationship Id="rId7" Type="http://schemas.openxmlformats.org/officeDocument/2006/relationships/image" Target="../media/image6.png"/><Relationship Id="rId2" Type="http://schemas.openxmlformats.org/officeDocument/2006/relationships/image" Target="../media/image4.jpeg"/><Relationship Id="rId16" Type="http://schemas.openxmlformats.org/officeDocument/2006/relationships/hyperlink" Target="#'Yopougon 16'!A1"/><Relationship Id="rId29" Type="http://schemas.openxmlformats.org/officeDocument/2006/relationships/image" Target="../media/image13.jpeg"/><Relationship Id="rId1" Type="http://schemas.openxmlformats.org/officeDocument/2006/relationships/image" Target="../media/image3.jpeg"/><Relationship Id="rId6" Type="http://schemas.openxmlformats.org/officeDocument/2006/relationships/hyperlink" Target="#PRODUCTIVITY!A1"/><Relationship Id="rId11" Type="http://schemas.openxmlformats.org/officeDocument/2006/relationships/hyperlink" Target="#'Agbara 16'!A1"/><Relationship Id="rId24" Type="http://schemas.openxmlformats.org/officeDocument/2006/relationships/hyperlink" Target="#Motivation!A1"/><Relationship Id="rId32" Type="http://schemas.openxmlformats.org/officeDocument/2006/relationships/hyperlink" Target="#'Agbara 15'!A1"/><Relationship Id="rId37" Type="http://schemas.openxmlformats.org/officeDocument/2006/relationships/image" Target="../media/image17.jpeg"/><Relationship Id="rId40" Type="http://schemas.openxmlformats.org/officeDocument/2006/relationships/hyperlink" Target="#'Flowergate 15'!A1"/><Relationship Id="rId45" Type="http://schemas.openxmlformats.org/officeDocument/2006/relationships/image" Target="../media/image22.png"/><Relationship Id="rId5" Type="http://schemas.openxmlformats.org/officeDocument/2006/relationships/hyperlink" Target="#'Summary per factory'!A1"/><Relationship Id="rId15" Type="http://schemas.openxmlformats.org/officeDocument/2006/relationships/hyperlink" Target="#'Douala 16'!A1"/><Relationship Id="rId23" Type="http://schemas.openxmlformats.org/officeDocument/2006/relationships/image" Target="../media/image10.jpeg"/><Relationship Id="rId28" Type="http://schemas.openxmlformats.org/officeDocument/2006/relationships/hyperlink" Target="#'Abidjan 15'!A1"/><Relationship Id="rId36" Type="http://schemas.openxmlformats.org/officeDocument/2006/relationships/hyperlink" Target="#'Douala 15'!A1"/><Relationship Id="rId10" Type="http://schemas.microsoft.com/office/2007/relationships/hdphoto" Target="../media/hdphoto1.wdp"/><Relationship Id="rId19" Type="http://schemas.openxmlformats.org/officeDocument/2006/relationships/image" Target="../media/image8.jpeg"/><Relationship Id="rId31" Type="http://schemas.openxmlformats.org/officeDocument/2006/relationships/image" Target="../media/image14.jpeg"/><Relationship Id="rId44" Type="http://schemas.openxmlformats.org/officeDocument/2006/relationships/image" Target="../media/image21.png"/><Relationship Id="rId4" Type="http://schemas.openxmlformats.org/officeDocument/2006/relationships/image" Target="../media/image5.png"/><Relationship Id="rId9" Type="http://schemas.openxmlformats.org/officeDocument/2006/relationships/image" Target="../media/image7.png"/><Relationship Id="rId14" Type="http://schemas.openxmlformats.org/officeDocument/2006/relationships/hyperlink" Target="#'Dakar 16'!A1"/><Relationship Id="rId22" Type="http://schemas.openxmlformats.org/officeDocument/2006/relationships/hyperlink" Target="#QA!A1"/><Relationship Id="rId27" Type="http://schemas.openxmlformats.org/officeDocument/2006/relationships/image" Target="../media/image12.jpeg"/><Relationship Id="rId30" Type="http://schemas.openxmlformats.org/officeDocument/2006/relationships/hyperlink" Target="#'Yopougon 15'!A1"/><Relationship Id="rId35" Type="http://schemas.openxmlformats.org/officeDocument/2006/relationships/image" Target="../media/image16.jpeg"/><Relationship Id="rId43" Type="http://schemas.openxmlformats.org/officeDocument/2006/relationships/image" Target="../media/image20.jpeg"/><Relationship Id="rId8" Type="http://schemas.openxmlformats.org/officeDocument/2006/relationships/hyperlink" Target="#Help!A1"/><Relationship Id="rId3" Type="http://schemas.openxmlformats.org/officeDocument/2006/relationships/hyperlink" Target="#'CWAR 16'!A1"/><Relationship Id="rId12" Type="http://schemas.openxmlformats.org/officeDocument/2006/relationships/hyperlink" Target="#'Flowergate 16'!A1"/><Relationship Id="rId17" Type="http://schemas.openxmlformats.org/officeDocument/2006/relationships/hyperlink" Target="#'Abidjan 16'!A1"/><Relationship Id="rId25" Type="http://schemas.openxmlformats.org/officeDocument/2006/relationships/image" Target="../media/image11.jpeg"/><Relationship Id="rId33" Type="http://schemas.openxmlformats.org/officeDocument/2006/relationships/image" Target="../media/image15.jpeg"/><Relationship Id="rId38" Type="http://schemas.openxmlformats.org/officeDocument/2006/relationships/hyperlink" Target="#'Tema 15'!A1"/><Relationship Id="rId46" Type="http://schemas.openxmlformats.org/officeDocument/2006/relationships/hyperlink" Target="#'COST '!A1"/><Relationship Id="rId20" Type="http://schemas.openxmlformats.org/officeDocument/2006/relationships/hyperlink" Target="#Delivery!A1"/><Relationship Id="rId41" Type="http://schemas.openxmlformats.org/officeDocument/2006/relationships/image" Target="../media/image1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hyperlink" Target="#'CWAR 16'!A1"/></Relationships>
</file>

<file path=xl/drawings/_rels/drawing11.xml.rels><?xml version="1.0" encoding="UTF-8" standalone="yes"?>
<Relationships xmlns="http://schemas.openxmlformats.org/package/2006/relationships"><Relationship Id="rId2" Type="http://schemas.openxmlformats.org/officeDocument/2006/relationships/hyperlink" Target="#Access!A1"/><Relationship Id="rId1" Type="http://schemas.openxmlformats.org/officeDocument/2006/relationships/hyperlink" Target="#Summary!A1"/></Relationships>
</file>

<file path=xl/drawings/_rels/drawing1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jpeg"/><Relationship Id="rId18" Type="http://schemas.openxmlformats.org/officeDocument/2006/relationships/image" Target="../media/image25.jpeg"/><Relationship Id="rId3" Type="http://schemas.openxmlformats.org/officeDocument/2006/relationships/image" Target="../media/image12.jpeg"/><Relationship Id="rId7" Type="http://schemas.openxmlformats.org/officeDocument/2006/relationships/image" Target="../media/image6.png"/><Relationship Id="rId12" Type="http://schemas.openxmlformats.org/officeDocument/2006/relationships/image" Target="../media/image13.jpeg"/><Relationship Id="rId17" Type="http://schemas.openxmlformats.org/officeDocument/2006/relationships/image" Target="../media/image18.png"/><Relationship Id="rId2" Type="http://schemas.openxmlformats.org/officeDocument/2006/relationships/image" Target="../media/image10.jpeg"/><Relationship Id="rId16" Type="http://schemas.openxmlformats.org/officeDocument/2006/relationships/image" Target="../media/image17.jpeg"/><Relationship Id="rId1" Type="http://schemas.openxmlformats.org/officeDocument/2006/relationships/hyperlink" Target="#Access!A1"/><Relationship Id="rId6" Type="http://schemas.openxmlformats.org/officeDocument/2006/relationships/image" Target="../media/image23.png"/><Relationship Id="rId11" Type="http://schemas.openxmlformats.org/officeDocument/2006/relationships/image" Target="../media/image20.jpeg"/><Relationship Id="rId5" Type="http://schemas.openxmlformats.org/officeDocument/2006/relationships/hyperlink" Target="#'COST '!A1"/><Relationship Id="rId15" Type="http://schemas.openxmlformats.org/officeDocument/2006/relationships/image" Target="../media/image16.jpeg"/><Relationship Id="rId10" Type="http://schemas.openxmlformats.org/officeDocument/2006/relationships/image" Target="../media/image8.jpeg"/><Relationship Id="rId4" Type="http://schemas.openxmlformats.org/officeDocument/2006/relationships/image" Target="../media/image11.jpeg"/><Relationship Id="rId9" Type="http://schemas.openxmlformats.org/officeDocument/2006/relationships/image" Target="../media/image5.png"/><Relationship Id="rId14" Type="http://schemas.openxmlformats.org/officeDocument/2006/relationships/image" Target="../media/image15.jpeg"/></Relationships>
</file>

<file path=xl/drawings/_rels/drawing13.xml.rels><?xml version="1.0" encoding="UTF-8" standalone="yes"?>
<Relationships xmlns="http://schemas.openxmlformats.org/package/2006/relationships"><Relationship Id="rId8" Type="http://schemas.openxmlformats.org/officeDocument/2006/relationships/hyperlink" Target="#'Summary per factory'!A1"/><Relationship Id="rId13" Type="http://schemas.openxmlformats.org/officeDocument/2006/relationships/hyperlink" Target="#'COST '!A1"/><Relationship Id="rId18" Type="http://schemas.openxmlformats.org/officeDocument/2006/relationships/chart" Target="../charts/chart11.xml"/><Relationship Id="rId3" Type="http://schemas.openxmlformats.org/officeDocument/2006/relationships/chart" Target="../charts/chart3.xml"/><Relationship Id="rId21" Type="http://schemas.openxmlformats.org/officeDocument/2006/relationships/chart" Target="../charts/chart14.xml"/><Relationship Id="rId7" Type="http://schemas.openxmlformats.org/officeDocument/2006/relationships/chart" Target="../charts/chart7.xml"/><Relationship Id="rId12" Type="http://schemas.openxmlformats.org/officeDocument/2006/relationships/hyperlink" Target="#QA!A1"/><Relationship Id="rId17" Type="http://schemas.openxmlformats.org/officeDocument/2006/relationships/chart" Target="../charts/chart10.xml"/><Relationship Id="rId2" Type="http://schemas.openxmlformats.org/officeDocument/2006/relationships/chart" Target="../charts/chart2.xml"/><Relationship Id="rId16" Type="http://schemas.openxmlformats.org/officeDocument/2006/relationships/chart" Target="../charts/chart9.xml"/><Relationship Id="rId20" Type="http://schemas.openxmlformats.org/officeDocument/2006/relationships/chart" Target="../charts/chart13.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Delivery!A1"/><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hyperlink" Target="#PRODUCTIVITY!A1"/><Relationship Id="rId19" Type="http://schemas.openxmlformats.org/officeDocument/2006/relationships/chart" Target="../charts/chart12.xml"/><Relationship Id="rId4" Type="http://schemas.openxmlformats.org/officeDocument/2006/relationships/chart" Target="../charts/chart4.xml"/><Relationship Id="rId9" Type="http://schemas.openxmlformats.org/officeDocument/2006/relationships/hyperlink" Target="#Motivation!A1"/><Relationship Id="rId14" Type="http://schemas.openxmlformats.org/officeDocument/2006/relationships/hyperlink" Target="#TPM!A1"/><Relationship Id="rId22" Type="http://schemas.openxmlformats.org/officeDocument/2006/relationships/hyperlink" Target="#Access!A1"/></Relationships>
</file>

<file path=xl/drawings/_rels/drawing14.xml.rels><?xml version="1.0" encoding="UTF-8" standalone="yes"?>
<Relationships xmlns="http://schemas.openxmlformats.org/package/2006/relationships"><Relationship Id="rId2" Type="http://schemas.openxmlformats.org/officeDocument/2006/relationships/hyperlink" Target="#Access!A1"/><Relationship Id="rId1" Type="http://schemas.openxmlformats.org/officeDocument/2006/relationships/hyperlink" Target="#Summary!A1"/></Relationships>
</file>

<file path=xl/drawings/_rels/drawing15.xml.rels><?xml version="1.0" encoding="UTF-8" standalone="yes"?>
<Relationships xmlns="http://schemas.openxmlformats.org/package/2006/relationships"><Relationship Id="rId8" Type="http://schemas.openxmlformats.org/officeDocument/2006/relationships/hyperlink" Target="#QA!A1"/><Relationship Id="rId13" Type="http://schemas.openxmlformats.org/officeDocument/2006/relationships/chart" Target="../charts/chart20.xml"/><Relationship Id="rId3" Type="http://schemas.openxmlformats.org/officeDocument/2006/relationships/chart" Target="../charts/chart17.xml"/><Relationship Id="rId7" Type="http://schemas.openxmlformats.org/officeDocument/2006/relationships/hyperlink" Target="#SHE!A1"/><Relationship Id="rId12" Type="http://schemas.openxmlformats.org/officeDocument/2006/relationships/chart" Target="../charts/chart19.xml"/><Relationship Id="rId2" Type="http://schemas.openxmlformats.org/officeDocument/2006/relationships/chart" Target="../charts/chart16.xml"/><Relationship Id="rId16" Type="http://schemas.openxmlformats.org/officeDocument/2006/relationships/hyperlink" Target="#Access!A1"/><Relationship Id="rId1" Type="http://schemas.openxmlformats.org/officeDocument/2006/relationships/chart" Target="../charts/chart15.xml"/><Relationship Id="rId6" Type="http://schemas.openxmlformats.org/officeDocument/2006/relationships/hyperlink" Target="#Delivery!A1"/><Relationship Id="rId11" Type="http://schemas.openxmlformats.org/officeDocument/2006/relationships/chart" Target="../charts/chart18.xml"/><Relationship Id="rId5" Type="http://schemas.openxmlformats.org/officeDocument/2006/relationships/hyperlink" Target="#PRODUCTIVITY!A1"/><Relationship Id="rId15" Type="http://schemas.openxmlformats.org/officeDocument/2006/relationships/chart" Target="../charts/chart22.xml"/><Relationship Id="rId10" Type="http://schemas.openxmlformats.org/officeDocument/2006/relationships/hyperlink" Target="#TPM!A1"/><Relationship Id="rId4" Type="http://schemas.openxmlformats.org/officeDocument/2006/relationships/hyperlink" Target="#'Summary per factory'!A1"/><Relationship Id="rId9" Type="http://schemas.openxmlformats.org/officeDocument/2006/relationships/hyperlink" Target="#'COST '!A1"/><Relationship Id="rId14"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8" Type="http://schemas.openxmlformats.org/officeDocument/2006/relationships/hyperlink" Target="#Motivation!A1"/><Relationship Id="rId13" Type="http://schemas.openxmlformats.org/officeDocument/2006/relationships/hyperlink" Target="#TPM!A1"/><Relationship Id="rId18" Type="http://schemas.openxmlformats.org/officeDocument/2006/relationships/chart" Target="../charts/chart33.xml"/><Relationship Id="rId3" Type="http://schemas.openxmlformats.org/officeDocument/2006/relationships/chart" Target="../charts/chart24.xml"/><Relationship Id="rId21" Type="http://schemas.openxmlformats.org/officeDocument/2006/relationships/chart" Target="../charts/chart36.xml"/><Relationship Id="rId7" Type="http://schemas.openxmlformats.org/officeDocument/2006/relationships/chart" Target="../charts/chart28.xml"/><Relationship Id="rId12" Type="http://schemas.openxmlformats.org/officeDocument/2006/relationships/hyperlink" Target="#'COST '!A1"/><Relationship Id="rId17" Type="http://schemas.openxmlformats.org/officeDocument/2006/relationships/chart" Target="../charts/chart32.xml"/><Relationship Id="rId2" Type="http://schemas.openxmlformats.org/officeDocument/2006/relationships/chart" Target="../charts/chart23.xml"/><Relationship Id="rId16" Type="http://schemas.openxmlformats.org/officeDocument/2006/relationships/chart" Target="../charts/chart31.xml"/><Relationship Id="rId20" Type="http://schemas.openxmlformats.org/officeDocument/2006/relationships/chart" Target="../charts/chart35.xml"/><Relationship Id="rId1" Type="http://schemas.openxmlformats.org/officeDocument/2006/relationships/hyperlink" Target="#'Summary per factory'!A1"/><Relationship Id="rId6" Type="http://schemas.openxmlformats.org/officeDocument/2006/relationships/chart" Target="../charts/chart27.xml"/><Relationship Id="rId11" Type="http://schemas.openxmlformats.org/officeDocument/2006/relationships/hyperlink" Target="#SHE!A1"/><Relationship Id="rId5" Type="http://schemas.openxmlformats.org/officeDocument/2006/relationships/chart" Target="../charts/chart26.xml"/><Relationship Id="rId15" Type="http://schemas.openxmlformats.org/officeDocument/2006/relationships/chart" Target="../charts/chart30.xml"/><Relationship Id="rId10" Type="http://schemas.openxmlformats.org/officeDocument/2006/relationships/hyperlink" Target="#Delivery!A1"/><Relationship Id="rId19" Type="http://schemas.openxmlformats.org/officeDocument/2006/relationships/chart" Target="../charts/chart34.xml"/><Relationship Id="rId4" Type="http://schemas.openxmlformats.org/officeDocument/2006/relationships/chart" Target="../charts/chart25.xml"/><Relationship Id="rId9" Type="http://schemas.openxmlformats.org/officeDocument/2006/relationships/hyperlink" Target="#PRODUCTIVITY!A1"/><Relationship Id="rId14" Type="http://schemas.openxmlformats.org/officeDocument/2006/relationships/chart" Target="../charts/chart29.xml"/><Relationship Id="rId22" Type="http://schemas.openxmlformats.org/officeDocument/2006/relationships/hyperlink" Target="#Access!A1"/></Relationships>
</file>

<file path=xl/drawings/_rels/drawing18.xml.rels><?xml version="1.0" encoding="UTF-8" standalone="yes"?>
<Relationships xmlns="http://schemas.openxmlformats.org/package/2006/relationships"><Relationship Id="rId8" Type="http://schemas.openxmlformats.org/officeDocument/2006/relationships/hyperlink" Target="#QA!A1"/><Relationship Id="rId13" Type="http://schemas.openxmlformats.org/officeDocument/2006/relationships/chart" Target="../charts/chart42.xml"/><Relationship Id="rId18" Type="http://schemas.openxmlformats.org/officeDocument/2006/relationships/chart" Target="../charts/chart47.xml"/><Relationship Id="rId3" Type="http://schemas.openxmlformats.org/officeDocument/2006/relationships/chart" Target="../charts/chart38.xml"/><Relationship Id="rId7" Type="http://schemas.openxmlformats.org/officeDocument/2006/relationships/hyperlink" Target="#SHE!A1"/><Relationship Id="rId12" Type="http://schemas.openxmlformats.org/officeDocument/2006/relationships/chart" Target="../charts/chart41.xml"/><Relationship Id="rId17" Type="http://schemas.openxmlformats.org/officeDocument/2006/relationships/chart" Target="../charts/chart46.xml"/><Relationship Id="rId2" Type="http://schemas.openxmlformats.org/officeDocument/2006/relationships/chart" Target="../charts/chart37.xml"/><Relationship Id="rId16" Type="http://schemas.openxmlformats.org/officeDocument/2006/relationships/chart" Target="../charts/chart45.xml"/><Relationship Id="rId20" Type="http://schemas.openxmlformats.org/officeDocument/2006/relationships/hyperlink" Target="#Access!A1"/><Relationship Id="rId1" Type="http://schemas.openxmlformats.org/officeDocument/2006/relationships/hyperlink" Target="#'Summary per factory'!A1"/><Relationship Id="rId6" Type="http://schemas.openxmlformats.org/officeDocument/2006/relationships/hyperlink" Target="#Delivery!A1"/><Relationship Id="rId11" Type="http://schemas.openxmlformats.org/officeDocument/2006/relationships/chart" Target="../charts/chart40.xml"/><Relationship Id="rId5" Type="http://schemas.openxmlformats.org/officeDocument/2006/relationships/hyperlink" Target="#Motivation!A1"/><Relationship Id="rId15" Type="http://schemas.openxmlformats.org/officeDocument/2006/relationships/chart" Target="../charts/chart44.xml"/><Relationship Id="rId10" Type="http://schemas.openxmlformats.org/officeDocument/2006/relationships/hyperlink" Target="#TPM!A1"/><Relationship Id="rId19" Type="http://schemas.openxmlformats.org/officeDocument/2006/relationships/chart" Target="../charts/chart48.xml"/><Relationship Id="rId4" Type="http://schemas.openxmlformats.org/officeDocument/2006/relationships/chart" Target="../charts/chart39.xml"/><Relationship Id="rId9" Type="http://schemas.openxmlformats.org/officeDocument/2006/relationships/hyperlink" Target="#'COST '!A1"/><Relationship Id="rId14" Type="http://schemas.openxmlformats.org/officeDocument/2006/relationships/chart" Target="../charts/chart43.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5.xml"/><Relationship Id="rId13" Type="http://schemas.openxmlformats.org/officeDocument/2006/relationships/hyperlink" Target="#QA!A1"/><Relationship Id="rId18" Type="http://schemas.openxmlformats.org/officeDocument/2006/relationships/chart" Target="../charts/chart59.xml"/><Relationship Id="rId26" Type="http://schemas.openxmlformats.org/officeDocument/2006/relationships/hyperlink" Target="#Access!A1"/><Relationship Id="rId3" Type="http://schemas.openxmlformats.org/officeDocument/2006/relationships/chart" Target="../charts/chart50.xml"/><Relationship Id="rId21" Type="http://schemas.openxmlformats.org/officeDocument/2006/relationships/chart" Target="../charts/chart62.xml"/><Relationship Id="rId7" Type="http://schemas.openxmlformats.org/officeDocument/2006/relationships/chart" Target="../charts/chart54.xml"/><Relationship Id="rId12" Type="http://schemas.openxmlformats.org/officeDocument/2006/relationships/hyperlink" Target="#SHE!A1"/><Relationship Id="rId17" Type="http://schemas.openxmlformats.org/officeDocument/2006/relationships/chart" Target="../charts/chart58.xml"/><Relationship Id="rId25" Type="http://schemas.openxmlformats.org/officeDocument/2006/relationships/chart" Target="../charts/chart66.xml"/><Relationship Id="rId2" Type="http://schemas.openxmlformats.org/officeDocument/2006/relationships/chart" Target="../charts/chart49.xml"/><Relationship Id="rId16" Type="http://schemas.openxmlformats.org/officeDocument/2006/relationships/chart" Target="../charts/chart57.xml"/><Relationship Id="rId20" Type="http://schemas.openxmlformats.org/officeDocument/2006/relationships/chart" Target="../charts/chart61.xml"/><Relationship Id="rId1" Type="http://schemas.openxmlformats.org/officeDocument/2006/relationships/hyperlink" Target="#'Summary per factory'!A1"/><Relationship Id="rId6" Type="http://schemas.openxmlformats.org/officeDocument/2006/relationships/chart" Target="../charts/chart53.xml"/><Relationship Id="rId11" Type="http://schemas.openxmlformats.org/officeDocument/2006/relationships/hyperlink" Target="#Delivery!A1"/><Relationship Id="rId24" Type="http://schemas.openxmlformats.org/officeDocument/2006/relationships/chart" Target="../charts/chart65.xml"/><Relationship Id="rId5" Type="http://schemas.openxmlformats.org/officeDocument/2006/relationships/chart" Target="../charts/chart52.xml"/><Relationship Id="rId15" Type="http://schemas.openxmlformats.org/officeDocument/2006/relationships/chart" Target="../charts/chart56.xml"/><Relationship Id="rId23" Type="http://schemas.openxmlformats.org/officeDocument/2006/relationships/chart" Target="../charts/chart64.xml"/><Relationship Id="rId10" Type="http://schemas.openxmlformats.org/officeDocument/2006/relationships/hyperlink" Target="#PRODUCTIVITY!A1"/><Relationship Id="rId19" Type="http://schemas.openxmlformats.org/officeDocument/2006/relationships/chart" Target="../charts/chart60.xml"/><Relationship Id="rId4" Type="http://schemas.openxmlformats.org/officeDocument/2006/relationships/chart" Target="../charts/chart51.xml"/><Relationship Id="rId9" Type="http://schemas.openxmlformats.org/officeDocument/2006/relationships/hyperlink" Target="#Motivation!A1"/><Relationship Id="rId14" Type="http://schemas.openxmlformats.org/officeDocument/2006/relationships/hyperlink" Target="#TPM!A1"/><Relationship Id="rId22" Type="http://schemas.openxmlformats.org/officeDocument/2006/relationships/chart" Target="../charts/chart63.xml"/></Relationships>
</file>

<file path=xl/drawings/_rels/drawing20.xml.rels><?xml version="1.0" encoding="UTF-8" standalone="yes"?>
<Relationships xmlns="http://schemas.openxmlformats.org/package/2006/relationships"><Relationship Id="rId8" Type="http://schemas.openxmlformats.org/officeDocument/2006/relationships/hyperlink" Target="#QA!A1"/><Relationship Id="rId13" Type="http://schemas.openxmlformats.org/officeDocument/2006/relationships/chart" Target="../charts/chart72.xml"/><Relationship Id="rId3" Type="http://schemas.openxmlformats.org/officeDocument/2006/relationships/chart" Target="../charts/chart68.xml"/><Relationship Id="rId7" Type="http://schemas.openxmlformats.org/officeDocument/2006/relationships/hyperlink" Target="#SHE!A1"/><Relationship Id="rId12" Type="http://schemas.openxmlformats.org/officeDocument/2006/relationships/chart" Target="../charts/chart71.xml"/><Relationship Id="rId2" Type="http://schemas.openxmlformats.org/officeDocument/2006/relationships/chart" Target="../charts/chart67.xml"/><Relationship Id="rId1" Type="http://schemas.openxmlformats.org/officeDocument/2006/relationships/hyperlink" Target="#'Summary per factory'!A1"/><Relationship Id="rId6" Type="http://schemas.openxmlformats.org/officeDocument/2006/relationships/hyperlink" Target="#PRODUCTIVITY!A1"/><Relationship Id="rId11" Type="http://schemas.openxmlformats.org/officeDocument/2006/relationships/chart" Target="../charts/chart70.xml"/><Relationship Id="rId5" Type="http://schemas.openxmlformats.org/officeDocument/2006/relationships/hyperlink" Target="#Motivation!A1"/><Relationship Id="rId10" Type="http://schemas.openxmlformats.org/officeDocument/2006/relationships/hyperlink" Target="#TPM!A1"/><Relationship Id="rId4" Type="http://schemas.openxmlformats.org/officeDocument/2006/relationships/chart" Target="../charts/chart69.xml"/><Relationship Id="rId9" Type="http://schemas.openxmlformats.org/officeDocument/2006/relationships/hyperlink" Target="#'COST '!A1"/><Relationship Id="rId14" Type="http://schemas.openxmlformats.org/officeDocument/2006/relationships/hyperlink" Target="#Access!A1"/></Relationships>
</file>

<file path=xl/drawings/_rels/drawing21.xml.rels><?xml version="1.0" encoding="UTF-8" standalone="yes"?>
<Relationships xmlns="http://schemas.openxmlformats.org/package/2006/relationships"><Relationship Id="rId8" Type="http://schemas.openxmlformats.org/officeDocument/2006/relationships/hyperlink" Target="#PRODUCTIVITY!A1"/><Relationship Id="rId13" Type="http://schemas.openxmlformats.org/officeDocument/2006/relationships/chart" Target="../charts/chart78.xml"/><Relationship Id="rId18" Type="http://schemas.openxmlformats.org/officeDocument/2006/relationships/chart" Target="../charts/chart83.xml"/><Relationship Id="rId3" Type="http://schemas.openxmlformats.org/officeDocument/2006/relationships/chart" Target="../charts/chart74.xml"/><Relationship Id="rId21" Type="http://schemas.openxmlformats.org/officeDocument/2006/relationships/hyperlink" Target="#Access!A1"/><Relationship Id="rId7" Type="http://schemas.openxmlformats.org/officeDocument/2006/relationships/hyperlink" Target="#Motivation!A1"/><Relationship Id="rId12" Type="http://schemas.openxmlformats.org/officeDocument/2006/relationships/hyperlink" Target="#'COST '!A1"/><Relationship Id="rId17" Type="http://schemas.openxmlformats.org/officeDocument/2006/relationships/chart" Target="../charts/chart82.xml"/><Relationship Id="rId2" Type="http://schemas.openxmlformats.org/officeDocument/2006/relationships/chart" Target="../charts/chart73.xml"/><Relationship Id="rId16" Type="http://schemas.openxmlformats.org/officeDocument/2006/relationships/chart" Target="../charts/chart81.xml"/><Relationship Id="rId20" Type="http://schemas.openxmlformats.org/officeDocument/2006/relationships/chart" Target="../charts/chart85.xml"/><Relationship Id="rId1" Type="http://schemas.openxmlformats.org/officeDocument/2006/relationships/hyperlink" Target="#'Summary per factory'!A1"/><Relationship Id="rId6" Type="http://schemas.openxmlformats.org/officeDocument/2006/relationships/chart" Target="../charts/chart77.xml"/><Relationship Id="rId11" Type="http://schemas.openxmlformats.org/officeDocument/2006/relationships/hyperlink" Target="#QA!A1"/><Relationship Id="rId5" Type="http://schemas.openxmlformats.org/officeDocument/2006/relationships/chart" Target="../charts/chart76.xml"/><Relationship Id="rId15" Type="http://schemas.openxmlformats.org/officeDocument/2006/relationships/chart" Target="../charts/chart80.xml"/><Relationship Id="rId10" Type="http://schemas.openxmlformats.org/officeDocument/2006/relationships/hyperlink" Target="#SHE!A1"/><Relationship Id="rId19" Type="http://schemas.openxmlformats.org/officeDocument/2006/relationships/chart" Target="../charts/chart84.xml"/><Relationship Id="rId4" Type="http://schemas.openxmlformats.org/officeDocument/2006/relationships/chart" Target="../charts/chart75.xml"/><Relationship Id="rId9" Type="http://schemas.openxmlformats.org/officeDocument/2006/relationships/hyperlink" Target="#Delivery!A1"/><Relationship Id="rId14" Type="http://schemas.openxmlformats.org/officeDocument/2006/relationships/chart" Target="../charts/chart79.xml"/></Relationships>
</file>

<file path=xl/drawings/_rels/drawing23.xml.rels><?xml version="1.0" encoding="UTF-8" standalone="yes"?>
<Relationships xmlns="http://schemas.openxmlformats.org/package/2006/relationships"><Relationship Id="rId13" Type="http://schemas.openxmlformats.org/officeDocument/2006/relationships/chart" Target="../charts/chart98.xml"/><Relationship Id="rId18" Type="http://schemas.openxmlformats.org/officeDocument/2006/relationships/chart" Target="../charts/chart103.xml"/><Relationship Id="rId26" Type="http://schemas.openxmlformats.org/officeDocument/2006/relationships/chart" Target="../charts/chart111.xml"/><Relationship Id="rId39" Type="http://schemas.openxmlformats.org/officeDocument/2006/relationships/chart" Target="../charts/chart124.xml"/><Relationship Id="rId21" Type="http://schemas.openxmlformats.org/officeDocument/2006/relationships/chart" Target="../charts/chart106.xml"/><Relationship Id="rId34" Type="http://schemas.openxmlformats.org/officeDocument/2006/relationships/chart" Target="../charts/chart119.xml"/><Relationship Id="rId42" Type="http://schemas.openxmlformats.org/officeDocument/2006/relationships/chart" Target="../charts/chart127.xml"/><Relationship Id="rId47" Type="http://schemas.openxmlformats.org/officeDocument/2006/relationships/hyperlink" Target="#PRODUCTIVITY!A1"/><Relationship Id="rId50" Type="http://schemas.openxmlformats.org/officeDocument/2006/relationships/hyperlink" Target="#'COST '!A1"/><Relationship Id="rId7" Type="http://schemas.openxmlformats.org/officeDocument/2006/relationships/chart" Target="../charts/chart92.xml"/><Relationship Id="rId2" Type="http://schemas.openxmlformats.org/officeDocument/2006/relationships/chart" Target="../charts/chart87.xml"/><Relationship Id="rId16" Type="http://schemas.openxmlformats.org/officeDocument/2006/relationships/chart" Target="../charts/chart101.xml"/><Relationship Id="rId29" Type="http://schemas.openxmlformats.org/officeDocument/2006/relationships/chart" Target="../charts/chart114.xml"/><Relationship Id="rId11" Type="http://schemas.openxmlformats.org/officeDocument/2006/relationships/chart" Target="../charts/chart96.xml"/><Relationship Id="rId24" Type="http://schemas.openxmlformats.org/officeDocument/2006/relationships/chart" Target="../charts/chart109.xml"/><Relationship Id="rId32" Type="http://schemas.openxmlformats.org/officeDocument/2006/relationships/chart" Target="../charts/chart117.xml"/><Relationship Id="rId37" Type="http://schemas.openxmlformats.org/officeDocument/2006/relationships/chart" Target="../charts/chart122.xml"/><Relationship Id="rId40" Type="http://schemas.openxmlformats.org/officeDocument/2006/relationships/chart" Target="../charts/chart125.xml"/><Relationship Id="rId45" Type="http://schemas.openxmlformats.org/officeDocument/2006/relationships/hyperlink" Target="#Access!A1"/><Relationship Id="rId5" Type="http://schemas.openxmlformats.org/officeDocument/2006/relationships/chart" Target="../charts/chart90.xml"/><Relationship Id="rId15" Type="http://schemas.openxmlformats.org/officeDocument/2006/relationships/chart" Target="../charts/chart100.xml"/><Relationship Id="rId23" Type="http://schemas.openxmlformats.org/officeDocument/2006/relationships/chart" Target="../charts/chart108.xml"/><Relationship Id="rId28" Type="http://schemas.openxmlformats.org/officeDocument/2006/relationships/chart" Target="../charts/chart113.xml"/><Relationship Id="rId36" Type="http://schemas.openxmlformats.org/officeDocument/2006/relationships/chart" Target="../charts/chart121.xml"/><Relationship Id="rId49" Type="http://schemas.openxmlformats.org/officeDocument/2006/relationships/hyperlink" Target="#SHE!A1"/><Relationship Id="rId10" Type="http://schemas.openxmlformats.org/officeDocument/2006/relationships/chart" Target="../charts/chart95.xml"/><Relationship Id="rId19" Type="http://schemas.openxmlformats.org/officeDocument/2006/relationships/chart" Target="../charts/chart104.xml"/><Relationship Id="rId31" Type="http://schemas.openxmlformats.org/officeDocument/2006/relationships/chart" Target="../charts/chart116.xml"/><Relationship Id="rId44" Type="http://schemas.openxmlformats.org/officeDocument/2006/relationships/chart" Target="../charts/chart129.xml"/><Relationship Id="rId52" Type="http://schemas.openxmlformats.org/officeDocument/2006/relationships/hyperlink" Target="#QA!A1"/><Relationship Id="rId4" Type="http://schemas.openxmlformats.org/officeDocument/2006/relationships/chart" Target="../charts/chart89.xml"/><Relationship Id="rId9" Type="http://schemas.openxmlformats.org/officeDocument/2006/relationships/chart" Target="../charts/chart94.xml"/><Relationship Id="rId14" Type="http://schemas.openxmlformats.org/officeDocument/2006/relationships/chart" Target="../charts/chart99.xml"/><Relationship Id="rId22" Type="http://schemas.openxmlformats.org/officeDocument/2006/relationships/chart" Target="../charts/chart107.xml"/><Relationship Id="rId27" Type="http://schemas.openxmlformats.org/officeDocument/2006/relationships/chart" Target="../charts/chart112.xml"/><Relationship Id="rId30" Type="http://schemas.openxmlformats.org/officeDocument/2006/relationships/chart" Target="../charts/chart115.xml"/><Relationship Id="rId35" Type="http://schemas.openxmlformats.org/officeDocument/2006/relationships/chart" Target="../charts/chart120.xml"/><Relationship Id="rId43" Type="http://schemas.openxmlformats.org/officeDocument/2006/relationships/chart" Target="../charts/chart128.xml"/><Relationship Id="rId48" Type="http://schemas.openxmlformats.org/officeDocument/2006/relationships/hyperlink" Target="#Delivery!A1"/><Relationship Id="rId8" Type="http://schemas.openxmlformats.org/officeDocument/2006/relationships/chart" Target="../charts/chart93.xml"/><Relationship Id="rId51" Type="http://schemas.openxmlformats.org/officeDocument/2006/relationships/hyperlink" Target="#TPM!A1"/><Relationship Id="rId3" Type="http://schemas.openxmlformats.org/officeDocument/2006/relationships/chart" Target="../charts/chart88.xml"/><Relationship Id="rId12" Type="http://schemas.openxmlformats.org/officeDocument/2006/relationships/chart" Target="../charts/chart97.xml"/><Relationship Id="rId17" Type="http://schemas.openxmlformats.org/officeDocument/2006/relationships/chart" Target="../charts/chart102.xml"/><Relationship Id="rId25" Type="http://schemas.openxmlformats.org/officeDocument/2006/relationships/chart" Target="../charts/chart110.xml"/><Relationship Id="rId33" Type="http://schemas.openxmlformats.org/officeDocument/2006/relationships/chart" Target="../charts/chart118.xml"/><Relationship Id="rId38" Type="http://schemas.openxmlformats.org/officeDocument/2006/relationships/chart" Target="../charts/chart123.xml"/><Relationship Id="rId46" Type="http://schemas.openxmlformats.org/officeDocument/2006/relationships/hyperlink" Target="#Motivation!A1"/><Relationship Id="rId20" Type="http://schemas.openxmlformats.org/officeDocument/2006/relationships/chart" Target="../charts/chart105.xml"/><Relationship Id="rId41" Type="http://schemas.openxmlformats.org/officeDocument/2006/relationships/chart" Target="../charts/chart126.xml"/><Relationship Id="rId1" Type="http://schemas.openxmlformats.org/officeDocument/2006/relationships/chart" Target="../charts/chart86.xml"/><Relationship Id="rId6" Type="http://schemas.openxmlformats.org/officeDocument/2006/relationships/chart" Target="../charts/chart91.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efinition!A1"/><Relationship Id="rId1" Type="http://schemas.openxmlformats.org/officeDocument/2006/relationships/hyperlink" Target="#Access!A1"/><Relationship Id="rId4"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18</xdr:col>
      <xdr:colOff>356054</xdr:colOff>
      <xdr:row>1</xdr:row>
      <xdr:rowOff>636361</xdr:rowOff>
    </xdr:from>
    <xdr:to>
      <xdr:col>22</xdr:col>
      <xdr:colOff>832304</xdr:colOff>
      <xdr:row>1</xdr:row>
      <xdr:rowOff>1131661</xdr:rowOff>
    </xdr:to>
    <xdr:sp macro="" textlink="">
      <xdr:nvSpPr>
        <xdr:cNvPr id="2" name="Left Arrow 1">
          <a:hlinkClick xmlns:r="http://schemas.openxmlformats.org/officeDocument/2006/relationships" r:id="rId1"/>
        </xdr:cNvPr>
        <xdr:cNvSpPr/>
      </xdr:nvSpPr>
      <xdr:spPr>
        <a:xfrm>
          <a:off x="12071804" y="1820182"/>
          <a:ext cx="3918857"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13</xdr:col>
      <xdr:colOff>13607</xdr:colOff>
      <xdr:row>1</xdr:row>
      <xdr:rowOff>680357</xdr:rowOff>
    </xdr:from>
    <xdr:to>
      <xdr:col>17</xdr:col>
      <xdr:colOff>664482</xdr:colOff>
      <xdr:row>1</xdr:row>
      <xdr:rowOff>1175657</xdr:rowOff>
    </xdr:to>
    <xdr:sp macro="" textlink="">
      <xdr:nvSpPr>
        <xdr:cNvPr id="3" name="Left Arrow 1">
          <a:hlinkClick xmlns:r="http://schemas.openxmlformats.org/officeDocument/2006/relationships" r:id="rId2"/>
        </xdr:cNvPr>
        <xdr:cNvSpPr/>
      </xdr:nvSpPr>
      <xdr:spPr>
        <a:xfrm>
          <a:off x="7361464" y="1864178"/>
          <a:ext cx="4147911"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53068</xdr:colOff>
      <xdr:row>0</xdr:row>
      <xdr:rowOff>47625</xdr:rowOff>
    </xdr:from>
    <xdr:ext cx="3152775" cy="2360839"/>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733425" y="47625"/>
          <a:ext cx="3152775" cy="2360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1781176</xdr:colOff>
      <xdr:row>0</xdr:row>
      <xdr:rowOff>0</xdr:rowOff>
    </xdr:from>
    <xdr:ext cx="3362324" cy="2367643"/>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88533" y="0"/>
          <a:ext cx="3362324" cy="23676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0</xdr:rowOff>
    </xdr:from>
    <xdr:ext cx="11699874" cy="937629"/>
    <xdr:sp macro="" textlink="">
      <xdr:nvSpPr>
        <xdr:cNvPr id="6" name="Rectangle 5"/>
        <xdr:cNvSpPr/>
      </xdr:nvSpPr>
      <xdr:spPr>
        <a:xfrm>
          <a:off x="6602639" y="0"/>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19</xdr:col>
      <xdr:colOff>111125</xdr:colOff>
      <xdr:row>1</xdr:row>
      <xdr:rowOff>473075</xdr:rowOff>
    </xdr:from>
    <xdr:to>
      <xdr:col>23</xdr:col>
      <xdr:colOff>587375</xdr:colOff>
      <xdr:row>1</xdr:row>
      <xdr:rowOff>968375</xdr:rowOff>
    </xdr:to>
    <xdr:sp macro="" textlink="">
      <xdr:nvSpPr>
        <xdr:cNvPr id="2" name="Left Arrow 1">
          <a:hlinkClick xmlns:r="http://schemas.openxmlformats.org/officeDocument/2006/relationships" r:id="rId1"/>
        </xdr:cNvPr>
        <xdr:cNvSpPr/>
      </xdr:nvSpPr>
      <xdr:spPr>
        <a:xfrm>
          <a:off x="11769725" y="530225"/>
          <a:ext cx="3219450" cy="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12</xdr:col>
      <xdr:colOff>857250</xdr:colOff>
      <xdr:row>1</xdr:row>
      <xdr:rowOff>476250</xdr:rowOff>
    </xdr:from>
    <xdr:to>
      <xdr:col>18</xdr:col>
      <xdr:colOff>650875</xdr:colOff>
      <xdr:row>1</xdr:row>
      <xdr:rowOff>971550</xdr:rowOff>
    </xdr:to>
    <xdr:sp macro="" textlink="">
      <xdr:nvSpPr>
        <xdr:cNvPr id="3" name="Left Arrow 1">
          <a:hlinkClick xmlns:r="http://schemas.openxmlformats.org/officeDocument/2006/relationships" r:id="rId2"/>
        </xdr:cNvPr>
        <xdr:cNvSpPr/>
      </xdr:nvSpPr>
      <xdr:spPr>
        <a:xfrm>
          <a:off x="10334625" y="1873250"/>
          <a:ext cx="517525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2</xdr:col>
      <xdr:colOff>352425</xdr:colOff>
      <xdr:row>0</xdr:row>
      <xdr:rowOff>47625</xdr:rowOff>
    </xdr:from>
    <xdr:ext cx="3152775" cy="2711450"/>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542925</xdr:colOff>
      <xdr:row>0</xdr:row>
      <xdr:rowOff>0</xdr:rowOff>
    </xdr:from>
    <xdr:ext cx="3295650" cy="2730500"/>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73725" y="0"/>
          <a:ext cx="3295650" cy="27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193675</xdr:colOff>
      <xdr:row>0</xdr:row>
      <xdr:rowOff>110623</xdr:rowOff>
    </xdr:from>
    <xdr:ext cx="11699874" cy="937629"/>
    <xdr:sp macro="" textlink="">
      <xdr:nvSpPr>
        <xdr:cNvPr id="6" name="Rectangle 5"/>
        <xdr:cNvSpPr/>
      </xdr:nvSpPr>
      <xdr:spPr>
        <a:xfrm>
          <a:off x="2936875"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19</xdr:col>
      <xdr:colOff>111125</xdr:colOff>
      <xdr:row>1</xdr:row>
      <xdr:rowOff>473075</xdr:rowOff>
    </xdr:from>
    <xdr:to>
      <xdr:col>23</xdr:col>
      <xdr:colOff>587375</xdr:colOff>
      <xdr:row>1</xdr:row>
      <xdr:rowOff>968375</xdr:rowOff>
    </xdr:to>
    <xdr:sp macro="" textlink="">
      <xdr:nvSpPr>
        <xdr:cNvPr id="2" name="Left Arrow 1">
          <a:hlinkClick xmlns:r="http://schemas.openxmlformats.org/officeDocument/2006/relationships" r:id="rId1"/>
        </xdr:cNvPr>
        <xdr:cNvSpPr/>
      </xdr:nvSpPr>
      <xdr:spPr>
        <a:xfrm>
          <a:off x="11769725" y="530225"/>
          <a:ext cx="3219450" cy="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11</xdr:col>
      <xdr:colOff>47625</xdr:colOff>
      <xdr:row>1</xdr:row>
      <xdr:rowOff>476250</xdr:rowOff>
    </xdr:from>
    <xdr:to>
      <xdr:col>18</xdr:col>
      <xdr:colOff>650875</xdr:colOff>
      <xdr:row>1</xdr:row>
      <xdr:rowOff>971550</xdr:rowOff>
    </xdr:to>
    <xdr:sp macro="" textlink="">
      <xdr:nvSpPr>
        <xdr:cNvPr id="3" name="Left Arrow 1">
          <a:hlinkClick xmlns:r="http://schemas.openxmlformats.org/officeDocument/2006/relationships" r:id="rId2"/>
        </xdr:cNvPr>
        <xdr:cNvSpPr/>
      </xdr:nvSpPr>
      <xdr:spPr>
        <a:xfrm>
          <a:off x="6905625" y="533400"/>
          <a:ext cx="4718050" cy="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2</xdr:col>
      <xdr:colOff>352425</xdr:colOff>
      <xdr:row>0</xdr:row>
      <xdr:rowOff>47625</xdr:rowOff>
    </xdr:from>
    <xdr:ext cx="3152775" cy="2711450"/>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542925</xdr:colOff>
      <xdr:row>0</xdr:row>
      <xdr:rowOff>0</xdr:rowOff>
    </xdr:from>
    <xdr:ext cx="3295650" cy="2730500"/>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73725" y="0"/>
          <a:ext cx="3295650" cy="27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193675</xdr:colOff>
      <xdr:row>0</xdr:row>
      <xdr:rowOff>110623</xdr:rowOff>
    </xdr:from>
    <xdr:ext cx="11699874" cy="937629"/>
    <xdr:sp macro="" textlink="">
      <xdr:nvSpPr>
        <xdr:cNvPr id="6" name="Rectangle 5"/>
        <xdr:cNvSpPr/>
      </xdr:nvSpPr>
      <xdr:spPr>
        <a:xfrm>
          <a:off x="2936875"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20</xdr:col>
      <xdr:colOff>82006</xdr:colOff>
      <xdr:row>1</xdr:row>
      <xdr:rowOff>852170</xdr:rowOff>
    </xdr:from>
    <xdr:to>
      <xdr:col>25</xdr:col>
      <xdr:colOff>19668</xdr:colOff>
      <xdr:row>1</xdr:row>
      <xdr:rowOff>1356995</xdr:rowOff>
    </xdr:to>
    <xdr:sp macro="" textlink="">
      <xdr:nvSpPr>
        <xdr:cNvPr id="2" name="Left Arrow 1">
          <a:hlinkClick xmlns:r="http://schemas.openxmlformats.org/officeDocument/2006/relationships" r:id="rId1"/>
        </xdr:cNvPr>
        <xdr:cNvSpPr/>
      </xdr:nvSpPr>
      <xdr:spPr>
        <a:xfrm>
          <a:off x="12559756" y="2253706"/>
          <a:ext cx="3203376" cy="504825"/>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14</xdr:col>
      <xdr:colOff>326571</xdr:colOff>
      <xdr:row>1</xdr:row>
      <xdr:rowOff>851263</xdr:rowOff>
    </xdr:from>
    <xdr:to>
      <xdr:col>19</xdr:col>
      <xdr:colOff>164837</xdr:colOff>
      <xdr:row>1</xdr:row>
      <xdr:rowOff>1346563</xdr:rowOff>
    </xdr:to>
    <xdr:sp macro="" textlink="">
      <xdr:nvSpPr>
        <xdr:cNvPr id="3" name="Left Arrow 1">
          <a:hlinkClick xmlns:r="http://schemas.openxmlformats.org/officeDocument/2006/relationships" r:id="rId2"/>
        </xdr:cNvPr>
        <xdr:cNvSpPr/>
      </xdr:nvSpPr>
      <xdr:spPr>
        <a:xfrm>
          <a:off x="7715250" y="2252799"/>
          <a:ext cx="424698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2</xdr:col>
      <xdr:colOff>352425</xdr:colOff>
      <xdr:row>0</xdr:row>
      <xdr:rowOff>47625</xdr:rowOff>
    </xdr:from>
    <xdr:ext cx="3152775" cy="2715986"/>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59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542925</xdr:colOff>
      <xdr:row>0</xdr:row>
      <xdr:rowOff>0</xdr:rowOff>
    </xdr:from>
    <xdr:ext cx="3295650" cy="2735036"/>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73725" y="0"/>
          <a:ext cx="3295650" cy="2735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191770</xdr:colOff>
      <xdr:row>0</xdr:row>
      <xdr:rowOff>110623</xdr:rowOff>
    </xdr:from>
    <xdr:ext cx="11717081" cy="937629"/>
    <xdr:sp macro="" textlink="">
      <xdr:nvSpPr>
        <xdr:cNvPr id="6" name="Rectangle 5"/>
        <xdr:cNvSpPr/>
      </xdr:nvSpPr>
      <xdr:spPr>
        <a:xfrm>
          <a:off x="2934970" y="110623"/>
          <a:ext cx="11717081"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21</xdr:col>
      <xdr:colOff>138340</xdr:colOff>
      <xdr:row>1</xdr:row>
      <xdr:rowOff>854074</xdr:rowOff>
    </xdr:from>
    <xdr:to>
      <xdr:col>25</xdr:col>
      <xdr:colOff>614590</xdr:colOff>
      <xdr:row>1</xdr:row>
      <xdr:rowOff>1349374</xdr:rowOff>
    </xdr:to>
    <xdr:sp macro="" textlink="">
      <xdr:nvSpPr>
        <xdr:cNvPr id="2" name="Left Arrow 1">
          <a:hlinkClick xmlns:r="http://schemas.openxmlformats.org/officeDocument/2006/relationships" r:id="rId1"/>
        </xdr:cNvPr>
        <xdr:cNvSpPr/>
      </xdr:nvSpPr>
      <xdr:spPr>
        <a:xfrm>
          <a:off x="11500304" y="2255610"/>
          <a:ext cx="3252107"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14</xdr:col>
      <xdr:colOff>68036</xdr:colOff>
      <xdr:row>1</xdr:row>
      <xdr:rowOff>857250</xdr:rowOff>
    </xdr:from>
    <xdr:to>
      <xdr:col>20</xdr:col>
      <xdr:colOff>24946</xdr:colOff>
      <xdr:row>1</xdr:row>
      <xdr:rowOff>1352550</xdr:rowOff>
    </xdr:to>
    <xdr:sp macro="" textlink="">
      <xdr:nvSpPr>
        <xdr:cNvPr id="3" name="Left Arrow 1">
          <a:hlinkClick xmlns:r="http://schemas.openxmlformats.org/officeDocument/2006/relationships" r:id="rId2"/>
        </xdr:cNvPr>
        <xdr:cNvSpPr/>
      </xdr:nvSpPr>
      <xdr:spPr>
        <a:xfrm>
          <a:off x="7034893" y="2258786"/>
          <a:ext cx="4406446"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0</xdr:col>
      <xdr:colOff>638176</xdr:colOff>
      <xdr:row>0</xdr:row>
      <xdr:rowOff>20411</xdr:rowOff>
    </xdr:from>
    <xdr:ext cx="3152775" cy="2711450"/>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638176" y="20411"/>
          <a:ext cx="3152775" cy="271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542925</xdr:colOff>
      <xdr:row>0</xdr:row>
      <xdr:rowOff>0</xdr:rowOff>
    </xdr:from>
    <xdr:ext cx="3295650" cy="2730500"/>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73725" y="0"/>
          <a:ext cx="3295650" cy="27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193675</xdr:colOff>
      <xdr:row>0</xdr:row>
      <xdr:rowOff>110623</xdr:rowOff>
    </xdr:from>
    <xdr:ext cx="11699874" cy="937629"/>
    <xdr:sp macro="" textlink="">
      <xdr:nvSpPr>
        <xdr:cNvPr id="6" name="Rectangle 5"/>
        <xdr:cNvSpPr/>
      </xdr:nvSpPr>
      <xdr:spPr>
        <a:xfrm>
          <a:off x="2936875"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19</xdr:col>
      <xdr:colOff>111125</xdr:colOff>
      <xdr:row>1</xdr:row>
      <xdr:rowOff>473075</xdr:rowOff>
    </xdr:from>
    <xdr:to>
      <xdr:col>23</xdr:col>
      <xdr:colOff>587375</xdr:colOff>
      <xdr:row>1</xdr:row>
      <xdr:rowOff>968375</xdr:rowOff>
    </xdr:to>
    <xdr:sp macro="" textlink="">
      <xdr:nvSpPr>
        <xdr:cNvPr id="2" name="Left Arrow 1">
          <a:hlinkClick xmlns:r="http://schemas.openxmlformats.org/officeDocument/2006/relationships" r:id="rId1"/>
        </xdr:cNvPr>
        <xdr:cNvSpPr/>
      </xdr:nvSpPr>
      <xdr:spPr>
        <a:xfrm>
          <a:off x="12455525" y="320675"/>
          <a:ext cx="3219450" cy="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11</xdr:col>
      <xdr:colOff>47625</xdr:colOff>
      <xdr:row>1</xdr:row>
      <xdr:rowOff>476250</xdr:rowOff>
    </xdr:from>
    <xdr:to>
      <xdr:col>18</xdr:col>
      <xdr:colOff>650875</xdr:colOff>
      <xdr:row>1</xdr:row>
      <xdr:rowOff>971550</xdr:rowOff>
    </xdr:to>
    <xdr:sp macro="" textlink="">
      <xdr:nvSpPr>
        <xdr:cNvPr id="3" name="Left Arrow 1">
          <a:hlinkClick xmlns:r="http://schemas.openxmlformats.org/officeDocument/2006/relationships" r:id="rId2"/>
        </xdr:cNvPr>
        <xdr:cNvSpPr/>
      </xdr:nvSpPr>
      <xdr:spPr>
        <a:xfrm>
          <a:off x="6905625" y="323850"/>
          <a:ext cx="5403850" cy="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2</xdr:col>
      <xdr:colOff>352425</xdr:colOff>
      <xdr:row>0</xdr:row>
      <xdr:rowOff>47625</xdr:rowOff>
    </xdr:from>
    <xdr:ext cx="3152775" cy="2720975"/>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2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542925</xdr:colOff>
      <xdr:row>0</xdr:row>
      <xdr:rowOff>0</xdr:rowOff>
    </xdr:from>
    <xdr:ext cx="3295650" cy="2740025"/>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9525" y="0"/>
          <a:ext cx="3295650" cy="274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193675</xdr:colOff>
      <xdr:row>0</xdr:row>
      <xdr:rowOff>110623</xdr:rowOff>
    </xdr:from>
    <xdr:ext cx="11699874" cy="937629"/>
    <xdr:sp macro="" textlink="">
      <xdr:nvSpPr>
        <xdr:cNvPr id="6" name="Rectangle 5"/>
        <xdr:cNvSpPr/>
      </xdr:nvSpPr>
      <xdr:spPr>
        <a:xfrm>
          <a:off x="2936875"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18</xdr:col>
      <xdr:colOff>208643</xdr:colOff>
      <xdr:row>1</xdr:row>
      <xdr:rowOff>838200</xdr:rowOff>
    </xdr:from>
    <xdr:to>
      <xdr:col>28</xdr:col>
      <xdr:colOff>356054</xdr:colOff>
      <xdr:row>1</xdr:row>
      <xdr:rowOff>1333500</xdr:rowOff>
    </xdr:to>
    <xdr:sp macro="" textlink="">
      <xdr:nvSpPr>
        <xdr:cNvPr id="2" name="Left Arrow 1">
          <a:hlinkClick xmlns:r="http://schemas.openxmlformats.org/officeDocument/2006/relationships" r:id="rId1"/>
        </xdr:cNvPr>
        <xdr:cNvSpPr/>
      </xdr:nvSpPr>
      <xdr:spPr>
        <a:xfrm>
          <a:off x="11121572" y="2239736"/>
          <a:ext cx="3617232"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4</xdr:col>
      <xdr:colOff>381001</xdr:colOff>
      <xdr:row>1</xdr:row>
      <xdr:rowOff>832303</xdr:rowOff>
    </xdr:from>
    <xdr:to>
      <xdr:col>18</xdr:col>
      <xdr:colOff>190500</xdr:colOff>
      <xdr:row>1</xdr:row>
      <xdr:rowOff>1327603</xdr:rowOff>
    </xdr:to>
    <xdr:sp macro="" textlink="">
      <xdr:nvSpPr>
        <xdr:cNvPr id="3" name="Left Arrow 1">
          <a:hlinkClick xmlns:r="http://schemas.openxmlformats.org/officeDocument/2006/relationships" r:id="rId2"/>
        </xdr:cNvPr>
        <xdr:cNvSpPr/>
      </xdr:nvSpPr>
      <xdr:spPr>
        <a:xfrm>
          <a:off x="6653894" y="2233839"/>
          <a:ext cx="4449535"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2</xdr:col>
      <xdr:colOff>352425</xdr:colOff>
      <xdr:row>0</xdr:row>
      <xdr:rowOff>47625</xdr:rowOff>
    </xdr:from>
    <xdr:ext cx="3152775" cy="2715986"/>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59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542925</xdr:colOff>
      <xdr:row>0</xdr:row>
      <xdr:rowOff>0</xdr:rowOff>
    </xdr:from>
    <xdr:ext cx="3295650" cy="2735036"/>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73725" y="0"/>
          <a:ext cx="3295650" cy="2735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193675</xdr:colOff>
      <xdr:row>0</xdr:row>
      <xdr:rowOff>110623</xdr:rowOff>
    </xdr:from>
    <xdr:ext cx="11699874" cy="937629"/>
    <xdr:sp macro="" textlink="">
      <xdr:nvSpPr>
        <xdr:cNvPr id="6" name="Rectangle 5"/>
        <xdr:cNvSpPr/>
      </xdr:nvSpPr>
      <xdr:spPr>
        <a:xfrm>
          <a:off x="2936875"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18</xdr:col>
      <xdr:colOff>111125</xdr:colOff>
      <xdr:row>1</xdr:row>
      <xdr:rowOff>473075</xdr:rowOff>
    </xdr:from>
    <xdr:to>
      <xdr:col>22</xdr:col>
      <xdr:colOff>587375</xdr:colOff>
      <xdr:row>1</xdr:row>
      <xdr:rowOff>968375</xdr:rowOff>
    </xdr:to>
    <xdr:sp macro="" textlink="">
      <xdr:nvSpPr>
        <xdr:cNvPr id="2" name="Left Arrow 1">
          <a:hlinkClick xmlns:r="http://schemas.openxmlformats.org/officeDocument/2006/relationships" r:id="rId1"/>
        </xdr:cNvPr>
        <xdr:cNvSpPr/>
      </xdr:nvSpPr>
      <xdr:spPr>
        <a:xfrm>
          <a:off x="11769725" y="530225"/>
          <a:ext cx="3219450" cy="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11</xdr:col>
      <xdr:colOff>206375</xdr:colOff>
      <xdr:row>1</xdr:row>
      <xdr:rowOff>476250</xdr:rowOff>
    </xdr:from>
    <xdr:to>
      <xdr:col>18</xdr:col>
      <xdr:colOff>63500</xdr:colOff>
      <xdr:row>1</xdr:row>
      <xdr:rowOff>971550</xdr:rowOff>
    </xdr:to>
    <xdr:sp macro="" textlink="">
      <xdr:nvSpPr>
        <xdr:cNvPr id="3" name="Left Arrow 1">
          <a:hlinkClick xmlns:r="http://schemas.openxmlformats.org/officeDocument/2006/relationships" r:id="rId2"/>
        </xdr:cNvPr>
        <xdr:cNvSpPr/>
      </xdr:nvSpPr>
      <xdr:spPr>
        <a:xfrm>
          <a:off x="7588250" y="1873250"/>
          <a:ext cx="419100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93890</xdr:colOff>
      <xdr:row>0</xdr:row>
      <xdr:rowOff>54429</xdr:rowOff>
    </xdr:from>
    <xdr:ext cx="2586718" cy="2269067"/>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774247" y="54429"/>
          <a:ext cx="2586718" cy="22690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1114425</xdr:colOff>
      <xdr:row>0</xdr:row>
      <xdr:rowOff>0</xdr:rowOff>
    </xdr:from>
    <xdr:ext cx="2790825" cy="2322999"/>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681746" y="0"/>
          <a:ext cx="2790825" cy="23229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110623</xdr:rowOff>
    </xdr:from>
    <xdr:ext cx="11699874" cy="937629"/>
    <xdr:sp macro="" textlink="">
      <xdr:nvSpPr>
        <xdr:cNvPr id="6" name="Rectangle 5"/>
        <xdr:cNvSpPr/>
      </xdr:nvSpPr>
      <xdr:spPr>
        <a:xfrm>
          <a:off x="2936875"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twoCellAnchor>
    <xdr:from>
      <xdr:col>22</xdr:col>
      <xdr:colOff>656896</xdr:colOff>
      <xdr:row>1</xdr:row>
      <xdr:rowOff>448879</xdr:rowOff>
    </xdr:from>
    <xdr:to>
      <xdr:col>26</xdr:col>
      <xdr:colOff>405085</xdr:colOff>
      <xdr:row>1</xdr:row>
      <xdr:rowOff>929276</xdr:rowOff>
    </xdr:to>
    <xdr:sp macro="" textlink="">
      <xdr:nvSpPr>
        <xdr:cNvPr id="7" name="Rectangle à coins arrondis 60">
          <a:hlinkClick xmlns:r="http://schemas.openxmlformats.org/officeDocument/2006/relationships" r:id="rId5"/>
        </xdr:cNvPr>
        <xdr:cNvSpPr/>
      </xdr:nvSpPr>
      <xdr:spPr bwMode="auto">
        <a:xfrm>
          <a:off x="15152413" y="1850258"/>
          <a:ext cx="2025431" cy="480397"/>
        </a:xfrm>
        <a:prstGeom prst="snip1Rect">
          <a:avLst/>
        </a:prstGeom>
        <a:ln/>
      </xdr:spPr>
      <xdr:style>
        <a:lnRef idx="3">
          <a:schemeClr val="lt1"/>
        </a:lnRef>
        <a:fillRef idx="1">
          <a:schemeClr val="dk1"/>
        </a:fillRef>
        <a:effectRef idx="1">
          <a:schemeClr val="dk1"/>
        </a:effectRef>
        <a:fontRef idx="minor">
          <a:schemeClr val="lt1"/>
        </a:fontRef>
      </xdr:style>
      <xdr:txBody>
        <a:bodyPr wrap="square"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fontAlgn="auto">
            <a:spcBef>
              <a:spcPts val="0"/>
            </a:spcBef>
            <a:spcAft>
              <a:spcPts val="0"/>
            </a:spcAft>
            <a:defRPr/>
          </a:pPr>
          <a:r>
            <a:rPr lang="en-US" sz="1800" b="1" cap="none" spc="0">
              <a:ln>
                <a:noFill/>
              </a:ln>
              <a:solidFill>
                <a:schemeClr val="bg1"/>
              </a:solidFill>
              <a:effectLst/>
              <a:latin typeface="Miriam" pitchFamily="34" charset="-79"/>
              <a:cs typeface="Miriam" pitchFamily="34" charset="-79"/>
            </a:rPr>
            <a:t>Data Summary</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xdr:colOff>
      <xdr:row>0</xdr:row>
      <xdr:rowOff>4962</xdr:rowOff>
    </xdr:from>
    <xdr:to>
      <xdr:col>16</xdr:col>
      <xdr:colOff>7251</xdr:colOff>
      <xdr:row>4</xdr:row>
      <xdr:rowOff>23822</xdr:rowOff>
    </xdr:to>
    <xdr:sp macro="" textlink="">
      <xdr:nvSpPr>
        <xdr:cNvPr id="41" name="Rectangle 40"/>
        <xdr:cNvSpPr/>
      </xdr:nvSpPr>
      <xdr:spPr>
        <a:xfrm>
          <a:off x="1" y="4962"/>
          <a:ext cx="12336833" cy="696193"/>
        </a:xfrm>
        <a:prstGeom prst="rect">
          <a:avLst/>
        </a:prstGeom>
        <a:blipFill>
          <a:blip xmlns:r="http://schemas.openxmlformats.org/officeDocument/2006/relationships" r:embed="rId1"/>
          <a:tile tx="0" ty="0" sx="100000" sy="100000" flip="none" algn="tl"/>
        </a:blipFill>
      </xdr:spPr>
      <xdr:style>
        <a:lnRef idx="0">
          <a:schemeClr val="accent4"/>
        </a:lnRef>
        <a:fillRef idx="3">
          <a:schemeClr val="accent4"/>
        </a:fillRef>
        <a:effectRef idx="3">
          <a:schemeClr val="accent4"/>
        </a:effectRef>
        <a:fontRef idx="minor">
          <a:schemeClr val="lt1"/>
        </a:fontRef>
      </xdr:style>
      <xdr:txBody>
        <a:bodyPr vertOverflow="clip" rtlCol="0" anchor="ctr"/>
        <a:lstStyle/>
        <a:p>
          <a:pPr algn="ctr"/>
          <a:r>
            <a:rPr lang="fr-FR" sz="4000" b="1"/>
            <a:t> Technical Division </a:t>
          </a:r>
          <a:r>
            <a:rPr lang="fr-FR" sz="4000" b="1" baseline="0"/>
            <a:t> Measures</a:t>
          </a:r>
          <a:endParaRPr lang="fr-FR" sz="4000" b="1"/>
        </a:p>
      </xdr:txBody>
    </xdr:sp>
    <xdr:clientData/>
  </xdr:twoCellAnchor>
  <xdr:twoCellAnchor>
    <xdr:from>
      <xdr:col>0</xdr:col>
      <xdr:colOff>1</xdr:colOff>
      <xdr:row>3</xdr:row>
      <xdr:rowOff>138669</xdr:rowOff>
    </xdr:from>
    <xdr:to>
      <xdr:col>16</xdr:col>
      <xdr:colOff>10584</xdr:colOff>
      <xdr:row>47</xdr:row>
      <xdr:rowOff>74084</xdr:rowOff>
    </xdr:to>
    <xdr:sp macro="" textlink="">
      <xdr:nvSpPr>
        <xdr:cNvPr id="9" name="Bevel 8"/>
        <xdr:cNvSpPr/>
      </xdr:nvSpPr>
      <xdr:spPr>
        <a:xfrm>
          <a:off x="1" y="646669"/>
          <a:ext cx="12340166" cy="7386082"/>
        </a:xfrm>
        <a:prstGeom prst="bevel">
          <a:avLst/>
        </a:prstGeom>
        <a:blipFill dpi="0" rotWithShape="1">
          <a:blip xmlns:r="http://schemas.openxmlformats.org/officeDocument/2006/relationships" r:embed="rId2"/>
          <a:srcRect/>
          <a:tile tx="0" ty="0" sx="100000" sy="100000" flip="none" algn="tl"/>
        </a:blip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261613</xdr:colOff>
      <xdr:row>36</xdr:row>
      <xdr:rowOff>117731</xdr:rowOff>
    </xdr:from>
    <xdr:to>
      <xdr:col>2</xdr:col>
      <xdr:colOff>387072</xdr:colOff>
      <xdr:row>41</xdr:row>
      <xdr:rowOff>74712</xdr:rowOff>
    </xdr:to>
    <xdr:pic>
      <xdr:nvPicPr>
        <xdr:cNvPr id="590" name="Picture 1" descr="image003">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23613" y="6213731"/>
          <a:ext cx="1025042" cy="803648"/>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261613</xdr:colOff>
      <xdr:row>11</xdr:row>
      <xdr:rowOff>138252</xdr:rowOff>
    </xdr:from>
    <xdr:to>
      <xdr:col>2</xdr:col>
      <xdr:colOff>266889</xdr:colOff>
      <xdr:row>16</xdr:row>
      <xdr:rowOff>59024</xdr:rowOff>
    </xdr:to>
    <xdr:sp macro="" textlink="">
      <xdr:nvSpPr>
        <xdr:cNvPr id="6" name="Rectangle à coins arrondis 60">
          <a:hlinkClick xmlns:r="http://schemas.openxmlformats.org/officeDocument/2006/relationships" r:id="rId5"/>
        </xdr:cNvPr>
        <xdr:cNvSpPr/>
      </xdr:nvSpPr>
      <xdr:spPr bwMode="auto">
        <a:xfrm>
          <a:off x="1023613" y="2000919"/>
          <a:ext cx="904859" cy="767438"/>
        </a:xfrm>
        <a:prstGeom prst="snip1Rect">
          <a:avLst/>
        </a:prstGeom>
        <a:ln/>
      </xdr:spPr>
      <xdr:style>
        <a:lnRef idx="0">
          <a:schemeClr val="dk1"/>
        </a:lnRef>
        <a:fillRef idx="3">
          <a:schemeClr val="dk1"/>
        </a:fillRef>
        <a:effectRef idx="3">
          <a:schemeClr val="dk1"/>
        </a:effectRef>
        <a:fontRef idx="minor">
          <a:schemeClr val="lt1"/>
        </a:fontRef>
      </xdr:style>
      <xdr:txBody>
        <a:bodyPr wrap="square"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fontAlgn="auto">
            <a:spcBef>
              <a:spcPts val="0"/>
            </a:spcBef>
            <a:spcAft>
              <a:spcPts val="0"/>
            </a:spcAft>
            <a:defRPr/>
          </a:pPr>
          <a:r>
            <a:rPr lang="en-US" sz="1000" b="0" cap="none" spc="0">
              <a:ln>
                <a:noFill/>
              </a:ln>
              <a:solidFill>
                <a:schemeClr val="bg1"/>
              </a:solidFill>
              <a:effectLst/>
              <a:latin typeface="Arial Black" panose="020B0A04020102020204" pitchFamily="34" charset="0"/>
              <a:cs typeface="Miriam" pitchFamily="34" charset="-79"/>
            </a:rPr>
            <a:t>Data Summary</a:t>
          </a:r>
        </a:p>
      </xdr:txBody>
    </xdr:sp>
    <xdr:clientData/>
  </xdr:twoCellAnchor>
  <xdr:twoCellAnchor>
    <xdr:from>
      <xdr:col>1</xdr:col>
      <xdr:colOff>261613</xdr:colOff>
      <xdr:row>30</xdr:row>
      <xdr:rowOff>7922</xdr:rowOff>
    </xdr:from>
    <xdr:to>
      <xdr:col>2</xdr:col>
      <xdr:colOff>502863</xdr:colOff>
      <xdr:row>35</xdr:row>
      <xdr:rowOff>89081</xdr:rowOff>
    </xdr:to>
    <xdr:grpSp>
      <xdr:nvGrpSpPr>
        <xdr:cNvPr id="63" name="Group 62">
          <a:hlinkClick xmlns:r="http://schemas.openxmlformats.org/officeDocument/2006/relationships" r:id="rId6"/>
        </xdr:cNvPr>
        <xdr:cNvGrpSpPr/>
      </xdr:nvGrpSpPr>
      <xdr:grpSpPr>
        <a:xfrm>
          <a:off x="1045384" y="4906493"/>
          <a:ext cx="1166536" cy="897588"/>
          <a:chOff x="9348421" y="7622590"/>
          <a:chExt cx="733684" cy="466948"/>
        </a:xfrm>
      </xdr:grpSpPr>
      <xdr:pic>
        <xdr:nvPicPr>
          <xdr:cNvPr id="55" name="Picture 54" descr="C:\Users\Public\Pictures\Sample Pictures\productivity 1.png"/>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348421" y="7622590"/>
            <a:ext cx="612648" cy="445655"/>
          </a:xfrm>
          <a:prstGeom prst="rect">
            <a:avLst/>
          </a:prstGeom>
          <a:noFill/>
          <a:ln>
            <a:noFill/>
          </a:ln>
          <a:effectLst/>
        </xdr:spPr>
      </xdr:pic>
      <xdr:sp macro="" textlink="">
        <xdr:nvSpPr>
          <xdr:cNvPr id="43" name="Oval 42"/>
          <xdr:cNvSpPr/>
        </xdr:nvSpPr>
        <xdr:spPr>
          <a:xfrm>
            <a:off x="9897988" y="7910505"/>
            <a:ext cx="184117" cy="179033"/>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P</a:t>
            </a:r>
          </a:p>
        </xdr:txBody>
      </xdr:sp>
    </xdr:grpSp>
    <xdr:clientData/>
  </xdr:twoCellAnchor>
  <xdr:twoCellAnchor>
    <xdr:from>
      <xdr:col>0</xdr:col>
      <xdr:colOff>0</xdr:colOff>
      <xdr:row>18</xdr:row>
      <xdr:rowOff>69793</xdr:rowOff>
    </xdr:from>
    <xdr:to>
      <xdr:col>1</xdr:col>
      <xdr:colOff>188378</xdr:colOff>
      <xdr:row>22</xdr:row>
      <xdr:rowOff>36784</xdr:rowOff>
    </xdr:to>
    <xdr:sp macro="" textlink="">
      <xdr:nvSpPr>
        <xdr:cNvPr id="2" name="Oval 1">
          <a:hlinkClick xmlns:r="http://schemas.openxmlformats.org/officeDocument/2006/relationships" r:id="rId8"/>
        </xdr:cNvPr>
        <xdr:cNvSpPr/>
      </xdr:nvSpPr>
      <xdr:spPr>
        <a:xfrm>
          <a:off x="0" y="3117793"/>
          <a:ext cx="950378" cy="644324"/>
        </a:xfrm>
        <a:prstGeom prst="ellipse">
          <a:avLst/>
        </a:prstGeom>
        <a:solidFill>
          <a:schemeClr val="bg1"/>
        </a:solidFill>
      </xdr:spPr>
      <xdr:txBody>
        <a:bodyPr wrap="square" lIns="91440" tIns="45720" rIns="91440" bIns="45720" anchor="b">
          <a:noAutofit/>
        </a:bodyPr>
        <a:lstStyle/>
        <a:p>
          <a:pPr algn="ctr"/>
          <a:r>
            <a:rPr lang="en-US" sz="4000" b="1" i="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a:t>
          </a:r>
          <a:endParaRPr lang="en-US" sz="5400" b="1" i="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endParaRPr>
        </a:p>
      </xdr:txBody>
    </xdr:sp>
    <xdr:clientData/>
  </xdr:twoCellAnchor>
  <xdr:twoCellAnchor>
    <xdr:from>
      <xdr:col>5</xdr:col>
      <xdr:colOff>468004</xdr:colOff>
      <xdr:row>10</xdr:row>
      <xdr:rowOff>19010</xdr:rowOff>
    </xdr:from>
    <xdr:to>
      <xdr:col>14</xdr:col>
      <xdr:colOff>334947</xdr:colOff>
      <xdr:row>41</xdr:row>
      <xdr:rowOff>74219</xdr:rowOff>
    </xdr:to>
    <xdr:pic>
      <xdr:nvPicPr>
        <xdr:cNvPr id="887" name="Picture 886"/>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829" b="98343" l="2817" r="97988">
                      <a14:backgroundMark x1="25553" y1="1934" x2="28370" y2="3315"/>
                      <a14:backgroundMark x1="28571" y1="3591" x2="47686" y2="24586"/>
                      <a14:backgroundMark x1="47284" y1="24862" x2="47284" y2="24862"/>
                      <a14:backgroundMark x1="48290" y1="25138" x2="51509" y2="24309"/>
                      <a14:backgroundMark x1="51710" y1="24862" x2="65191" y2="12431"/>
                      <a14:backgroundMark x1="65191" y1="12707" x2="68209" y2="13260"/>
                      <a14:backgroundMark x1="67606" y1="12707" x2="69618" y2="15470"/>
                      <a14:backgroundMark x1="69819" y1="15193" x2="74648" y2="10773"/>
                      <a14:backgroundMark x1="73441" y1="11602" x2="91147" y2="24862"/>
                      <a14:backgroundMark x1="90744" y1="23757" x2="90543" y2="38674"/>
                      <a14:backgroundMark x1="89135" y1="38398" x2="91348" y2="37845"/>
                      <a14:backgroundMark x1="89135" y1="38398" x2="86720" y2="45856"/>
                      <a14:backgroundMark x1="86519" y1="44751" x2="90342" y2="56906"/>
                      <a14:backgroundMark x1="89738" y1="58564" x2="90744" y2="52486"/>
                      <a14:backgroundMark x1="90141" y1="57735" x2="98793" y2="70718"/>
                      <a14:backgroundMark x1="98994" y1="69890" x2="93159" y2="70442"/>
                      <a14:backgroundMark x1="93964" y1="70442" x2="86922" y2="72928"/>
                      <a14:backgroundMark x1="87123" y1="73757" x2="80483" y2="71547"/>
                      <a14:backgroundMark x1="80282" y1="72099" x2="79477" y2="75967"/>
                      <a14:backgroundMark x1="79477" y1="76243" x2="74849" y2="75967"/>
                      <a14:backgroundMark x1="75654" y1="75967" x2="73843" y2="81215"/>
                      <a14:backgroundMark x1="73843" y1="81215" x2="68008" y2="79834"/>
                      <a14:backgroundMark x1="68008" y1="79834" x2="68008" y2="82320"/>
                      <a14:backgroundMark x1="69215" y1="81492" x2="72032" y2="82320"/>
                      <a14:backgroundMark x1="71026" y1="83425" x2="71026" y2="83425"/>
                      <a14:backgroundMark x1="70423" y1="84530" x2="70221" y2="85912"/>
                      <a14:backgroundMark x1="70624" y1="85912" x2="70221" y2="93646"/>
                      <a14:backgroundMark x1="69819" y1="94475" x2="66398" y2="92541"/>
                      <a14:backgroundMark x1="67404" y1="93370" x2="66398" y2="92818"/>
                      <a14:backgroundMark x1="66197" y1="94199" x2="66197" y2="94199"/>
                      <a14:backgroundMark x1="65392" y1="94199" x2="65392" y2="94199"/>
                      <a14:backgroundMark x1="65594" y1="96685" x2="65594" y2="96685"/>
                      <a14:backgroundMark x1="64789" y1="97790" x2="64789" y2="97790"/>
                      <a14:backgroundMark x1="63984" y1="98066" x2="63984" y2="98066"/>
                      <a14:backgroundMark x1="63380" y1="97238" x2="63380" y2="97238"/>
                      <a14:backgroundMark x1="62173" y1="96961" x2="57948" y2="88950"/>
                      <a14:backgroundMark x1="58753" y1="88398" x2="59759" y2="75138"/>
                      <a14:backgroundMark x1="59960" y1="78453" x2="59960" y2="78453"/>
                      <a14:backgroundMark x1="60563" y1="76796" x2="60563" y2="76796"/>
                      <a14:backgroundMark x1="60161" y1="75138" x2="60161" y2="75138"/>
                      <a14:backgroundMark x1="58954" y1="74033" x2="58954" y2="74033"/>
                      <a14:backgroundMark x1="58551" y1="72928" x2="58551" y2="72928"/>
                      <a14:backgroundMark x1="57344" y1="72928" x2="57344" y2="72928"/>
                      <a14:backgroundMark x1="56137" y1="72928" x2="56137" y2="72928"/>
                      <a14:backgroundMark x1="55131" y1="72652" x2="55131" y2="72652"/>
                      <a14:backgroundMark x1="54326" y1="72099" x2="54326" y2="72099"/>
                      <a14:backgroundMark x1="53119" y1="73204" x2="53119" y2="73204"/>
                      <a14:backgroundMark x1="51911" y1="70718" x2="51911" y2="70718"/>
                      <a14:backgroundMark x1="51710" y1="69061" x2="51710" y2="69061"/>
                      <a14:backgroundMark x1="50905" y1="68785" x2="50905" y2="68785"/>
                      <a14:backgroundMark x1="50905" y1="68785" x2="50905" y2="68785"/>
                      <a14:backgroundMark x1="49497" y1="68508" x2="49497" y2="68508"/>
                      <a14:backgroundMark x1="47485" y1="66575" x2="47485" y2="66575"/>
                      <a14:backgroundMark x1="45674" y1="66022" x2="45674" y2="66022"/>
                      <a14:backgroundMark x1="43662" y1="66298" x2="43662" y2="66298"/>
                      <a14:backgroundMark x1="42857" y1="68508" x2="42857" y2="68508"/>
                      <a14:backgroundMark x1="42254" y1="69337" x2="34406" y2="71547"/>
                      <a14:backgroundMark x1="34406" y1="71547" x2="34406" y2="71547"/>
                      <a14:backgroundMark x1="34406" y1="71547" x2="34406" y2="71547"/>
                      <a14:backgroundMark x1="33803" y1="71547" x2="33803" y2="71547"/>
                      <a14:backgroundMark x1="32193" y1="71271" x2="32193" y2="71271"/>
                      <a14:backgroundMark x1="30584" y1="71271" x2="24950" y2="73204"/>
                      <a14:backgroundMark x1="24145" y1="73204" x2="10262" y2="58840"/>
                      <a14:backgroundMark x1="11871" y1="59392" x2="11871" y2="59392"/>
                      <a14:backgroundMark x1="11469" y1="57735" x2="11469" y2="57735"/>
                      <a14:backgroundMark x1="11469" y1="57459" x2="4829" y2="50276"/>
                      <a14:backgroundMark x1="6841" y1="50276" x2="6841" y2="50276"/>
                      <a14:backgroundMark x1="8249" y1="51934" x2="8249" y2="51934"/>
                      <a14:backgroundMark x1="5030" y1="50276" x2="5030" y2="50276"/>
                      <a14:backgroundMark x1="5030" y1="48066" x2="5030" y2="48066"/>
                      <a14:backgroundMark x1="4225" y1="45580" x2="4225" y2="45580"/>
                      <a14:backgroundMark x1="5030" y1="45580" x2="5030" y2="45580"/>
                      <a14:backgroundMark x1="4024" y1="43923" x2="4024" y2="43923"/>
                      <a14:backgroundMark x1="21529" y1="3867" x2="21932" y2="276"/>
                      <a14:backgroundMark x1="24145" y1="1657" x2="24145" y2="1657"/>
                      <a14:backgroundMark x1="21932" y1="3591" x2="14688" y2="3867"/>
                      <a14:backgroundMark x1="15895" y1="3591" x2="14889" y2="12707"/>
                      <a14:backgroundMark x1="15091" y1="11878" x2="12072" y2="14641"/>
                      <a14:backgroundMark x1="13078" y1="18785" x2="13682" y2="10497"/>
                      <a14:backgroundMark x1="13280" y1="18785" x2="5030" y2="18785"/>
                      <a14:backgroundMark x1="5231" y1="19613" x2="5231" y2="19613"/>
                      <a14:backgroundMark x1="4628" y1="20994" x2="5835" y2="22099"/>
                      <a14:backgroundMark x1="5634" y1="22099" x2="5634" y2="22099"/>
                      <a14:backgroundMark x1="5835" y1="23204" x2="6237" y2="28177"/>
                      <a14:backgroundMark x1="6237" y1="28177" x2="6237" y2="28177"/>
                      <a14:backgroundMark x1="6439" y1="29282" x2="5634" y2="34254"/>
                      <a14:backgroundMark x1="5433" y1="34254" x2="2616" y2="39503"/>
                      <a14:backgroundMark x1="3823" y1="42265" x2="3823" y2="42265"/>
                      <a14:backgroundMark x1="3018" y1="41160" x2="3018" y2="41160"/>
                      <a14:backgroundMark x1="2616" y1="38950" x2="2616" y2="38950"/>
                      <a14:backgroundMark x1="3421" y1="38398" x2="3421" y2="38398"/>
                      <a14:backgroundMark x1="50503" y1="25967" x2="50503" y2="25967"/>
                      <a14:backgroundMark x1="51509" y1="24862" x2="52113" y2="24862"/>
                      <a14:backgroundMark x1="52918" y1="24586" x2="52918" y2="24586"/>
                      <a14:backgroundMark x1="41449" y1="68785" x2="41449" y2="68785"/>
                      <a14:backgroundMark x1="31187" y1="70718" x2="31187" y2="70718"/>
                      <a14:backgroundMark x1="28974" y1="71271" x2="28974" y2="71271"/>
                      <a14:backgroundMark x1="26761" y1="72099" x2="26761" y2="72099"/>
                      <a14:backgroundMark x1="81288" y1="70718" x2="81288" y2="70718"/>
                    </a14:backgroundRemoval>
                  </a14:imgEffect>
                </a14:imgLayer>
              </a14:imgProps>
            </a:ext>
            <a:ext uri="{28A0092B-C50C-407E-A947-70E740481C1C}">
              <a14:useLocalDpi xmlns:a14="http://schemas.microsoft.com/office/drawing/2010/main" val="0"/>
            </a:ext>
          </a:extLst>
        </a:blip>
        <a:srcRect/>
        <a:stretch>
          <a:fillRect/>
        </a:stretch>
      </xdr:blipFill>
      <xdr:spPr bwMode="auto">
        <a:xfrm>
          <a:off x="4414075" y="1787939"/>
          <a:ext cx="6724943" cy="5538887"/>
        </a:xfrm>
        <a:prstGeom prst="rect">
          <a:avLst/>
        </a:prstGeom>
        <a:noFill/>
        <a:ln>
          <a:noFill/>
        </a:ln>
      </xdr:spPr>
    </xdr:pic>
    <xdr:clientData/>
  </xdr:twoCellAnchor>
  <xdr:twoCellAnchor>
    <xdr:from>
      <xdr:col>9</xdr:col>
      <xdr:colOff>564441</xdr:colOff>
      <xdr:row>29</xdr:row>
      <xdr:rowOff>100657</xdr:rowOff>
    </xdr:from>
    <xdr:to>
      <xdr:col>10</xdr:col>
      <xdr:colOff>203538</xdr:colOff>
      <xdr:row>31</xdr:row>
      <xdr:rowOff>66662</xdr:rowOff>
    </xdr:to>
    <xdr:grpSp>
      <xdr:nvGrpSpPr>
        <xdr:cNvPr id="77" name="Group 76">
          <a:hlinkClick xmlns:r="http://schemas.openxmlformats.org/officeDocument/2006/relationships" r:id="rId11"/>
        </xdr:cNvPr>
        <xdr:cNvGrpSpPr>
          <a:grpSpLocks noChangeAspect="1"/>
        </xdr:cNvGrpSpPr>
      </xdr:nvGrpSpPr>
      <xdr:grpSpPr bwMode="auto">
        <a:xfrm>
          <a:off x="7759898" y="4835943"/>
          <a:ext cx="422869" cy="292576"/>
          <a:chOff x="3086" y="1697"/>
          <a:chExt cx="234" cy="186"/>
        </a:xfrm>
      </xdr:grpSpPr>
      <xdr:sp macro="" textlink="">
        <xdr:nvSpPr>
          <xdr:cNvPr id="78" name="Freeform 77"/>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 name="Freeform 78"/>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0" name="Freeform 79"/>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1" name="Freeform 80"/>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2" name="Freeform 81"/>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4" name="Freeform 83"/>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85" name="Freeform 84"/>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6" name="Freeform 85"/>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 name="Freeform 86"/>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 name="Freeform 87"/>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9" name="Freeform 88"/>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1" name="Freeform 90"/>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2" name="Freeform 91"/>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3" name="Freeform 92"/>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4" name="Freeform 93"/>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 name="Freeform 102"/>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4" name="Freeform 103"/>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5" name="Freeform 104"/>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6" name="Freeform 105"/>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7" name="Freeform 106"/>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8" name="Freeform 107"/>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2" name="Freeform 111"/>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8" name="Freeform 117"/>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9" name="Freeform 118"/>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0" name="Freeform 119"/>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1" name="Freeform 120"/>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121"/>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3" name="Freeform 122"/>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4" name="Freeform 123"/>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5" name="Freeform 124"/>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6" name="Freeform 125"/>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7" name="Freeform 126"/>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8" name="Freeform 127"/>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9" name="Freeform 128"/>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0" name="Freeform 129"/>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1" name="Freeform 130"/>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2" name="Freeform 131"/>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3" name="Freeform 132"/>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4" name="Freeform 133"/>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5" name="Freeform 134"/>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6" name="Freeform 135"/>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7" name="Freeform 136"/>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8" name="Freeform 137"/>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9" name="Freeform 138"/>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10</xdr:col>
      <xdr:colOff>128384</xdr:colOff>
      <xdr:row>28</xdr:row>
      <xdr:rowOff>148687</xdr:rowOff>
    </xdr:from>
    <xdr:to>
      <xdr:col>10</xdr:col>
      <xdr:colOff>400630</xdr:colOff>
      <xdr:row>30</xdr:row>
      <xdr:rowOff>15770</xdr:rowOff>
    </xdr:to>
    <xdr:grpSp>
      <xdr:nvGrpSpPr>
        <xdr:cNvPr id="184" name="Group 183">
          <a:hlinkClick xmlns:r="http://schemas.openxmlformats.org/officeDocument/2006/relationships" r:id="rId12"/>
        </xdr:cNvPr>
        <xdr:cNvGrpSpPr>
          <a:grpSpLocks noChangeAspect="1"/>
        </xdr:cNvGrpSpPr>
      </xdr:nvGrpSpPr>
      <xdr:grpSpPr bwMode="auto">
        <a:xfrm>
          <a:off x="8107613" y="4720687"/>
          <a:ext cx="272246" cy="193654"/>
          <a:chOff x="3086" y="1697"/>
          <a:chExt cx="234" cy="186"/>
        </a:xfrm>
      </xdr:grpSpPr>
      <xdr:sp macro="" textlink="">
        <xdr:nvSpPr>
          <xdr:cNvPr id="185" name="Freeform 184"/>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6" name="Freeform 185"/>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7" name="Freeform 186"/>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8" name="Freeform 187"/>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9" name="Freeform 188"/>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0" name="Freeform 189"/>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191" name="Freeform 190"/>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2" name="Freeform 191"/>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3" name="Freeform 192"/>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4" name="Freeform 193"/>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5" name="Freeform 194"/>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6" name="Freeform 195"/>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7" name="Freeform 196"/>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8" name="Freeform 197"/>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9" name="Freeform 198"/>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0" name="Freeform 199"/>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1" name="Freeform 200"/>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2" name="Freeform 201"/>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3" name="Freeform 202"/>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4" name="Freeform 203"/>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5" name="Freeform 204"/>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6" name="Freeform 205"/>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7" name="Freeform 206"/>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8" name="Freeform 207"/>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9" name="Freeform 208"/>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0" name="Freeform 209"/>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1" name="Freeform 210"/>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2" name="Freeform 211"/>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3" name="Freeform 212"/>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4" name="Freeform 213"/>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5" name="Freeform 214"/>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6" name="Freeform 215"/>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7" name="Freeform 216"/>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8" name="Freeform 217"/>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9" name="Freeform 218"/>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0" name="Freeform 219"/>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1" name="Freeform 220"/>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2" name="Freeform 221"/>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3" name="Freeform 222"/>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4" name="Freeform 223"/>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5" name="Freeform 224"/>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6" name="Freeform 225"/>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7" name="Freeform 226"/>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8" name="Freeform 227"/>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8</xdr:col>
      <xdr:colOff>690680</xdr:colOff>
      <xdr:row>31</xdr:row>
      <xdr:rowOff>42332</xdr:rowOff>
    </xdr:from>
    <xdr:to>
      <xdr:col>9</xdr:col>
      <xdr:colOff>268988</xdr:colOff>
      <xdr:row>32</xdr:row>
      <xdr:rowOff>126962</xdr:rowOff>
    </xdr:to>
    <xdr:grpSp>
      <xdr:nvGrpSpPr>
        <xdr:cNvPr id="229" name="Group 228">
          <a:hlinkClick xmlns:r="http://schemas.openxmlformats.org/officeDocument/2006/relationships" r:id="rId13"/>
        </xdr:cNvPr>
        <xdr:cNvGrpSpPr>
          <a:grpSpLocks noChangeAspect="1"/>
        </xdr:cNvGrpSpPr>
      </xdr:nvGrpSpPr>
      <xdr:grpSpPr bwMode="auto">
        <a:xfrm>
          <a:off x="7102366" y="5104189"/>
          <a:ext cx="362079" cy="247916"/>
          <a:chOff x="3086" y="1697"/>
          <a:chExt cx="234" cy="186"/>
        </a:xfrm>
      </xdr:grpSpPr>
      <xdr:sp macro="" textlink="">
        <xdr:nvSpPr>
          <xdr:cNvPr id="230" name="Freeform 229"/>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230"/>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231"/>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3" name="Freeform 232"/>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4" name="Freeform 233"/>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234"/>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236" name="Freeform 235"/>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7" name="Freeform 236"/>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8" name="Freeform 237"/>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9" name="Freeform 238"/>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0" name="Freeform 239"/>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1" name="Freeform 240"/>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241"/>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3" name="Freeform 242"/>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4" name="Freeform 243"/>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5" name="Freeform 244"/>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6" name="Freeform 245"/>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7" name="Freeform 246"/>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8" name="Freeform 247"/>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9" name="Freeform 248"/>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0" name="Freeform 249"/>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1" name="Freeform 250"/>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2" name="Freeform 251"/>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3" name="Freeform 252"/>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4" name="Freeform 253"/>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5" name="Freeform 254"/>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6" name="Freeform 255"/>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7" name="Freeform 256"/>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8" name="Freeform 257"/>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9" name="Freeform 258"/>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0" name="Freeform 259"/>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1" name="Freeform 260"/>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2" name="Freeform 261"/>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3" name="Freeform 262"/>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4" name="Freeform 263"/>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5" name="Freeform 264"/>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6" name="Freeform 265"/>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7" name="Freeform 266"/>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8" name="Freeform 267"/>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9" name="Freeform 268"/>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0" name="Freeform 269"/>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1" name="Freeform 270"/>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2" name="Freeform 271"/>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3" name="Freeform 272"/>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5</xdr:col>
      <xdr:colOff>599634</xdr:colOff>
      <xdr:row>22</xdr:row>
      <xdr:rowOff>125055</xdr:rowOff>
    </xdr:from>
    <xdr:to>
      <xdr:col>6</xdr:col>
      <xdr:colOff>109880</xdr:colOff>
      <xdr:row>23</xdr:row>
      <xdr:rowOff>160228</xdr:rowOff>
    </xdr:to>
    <xdr:grpSp>
      <xdr:nvGrpSpPr>
        <xdr:cNvPr id="275" name="Group 274">
          <a:hlinkClick xmlns:r="http://schemas.openxmlformats.org/officeDocument/2006/relationships" r:id="rId14"/>
        </xdr:cNvPr>
        <xdr:cNvGrpSpPr>
          <a:grpSpLocks noChangeAspect="1"/>
        </xdr:cNvGrpSpPr>
      </xdr:nvGrpSpPr>
      <xdr:grpSpPr bwMode="auto">
        <a:xfrm>
          <a:off x="4660005" y="3717341"/>
          <a:ext cx="294018" cy="198458"/>
          <a:chOff x="3086" y="1697"/>
          <a:chExt cx="234" cy="186"/>
        </a:xfrm>
      </xdr:grpSpPr>
      <xdr:sp macro="" textlink="">
        <xdr:nvSpPr>
          <xdr:cNvPr id="276" name="Freeform 275"/>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7" name="Freeform 276"/>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8" name="Freeform 277"/>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9" name="Freeform 278"/>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0" name="Freeform 279"/>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1" name="Freeform 280"/>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282" name="Freeform 281"/>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3" name="Freeform 282"/>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4" name="Freeform 283"/>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5" name="Freeform 284"/>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6" name="Freeform 285"/>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7" name="Freeform 286"/>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8" name="Freeform 287"/>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9" name="Freeform 288"/>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0" name="Freeform 289"/>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1" name="Freeform 290"/>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2" name="Freeform 291"/>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3" name="Freeform 292"/>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4" name="Freeform 293"/>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5" name="Freeform 294"/>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6" name="Freeform 295"/>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7" name="Freeform 296"/>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8" name="Freeform 297"/>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9" name="Freeform 298"/>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0" name="Freeform 299"/>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1" name="Freeform 300"/>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2" name="Freeform 301"/>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3" name="Freeform 302"/>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4" name="Freeform 303"/>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5" name="Freeform 304"/>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6" name="Freeform 305"/>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7" name="Freeform 306"/>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8" name="Freeform 307"/>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9" name="Freeform 308"/>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0" name="Freeform 309"/>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1" name="Freeform 310"/>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2" name="Freeform 311"/>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3" name="Freeform 312"/>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4" name="Freeform 313"/>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5" name="Freeform 314"/>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6" name="Freeform 315"/>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7" name="Freeform 316"/>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8" name="Freeform 317"/>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9" name="Freeform 318"/>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11</xdr:col>
      <xdr:colOff>46231</xdr:colOff>
      <xdr:row>32</xdr:row>
      <xdr:rowOff>33093</xdr:rowOff>
    </xdr:from>
    <xdr:to>
      <xdr:col>11</xdr:col>
      <xdr:colOff>379269</xdr:colOff>
      <xdr:row>33</xdr:row>
      <xdr:rowOff>117727</xdr:rowOff>
    </xdr:to>
    <xdr:grpSp>
      <xdr:nvGrpSpPr>
        <xdr:cNvPr id="320" name="Group 319">
          <a:hlinkClick xmlns:r="http://schemas.openxmlformats.org/officeDocument/2006/relationships" r:id="rId15"/>
        </xdr:cNvPr>
        <xdr:cNvGrpSpPr>
          <a:grpSpLocks noChangeAspect="1"/>
        </xdr:cNvGrpSpPr>
      </xdr:nvGrpSpPr>
      <xdr:grpSpPr bwMode="auto">
        <a:xfrm>
          <a:off x="8809231" y="5258236"/>
          <a:ext cx="333038" cy="247920"/>
          <a:chOff x="3086" y="1697"/>
          <a:chExt cx="234" cy="186"/>
        </a:xfrm>
      </xdr:grpSpPr>
      <xdr:sp macro="" textlink="">
        <xdr:nvSpPr>
          <xdr:cNvPr id="321" name="Freeform 320"/>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2" name="Freeform 321"/>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3" name="Freeform 322"/>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4" name="Freeform 323"/>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5" name="Freeform 324"/>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6" name="Freeform 325"/>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327" name="Freeform 326"/>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8" name="Freeform 327"/>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9" name="Freeform 328"/>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0" name="Freeform 329"/>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1" name="Freeform 330"/>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2" name="Freeform 331"/>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3" name="Freeform 332"/>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4" name="Freeform 333"/>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5" name="Freeform 334"/>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6" name="Freeform 335"/>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7" name="Freeform 336"/>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8" name="Freeform 337"/>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9" name="Freeform 338"/>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0" name="Freeform 339"/>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1" name="Freeform 340"/>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2" name="Freeform 341"/>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3" name="Freeform 342"/>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4" name="Freeform 343"/>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5" name="Freeform 344"/>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6" name="Freeform 345"/>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7" name="Freeform 346"/>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8" name="Freeform 347"/>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9" name="Freeform 348"/>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0" name="Freeform 349"/>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1" name="Freeform 350"/>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2" name="Freeform 351"/>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3" name="Freeform 352"/>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4" name="Freeform 353"/>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5" name="Freeform 354"/>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6" name="Freeform 355"/>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7" name="Freeform 356"/>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8" name="Freeform 357"/>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9" name="Freeform 358"/>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0" name="Freeform 359"/>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1" name="Freeform 360"/>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2" name="Freeform 361"/>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3" name="Freeform 362"/>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4" name="Freeform 363"/>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7</xdr:col>
      <xdr:colOff>586979</xdr:colOff>
      <xdr:row>30</xdr:row>
      <xdr:rowOff>120752</xdr:rowOff>
    </xdr:from>
    <xdr:to>
      <xdr:col>8</xdr:col>
      <xdr:colOff>97225</xdr:colOff>
      <xdr:row>31</xdr:row>
      <xdr:rowOff>155923</xdr:rowOff>
    </xdr:to>
    <xdr:grpSp>
      <xdr:nvGrpSpPr>
        <xdr:cNvPr id="365" name="Group 364">
          <a:hlinkClick xmlns:r="http://schemas.openxmlformats.org/officeDocument/2006/relationships" r:id="rId16"/>
        </xdr:cNvPr>
        <xdr:cNvGrpSpPr>
          <a:grpSpLocks noChangeAspect="1"/>
        </xdr:cNvGrpSpPr>
      </xdr:nvGrpSpPr>
      <xdr:grpSpPr bwMode="auto">
        <a:xfrm>
          <a:off x="6214893" y="5019323"/>
          <a:ext cx="294018" cy="198457"/>
          <a:chOff x="3086" y="1697"/>
          <a:chExt cx="234" cy="186"/>
        </a:xfrm>
      </xdr:grpSpPr>
      <xdr:sp macro="" textlink="">
        <xdr:nvSpPr>
          <xdr:cNvPr id="366" name="Freeform 365"/>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7" name="Freeform 366"/>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8" name="Freeform 367"/>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9" name="Freeform 368"/>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0" name="Freeform 369"/>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1" name="Freeform 370"/>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372" name="Freeform 371"/>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3" name="Freeform 372"/>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4" name="Freeform 373"/>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5" name="Freeform 374"/>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6" name="Freeform 375"/>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7" name="Freeform 376"/>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8" name="Freeform 377"/>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9" name="Freeform 378"/>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0" name="Freeform 379"/>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1" name="Freeform 380"/>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2" name="Freeform 381"/>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3" name="Freeform 382"/>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4" name="Freeform 383"/>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5" name="Freeform 384"/>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6" name="Freeform 385"/>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7" name="Freeform 386"/>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8" name="Freeform 387"/>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9" name="Freeform 388"/>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0" name="Freeform 389"/>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1" name="Freeform 390"/>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2" name="Freeform 391"/>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3" name="Freeform 392"/>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4" name="Freeform 393"/>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5" name="Freeform 394"/>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6" name="Freeform 395"/>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7" name="Freeform 396"/>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8" name="Freeform 397"/>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9" name="Freeform 398"/>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0" name="Freeform 399"/>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1" name="Freeform 400"/>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2" name="Freeform 401"/>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3" name="Freeform 402"/>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4" name="Freeform 403"/>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5" name="Freeform 404"/>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6" name="Freeform 405"/>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7" name="Freeform 406"/>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8" name="Freeform 407"/>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9" name="Freeform 408"/>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8</xdr:col>
      <xdr:colOff>133715</xdr:colOff>
      <xdr:row>31</xdr:row>
      <xdr:rowOff>39058</xdr:rowOff>
    </xdr:from>
    <xdr:to>
      <xdr:col>8</xdr:col>
      <xdr:colOff>405961</xdr:colOff>
      <xdr:row>32</xdr:row>
      <xdr:rowOff>74228</xdr:rowOff>
    </xdr:to>
    <xdr:grpSp>
      <xdr:nvGrpSpPr>
        <xdr:cNvPr id="410" name="Group 409">
          <a:hlinkClick xmlns:r="http://schemas.openxmlformats.org/officeDocument/2006/relationships" r:id="rId17"/>
        </xdr:cNvPr>
        <xdr:cNvGrpSpPr>
          <a:grpSpLocks noChangeAspect="1"/>
        </xdr:cNvGrpSpPr>
      </xdr:nvGrpSpPr>
      <xdr:grpSpPr bwMode="auto">
        <a:xfrm>
          <a:off x="6545401" y="5100915"/>
          <a:ext cx="272246" cy="198456"/>
          <a:chOff x="3086" y="1697"/>
          <a:chExt cx="234" cy="186"/>
        </a:xfrm>
      </xdr:grpSpPr>
      <xdr:sp macro="" textlink="">
        <xdr:nvSpPr>
          <xdr:cNvPr id="411" name="Freeform 410"/>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2" name="Freeform 411"/>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3" name="Freeform 412"/>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4" name="Freeform 413"/>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5" name="Freeform 414"/>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6" name="Freeform 415"/>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417" name="Freeform 416"/>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8" name="Freeform 417"/>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9" name="Freeform 418"/>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0" name="Freeform 419"/>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1" name="Freeform 420"/>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2" name="Freeform 421"/>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3" name="Freeform 422"/>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4" name="Freeform 423"/>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5" name="Freeform 424"/>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6" name="Freeform 425"/>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7" name="Freeform 426"/>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8" name="Freeform 427"/>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9" name="Freeform 428"/>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0" name="Freeform 429"/>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1" name="Freeform 430"/>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2" name="Freeform 431"/>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3" name="Freeform 432"/>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4" name="Freeform 433"/>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5" name="Freeform 434"/>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6" name="Freeform 435"/>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7" name="Freeform 436"/>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8" name="Freeform 437"/>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9" name="Freeform 438"/>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0" name="Freeform 439"/>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1" name="Freeform 440"/>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2" name="Freeform 441"/>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3" name="Freeform 442"/>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4" name="Freeform 443"/>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5" name="Freeform 444"/>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6" name="Freeform 445"/>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7" name="Freeform 446"/>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8" name="Freeform 447"/>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9" name="Freeform 448"/>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0" name="Freeform 449"/>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1" name="Freeform 450"/>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2" name="Freeform 451"/>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3" name="Freeform 452"/>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4" name="Freeform 453"/>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7</xdr:col>
      <xdr:colOff>411765</xdr:colOff>
      <xdr:row>24</xdr:row>
      <xdr:rowOff>59283</xdr:rowOff>
    </xdr:from>
    <xdr:to>
      <xdr:col>7</xdr:col>
      <xdr:colOff>615950</xdr:colOff>
      <xdr:row>25</xdr:row>
      <xdr:rowOff>44993</xdr:rowOff>
    </xdr:to>
    <xdr:grpSp>
      <xdr:nvGrpSpPr>
        <xdr:cNvPr id="455" name="Group 454"/>
        <xdr:cNvGrpSpPr>
          <a:grpSpLocks noChangeAspect="1"/>
        </xdr:cNvGrpSpPr>
      </xdr:nvGrpSpPr>
      <xdr:grpSpPr bwMode="auto">
        <a:xfrm>
          <a:off x="6039679" y="3978140"/>
          <a:ext cx="204185" cy="148996"/>
          <a:chOff x="3086" y="1697"/>
          <a:chExt cx="234" cy="186"/>
        </a:xfrm>
      </xdr:grpSpPr>
      <xdr:sp macro="" textlink="">
        <xdr:nvSpPr>
          <xdr:cNvPr id="456" name="Freeform 455"/>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7" name="Freeform 456"/>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8" name="Freeform 457"/>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9" name="Freeform 458"/>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0" name="Freeform 459"/>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1" name="Freeform 460"/>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462" name="Freeform 461"/>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3" name="Freeform 462"/>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4" name="Freeform 463"/>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5" name="Freeform 464"/>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6" name="Freeform 465"/>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7" name="Freeform 466"/>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8" name="Freeform 467"/>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9" name="Freeform 468"/>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0" name="Freeform 469"/>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1" name="Freeform 470"/>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2" name="Freeform 471"/>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3" name="Freeform 472"/>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4" name="Freeform 473"/>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5" name="Freeform 474"/>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6" name="Freeform 475"/>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7" name="Freeform 476"/>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8" name="Freeform 477"/>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9" name="Freeform 478"/>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0" name="Freeform 479"/>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1" name="Freeform 480"/>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2" name="Freeform 481"/>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3" name="Freeform 482"/>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4" name="Freeform 483"/>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5" name="Freeform 484"/>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6" name="Freeform 485"/>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7" name="Freeform 486"/>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8" name="Freeform 487"/>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89" name="Freeform 488"/>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0" name="Freeform 489"/>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1" name="Freeform 490"/>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2" name="Freeform 491"/>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3" name="Freeform 492"/>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4" name="Freeform 493"/>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5" name="Freeform 494"/>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6" name="Freeform 495"/>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7" name="Freeform 496"/>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8" name="Freeform 497"/>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99" name="Freeform 498"/>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6</xdr:col>
      <xdr:colOff>44265</xdr:colOff>
      <xdr:row>21</xdr:row>
      <xdr:rowOff>109863</xdr:rowOff>
    </xdr:from>
    <xdr:to>
      <xdr:col>6</xdr:col>
      <xdr:colOff>248450</xdr:colOff>
      <xdr:row>22</xdr:row>
      <xdr:rowOff>94470</xdr:rowOff>
    </xdr:to>
    <xdr:grpSp>
      <xdr:nvGrpSpPr>
        <xdr:cNvPr id="500" name="Group 499"/>
        <xdr:cNvGrpSpPr>
          <a:grpSpLocks noChangeAspect="1"/>
        </xdr:cNvGrpSpPr>
      </xdr:nvGrpSpPr>
      <xdr:grpSpPr bwMode="auto">
        <a:xfrm>
          <a:off x="4888408" y="3538863"/>
          <a:ext cx="204185" cy="147893"/>
          <a:chOff x="3086" y="1697"/>
          <a:chExt cx="234" cy="186"/>
        </a:xfrm>
      </xdr:grpSpPr>
      <xdr:sp macro="" textlink="">
        <xdr:nvSpPr>
          <xdr:cNvPr id="501" name="Freeform 500"/>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2" name="Freeform 501"/>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3" name="Freeform 502"/>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4" name="Freeform 503"/>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5" name="Freeform 504"/>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6" name="Freeform 505"/>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507" name="Freeform 506"/>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8" name="Freeform 507"/>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09" name="Freeform 508"/>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0" name="Freeform 509"/>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1" name="Freeform 510"/>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2" name="Freeform 511"/>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3" name="Freeform 512"/>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4" name="Freeform 513"/>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5" name="Freeform 514"/>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6" name="Freeform 515"/>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7" name="Freeform 516"/>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8" name="Freeform 517"/>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9" name="Freeform 518"/>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0" name="Freeform 519"/>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1" name="Freeform 520"/>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2" name="Freeform 521"/>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3" name="Freeform 522"/>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4" name="Freeform 523"/>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5" name="Freeform 524"/>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6" name="Freeform 525"/>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7" name="Freeform 526"/>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8" name="Freeform 527"/>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29" name="Freeform 528"/>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0" name="Freeform 529"/>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1" name="Freeform 530"/>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2" name="Freeform 531"/>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3" name="Freeform 532"/>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4" name="Freeform 533"/>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5" name="Freeform 534"/>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6" name="Freeform 535"/>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7" name="Freeform 536"/>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8" name="Freeform 537"/>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39" name="Freeform 538"/>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0" name="Freeform 539"/>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1" name="Freeform 540"/>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2" name="Freeform 541"/>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3" name="Freeform 542"/>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4" name="Freeform 543"/>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9</xdr:col>
      <xdr:colOff>28868</xdr:colOff>
      <xdr:row>30</xdr:row>
      <xdr:rowOff>63398</xdr:rowOff>
    </xdr:from>
    <xdr:to>
      <xdr:col>9</xdr:col>
      <xdr:colOff>233053</xdr:colOff>
      <xdr:row>31</xdr:row>
      <xdr:rowOff>49108</xdr:rowOff>
    </xdr:to>
    <xdr:grpSp>
      <xdr:nvGrpSpPr>
        <xdr:cNvPr id="545" name="Group 544"/>
        <xdr:cNvGrpSpPr>
          <a:grpSpLocks noChangeAspect="1"/>
        </xdr:cNvGrpSpPr>
      </xdr:nvGrpSpPr>
      <xdr:grpSpPr bwMode="auto">
        <a:xfrm>
          <a:off x="7224325" y="4961969"/>
          <a:ext cx="204185" cy="148996"/>
          <a:chOff x="3086" y="1697"/>
          <a:chExt cx="234" cy="186"/>
        </a:xfrm>
      </xdr:grpSpPr>
      <xdr:sp macro="" textlink="">
        <xdr:nvSpPr>
          <xdr:cNvPr id="546" name="Freeform 545"/>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7" name="Freeform 546"/>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8" name="Freeform 547"/>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9" name="Freeform 548"/>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0" name="Freeform 549"/>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1" name="Freeform 550"/>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552" name="Freeform 551"/>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3" name="Freeform 552"/>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4" name="Freeform 553"/>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5" name="Freeform 554"/>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6" name="Freeform 555"/>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7" name="Freeform 556"/>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8" name="Freeform 557"/>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59" name="Freeform 558"/>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0" name="Freeform 559"/>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1" name="Freeform 560"/>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2" name="Freeform 561"/>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3" name="Freeform 562"/>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4" name="Freeform 563"/>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5" name="Freeform 564"/>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6" name="Freeform 565"/>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7" name="Freeform 566"/>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8" name="Freeform 567"/>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69" name="Freeform 568"/>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0" name="Freeform 569"/>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1" name="Freeform 570"/>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2" name="Freeform 571"/>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3" name="Freeform 572"/>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4" name="Freeform 573"/>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5" name="Freeform 574"/>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6" name="Freeform 575"/>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7" name="Freeform 576"/>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8" name="Freeform 577"/>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79" name="Freeform 578"/>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0" name="Freeform 579"/>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1" name="Freeform 580"/>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2" name="Freeform 581"/>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3" name="Freeform 582"/>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4" name="Freeform 583"/>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5" name="Freeform 584"/>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6" name="Freeform 585"/>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7" name="Freeform 586"/>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8" name="Freeform 587"/>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9" name="Freeform 588"/>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9</xdr:col>
      <xdr:colOff>71702</xdr:colOff>
      <xdr:row>11</xdr:row>
      <xdr:rowOff>16759</xdr:rowOff>
    </xdr:from>
    <xdr:to>
      <xdr:col>11</xdr:col>
      <xdr:colOff>473220</xdr:colOff>
      <xdr:row>15</xdr:row>
      <xdr:rowOff>99267</xdr:rowOff>
    </xdr:to>
    <xdr:sp macro="" textlink="">
      <xdr:nvSpPr>
        <xdr:cNvPr id="24" name="TextBox 23"/>
        <xdr:cNvSpPr txBox="1"/>
      </xdr:nvSpPr>
      <xdr:spPr>
        <a:xfrm>
          <a:off x="7067285" y="1879426"/>
          <a:ext cx="1925518" cy="759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baseline="0"/>
            <a:t>2016  DASHBOARD: </a:t>
          </a:r>
          <a:r>
            <a:rPr lang="en-US" sz="1050" b="1">
              <a:solidFill>
                <a:schemeClr val="dk1"/>
              </a:solidFill>
              <a:effectLst/>
              <a:latin typeface="+mn-lt"/>
              <a:ea typeface="+mn-ea"/>
              <a:cs typeface="+mn-cs"/>
            </a:rPr>
            <a:t>CLICK</a:t>
          </a:r>
          <a:r>
            <a:rPr lang="en-US" sz="1050" b="1" baseline="0">
              <a:solidFill>
                <a:schemeClr val="dk1"/>
              </a:solidFill>
              <a:effectLst/>
              <a:latin typeface="+mn-lt"/>
              <a:ea typeface="+mn-ea"/>
              <a:cs typeface="+mn-cs"/>
            </a:rPr>
            <a:t>  FACTORY DIAGRAM </a:t>
          </a:r>
          <a:endParaRPr lang="en-US" sz="1400" b="1"/>
        </a:p>
      </xdr:txBody>
    </xdr:sp>
    <xdr:clientData/>
  </xdr:twoCellAnchor>
  <xdr:twoCellAnchor>
    <xdr:from>
      <xdr:col>2</xdr:col>
      <xdr:colOff>611745</xdr:colOff>
      <xdr:row>30</xdr:row>
      <xdr:rowOff>7922</xdr:rowOff>
    </xdr:from>
    <xdr:to>
      <xdr:col>4</xdr:col>
      <xdr:colOff>231878</xdr:colOff>
      <xdr:row>35</xdr:row>
      <xdr:rowOff>89081</xdr:rowOff>
    </xdr:to>
    <xdr:grpSp>
      <xdr:nvGrpSpPr>
        <xdr:cNvPr id="60" name="Group 59">
          <a:hlinkClick xmlns:r="http://schemas.openxmlformats.org/officeDocument/2006/relationships" r:id="rId18"/>
        </xdr:cNvPr>
        <xdr:cNvGrpSpPr/>
      </xdr:nvGrpSpPr>
      <xdr:grpSpPr>
        <a:xfrm>
          <a:off x="2320802" y="4906493"/>
          <a:ext cx="1187676" cy="897588"/>
          <a:chOff x="5054680" y="7617665"/>
          <a:chExt cx="667952" cy="466587"/>
        </a:xfrm>
      </xdr:grpSpPr>
      <xdr:pic>
        <xdr:nvPicPr>
          <xdr:cNvPr id="602" name="Picture 601"/>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054680" y="7617665"/>
            <a:ext cx="602457" cy="44565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39" name="Oval 38"/>
          <xdr:cNvSpPr/>
        </xdr:nvSpPr>
        <xdr:spPr>
          <a:xfrm>
            <a:off x="5539752" y="7909871"/>
            <a:ext cx="182880" cy="174381"/>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2</xdr:col>
      <xdr:colOff>611745</xdr:colOff>
      <xdr:row>23</xdr:row>
      <xdr:rowOff>59245</xdr:rowOff>
    </xdr:from>
    <xdr:to>
      <xdr:col>4</xdr:col>
      <xdr:colOff>228578</xdr:colOff>
      <xdr:row>28</xdr:row>
      <xdr:rowOff>135719</xdr:rowOff>
    </xdr:to>
    <xdr:grpSp>
      <xdr:nvGrpSpPr>
        <xdr:cNvPr id="56" name="Group 55">
          <a:hlinkClick xmlns:r="http://schemas.openxmlformats.org/officeDocument/2006/relationships" r:id="rId20"/>
        </xdr:cNvPr>
        <xdr:cNvGrpSpPr/>
      </xdr:nvGrpSpPr>
      <xdr:grpSpPr>
        <a:xfrm>
          <a:off x="2320802" y="3814816"/>
          <a:ext cx="1184376" cy="892903"/>
          <a:chOff x="3752046" y="7622545"/>
          <a:chExt cx="697072" cy="468257"/>
        </a:xfrm>
      </xdr:grpSpPr>
      <xdr:pic>
        <xdr:nvPicPr>
          <xdr:cNvPr id="49" name="Picture 48"/>
          <xdr:cNvPicPr>
            <a:picLocks noChangeAspect="1"/>
          </xdr:cNvPicPr>
        </xdr:nvPicPr>
        <xdr:blipFill>
          <a:blip xmlns:r="http://schemas.openxmlformats.org/officeDocument/2006/relationships" r:embed="rId21"/>
          <a:stretch>
            <a:fillRect/>
          </a:stretch>
        </xdr:blipFill>
        <xdr:spPr>
          <a:xfrm>
            <a:off x="3752046" y="7622545"/>
            <a:ext cx="609600" cy="447279"/>
          </a:xfrm>
          <a:prstGeom prst="rect">
            <a:avLst/>
          </a:prstGeom>
          <a:ln>
            <a:noFill/>
          </a:ln>
          <a:effectLst>
            <a:outerShdw blurRad="292100" dist="139700" dir="2700000" algn="tl" rotWithShape="0">
              <a:srgbClr val="333333">
                <a:alpha val="65000"/>
              </a:srgbClr>
            </a:outerShdw>
          </a:effectLst>
        </xdr:spPr>
      </xdr:pic>
      <xdr:sp macro="" textlink="">
        <xdr:nvSpPr>
          <xdr:cNvPr id="44" name="Oval 43"/>
          <xdr:cNvSpPr/>
        </xdr:nvSpPr>
        <xdr:spPr>
          <a:xfrm>
            <a:off x="4266238" y="7911228"/>
            <a:ext cx="182880" cy="17957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D</a:t>
            </a:r>
          </a:p>
        </xdr:txBody>
      </xdr:sp>
    </xdr:grpSp>
    <xdr:clientData/>
  </xdr:twoCellAnchor>
  <xdr:twoCellAnchor>
    <xdr:from>
      <xdr:col>1</xdr:col>
      <xdr:colOff>261613</xdr:colOff>
      <xdr:row>16</xdr:row>
      <xdr:rowOff>157429</xdr:rowOff>
    </xdr:from>
    <xdr:to>
      <xdr:col>2</xdr:col>
      <xdr:colOff>506163</xdr:colOff>
      <xdr:row>22</xdr:row>
      <xdr:rowOff>69255</xdr:rowOff>
    </xdr:to>
    <xdr:grpSp>
      <xdr:nvGrpSpPr>
        <xdr:cNvPr id="61" name="Group 60">
          <a:hlinkClick xmlns:r="http://schemas.openxmlformats.org/officeDocument/2006/relationships" r:id="rId22"/>
        </xdr:cNvPr>
        <xdr:cNvGrpSpPr/>
      </xdr:nvGrpSpPr>
      <xdr:grpSpPr>
        <a:xfrm>
          <a:off x="1045384" y="2770000"/>
          <a:ext cx="1169836" cy="891541"/>
          <a:chOff x="7785416" y="7623915"/>
          <a:chExt cx="688328" cy="460010"/>
        </a:xfrm>
      </xdr:grpSpPr>
      <xdr:pic>
        <xdr:nvPicPr>
          <xdr:cNvPr id="604" name="Picture 60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7785416" y="7623915"/>
            <a:ext cx="608702" cy="44407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6" name="Oval 45"/>
          <xdr:cNvSpPr/>
        </xdr:nvSpPr>
        <xdr:spPr>
          <a:xfrm>
            <a:off x="8290864" y="7902339"/>
            <a:ext cx="182880" cy="181586"/>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Q</a:t>
            </a:r>
          </a:p>
        </xdr:txBody>
      </xdr:sp>
    </xdr:grpSp>
    <xdr:clientData/>
  </xdr:twoCellAnchor>
  <xdr:twoCellAnchor>
    <xdr:from>
      <xdr:col>2</xdr:col>
      <xdr:colOff>611745</xdr:colOff>
      <xdr:row>16</xdr:row>
      <xdr:rowOff>157429</xdr:rowOff>
    </xdr:from>
    <xdr:to>
      <xdr:col>4</xdr:col>
      <xdr:colOff>228578</xdr:colOff>
      <xdr:row>22</xdr:row>
      <xdr:rowOff>69255</xdr:rowOff>
    </xdr:to>
    <xdr:grpSp>
      <xdr:nvGrpSpPr>
        <xdr:cNvPr id="54" name="Group 53">
          <a:hlinkClick xmlns:r="http://schemas.openxmlformats.org/officeDocument/2006/relationships" r:id="rId24"/>
        </xdr:cNvPr>
        <xdr:cNvGrpSpPr/>
      </xdr:nvGrpSpPr>
      <xdr:grpSpPr>
        <a:xfrm>
          <a:off x="2320802" y="2770000"/>
          <a:ext cx="1184376" cy="891541"/>
          <a:chOff x="2750917" y="7621155"/>
          <a:chExt cx="688671" cy="476449"/>
        </a:xfrm>
      </xdr:grpSpPr>
      <xdr:pic>
        <xdr:nvPicPr>
          <xdr:cNvPr id="605" name="Picture 604" descr="I:\DCIM\100MSDCF\DSC03270.JPG"/>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750917" y="7621155"/>
            <a:ext cx="610837" cy="44565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7" name="Oval 66"/>
          <xdr:cNvSpPr/>
        </xdr:nvSpPr>
        <xdr:spPr>
          <a:xfrm>
            <a:off x="3256708" y="7918571"/>
            <a:ext cx="182880" cy="179033"/>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M</a:t>
            </a:r>
          </a:p>
        </xdr:txBody>
      </xdr:sp>
    </xdr:grpSp>
    <xdr:clientData/>
  </xdr:twoCellAnchor>
  <xdr:twoCellAnchor>
    <xdr:from>
      <xdr:col>2</xdr:col>
      <xdr:colOff>611745</xdr:colOff>
      <xdr:row>11</xdr:row>
      <xdr:rowOff>77334</xdr:rowOff>
    </xdr:from>
    <xdr:to>
      <xdr:col>4</xdr:col>
      <xdr:colOff>137005</xdr:colOff>
      <xdr:row>16</xdr:row>
      <xdr:rowOff>59023</xdr:rowOff>
    </xdr:to>
    <xdr:grpSp>
      <xdr:nvGrpSpPr>
        <xdr:cNvPr id="50" name="Group 49">
          <a:hlinkClick xmlns:r="http://schemas.openxmlformats.org/officeDocument/2006/relationships" r:id="rId26"/>
        </xdr:cNvPr>
        <xdr:cNvGrpSpPr/>
      </xdr:nvGrpSpPr>
      <xdr:grpSpPr>
        <a:xfrm>
          <a:off x="2320802" y="1873477"/>
          <a:ext cx="1092803" cy="798117"/>
          <a:chOff x="1849560" y="7633758"/>
          <a:chExt cx="726152" cy="452109"/>
        </a:xfrm>
      </xdr:grpSpPr>
      <xdr:pic>
        <xdr:nvPicPr>
          <xdr:cNvPr id="607" name="Picture 606" descr="C:\Users\Public\Pictures\Sample Pictures\imagesSHE1.jpg"/>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849560" y="7633758"/>
            <a:ext cx="630936" cy="432133"/>
          </a:xfrm>
          <a:prstGeom prst="rect">
            <a:avLst/>
          </a:prstGeom>
          <a:ln>
            <a:noFill/>
          </a:ln>
          <a:effectLst>
            <a:outerShdw blurRad="292100" dist="139700" dir="2700000" algn="tl" rotWithShape="0">
              <a:srgbClr val="333333">
                <a:alpha val="65000"/>
              </a:srgbClr>
            </a:outerShdw>
          </a:effectLst>
        </xdr:spPr>
      </xdr:pic>
      <xdr:sp macro="" textlink="">
        <xdr:nvSpPr>
          <xdr:cNvPr id="45" name="Oval 44"/>
          <xdr:cNvSpPr/>
        </xdr:nvSpPr>
        <xdr:spPr>
          <a:xfrm>
            <a:off x="2391595" y="7904614"/>
            <a:ext cx="184117" cy="181253"/>
          </a:xfrm>
          <a:prstGeom prst="ellipse">
            <a:avLst/>
          </a:prstGeom>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S</a:t>
            </a:r>
          </a:p>
        </xdr:txBody>
      </xdr:sp>
    </xdr:grpSp>
    <xdr:clientData/>
  </xdr:twoCellAnchor>
  <xdr:twoCellAnchor>
    <xdr:from>
      <xdr:col>10</xdr:col>
      <xdr:colOff>993</xdr:colOff>
      <xdr:row>14</xdr:row>
      <xdr:rowOff>90532</xdr:rowOff>
    </xdr:from>
    <xdr:to>
      <xdr:col>10</xdr:col>
      <xdr:colOff>202166</xdr:colOff>
      <xdr:row>16</xdr:row>
      <xdr:rowOff>14281</xdr:rowOff>
    </xdr:to>
    <xdr:sp macro="" textlink="">
      <xdr:nvSpPr>
        <xdr:cNvPr id="21" name="Down Arrow 20"/>
        <xdr:cNvSpPr/>
      </xdr:nvSpPr>
      <xdr:spPr>
        <a:xfrm>
          <a:off x="7758576" y="2461199"/>
          <a:ext cx="201173" cy="262415"/>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599229</xdr:colOff>
      <xdr:row>11</xdr:row>
      <xdr:rowOff>69256</xdr:rowOff>
    </xdr:from>
    <xdr:to>
      <xdr:col>15</xdr:col>
      <xdr:colOff>751966</xdr:colOff>
      <xdr:row>14</xdr:row>
      <xdr:rowOff>172113</xdr:rowOff>
    </xdr:to>
    <xdr:pic>
      <xdr:nvPicPr>
        <xdr:cNvPr id="95" name="Picture 94" descr="Fabrique d'Abidjan">
          <a:hlinkClick xmlns:r="http://schemas.openxmlformats.org/officeDocument/2006/relationships" r:id="rId28"/>
        </xdr:cNvPr>
        <xdr:cNvPicPr>
          <a:picLocks noChangeAspect="1" noChangeArrowheads="1"/>
        </xdr:cNvPicPr>
      </xdr:nvPicPr>
      <xdr:blipFill>
        <a:blip xmlns:r="http://schemas.openxmlformats.org/officeDocument/2006/relationships" r:embed="rId29" cstate="print"/>
        <a:srcRect/>
        <a:stretch>
          <a:fillRect/>
        </a:stretch>
      </xdr:blipFill>
      <xdr:spPr bwMode="auto">
        <a:xfrm>
          <a:off x="11403300" y="2015077"/>
          <a:ext cx="914737" cy="633536"/>
        </a:xfrm>
        <a:prstGeom prst="rect">
          <a:avLst/>
        </a:prstGeom>
        <a:ln>
          <a:noFill/>
        </a:ln>
        <a:effectLst>
          <a:softEdge rad="112500"/>
        </a:effectLst>
      </xdr:spPr>
    </xdr:pic>
    <xdr:clientData/>
  </xdr:twoCellAnchor>
  <xdr:twoCellAnchor>
    <xdr:from>
      <xdr:col>14</xdr:col>
      <xdr:colOff>599229</xdr:colOff>
      <xdr:row>37</xdr:row>
      <xdr:rowOff>90557</xdr:rowOff>
    </xdr:from>
    <xdr:to>
      <xdr:col>15</xdr:col>
      <xdr:colOff>751966</xdr:colOff>
      <xdr:row>40</xdr:row>
      <xdr:rowOff>151224</xdr:rowOff>
    </xdr:to>
    <xdr:pic>
      <xdr:nvPicPr>
        <xdr:cNvPr id="96" name="Picture 95">
          <a:hlinkClick xmlns:r="http://schemas.openxmlformats.org/officeDocument/2006/relationships" r:id="rId30"/>
        </xdr:cNvPr>
        <xdr:cNvPicPr>
          <a:picLocks noChangeAspect="1" noChangeArrowheads="1"/>
        </xdr:cNvPicPr>
      </xdr:nvPicPr>
      <xdr:blipFill>
        <a:blip xmlns:r="http://schemas.openxmlformats.org/officeDocument/2006/relationships" r:embed="rId31" cstate="print"/>
        <a:srcRect/>
        <a:stretch>
          <a:fillRect/>
        </a:stretch>
      </xdr:blipFill>
      <xdr:spPr bwMode="auto">
        <a:xfrm>
          <a:off x="11403300" y="6635593"/>
          <a:ext cx="914737" cy="591345"/>
        </a:xfrm>
        <a:prstGeom prst="rect">
          <a:avLst/>
        </a:prstGeom>
        <a:ln>
          <a:noFill/>
        </a:ln>
        <a:effectLst>
          <a:softEdge rad="112500"/>
        </a:effectLst>
      </xdr:spPr>
    </xdr:pic>
    <xdr:clientData/>
  </xdr:twoCellAnchor>
  <xdr:twoCellAnchor>
    <xdr:from>
      <xdr:col>14</xdr:col>
      <xdr:colOff>599229</xdr:colOff>
      <xdr:row>15</xdr:row>
      <xdr:rowOff>110202</xdr:rowOff>
    </xdr:from>
    <xdr:to>
      <xdr:col>15</xdr:col>
      <xdr:colOff>751966</xdr:colOff>
      <xdr:row>19</xdr:row>
      <xdr:rowOff>100280</xdr:rowOff>
    </xdr:to>
    <xdr:pic>
      <xdr:nvPicPr>
        <xdr:cNvPr id="97" name="Picture 96">
          <a:hlinkClick xmlns:r="http://schemas.openxmlformats.org/officeDocument/2006/relationships" r:id="rId32"/>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1403300" y="2763595"/>
          <a:ext cx="914737" cy="697649"/>
        </a:xfrm>
        <a:prstGeom prst="rect">
          <a:avLst/>
        </a:prstGeom>
        <a:ln>
          <a:noFill/>
        </a:ln>
        <a:effectLst>
          <a:softEdge rad="112500"/>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14</xdr:col>
      <xdr:colOff>599229</xdr:colOff>
      <xdr:row>19</xdr:row>
      <xdr:rowOff>169650</xdr:rowOff>
    </xdr:from>
    <xdr:to>
      <xdr:col>15</xdr:col>
      <xdr:colOff>751966</xdr:colOff>
      <xdr:row>23</xdr:row>
      <xdr:rowOff>138304</xdr:rowOff>
    </xdr:to>
    <xdr:pic>
      <xdr:nvPicPr>
        <xdr:cNvPr id="98" name="Picture 97" descr="nstl_05__0">
          <a:hlinkClick xmlns:r="http://schemas.openxmlformats.org/officeDocument/2006/relationships" r:id="rId34"/>
        </xdr:cNvPr>
        <xdr:cNvPicPr>
          <a:picLocks noChangeAspect="1" noChangeArrowheads="1"/>
        </xdr:cNvPicPr>
      </xdr:nvPicPr>
      <xdr:blipFill>
        <a:blip xmlns:r="http://schemas.openxmlformats.org/officeDocument/2006/relationships" r:embed="rId35" cstate="print"/>
        <a:srcRect t="7661" r="16234" b="17790"/>
        <a:stretch>
          <a:fillRect/>
        </a:stretch>
      </xdr:blipFill>
      <xdr:spPr bwMode="auto">
        <a:xfrm>
          <a:off x="11403300" y="3530614"/>
          <a:ext cx="914737" cy="676226"/>
        </a:xfrm>
        <a:prstGeom prst="rect">
          <a:avLst/>
        </a:prstGeom>
        <a:ln>
          <a:noFill/>
        </a:ln>
        <a:effectLst>
          <a:softEdge rad="112500"/>
        </a:effectLst>
      </xdr:spPr>
    </xdr:pic>
    <xdr:clientData/>
  </xdr:twoCellAnchor>
  <xdr:twoCellAnchor>
    <xdr:from>
      <xdr:col>14</xdr:col>
      <xdr:colOff>599229</xdr:colOff>
      <xdr:row>24</xdr:row>
      <xdr:rowOff>62645</xdr:rowOff>
    </xdr:from>
    <xdr:to>
      <xdr:col>15</xdr:col>
      <xdr:colOff>751966</xdr:colOff>
      <xdr:row>28</xdr:row>
      <xdr:rowOff>73690</xdr:rowOff>
    </xdr:to>
    <xdr:pic>
      <xdr:nvPicPr>
        <xdr:cNvPr id="99" name="Picture 98" descr="C:\Data Douala\Presentations\photos usine\Photos usine 2012\IMG_3806.jpg">
          <a:hlinkClick xmlns:r="http://schemas.openxmlformats.org/officeDocument/2006/relationships" r:id="rId36"/>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1403300" y="4308074"/>
          <a:ext cx="914737" cy="718616"/>
        </a:xfrm>
        <a:prstGeom prst="rect">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599229</xdr:colOff>
      <xdr:row>33</xdr:row>
      <xdr:rowOff>46669</xdr:rowOff>
    </xdr:from>
    <xdr:to>
      <xdr:col>15</xdr:col>
      <xdr:colOff>751966</xdr:colOff>
      <xdr:row>36</xdr:row>
      <xdr:rowOff>94862</xdr:rowOff>
    </xdr:to>
    <xdr:pic>
      <xdr:nvPicPr>
        <xdr:cNvPr id="101" name="Picture 100">
          <a:hlinkClick xmlns:r="http://schemas.openxmlformats.org/officeDocument/2006/relationships" r:id="rId38"/>
        </xdr:cNvPr>
        <xdr:cNvPicPr>
          <a:picLocks noChangeAspect="1" noChangeArrowheads="1"/>
        </xdr:cNvPicPr>
      </xdr:nvPicPr>
      <xdr:blipFill>
        <a:blip xmlns:r="http://schemas.openxmlformats.org/officeDocument/2006/relationships" r:embed="rId39" cstate="print"/>
        <a:srcRect/>
        <a:stretch>
          <a:fillRect/>
        </a:stretch>
      </xdr:blipFill>
      <xdr:spPr bwMode="auto">
        <a:xfrm>
          <a:off x="11403300" y="5884133"/>
          <a:ext cx="914737" cy="578872"/>
        </a:xfrm>
        <a:prstGeom prst="rect">
          <a:avLst/>
        </a:prstGeom>
        <a:ln>
          <a:noFill/>
        </a:ln>
        <a:effectLst>
          <a:softEdge rad="112500"/>
        </a:effectLst>
      </xdr:spPr>
    </xdr:pic>
    <xdr:clientData/>
  </xdr:twoCellAnchor>
  <xdr:twoCellAnchor>
    <xdr:from>
      <xdr:col>15</xdr:col>
      <xdr:colOff>12036</xdr:colOff>
      <xdr:row>9</xdr:row>
      <xdr:rowOff>125170</xdr:rowOff>
    </xdr:from>
    <xdr:to>
      <xdr:col>15</xdr:col>
      <xdr:colOff>616162</xdr:colOff>
      <xdr:row>11</xdr:row>
      <xdr:rowOff>123647</xdr:rowOff>
    </xdr:to>
    <xdr:sp macro="" textlink="">
      <xdr:nvSpPr>
        <xdr:cNvPr id="75" name="Rectangle 74"/>
        <xdr:cNvSpPr/>
      </xdr:nvSpPr>
      <xdr:spPr>
        <a:xfrm>
          <a:off x="11578107" y="1717206"/>
          <a:ext cx="604126" cy="352262"/>
        </a:xfrm>
        <a:prstGeom prst="rect">
          <a:avLst/>
        </a:prstGeom>
        <a:noFill/>
      </xdr:spPr>
      <xdr:txBody>
        <a:bodyPr wrap="none" lIns="91440" tIns="45720" rIns="91440" bIns="45720">
          <a:noAutofit/>
        </a:bodyPr>
        <a:lstStyle/>
        <a:p>
          <a:pPr algn="ctr"/>
          <a:r>
            <a:rPr lang="en-US" sz="1600" b="1" cap="all" spc="0">
              <a:ln w="9000" cmpd="sng">
                <a:solidFill>
                  <a:schemeClr val="accent4">
                    <a:shade val="50000"/>
                    <a:satMod val="120000"/>
                  </a:schemeClr>
                </a:solidFill>
                <a:prstDash val="solid"/>
              </a:ln>
              <a:gradFill>
                <a:gsLst>
                  <a:gs pos="0">
                    <a:schemeClr val="accent4">
                      <a:shade val="20000"/>
                      <a:satMod val="245000"/>
                    </a:schemeClr>
                  </a:gs>
                  <a:gs pos="43000">
                    <a:schemeClr val="accent4">
                      <a:satMod val="255000"/>
                    </a:schemeClr>
                  </a:gs>
                  <a:gs pos="48000">
                    <a:schemeClr val="accent4">
                      <a:shade val="85000"/>
                      <a:satMod val="255000"/>
                    </a:schemeClr>
                  </a:gs>
                  <a:gs pos="100000">
                    <a:schemeClr val="accent4">
                      <a:shade val="20000"/>
                      <a:satMod val="245000"/>
                    </a:schemeClr>
                  </a:gs>
                </a:gsLst>
                <a:lin ang="5400000"/>
              </a:gradFill>
              <a:effectLst>
                <a:reflection blurRad="12700" stA="28000" endPos="45000" dist="1000" dir="5400000" sy="-100000" algn="bl" rotWithShape="0"/>
              </a:effectLst>
            </a:rPr>
            <a:t>2015</a:t>
          </a:r>
        </a:p>
      </xdr:txBody>
    </xdr:sp>
    <xdr:clientData/>
  </xdr:twoCellAnchor>
  <xdr:twoCellAnchor>
    <xdr:from>
      <xdr:col>14</xdr:col>
      <xdr:colOff>602477</xdr:colOff>
      <xdr:row>29</xdr:row>
      <xdr:rowOff>41634</xdr:rowOff>
    </xdr:from>
    <xdr:to>
      <xdr:col>15</xdr:col>
      <xdr:colOff>760128</xdr:colOff>
      <xdr:row>32</xdr:row>
      <xdr:rowOff>74762</xdr:rowOff>
    </xdr:to>
    <xdr:pic>
      <xdr:nvPicPr>
        <xdr:cNvPr id="893" name="Picture 892" descr="C:\Users\ghsamiol\AppData\Local\Microsoft\Windows\Temporary Internet Files\Content.Outlook\KIHGFEC9\Picture3.jpg">
          <a:hlinkClick xmlns:r="http://schemas.openxmlformats.org/officeDocument/2006/relationships" r:id="rId40"/>
        </xdr:cNvPr>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1406548" y="5171527"/>
          <a:ext cx="919651" cy="563806"/>
        </a:xfrm>
        <a:prstGeom prst="rect">
          <a:avLst/>
        </a:prstGeom>
        <a:ln>
          <a:noFill/>
        </a:ln>
        <a:effectLst>
          <a:softEdge rad="112500"/>
        </a:effectLst>
      </xdr:spPr>
    </xdr:pic>
    <xdr:clientData/>
  </xdr:twoCellAnchor>
  <xdr:twoCellAnchor>
    <xdr:from>
      <xdr:col>1</xdr:col>
      <xdr:colOff>275167</xdr:colOff>
      <xdr:row>9</xdr:row>
      <xdr:rowOff>69740</xdr:rowOff>
    </xdr:from>
    <xdr:to>
      <xdr:col>4</xdr:col>
      <xdr:colOff>10584</xdr:colOff>
      <xdr:row>11</xdr:row>
      <xdr:rowOff>87918</xdr:rowOff>
    </xdr:to>
    <xdr:sp macro="" textlink="">
      <xdr:nvSpPr>
        <xdr:cNvPr id="894" name="TextBox 893"/>
        <xdr:cNvSpPr txBox="1"/>
      </xdr:nvSpPr>
      <xdr:spPr>
        <a:xfrm>
          <a:off x="1037167" y="1593740"/>
          <a:ext cx="2159000" cy="35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t>Click for Category</a:t>
          </a:r>
          <a:endParaRPr lang="en-US" sz="1600" b="1"/>
        </a:p>
      </xdr:txBody>
    </xdr:sp>
    <xdr:clientData/>
  </xdr:twoCellAnchor>
  <xdr:twoCellAnchor>
    <xdr:from>
      <xdr:col>1</xdr:col>
      <xdr:colOff>253447</xdr:colOff>
      <xdr:row>36</xdr:row>
      <xdr:rowOff>98881</xdr:rowOff>
    </xdr:from>
    <xdr:to>
      <xdr:col>2</xdr:col>
      <xdr:colOff>378891</xdr:colOff>
      <xdr:row>37</xdr:row>
      <xdr:rowOff>135732</xdr:rowOff>
    </xdr:to>
    <xdr:sp macro="" textlink="">
      <xdr:nvSpPr>
        <xdr:cNvPr id="895" name="TextBox 894"/>
        <xdr:cNvSpPr txBox="1"/>
      </xdr:nvSpPr>
      <xdr:spPr>
        <a:xfrm>
          <a:off x="1015447" y="6194881"/>
          <a:ext cx="1025027" cy="20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baseline="0"/>
            <a:t>CWA Dashboard</a:t>
          </a:r>
          <a:endParaRPr lang="en-US" sz="900" b="1"/>
        </a:p>
      </xdr:txBody>
    </xdr:sp>
    <xdr:clientData/>
  </xdr:twoCellAnchor>
  <xdr:twoCellAnchor>
    <xdr:from>
      <xdr:col>2</xdr:col>
      <xdr:colOff>560905</xdr:colOff>
      <xdr:row>36</xdr:row>
      <xdr:rowOff>117727</xdr:rowOff>
    </xdr:from>
    <xdr:to>
      <xdr:col>4</xdr:col>
      <xdr:colOff>99361</xdr:colOff>
      <xdr:row>41</xdr:row>
      <xdr:rowOff>94660</xdr:rowOff>
    </xdr:to>
    <xdr:grpSp>
      <xdr:nvGrpSpPr>
        <xdr:cNvPr id="22" name="Group 21">
          <a:hlinkClick xmlns:r="http://schemas.openxmlformats.org/officeDocument/2006/relationships" r:id="rId42"/>
        </xdr:cNvPr>
        <xdr:cNvGrpSpPr/>
      </xdr:nvGrpSpPr>
      <xdr:grpSpPr>
        <a:xfrm>
          <a:off x="2269962" y="5996013"/>
          <a:ext cx="1105999" cy="793361"/>
          <a:chOff x="2209800" y="6315178"/>
          <a:chExt cx="1056390" cy="837047"/>
        </a:xfrm>
      </xdr:grpSpPr>
      <xdr:pic>
        <xdr:nvPicPr>
          <xdr:cNvPr id="83" name="Picture 82" descr="C:\Users\Public\Pictures\Sample Pictures\images3.jpg"/>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17557"/>
          <a:stretch/>
        </xdr:blipFill>
        <xdr:spPr bwMode="auto">
          <a:xfrm>
            <a:off x="2260350" y="6315178"/>
            <a:ext cx="1005840" cy="837047"/>
          </a:xfrm>
          <a:prstGeom prst="rect">
            <a:avLst/>
          </a:prstGeom>
          <a:noFill/>
          <a:ln>
            <a:noFill/>
          </a:ln>
          <a:effectLst/>
        </xdr:spPr>
      </xdr:pic>
      <xdr:sp macro="" textlink="">
        <xdr:nvSpPr>
          <xdr:cNvPr id="896" name="TextBox 895"/>
          <xdr:cNvSpPr txBox="1"/>
        </xdr:nvSpPr>
        <xdr:spPr>
          <a:xfrm>
            <a:off x="2209800" y="6553200"/>
            <a:ext cx="8953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baseline="0"/>
              <a:t>Monthly Trend</a:t>
            </a:r>
            <a:endParaRPr lang="en-US" sz="900" b="1"/>
          </a:p>
        </xdr:txBody>
      </xdr:sp>
    </xdr:grpSp>
    <xdr:clientData/>
  </xdr:twoCellAnchor>
  <xdr:twoCellAnchor>
    <xdr:from>
      <xdr:col>0</xdr:col>
      <xdr:colOff>116413</xdr:colOff>
      <xdr:row>20</xdr:row>
      <xdr:rowOff>63511</xdr:rowOff>
    </xdr:from>
    <xdr:to>
      <xdr:col>1</xdr:col>
      <xdr:colOff>10580</xdr:colOff>
      <xdr:row>22</xdr:row>
      <xdr:rowOff>81690</xdr:rowOff>
    </xdr:to>
    <xdr:sp macro="" textlink="">
      <xdr:nvSpPr>
        <xdr:cNvPr id="899" name="TextBox 898"/>
        <xdr:cNvSpPr txBox="1"/>
      </xdr:nvSpPr>
      <xdr:spPr>
        <a:xfrm>
          <a:off x="116413" y="3450178"/>
          <a:ext cx="656167" cy="35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t>Help</a:t>
          </a:r>
          <a:endParaRPr lang="en-US" sz="1600" b="1"/>
        </a:p>
      </xdr:txBody>
    </xdr:sp>
    <xdr:clientData/>
  </xdr:twoCellAnchor>
  <xdr:twoCellAnchor editAs="oneCell">
    <xdr:from>
      <xdr:col>0</xdr:col>
      <xdr:colOff>679451</xdr:colOff>
      <xdr:row>43</xdr:row>
      <xdr:rowOff>149392</xdr:rowOff>
    </xdr:from>
    <xdr:to>
      <xdr:col>3</xdr:col>
      <xdr:colOff>647700</xdr:colOff>
      <xdr:row>47</xdr:row>
      <xdr:rowOff>88776</xdr:rowOff>
    </xdr:to>
    <xdr:pic>
      <xdr:nvPicPr>
        <xdr:cNvPr id="591" name="Picture 590"/>
        <xdr:cNvPicPr>
          <a:picLocks noChangeAspect="1"/>
        </xdr:cNvPicPr>
      </xdr:nvPicPr>
      <xdr:blipFill rotWithShape="1">
        <a:blip xmlns:r="http://schemas.openxmlformats.org/officeDocument/2006/relationships" r:embed="rId44"/>
        <a:srcRect l="13447" r="5620"/>
        <a:stretch/>
      </xdr:blipFill>
      <xdr:spPr>
        <a:xfrm>
          <a:off x="679451" y="7521742"/>
          <a:ext cx="2387599" cy="625184"/>
        </a:xfrm>
        <a:prstGeom prst="rect">
          <a:avLst/>
        </a:prstGeom>
      </xdr:spPr>
    </xdr:pic>
    <xdr:clientData/>
  </xdr:twoCellAnchor>
  <xdr:twoCellAnchor editAs="oneCell">
    <xdr:from>
      <xdr:col>12</xdr:col>
      <xdr:colOff>533401</xdr:colOff>
      <xdr:row>42</xdr:row>
      <xdr:rowOff>1</xdr:rowOff>
    </xdr:from>
    <xdr:to>
      <xdr:col>15</xdr:col>
      <xdr:colOff>0</xdr:colOff>
      <xdr:row>47</xdr:row>
      <xdr:rowOff>126171</xdr:rowOff>
    </xdr:to>
    <xdr:pic>
      <xdr:nvPicPr>
        <xdr:cNvPr id="592" name="Picture 591"/>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9810751" y="7200901"/>
          <a:ext cx="1752599" cy="983420"/>
        </a:xfrm>
        <a:prstGeom prst="rect">
          <a:avLst/>
        </a:prstGeom>
        <a:noFill/>
        <a:effectLst>
          <a:outerShdw blurRad="50800" dist="38100" dir="8100000" algn="tr" rotWithShape="0">
            <a:prstClr val="black">
              <a:alpha val="40000"/>
            </a:prstClr>
          </a:outerShdw>
        </a:effectLst>
      </xdr:spPr>
    </xdr:pic>
    <xdr:clientData/>
  </xdr:twoCellAnchor>
  <xdr:twoCellAnchor editAs="oneCell">
    <xdr:from>
      <xdr:col>1</xdr:col>
      <xdr:colOff>280148</xdr:colOff>
      <xdr:row>23</xdr:row>
      <xdr:rowOff>100853</xdr:rowOff>
    </xdr:from>
    <xdr:to>
      <xdr:col>2</xdr:col>
      <xdr:colOff>392206</xdr:colOff>
      <xdr:row>28</xdr:row>
      <xdr:rowOff>78441</xdr:rowOff>
    </xdr:to>
    <xdr:pic>
      <xdr:nvPicPr>
        <xdr:cNvPr id="593" name="Picture 592">
          <a:hlinkClick xmlns:r="http://schemas.openxmlformats.org/officeDocument/2006/relationships" r:id="rId46"/>
        </xdr:cNvPr>
        <xdr:cNvPicPr>
          <a:picLocks noGrp="1"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042148" y="3966882"/>
          <a:ext cx="1008529" cy="81803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2</xdr:col>
      <xdr:colOff>180062</xdr:colOff>
      <xdr:row>26</xdr:row>
      <xdr:rowOff>90883</xdr:rowOff>
    </xdr:from>
    <xdr:to>
      <xdr:col>2</xdr:col>
      <xdr:colOff>506163</xdr:colOff>
      <xdr:row>28</xdr:row>
      <xdr:rowOff>135719</xdr:rowOff>
    </xdr:to>
    <xdr:sp macro="" textlink="">
      <xdr:nvSpPr>
        <xdr:cNvPr id="47" name="Oval 46"/>
        <xdr:cNvSpPr/>
      </xdr:nvSpPr>
      <xdr:spPr>
        <a:xfrm>
          <a:off x="1838533" y="4461177"/>
          <a:ext cx="326101" cy="381013"/>
        </a:xfrm>
        <a:prstGeom prst="ellipse">
          <a:avLst/>
        </a:prstGeom>
        <a:solidFill>
          <a:srgbClr val="B8B400"/>
        </a:solidFill>
        <a:ln>
          <a:noFill/>
        </a:ln>
        <a:effectLst>
          <a:outerShdw blurRad="40000" dist="23000" dir="5400000" rotWithShape="0">
            <a:srgbClr val="000000">
              <a:alpha val="35000"/>
            </a:srgbClr>
          </a:outerShdw>
        </a:effectLst>
        <a:scene3d>
          <a:camera prst="obliqueTopLeft"/>
          <a:lightRig rig="threePt" dir="t"/>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C</a:t>
          </a:r>
        </a:p>
      </xdr:txBody>
    </xdr:sp>
    <xdr:clientData/>
  </xdr:twoCellAnchor>
  <xdr:oneCellAnchor>
    <xdr:from>
      <xdr:col>9</xdr:col>
      <xdr:colOff>619125</xdr:colOff>
      <xdr:row>30</xdr:row>
      <xdr:rowOff>152400</xdr:rowOff>
    </xdr:from>
    <xdr:ext cx="480260" cy="217560"/>
    <xdr:sp macro="" textlink="">
      <xdr:nvSpPr>
        <xdr:cNvPr id="3" name="TextBox 2"/>
        <xdr:cNvSpPr txBox="1"/>
      </xdr:nvSpPr>
      <xdr:spPr>
        <a:xfrm>
          <a:off x="7610475" y="5295900"/>
          <a:ext cx="48026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Agbara</a:t>
          </a:r>
        </a:p>
      </xdr:txBody>
    </xdr:sp>
    <xdr:clientData/>
  </xdr:oneCellAnchor>
  <xdr:oneCellAnchor>
    <xdr:from>
      <xdr:col>10</xdr:col>
      <xdr:colOff>28575</xdr:colOff>
      <xdr:row>27</xdr:row>
      <xdr:rowOff>152400</xdr:rowOff>
    </xdr:from>
    <xdr:ext cx="652423" cy="217560"/>
    <xdr:sp macro="" textlink="">
      <xdr:nvSpPr>
        <xdr:cNvPr id="594" name="TextBox 593"/>
        <xdr:cNvSpPr txBox="1"/>
      </xdr:nvSpPr>
      <xdr:spPr>
        <a:xfrm>
          <a:off x="7781925" y="4781550"/>
          <a:ext cx="652423"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Flowergate</a:t>
          </a:r>
        </a:p>
      </xdr:txBody>
    </xdr:sp>
    <xdr:clientData/>
  </xdr:oneCellAnchor>
  <xdr:oneCellAnchor>
    <xdr:from>
      <xdr:col>8</xdr:col>
      <xdr:colOff>714375</xdr:colOff>
      <xdr:row>32</xdr:row>
      <xdr:rowOff>47625</xdr:rowOff>
    </xdr:from>
    <xdr:ext cx="416781" cy="217560"/>
    <xdr:sp macro="" textlink="">
      <xdr:nvSpPr>
        <xdr:cNvPr id="595" name="TextBox 594"/>
        <xdr:cNvSpPr txBox="1"/>
      </xdr:nvSpPr>
      <xdr:spPr>
        <a:xfrm>
          <a:off x="6943725" y="5534025"/>
          <a:ext cx="416781"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Tema</a:t>
          </a:r>
        </a:p>
      </xdr:txBody>
    </xdr:sp>
    <xdr:clientData/>
  </xdr:oneCellAnchor>
  <xdr:oneCellAnchor>
    <xdr:from>
      <xdr:col>8</xdr:col>
      <xdr:colOff>66675</xdr:colOff>
      <xdr:row>31</xdr:row>
      <xdr:rowOff>161925</xdr:rowOff>
    </xdr:from>
    <xdr:ext cx="503023" cy="217560"/>
    <xdr:sp macro="" textlink="">
      <xdr:nvSpPr>
        <xdr:cNvPr id="596" name="TextBox 595"/>
        <xdr:cNvSpPr txBox="1"/>
      </xdr:nvSpPr>
      <xdr:spPr>
        <a:xfrm>
          <a:off x="6296025" y="5476875"/>
          <a:ext cx="503023"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Abidjan</a:t>
          </a:r>
        </a:p>
      </xdr:txBody>
    </xdr:sp>
    <xdr:clientData/>
  </xdr:oneCellAnchor>
  <xdr:oneCellAnchor>
    <xdr:from>
      <xdr:col>7</xdr:col>
      <xdr:colOff>457200</xdr:colOff>
      <xdr:row>29</xdr:row>
      <xdr:rowOff>123825</xdr:rowOff>
    </xdr:from>
    <xdr:ext cx="607089" cy="217560"/>
    <xdr:sp macro="" textlink="">
      <xdr:nvSpPr>
        <xdr:cNvPr id="597" name="TextBox 596"/>
        <xdr:cNvSpPr txBox="1"/>
      </xdr:nvSpPr>
      <xdr:spPr>
        <a:xfrm>
          <a:off x="5924550" y="5095875"/>
          <a:ext cx="607089"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Yopougon</a:t>
          </a:r>
        </a:p>
      </xdr:txBody>
    </xdr:sp>
    <xdr:clientData/>
  </xdr:oneCellAnchor>
  <xdr:oneCellAnchor>
    <xdr:from>
      <xdr:col>0</xdr:col>
      <xdr:colOff>0</xdr:colOff>
      <xdr:row>0</xdr:row>
      <xdr:rowOff>0</xdr:rowOff>
    </xdr:from>
    <xdr:ext cx="480260" cy="217560"/>
    <xdr:sp macro="" textlink="">
      <xdr:nvSpPr>
        <xdr:cNvPr id="598" name="TextBox 597"/>
        <xdr:cNvSpPr txBox="1"/>
      </xdr:nvSpPr>
      <xdr:spPr>
        <a:xfrm>
          <a:off x="0" y="0"/>
          <a:ext cx="48026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Agbara</a:t>
          </a:r>
        </a:p>
      </xdr:txBody>
    </xdr:sp>
    <xdr:clientData/>
  </xdr:oneCellAnchor>
  <xdr:oneCellAnchor>
    <xdr:from>
      <xdr:col>5</xdr:col>
      <xdr:colOff>438150</xdr:colOff>
      <xdr:row>23</xdr:row>
      <xdr:rowOff>85725</xdr:rowOff>
    </xdr:from>
    <xdr:ext cx="428387" cy="217560"/>
    <xdr:sp macro="" textlink="">
      <xdr:nvSpPr>
        <xdr:cNvPr id="599" name="TextBox 598"/>
        <xdr:cNvSpPr txBox="1"/>
      </xdr:nvSpPr>
      <xdr:spPr>
        <a:xfrm>
          <a:off x="4381500" y="4029075"/>
          <a:ext cx="428387"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Dakar</a:t>
          </a:r>
        </a:p>
      </xdr:txBody>
    </xdr:sp>
    <xdr:clientData/>
  </xdr:oneCellAnchor>
  <xdr:oneCellAnchor>
    <xdr:from>
      <xdr:col>10</xdr:col>
      <xdr:colOff>733425</xdr:colOff>
      <xdr:row>33</xdr:row>
      <xdr:rowOff>38100</xdr:rowOff>
    </xdr:from>
    <xdr:ext cx="486095" cy="217560"/>
    <xdr:sp macro="" textlink="">
      <xdr:nvSpPr>
        <xdr:cNvPr id="600" name="TextBox 599"/>
        <xdr:cNvSpPr txBox="1"/>
      </xdr:nvSpPr>
      <xdr:spPr>
        <a:xfrm>
          <a:off x="8486775" y="5695950"/>
          <a:ext cx="486095"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t>Douala</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15</xdr:col>
      <xdr:colOff>385902</xdr:colOff>
      <xdr:row>1</xdr:row>
      <xdr:rowOff>35719</xdr:rowOff>
    </xdr:from>
    <xdr:to>
      <xdr:col>16</xdr:col>
      <xdr:colOff>190500</xdr:colOff>
      <xdr:row>1</xdr:row>
      <xdr:rowOff>538162</xdr:rowOff>
    </xdr:to>
    <xdr:sp macro="" textlink="">
      <xdr:nvSpPr>
        <xdr:cNvPr id="2" name="Left Arrow 1">
          <a:hlinkClick xmlns:r="http://schemas.openxmlformats.org/officeDocument/2006/relationships" r:id="rId1"/>
        </xdr:cNvPr>
        <xdr:cNvSpPr/>
      </xdr:nvSpPr>
      <xdr:spPr>
        <a:xfrm>
          <a:off x="11184871" y="916782"/>
          <a:ext cx="804723" cy="502443"/>
        </a:xfrm>
        <a:prstGeom prst="lef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600"/>
            <a:t>Back</a:t>
          </a:r>
        </a:p>
      </xdr:txBody>
    </xdr:sp>
    <xdr:clientData/>
  </xdr:twoCellAnchor>
  <xdr:twoCellAnchor>
    <xdr:from>
      <xdr:col>10</xdr:col>
      <xdr:colOff>466328</xdr:colOff>
      <xdr:row>1</xdr:row>
      <xdr:rowOff>95249</xdr:rowOff>
    </xdr:from>
    <xdr:to>
      <xdr:col>15</xdr:col>
      <xdr:colOff>184546</xdr:colOff>
      <xdr:row>1</xdr:row>
      <xdr:rowOff>488154</xdr:rowOff>
    </xdr:to>
    <xdr:sp macro="" textlink="">
      <xdr:nvSpPr>
        <xdr:cNvPr id="3" name="Left Arrow 1">
          <a:hlinkClick xmlns:r="http://schemas.openxmlformats.org/officeDocument/2006/relationships" r:id="rId2"/>
        </xdr:cNvPr>
        <xdr:cNvSpPr/>
      </xdr:nvSpPr>
      <xdr:spPr>
        <a:xfrm>
          <a:off x="10288984" y="973335"/>
          <a:ext cx="4019351" cy="392905"/>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fr-FR" sz="1400" b="1" i="1">
              <a:latin typeface="Century Gothic" panose="020B0502020202020204" pitchFamily="34" charset="0"/>
            </a:rPr>
            <a:t>Click</a:t>
          </a:r>
          <a:r>
            <a:rPr lang="fr-FR" sz="1400" b="1" i="1" baseline="0">
              <a:latin typeface="Century Gothic" panose="020B0502020202020204" pitchFamily="34" charset="0"/>
            </a:rPr>
            <a:t> for </a:t>
          </a:r>
          <a:r>
            <a:rPr lang="fr-FR" sz="1400" b="1" i="1">
              <a:latin typeface="Century Gothic" panose="020B0502020202020204" pitchFamily="34" charset="0"/>
            </a:rPr>
            <a:t>Definition</a:t>
          </a:r>
          <a:r>
            <a:rPr lang="fr-FR" sz="1400" b="1" i="1" baseline="0">
              <a:latin typeface="Century Gothic" panose="020B0502020202020204" pitchFamily="34" charset="0"/>
            </a:rPr>
            <a:t> of Measures</a:t>
          </a:r>
        </a:p>
      </xdr:txBody>
    </xdr:sp>
    <xdr:clientData/>
  </xdr:twoCellAnchor>
  <xdr:oneCellAnchor>
    <xdr:from>
      <xdr:col>1</xdr:col>
      <xdr:colOff>166689</xdr:colOff>
      <xdr:row>0</xdr:row>
      <xdr:rowOff>0</xdr:rowOff>
    </xdr:from>
    <xdr:ext cx="1976436" cy="1699775"/>
    <xdr:pic>
      <xdr:nvPicPr>
        <xdr:cNvPr id="4" name="Picture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10425" t="23048" r="7381" b="13907"/>
        <a:stretch>
          <a:fillRect/>
        </a:stretch>
      </xdr:blipFill>
      <xdr:spPr bwMode="auto">
        <a:xfrm>
          <a:off x="571502" y="0"/>
          <a:ext cx="1976436" cy="169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190498</xdr:colOff>
      <xdr:row>0</xdr:row>
      <xdr:rowOff>7002</xdr:rowOff>
    </xdr:from>
    <xdr:ext cx="14590061" cy="1026628"/>
    <xdr:sp macro="" textlink="">
      <xdr:nvSpPr>
        <xdr:cNvPr id="5" name="Rectangle 4"/>
        <xdr:cNvSpPr/>
      </xdr:nvSpPr>
      <xdr:spPr>
        <a:xfrm>
          <a:off x="4067733" y="7002"/>
          <a:ext cx="14590061" cy="1026628"/>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twoCellAnchor>
    <xdr:from>
      <xdr:col>16</xdr:col>
      <xdr:colOff>400049</xdr:colOff>
      <xdr:row>1</xdr:row>
      <xdr:rowOff>85725</xdr:rowOff>
    </xdr:from>
    <xdr:to>
      <xdr:col>17</xdr:col>
      <xdr:colOff>838199</xdr:colOff>
      <xdr:row>1</xdr:row>
      <xdr:rowOff>444832</xdr:rowOff>
    </xdr:to>
    <xdr:sp macro="" textlink="">
      <xdr:nvSpPr>
        <xdr:cNvPr id="6" name="Rectangle à coins arrondis 60">
          <a:hlinkClick xmlns:r="http://schemas.openxmlformats.org/officeDocument/2006/relationships" r:id="rId4"/>
        </xdr:cNvPr>
        <xdr:cNvSpPr/>
      </xdr:nvSpPr>
      <xdr:spPr bwMode="auto">
        <a:xfrm>
          <a:off x="14039849" y="962025"/>
          <a:ext cx="1438275" cy="359107"/>
        </a:xfrm>
        <a:prstGeom prst="ellipse">
          <a:avLst/>
        </a:prstGeom>
        <a:solidFill>
          <a:schemeClr val="tx1"/>
        </a:solidFill>
        <a:ln/>
      </xdr:spPr>
      <xdr:style>
        <a:lnRef idx="3">
          <a:schemeClr val="lt1"/>
        </a:lnRef>
        <a:fillRef idx="1">
          <a:schemeClr val="accent3"/>
        </a:fillRef>
        <a:effectRef idx="1">
          <a:schemeClr val="accent3"/>
        </a:effectRef>
        <a:fontRef idx="minor">
          <a:schemeClr val="lt1"/>
        </a:fontRef>
      </xdr:style>
      <xdr:txBody>
        <a:bodyPr wrap="square"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fontAlgn="auto">
            <a:spcBef>
              <a:spcPts val="0"/>
            </a:spcBef>
            <a:spcAft>
              <a:spcPts val="0"/>
            </a:spcAft>
            <a:defRPr/>
          </a:pPr>
          <a:r>
            <a:rPr lang="en-US" sz="1000" b="0" cap="none" spc="0" baseline="0">
              <a:ln>
                <a:noFill/>
              </a:ln>
              <a:solidFill>
                <a:schemeClr val="bg1"/>
              </a:solidFill>
              <a:effectLst/>
              <a:latin typeface="Miriam" pitchFamily="34" charset="-79"/>
              <a:cs typeface="Miriam" pitchFamily="34" charset="-79"/>
            </a:rPr>
            <a:t>CWAR Monthly Dashboard</a:t>
          </a:r>
          <a:endParaRPr lang="en-US" sz="1050" b="0" cap="none" spc="0">
            <a:ln>
              <a:noFill/>
            </a:ln>
            <a:solidFill>
              <a:schemeClr val="bg1"/>
            </a:solidFill>
            <a:effectLst/>
            <a:latin typeface="Miriam" pitchFamily="34" charset="-79"/>
            <a:cs typeface="Miriam" pitchFamily="34" charset="-79"/>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1152524</xdr:colOff>
      <xdr:row>0</xdr:row>
      <xdr:rowOff>19050</xdr:rowOff>
    </xdr:from>
    <xdr:to>
      <xdr:col>2</xdr:col>
      <xdr:colOff>4959349</xdr:colOff>
      <xdr:row>1</xdr:row>
      <xdr:rowOff>142875</xdr:rowOff>
    </xdr:to>
    <xdr:sp macro="" textlink="">
      <xdr:nvSpPr>
        <xdr:cNvPr id="2" name="Left Arrow 1">
          <a:hlinkClick xmlns:r="http://schemas.openxmlformats.org/officeDocument/2006/relationships" r:id="rId1"/>
        </xdr:cNvPr>
        <xdr:cNvSpPr/>
      </xdr:nvSpPr>
      <xdr:spPr>
        <a:xfrm>
          <a:off x="2285999" y="19050"/>
          <a:ext cx="0" cy="295275"/>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fr-FR" sz="1400" b="1" i="1">
              <a:latin typeface="Century Gothic" panose="020B0502020202020204" pitchFamily="34" charset="0"/>
            </a:rPr>
            <a:t>Back to Data</a:t>
          </a:r>
          <a:r>
            <a:rPr lang="fr-FR" sz="1400" b="1" i="1" baseline="0">
              <a:latin typeface="Century Gothic" panose="020B0502020202020204" pitchFamily="34" charset="0"/>
            </a:rPr>
            <a:t> Input</a:t>
          </a:r>
          <a:endParaRPr lang="fr-FR" sz="1400" b="1" i="1">
            <a:latin typeface="Century Gothic" panose="020B0502020202020204" pitchFamily="34" charset="0"/>
          </a:endParaRPr>
        </a:p>
      </xdr:txBody>
    </xdr:sp>
    <xdr:clientData/>
  </xdr:twoCellAnchor>
  <xdr:twoCellAnchor>
    <xdr:from>
      <xdr:col>2</xdr:col>
      <xdr:colOff>5274469</xdr:colOff>
      <xdr:row>0</xdr:row>
      <xdr:rowOff>11906</xdr:rowOff>
    </xdr:from>
    <xdr:to>
      <xdr:col>4</xdr:col>
      <xdr:colOff>523875</xdr:colOff>
      <xdr:row>1</xdr:row>
      <xdr:rowOff>142875</xdr:rowOff>
    </xdr:to>
    <xdr:sp macro="" textlink="">
      <xdr:nvSpPr>
        <xdr:cNvPr id="3" name="Left Arrow 1">
          <a:hlinkClick xmlns:r="http://schemas.openxmlformats.org/officeDocument/2006/relationships" r:id="rId2"/>
        </xdr:cNvPr>
        <xdr:cNvSpPr/>
      </xdr:nvSpPr>
      <xdr:spPr>
        <a:xfrm>
          <a:off x="8715375" y="11906"/>
          <a:ext cx="3095625" cy="297657"/>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fr-FR" sz="1400" b="1" i="1">
              <a:latin typeface="Century Gothic" panose="020B0502020202020204" pitchFamily="34" charset="0"/>
            </a:rPr>
            <a:t>Back to Menu</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323850</xdr:colOff>
      <xdr:row>0</xdr:row>
      <xdr:rowOff>161925</xdr:rowOff>
    </xdr:from>
    <xdr:to>
      <xdr:col>21</xdr:col>
      <xdr:colOff>500579</xdr:colOff>
      <xdr:row>5</xdr:row>
      <xdr:rowOff>133350</xdr:rowOff>
    </xdr:to>
    <xdr:sp macro="" textlink="">
      <xdr:nvSpPr>
        <xdr:cNvPr id="2" name="Left Arrow 1">
          <a:hlinkClick xmlns:r="http://schemas.openxmlformats.org/officeDocument/2006/relationships" r:id="rId1"/>
        </xdr:cNvPr>
        <xdr:cNvSpPr/>
      </xdr:nvSpPr>
      <xdr:spPr>
        <a:xfrm>
          <a:off x="10991850" y="971550"/>
          <a:ext cx="1395929" cy="1000125"/>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twoCellAnchor>
    <xdr:from>
      <xdr:col>1</xdr:col>
      <xdr:colOff>365149</xdr:colOff>
      <xdr:row>3</xdr:row>
      <xdr:rowOff>133350</xdr:rowOff>
    </xdr:from>
    <xdr:to>
      <xdr:col>3</xdr:col>
      <xdr:colOff>80446</xdr:colOff>
      <xdr:row>5</xdr:row>
      <xdr:rowOff>111681</xdr:rowOff>
    </xdr:to>
    <xdr:grpSp>
      <xdr:nvGrpSpPr>
        <xdr:cNvPr id="3" name="Group 2"/>
        <xdr:cNvGrpSpPr>
          <a:grpSpLocks noChangeAspect="1"/>
        </xdr:cNvGrpSpPr>
      </xdr:nvGrpSpPr>
      <xdr:grpSpPr bwMode="auto">
        <a:xfrm>
          <a:off x="974749" y="838200"/>
          <a:ext cx="667797" cy="302181"/>
          <a:chOff x="3086" y="1697"/>
          <a:chExt cx="234" cy="186"/>
        </a:xfrm>
      </xdr:grpSpPr>
      <xdr:sp macro="" textlink="">
        <xdr:nvSpPr>
          <xdr:cNvPr id="4" name="Freeform 3"/>
          <xdr:cNvSpPr>
            <a:spLocks noChangeAspect="1"/>
          </xdr:cNvSpPr>
        </xdr:nvSpPr>
        <xdr:spPr bwMode="auto">
          <a:xfrm>
            <a:off x="3129" y="1697"/>
            <a:ext cx="14" cy="4"/>
          </a:xfrm>
          <a:custGeom>
            <a:avLst/>
            <a:gdLst>
              <a:gd name="T0" fmla="*/ 63 w 126"/>
              <a:gd name="T1" fmla="*/ 40 h 40"/>
              <a:gd name="T2" fmla="*/ 75 w 126"/>
              <a:gd name="T3" fmla="*/ 40 h 40"/>
              <a:gd name="T4" fmla="*/ 87 w 126"/>
              <a:gd name="T5" fmla="*/ 38 h 40"/>
              <a:gd name="T6" fmla="*/ 99 w 126"/>
              <a:gd name="T7" fmla="*/ 37 h 40"/>
              <a:gd name="T8" fmla="*/ 108 w 126"/>
              <a:gd name="T9" fmla="*/ 34 h 40"/>
              <a:gd name="T10" fmla="*/ 115 w 126"/>
              <a:gd name="T11" fmla="*/ 31 h 40"/>
              <a:gd name="T12" fmla="*/ 121 w 126"/>
              <a:gd name="T13" fmla="*/ 28 h 40"/>
              <a:gd name="T14" fmla="*/ 125 w 126"/>
              <a:gd name="T15" fmla="*/ 25 h 40"/>
              <a:gd name="T16" fmla="*/ 126 w 126"/>
              <a:gd name="T17" fmla="*/ 21 h 40"/>
              <a:gd name="T18" fmla="*/ 125 w 126"/>
              <a:gd name="T19" fmla="*/ 17 h 40"/>
              <a:gd name="T20" fmla="*/ 121 w 126"/>
              <a:gd name="T21" fmla="*/ 13 h 40"/>
              <a:gd name="T22" fmla="*/ 115 w 126"/>
              <a:gd name="T23" fmla="*/ 10 h 40"/>
              <a:gd name="T24" fmla="*/ 108 w 126"/>
              <a:gd name="T25" fmla="*/ 6 h 40"/>
              <a:gd name="T26" fmla="*/ 99 w 126"/>
              <a:gd name="T27" fmla="*/ 3 h 40"/>
              <a:gd name="T28" fmla="*/ 87 w 126"/>
              <a:gd name="T29" fmla="*/ 2 h 40"/>
              <a:gd name="T30" fmla="*/ 75 w 126"/>
              <a:gd name="T31" fmla="*/ 0 h 40"/>
              <a:gd name="T32" fmla="*/ 63 w 126"/>
              <a:gd name="T33" fmla="*/ 0 h 40"/>
              <a:gd name="T34" fmla="*/ 51 w 126"/>
              <a:gd name="T35" fmla="*/ 0 h 40"/>
              <a:gd name="T36" fmla="*/ 39 w 126"/>
              <a:gd name="T37" fmla="*/ 2 h 40"/>
              <a:gd name="T38" fmla="*/ 28 w 126"/>
              <a:gd name="T39" fmla="*/ 3 h 40"/>
              <a:gd name="T40" fmla="*/ 18 w 126"/>
              <a:gd name="T41" fmla="*/ 6 h 40"/>
              <a:gd name="T42" fmla="*/ 11 w 126"/>
              <a:gd name="T43" fmla="*/ 10 h 40"/>
              <a:gd name="T44" fmla="*/ 5 w 126"/>
              <a:gd name="T45" fmla="*/ 13 h 40"/>
              <a:gd name="T46" fmla="*/ 1 w 126"/>
              <a:gd name="T47" fmla="*/ 17 h 40"/>
              <a:gd name="T48" fmla="*/ 0 w 126"/>
              <a:gd name="T49" fmla="*/ 21 h 40"/>
              <a:gd name="T50" fmla="*/ 1 w 126"/>
              <a:gd name="T51" fmla="*/ 25 h 40"/>
              <a:gd name="T52" fmla="*/ 5 w 126"/>
              <a:gd name="T53" fmla="*/ 28 h 40"/>
              <a:gd name="T54" fmla="*/ 11 w 126"/>
              <a:gd name="T55" fmla="*/ 31 h 40"/>
              <a:gd name="T56" fmla="*/ 18 w 126"/>
              <a:gd name="T57" fmla="*/ 34 h 40"/>
              <a:gd name="T58" fmla="*/ 28 w 126"/>
              <a:gd name="T59" fmla="*/ 37 h 40"/>
              <a:gd name="T60" fmla="*/ 39 w 126"/>
              <a:gd name="T61" fmla="*/ 38 h 40"/>
              <a:gd name="T62" fmla="*/ 51 w 126"/>
              <a:gd name="T63" fmla="*/ 40 h 40"/>
              <a:gd name="T64" fmla="*/ 63 w 126"/>
              <a:gd name="T65" fmla="*/ 40 h 4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40"/>
              <a:gd name="T101" fmla="*/ 126 w 126"/>
              <a:gd name="T102" fmla="*/ 40 h 4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40">
                <a:moveTo>
                  <a:pt x="63" y="40"/>
                </a:moveTo>
                <a:lnTo>
                  <a:pt x="75" y="40"/>
                </a:lnTo>
                <a:lnTo>
                  <a:pt x="87" y="38"/>
                </a:lnTo>
                <a:lnTo>
                  <a:pt x="99" y="37"/>
                </a:lnTo>
                <a:lnTo>
                  <a:pt x="108" y="34"/>
                </a:lnTo>
                <a:lnTo>
                  <a:pt x="115" y="31"/>
                </a:lnTo>
                <a:lnTo>
                  <a:pt x="121" y="28"/>
                </a:lnTo>
                <a:lnTo>
                  <a:pt x="125" y="25"/>
                </a:lnTo>
                <a:lnTo>
                  <a:pt x="126" y="21"/>
                </a:lnTo>
                <a:lnTo>
                  <a:pt x="125" y="17"/>
                </a:lnTo>
                <a:lnTo>
                  <a:pt x="121" y="13"/>
                </a:lnTo>
                <a:lnTo>
                  <a:pt x="115" y="10"/>
                </a:lnTo>
                <a:lnTo>
                  <a:pt x="108" y="6"/>
                </a:lnTo>
                <a:lnTo>
                  <a:pt x="99" y="3"/>
                </a:lnTo>
                <a:lnTo>
                  <a:pt x="87" y="2"/>
                </a:lnTo>
                <a:lnTo>
                  <a:pt x="75" y="0"/>
                </a:lnTo>
                <a:lnTo>
                  <a:pt x="63" y="0"/>
                </a:lnTo>
                <a:lnTo>
                  <a:pt x="51" y="0"/>
                </a:lnTo>
                <a:lnTo>
                  <a:pt x="39" y="2"/>
                </a:lnTo>
                <a:lnTo>
                  <a:pt x="28" y="3"/>
                </a:lnTo>
                <a:lnTo>
                  <a:pt x="18" y="6"/>
                </a:lnTo>
                <a:lnTo>
                  <a:pt x="11" y="10"/>
                </a:lnTo>
                <a:lnTo>
                  <a:pt x="5" y="13"/>
                </a:lnTo>
                <a:lnTo>
                  <a:pt x="1" y="17"/>
                </a:lnTo>
                <a:lnTo>
                  <a:pt x="0" y="21"/>
                </a:lnTo>
                <a:lnTo>
                  <a:pt x="1" y="25"/>
                </a:lnTo>
                <a:lnTo>
                  <a:pt x="5" y="28"/>
                </a:lnTo>
                <a:lnTo>
                  <a:pt x="11" y="31"/>
                </a:lnTo>
                <a:lnTo>
                  <a:pt x="18" y="34"/>
                </a:lnTo>
                <a:lnTo>
                  <a:pt x="28" y="37"/>
                </a:lnTo>
                <a:lnTo>
                  <a:pt x="39" y="38"/>
                </a:lnTo>
                <a:lnTo>
                  <a:pt x="51" y="40"/>
                </a:lnTo>
                <a:lnTo>
                  <a:pt x="63" y="4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 name="Freeform 4"/>
          <xdr:cNvSpPr>
            <a:spLocks noChangeAspect="1"/>
          </xdr:cNvSpPr>
        </xdr:nvSpPr>
        <xdr:spPr bwMode="auto">
          <a:xfrm>
            <a:off x="3118" y="1699"/>
            <a:ext cx="31" cy="102"/>
          </a:xfrm>
          <a:custGeom>
            <a:avLst/>
            <a:gdLst>
              <a:gd name="T0" fmla="*/ 106 w 280"/>
              <a:gd name="T1" fmla="*/ 0 h 915"/>
              <a:gd name="T2" fmla="*/ 0 w 280"/>
              <a:gd name="T3" fmla="*/ 867 h 915"/>
              <a:gd name="T4" fmla="*/ 1 w 280"/>
              <a:gd name="T5" fmla="*/ 868 h 915"/>
              <a:gd name="T6" fmla="*/ 6 w 280"/>
              <a:gd name="T7" fmla="*/ 871 h 915"/>
              <a:gd name="T8" fmla="*/ 12 w 280"/>
              <a:gd name="T9" fmla="*/ 876 h 915"/>
              <a:gd name="T10" fmla="*/ 22 w 280"/>
              <a:gd name="T11" fmla="*/ 882 h 915"/>
              <a:gd name="T12" fmla="*/ 33 w 280"/>
              <a:gd name="T13" fmla="*/ 889 h 915"/>
              <a:gd name="T14" fmla="*/ 47 w 280"/>
              <a:gd name="T15" fmla="*/ 896 h 915"/>
              <a:gd name="T16" fmla="*/ 64 w 280"/>
              <a:gd name="T17" fmla="*/ 902 h 915"/>
              <a:gd name="T18" fmla="*/ 82 w 280"/>
              <a:gd name="T19" fmla="*/ 908 h 915"/>
              <a:gd name="T20" fmla="*/ 101 w 280"/>
              <a:gd name="T21" fmla="*/ 912 h 915"/>
              <a:gd name="T22" fmla="*/ 122 w 280"/>
              <a:gd name="T23" fmla="*/ 915 h 915"/>
              <a:gd name="T24" fmla="*/ 146 w 280"/>
              <a:gd name="T25" fmla="*/ 915 h 915"/>
              <a:gd name="T26" fmla="*/ 170 w 280"/>
              <a:gd name="T27" fmla="*/ 913 h 915"/>
              <a:gd name="T28" fmla="*/ 196 w 280"/>
              <a:gd name="T29" fmla="*/ 907 h 915"/>
              <a:gd name="T30" fmla="*/ 223 w 280"/>
              <a:gd name="T31" fmla="*/ 898 h 915"/>
              <a:gd name="T32" fmla="*/ 251 w 280"/>
              <a:gd name="T33" fmla="*/ 885 h 915"/>
              <a:gd name="T34" fmla="*/ 280 w 280"/>
              <a:gd name="T35" fmla="*/ 867 h 915"/>
              <a:gd name="T36" fmla="*/ 232 w 280"/>
              <a:gd name="T37" fmla="*/ 0 h 915"/>
              <a:gd name="T38" fmla="*/ 106 w 280"/>
              <a:gd name="T39" fmla="*/ 0 h 915"/>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5"/>
              <a:gd name="T62" fmla="*/ 280 w 280"/>
              <a:gd name="T63" fmla="*/ 915 h 915"/>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5">
                <a:moveTo>
                  <a:pt x="106" y="0"/>
                </a:moveTo>
                <a:lnTo>
                  <a:pt x="0" y="867"/>
                </a:lnTo>
                <a:lnTo>
                  <a:pt x="1" y="868"/>
                </a:lnTo>
                <a:lnTo>
                  <a:pt x="6" y="871"/>
                </a:lnTo>
                <a:lnTo>
                  <a:pt x="12" y="876"/>
                </a:lnTo>
                <a:lnTo>
                  <a:pt x="22" y="882"/>
                </a:lnTo>
                <a:lnTo>
                  <a:pt x="33" y="889"/>
                </a:lnTo>
                <a:lnTo>
                  <a:pt x="47" y="896"/>
                </a:lnTo>
                <a:lnTo>
                  <a:pt x="64" y="902"/>
                </a:lnTo>
                <a:lnTo>
                  <a:pt x="82" y="908"/>
                </a:lnTo>
                <a:lnTo>
                  <a:pt x="101" y="912"/>
                </a:lnTo>
                <a:lnTo>
                  <a:pt x="122" y="915"/>
                </a:lnTo>
                <a:lnTo>
                  <a:pt x="146" y="915"/>
                </a:lnTo>
                <a:lnTo>
                  <a:pt x="170" y="913"/>
                </a:lnTo>
                <a:lnTo>
                  <a:pt x="196" y="907"/>
                </a:lnTo>
                <a:lnTo>
                  <a:pt x="223" y="898"/>
                </a:lnTo>
                <a:lnTo>
                  <a:pt x="251" y="885"/>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 name="Freeform 5"/>
          <xdr:cNvSpPr>
            <a:spLocks noChangeAspect="1"/>
          </xdr:cNvSpPr>
        </xdr:nvSpPr>
        <xdr:spPr bwMode="auto">
          <a:xfrm>
            <a:off x="3123" y="1701"/>
            <a:ext cx="16" cy="92"/>
          </a:xfrm>
          <a:custGeom>
            <a:avLst/>
            <a:gdLst>
              <a:gd name="T0" fmla="*/ 87 w 146"/>
              <a:gd name="T1" fmla="*/ 0 h 828"/>
              <a:gd name="T2" fmla="*/ 87 w 146"/>
              <a:gd name="T3" fmla="*/ 0 h 828"/>
              <a:gd name="T4" fmla="*/ 88 w 146"/>
              <a:gd name="T5" fmla="*/ 0 h 828"/>
              <a:gd name="T6" fmla="*/ 90 w 146"/>
              <a:gd name="T7" fmla="*/ 0 h 828"/>
              <a:gd name="T8" fmla="*/ 94 w 146"/>
              <a:gd name="T9" fmla="*/ 1 h 828"/>
              <a:gd name="T10" fmla="*/ 101 w 146"/>
              <a:gd name="T11" fmla="*/ 2 h 828"/>
              <a:gd name="T12" fmla="*/ 112 w 146"/>
              <a:gd name="T13" fmla="*/ 3 h 828"/>
              <a:gd name="T14" fmla="*/ 127 w 146"/>
              <a:gd name="T15" fmla="*/ 5 h 828"/>
              <a:gd name="T16" fmla="*/ 146 w 146"/>
              <a:gd name="T17" fmla="*/ 8 h 828"/>
              <a:gd name="T18" fmla="*/ 134 w 146"/>
              <a:gd name="T19" fmla="*/ 599 h 828"/>
              <a:gd name="T20" fmla="*/ 98 w 146"/>
              <a:gd name="T21" fmla="*/ 614 h 828"/>
              <a:gd name="T22" fmla="*/ 80 w 146"/>
              <a:gd name="T23" fmla="*/ 828 h 828"/>
              <a:gd name="T24" fmla="*/ 78 w 146"/>
              <a:gd name="T25" fmla="*/ 828 h 828"/>
              <a:gd name="T26" fmla="*/ 71 w 146"/>
              <a:gd name="T27" fmla="*/ 828 h 828"/>
              <a:gd name="T28" fmla="*/ 62 w 146"/>
              <a:gd name="T29" fmla="*/ 828 h 828"/>
              <a:gd name="T30" fmla="*/ 51 w 146"/>
              <a:gd name="T31" fmla="*/ 827 h 828"/>
              <a:gd name="T32" fmla="*/ 38 w 146"/>
              <a:gd name="T33" fmla="*/ 825 h 828"/>
              <a:gd name="T34" fmla="*/ 25 w 146"/>
              <a:gd name="T35" fmla="*/ 820 h 828"/>
              <a:gd name="T36" fmla="*/ 12 w 146"/>
              <a:gd name="T37" fmla="*/ 814 h 828"/>
              <a:gd name="T38" fmla="*/ 0 w 146"/>
              <a:gd name="T39" fmla="*/ 804 h 828"/>
              <a:gd name="T40" fmla="*/ 87 w 146"/>
              <a:gd name="T41" fmla="*/ 0 h 8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8"/>
              <a:gd name="T65" fmla="*/ 146 w 146"/>
              <a:gd name="T66" fmla="*/ 828 h 8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8">
                <a:moveTo>
                  <a:pt x="87" y="0"/>
                </a:moveTo>
                <a:lnTo>
                  <a:pt x="87" y="0"/>
                </a:lnTo>
                <a:lnTo>
                  <a:pt x="88" y="0"/>
                </a:lnTo>
                <a:lnTo>
                  <a:pt x="90" y="0"/>
                </a:lnTo>
                <a:lnTo>
                  <a:pt x="94" y="1"/>
                </a:lnTo>
                <a:lnTo>
                  <a:pt x="101" y="2"/>
                </a:lnTo>
                <a:lnTo>
                  <a:pt x="112" y="3"/>
                </a:lnTo>
                <a:lnTo>
                  <a:pt x="127" y="5"/>
                </a:lnTo>
                <a:lnTo>
                  <a:pt x="146" y="8"/>
                </a:lnTo>
                <a:lnTo>
                  <a:pt x="134" y="599"/>
                </a:lnTo>
                <a:lnTo>
                  <a:pt x="98" y="614"/>
                </a:lnTo>
                <a:lnTo>
                  <a:pt x="80" y="828"/>
                </a:lnTo>
                <a:lnTo>
                  <a:pt x="78" y="828"/>
                </a:lnTo>
                <a:lnTo>
                  <a:pt x="71" y="828"/>
                </a:lnTo>
                <a:lnTo>
                  <a:pt x="62" y="828"/>
                </a:lnTo>
                <a:lnTo>
                  <a:pt x="51" y="827"/>
                </a:lnTo>
                <a:lnTo>
                  <a:pt x="38" y="825"/>
                </a:lnTo>
                <a:lnTo>
                  <a:pt x="25" y="820"/>
                </a:lnTo>
                <a:lnTo>
                  <a:pt x="12"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 name="Freeform 6"/>
          <xdr:cNvSpPr>
            <a:spLocks noChangeAspect="1"/>
          </xdr:cNvSpPr>
        </xdr:nvSpPr>
        <xdr:spPr bwMode="auto">
          <a:xfrm>
            <a:off x="3098" y="1702"/>
            <a:ext cx="14" cy="4"/>
          </a:xfrm>
          <a:custGeom>
            <a:avLst/>
            <a:gdLst>
              <a:gd name="T0" fmla="*/ 63 w 126"/>
              <a:gd name="T1" fmla="*/ 39 h 39"/>
              <a:gd name="T2" fmla="*/ 75 w 126"/>
              <a:gd name="T3" fmla="*/ 39 h 39"/>
              <a:gd name="T4" fmla="*/ 87 w 126"/>
              <a:gd name="T5" fmla="*/ 37 h 39"/>
              <a:gd name="T6" fmla="*/ 99 w 126"/>
              <a:gd name="T7" fmla="*/ 36 h 39"/>
              <a:gd name="T8" fmla="*/ 108 w 126"/>
              <a:gd name="T9" fmla="*/ 33 h 39"/>
              <a:gd name="T10" fmla="*/ 115 w 126"/>
              <a:gd name="T11" fmla="*/ 30 h 39"/>
              <a:gd name="T12" fmla="*/ 121 w 126"/>
              <a:gd name="T13" fmla="*/ 27 h 39"/>
              <a:gd name="T14" fmla="*/ 125 w 126"/>
              <a:gd name="T15" fmla="*/ 24 h 39"/>
              <a:gd name="T16" fmla="*/ 126 w 126"/>
              <a:gd name="T17" fmla="*/ 20 h 39"/>
              <a:gd name="T18" fmla="*/ 125 w 126"/>
              <a:gd name="T19" fmla="*/ 16 h 39"/>
              <a:gd name="T20" fmla="*/ 121 w 126"/>
              <a:gd name="T21" fmla="*/ 12 h 39"/>
              <a:gd name="T22" fmla="*/ 115 w 126"/>
              <a:gd name="T23" fmla="*/ 9 h 39"/>
              <a:gd name="T24" fmla="*/ 108 w 126"/>
              <a:gd name="T25" fmla="*/ 6 h 39"/>
              <a:gd name="T26" fmla="*/ 99 w 126"/>
              <a:gd name="T27" fmla="*/ 3 h 39"/>
              <a:gd name="T28" fmla="*/ 87 w 126"/>
              <a:gd name="T29" fmla="*/ 2 h 39"/>
              <a:gd name="T30" fmla="*/ 75 w 126"/>
              <a:gd name="T31" fmla="*/ 0 h 39"/>
              <a:gd name="T32" fmla="*/ 63 w 126"/>
              <a:gd name="T33" fmla="*/ 0 h 39"/>
              <a:gd name="T34" fmla="*/ 51 w 126"/>
              <a:gd name="T35" fmla="*/ 0 h 39"/>
              <a:gd name="T36" fmla="*/ 39 w 126"/>
              <a:gd name="T37" fmla="*/ 2 h 39"/>
              <a:gd name="T38" fmla="*/ 28 w 126"/>
              <a:gd name="T39" fmla="*/ 3 h 39"/>
              <a:gd name="T40" fmla="*/ 18 w 126"/>
              <a:gd name="T41" fmla="*/ 6 h 39"/>
              <a:gd name="T42" fmla="*/ 11 w 126"/>
              <a:gd name="T43" fmla="*/ 9 h 39"/>
              <a:gd name="T44" fmla="*/ 5 w 126"/>
              <a:gd name="T45" fmla="*/ 12 h 39"/>
              <a:gd name="T46" fmla="*/ 1 w 126"/>
              <a:gd name="T47" fmla="*/ 16 h 39"/>
              <a:gd name="T48" fmla="*/ 0 w 126"/>
              <a:gd name="T49" fmla="*/ 20 h 39"/>
              <a:gd name="T50" fmla="*/ 1 w 126"/>
              <a:gd name="T51" fmla="*/ 24 h 39"/>
              <a:gd name="T52" fmla="*/ 5 w 126"/>
              <a:gd name="T53" fmla="*/ 27 h 39"/>
              <a:gd name="T54" fmla="*/ 11 w 126"/>
              <a:gd name="T55" fmla="*/ 30 h 39"/>
              <a:gd name="T56" fmla="*/ 18 w 126"/>
              <a:gd name="T57" fmla="*/ 33 h 39"/>
              <a:gd name="T58" fmla="*/ 28 w 126"/>
              <a:gd name="T59" fmla="*/ 36 h 39"/>
              <a:gd name="T60" fmla="*/ 39 w 126"/>
              <a:gd name="T61" fmla="*/ 37 h 39"/>
              <a:gd name="T62" fmla="*/ 51 w 126"/>
              <a:gd name="T63" fmla="*/ 39 h 39"/>
              <a:gd name="T64" fmla="*/ 63 w 126"/>
              <a:gd name="T65" fmla="*/ 39 h 3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9"/>
              <a:gd name="T101" fmla="*/ 126 w 126"/>
              <a:gd name="T102" fmla="*/ 39 h 3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9">
                <a:moveTo>
                  <a:pt x="63" y="39"/>
                </a:moveTo>
                <a:lnTo>
                  <a:pt x="75" y="39"/>
                </a:lnTo>
                <a:lnTo>
                  <a:pt x="87" y="37"/>
                </a:lnTo>
                <a:lnTo>
                  <a:pt x="99" y="36"/>
                </a:lnTo>
                <a:lnTo>
                  <a:pt x="108" y="33"/>
                </a:lnTo>
                <a:lnTo>
                  <a:pt x="115" y="30"/>
                </a:lnTo>
                <a:lnTo>
                  <a:pt x="121" y="27"/>
                </a:lnTo>
                <a:lnTo>
                  <a:pt x="125" y="24"/>
                </a:lnTo>
                <a:lnTo>
                  <a:pt x="126" y="20"/>
                </a:lnTo>
                <a:lnTo>
                  <a:pt x="125" y="16"/>
                </a:lnTo>
                <a:lnTo>
                  <a:pt x="121" y="12"/>
                </a:lnTo>
                <a:lnTo>
                  <a:pt x="115" y="9"/>
                </a:lnTo>
                <a:lnTo>
                  <a:pt x="108" y="6"/>
                </a:lnTo>
                <a:lnTo>
                  <a:pt x="99" y="3"/>
                </a:lnTo>
                <a:lnTo>
                  <a:pt x="87" y="2"/>
                </a:lnTo>
                <a:lnTo>
                  <a:pt x="75" y="0"/>
                </a:lnTo>
                <a:lnTo>
                  <a:pt x="63" y="0"/>
                </a:lnTo>
                <a:lnTo>
                  <a:pt x="51" y="0"/>
                </a:lnTo>
                <a:lnTo>
                  <a:pt x="39" y="2"/>
                </a:lnTo>
                <a:lnTo>
                  <a:pt x="28" y="3"/>
                </a:lnTo>
                <a:lnTo>
                  <a:pt x="18" y="6"/>
                </a:lnTo>
                <a:lnTo>
                  <a:pt x="11" y="9"/>
                </a:lnTo>
                <a:lnTo>
                  <a:pt x="5" y="12"/>
                </a:lnTo>
                <a:lnTo>
                  <a:pt x="1" y="16"/>
                </a:lnTo>
                <a:lnTo>
                  <a:pt x="0" y="20"/>
                </a:lnTo>
                <a:lnTo>
                  <a:pt x="1" y="24"/>
                </a:lnTo>
                <a:lnTo>
                  <a:pt x="5" y="27"/>
                </a:lnTo>
                <a:lnTo>
                  <a:pt x="11" y="30"/>
                </a:lnTo>
                <a:lnTo>
                  <a:pt x="18" y="33"/>
                </a:lnTo>
                <a:lnTo>
                  <a:pt x="28" y="36"/>
                </a:lnTo>
                <a:lnTo>
                  <a:pt x="39" y="37"/>
                </a:lnTo>
                <a:lnTo>
                  <a:pt x="51" y="39"/>
                </a:lnTo>
                <a:lnTo>
                  <a:pt x="63"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 name="Freeform 7"/>
          <xdr:cNvSpPr>
            <a:spLocks noChangeAspect="1"/>
          </xdr:cNvSpPr>
        </xdr:nvSpPr>
        <xdr:spPr bwMode="auto">
          <a:xfrm>
            <a:off x="3086" y="1704"/>
            <a:ext cx="32" cy="102"/>
          </a:xfrm>
          <a:custGeom>
            <a:avLst/>
            <a:gdLst>
              <a:gd name="T0" fmla="*/ 106 w 280"/>
              <a:gd name="T1" fmla="*/ 0 h 916"/>
              <a:gd name="T2" fmla="*/ 0 w 280"/>
              <a:gd name="T3" fmla="*/ 867 h 916"/>
              <a:gd name="T4" fmla="*/ 1 w 280"/>
              <a:gd name="T5" fmla="*/ 868 h 916"/>
              <a:gd name="T6" fmla="*/ 6 w 280"/>
              <a:gd name="T7" fmla="*/ 871 h 916"/>
              <a:gd name="T8" fmla="*/ 12 w 280"/>
              <a:gd name="T9" fmla="*/ 877 h 916"/>
              <a:gd name="T10" fmla="*/ 22 w 280"/>
              <a:gd name="T11" fmla="*/ 883 h 916"/>
              <a:gd name="T12" fmla="*/ 33 w 280"/>
              <a:gd name="T13" fmla="*/ 890 h 916"/>
              <a:gd name="T14" fmla="*/ 47 w 280"/>
              <a:gd name="T15" fmla="*/ 897 h 916"/>
              <a:gd name="T16" fmla="*/ 64 w 280"/>
              <a:gd name="T17" fmla="*/ 903 h 916"/>
              <a:gd name="T18" fmla="*/ 82 w 280"/>
              <a:gd name="T19" fmla="*/ 909 h 916"/>
              <a:gd name="T20" fmla="*/ 101 w 280"/>
              <a:gd name="T21" fmla="*/ 913 h 916"/>
              <a:gd name="T22" fmla="*/ 122 w 280"/>
              <a:gd name="T23" fmla="*/ 916 h 916"/>
              <a:gd name="T24" fmla="*/ 146 w 280"/>
              <a:gd name="T25" fmla="*/ 916 h 916"/>
              <a:gd name="T26" fmla="*/ 170 w 280"/>
              <a:gd name="T27" fmla="*/ 914 h 916"/>
              <a:gd name="T28" fmla="*/ 196 w 280"/>
              <a:gd name="T29" fmla="*/ 908 h 916"/>
              <a:gd name="T30" fmla="*/ 223 w 280"/>
              <a:gd name="T31" fmla="*/ 899 h 916"/>
              <a:gd name="T32" fmla="*/ 251 w 280"/>
              <a:gd name="T33" fmla="*/ 886 h 916"/>
              <a:gd name="T34" fmla="*/ 280 w 280"/>
              <a:gd name="T35" fmla="*/ 867 h 916"/>
              <a:gd name="T36" fmla="*/ 232 w 280"/>
              <a:gd name="T37" fmla="*/ 0 h 916"/>
              <a:gd name="T38" fmla="*/ 106 w 280"/>
              <a:gd name="T39" fmla="*/ 0 h 91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280"/>
              <a:gd name="T61" fmla="*/ 0 h 916"/>
              <a:gd name="T62" fmla="*/ 280 w 280"/>
              <a:gd name="T63" fmla="*/ 916 h 916"/>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280" h="916">
                <a:moveTo>
                  <a:pt x="106" y="0"/>
                </a:moveTo>
                <a:lnTo>
                  <a:pt x="0" y="867"/>
                </a:lnTo>
                <a:lnTo>
                  <a:pt x="1" y="868"/>
                </a:lnTo>
                <a:lnTo>
                  <a:pt x="6" y="871"/>
                </a:lnTo>
                <a:lnTo>
                  <a:pt x="12" y="877"/>
                </a:lnTo>
                <a:lnTo>
                  <a:pt x="22" y="883"/>
                </a:lnTo>
                <a:lnTo>
                  <a:pt x="33" y="890"/>
                </a:lnTo>
                <a:lnTo>
                  <a:pt x="47" y="897"/>
                </a:lnTo>
                <a:lnTo>
                  <a:pt x="64" y="903"/>
                </a:lnTo>
                <a:lnTo>
                  <a:pt x="82" y="909"/>
                </a:lnTo>
                <a:lnTo>
                  <a:pt x="101" y="913"/>
                </a:lnTo>
                <a:lnTo>
                  <a:pt x="122" y="916"/>
                </a:lnTo>
                <a:lnTo>
                  <a:pt x="146" y="916"/>
                </a:lnTo>
                <a:lnTo>
                  <a:pt x="170" y="914"/>
                </a:lnTo>
                <a:lnTo>
                  <a:pt x="196" y="908"/>
                </a:lnTo>
                <a:lnTo>
                  <a:pt x="223" y="899"/>
                </a:lnTo>
                <a:lnTo>
                  <a:pt x="251" y="886"/>
                </a:lnTo>
                <a:lnTo>
                  <a:pt x="280" y="867"/>
                </a:lnTo>
                <a:lnTo>
                  <a:pt x="232" y="0"/>
                </a:lnTo>
                <a:lnTo>
                  <a:pt x="10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 name="Freeform 8"/>
          <xdr:cNvSpPr>
            <a:spLocks noChangeAspect="1"/>
          </xdr:cNvSpPr>
        </xdr:nvSpPr>
        <xdr:spPr bwMode="auto">
          <a:xfrm>
            <a:off x="3100" y="1725"/>
            <a:ext cx="220" cy="158"/>
          </a:xfrm>
          <a:custGeom>
            <a:avLst/>
            <a:gdLst>
              <a:gd name="T0" fmla="*/ 1987 w 1988"/>
              <a:gd name="T1" fmla="*/ 33 h 1417"/>
              <a:gd name="T2" fmla="*/ 1988 w 1988"/>
              <a:gd name="T3" fmla="*/ 954 h 1417"/>
              <a:gd name="T4" fmla="*/ 1136 w 1988"/>
              <a:gd name="T5" fmla="*/ 1417 h 1417"/>
              <a:gd name="T6" fmla="*/ 0 w 1988"/>
              <a:gd name="T7" fmla="*/ 773 h 1417"/>
              <a:gd name="T8" fmla="*/ 11 w 1988"/>
              <a:gd name="T9" fmla="*/ 347 h 1417"/>
              <a:gd name="T10" fmla="*/ 703 w 1988"/>
              <a:gd name="T11" fmla="*/ 129 h 1417"/>
              <a:gd name="T12" fmla="*/ 725 w 1988"/>
              <a:gd name="T13" fmla="*/ 234 h 1417"/>
              <a:gd name="T14" fmla="*/ 964 w 1988"/>
              <a:gd name="T15" fmla="*/ 138 h 1417"/>
              <a:gd name="T16" fmla="*/ 977 w 1988"/>
              <a:gd name="T17" fmla="*/ 268 h 1417"/>
              <a:gd name="T18" fmla="*/ 1228 w 1988"/>
              <a:gd name="T19" fmla="*/ 172 h 1417"/>
              <a:gd name="T20" fmla="*/ 1231 w 1988"/>
              <a:gd name="T21" fmla="*/ 430 h 1417"/>
              <a:gd name="T22" fmla="*/ 1431 w 1988"/>
              <a:gd name="T23" fmla="*/ 475 h 1417"/>
              <a:gd name="T24" fmla="*/ 1431 w 1988"/>
              <a:gd name="T25" fmla="*/ 35 h 1417"/>
              <a:gd name="T26" fmla="*/ 1650 w 1988"/>
              <a:gd name="T27" fmla="*/ 0 h 1417"/>
              <a:gd name="T28" fmla="*/ 1987 w 1988"/>
              <a:gd name="T29" fmla="*/ 33 h 1417"/>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988"/>
              <a:gd name="T46" fmla="*/ 0 h 1417"/>
              <a:gd name="T47" fmla="*/ 1988 w 1988"/>
              <a:gd name="T48" fmla="*/ 1417 h 1417"/>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988" h="1417">
                <a:moveTo>
                  <a:pt x="1987" y="33"/>
                </a:moveTo>
                <a:lnTo>
                  <a:pt x="1988" y="954"/>
                </a:lnTo>
                <a:lnTo>
                  <a:pt x="1136" y="1417"/>
                </a:lnTo>
                <a:lnTo>
                  <a:pt x="0" y="773"/>
                </a:lnTo>
                <a:lnTo>
                  <a:pt x="11" y="347"/>
                </a:lnTo>
                <a:lnTo>
                  <a:pt x="703" y="129"/>
                </a:lnTo>
                <a:lnTo>
                  <a:pt x="725" y="234"/>
                </a:lnTo>
                <a:lnTo>
                  <a:pt x="964" y="138"/>
                </a:lnTo>
                <a:lnTo>
                  <a:pt x="977" y="268"/>
                </a:lnTo>
                <a:lnTo>
                  <a:pt x="1228" y="172"/>
                </a:lnTo>
                <a:lnTo>
                  <a:pt x="1231" y="430"/>
                </a:lnTo>
                <a:lnTo>
                  <a:pt x="1431" y="475"/>
                </a:lnTo>
                <a:lnTo>
                  <a:pt x="1431" y="35"/>
                </a:lnTo>
                <a:lnTo>
                  <a:pt x="1650" y="0"/>
                </a:lnTo>
                <a:lnTo>
                  <a:pt x="1987" y="33"/>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p>
        </xdr:txBody>
      </xdr:sp>
      <xdr:sp macro="" textlink="">
        <xdr:nvSpPr>
          <xdr:cNvPr id="10" name="Freeform 9"/>
          <xdr:cNvSpPr>
            <a:spLocks noChangeAspect="1"/>
          </xdr:cNvSpPr>
        </xdr:nvSpPr>
        <xdr:spPr bwMode="auto">
          <a:xfrm>
            <a:off x="3107" y="1777"/>
            <a:ext cx="117" cy="94"/>
          </a:xfrm>
          <a:custGeom>
            <a:avLst/>
            <a:gdLst>
              <a:gd name="T0" fmla="*/ 5 w 1058"/>
              <a:gd name="T1" fmla="*/ 0 h 844"/>
              <a:gd name="T2" fmla="*/ 0 w 1058"/>
              <a:gd name="T3" fmla="*/ 268 h 844"/>
              <a:gd name="T4" fmla="*/ 1058 w 1058"/>
              <a:gd name="T5" fmla="*/ 844 h 844"/>
              <a:gd name="T6" fmla="*/ 1058 w 1058"/>
              <a:gd name="T7" fmla="*/ 313 h 844"/>
              <a:gd name="T8" fmla="*/ 5 w 1058"/>
              <a:gd name="T9" fmla="*/ 0 h 844"/>
              <a:gd name="T10" fmla="*/ 0 60000 65536"/>
              <a:gd name="T11" fmla="*/ 0 60000 65536"/>
              <a:gd name="T12" fmla="*/ 0 60000 65536"/>
              <a:gd name="T13" fmla="*/ 0 60000 65536"/>
              <a:gd name="T14" fmla="*/ 0 60000 65536"/>
              <a:gd name="T15" fmla="*/ 0 w 1058"/>
              <a:gd name="T16" fmla="*/ 0 h 844"/>
              <a:gd name="T17" fmla="*/ 1058 w 1058"/>
              <a:gd name="T18" fmla="*/ 844 h 844"/>
            </a:gdLst>
            <a:ahLst/>
            <a:cxnLst>
              <a:cxn ang="T10">
                <a:pos x="T0" y="T1"/>
              </a:cxn>
              <a:cxn ang="T11">
                <a:pos x="T2" y="T3"/>
              </a:cxn>
              <a:cxn ang="T12">
                <a:pos x="T4" y="T5"/>
              </a:cxn>
              <a:cxn ang="T13">
                <a:pos x="T6" y="T7"/>
              </a:cxn>
              <a:cxn ang="T14">
                <a:pos x="T8" y="T9"/>
              </a:cxn>
            </a:cxnLst>
            <a:rect l="T15" t="T16" r="T17" b="T18"/>
            <a:pathLst>
              <a:path w="1058" h="844">
                <a:moveTo>
                  <a:pt x="5" y="0"/>
                </a:moveTo>
                <a:lnTo>
                  <a:pt x="0" y="268"/>
                </a:lnTo>
                <a:lnTo>
                  <a:pt x="1058" y="844"/>
                </a:lnTo>
                <a:lnTo>
                  <a:pt x="1058" y="313"/>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 name="Freeform 10"/>
          <xdr:cNvSpPr>
            <a:spLocks noChangeAspect="1"/>
          </xdr:cNvSpPr>
        </xdr:nvSpPr>
        <xdr:spPr bwMode="auto">
          <a:xfrm>
            <a:off x="3181" y="1754"/>
            <a:ext cx="48" cy="38"/>
          </a:xfrm>
          <a:custGeom>
            <a:avLst/>
            <a:gdLst>
              <a:gd name="T0" fmla="*/ 434 w 434"/>
              <a:gd name="T1" fmla="*/ 0 h 346"/>
              <a:gd name="T2" fmla="*/ 0 w 434"/>
              <a:gd name="T3" fmla="*/ 169 h 346"/>
              <a:gd name="T4" fmla="*/ 7 w 434"/>
              <a:gd name="T5" fmla="*/ 346 h 346"/>
              <a:gd name="T6" fmla="*/ 434 w 434"/>
              <a:gd name="T7" fmla="*/ 186 h 346"/>
              <a:gd name="T8" fmla="*/ 434 w 434"/>
              <a:gd name="T9" fmla="*/ 0 h 346"/>
              <a:gd name="T10" fmla="*/ 0 60000 65536"/>
              <a:gd name="T11" fmla="*/ 0 60000 65536"/>
              <a:gd name="T12" fmla="*/ 0 60000 65536"/>
              <a:gd name="T13" fmla="*/ 0 60000 65536"/>
              <a:gd name="T14" fmla="*/ 0 60000 65536"/>
              <a:gd name="T15" fmla="*/ 0 w 434"/>
              <a:gd name="T16" fmla="*/ 0 h 346"/>
              <a:gd name="T17" fmla="*/ 434 w 434"/>
              <a:gd name="T18" fmla="*/ 346 h 346"/>
            </a:gdLst>
            <a:ahLst/>
            <a:cxnLst>
              <a:cxn ang="T10">
                <a:pos x="T0" y="T1"/>
              </a:cxn>
              <a:cxn ang="T11">
                <a:pos x="T2" y="T3"/>
              </a:cxn>
              <a:cxn ang="T12">
                <a:pos x="T4" y="T5"/>
              </a:cxn>
              <a:cxn ang="T13">
                <a:pos x="T6" y="T7"/>
              </a:cxn>
              <a:cxn ang="T14">
                <a:pos x="T8" y="T9"/>
              </a:cxn>
            </a:cxnLst>
            <a:rect l="T15" t="T16" r="T17" b="T18"/>
            <a:pathLst>
              <a:path w="434" h="346">
                <a:moveTo>
                  <a:pt x="434" y="0"/>
                </a:moveTo>
                <a:lnTo>
                  <a:pt x="0" y="169"/>
                </a:lnTo>
                <a:lnTo>
                  <a:pt x="7" y="346"/>
                </a:lnTo>
                <a:lnTo>
                  <a:pt x="434" y="186"/>
                </a:lnTo>
                <a:lnTo>
                  <a:pt x="434" y="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 name="Freeform 11"/>
          <xdr:cNvSpPr>
            <a:spLocks noChangeAspect="1"/>
          </xdr:cNvSpPr>
        </xdr:nvSpPr>
        <xdr:spPr bwMode="auto">
          <a:xfrm>
            <a:off x="3233" y="1734"/>
            <a:ext cx="80" cy="134"/>
          </a:xfrm>
          <a:custGeom>
            <a:avLst/>
            <a:gdLst>
              <a:gd name="T0" fmla="*/ 0 w 718"/>
              <a:gd name="T1" fmla="*/ 685 h 1207"/>
              <a:gd name="T2" fmla="*/ 0 w 718"/>
              <a:gd name="T3" fmla="*/ 1207 h 1207"/>
              <a:gd name="T4" fmla="*/ 718 w 718"/>
              <a:gd name="T5" fmla="*/ 846 h 1207"/>
              <a:gd name="T6" fmla="*/ 718 w 718"/>
              <a:gd name="T7" fmla="*/ 0 h 1207"/>
              <a:gd name="T8" fmla="*/ 479 w 718"/>
              <a:gd name="T9" fmla="*/ 35 h 1207"/>
              <a:gd name="T10" fmla="*/ 479 w 718"/>
              <a:gd name="T11" fmla="*/ 498 h 1207"/>
              <a:gd name="T12" fmla="*/ 0 w 718"/>
              <a:gd name="T13" fmla="*/ 685 h 1207"/>
              <a:gd name="T14" fmla="*/ 0 60000 65536"/>
              <a:gd name="T15" fmla="*/ 0 60000 65536"/>
              <a:gd name="T16" fmla="*/ 0 60000 65536"/>
              <a:gd name="T17" fmla="*/ 0 60000 65536"/>
              <a:gd name="T18" fmla="*/ 0 60000 65536"/>
              <a:gd name="T19" fmla="*/ 0 60000 65536"/>
              <a:gd name="T20" fmla="*/ 0 60000 65536"/>
              <a:gd name="T21" fmla="*/ 0 w 718"/>
              <a:gd name="T22" fmla="*/ 0 h 1207"/>
              <a:gd name="T23" fmla="*/ 718 w 718"/>
              <a:gd name="T24" fmla="*/ 1207 h 120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718" h="1207">
                <a:moveTo>
                  <a:pt x="0" y="685"/>
                </a:moveTo>
                <a:lnTo>
                  <a:pt x="0" y="1207"/>
                </a:lnTo>
                <a:lnTo>
                  <a:pt x="718" y="846"/>
                </a:lnTo>
                <a:lnTo>
                  <a:pt x="718" y="0"/>
                </a:lnTo>
                <a:lnTo>
                  <a:pt x="479" y="35"/>
                </a:lnTo>
                <a:lnTo>
                  <a:pt x="479" y="498"/>
                </a:lnTo>
                <a:lnTo>
                  <a:pt x="0" y="68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 name="Freeform 12"/>
          <xdr:cNvSpPr>
            <a:spLocks noChangeAspect="1"/>
          </xdr:cNvSpPr>
        </xdr:nvSpPr>
        <xdr:spPr bwMode="auto">
          <a:xfrm>
            <a:off x="3184" y="1760"/>
            <a:ext cx="39" cy="27"/>
          </a:xfrm>
          <a:custGeom>
            <a:avLst/>
            <a:gdLst>
              <a:gd name="T0" fmla="*/ 0 w 357"/>
              <a:gd name="T1" fmla="*/ 139 h 243"/>
              <a:gd name="T2" fmla="*/ 0 w 357"/>
              <a:gd name="T3" fmla="*/ 243 h 243"/>
              <a:gd name="T4" fmla="*/ 357 w 357"/>
              <a:gd name="T5" fmla="*/ 112 h 243"/>
              <a:gd name="T6" fmla="*/ 357 w 357"/>
              <a:gd name="T7" fmla="*/ 0 h 243"/>
              <a:gd name="T8" fmla="*/ 0 w 357"/>
              <a:gd name="T9" fmla="*/ 139 h 243"/>
              <a:gd name="T10" fmla="*/ 0 60000 65536"/>
              <a:gd name="T11" fmla="*/ 0 60000 65536"/>
              <a:gd name="T12" fmla="*/ 0 60000 65536"/>
              <a:gd name="T13" fmla="*/ 0 60000 65536"/>
              <a:gd name="T14" fmla="*/ 0 60000 65536"/>
              <a:gd name="T15" fmla="*/ 0 w 357"/>
              <a:gd name="T16" fmla="*/ 0 h 243"/>
              <a:gd name="T17" fmla="*/ 357 w 357"/>
              <a:gd name="T18" fmla="*/ 243 h 243"/>
            </a:gdLst>
            <a:ahLst/>
            <a:cxnLst>
              <a:cxn ang="T10">
                <a:pos x="T0" y="T1"/>
              </a:cxn>
              <a:cxn ang="T11">
                <a:pos x="T2" y="T3"/>
              </a:cxn>
              <a:cxn ang="T12">
                <a:pos x="T4" y="T5"/>
              </a:cxn>
              <a:cxn ang="T13">
                <a:pos x="T6" y="T7"/>
              </a:cxn>
              <a:cxn ang="T14">
                <a:pos x="T8" y="T9"/>
              </a:cxn>
            </a:cxnLst>
            <a:rect l="T15" t="T16" r="T17" b="T18"/>
            <a:pathLst>
              <a:path w="357" h="243">
                <a:moveTo>
                  <a:pt x="0" y="139"/>
                </a:moveTo>
                <a:lnTo>
                  <a:pt x="0" y="243"/>
                </a:lnTo>
                <a:lnTo>
                  <a:pt x="357" y="112"/>
                </a:lnTo>
                <a:lnTo>
                  <a:pt x="357" y="0"/>
                </a:lnTo>
                <a:lnTo>
                  <a:pt x="0" y="1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 name="Freeform 13"/>
          <xdr:cNvSpPr>
            <a:spLocks noChangeAspect="1"/>
          </xdr:cNvSpPr>
        </xdr:nvSpPr>
        <xdr:spPr bwMode="auto">
          <a:xfrm>
            <a:off x="3237" y="1742"/>
            <a:ext cx="67" cy="116"/>
          </a:xfrm>
          <a:custGeom>
            <a:avLst/>
            <a:gdLst>
              <a:gd name="T0" fmla="*/ 507 w 599"/>
              <a:gd name="T1" fmla="*/ 16 h 1047"/>
              <a:gd name="T2" fmla="*/ 507 w 599"/>
              <a:gd name="T3" fmla="*/ 446 h 1047"/>
              <a:gd name="T4" fmla="*/ 7 w 599"/>
              <a:gd name="T5" fmla="*/ 646 h 1047"/>
              <a:gd name="T6" fmla="*/ 0 w 599"/>
              <a:gd name="T7" fmla="*/ 1047 h 1047"/>
              <a:gd name="T8" fmla="*/ 590 w 599"/>
              <a:gd name="T9" fmla="*/ 766 h 1047"/>
              <a:gd name="T10" fmla="*/ 599 w 599"/>
              <a:gd name="T11" fmla="*/ 0 h 1047"/>
              <a:gd name="T12" fmla="*/ 507 w 599"/>
              <a:gd name="T13" fmla="*/ 16 h 1047"/>
              <a:gd name="T14" fmla="*/ 0 60000 65536"/>
              <a:gd name="T15" fmla="*/ 0 60000 65536"/>
              <a:gd name="T16" fmla="*/ 0 60000 65536"/>
              <a:gd name="T17" fmla="*/ 0 60000 65536"/>
              <a:gd name="T18" fmla="*/ 0 60000 65536"/>
              <a:gd name="T19" fmla="*/ 0 60000 65536"/>
              <a:gd name="T20" fmla="*/ 0 60000 65536"/>
              <a:gd name="T21" fmla="*/ 0 w 599"/>
              <a:gd name="T22" fmla="*/ 0 h 1047"/>
              <a:gd name="T23" fmla="*/ 599 w 599"/>
              <a:gd name="T24" fmla="*/ 1047 h 104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99" h="1047">
                <a:moveTo>
                  <a:pt x="507" y="16"/>
                </a:moveTo>
                <a:lnTo>
                  <a:pt x="507" y="446"/>
                </a:lnTo>
                <a:lnTo>
                  <a:pt x="7" y="646"/>
                </a:lnTo>
                <a:lnTo>
                  <a:pt x="0" y="1047"/>
                </a:lnTo>
                <a:lnTo>
                  <a:pt x="590" y="766"/>
                </a:lnTo>
                <a:lnTo>
                  <a:pt x="599" y="0"/>
                </a:lnTo>
                <a:lnTo>
                  <a:pt x="507" y="16"/>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5" name="Freeform 14"/>
          <xdr:cNvSpPr>
            <a:spLocks noChangeAspect="1"/>
          </xdr:cNvSpPr>
        </xdr:nvSpPr>
        <xdr:spPr bwMode="auto">
          <a:xfrm>
            <a:off x="3248" y="1803"/>
            <a:ext cx="9" cy="52"/>
          </a:xfrm>
          <a:custGeom>
            <a:avLst/>
            <a:gdLst>
              <a:gd name="T0" fmla="*/ 0 w 82"/>
              <a:gd name="T1" fmla="*/ 26 h 462"/>
              <a:gd name="T2" fmla="*/ 9 w 82"/>
              <a:gd name="T3" fmla="*/ 462 h 462"/>
              <a:gd name="T4" fmla="*/ 82 w 82"/>
              <a:gd name="T5" fmla="*/ 427 h 462"/>
              <a:gd name="T6" fmla="*/ 67 w 82"/>
              <a:gd name="T7" fmla="*/ 0 h 462"/>
              <a:gd name="T8" fmla="*/ 0 w 82"/>
              <a:gd name="T9" fmla="*/ 26 h 462"/>
              <a:gd name="T10" fmla="*/ 0 60000 65536"/>
              <a:gd name="T11" fmla="*/ 0 60000 65536"/>
              <a:gd name="T12" fmla="*/ 0 60000 65536"/>
              <a:gd name="T13" fmla="*/ 0 60000 65536"/>
              <a:gd name="T14" fmla="*/ 0 60000 65536"/>
              <a:gd name="T15" fmla="*/ 0 w 82"/>
              <a:gd name="T16" fmla="*/ 0 h 462"/>
              <a:gd name="T17" fmla="*/ 82 w 82"/>
              <a:gd name="T18" fmla="*/ 462 h 462"/>
            </a:gdLst>
            <a:ahLst/>
            <a:cxnLst>
              <a:cxn ang="T10">
                <a:pos x="T0" y="T1"/>
              </a:cxn>
              <a:cxn ang="T11">
                <a:pos x="T2" y="T3"/>
              </a:cxn>
              <a:cxn ang="T12">
                <a:pos x="T4" y="T5"/>
              </a:cxn>
              <a:cxn ang="T13">
                <a:pos x="T6" y="T7"/>
              </a:cxn>
              <a:cxn ang="T14">
                <a:pos x="T8" y="T9"/>
              </a:cxn>
            </a:cxnLst>
            <a:rect l="T15" t="T16" r="T17" b="T18"/>
            <a:pathLst>
              <a:path w="82" h="462">
                <a:moveTo>
                  <a:pt x="0" y="26"/>
                </a:moveTo>
                <a:lnTo>
                  <a:pt x="9" y="462"/>
                </a:lnTo>
                <a:lnTo>
                  <a:pt x="82" y="427"/>
                </a:lnTo>
                <a:lnTo>
                  <a:pt x="67" y="0"/>
                </a:lnTo>
                <a:lnTo>
                  <a:pt x="0" y="26"/>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 name="Freeform 15"/>
          <xdr:cNvSpPr>
            <a:spLocks noChangeAspect="1"/>
          </xdr:cNvSpPr>
        </xdr:nvSpPr>
        <xdr:spPr bwMode="auto">
          <a:xfrm>
            <a:off x="3266" y="1796"/>
            <a:ext cx="11" cy="52"/>
          </a:xfrm>
          <a:custGeom>
            <a:avLst/>
            <a:gdLst>
              <a:gd name="T0" fmla="*/ 0 w 95"/>
              <a:gd name="T1" fmla="*/ 34 h 468"/>
              <a:gd name="T2" fmla="*/ 7 w 95"/>
              <a:gd name="T3" fmla="*/ 468 h 468"/>
              <a:gd name="T4" fmla="*/ 95 w 95"/>
              <a:gd name="T5" fmla="*/ 428 h 468"/>
              <a:gd name="T6" fmla="*/ 80 w 95"/>
              <a:gd name="T7" fmla="*/ 0 h 468"/>
              <a:gd name="T8" fmla="*/ 0 w 95"/>
              <a:gd name="T9" fmla="*/ 34 h 468"/>
              <a:gd name="T10" fmla="*/ 0 60000 65536"/>
              <a:gd name="T11" fmla="*/ 0 60000 65536"/>
              <a:gd name="T12" fmla="*/ 0 60000 65536"/>
              <a:gd name="T13" fmla="*/ 0 60000 65536"/>
              <a:gd name="T14" fmla="*/ 0 60000 65536"/>
              <a:gd name="T15" fmla="*/ 0 w 95"/>
              <a:gd name="T16" fmla="*/ 0 h 468"/>
              <a:gd name="T17" fmla="*/ 95 w 95"/>
              <a:gd name="T18" fmla="*/ 468 h 468"/>
            </a:gdLst>
            <a:ahLst/>
            <a:cxnLst>
              <a:cxn ang="T10">
                <a:pos x="T0" y="T1"/>
              </a:cxn>
              <a:cxn ang="T11">
                <a:pos x="T2" y="T3"/>
              </a:cxn>
              <a:cxn ang="T12">
                <a:pos x="T4" y="T5"/>
              </a:cxn>
              <a:cxn ang="T13">
                <a:pos x="T6" y="T7"/>
              </a:cxn>
              <a:cxn ang="T14">
                <a:pos x="T8" y="T9"/>
              </a:cxn>
            </a:cxnLst>
            <a:rect l="T15" t="T16" r="T17" b="T18"/>
            <a:pathLst>
              <a:path w="95" h="468">
                <a:moveTo>
                  <a:pt x="0" y="34"/>
                </a:moveTo>
                <a:lnTo>
                  <a:pt x="7" y="468"/>
                </a:lnTo>
                <a:lnTo>
                  <a:pt x="95" y="428"/>
                </a:lnTo>
                <a:lnTo>
                  <a:pt x="80" y="0"/>
                </a:lnTo>
                <a:lnTo>
                  <a:pt x="0" y="34"/>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7" name="Freeform 16"/>
          <xdr:cNvSpPr>
            <a:spLocks noChangeAspect="1"/>
          </xdr:cNvSpPr>
        </xdr:nvSpPr>
        <xdr:spPr bwMode="auto">
          <a:xfrm>
            <a:off x="3285" y="1765"/>
            <a:ext cx="9" cy="74"/>
          </a:xfrm>
          <a:custGeom>
            <a:avLst/>
            <a:gdLst>
              <a:gd name="T0" fmla="*/ 0 w 76"/>
              <a:gd name="T1" fmla="*/ 268 h 663"/>
              <a:gd name="T2" fmla="*/ 7 w 76"/>
              <a:gd name="T3" fmla="*/ 663 h 663"/>
              <a:gd name="T4" fmla="*/ 76 w 76"/>
              <a:gd name="T5" fmla="*/ 633 h 663"/>
              <a:gd name="T6" fmla="*/ 73 w 76"/>
              <a:gd name="T7" fmla="*/ 0 h 663"/>
              <a:gd name="T8" fmla="*/ 0 w 76"/>
              <a:gd name="T9" fmla="*/ 268 h 663"/>
              <a:gd name="T10" fmla="*/ 0 60000 65536"/>
              <a:gd name="T11" fmla="*/ 0 60000 65536"/>
              <a:gd name="T12" fmla="*/ 0 60000 65536"/>
              <a:gd name="T13" fmla="*/ 0 60000 65536"/>
              <a:gd name="T14" fmla="*/ 0 60000 65536"/>
              <a:gd name="T15" fmla="*/ 0 w 76"/>
              <a:gd name="T16" fmla="*/ 0 h 663"/>
              <a:gd name="T17" fmla="*/ 76 w 76"/>
              <a:gd name="T18" fmla="*/ 663 h 663"/>
            </a:gdLst>
            <a:ahLst/>
            <a:cxnLst>
              <a:cxn ang="T10">
                <a:pos x="T0" y="T1"/>
              </a:cxn>
              <a:cxn ang="T11">
                <a:pos x="T2" y="T3"/>
              </a:cxn>
              <a:cxn ang="T12">
                <a:pos x="T4" y="T5"/>
              </a:cxn>
              <a:cxn ang="T13">
                <a:pos x="T6" y="T7"/>
              </a:cxn>
              <a:cxn ang="T14">
                <a:pos x="T8" y="T9"/>
              </a:cxn>
            </a:cxnLst>
            <a:rect l="T15" t="T16" r="T17" b="T18"/>
            <a:pathLst>
              <a:path w="76" h="663">
                <a:moveTo>
                  <a:pt x="0" y="268"/>
                </a:moveTo>
                <a:lnTo>
                  <a:pt x="7" y="663"/>
                </a:lnTo>
                <a:lnTo>
                  <a:pt x="76" y="633"/>
                </a:lnTo>
                <a:lnTo>
                  <a:pt x="73" y="0"/>
                </a:lnTo>
                <a:lnTo>
                  <a:pt x="0" y="268"/>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8" name="Freeform 17"/>
          <xdr:cNvSpPr>
            <a:spLocks noChangeAspect="1"/>
          </xdr:cNvSpPr>
        </xdr:nvSpPr>
        <xdr:spPr bwMode="auto">
          <a:xfrm>
            <a:off x="3234" y="1798"/>
            <a:ext cx="76" cy="44"/>
          </a:xfrm>
          <a:custGeom>
            <a:avLst/>
            <a:gdLst>
              <a:gd name="T0" fmla="*/ 0 w 679"/>
              <a:gd name="T1" fmla="*/ 322 h 394"/>
              <a:gd name="T2" fmla="*/ 7 w 679"/>
              <a:gd name="T3" fmla="*/ 394 h 394"/>
              <a:gd name="T4" fmla="*/ 679 w 679"/>
              <a:gd name="T5" fmla="*/ 77 h 394"/>
              <a:gd name="T6" fmla="*/ 679 w 679"/>
              <a:gd name="T7" fmla="*/ 0 h 394"/>
              <a:gd name="T8" fmla="*/ 0 w 679"/>
              <a:gd name="T9" fmla="*/ 322 h 394"/>
              <a:gd name="T10" fmla="*/ 0 60000 65536"/>
              <a:gd name="T11" fmla="*/ 0 60000 65536"/>
              <a:gd name="T12" fmla="*/ 0 60000 65536"/>
              <a:gd name="T13" fmla="*/ 0 60000 65536"/>
              <a:gd name="T14" fmla="*/ 0 60000 65536"/>
              <a:gd name="T15" fmla="*/ 0 w 679"/>
              <a:gd name="T16" fmla="*/ 0 h 394"/>
              <a:gd name="T17" fmla="*/ 679 w 679"/>
              <a:gd name="T18" fmla="*/ 394 h 394"/>
            </a:gdLst>
            <a:ahLst/>
            <a:cxnLst>
              <a:cxn ang="T10">
                <a:pos x="T0" y="T1"/>
              </a:cxn>
              <a:cxn ang="T11">
                <a:pos x="T2" y="T3"/>
              </a:cxn>
              <a:cxn ang="T12">
                <a:pos x="T4" y="T5"/>
              </a:cxn>
              <a:cxn ang="T13">
                <a:pos x="T6" y="T7"/>
              </a:cxn>
              <a:cxn ang="T14">
                <a:pos x="T8" y="T9"/>
              </a:cxn>
            </a:cxnLst>
            <a:rect l="T15" t="T16" r="T17" b="T18"/>
            <a:pathLst>
              <a:path w="679" h="394">
                <a:moveTo>
                  <a:pt x="0" y="322"/>
                </a:moveTo>
                <a:lnTo>
                  <a:pt x="7" y="394"/>
                </a:lnTo>
                <a:lnTo>
                  <a:pt x="679" y="77"/>
                </a:lnTo>
                <a:lnTo>
                  <a:pt x="679" y="0"/>
                </a:lnTo>
                <a:lnTo>
                  <a:pt x="0" y="322"/>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 name="Freeform 18"/>
          <xdr:cNvSpPr>
            <a:spLocks noChangeAspect="1"/>
          </xdr:cNvSpPr>
        </xdr:nvSpPr>
        <xdr:spPr bwMode="auto">
          <a:xfrm>
            <a:off x="3288" y="1777"/>
            <a:ext cx="20" cy="16"/>
          </a:xfrm>
          <a:custGeom>
            <a:avLst/>
            <a:gdLst>
              <a:gd name="T0" fmla="*/ 7 w 179"/>
              <a:gd name="T1" fmla="*/ 145 h 145"/>
              <a:gd name="T2" fmla="*/ 169 w 179"/>
              <a:gd name="T3" fmla="*/ 62 h 145"/>
              <a:gd name="T4" fmla="*/ 179 w 179"/>
              <a:gd name="T5" fmla="*/ 0 h 145"/>
              <a:gd name="T6" fmla="*/ 0 w 179"/>
              <a:gd name="T7" fmla="*/ 71 h 145"/>
              <a:gd name="T8" fmla="*/ 7 w 179"/>
              <a:gd name="T9" fmla="*/ 145 h 145"/>
              <a:gd name="T10" fmla="*/ 0 60000 65536"/>
              <a:gd name="T11" fmla="*/ 0 60000 65536"/>
              <a:gd name="T12" fmla="*/ 0 60000 65536"/>
              <a:gd name="T13" fmla="*/ 0 60000 65536"/>
              <a:gd name="T14" fmla="*/ 0 60000 65536"/>
              <a:gd name="T15" fmla="*/ 0 w 179"/>
              <a:gd name="T16" fmla="*/ 0 h 145"/>
              <a:gd name="T17" fmla="*/ 179 w 179"/>
              <a:gd name="T18" fmla="*/ 145 h 145"/>
            </a:gdLst>
            <a:ahLst/>
            <a:cxnLst>
              <a:cxn ang="T10">
                <a:pos x="T0" y="T1"/>
              </a:cxn>
              <a:cxn ang="T11">
                <a:pos x="T2" y="T3"/>
              </a:cxn>
              <a:cxn ang="T12">
                <a:pos x="T4" y="T5"/>
              </a:cxn>
              <a:cxn ang="T13">
                <a:pos x="T6" y="T7"/>
              </a:cxn>
              <a:cxn ang="T14">
                <a:pos x="T8" y="T9"/>
              </a:cxn>
            </a:cxnLst>
            <a:rect l="T15" t="T16" r="T17" b="T18"/>
            <a:pathLst>
              <a:path w="179" h="145">
                <a:moveTo>
                  <a:pt x="7" y="145"/>
                </a:moveTo>
                <a:lnTo>
                  <a:pt x="169" y="62"/>
                </a:lnTo>
                <a:lnTo>
                  <a:pt x="179" y="0"/>
                </a:lnTo>
                <a:lnTo>
                  <a:pt x="0" y="71"/>
                </a:lnTo>
                <a:lnTo>
                  <a:pt x="7" y="145"/>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0" name="Freeform 19"/>
          <xdr:cNvSpPr>
            <a:spLocks noChangeAspect="1"/>
          </xdr:cNvSpPr>
        </xdr:nvSpPr>
        <xdr:spPr bwMode="auto">
          <a:xfrm>
            <a:off x="3288" y="1756"/>
            <a:ext cx="20" cy="13"/>
          </a:xfrm>
          <a:custGeom>
            <a:avLst/>
            <a:gdLst>
              <a:gd name="T0" fmla="*/ 7 w 179"/>
              <a:gd name="T1" fmla="*/ 113 h 113"/>
              <a:gd name="T2" fmla="*/ 169 w 179"/>
              <a:gd name="T3" fmla="*/ 62 h 113"/>
              <a:gd name="T4" fmla="*/ 179 w 179"/>
              <a:gd name="T5" fmla="*/ 0 h 113"/>
              <a:gd name="T6" fmla="*/ 0 w 179"/>
              <a:gd name="T7" fmla="*/ 39 h 113"/>
              <a:gd name="T8" fmla="*/ 7 w 179"/>
              <a:gd name="T9" fmla="*/ 113 h 113"/>
              <a:gd name="T10" fmla="*/ 0 60000 65536"/>
              <a:gd name="T11" fmla="*/ 0 60000 65536"/>
              <a:gd name="T12" fmla="*/ 0 60000 65536"/>
              <a:gd name="T13" fmla="*/ 0 60000 65536"/>
              <a:gd name="T14" fmla="*/ 0 60000 65536"/>
              <a:gd name="T15" fmla="*/ 0 w 179"/>
              <a:gd name="T16" fmla="*/ 0 h 113"/>
              <a:gd name="T17" fmla="*/ 179 w 179"/>
              <a:gd name="T18" fmla="*/ 113 h 113"/>
            </a:gdLst>
            <a:ahLst/>
            <a:cxnLst>
              <a:cxn ang="T10">
                <a:pos x="T0" y="T1"/>
              </a:cxn>
              <a:cxn ang="T11">
                <a:pos x="T2" y="T3"/>
              </a:cxn>
              <a:cxn ang="T12">
                <a:pos x="T4" y="T5"/>
              </a:cxn>
              <a:cxn ang="T13">
                <a:pos x="T6" y="T7"/>
              </a:cxn>
              <a:cxn ang="T14">
                <a:pos x="T8" y="T9"/>
              </a:cxn>
            </a:cxnLst>
            <a:rect l="T15" t="T16" r="T17" b="T18"/>
            <a:pathLst>
              <a:path w="179" h="113">
                <a:moveTo>
                  <a:pt x="7" y="113"/>
                </a:moveTo>
                <a:lnTo>
                  <a:pt x="169" y="62"/>
                </a:lnTo>
                <a:lnTo>
                  <a:pt x="179" y="0"/>
                </a:lnTo>
                <a:lnTo>
                  <a:pt x="0" y="39"/>
                </a:lnTo>
                <a:lnTo>
                  <a:pt x="7" y="11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 name="Freeform 20"/>
          <xdr:cNvSpPr>
            <a:spLocks noChangeAspect="1"/>
          </xdr:cNvSpPr>
        </xdr:nvSpPr>
        <xdr:spPr bwMode="auto">
          <a:xfrm>
            <a:off x="3265" y="1735"/>
            <a:ext cx="14" cy="47"/>
          </a:xfrm>
          <a:custGeom>
            <a:avLst/>
            <a:gdLst>
              <a:gd name="T0" fmla="*/ 5 w 126"/>
              <a:gd name="T1" fmla="*/ 0 h 427"/>
              <a:gd name="T2" fmla="*/ 125 w 126"/>
              <a:gd name="T3" fmla="*/ 26 h 427"/>
              <a:gd name="T4" fmla="*/ 126 w 126"/>
              <a:gd name="T5" fmla="*/ 427 h 427"/>
              <a:gd name="T6" fmla="*/ 0 w 126"/>
              <a:gd name="T7" fmla="*/ 388 h 427"/>
              <a:gd name="T8" fmla="*/ 5 w 126"/>
              <a:gd name="T9" fmla="*/ 0 h 427"/>
              <a:gd name="T10" fmla="*/ 0 60000 65536"/>
              <a:gd name="T11" fmla="*/ 0 60000 65536"/>
              <a:gd name="T12" fmla="*/ 0 60000 65536"/>
              <a:gd name="T13" fmla="*/ 0 60000 65536"/>
              <a:gd name="T14" fmla="*/ 0 60000 65536"/>
              <a:gd name="T15" fmla="*/ 0 w 126"/>
              <a:gd name="T16" fmla="*/ 0 h 427"/>
              <a:gd name="T17" fmla="*/ 126 w 126"/>
              <a:gd name="T18" fmla="*/ 427 h 427"/>
            </a:gdLst>
            <a:ahLst/>
            <a:cxnLst>
              <a:cxn ang="T10">
                <a:pos x="T0" y="T1"/>
              </a:cxn>
              <a:cxn ang="T11">
                <a:pos x="T2" y="T3"/>
              </a:cxn>
              <a:cxn ang="T12">
                <a:pos x="T4" y="T5"/>
              </a:cxn>
              <a:cxn ang="T13">
                <a:pos x="T6" y="T7"/>
              </a:cxn>
              <a:cxn ang="T14">
                <a:pos x="T8" y="T9"/>
              </a:cxn>
            </a:cxnLst>
            <a:rect l="T15" t="T16" r="T17" b="T18"/>
            <a:pathLst>
              <a:path w="126" h="427">
                <a:moveTo>
                  <a:pt x="5" y="0"/>
                </a:moveTo>
                <a:lnTo>
                  <a:pt x="125" y="26"/>
                </a:lnTo>
                <a:lnTo>
                  <a:pt x="126" y="427"/>
                </a:lnTo>
                <a:lnTo>
                  <a:pt x="0" y="388"/>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2" name="Freeform 21"/>
          <xdr:cNvSpPr>
            <a:spLocks noChangeAspect="1"/>
          </xdr:cNvSpPr>
        </xdr:nvSpPr>
        <xdr:spPr bwMode="auto">
          <a:xfrm>
            <a:off x="3111" y="1783"/>
            <a:ext cx="108" cy="55"/>
          </a:xfrm>
          <a:custGeom>
            <a:avLst/>
            <a:gdLst>
              <a:gd name="T0" fmla="*/ 0 w 971"/>
              <a:gd name="T1" fmla="*/ 0 h 488"/>
              <a:gd name="T2" fmla="*/ 0 w 971"/>
              <a:gd name="T3" fmla="*/ 90 h 488"/>
              <a:gd name="T4" fmla="*/ 968 w 971"/>
              <a:gd name="T5" fmla="*/ 488 h 488"/>
              <a:gd name="T6" fmla="*/ 971 w 971"/>
              <a:gd name="T7" fmla="*/ 293 h 488"/>
              <a:gd name="T8" fmla="*/ 0 w 971"/>
              <a:gd name="T9" fmla="*/ 0 h 488"/>
              <a:gd name="T10" fmla="*/ 0 60000 65536"/>
              <a:gd name="T11" fmla="*/ 0 60000 65536"/>
              <a:gd name="T12" fmla="*/ 0 60000 65536"/>
              <a:gd name="T13" fmla="*/ 0 60000 65536"/>
              <a:gd name="T14" fmla="*/ 0 60000 65536"/>
              <a:gd name="T15" fmla="*/ 0 w 971"/>
              <a:gd name="T16" fmla="*/ 0 h 488"/>
              <a:gd name="T17" fmla="*/ 971 w 971"/>
              <a:gd name="T18" fmla="*/ 488 h 488"/>
            </a:gdLst>
            <a:ahLst/>
            <a:cxnLst>
              <a:cxn ang="T10">
                <a:pos x="T0" y="T1"/>
              </a:cxn>
              <a:cxn ang="T11">
                <a:pos x="T2" y="T3"/>
              </a:cxn>
              <a:cxn ang="T12">
                <a:pos x="T4" y="T5"/>
              </a:cxn>
              <a:cxn ang="T13">
                <a:pos x="T6" y="T7"/>
              </a:cxn>
              <a:cxn ang="T14">
                <a:pos x="T8" y="T9"/>
              </a:cxn>
            </a:cxnLst>
            <a:rect l="T15" t="T16" r="T17" b="T18"/>
            <a:pathLst>
              <a:path w="971" h="488">
                <a:moveTo>
                  <a:pt x="0" y="0"/>
                </a:moveTo>
                <a:lnTo>
                  <a:pt x="0" y="90"/>
                </a:lnTo>
                <a:lnTo>
                  <a:pt x="968" y="488"/>
                </a:lnTo>
                <a:lnTo>
                  <a:pt x="971" y="293"/>
                </a:lnTo>
                <a:lnTo>
                  <a:pt x="0" y="0"/>
                </a:lnTo>
                <a:close/>
              </a:path>
            </a:pathLst>
          </a:custGeom>
          <a:solidFill>
            <a:srgbClr val="FFFFFF"/>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 name="Freeform 22"/>
          <xdr:cNvSpPr>
            <a:spLocks noChangeAspect="1"/>
          </xdr:cNvSpPr>
        </xdr:nvSpPr>
        <xdr:spPr bwMode="auto">
          <a:xfrm>
            <a:off x="3109" y="1786"/>
            <a:ext cx="112" cy="44"/>
          </a:xfrm>
          <a:custGeom>
            <a:avLst/>
            <a:gdLst>
              <a:gd name="T0" fmla="*/ 0 w 1008"/>
              <a:gd name="T1" fmla="*/ 0 h 388"/>
              <a:gd name="T2" fmla="*/ 0 w 1008"/>
              <a:gd name="T3" fmla="*/ 26 h 388"/>
              <a:gd name="T4" fmla="*/ 1008 w 1008"/>
              <a:gd name="T5" fmla="*/ 388 h 388"/>
              <a:gd name="T6" fmla="*/ 1008 w 1008"/>
              <a:gd name="T7" fmla="*/ 341 h 388"/>
              <a:gd name="T8" fmla="*/ 0 w 1008"/>
              <a:gd name="T9" fmla="*/ 0 h 388"/>
              <a:gd name="T10" fmla="*/ 0 60000 65536"/>
              <a:gd name="T11" fmla="*/ 0 60000 65536"/>
              <a:gd name="T12" fmla="*/ 0 60000 65536"/>
              <a:gd name="T13" fmla="*/ 0 60000 65536"/>
              <a:gd name="T14" fmla="*/ 0 60000 65536"/>
              <a:gd name="T15" fmla="*/ 0 w 1008"/>
              <a:gd name="T16" fmla="*/ 0 h 388"/>
              <a:gd name="T17" fmla="*/ 1008 w 1008"/>
              <a:gd name="T18" fmla="*/ 388 h 388"/>
            </a:gdLst>
            <a:ahLst/>
            <a:cxnLst>
              <a:cxn ang="T10">
                <a:pos x="T0" y="T1"/>
              </a:cxn>
              <a:cxn ang="T11">
                <a:pos x="T2" y="T3"/>
              </a:cxn>
              <a:cxn ang="T12">
                <a:pos x="T4" y="T5"/>
              </a:cxn>
              <a:cxn ang="T13">
                <a:pos x="T6" y="T7"/>
              </a:cxn>
              <a:cxn ang="T14">
                <a:pos x="T8" y="T9"/>
              </a:cxn>
            </a:cxnLst>
            <a:rect l="T15" t="T16" r="T17" b="T18"/>
            <a:pathLst>
              <a:path w="1008" h="388">
                <a:moveTo>
                  <a:pt x="0" y="0"/>
                </a:moveTo>
                <a:lnTo>
                  <a:pt x="0" y="26"/>
                </a:lnTo>
                <a:lnTo>
                  <a:pt x="1008" y="388"/>
                </a:lnTo>
                <a:lnTo>
                  <a:pt x="1008" y="34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 name="Freeform 23"/>
          <xdr:cNvSpPr>
            <a:spLocks noChangeAspect="1"/>
          </xdr:cNvSpPr>
        </xdr:nvSpPr>
        <xdr:spPr bwMode="auto">
          <a:xfrm>
            <a:off x="3115" y="1784"/>
            <a:ext cx="4" cy="15"/>
          </a:xfrm>
          <a:custGeom>
            <a:avLst/>
            <a:gdLst>
              <a:gd name="T0" fmla="*/ 12 w 34"/>
              <a:gd name="T1" fmla="*/ 0 h 134"/>
              <a:gd name="T2" fmla="*/ 0 w 34"/>
              <a:gd name="T3" fmla="*/ 124 h 134"/>
              <a:gd name="T4" fmla="*/ 25 w 34"/>
              <a:gd name="T5" fmla="*/ 134 h 134"/>
              <a:gd name="T6" fmla="*/ 34 w 34"/>
              <a:gd name="T7" fmla="*/ 6 h 134"/>
              <a:gd name="T8" fmla="*/ 12 w 34"/>
              <a:gd name="T9" fmla="*/ 0 h 134"/>
              <a:gd name="T10" fmla="*/ 0 60000 65536"/>
              <a:gd name="T11" fmla="*/ 0 60000 65536"/>
              <a:gd name="T12" fmla="*/ 0 60000 65536"/>
              <a:gd name="T13" fmla="*/ 0 60000 65536"/>
              <a:gd name="T14" fmla="*/ 0 60000 65536"/>
              <a:gd name="T15" fmla="*/ 0 w 34"/>
              <a:gd name="T16" fmla="*/ 0 h 134"/>
              <a:gd name="T17" fmla="*/ 34 w 34"/>
              <a:gd name="T18" fmla="*/ 134 h 134"/>
            </a:gdLst>
            <a:ahLst/>
            <a:cxnLst>
              <a:cxn ang="T10">
                <a:pos x="T0" y="T1"/>
              </a:cxn>
              <a:cxn ang="T11">
                <a:pos x="T2" y="T3"/>
              </a:cxn>
              <a:cxn ang="T12">
                <a:pos x="T4" y="T5"/>
              </a:cxn>
              <a:cxn ang="T13">
                <a:pos x="T6" y="T7"/>
              </a:cxn>
              <a:cxn ang="T14">
                <a:pos x="T8" y="T9"/>
              </a:cxn>
            </a:cxnLst>
            <a:rect l="T15" t="T16" r="T17" b="T18"/>
            <a:pathLst>
              <a:path w="34" h="134">
                <a:moveTo>
                  <a:pt x="12" y="0"/>
                </a:moveTo>
                <a:lnTo>
                  <a:pt x="0" y="124"/>
                </a:lnTo>
                <a:lnTo>
                  <a:pt x="25" y="134"/>
                </a:lnTo>
                <a:lnTo>
                  <a:pt x="34" y="6"/>
                </a:lnTo>
                <a:lnTo>
                  <a:pt x="12"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5" name="Freeform 24"/>
          <xdr:cNvSpPr>
            <a:spLocks noChangeAspect="1"/>
          </xdr:cNvSpPr>
        </xdr:nvSpPr>
        <xdr:spPr bwMode="auto">
          <a:xfrm>
            <a:off x="3127" y="1787"/>
            <a:ext cx="3" cy="19"/>
          </a:xfrm>
          <a:custGeom>
            <a:avLst/>
            <a:gdLst>
              <a:gd name="T0" fmla="*/ 0 w 24"/>
              <a:gd name="T1" fmla="*/ 0 h 171"/>
              <a:gd name="T2" fmla="*/ 0 w 24"/>
              <a:gd name="T3" fmla="*/ 161 h 171"/>
              <a:gd name="T4" fmla="*/ 24 w 24"/>
              <a:gd name="T5" fmla="*/ 171 h 171"/>
              <a:gd name="T6" fmla="*/ 21 w 24"/>
              <a:gd name="T7" fmla="*/ 5 h 171"/>
              <a:gd name="T8" fmla="*/ 0 w 24"/>
              <a:gd name="T9" fmla="*/ 0 h 171"/>
              <a:gd name="T10" fmla="*/ 0 60000 65536"/>
              <a:gd name="T11" fmla="*/ 0 60000 65536"/>
              <a:gd name="T12" fmla="*/ 0 60000 65536"/>
              <a:gd name="T13" fmla="*/ 0 60000 65536"/>
              <a:gd name="T14" fmla="*/ 0 60000 65536"/>
              <a:gd name="T15" fmla="*/ 0 w 24"/>
              <a:gd name="T16" fmla="*/ 0 h 171"/>
              <a:gd name="T17" fmla="*/ 24 w 24"/>
              <a:gd name="T18" fmla="*/ 171 h 171"/>
            </a:gdLst>
            <a:ahLst/>
            <a:cxnLst>
              <a:cxn ang="T10">
                <a:pos x="T0" y="T1"/>
              </a:cxn>
              <a:cxn ang="T11">
                <a:pos x="T2" y="T3"/>
              </a:cxn>
              <a:cxn ang="T12">
                <a:pos x="T4" y="T5"/>
              </a:cxn>
              <a:cxn ang="T13">
                <a:pos x="T6" y="T7"/>
              </a:cxn>
              <a:cxn ang="T14">
                <a:pos x="T8" y="T9"/>
              </a:cxn>
            </a:cxnLst>
            <a:rect l="T15" t="T16" r="T17" b="T18"/>
            <a:pathLst>
              <a:path w="24" h="171">
                <a:moveTo>
                  <a:pt x="0" y="0"/>
                </a:moveTo>
                <a:lnTo>
                  <a:pt x="0" y="161"/>
                </a:lnTo>
                <a:lnTo>
                  <a:pt x="24" y="171"/>
                </a:lnTo>
                <a:lnTo>
                  <a:pt x="21" y="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6" name="Freeform 25"/>
          <xdr:cNvSpPr>
            <a:spLocks noChangeAspect="1"/>
          </xdr:cNvSpPr>
        </xdr:nvSpPr>
        <xdr:spPr bwMode="auto">
          <a:xfrm>
            <a:off x="3138" y="1790"/>
            <a:ext cx="3" cy="18"/>
          </a:xfrm>
          <a:custGeom>
            <a:avLst/>
            <a:gdLst>
              <a:gd name="T0" fmla="*/ 6 w 28"/>
              <a:gd name="T1" fmla="*/ 0 h 166"/>
              <a:gd name="T2" fmla="*/ 0 w 28"/>
              <a:gd name="T3" fmla="*/ 156 h 166"/>
              <a:gd name="T4" fmla="*/ 25 w 28"/>
              <a:gd name="T5" fmla="*/ 166 h 166"/>
              <a:gd name="T6" fmla="*/ 28 w 28"/>
              <a:gd name="T7" fmla="*/ 4 h 166"/>
              <a:gd name="T8" fmla="*/ 6 w 28"/>
              <a:gd name="T9" fmla="*/ 0 h 166"/>
              <a:gd name="T10" fmla="*/ 0 60000 65536"/>
              <a:gd name="T11" fmla="*/ 0 60000 65536"/>
              <a:gd name="T12" fmla="*/ 0 60000 65536"/>
              <a:gd name="T13" fmla="*/ 0 60000 65536"/>
              <a:gd name="T14" fmla="*/ 0 60000 65536"/>
              <a:gd name="T15" fmla="*/ 0 w 28"/>
              <a:gd name="T16" fmla="*/ 0 h 166"/>
              <a:gd name="T17" fmla="*/ 28 w 28"/>
              <a:gd name="T18" fmla="*/ 166 h 166"/>
            </a:gdLst>
            <a:ahLst/>
            <a:cxnLst>
              <a:cxn ang="T10">
                <a:pos x="T0" y="T1"/>
              </a:cxn>
              <a:cxn ang="T11">
                <a:pos x="T2" y="T3"/>
              </a:cxn>
              <a:cxn ang="T12">
                <a:pos x="T4" y="T5"/>
              </a:cxn>
              <a:cxn ang="T13">
                <a:pos x="T6" y="T7"/>
              </a:cxn>
              <a:cxn ang="T14">
                <a:pos x="T8" y="T9"/>
              </a:cxn>
            </a:cxnLst>
            <a:rect l="T15" t="T16" r="T17" b="T18"/>
            <a:pathLst>
              <a:path w="28" h="166">
                <a:moveTo>
                  <a:pt x="6" y="0"/>
                </a:moveTo>
                <a:lnTo>
                  <a:pt x="0" y="156"/>
                </a:lnTo>
                <a:lnTo>
                  <a:pt x="25" y="166"/>
                </a:lnTo>
                <a:lnTo>
                  <a:pt x="28" y="4"/>
                </a:lnTo>
                <a:lnTo>
                  <a:pt x="6"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7" name="Freeform 26"/>
          <xdr:cNvSpPr>
            <a:spLocks noChangeAspect="1"/>
          </xdr:cNvSpPr>
        </xdr:nvSpPr>
        <xdr:spPr bwMode="auto">
          <a:xfrm>
            <a:off x="3150" y="1793"/>
            <a:ext cx="2" cy="21"/>
          </a:xfrm>
          <a:custGeom>
            <a:avLst/>
            <a:gdLst>
              <a:gd name="T0" fmla="*/ 3 w 24"/>
              <a:gd name="T1" fmla="*/ 0 h 183"/>
              <a:gd name="T2" fmla="*/ 0 w 24"/>
              <a:gd name="T3" fmla="*/ 175 h 183"/>
              <a:gd name="T4" fmla="*/ 24 w 24"/>
              <a:gd name="T5" fmla="*/ 183 h 183"/>
              <a:gd name="T6" fmla="*/ 24 w 24"/>
              <a:gd name="T7" fmla="*/ 4 h 183"/>
              <a:gd name="T8" fmla="*/ 3 w 24"/>
              <a:gd name="T9" fmla="*/ 0 h 183"/>
              <a:gd name="T10" fmla="*/ 0 60000 65536"/>
              <a:gd name="T11" fmla="*/ 0 60000 65536"/>
              <a:gd name="T12" fmla="*/ 0 60000 65536"/>
              <a:gd name="T13" fmla="*/ 0 60000 65536"/>
              <a:gd name="T14" fmla="*/ 0 60000 65536"/>
              <a:gd name="T15" fmla="*/ 0 w 24"/>
              <a:gd name="T16" fmla="*/ 0 h 183"/>
              <a:gd name="T17" fmla="*/ 24 w 24"/>
              <a:gd name="T18" fmla="*/ 183 h 183"/>
            </a:gdLst>
            <a:ahLst/>
            <a:cxnLst>
              <a:cxn ang="T10">
                <a:pos x="T0" y="T1"/>
              </a:cxn>
              <a:cxn ang="T11">
                <a:pos x="T2" y="T3"/>
              </a:cxn>
              <a:cxn ang="T12">
                <a:pos x="T4" y="T5"/>
              </a:cxn>
              <a:cxn ang="T13">
                <a:pos x="T6" y="T7"/>
              </a:cxn>
              <a:cxn ang="T14">
                <a:pos x="T8" y="T9"/>
              </a:cxn>
            </a:cxnLst>
            <a:rect l="T15" t="T16" r="T17" b="T18"/>
            <a:pathLst>
              <a:path w="24" h="183">
                <a:moveTo>
                  <a:pt x="3" y="0"/>
                </a:moveTo>
                <a:lnTo>
                  <a:pt x="0" y="175"/>
                </a:lnTo>
                <a:lnTo>
                  <a:pt x="24" y="183"/>
                </a:lnTo>
                <a:lnTo>
                  <a:pt x="24" y="4"/>
                </a:lnTo>
                <a:lnTo>
                  <a:pt x="3"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8" name="Freeform 27"/>
          <xdr:cNvSpPr>
            <a:spLocks noChangeAspect="1"/>
          </xdr:cNvSpPr>
        </xdr:nvSpPr>
        <xdr:spPr bwMode="auto">
          <a:xfrm>
            <a:off x="3161" y="1797"/>
            <a:ext cx="5" cy="20"/>
          </a:xfrm>
          <a:custGeom>
            <a:avLst/>
            <a:gdLst>
              <a:gd name="T0" fmla="*/ 5 w 42"/>
              <a:gd name="T1" fmla="*/ 0 h 178"/>
              <a:gd name="T2" fmla="*/ 0 w 42"/>
              <a:gd name="T3" fmla="*/ 160 h 178"/>
              <a:gd name="T4" fmla="*/ 39 w 42"/>
              <a:gd name="T5" fmla="*/ 178 h 178"/>
              <a:gd name="T6" fmla="*/ 42 w 42"/>
              <a:gd name="T7" fmla="*/ 15 h 178"/>
              <a:gd name="T8" fmla="*/ 5 w 42"/>
              <a:gd name="T9" fmla="*/ 0 h 178"/>
              <a:gd name="T10" fmla="*/ 0 60000 65536"/>
              <a:gd name="T11" fmla="*/ 0 60000 65536"/>
              <a:gd name="T12" fmla="*/ 0 60000 65536"/>
              <a:gd name="T13" fmla="*/ 0 60000 65536"/>
              <a:gd name="T14" fmla="*/ 0 60000 65536"/>
              <a:gd name="T15" fmla="*/ 0 w 42"/>
              <a:gd name="T16" fmla="*/ 0 h 178"/>
              <a:gd name="T17" fmla="*/ 42 w 42"/>
              <a:gd name="T18" fmla="*/ 178 h 178"/>
            </a:gdLst>
            <a:ahLst/>
            <a:cxnLst>
              <a:cxn ang="T10">
                <a:pos x="T0" y="T1"/>
              </a:cxn>
              <a:cxn ang="T11">
                <a:pos x="T2" y="T3"/>
              </a:cxn>
              <a:cxn ang="T12">
                <a:pos x="T4" y="T5"/>
              </a:cxn>
              <a:cxn ang="T13">
                <a:pos x="T6" y="T7"/>
              </a:cxn>
              <a:cxn ang="T14">
                <a:pos x="T8" y="T9"/>
              </a:cxn>
            </a:cxnLst>
            <a:rect l="T15" t="T16" r="T17" b="T18"/>
            <a:pathLst>
              <a:path w="42" h="178">
                <a:moveTo>
                  <a:pt x="5" y="0"/>
                </a:moveTo>
                <a:lnTo>
                  <a:pt x="0" y="160"/>
                </a:lnTo>
                <a:lnTo>
                  <a:pt x="39" y="178"/>
                </a:lnTo>
                <a:lnTo>
                  <a:pt x="42" y="15"/>
                </a:lnTo>
                <a:lnTo>
                  <a:pt x="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9" name="Freeform 28"/>
          <xdr:cNvSpPr>
            <a:spLocks noChangeAspect="1"/>
          </xdr:cNvSpPr>
        </xdr:nvSpPr>
        <xdr:spPr bwMode="auto">
          <a:xfrm>
            <a:off x="3175" y="1800"/>
            <a:ext cx="5" cy="25"/>
          </a:xfrm>
          <a:custGeom>
            <a:avLst/>
            <a:gdLst>
              <a:gd name="T0" fmla="*/ 0 w 49"/>
              <a:gd name="T1" fmla="*/ 0 h 233"/>
              <a:gd name="T2" fmla="*/ 0 w 49"/>
              <a:gd name="T3" fmla="*/ 214 h 233"/>
              <a:gd name="T4" fmla="*/ 49 w 49"/>
              <a:gd name="T5" fmla="*/ 233 h 233"/>
              <a:gd name="T6" fmla="*/ 46 w 49"/>
              <a:gd name="T7" fmla="*/ 15 h 233"/>
              <a:gd name="T8" fmla="*/ 0 w 49"/>
              <a:gd name="T9" fmla="*/ 0 h 233"/>
              <a:gd name="T10" fmla="*/ 0 60000 65536"/>
              <a:gd name="T11" fmla="*/ 0 60000 65536"/>
              <a:gd name="T12" fmla="*/ 0 60000 65536"/>
              <a:gd name="T13" fmla="*/ 0 60000 65536"/>
              <a:gd name="T14" fmla="*/ 0 60000 65536"/>
              <a:gd name="T15" fmla="*/ 0 w 49"/>
              <a:gd name="T16" fmla="*/ 0 h 233"/>
              <a:gd name="T17" fmla="*/ 49 w 49"/>
              <a:gd name="T18" fmla="*/ 233 h 233"/>
            </a:gdLst>
            <a:ahLst/>
            <a:cxnLst>
              <a:cxn ang="T10">
                <a:pos x="T0" y="T1"/>
              </a:cxn>
              <a:cxn ang="T11">
                <a:pos x="T2" y="T3"/>
              </a:cxn>
              <a:cxn ang="T12">
                <a:pos x="T4" y="T5"/>
              </a:cxn>
              <a:cxn ang="T13">
                <a:pos x="T6" y="T7"/>
              </a:cxn>
              <a:cxn ang="T14">
                <a:pos x="T8" y="T9"/>
              </a:cxn>
            </a:cxnLst>
            <a:rect l="T15" t="T16" r="T17" b="T18"/>
            <a:pathLst>
              <a:path w="49" h="233">
                <a:moveTo>
                  <a:pt x="0" y="0"/>
                </a:moveTo>
                <a:lnTo>
                  <a:pt x="0" y="214"/>
                </a:lnTo>
                <a:lnTo>
                  <a:pt x="49" y="233"/>
                </a:lnTo>
                <a:lnTo>
                  <a:pt x="46" y="15"/>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0" name="Freeform 29"/>
          <xdr:cNvSpPr>
            <a:spLocks noChangeAspect="1"/>
          </xdr:cNvSpPr>
        </xdr:nvSpPr>
        <xdr:spPr bwMode="auto">
          <a:xfrm>
            <a:off x="3190" y="1803"/>
            <a:ext cx="5" cy="28"/>
          </a:xfrm>
          <a:custGeom>
            <a:avLst/>
            <a:gdLst>
              <a:gd name="T0" fmla="*/ 0 w 49"/>
              <a:gd name="T1" fmla="*/ 0 h 255"/>
              <a:gd name="T2" fmla="*/ 0 w 49"/>
              <a:gd name="T3" fmla="*/ 236 h 255"/>
              <a:gd name="T4" fmla="*/ 49 w 49"/>
              <a:gd name="T5" fmla="*/ 255 h 255"/>
              <a:gd name="T6" fmla="*/ 48 w 49"/>
              <a:gd name="T7" fmla="*/ 14 h 255"/>
              <a:gd name="T8" fmla="*/ 0 w 49"/>
              <a:gd name="T9" fmla="*/ 0 h 255"/>
              <a:gd name="T10" fmla="*/ 0 60000 65536"/>
              <a:gd name="T11" fmla="*/ 0 60000 65536"/>
              <a:gd name="T12" fmla="*/ 0 60000 65536"/>
              <a:gd name="T13" fmla="*/ 0 60000 65536"/>
              <a:gd name="T14" fmla="*/ 0 60000 65536"/>
              <a:gd name="T15" fmla="*/ 0 w 49"/>
              <a:gd name="T16" fmla="*/ 0 h 255"/>
              <a:gd name="T17" fmla="*/ 49 w 49"/>
              <a:gd name="T18" fmla="*/ 255 h 255"/>
            </a:gdLst>
            <a:ahLst/>
            <a:cxnLst>
              <a:cxn ang="T10">
                <a:pos x="T0" y="T1"/>
              </a:cxn>
              <a:cxn ang="T11">
                <a:pos x="T2" y="T3"/>
              </a:cxn>
              <a:cxn ang="T12">
                <a:pos x="T4" y="T5"/>
              </a:cxn>
              <a:cxn ang="T13">
                <a:pos x="T6" y="T7"/>
              </a:cxn>
              <a:cxn ang="T14">
                <a:pos x="T8" y="T9"/>
              </a:cxn>
            </a:cxnLst>
            <a:rect l="T15" t="T16" r="T17" b="T18"/>
            <a:pathLst>
              <a:path w="49" h="255">
                <a:moveTo>
                  <a:pt x="0" y="0"/>
                </a:moveTo>
                <a:lnTo>
                  <a:pt x="0" y="236"/>
                </a:lnTo>
                <a:lnTo>
                  <a:pt x="49" y="255"/>
                </a:lnTo>
                <a:lnTo>
                  <a:pt x="48" y="14"/>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1" name="Freeform 30"/>
          <xdr:cNvSpPr>
            <a:spLocks noChangeAspect="1"/>
          </xdr:cNvSpPr>
        </xdr:nvSpPr>
        <xdr:spPr bwMode="auto">
          <a:xfrm>
            <a:off x="3206" y="1808"/>
            <a:ext cx="5" cy="31"/>
          </a:xfrm>
          <a:custGeom>
            <a:avLst/>
            <a:gdLst>
              <a:gd name="T0" fmla="*/ 0 w 48"/>
              <a:gd name="T1" fmla="*/ 0 h 278"/>
              <a:gd name="T2" fmla="*/ 0 w 48"/>
              <a:gd name="T3" fmla="*/ 257 h 278"/>
              <a:gd name="T4" fmla="*/ 48 w 48"/>
              <a:gd name="T5" fmla="*/ 278 h 278"/>
              <a:gd name="T6" fmla="*/ 45 w 48"/>
              <a:gd name="T7" fmla="*/ 21 h 278"/>
              <a:gd name="T8" fmla="*/ 0 w 48"/>
              <a:gd name="T9" fmla="*/ 0 h 278"/>
              <a:gd name="T10" fmla="*/ 0 60000 65536"/>
              <a:gd name="T11" fmla="*/ 0 60000 65536"/>
              <a:gd name="T12" fmla="*/ 0 60000 65536"/>
              <a:gd name="T13" fmla="*/ 0 60000 65536"/>
              <a:gd name="T14" fmla="*/ 0 60000 65536"/>
              <a:gd name="T15" fmla="*/ 0 w 48"/>
              <a:gd name="T16" fmla="*/ 0 h 278"/>
              <a:gd name="T17" fmla="*/ 48 w 48"/>
              <a:gd name="T18" fmla="*/ 278 h 278"/>
            </a:gdLst>
            <a:ahLst/>
            <a:cxnLst>
              <a:cxn ang="T10">
                <a:pos x="T0" y="T1"/>
              </a:cxn>
              <a:cxn ang="T11">
                <a:pos x="T2" y="T3"/>
              </a:cxn>
              <a:cxn ang="T12">
                <a:pos x="T4" y="T5"/>
              </a:cxn>
              <a:cxn ang="T13">
                <a:pos x="T6" y="T7"/>
              </a:cxn>
              <a:cxn ang="T14">
                <a:pos x="T8" y="T9"/>
              </a:cxn>
            </a:cxnLst>
            <a:rect l="T15" t="T16" r="T17" b="T18"/>
            <a:pathLst>
              <a:path w="48" h="278">
                <a:moveTo>
                  <a:pt x="0" y="0"/>
                </a:moveTo>
                <a:lnTo>
                  <a:pt x="0" y="257"/>
                </a:lnTo>
                <a:lnTo>
                  <a:pt x="48" y="278"/>
                </a:lnTo>
                <a:lnTo>
                  <a:pt x="45" y="21"/>
                </a:lnTo>
                <a:lnTo>
                  <a:pt x="0"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2" name="Freeform 31"/>
          <xdr:cNvSpPr>
            <a:spLocks noChangeAspect="1"/>
          </xdr:cNvSpPr>
        </xdr:nvSpPr>
        <xdr:spPr bwMode="auto">
          <a:xfrm>
            <a:off x="3208" y="1850"/>
            <a:ext cx="8" cy="20"/>
          </a:xfrm>
          <a:custGeom>
            <a:avLst/>
            <a:gdLst>
              <a:gd name="T0" fmla="*/ 6 w 69"/>
              <a:gd name="T1" fmla="*/ 0 h 178"/>
              <a:gd name="T2" fmla="*/ 69 w 69"/>
              <a:gd name="T3" fmla="*/ 32 h 178"/>
              <a:gd name="T4" fmla="*/ 69 w 69"/>
              <a:gd name="T5" fmla="*/ 178 h 178"/>
              <a:gd name="T6" fmla="*/ 0 w 69"/>
              <a:gd name="T7" fmla="*/ 137 h 178"/>
              <a:gd name="T8" fmla="*/ 6 w 69"/>
              <a:gd name="T9" fmla="*/ 0 h 178"/>
              <a:gd name="T10" fmla="*/ 0 60000 65536"/>
              <a:gd name="T11" fmla="*/ 0 60000 65536"/>
              <a:gd name="T12" fmla="*/ 0 60000 65536"/>
              <a:gd name="T13" fmla="*/ 0 60000 65536"/>
              <a:gd name="T14" fmla="*/ 0 60000 65536"/>
              <a:gd name="T15" fmla="*/ 0 w 69"/>
              <a:gd name="T16" fmla="*/ 0 h 178"/>
              <a:gd name="T17" fmla="*/ 69 w 69"/>
              <a:gd name="T18" fmla="*/ 178 h 178"/>
            </a:gdLst>
            <a:ahLst/>
            <a:cxnLst>
              <a:cxn ang="T10">
                <a:pos x="T0" y="T1"/>
              </a:cxn>
              <a:cxn ang="T11">
                <a:pos x="T2" y="T3"/>
              </a:cxn>
              <a:cxn ang="T12">
                <a:pos x="T4" y="T5"/>
              </a:cxn>
              <a:cxn ang="T13">
                <a:pos x="T6" y="T7"/>
              </a:cxn>
              <a:cxn ang="T14">
                <a:pos x="T8" y="T9"/>
              </a:cxn>
            </a:cxnLst>
            <a:rect l="T15" t="T16" r="T17" b="T18"/>
            <a:pathLst>
              <a:path w="69" h="178">
                <a:moveTo>
                  <a:pt x="6" y="0"/>
                </a:moveTo>
                <a:lnTo>
                  <a:pt x="69" y="32"/>
                </a:lnTo>
                <a:lnTo>
                  <a:pt x="69" y="178"/>
                </a:lnTo>
                <a:lnTo>
                  <a:pt x="0" y="137"/>
                </a:lnTo>
                <a:lnTo>
                  <a:pt x="6" y="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3" name="Freeform 32"/>
          <xdr:cNvSpPr>
            <a:spLocks noChangeAspect="1"/>
          </xdr:cNvSpPr>
        </xdr:nvSpPr>
        <xdr:spPr bwMode="auto">
          <a:xfrm>
            <a:off x="3091" y="1706"/>
            <a:ext cx="17" cy="92"/>
          </a:xfrm>
          <a:custGeom>
            <a:avLst/>
            <a:gdLst>
              <a:gd name="T0" fmla="*/ 87 w 146"/>
              <a:gd name="T1" fmla="*/ 0 h 829"/>
              <a:gd name="T2" fmla="*/ 87 w 146"/>
              <a:gd name="T3" fmla="*/ 0 h 829"/>
              <a:gd name="T4" fmla="*/ 88 w 146"/>
              <a:gd name="T5" fmla="*/ 0 h 829"/>
              <a:gd name="T6" fmla="*/ 90 w 146"/>
              <a:gd name="T7" fmla="*/ 0 h 829"/>
              <a:gd name="T8" fmla="*/ 94 w 146"/>
              <a:gd name="T9" fmla="*/ 1 h 829"/>
              <a:gd name="T10" fmla="*/ 101 w 146"/>
              <a:gd name="T11" fmla="*/ 2 h 829"/>
              <a:gd name="T12" fmla="*/ 112 w 146"/>
              <a:gd name="T13" fmla="*/ 3 h 829"/>
              <a:gd name="T14" fmla="*/ 127 w 146"/>
              <a:gd name="T15" fmla="*/ 5 h 829"/>
              <a:gd name="T16" fmla="*/ 146 w 146"/>
              <a:gd name="T17" fmla="*/ 7 h 829"/>
              <a:gd name="T18" fmla="*/ 132 w 146"/>
              <a:gd name="T19" fmla="*/ 540 h 829"/>
              <a:gd name="T20" fmla="*/ 88 w 146"/>
              <a:gd name="T21" fmla="*/ 559 h 829"/>
              <a:gd name="T22" fmla="*/ 78 w 146"/>
              <a:gd name="T23" fmla="*/ 828 h 829"/>
              <a:gd name="T24" fmla="*/ 76 w 146"/>
              <a:gd name="T25" fmla="*/ 828 h 829"/>
              <a:gd name="T26" fmla="*/ 69 w 146"/>
              <a:gd name="T27" fmla="*/ 829 h 829"/>
              <a:gd name="T28" fmla="*/ 60 w 146"/>
              <a:gd name="T29" fmla="*/ 829 h 829"/>
              <a:gd name="T30" fmla="*/ 49 w 146"/>
              <a:gd name="T31" fmla="*/ 828 h 829"/>
              <a:gd name="T32" fmla="*/ 36 w 146"/>
              <a:gd name="T33" fmla="*/ 825 h 829"/>
              <a:gd name="T34" fmla="*/ 24 w 146"/>
              <a:gd name="T35" fmla="*/ 821 h 829"/>
              <a:gd name="T36" fmla="*/ 10 w 146"/>
              <a:gd name="T37" fmla="*/ 814 h 829"/>
              <a:gd name="T38" fmla="*/ 0 w 146"/>
              <a:gd name="T39" fmla="*/ 804 h 829"/>
              <a:gd name="T40" fmla="*/ 87 w 146"/>
              <a:gd name="T41" fmla="*/ 0 h 8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6"/>
              <a:gd name="T64" fmla="*/ 0 h 829"/>
              <a:gd name="T65" fmla="*/ 146 w 146"/>
              <a:gd name="T66" fmla="*/ 829 h 8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6" h="829">
                <a:moveTo>
                  <a:pt x="87" y="0"/>
                </a:moveTo>
                <a:lnTo>
                  <a:pt x="87" y="0"/>
                </a:lnTo>
                <a:lnTo>
                  <a:pt x="88" y="0"/>
                </a:lnTo>
                <a:lnTo>
                  <a:pt x="90" y="0"/>
                </a:lnTo>
                <a:lnTo>
                  <a:pt x="94" y="1"/>
                </a:lnTo>
                <a:lnTo>
                  <a:pt x="101" y="2"/>
                </a:lnTo>
                <a:lnTo>
                  <a:pt x="112" y="3"/>
                </a:lnTo>
                <a:lnTo>
                  <a:pt x="127" y="5"/>
                </a:lnTo>
                <a:lnTo>
                  <a:pt x="146" y="7"/>
                </a:lnTo>
                <a:lnTo>
                  <a:pt x="132" y="540"/>
                </a:lnTo>
                <a:lnTo>
                  <a:pt x="88" y="559"/>
                </a:lnTo>
                <a:lnTo>
                  <a:pt x="78" y="828"/>
                </a:lnTo>
                <a:lnTo>
                  <a:pt x="76" y="828"/>
                </a:lnTo>
                <a:lnTo>
                  <a:pt x="69" y="829"/>
                </a:lnTo>
                <a:lnTo>
                  <a:pt x="60" y="829"/>
                </a:lnTo>
                <a:lnTo>
                  <a:pt x="49" y="828"/>
                </a:lnTo>
                <a:lnTo>
                  <a:pt x="36" y="825"/>
                </a:lnTo>
                <a:lnTo>
                  <a:pt x="24" y="821"/>
                </a:lnTo>
                <a:lnTo>
                  <a:pt x="10" y="814"/>
                </a:lnTo>
                <a:lnTo>
                  <a:pt x="0" y="804"/>
                </a:lnTo>
                <a:lnTo>
                  <a:pt x="87" y="0"/>
                </a:lnTo>
                <a:close/>
              </a:path>
            </a:pathLst>
          </a:custGeom>
          <a:solidFill>
            <a:srgbClr val="D8546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4" name="Freeform 33"/>
          <xdr:cNvSpPr>
            <a:spLocks noChangeAspect="1"/>
          </xdr:cNvSpPr>
        </xdr:nvSpPr>
        <xdr:spPr bwMode="auto">
          <a:xfrm>
            <a:off x="3154" y="1750"/>
            <a:ext cx="46" cy="37"/>
          </a:xfrm>
          <a:custGeom>
            <a:avLst/>
            <a:gdLst>
              <a:gd name="T0" fmla="*/ 90 w 420"/>
              <a:gd name="T1" fmla="*/ 244 h 328"/>
              <a:gd name="T2" fmla="*/ 12 w 420"/>
              <a:gd name="T3" fmla="*/ 328 h 328"/>
              <a:gd name="T4" fmla="*/ 0 w 420"/>
              <a:gd name="T5" fmla="*/ 156 h 328"/>
              <a:gd name="T6" fmla="*/ 420 w 420"/>
              <a:gd name="T7" fmla="*/ 0 h 328"/>
              <a:gd name="T8" fmla="*/ 420 w 420"/>
              <a:gd name="T9" fmla="*/ 56 h 328"/>
              <a:gd name="T10" fmla="*/ 202 w 420"/>
              <a:gd name="T11" fmla="*/ 151 h 328"/>
              <a:gd name="T12" fmla="*/ 90 w 420"/>
              <a:gd name="T13" fmla="*/ 244 h 328"/>
              <a:gd name="T14" fmla="*/ 0 60000 65536"/>
              <a:gd name="T15" fmla="*/ 0 60000 65536"/>
              <a:gd name="T16" fmla="*/ 0 60000 65536"/>
              <a:gd name="T17" fmla="*/ 0 60000 65536"/>
              <a:gd name="T18" fmla="*/ 0 60000 65536"/>
              <a:gd name="T19" fmla="*/ 0 60000 65536"/>
              <a:gd name="T20" fmla="*/ 0 60000 65536"/>
              <a:gd name="T21" fmla="*/ 0 w 420"/>
              <a:gd name="T22" fmla="*/ 0 h 328"/>
              <a:gd name="T23" fmla="*/ 420 w 420"/>
              <a:gd name="T24" fmla="*/ 328 h 32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420" h="328">
                <a:moveTo>
                  <a:pt x="90" y="244"/>
                </a:moveTo>
                <a:lnTo>
                  <a:pt x="12" y="328"/>
                </a:lnTo>
                <a:lnTo>
                  <a:pt x="0" y="156"/>
                </a:lnTo>
                <a:lnTo>
                  <a:pt x="420" y="0"/>
                </a:lnTo>
                <a:lnTo>
                  <a:pt x="420" y="56"/>
                </a:lnTo>
                <a:lnTo>
                  <a:pt x="202" y="151"/>
                </a:lnTo>
                <a:lnTo>
                  <a:pt x="90" y="24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5" name="Freeform 34"/>
          <xdr:cNvSpPr>
            <a:spLocks noChangeAspect="1"/>
          </xdr:cNvSpPr>
        </xdr:nvSpPr>
        <xdr:spPr bwMode="auto">
          <a:xfrm>
            <a:off x="3129" y="1746"/>
            <a:ext cx="42" cy="31"/>
          </a:xfrm>
          <a:custGeom>
            <a:avLst/>
            <a:gdLst>
              <a:gd name="T0" fmla="*/ 372 w 379"/>
              <a:gd name="T1" fmla="*/ 64 h 277"/>
              <a:gd name="T2" fmla="*/ 149 w 379"/>
              <a:gd name="T3" fmla="*/ 147 h 277"/>
              <a:gd name="T4" fmla="*/ 73 w 379"/>
              <a:gd name="T5" fmla="*/ 223 h 277"/>
              <a:gd name="T6" fmla="*/ 0 w 379"/>
              <a:gd name="T7" fmla="*/ 277 h 277"/>
              <a:gd name="T8" fmla="*/ 3 w 379"/>
              <a:gd name="T9" fmla="*/ 125 h 277"/>
              <a:gd name="T10" fmla="*/ 379 w 379"/>
              <a:gd name="T11" fmla="*/ 0 h 277"/>
              <a:gd name="T12" fmla="*/ 372 w 379"/>
              <a:gd name="T13" fmla="*/ 64 h 277"/>
              <a:gd name="T14" fmla="*/ 0 60000 65536"/>
              <a:gd name="T15" fmla="*/ 0 60000 65536"/>
              <a:gd name="T16" fmla="*/ 0 60000 65536"/>
              <a:gd name="T17" fmla="*/ 0 60000 65536"/>
              <a:gd name="T18" fmla="*/ 0 60000 65536"/>
              <a:gd name="T19" fmla="*/ 0 60000 65536"/>
              <a:gd name="T20" fmla="*/ 0 60000 65536"/>
              <a:gd name="T21" fmla="*/ 0 w 379"/>
              <a:gd name="T22" fmla="*/ 0 h 277"/>
              <a:gd name="T23" fmla="*/ 379 w 379"/>
              <a:gd name="T24" fmla="*/ 277 h 277"/>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79" h="277">
                <a:moveTo>
                  <a:pt x="372" y="64"/>
                </a:moveTo>
                <a:lnTo>
                  <a:pt x="149" y="147"/>
                </a:lnTo>
                <a:lnTo>
                  <a:pt x="73" y="223"/>
                </a:lnTo>
                <a:lnTo>
                  <a:pt x="0" y="277"/>
                </a:lnTo>
                <a:lnTo>
                  <a:pt x="3" y="125"/>
                </a:lnTo>
                <a:lnTo>
                  <a:pt x="379" y="0"/>
                </a:lnTo>
                <a:lnTo>
                  <a:pt x="372" y="64"/>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6" name="Freeform 35"/>
          <xdr:cNvSpPr>
            <a:spLocks noChangeAspect="1"/>
          </xdr:cNvSpPr>
        </xdr:nvSpPr>
        <xdr:spPr bwMode="auto">
          <a:xfrm>
            <a:off x="3193" y="1780"/>
            <a:ext cx="76" cy="24"/>
          </a:xfrm>
          <a:custGeom>
            <a:avLst/>
            <a:gdLst>
              <a:gd name="T0" fmla="*/ 0 w 682"/>
              <a:gd name="T1" fmla="*/ 140 h 213"/>
              <a:gd name="T2" fmla="*/ 303 w 682"/>
              <a:gd name="T3" fmla="*/ 213 h 213"/>
              <a:gd name="T4" fmla="*/ 682 w 682"/>
              <a:gd name="T5" fmla="*/ 71 h 213"/>
              <a:gd name="T6" fmla="*/ 357 w 682"/>
              <a:gd name="T7" fmla="*/ 0 h 213"/>
              <a:gd name="T8" fmla="*/ 0 w 682"/>
              <a:gd name="T9" fmla="*/ 140 h 213"/>
              <a:gd name="T10" fmla="*/ 0 60000 65536"/>
              <a:gd name="T11" fmla="*/ 0 60000 65536"/>
              <a:gd name="T12" fmla="*/ 0 60000 65536"/>
              <a:gd name="T13" fmla="*/ 0 60000 65536"/>
              <a:gd name="T14" fmla="*/ 0 60000 65536"/>
              <a:gd name="T15" fmla="*/ 0 w 682"/>
              <a:gd name="T16" fmla="*/ 0 h 213"/>
              <a:gd name="T17" fmla="*/ 682 w 682"/>
              <a:gd name="T18" fmla="*/ 213 h 213"/>
            </a:gdLst>
            <a:ahLst/>
            <a:cxnLst>
              <a:cxn ang="T10">
                <a:pos x="T0" y="T1"/>
              </a:cxn>
              <a:cxn ang="T11">
                <a:pos x="T2" y="T3"/>
              </a:cxn>
              <a:cxn ang="T12">
                <a:pos x="T4" y="T5"/>
              </a:cxn>
              <a:cxn ang="T13">
                <a:pos x="T6" y="T7"/>
              </a:cxn>
              <a:cxn ang="T14">
                <a:pos x="T8" y="T9"/>
              </a:cxn>
            </a:cxnLst>
            <a:rect l="T15" t="T16" r="T17" b="T18"/>
            <a:pathLst>
              <a:path w="682" h="213">
                <a:moveTo>
                  <a:pt x="0" y="140"/>
                </a:moveTo>
                <a:lnTo>
                  <a:pt x="303" y="213"/>
                </a:lnTo>
                <a:lnTo>
                  <a:pt x="682" y="71"/>
                </a:lnTo>
                <a:lnTo>
                  <a:pt x="357" y="0"/>
                </a:lnTo>
                <a:lnTo>
                  <a:pt x="0" y="14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7" name="Freeform 36"/>
          <xdr:cNvSpPr>
            <a:spLocks noChangeAspect="1"/>
          </xdr:cNvSpPr>
        </xdr:nvSpPr>
        <xdr:spPr bwMode="auto">
          <a:xfrm>
            <a:off x="3182" y="1764"/>
            <a:ext cx="43" cy="20"/>
          </a:xfrm>
          <a:custGeom>
            <a:avLst/>
            <a:gdLst>
              <a:gd name="T0" fmla="*/ 0 w 380"/>
              <a:gd name="T1" fmla="*/ 146 h 176"/>
              <a:gd name="T2" fmla="*/ 0 w 380"/>
              <a:gd name="T3" fmla="*/ 176 h 176"/>
              <a:gd name="T4" fmla="*/ 380 w 380"/>
              <a:gd name="T5" fmla="*/ 25 h 176"/>
              <a:gd name="T6" fmla="*/ 380 w 380"/>
              <a:gd name="T7" fmla="*/ 0 h 176"/>
              <a:gd name="T8" fmla="*/ 0 w 380"/>
              <a:gd name="T9" fmla="*/ 146 h 176"/>
              <a:gd name="T10" fmla="*/ 0 60000 65536"/>
              <a:gd name="T11" fmla="*/ 0 60000 65536"/>
              <a:gd name="T12" fmla="*/ 0 60000 65536"/>
              <a:gd name="T13" fmla="*/ 0 60000 65536"/>
              <a:gd name="T14" fmla="*/ 0 60000 65536"/>
              <a:gd name="T15" fmla="*/ 0 w 380"/>
              <a:gd name="T16" fmla="*/ 0 h 176"/>
              <a:gd name="T17" fmla="*/ 380 w 380"/>
              <a:gd name="T18" fmla="*/ 176 h 176"/>
            </a:gdLst>
            <a:ahLst/>
            <a:cxnLst>
              <a:cxn ang="T10">
                <a:pos x="T0" y="T1"/>
              </a:cxn>
              <a:cxn ang="T11">
                <a:pos x="T2" y="T3"/>
              </a:cxn>
              <a:cxn ang="T12">
                <a:pos x="T4" y="T5"/>
              </a:cxn>
              <a:cxn ang="T13">
                <a:pos x="T6" y="T7"/>
              </a:cxn>
              <a:cxn ang="T14">
                <a:pos x="T8" y="T9"/>
              </a:cxn>
            </a:cxnLst>
            <a:rect l="T15" t="T16" r="T17" b="T18"/>
            <a:pathLst>
              <a:path w="380" h="176">
                <a:moveTo>
                  <a:pt x="0" y="146"/>
                </a:moveTo>
                <a:lnTo>
                  <a:pt x="0" y="176"/>
                </a:lnTo>
                <a:lnTo>
                  <a:pt x="380" y="25"/>
                </a:lnTo>
                <a:lnTo>
                  <a:pt x="380" y="0"/>
                </a:lnTo>
                <a:lnTo>
                  <a:pt x="0" y="146"/>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8" name="Freeform 37"/>
          <xdr:cNvSpPr>
            <a:spLocks noChangeAspect="1"/>
          </xdr:cNvSpPr>
        </xdr:nvSpPr>
        <xdr:spPr bwMode="auto">
          <a:xfrm>
            <a:off x="3158" y="1756"/>
            <a:ext cx="38" cy="27"/>
          </a:xfrm>
          <a:custGeom>
            <a:avLst/>
            <a:gdLst>
              <a:gd name="T0" fmla="*/ 0 w 335"/>
              <a:gd name="T1" fmla="*/ 130 h 240"/>
              <a:gd name="T2" fmla="*/ 6 w 335"/>
              <a:gd name="T3" fmla="*/ 240 h 240"/>
              <a:gd name="T4" fmla="*/ 169 w 335"/>
              <a:gd name="T5" fmla="*/ 126 h 240"/>
              <a:gd name="T6" fmla="*/ 331 w 335"/>
              <a:gd name="T7" fmla="*/ 51 h 240"/>
              <a:gd name="T8" fmla="*/ 335 w 335"/>
              <a:gd name="T9" fmla="*/ 0 h 240"/>
              <a:gd name="T10" fmla="*/ 0 w 335"/>
              <a:gd name="T11" fmla="*/ 130 h 240"/>
              <a:gd name="T12" fmla="*/ 0 60000 65536"/>
              <a:gd name="T13" fmla="*/ 0 60000 65536"/>
              <a:gd name="T14" fmla="*/ 0 60000 65536"/>
              <a:gd name="T15" fmla="*/ 0 60000 65536"/>
              <a:gd name="T16" fmla="*/ 0 60000 65536"/>
              <a:gd name="T17" fmla="*/ 0 60000 65536"/>
              <a:gd name="T18" fmla="*/ 0 w 335"/>
              <a:gd name="T19" fmla="*/ 0 h 240"/>
              <a:gd name="T20" fmla="*/ 335 w 335"/>
              <a:gd name="T21" fmla="*/ 240 h 240"/>
            </a:gdLst>
            <a:ahLst/>
            <a:cxnLst>
              <a:cxn ang="T12">
                <a:pos x="T0" y="T1"/>
              </a:cxn>
              <a:cxn ang="T13">
                <a:pos x="T2" y="T3"/>
              </a:cxn>
              <a:cxn ang="T14">
                <a:pos x="T4" y="T5"/>
              </a:cxn>
              <a:cxn ang="T15">
                <a:pos x="T6" y="T7"/>
              </a:cxn>
              <a:cxn ang="T16">
                <a:pos x="T8" y="T9"/>
              </a:cxn>
              <a:cxn ang="T17">
                <a:pos x="T10" y="T11"/>
              </a:cxn>
            </a:cxnLst>
            <a:rect l="T18" t="T19" r="T20" b="T21"/>
            <a:pathLst>
              <a:path w="335" h="240">
                <a:moveTo>
                  <a:pt x="0" y="130"/>
                </a:moveTo>
                <a:lnTo>
                  <a:pt x="6" y="240"/>
                </a:lnTo>
                <a:lnTo>
                  <a:pt x="169" y="126"/>
                </a:lnTo>
                <a:lnTo>
                  <a:pt x="331" y="51"/>
                </a:lnTo>
                <a:lnTo>
                  <a:pt x="335" y="0"/>
                </a:lnTo>
                <a:lnTo>
                  <a:pt x="0" y="130"/>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39" name="Freeform 38"/>
          <xdr:cNvSpPr>
            <a:spLocks noChangeAspect="1"/>
          </xdr:cNvSpPr>
        </xdr:nvSpPr>
        <xdr:spPr bwMode="auto">
          <a:xfrm>
            <a:off x="3134" y="1752"/>
            <a:ext cx="33" cy="21"/>
          </a:xfrm>
          <a:custGeom>
            <a:avLst/>
            <a:gdLst>
              <a:gd name="T0" fmla="*/ 299 w 299"/>
              <a:gd name="T1" fmla="*/ 39 h 194"/>
              <a:gd name="T2" fmla="*/ 289 w 299"/>
              <a:gd name="T3" fmla="*/ 0 h 194"/>
              <a:gd name="T4" fmla="*/ 0 w 299"/>
              <a:gd name="T5" fmla="*/ 94 h 194"/>
              <a:gd name="T6" fmla="*/ 0 w 299"/>
              <a:gd name="T7" fmla="*/ 194 h 194"/>
              <a:gd name="T8" fmla="*/ 124 w 299"/>
              <a:gd name="T9" fmla="*/ 140 h 194"/>
              <a:gd name="T10" fmla="*/ 299 w 299"/>
              <a:gd name="T11" fmla="*/ 39 h 194"/>
              <a:gd name="T12" fmla="*/ 0 60000 65536"/>
              <a:gd name="T13" fmla="*/ 0 60000 65536"/>
              <a:gd name="T14" fmla="*/ 0 60000 65536"/>
              <a:gd name="T15" fmla="*/ 0 60000 65536"/>
              <a:gd name="T16" fmla="*/ 0 60000 65536"/>
              <a:gd name="T17" fmla="*/ 0 60000 65536"/>
              <a:gd name="T18" fmla="*/ 0 w 299"/>
              <a:gd name="T19" fmla="*/ 0 h 194"/>
              <a:gd name="T20" fmla="*/ 299 w 299"/>
              <a:gd name="T21" fmla="*/ 194 h 194"/>
            </a:gdLst>
            <a:ahLst/>
            <a:cxnLst>
              <a:cxn ang="T12">
                <a:pos x="T0" y="T1"/>
              </a:cxn>
              <a:cxn ang="T13">
                <a:pos x="T2" y="T3"/>
              </a:cxn>
              <a:cxn ang="T14">
                <a:pos x="T4" y="T5"/>
              </a:cxn>
              <a:cxn ang="T15">
                <a:pos x="T6" y="T7"/>
              </a:cxn>
              <a:cxn ang="T16">
                <a:pos x="T8" y="T9"/>
              </a:cxn>
              <a:cxn ang="T17">
                <a:pos x="T10" y="T11"/>
              </a:cxn>
            </a:cxnLst>
            <a:rect l="T18" t="T19" r="T20" b="T21"/>
            <a:pathLst>
              <a:path w="299" h="194">
                <a:moveTo>
                  <a:pt x="299" y="39"/>
                </a:moveTo>
                <a:lnTo>
                  <a:pt x="289" y="0"/>
                </a:lnTo>
                <a:lnTo>
                  <a:pt x="0" y="94"/>
                </a:lnTo>
                <a:lnTo>
                  <a:pt x="0" y="194"/>
                </a:lnTo>
                <a:lnTo>
                  <a:pt x="124" y="140"/>
                </a:lnTo>
                <a:lnTo>
                  <a:pt x="299" y="39"/>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0" name="Freeform 39"/>
          <xdr:cNvSpPr>
            <a:spLocks noChangeAspect="1"/>
          </xdr:cNvSpPr>
        </xdr:nvSpPr>
        <xdr:spPr bwMode="auto">
          <a:xfrm>
            <a:off x="3194" y="1768"/>
            <a:ext cx="4" cy="18"/>
          </a:xfrm>
          <a:custGeom>
            <a:avLst/>
            <a:gdLst>
              <a:gd name="T0" fmla="*/ 0 w 39"/>
              <a:gd name="T1" fmla="*/ 20 h 159"/>
              <a:gd name="T2" fmla="*/ 0 w 39"/>
              <a:gd name="T3" fmla="*/ 159 h 159"/>
              <a:gd name="T4" fmla="*/ 39 w 39"/>
              <a:gd name="T5" fmla="*/ 136 h 159"/>
              <a:gd name="T6" fmla="*/ 36 w 39"/>
              <a:gd name="T7" fmla="*/ 0 h 159"/>
              <a:gd name="T8" fmla="*/ 0 w 39"/>
              <a:gd name="T9" fmla="*/ 20 h 159"/>
              <a:gd name="T10" fmla="*/ 0 60000 65536"/>
              <a:gd name="T11" fmla="*/ 0 60000 65536"/>
              <a:gd name="T12" fmla="*/ 0 60000 65536"/>
              <a:gd name="T13" fmla="*/ 0 60000 65536"/>
              <a:gd name="T14" fmla="*/ 0 60000 65536"/>
              <a:gd name="T15" fmla="*/ 0 w 39"/>
              <a:gd name="T16" fmla="*/ 0 h 159"/>
              <a:gd name="T17" fmla="*/ 39 w 39"/>
              <a:gd name="T18" fmla="*/ 159 h 159"/>
            </a:gdLst>
            <a:ahLst/>
            <a:cxnLst>
              <a:cxn ang="T10">
                <a:pos x="T0" y="T1"/>
              </a:cxn>
              <a:cxn ang="T11">
                <a:pos x="T2" y="T3"/>
              </a:cxn>
              <a:cxn ang="T12">
                <a:pos x="T4" y="T5"/>
              </a:cxn>
              <a:cxn ang="T13">
                <a:pos x="T6" y="T7"/>
              </a:cxn>
              <a:cxn ang="T14">
                <a:pos x="T8" y="T9"/>
              </a:cxn>
            </a:cxnLst>
            <a:rect l="T15" t="T16" r="T17" b="T18"/>
            <a:pathLst>
              <a:path w="39" h="159">
                <a:moveTo>
                  <a:pt x="0" y="20"/>
                </a:moveTo>
                <a:lnTo>
                  <a:pt x="0" y="159"/>
                </a:lnTo>
                <a:lnTo>
                  <a:pt x="39" y="136"/>
                </a:lnTo>
                <a:lnTo>
                  <a:pt x="36"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1" name="Freeform 40"/>
          <xdr:cNvSpPr>
            <a:spLocks noChangeAspect="1"/>
          </xdr:cNvSpPr>
        </xdr:nvSpPr>
        <xdr:spPr bwMode="auto">
          <a:xfrm>
            <a:off x="3210" y="1762"/>
            <a:ext cx="4" cy="18"/>
          </a:xfrm>
          <a:custGeom>
            <a:avLst/>
            <a:gdLst>
              <a:gd name="T0" fmla="*/ 0 w 41"/>
              <a:gd name="T1" fmla="*/ 20 h 158"/>
              <a:gd name="T2" fmla="*/ 0 w 41"/>
              <a:gd name="T3" fmla="*/ 158 h 158"/>
              <a:gd name="T4" fmla="*/ 41 w 41"/>
              <a:gd name="T5" fmla="*/ 136 h 158"/>
              <a:gd name="T6" fmla="*/ 37 w 41"/>
              <a:gd name="T7" fmla="*/ 0 h 158"/>
              <a:gd name="T8" fmla="*/ 0 w 41"/>
              <a:gd name="T9" fmla="*/ 20 h 158"/>
              <a:gd name="T10" fmla="*/ 0 60000 65536"/>
              <a:gd name="T11" fmla="*/ 0 60000 65536"/>
              <a:gd name="T12" fmla="*/ 0 60000 65536"/>
              <a:gd name="T13" fmla="*/ 0 60000 65536"/>
              <a:gd name="T14" fmla="*/ 0 60000 65536"/>
              <a:gd name="T15" fmla="*/ 0 w 41"/>
              <a:gd name="T16" fmla="*/ 0 h 158"/>
              <a:gd name="T17" fmla="*/ 41 w 41"/>
              <a:gd name="T18" fmla="*/ 158 h 158"/>
            </a:gdLst>
            <a:ahLst/>
            <a:cxnLst>
              <a:cxn ang="T10">
                <a:pos x="T0" y="T1"/>
              </a:cxn>
              <a:cxn ang="T11">
                <a:pos x="T2" y="T3"/>
              </a:cxn>
              <a:cxn ang="T12">
                <a:pos x="T4" y="T5"/>
              </a:cxn>
              <a:cxn ang="T13">
                <a:pos x="T6" y="T7"/>
              </a:cxn>
              <a:cxn ang="T14">
                <a:pos x="T8" y="T9"/>
              </a:cxn>
            </a:cxnLst>
            <a:rect l="T15" t="T16" r="T17" b="T18"/>
            <a:pathLst>
              <a:path w="41" h="158">
                <a:moveTo>
                  <a:pt x="0" y="20"/>
                </a:moveTo>
                <a:lnTo>
                  <a:pt x="0" y="158"/>
                </a:lnTo>
                <a:lnTo>
                  <a:pt x="41" y="136"/>
                </a:lnTo>
                <a:lnTo>
                  <a:pt x="37" y="0"/>
                </a:lnTo>
                <a:lnTo>
                  <a:pt x="0" y="20"/>
                </a:lnTo>
                <a:close/>
              </a:path>
            </a:pathLst>
          </a:custGeom>
          <a:solidFill>
            <a:srgbClr val="7A5B35"/>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2" name="Freeform 41"/>
          <xdr:cNvSpPr>
            <a:spLocks noChangeAspect="1"/>
          </xdr:cNvSpPr>
        </xdr:nvSpPr>
        <xdr:spPr bwMode="auto">
          <a:xfrm>
            <a:off x="3161" y="1774"/>
            <a:ext cx="13" cy="16"/>
          </a:xfrm>
          <a:custGeom>
            <a:avLst/>
            <a:gdLst>
              <a:gd name="T0" fmla="*/ 119 w 119"/>
              <a:gd name="T1" fmla="*/ 0 h 144"/>
              <a:gd name="T2" fmla="*/ 115 w 119"/>
              <a:gd name="T3" fmla="*/ 144 h 144"/>
              <a:gd name="T4" fmla="*/ 0 w 119"/>
              <a:gd name="T5" fmla="*/ 120 h 144"/>
              <a:gd name="T6" fmla="*/ 119 w 119"/>
              <a:gd name="T7" fmla="*/ 0 h 144"/>
              <a:gd name="T8" fmla="*/ 0 60000 65536"/>
              <a:gd name="T9" fmla="*/ 0 60000 65536"/>
              <a:gd name="T10" fmla="*/ 0 60000 65536"/>
              <a:gd name="T11" fmla="*/ 0 60000 65536"/>
              <a:gd name="T12" fmla="*/ 0 w 119"/>
              <a:gd name="T13" fmla="*/ 0 h 144"/>
              <a:gd name="T14" fmla="*/ 119 w 119"/>
              <a:gd name="T15" fmla="*/ 144 h 144"/>
            </a:gdLst>
            <a:ahLst/>
            <a:cxnLst>
              <a:cxn ang="T8">
                <a:pos x="T0" y="T1"/>
              </a:cxn>
              <a:cxn ang="T9">
                <a:pos x="T2" y="T3"/>
              </a:cxn>
              <a:cxn ang="T10">
                <a:pos x="T4" y="T5"/>
              </a:cxn>
              <a:cxn ang="T11">
                <a:pos x="T6" y="T7"/>
              </a:cxn>
            </a:cxnLst>
            <a:rect l="T12" t="T13" r="T14" b="T15"/>
            <a:pathLst>
              <a:path w="119" h="144">
                <a:moveTo>
                  <a:pt x="119" y="0"/>
                </a:moveTo>
                <a:lnTo>
                  <a:pt x="115" y="144"/>
                </a:lnTo>
                <a:lnTo>
                  <a:pt x="0" y="120"/>
                </a:lnTo>
                <a:lnTo>
                  <a:pt x="119"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3" name="Freeform 42"/>
          <xdr:cNvSpPr>
            <a:spLocks noChangeAspect="1"/>
          </xdr:cNvSpPr>
        </xdr:nvSpPr>
        <xdr:spPr bwMode="auto">
          <a:xfrm>
            <a:off x="3134" y="1769"/>
            <a:ext cx="15" cy="15"/>
          </a:xfrm>
          <a:custGeom>
            <a:avLst/>
            <a:gdLst>
              <a:gd name="T0" fmla="*/ 124 w 134"/>
              <a:gd name="T1" fmla="*/ 0 h 139"/>
              <a:gd name="T2" fmla="*/ 134 w 134"/>
              <a:gd name="T3" fmla="*/ 139 h 139"/>
              <a:gd name="T4" fmla="*/ 0 w 134"/>
              <a:gd name="T5" fmla="*/ 94 h 139"/>
              <a:gd name="T6" fmla="*/ 124 w 134"/>
              <a:gd name="T7" fmla="*/ 0 h 139"/>
              <a:gd name="T8" fmla="*/ 0 60000 65536"/>
              <a:gd name="T9" fmla="*/ 0 60000 65536"/>
              <a:gd name="T10" fmla="*/ 0 60000 65536"/>
              <a:gd name="T11" fmla="*/ 0 60000 65536"/>
              <a:gd name="T12" fmla="*/ 0 w 134"/>
              <a:gd name="T13" fmla="*/ 0 h 139"/>
              <a:gd name="T14" fmla="*/ 134 w 134"/>
              <a:gd name="T15" fmla="*/ 139 h 139"/>
            </a:gdLst>
            <a:ahLst/>
            <a:cxnLst>
              <a:cxn ang="T8">
                <a:pos x="T0" y="T1"/>
              </a:cxn>
              <a:cxn ang="T9">
                <a:pos x="T2" y="T3"/>
              </a:cxn>
              <a:cxn ang="T10">
                <a:pos x="T4" y="T5"/>
              </a:cxn>
              <a:cxn ang="T11">
                <a:pos x="T6" y="T7"/>
              </a:cxn>
            </a:cxnLst>
            <a:rect l="T12" t="T13" r="T14" b="T15"/>
            <a:pathLst>
              <a:path w="134" h="139">
                <a:moveTo>
                  <a:pt x="124" y="0"/>
                </a:moveTo>
                <a:lnTo>
                  <a:pt x="134" y="139"/>
                </a:lnTo>
                <a:lnTo>
                  <a:pt x="0" y="94"/>
                </a:lnTo>
                <a:lnTo>
                  <a:pt x="124"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4" name="Freeform 43"/>
          <xdr:cNvSpPr>
            <a:spLocks noChangeAspect="1"/>
          </xdr:cNvSpPr>
        </xdr:nvSpPr>
        <xdr:spPr bwMode="auto">
          <a:xfrm>
            <a:off x="3110" y="1763"/>
            <a:ext cx="14" cy="13"/>
          </a:xfrm>
          <a:custGeom>
            <a:avLst/>
            <a:gdLst>
              <a:gd name="T0" fmla="*/ 125 w 125"/>
              <a:gd name="T1" fmla="*/ 0 h 114"/>
              <a:gd name="T2" fmla="*/ 115 w 125"/>
              <a:gd name="T3" fmla="*/ 114 h 114"/>
              <a:gd name="T4" fmla="*/ 0 w 125"/>
              <a:gd name="T5" fmla="*/ 79 h 114"/>
              <a:gd name="T6" fmla="*/ 125 w 125"/>
              <a:gd name="T7" fmla="*/ 0 h 114"/>
              <a:gd name="T8" fmla="*/ 0 60000 65536"/>
              <a:gd name="T9" fmla="*/ 0 60000 65536"/>
              <a:gd name="T10" fmla="*/ 0 60000 65536"/>
              <a:gd name="T11" fmla="*/ 0 60000 65536"/>
              <a:gd name="T12" fmla="*/ 0 w 125"/>
              <a:gd name="T13" fmla="*/ 0 h 114"/>
              <a:gd name="T14" fmla="*/ 125 w 125"/>
              <a:gd name="T15" fmla="*/ 114 h 114"/>
            </a:gdLst>
            <a:ahLst/>
            <a:cxnLst>
              <a:cxn ang="T8">
                <a:pos x="T0" y="T1"/>
              </a:cxn>
              <a:cxn ang="T9">
                <a:pos x="T2" y="T3"/>
              </a:cxn>
              <a:cxn ang="T10">
                <a:pos x="T4" y="T5"/>
              </a:cxn>
              <a:cxn ang="T11">
                <a:pos x="T6" y="T7"/>
              </a:cxn>
            </a:cxnLst>
            <a:rect l="T12" t="T13" r="T14" b="T15"/>
            <a:pathLst>
              <a:path w="125" h="114">
                <a:moveTo>
                  <a:pt x="125" y="0"/>
                </a:moveTo>
                <a:lnTo>
                  <a:pt x="115" y="114"/>
                </a:lnTo>
                <a:lnTo>
                  <a:pt x="0" y="79"/>
                </a:lnTo>
                <a:lnTo>
                  <a:pt x="125"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5" name="Freeform 44"/>
          <xdr:cNvSpPr>
            <a:spLocks noChangeAspect="1"/>
          </xdr:cNvSpPr>
        </xdr:nvSpPr>
        <xdr:spPr bwMode="auto">
          <a:xfrm>
            <a:off x="3273" y="1714"/>
            <a:ext cx="29" cy="19"/>
          </a:xfrm>
          <a:custGeom>
            <a:avLst/>
            <a:gdLst>
              <a:gd name="T0" fmla="*/ 0 w 260"/>
              <a:gd name="T1" fmla="*/ 134 h 174"/>
              <a:gd name="T2" fmla="*/ 0 w 260"/>
              <a:gd name="T3" fmla="*/ 10 h 174"/>
              <a:gd name="T4" fmla="*/ 128 w 260"/>
              <a:gd name="T5" fmla="*/ 0 h 174"/>
              <a:gd name="T6" fmla="*/ 257 w 260"/>
              <a:gd name="T7" fmla="*/ 10 h 174"/>
              <a:gd name="T8" fmla="*/ 260 w 260"/>
              <a:gd name="T9" fmla="*/ 144 h 174"/>
              <a:gd name="T10" fmla="*/ 105 w 260"/>
              <a:gd name="T11" fmla="*/ 174 h 174"/>
              <a:gd name="T12" fmla="*/ 0 w 260"/>
              <a:gd name="T13" fmla="*/ 134 h 174"/>
              <a:gd name="T14" fmla="*/ 0 60000 65536"/>
              <a:gd name="T15" fmla="*/ 0 60000 65536"/>
              <a:gd name="T16" fmla="*/ 0 60000 65536"/>
              <a:gd name="T17" fmla="*/ 0 60000 65536"/>
              <a:gd name="T18" fmla="*/ 0 60000 65536"/>
              <a:gd name="T19" fmla="*/ 0 60000 65536"/>
              <a:gd name="T20" fmla="*/ 0 60000 65536"/>
              <a:gd name="T21" fmla="*/ 0 w 260"/>
              <a:gd name="T22" fmla="*/ 0 h 174"/>
              <a:gd name="T23" fmla="*/ 260 w 260"/>
              <a:gd name="T24" fmla="*/ 174 h 17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60" h="174">
                <a:moveTo>
                  <a:pt x="0" y="134"/>
                </a:moveTo>
                <a:lnTo>
                  <a:pt x="0" y="10"/>
                </a:lnTo>
                <a:lnTo>
                  <a:pt x="128" y="0"/>
                </a:lnTo>
                <a:lnTo>
                  <a:pt x="257" y="10"/>
                </a:lnTo>
                <a:lnTo>
                  <a:pt x="260" y="144"/>
                </a:lnTo>
                <a:lnTo>
                  <a:pt x="105" y="174"/>
                </a:lnTo>
                <a:lnTo>
                  <a:pt x="0" y="134"/>
                </a:lnTo>
                <a:close/>
              </a:path>
            </a:pathLst>
          </a:custGeom>
          <a:solidFill>
            <a:srgbClr val="00000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6" name="Freeform 45"/>
          <xdr:cNvSpPr>
            <a:spLocks noChangeAspect="1"/>
          </xdr:cNvSpPr>
        </xdr:nvSpPr>
        <xdr:spPr bwMode="auto">
          <a:xfrm>
            <a:off x="3276" y="1719"/>
            <a:ext cx="8" cy="12"/>
          </a:xfrm>
          <a:custGeom>
            <a:avLst/>
            <a:gdLst>
              <a:gd name="T0" fmla="*/ 7 w 73"/>
              <a:gd name="T1" fmla="*/ 0 h 113"/>
              <a:gd name="T2" fmla="*/ 0 w 73"/>
              <a:gd name="T3" fmla="*/ 96 h 113"/>
              <a:gd name="T4" fmla="*/ 71 w 73"/>
              <a:gd name="T5" fmla="*/ 113 h 113"/>
              <a:gd name="T6" fmla="*/ 73 w 73"/>
              <a:gd name="T7" fmla="*/ 3 h 113"/>
              <a:gd name="T8" fmla="*/ 7 w 73"/>
              <a:gd name="T9" fmla="*/ 0 h 113"/>
              <a:gd name="T10" fmla="*/ 0 60000 65536"/>
              <a:gd name="T11" fmla="*/ 0 60000 65536"/>
              <a:gd name="T12" fmla="*/ 0 60000 65536"/>
              <a:gd name="T13" fmla="*/ 0 60000 65536"/>
              <a:gd name="T14" fmla="*/ 0 60000 65536"/>
              <a:gd name="T15" fmla="*/ 0 w 73"/>
              <a:gd name="T16" fmla="*/ 0 h 113"/>
              <a:gd name="T17" fmla="*/ 73 w 73"/>
              <a:gd name="T18" fmla="*/ 113 h 113"/>
            </a:gdLst>
            <a:ahLst/>
            <a:cxnLst>
              <a:cxn ang="T10">
                <a:pos x="T0" y="T1"/>
              </a:cxn>
              <a:cxn ang="T11">
                <a:pos x="T2" y="T3"/>
              </a:cxn>
              <a:cxn ang="T12">
                <a:pos x="T4" y="T5"/>
              </a:cxn>
              <a:cxn ang="T13">
                <a:pos x="T6" y="T7"/>
              </a:cxn>
              <a:cxn ang="T14">
                <a:pos x="T8" y="T9"/>
              </a:cxn>
            </a:cxnLst>
            <a:rect l="T15" t="T16" r="T17" b="T18"/>
            <a:pathLst>
              <a:path w="73" h="113">
                <a:moveTo>
                  <a:pt x="7" y="0"/>
                </a:moveTo>
                <a:lnTo>
                  <a:pt x="0" y="96"/>
                </a:lnTo>
                <a:lnTo>
                  <a:pt x="71" y="113"/>
                </a:lnTo>
                <a:lnTo>
                  <a:pt x="73" y="3"/>
                </a:lnTo>
                <a:lnTo>
                  <a:pt x="7" y="0"/>
                </a:lnTo>
                <a:close/>
              </a:path>
            </a:pathLst>
          </a:custGeom>
          <a:solidFill>
            <a:srgbClr val="D82630"/>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47" name="Freeform 46"/>
          <xdr:cNvSpPr>
            <a:spLocks noChangeAspect="1"/>
          </xdr:cNvSpPr>
        </xdr:nvSpPr>
        <xdr:spPr bwMode="auto">
          <a:xfrm>
            <a:off x="3289" y="1719"/>
            <a:ext cx="7" cy="12"/>
          </a:xfrm>
          <a:custGeom>
            <a:avLst/>
            <a:gdLst>
              <a:gd name="T0" fmla="*/ 0 w 62"/>
              <a:gd name="T1" fmla="*/ 3 h 113"/>
              <a:gd name="T2" fmla="*/ 0 w 62"/>
              <a:gd name="T3" fmla="*/ 113 h 113"/>
              <a:gd name="T4" fmla="*/ 62 w 62"/>
              <a:gd name="T5" fmla="*/ 99 h 113"/>
              <a:gd name="T6" fmla="*/ 62 w 62"/>
              <a:gd name="T7" fmla="*/ 0 h 113"/>
              <a:gd name="T8" fmla="*/ 0 w 62"/>
              <a:gd name="T9" fmla="*/ 3 h 113"/>
              <a:gd name="T10" fmla="*/ 0 60000 65536"/>
              <a:gd name="T11" fmla="*/ 0 60000 65536"/>
              <a:gd name="T12" fmla="*/ 0 60000 65536"/>
              <a:gd name="T13" fmla="*/ 0 60000 65536"/>
              <a:gd name="T14" fmla="*/ 0 60000 65536"/>
              <a:gd name="T15" fmla="*/ 0 w 62"/>
              <a:gd name="T16" fmla="*/ 0 h 113"/>
              <a:gd name="T17" fmla="*/ 62 w 62"/>
              <a:gd name="T18" fmla="*/ 113 h 113"/>
            </a:gdLst>
            <a:ahLst/>
            <a:cxnLst>
              <a:cxn ang="T10">
                <a:pos x="T0" y="T1"/>
              </a:cxn>
              <a:cxn ang="T11">
                <a:pos x="T2" y="T3"/>
              </a:cxn>
              <a:cxn ang="T12">
                <a:pos x="T4" y="T5"/>
              </a:cxn>
              <a:cxn ang="T13">
                <a:pos x="T6" y="T7"/>
              </a:cxn>
              <a:cxn ang="T14">
                <a:pos x="T8" y="T9"/>
              </a:cxn>
            </a:cxnLst>
            <a:rect l="T15" t="T16" r="T17" b="T18"/>
            <a:pathLst>
              <a:path w="62" h="113">
                <a:moveTo>
                  <a:pt x="0" y="3"/>
                </a:moveTo>
                <a:lnTo>
                  <a:pt x="0" y="113"/>
                </a:lnTo>
                <a:lnTo>
                  <a:pt x="62" y="99"/>
                </a:lnTo>
                <a:lnTo>
                  <a:pt x="62" y="0"/>
                </a:lnTo>
                <a:lnTo>
                  <a:pt x="0" y="3"/>
                </a:lnTo>
                <a:close/>
              </a:path>
            </a:pathLst>
          </a:custGeom>
          <a:solidFill>
            <a:srgbClr val="89000C"/>
          </a:solidFill>
          <a:ln w="9525">
            <a:noFill/>
            <a:round/>
            <a:headEnd/>
            <a:tailEnd/>
          </a:ln>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1</xdr:col>
      <xdr:colOff>15750</xdr:colOff>
      <xdr:row>14</xdr:row>
      <xdr:rowOff>38100</xdr:rowOff>
    </xdr:from>
    <xdr:to>
      <xdr:col>3</xdr:col>
      <xdr:colOff>204271</xdr:colOff>
      <xdr:row>19</xdr:row>
      <xdr:rowOff>148830</xdr:rowOff>
    </xdr:to>
    <xdr:grpSp>
      <xdr:nvGrpSpPr>
        <xdr:cNvPr id="48" name="Group 47"/>
        <xdr:cNvGrpSpPr/>
      </xdr:nvGrpSpPr>
      <xdr:grpSpPr>
        <a:xfrm>
          <a:off x="625350" y="2524125"/>
          <a:ext cx="1141021" cy="920355"/>
          <a:chOff x="7785416" y="7623915"/>
          <a:chExt cx="688328" cy="460010"/>
        </a:xfrm>
      </xdr:grpSpPr>
      <xdr:pic>
        <xdr:nvPicPr>
          <xdr:cNvPr id="49" name="Picture 4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85416" y="7623915"/>
            <a:ext cx="608702" cy="44407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50" name="Oval 49"/>
          <xdr:cNvSpPr/>
        </xdr:nvSpPr>
        <xdr:spPr>
          <a:xfrm>
            <a:off x="8290864" y="7902339"/>
            <a:ext cx="182880" cy="181586"/>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Q</a:t>
            </a:r>
          </a:p>
        </xdr:txBody>
      </xdr:sp>
    </xdr:grpSp>
    <xdr:clientData/>
  </xdr:twoCellAnchor>
  <xdr:twoCellAnchor>
    <xdr:from>
      <xdr:col>1</xdr:col>
      <xdr:colOff>15750</xdr:colOff>
      <xdr:row>8</xdr:row>
      <xdr:rowOff>57150</xdr:rowOff>
    </xdr:from>
    <xdr:to>
      <xdr:col>3</xdr:col>
      <xdr:colOff>112510</xdr:colOff>
      <xdr:row>13</xdr:row>
      <xdr:rowOff>69655</xdr:rowOff>
    </xdr:to>
    <xdr:grpSp>
      <xdr:nvGrpSpPr>
        <xdr:cNvPr id="51" name="Group 50"/>
        <xdr:cNvGrpSpPr/>
      </xdr:nvGrpSpPr>
      <xdr:grpSpPr>
        <a:xfrm>
          <a:off x="625350" y="1571625"/>
          <a:ext cx="1049260" cy="822130"/>
          <a:chOff x="1849560" y="7633758"/>
          <a:chExt cx="726152" cy="452109"/>
        </a:xfrm>
      </xdr:grpSpPr>
      <xdr:pic>
        <xdr:nvPicPr>
          <xdr:cNvPr id="52" name="Picture 51" descr="C:\Users\Public\Pictures\Sample Pictures\imagesSHE1.jp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49560" y="7633758"/>
            <a:ext cx="630936" cy="432133"/>
          </a:xfrm>
          <a:prstGeom prst="rect">
            <a:avLst/>
          </a:prstGeom>
          <a:ln>
            <a:noFill/>
          </a:ln>
          <a:effectLst>
            <a:outerShdw blurRad="292100" dist="139700" dir="2700000" algn="tl" rotWithShape="0">
              <a:srgbClr val="333333">
                <a:alpha val="65000"/>
              </a:srgbClr>
            </a:outerShdw>
          </a:effectLst>
        </xdr:spPr>
      </xdr:pic>
      <xdr:sp macro="" textlink="">
        <xdr:nvSpPr>
          <xdr:cNvPr id="53" name="Oval 52"/>
          <xdr:cNvSpPr/>
        </xdr:nvSpPr>
        <xdr:spPr>
          <a:xfrm>
            <a:off x="2391595" y="7904614"/>
            <a:ext cx="184117" cy="181253"/>
          </a:xfrm>
          <a:prstGeom prst="ellipse">
            <a:avLst/>
          </a:prstGeom>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S</a:t>
            </a:r>
          </a:p>
        </xdr:txBody>
      </xdr:sp>
    </xdr:grpSp>
    <xdr:clientData/>
  </xdr:twoCellAnchor>
  <xdr:twoCellAnchor>
    <xdr:from>
      <xdr:col>1</xdr:col>
      <xdr:colOff>15750</xdr:colOff>
      <xdr:row>22</xdr:row>
      <xdr:rowOff>0</xdr:rowOff>
    </xdr:from>
    <xdr:to>
      <xdr:col>3</xdr:col>
      <xdr:colOff>204083</xdr:colOff>
      <xdr:row>27</xdr:row>
      <xdr:rowOff>110730</xdr:rowOff>
    </xdr:to>
    <xdr:grpSp>
      <xdr:nvGrpSpPr>
        <xdr:cNvPr id="54" name="Group 53"/>
        <xdr:cNvGrpSpPr/>
      </xdr:nvGrpSpPr>
      <xdr:grpSpPr>
        <a:xfrm>
          <a:off x="625350" y="3781425"/>
          <a:ext cx="1140833" cy="920355"/>
          <a:chOff x="2750917" y="7621155"/>
          <a:chExt cx="688671" cy="476449"/>
        </a:xfrm>
      </xdr:grpSpPr>
      <xdr:pic>
        <xdr:nvPicPr>
          <xdr:cNvPr id="55" name="Picture 54" descr="I:\DCIM\100MSDCF\DSC03270.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50917" y="7621155"/>
            <a:ext cx="610837" cy="44565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6" name="Oval 55"/>
          <xdr:cNvSpPr/>
        </xdr:nvSpPr>
        <xdr:spPr>
          <a:xfrm>
            <a:off x="3256708" y="7918571"/>
            <a:ext cx="182880" cy="179033"/>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M</a:t>
            </a:r>
          </a:p>
        </xdr:txBody>
      </xdr:sp>
    </xdr:grpSp>
    <xdr:clientData/>
  </xdr:twoCellAnchor>
  <xdr:twoCellAnchor editAs="oneCell">
    <xdr:from>
      <xdr:col>1</xdr:col>
      <xdr:colOff>15750</xdr:colOff>
      <xdr:row>29</xdr:row>
      <xdr:rowOff>0</xdr:rowOff>
    </xdr:from>
    <xdr:to>
      <xdr:col>3</xdr:col>
      <xdr:colOff>71779</xdr:colOff>
      <xdr:row>34</xdr:row>
      <xdr:rowOff>8405</xdr:rowOff>
    </xdr:to>
    <xdr:pic>
      <xdr:nvPicPr>
        <xdr:cNvPr id="57" name="Picture 56">
          <a:hlinkClick xmlns:r="http://schemas.openxmlformats.org/officeDocument/2006/relationships" r:id="rId5"/>
        </xdr:cNvPr>
        <xdr:cNvPicPr>
          <a:picLocks noGrp="1"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5350" y="5715000"/>
          <a:ext cx="1008529" cy="81803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2</xdr:col>
      <xdr:colOff>221070</xdr:colOff>
      <xdr:row>32</xdr:row>
      <xdr:rowOff>8520</xdr:rowOff>
    </xdr:from>
    <xdr:to>
      <xdr:col>3</xdr:col>
      <xdr:colOff>204271</xdr:colOff>
      <xdr:row>34</xdr:row>
      <xdr:rowOff>65683</xdr:rowOff>
    </xdr:to>
    <xdr:sp macro="" textlink="">
      <xdr:nvSpPr>
        <xdr:cNvPr id="58" name="Oval 57"/>
        <xdr:cNvSpPr/>
      </xdr:nvSpPr>
      <xdr:spPr>
        <a:xfrm>
          <a:off x="1440270" y="5999745"/>
          <a:ext cx="326101" cy="381013"/>
        </a:xfrm>
        <a:prstGeom prst="ellipse">
          <a:avLst/>
        </a:prstGeom>
        <a:solidFill>
          <a:srgbClr val="B8B400"/>
        </a:solidFill>
        <a:ln>
          <a:noFill/>
        </a:ln>
        <a:effectLst>
          <a:outerShdw blurRad="40000" dist="23000" dir="5400000" rotWithShape="0">
            <a:srgbClr val="000000">
              <a:alpha val="35000"/>
            </a:srgbClr>
          </a:outerShdw>
        </a:effectLst>
        <a:scene3d>
          <a:camera prst="obliqueTopLeft"/>
          <a:lightRig rig="threePt" dir="t"/>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C</a:t>
          </a:r>
        </a:p>
      </xdr:txBody>
    </xdr:sp>
    <xdr:clientData/>
  </xdr:twoCellAnchor>
  <xdr:twoCellAnchor>
    <xdr:from>
      <xdr:col>10</xdr:col>
      <xdr:colOff>56215</xdr:colOff>
      <xdr:row>6</xdr:row>
      <xdr:rowOff>68020</xdr:rowOff>
    </xdr:from>
    <xdr:to>
      <xdr:col>11</xdr:col>
      <xdr:colOff>584336</xdr:colOff>
      <xdr:row>12</xdr:row>
      <xdr:rowOff>18070</xdr:rowOff>
    </xdr:to>
    <xdr:grpSp>
      <xdr:nvGrpSpPr>
        <xdr:cNvPr id="59" name="Group 58"/>
        <xdr:cNvGrpSpPr/>
      </xdr:nvGrpSpPr>
      <xdr:grpSpPr>
        <a:xfrm>
          <a:off x="5237815" y="1258645"/>
          <a:ext cx="1137721" cy="921600"/>
          <a:chOff x="9348421" y="7622590"/>
          <a:chExt cx="733684" cy="466948"/>
        </a:xfrm>
      </xdr:grpSpPr>
      <xdr:pic>
        <xdr:nvPicPr>
          <xdr:cNvPr id="60" name="Picture 59" descr="C:\Users\Public\Pictures\Sample Pictures\productivity 1.png"/>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348421" y="7622590"/>
            <a:ext cx="612648" cy="445655"/>
          </a:xfrm>
          <a:prstGeom prst="rect">
            <a:avLst/>
          </a:prstGeom>
          <a:noFill/>
          <a:ln>
            <a:noFill/>
          </a:ln>
          <a:effectLst/>
        </xdr:spPr>
      </xdr:pic>
      <xdr:sp macro="" textlink="">
        <xdr:nvSpPr>
          <xdr:cNvPr id="61" name="Oval 60"/>
          <xdr:cNvSpPr/>
        </xdr:nvSpPr>
        <xdr:spPr>
          <a:xfrm>
            <a:off x="9897988" y="7910505"/>
            <a:ext cx="184117" cy="179033"/>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P</a:t>
            </a:r>
          </a:p>
        </xdr:txBody>
      </xdr:sp>
    </xdr:grpSp>
    <xdr:clientData/>
  </xdr:twoCellAnchor>
  <xdr:twoCellAnchor>
    <xdr:from>
      <xdr:col>10</xdr:col>
      <xdr:colOff>56215</xdr:colOff>
      <xdr:row>12</xdr:row>
      <xdr:rowOff>57150</xdr:rowOff>
    </xdr:from>
    <xdr:to>
      <xdr:col>11</xdr:col>
      <xdr:colOff>587448</xdr:colOff>
      <xdr:row>18</xdr:row>
      <xdr:rowOff>2516</xdr:rowOff>
    </xdr:to>
    <xdr:grpSp>
      <xdr:nvGrpSpPr>
        <xdr:cNvPr id="62" name="Group 61"/>
        <xdr:cNvGrpSpPr/>
      </xdr:nvGrpSpPr>
      <xdr:grpSpPr>
        <a:xfrm>
          <a:off x="5237815" y="2219325"/>
          <a:ext cx="1140833" cy="916916"/>
          <a:chOff x="3752046" y="7622545"/>
          <a:chExt cx="697072" cy="468257"/>
        </a:xfrm>
      </xdr:grpSpPr>
      <xdr:pic>
        <xdr:nvPicPr>
          <xdr:cNvPr id="63" name="Picture 62"/>
          <xdr:cNvPicPr>
            <a:picLocks noChangeAspect="1"/>
          </xdr:cNvPicPr>
        </xdr:nvPicPr>
        <xdr:blipFill>
          <a:blip xmlns:r="http://schemas.openxmlformats.org/officeDocument/2006/relationships" r:embed="rId8"/>
          <a:stretch>
            <a:fillRect/>
          </a:stretch>
        </xdr:blipFill>
        <xdr:spPr>
          <a:xfrm>
            <a:off x="3752046" y="7622545"/>
            <a:ext cx="609600" cy="447279"/>
          </a:xfrm>
          <a:prstGeom prst="rect">
            <a:avLst/>
          </a:prstGeom>
          <a:ln>
            <a:noFill/>
          </a:ln>
          <a:effectLst>
            <a:outerShdw blurRad="292100" dist="139700" dir="2700000" algn="tl" rotWithShape="0">
              <a:srgbClr val="333333">
                <a:alpha val="65000"/>
              </a:srgbClr>
            </a:outerShdw>
          </a:effectLst>
        </xdr:spPr>
      </xdr:pic>
      <xdr:sp macro="" textlink="">
        <xdr:nvSpPr>
          <xdr:cNvPr id="64" name="Oval 63"/>
          <xdr:cNvSpPr/>
        </xdr:nvSpPr>
        <xdr:spPr>
          <a:xfrm>
            <a:off x="4266238" y="7911228"/>
            <a:ext cx="182880" cy="17957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D</a:t>
            </a:r>
          </a:p>
        </xdr:txBody>
      </xdr:sp>
    </xdr:grpSp>
    <xdr:clientData/>
  </xdr:twoCellAnchor>
  <xdr:twoCellAnchor>
    <xdr:from>
      <xdr:col>10</xdr:col>
      <xdr:colOff>56215</xdr:colOff>
      <xdr:row>25</xdr:row>
      <xdr:rowOff>51538</xdr:rowOff>
    </xdr:from>
    <xdr:to>
      <xdr:col>11</xdr:col>
      <xdr:colOff>468545</xdr:colOff>
      <xdr:row>30</xdr:row>
      <xdr:rowOff>39336</xdr:rowOff>
    </xdr:to>
    <xdr:pic>
      <xdr:nvPicPr>
        <xdr:cNvPr id="65" name="Picture 1" descr="image003"/>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237815" y="5118838"/>
          <a:ext cx="1021930" cy="797423"/>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56215</xdr:colOff>
      <xdr:row>19</xdr:row>
      <xdr:rowOff>19050</xdr:rowOff>
    </xdr:from>
    <xdr:to>
      <xdr:col>11</xdr:col>
      <xdr:colOff>590748</xdr:colOff>
      <xdr:row>24</xdr:row>
      <xdr:rowOff>131025</xdr:rowOff>
    </xdr:to>
    <xdr:grpSp>
      <xdr:nvGrpSpPr>
        <xdr:cNvPr id="66" name="Group 65"/>
        <xdr:cNvGrpSpPr/>
      </xdr:nvGrpSpPr>
      <xdr:grpSpPr>
        <a:xfrm>
          <a:off x="5237815" y="3314700"/>
          <a:ext cx="1144133" cy="921600"/>
          <a:chOff x="5054680" y="7617665"/>
          <a:chExt cx="667952" cy="466587"/>
        </a:xfrm>
      </xdr:grpSpPr>
      <xdr:pic>
        <xdr:nvPicPr>
          <xdr:cNvPr id="67" name="Picture 66"/>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054680" y="7617665"/>
            <a:ext cx="602457" cy="44565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68" name="Oval 67"/>
          <xdr:cNvSpPr/>
        </xdr:nvSpPr>
        <xdr:spPr>
          <a:xfrm>
            <a:off x="5539752" y="7909871"/>
            <a:ext cx="182880" cy="174381"/>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10</xdr:col>
      <xdr:colOff>56215</xdr:colOff>
      <xdr:row>32</xdr:row>
      <xdr:rowOff>22959</xdr:rowOff>
    </xdr:from>
    <xdr:to>
      <xdr:col>11</xdr:col>
      <xdr:colOff>509071</xdr:colOff>
      <xdr:row>37</xdr:row>
      <xdr:rowOff>30709</xdr:rowOff>
    </xdr:to>
    <xdr:grpSp>
      <xdr:nvGrpSpPr>
        <xdr:cNvPr id="69" name="Group 68"/>
        <xdr:cNvGrpSpPr/>
      </xdr:nvGrpSpPr>
      <xdr:grpSpPr>
        <a:xfrm>
          <a:off x="5237815" y="5423634"/>
          <a:ext cx="1062456" cy="817375"/>
          <a:chOff x="2209800" y="6315178"/>
          <a:chExt cx="1056390" cy="837047"/>
        </a:xfrm>
      </xdr:grpSpPr>
      <xdr:pic>
        <xdr:nvPicPr>
          <xdr:cNvPr id="70" name="Picture 69" descr="C:\Users\Public\Pictures\Sample Pictures\images3.jpg"/>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17557"/>
          <a:stretch/>
        </xdr:blipFill>
        <xdr:spPr bwMode="auto">
          <a:xfrm>
            <a:off x="2260350" y="6315178"/>
            <a:ext cx="1005840" cy="837047"/>
          </a:xfrm>
          <a:prstGeom prst="rect">
            <a:avLst/>
          </a:prstGeom>
          <a:noFill/>
          <a:ln>
            <a:noFill/>
          </a:ln>
          <a:effectLst/>
        </xdr:spPr>
      </xdr:pic>
      <xdr:sp macro="" textlink="">
        <xdr:nvSpPr>
          <xdr:cNvPr id="71" name="TextBox 70"/>
          <xdr:cNvSpPr txBox="1"/>
        </xdr:nvSpPr>
        <xdr:spPr>
          <a:xfrm>
            <a:off x="2209800" y="6553200"/>
            <a:ext cx="8953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baseline="0"/>
              <a:t>Monthly Trend</a:t>
            </a:r>
            <a:endParaRPr lang="en-US" sz="900" b="1"/>
          </a:p>
        </xdr:txBody>
      </xdr:sp>
    </xdr:grpSp>
    <xdr:clientData/>
  </xdr:twoCellAnchor>
  <xdr:twoCellAnchor>
    <xdr:from>
      <xdr:col>16</xdr:col>
      <xdr:colOff>295275</xdr:colOff>
      <xdr:row>9</xdr:row>
      <xdr:rowOff>17290</xdr:rowOff>
    </xdr:from>
    <xdr:to>
      <xdr:col>17</xdr:col>
      <xdr:colOff>600412</xdr:colOff>
      <xdr:row>12</xdr:row>
      <xdr:rowOff>74750</xdr:rowOff>
    </xdr:to>
    <xdr:pic>
      <xdr:nvPicPr>
        <xdr:cNvPr id="73" name="Picture 72" descr="Fabrique d'Abidjan"/>
        <xdr:cNvPicPr>
          <a:picLocks noChangeAspect="1" noChangeArrowheads="1"/>
        </xdr:cNvPicPr>
      </xdr:nvPicPr>
      <xdr:blipFill>
        <a:blip xmlns:r="http://schemas.openxmlformats.org/officeDocument/2006/relationships" r:embed="rId12" cstate="print"/>
        <a:srcRect/>
        <a:stretch>
          <a:fillRect/>
        </a:stretch>
      </xdr:blipFill>
      <xdr:spPr bwMode="auto">
        <a:xfrm>
          <a:off x="9134475" y="2493790"/>
          <a:ext cx="914737" cy="543235"/>
        </a:xfrm>
        <a:prstGeom prst="rect">
          <a:avLst/>
        </a:prstGeom>
        <a:ln>
          <a:noFill/>
        </a:ln>
        <a:effectLst>
          <a:softEdge rad="112500"/>
        </a:effectLst>
      </xdr:spPr>
    </xdr:pic>
    <xdr:clientData/>
  </xdr:twoCellAnchor>
  <xdr:twoCellAnchor>
    <xdr:from>
      <xdr:col>16</xdr:col>
      <xdr:colOff>295275</xdr:colOff>
      <xdr:row>33</xdr:row>
      <xdr:rowOff>93019</xdr:rowOff>
    </xdr:from>
    <xdr:to>
      <xdr:col>17</xdr:col>
      <xdr:colOff>600412</xdr:colOff>
      <xdr:row>36</xdr:row>
      <xdr:rowOff>114301</xdr:rowOff>
    </xdr:to>
    <xdr:pic>
      <xdr:nvPicPr>
        <xdr:cNvPr id="74" name="Picture 73"/>
        <xdr:cNvPicPr>
          <a:picLocks noChangeAspect="1" noChangeArrowheads="1"/>
        </xdr:cNvPicPr>
      </xdr:nvPicPr>
      <xdr:blipFill>
        <a:blip xmlns:r="http://schemas.openxmlformats.org/officeDocument/2006/relationships" r:embed="rId13" cstate="print"/>
        <a:srcRect/>
        <a:stretch>
          <a:fillRect/>
        </a:stretch>
      </xdr:blipFill>
      <xdr:spPr bwMode="auto">
        <a:xfrm>
          <a:off x="9134475" y="6455719"/>
          <a:ext cx="914737" cy="507057"/>
        </a:xfrm>
        <a:prstGeom prst="rect">
          <a:avLst/>
        </a:prstGeom>
        <a:ln>
          <a:noFill/>
        </a:ln>
        <a:effectLst>
          <a:softEdge rad="112500"/>
        </a:effectLst>
      </xdr:spPr>
    </xdr:pic>
    <xdr:clientData/>
  </xdr:twoCellAnchor>
  <xdr:twoCellAnchor>
    <xdr:from>
      <xdr:col>16</xdr:col>
      <xdr:colOff>295275</xdr:colOff>
      <xdr:row>13</xdr:row>
      <xdr:rowOff>11417</xdr:rowOff>
    </xdr:from>
    <xdr:to>
      <xdr:col>17</xdr:col>
      <xdr:colOff>600412</xdr:colOff>
      <xdr:row>16</xdr:row>
      <xdr:rowOff>123851</xdr:rowOff>
    </xdr:to>
    <xdr:pic>
      <xdr:nvPicPr>
        <xdr:cNvPr id="75" name="Picture 7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134475" y="3135617"/>
          <a:ext cx="914737" cy="598209"/>
        </a:xfrm>
        <a:prstGeom prst="rect">
          <a:avLst/>
        </a:prstGeom>
        <a:ln>
          <a:noFill/>
        </a:ln>
        <a:effectLst>
          <a:softEdge rad="112500"/>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16</xdr:col>
      <xdr:colOff>295275</xdr:colOff>
      <xdr:row>17</xdr:row>
      <xdr:rowOff>21409</xdr:rowOff>
    </xdr:from>
    <xdr:to>
      <xdr:col>17</xdr:col>
      <xdr:colOff>600412</xdr:colOff>
      <xdr:row>20</xdr:row>
      <xdr:rowOff>115474</xdr:rowOff>
    </xdr:to>
    <xdr:pic>
      <xdr:nvPicPr>
        <xdr:cNvPr id="76" name="Picture 75" descr="nstl_05__0"/>
        <xdr:cNvPicPr>
          <a:picLocks noChangeAspect="1" noChangeArrowheads="1"/>
        </xdr:cNvPicPr>
      </xdr:nvPicPr>
      <xdr:blipFill>
        <a:blip xmlns:r="http://schemas.openxmlformats.org/officeDocument/2006/relationships" r:embed="rId15" cstate="print"/>
        <a:srcRect t="7661" r="16234" b="17790"/>
        <a:stretch>
          <a:fillRect/>
        </a:stretch>
      </xdr:blipFill>
      <xdr:spPr bwMode="auto">
        <a:xfrm>
          <a:off x="9134475" y="3793309"/>
          <a:ext cx="914737" cy="579840"/>
        </a:xfrm>
        <a:prstGeom prst="rect">
          <a:avLst/>
        </a:prstGeom>
        <a:ln>
          <a:noFill/>
        </a:ln>
        <a:effectLst>
          <a:softEdge rad="112500"/>
        </a:effectLst>
      </xdr:spPr>
    </xdr:pic>
    <xdr:clientData/>
  </xdr:twoCellAnchor>
  <xdr:twoCellAnchor>
    <xdr:from>
      <xdr:col>16</xdr:col>
      <xdr:colOff>295275</xdr:colOff>
      <xdr:row>21</xdr:row>
      <xdr:rowOff>40354</xdr:rowOff>
    </xdr:from>
    <xdr:to>
      <xdr:col>17</xdr:col>
      <xdr:colOff>600412</xdr:colOff>
      <xdr:row>25</xdr:row>
      <xdr:rowOff>8842</xdr:rowOff>
    </xdr:to>
    <xdr:pic>
      <xdr:nvPicPr>
        <xdr:cNvPr id="77" name="Picture 76" descr="C:\Data Douala\Presentations\photos usine\Photos usine 2012\IMG_3806.jpg"/>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134475" y="4459954"/>
          <a:ext cx="914737" cy="616188"/>
        </a:xfrm>
        <a:prstGeom prst="rect">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295275</xdr:colOff>
      <xdr:row>29</xdr:row>
      <xdr:rowOff>96368</xdr:rowOff>
    </xdr:from>
    <xdr:to>
      <xdr:col>17</xdr:col>
      <xdr:colOff>600412</xdr:colOff>
      <xdr:row>32</xdr:row>
      <xdr:rowOff>106955</xdr:rowOff>
    </xdr:to>
    <xdr:pic>
      <xdr:nvPicPr>
        <xdr:cNvPr id="78" name="Picture 77"/>
        <xdr:cNvPicPr>
          <a:picLocks noChangeAspect="1" noChangeArrowheads="1"/>
        </xdr:cNvPicPr>
      </xdr:nvPicPr>
      <xdr:blipFill>
        <a:blip xmlns:r="http://schemas.openxmlformats.org/officeDocument/2006/relationships" r:embed="rId17" cstate="print"/>
        <a:srcRect/>
        <a:stretch>
          <a:fillRect/>
        </a:stretch>
      </xdr:blipFill>
      <xdr:spPr bwMode="auto">
        <a:xfrm>
          <a:off x="9134475" y="5811368"/>
          <a:ext cx="914737" cy="496362"/>
        </a:xfrm>
        <a:prstGeom prst="rect">
          <a:avLst/>
        </a:prstGeom>
        <a:ln>
          <a:noFill/>
        </a:ln>
        <a:effectLst>
          <a:softEdge rad="112500"/>
        </a:effectLst>
      </xdr:spPr>
    </xdr:pic>
    <xdr:clientData/>
  </xdr:twoCellAnchor>
  <xdr:twoCellAnchor>
    <xdr:from>
      <xdr:col>16</xdr:col>
      <xdr:colOff>470082</xdr:colOff>
      <xdr:row>7</xdr:row>
      <xdr:rowOff>85726</xdr:rowOff>
    </xdr:from>
    <xdr:to>
      <xdr:col>17</xdr:col>
      <xdr:colOff>464608</xdr:colOff>
      <xdr:row>9</xdr:row>
      <xdr:rowOff>63928</xdr:rowOff>
    </xdr:to>
    <xdr:sp macro="" textlink="">
      <xdr:nvSpPr>
        <xdr:cNvPr id="79" name="Rectangle 78"/>
        <xdr:cNvSpPr/>
      </xdr:nvSpPr>
      <xdr:spPr>
        <a:xfrm>
          <a:off x="9309282" y="2238376"/>
          <a:ext cx="604126" cy="302052"/>
        </a:xfrm>
        <a:prstGeom prst="rect">
          <a:avLst/>
        </a:prstGeom>
        <a:noFill/>
      </xdr:spPr>
      <xdr:txBody>
        <a:bodyPr wrap="none" lIns="91440" tIns="45720" rIns="91440" bIns="45720">
          <a:noAutofit/>
        </a:bodyPr>
        <a:lstStyle/>
        <a:p>
          <a:pPr algn="ctr"/>
          <a:r>
            <a:rPr lang="en-US" sz="1600" b="1" cap="all" spc="0">
              <a:ln w="9000" cmpd="sng">
                <a:solidFill>
                  <a:schemeClr val="accent4">
                    <a:shade val="50000"/>
                    <a:satMod val="120000"/>
                  </a:schemeClr>
                </a:solidFill>
                <a:prstDash val="solid"/>
              </a:ln>
              <a:gradFill>
                <a:gsLst>
                  <a:gs pos="0">
                    <a:schemeClr val="accent4">
                      <a:shade val="20000"/>
                      <a:satMod val="245000"/>
                    </a:schemeClr>
                  </a:gs>
                  <a:gs pos="43000">
                    <a:schemeClr val="accent4">
                      <a:satMod val="255000"/>
                    </a:schemeClr>
                  </a:gs>
                  <a:gs pos="48000">
                    <a:schemeClr val="accent4">
                      <a:shade val="85000"/>
                      <a:satMod val="255000"/>
                    </a:schemeClr>
                  </a:gs>
                  <a:gs pos="100000">
                    <a:schemeClr val="accent4">
                      <a:shade val="20000"/>
                      <a:satMod val="245000"/>
                    </a:schemeClr>
                  </a:gs>
                </a:gsLst>
                <a:lin ang="5400000"/>
              </a:gradFill>
              <a:effectLst>
                <a:reflection blurRad="12700" stA="28000" endPos="45000" dist="1000" dir="5400000" sy="-100000" algn="bl" rotWithShape="0"/>
              </a:effectLst>
            </a:rPr>
            <a:t>2014</a:t>
          </a:r>
        </a:p>
      </xdr:txBody>
    </xdr:sp>
    <xdr:clientData/>
  </xdr:twoCellAnchor>
  <xdr:twoCellAnchor>
    <xdr:from>
      <xdr:col>16</xdr:col>
      <xdr:colOff>298523</xdr:colOff>
      <xdr:row>25</xdr:row>
      <xdr:rowOff>133034</xdr:rowOff>
    </xdr:from>
    <xdr:to>
      <xdr:col>17</xdr:col>
      <xdr:colOff>608574</xdr:colOff>
      <xdr:row>28</xdr:row>
      <xdr:rowOff>130703</xdr:rowOff>
    </xdr:to>
    <xdr:pic>
      <xdr:nvPicPr>
        <xdr:cNvPr id="80" name="Picture 79" descr="C:\Users\ghsamiol\AppData\Local\Microsoft\Windows\Temporary Internet Files\Content.Outlook\KIHGFEC9\Picture3.jpg"/>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137723" y="5200334"/>
          <a:ext cx="919651" cy="483444"/>
        </a:xfrm>
        <a:prstGeom prst="rect">
          <a:avLst/>
        </a:prstGeom>
        <a:ln>
          <a:noFill/>
        </a:ln>
        <a:effectLst>
          <a:softEdge rad="112500"/>
        </a:effec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139699</xdr:colOff>
      <xdr:row>4</xdr:row>
      <xdr:rowOff>142875</xdr:rowOff>
    </xdr:from>
    <xdr:to>
      <xdr:col>13</xdr:col>
      <xdr:colOff>317680</xdr:colOff>
      <xdr:row>23</xdr:row>
      <xdr:rowOff>252603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571500</xdr:colOff>
      <xdr:row>4</xdr:row>
      <xdr:rowOff>95248</xdr:rowOff>
    </xdr:from>
    <xdr:to>
      <xdr:col>28</xdr:col>
      <xdr:colOff>137160</xdr:colOff>
      <xdr:row>23</xdr:row>
      <xdr:rowOff>204976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168727</xdr:colOff>
      <xdr:row>25</xdr:row>
      <xdr:rowOff>271234</xdr:rowOff>
    </xdr:from>
    <xdr:to>
      <xdr:col>13</xdr:col>
      <xdr:colOff>392428</xdr:colOff>
      <xdr:row>44</xdr:row>
      <xdr:rowOff>260131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610053</xdr:colOff>
      <xdr:row>25</xdr:row>
      <xdr:rowOff>271234</xdr:rowOff>
    </xdr:from>
    <xdr:to>
      <xdr:col>28</xdr:col>
      <xdr:colOff>221433</xdr:colOff>
      <xdr:row>44</xdr:row>
      <xdr:rowOff>260131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154213</xdr:colOff>
      <xdr:row>46</xdr:row>
      <xdr:rowOff>169635</xdr:rowOff>
    </xdr:from>
    <xdr:to>
      <xdr:col>13</xdr:col>
      <xdr:colOff>377914</xdr:colOff>
      <xdr:row>64</xdr:row>
      <xdr:rowOff>158532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43088</xdr:colOff>
      <xdr:row>46</xdr:row>
      <xdr:rowOff>144235</xdr:rowOff>
    </xdr:from>
    <xdr:to>
      <xdr:col>28</xdr:col>
      <xdr:colOff>266789</xdr:colOff>
      <xdr:row>64</xdr:row>
      <xdr:rowOff>133132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161016</xdr:colOff>
      <xdr:row>68</xdr:row>
      <xdr:rowOff>126998</xdr:rowOff>
    </xdr:from>
    <xdr:to>
      <xdr:col>13</xdr:col>
      <xdr:colOff>384717</xdr:colOff>
      <xdr:row>109</xdr:row>
      <xdr:rowOff>34252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206375</xdr:colOff>
      <xdr:row>1</xdr:row>
      <xdr:rowOff>63500</xdr:rowOff>
    </xdr:from>
    <xdr:to>
      <xdr:col>14</xdr:col>
      <xdr:colOff>534457</xdr:colOff>
      <xdr:row>3</xdr:row>
      <xdr:rowOff>10584</xdr:rowOff>
    </xdr:to>
    <xdr:sp macro="" textlink="">
      <xdr:nvSpPr>
        <xdr:cNvPr id="13" name="Round Diagonal Corner Rectangle 12">
          <a:hlinkClick xmlns:r="http://schemas.openxmlformats.org/officeDocument/2006/relationships" r:id="rId8"/>
        </xdr:cNvPr>
        <xdr:cNvSpPr/>
      </xdr:nvSpPr>
      <xdr:spPr>
        <a:xfrm>
          <a:off x="8048625" y="238125"/>
          <a:ext cx="931332" cy="423334"/>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200" b="1"/>
            <a:t>Data Input</a:t>
          </a:r>
        </a:p>
      </xdr:txBody>
    </xdr:sp>
    <xdr:clientData/>
  </xdr:twoCellAnchor>
  <xdr:twoCellAnchor>
    <xdr:from>
      <xdr:col>18</xdr:col>
      <xdr:colOff>158750</xdr:colOff>
      <xdr:row>0</xdr:row>
      <xdr:rowOff>158750</xdr:rowOff>
    </xdr:from>
    <xdr:to>
      <xdr:col>29</xdr:col>
      <xdr:colOff>373126</xdr:colOff>
      <xdr:row>3</xdr:row>
      <xdr:rowOff>81534</xdr:rowOff>
    </xdr:to>
    <xdr:grpSp>
      <xdr:nvGrpSpPr>
        <xdr:cNvPr id="6" name="Group 5"/>
        <xdr:cNvGrpSpPr/>
      </xdr:nvGrpSpPr>
      <xdr:grpSpPr>
        <a:xfrm>
          <a:off x="11327493" y="158750"/>
          <a:ext cx="7039719" cy="575927"/>
          <a:chOff x="11017250" y="158750"/>
          <a:chExt cx="6850126" cy="573659"/>
        </a:xfrm>
      </xdr:grpSpPr>
      <xdr:sp macro="" textlink="">
        <xdr:nvSpPr>
          <xdr:cNvPr id="21" name="Oval 20">
            <a:hlinkClick xmlns:r="http://schemas.openxmlformats.org/officeDocument/2006/relationships" r:id="rId9"/>
          </xdr:cNvPr>
          <xdr:cNvSpPr/>
        </xdr:nvSpPr>
        <xdr:spPr>
          <a:xfrm>
            <a:off x="11017250" y="158750"/>
            <a:ext cx="722376" cy="557784"/>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M</a:t>
            </a:r>
          </a:p>
        </xdr:txBody>
      </xdr:sp>
      <xdr:sp macro="" textlink="">
        <xdr:nvSpPr>
          <xdr:cNvPr id="22" name="Oval 21">
            <a:hlinkClick xmlns:r="http://schemas.openxmlformats.org/officeDocument/2006/relationships" r:id="rId10"/>
          </xdr:cNvPr>
          <xdr:cNvSpPr/>
        </xdr:nvSpPr>
        <xdr:spPr>
          <a:xfrm>
            <a:off x="12271375" y="158750"/>
            <a:ext cx="722376" cy="557784"/>
          </a:xfrm>
          <a:prstGeom prst="ellipse">
            <a:avLst/>
          </a:prstGeom>
          <a:solidFill>
            <a:schemeClr val="accent4"/>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P</a:t>
            </a:r>
          </a:p>
        </xdr:txBody>
      </xdr:sp>
      <xdr:sp macro="" textlink="">
        <xdr:nvSpPr>
          <xdr:cNvPr id="23" name="Oval 22">
            <a:hlinkClick xmlns:r="http://schemas.openxmlformats.org/officeDocument/2006/relationships" r:id="rId11"/>
          </xdr:cNvPr>
          <xdr:cNvSpPr/>
        </xdr:nvSpPr>
        <xdr:spPr>
          <a:xfrm>
            <a:off x="13509625" y="174625"/>
            <a:ext cx="722376" cy="55778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D</a:t>
            </a:r>
          </a:p>
        </xdr:txBody>
      </xdr:sp>
      <xdr:sp macro="" textlink="">
        <xdr:nvSpPr>
          <xdr:cNvPr id="25" name="Oval 24">
            <a:hlinkClick xmlns:r="http://schemas.openxmlformats.org/officeDocument/2006/relationships" r:id="rId12"/>
          </xdr:cNvPr>
          <xdr:cNvSpPr/>
        </xdr:nvSpPr>
        <xdr:spPr>
          <a:xfrm>
            <a:off x="14716125" y="174625"/>
            <a:ext cx="722376" cy="557784"/>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Q</a:t>
            </a:r>
          </a:p>
        </xdr:txBody>
      </xdr:sp>
      <xdr:sp macro="" textlink="">
        <xdr:nvSpPr>
          <xdr:cNvPr id="26" name="Oval 25">
            <a:hlinkClick xmlns:r="http://schemas.openxmlformats.org/officeDocument/2006/relationships" r:id="rId13"/>
          </xdr:cNvPr>
          <xdr:cNvSpPr/>
        </xdr:nvSpPr>
        <xdr:spPr>
          <a:xfrm>
            <a:off x="15970250" y="158750"/>
            <a:ext cx="722376" cy="557784"/>
          </a:xfrm>
          <a:prstGeom prst="ellipse">
            <a:avLst/>
          </a:prstGeom>
          <a:solidFill>
            <a:srgbClr val="B8B4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C</a:t>
            </a:r>
          </a:p>
        </xdr:txBody>
      </xdr:sp>
      <xdr:sp macro="" textlink="">
        <xdr:nvSpPr>
          <xdr:cNvPr id="16" name="Oval 15">
            <a:hlinkClick xmlns:r="http://schemas.openxmlformats.org/officeDocument/2006/relationships" r:id="rId14"/>
          </xdr:cNvPr>
          <xdr:cNvSpPr/>
        </xdr:nvSpPr>
        <xdr:spPr>
          <a:xfrm>
            <a:off x="17145000" y="174625"/>
            <a:ext cx="722376" cy="557784"/>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37</xdr:col>
      <xdr:colOff>326568</xdr:colOff>
      <xdr:row>5</xdr:row>
      <xdr:rowOff>0</xdr:rowOff>
    </xdr:from>
    <xdr:to>
      <xdr:col>45</xdr:col>
      <xdr:colOff>176893</xdr:colOff>
      <xdr:row>12</xdr:row>
      <xdr:rowOff>176893</xdr:rowOff>
    </xdr:to>
    <xdr:graphicFrame macro="">
      <xdr:nvGraphicFramePr>
        <xdr:cNvPr id="18"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46</xdr:col>
      <xdr:colOff>0</xdr:colOff>
      <xdr:row>5</xdr:row>
      <xdr:rowOff>0</xdr:rowOff>
    </xdr:from>
    <xdr:to>
      <xdr:col>54</xdr:col>
      <xdr:colOff>141212</xdr:colOff>
      <xdr:row>12</xdr:row>
      <xdr:rowOff>162983</xdr:rowOff>
    </xdr:to>
    <xdr:graphicFrame macro="">
      <xdr:nvGraphicFramePr>
        <xdr:cNvPr id="19"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46</xdr:col>
      <xdr:colOff>57150</xdr:colOff>
      <xdr:row>17</xdr:row>
      <xdr:rowOff>71444</xdr:rowOff>
    </xdr:from>
    <xdr:to>
      <xdr:col>54</xdr:col>
      <xdr:colOff>169788</xdr:colOff>
      <xdr:row>26</xdr:row>
      <xdr:rowOff>224901</xdr:rowOff>
    </xdr:to>
    <xdr:graphicFrame macro="">
      <xdr:nvGraphicFramePr>
        <xdr:cNvPr id="20"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326568</xdr:colOff>
      <xdr:row>17</xdr:row>
      <xdr:rowOff>71444</xdr:rowOff>
    </xdr:from>
    <xdr:to>
      <xdr:col>45</xdr:col>
      <xdr:colOff>247650</xdr:colOff>
      <xdr:row>26</xdr:row>
      <xdr:rowOff>300043</xdr:rowOff>
    </xdr:to>
    <xdr:graphicFrame macro="">
      <xdr:nvGraphicFramePr>
        <xdr:cNvPr id="24"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54</xdr:col>
      <xdr:colOff>419100</xdr:colOff>
      <xdr:row>5</xdr:row>
      <xdr:rowOff>95250</xdr:rowOff>
    </xdr:from>
    <xdr:to>
      <xdr:col>62</xdr:col>
      <xdr:colOff>588887</xdr:colOff>
      <xdr:row>12</xdr:row>
      <xdr:rowOff>150283</xdr:rowOff>
    </xdr:to>
    <xdr:graphicFrame macro="">
      <xdr:nvGraphicFramePr>
        <xdr:cNvPr id="2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55</xdr:col>
      <xdr:colOff>0</xdr:colOff>
      <xdr:row>17</xdr:row>
      <xdr:rowOff>71444</xdr:rowOff>
    </xdr:from>
    <xdr:to>
      <xdr:col>62</xdr:col>
      <xdr:colOff>431800</xdr:colOff>
      <xdr:row>26</xdr:row>
      <xdr:rowOff>245010</xdr:rowOff>
    </xdr:to>
    <xdr:graphicFrame macro="">
      <xdr:nvGraphicFramePr>
        <xdr:cNvPr id="2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37</xdr:col>
      <xdr:colOff>299353</xdr:colOff>
      <xdr:row>29</xdr:row>
      <xdr:rowOff>299358</xdr:rowOff>
    </xdr:from>
    <xdr:to>
      <xdr:col>45</xdr:col>
      <xdr:colOff>431040</xdr:colOff>
      <xdr:row>37</xdr:row>
      <xdr:rowOff>57907</xdr:rowOff>
    </xdr:to>
    <xdr:graphicFrame macro="">
      <xdr:nvGraphicFramePr>
        <xdr:cNvPr id="2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367393</xdr:colOff>
      <xdr:row>0</xdr:row>
      <xdr:rowOff>40825</xdr:rowOff>
    </xdr:from>
    <xdr:to>
      <xdr:col>21</xdr:col>
      <xdr:colOff>198665</xdr:colOff>
      <xdr:row>4</xdr:row>
      <xdr:rowOff>138798</xdr:rowOff>
    </xdr:to>
    <xdr:sp macro="" textlink="">
      <xdr:nvSpPr>
        <xdr:cNvPr id="31" name="Left Arrow 30">
          <a:hlinkClick xmlns:r="http://schemas.openxmlformats.org/officeDocument/2006/relationships" r:id="rId22"/>
        </xdr:cNvPr>
        <xdr:cNvSpPr/>
      </xdr:nvSpPr>
      <xdr:spPr>
        <a:xfrm>
          <a:off x="9552214" y="40825"/>
          <a:ext cx="3505201" cy="1009652"/>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1533525</xdr:colOff>
      <xdr:row>0</xdr:row>
      <xdr:rowOff>9524</xdr:rowOff>
    </xdr:from>
    <xdr:to>
      <xdr:col>2</xdr:col>
      <xdr:colOff>3371850</xdr:colOff>
      <xdr:row>1</xdr:row>
      <xdr:rowOff>171449</xdr:rowOff>
    </xdr:to>
    <xdr:sp macro="" textlink="">
      <xdr:nvSpPr>
        <xdr:cNvPr id="3" name="Round Diagonal Corner Rectangle 2">
          <a:hlinkClick xmlns:r="http://schemas.openxmlformats.org/officeDocument/2006/relationships" r:id="rId1"/>
        </xdr:cNvPr>
        <xdr:cNvSpPr/>
      </xdr:nvSpPr>
      <xdr:spPr>
        <a:xfrm>
          <a:off x="5295900" y="9524"/>
          <a:ext cx="1838325" cy="333375"/>
        </a:xfrm>
        <a:prstGeom prst="round2Diag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1400" b="1"/>
            <a:t>     Back to</a:t>
          </a:r>
          <a:r>
            <a:rPr lang="en-US" sz="1400" b="1" baseline="0"/>
            <a:t> Summary</a:t>
          </a:r>
          <a:endParaRPr lang="en-US" sz="1400" b="1"/>
        </a:p>
      </xdr:txBody>
    </xdr:sp>
    <xdr:clientData/>
  </xdr:twoCellAnchor>
  <xdr:twoCellAnchor>
    <xdr:from>
      <xdr:col>3</xdr:col>
      <xdr:colOff>0</xdr:colOff>
      <xdr:row>0</xdr:row>
      <xdr:rowOff>0</xdr:rowOff>
    </xdr:from>
    <xdr:to>
      <xdr:col>4</xdr:col>
      <xdr:colOff>236007</xdr:colOff>
      <xdr:row>1</xdr:row>
      <xdr:rowOff>156634</xdr:rowOff>
    </xdr:to>
    <xdr:sp macro="" textlink="">
      <xdr:nvSpPr>
        <xdr:cNvPr id="5" name="Round Diagonal Corner Rectangle 4">
          <a:hlinkClick xmlns:r="http://schemas.openxmlformats.org/officeDocument/2006/relationships" r:id="rId2"/>
        </xdr:cNvPr>
        <xdr:cNvSpPr/>
      </xdr:nvSpPr>
      <xdr:spPr>
        <a:xfrm>
          <a:off x="8124825" y="0"/>
          <a:ext cx="931332" cy="328084"/>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200" b="1"/>
            <a:t>Menu</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14</xdr:col>
      <xdr:colOff>539750</xdr:colOff>
      <xdr:row>26</xdr:row>
      <xdr:rowOff>95249</xdr:rowOff>
    </xdr:from>
    <xdr:to>
      <xdr:col>28</xdr:col>
      <xdr:colOff>151130</xdr:colOff>
      <xdr:row>44</xdr:row>
      <xdr:rowOff>84146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483466</xdr:colOff>
      <xdr:row>6</xdr:row>
      <xdr:rowOff>0</xdr:rowOff>
    </xdr:from>
    <xdr:to>
      <xdr:col>28</xdr:col>
      <xdr:colOff>94846</xdr:colOff>
      <xdr:row>24</xdr:row>
      <xdr:rowOff>356290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146049</xdr:colOff>
      <xdr:row>26</xdr:row>
      <xdr:rowOff>111123</xdr:rowOff>
    </xdr:from>
    <xdr:to>
      <xdr:col>13</xdr:col>
      <xdr:colOff>369750</xdr:colOff>
      <xdr:row>44</xdr:row>
      <xdr:rowOff>100020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365125</xdr:colOff>
      <xdr:row>2</xdr:row>
      <xdr:rowOff>0</xdr:rowOff>
    </xdr:from>
    <xdr:to>
      <xdr:col>12</xdr:col>
      <xdr:colOff>89957</xdr:colOff>
      <xdr:row>3</xdr:row>
      <xdr:rowOff>169334</xdr:rowOff>
    </xdr:to>
    <xdr:sp macro="" textlink="">
      <xdr:nvSpPr>
        <xdr:cNvPr id="14" name="Round Diagonal Corner Rectangle 13">
          <a:hlinkClick xmlns:r="http://schemas.openxmlformats.org/officeDocument/2006/relationships" r:id="rId4"/>
        </xdr:cNvPr>
        <xdr:cNvSpPr/>
      </xdr:nvSpPr>
      <xdr:spPr>
        <a:xfrm>
          <a:off x="6397625" y="222250"/>
          <a:ext cx="931332" cy="328084"/>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200" b="1"/>
            <a:t>Data Input</a:t>
          </a:r>
        </a:p>
      </xdr:txBody>
    </xdr:sp>
    <xdr:clientData/>
  </xdr:twoCellAnchor>
  <xdr:twoCellAnchor>
    <xdr:from>
      <xdr:col>15</xdr:col>
      <xdr:colOff>381000</xdr:colOff>
      <xdr:row>1</xdr:row>
      <xdr:rowOff>142874</xdr:rowOff>
    </xdr:from>
    <xdr:to>
      <xdr:col>16</xdr:col>
      <xdr:colOff>500126</xdr:colOff>
      <xdr:row>4</xdr:row>
      <xdr:rowOff>145033</xdr:rowOff>
    </xdr:to>
    <xdr:sp macro="" textlink="">
      <xdr:nvSpPr>
        <xdr:cNvPr id="36" name="Oval 35">
          <a:hlinkClick xmlns:r="http://schemas.openxmlformats.org/officeDocument/2006/relationships" r:id="rId5"/>
        </xdr:cNvPr>
        <xdr:cNvSpPr/>
      </xdr:nvSpPr>
      <xdr:spPr>
        <a:xfrm>
          <a:off x="9429750" y="142874"/>
          <a:ext cx="722376" cy="557784"/>
        </a:xfrm>
        <a:prstGeom prst="ellipse">
          <a:avLst/>
        </a:prstGeom>
        <a:solidFill>
          <a:schemeClr val="accent4"/>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P</a:t>
          </a:r>
        </a:p>
      </xdr:txBody>
    </xdr:sp>
    <xdr:clientData/>
  </xdr:twoCellAnchor>
  <xdr:twoCellAnchor>
    <xdr:from>
      <xdr:col>18</xdr:col>
      <xdr:colOff>174625</xdr:colOff>
      <xdr:row>1</xdr:row>
      <xdr:rowOff>158749</xdr:rowOff>
    </xdr:from>
    <xdr:to>
      <xdr:col>19</xdr:col>
      <xdr:colOff>293751</xdr:colOff>
      <xdr:row>5</xdr:row>
      <xdr:rowOff>2158</xdr:rowOff>
    </xdr:to>
    <xdr:sp macro="" textlink="">
      <xdr:nvSpPr>
        <xdr:cNvPr id="37" name="Oval 36">
          <a:hlinkClick xmlns:r="http://schemas.openxmlformats.org/officeDocument/2006/relationships" r:id="rId6"/>
        </xdr:cNvPr>
        <xdr:cNvSpPr/>
      </xdr:nvSpPr>
      <xdr:spPr>
        <a:xfrm>
          <a:off x="11033125" y="158749"/>
          <a:ext cx="722376" cy="55778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D</a:t>
          </a:r>
        </a:p>
      </xdr:txBody>
    </xdr:sp>
    <xdr:clientData/>
  </xdr:twoCellAnchor>
  <xdr:twoCellAnchor>
    <xdr:from>
      <xdr:col>20</xdr:col>
      <xdr:colOff>460375</xdr:colOff>
      <xdr:row>1</xdr:row>
      <xdr:rowOff>158749</xdr:rowOff>
    </xdr:from>
    <xdr:to>
      <xdr:col>21</xdr:col>
      <xdr:colOff>579501</xdr:colOff>
      <xdr:row>5</xdr:row>
      <xdr:rowOff>2158</xdr:rowOff>
    </xdr:to>
    <xdr:sp macro="" textlink="">
      <xdr:nvSpPr>
        <xdr:cNvPr id="38" name="Oval 37">
          <a:hlinkClick xmlns:r="http://schemas.openxmlformats.org/officeDocument/2006/relationships" r:id="rId7"/>
        </xdr:cNvPr>
        <xdr:cNvSpPr/>
      </xdr:nvSpPr>
      <xdr:spPr>
        <a:xfrm>
          <a:off x="12525375" y="158749"/>
          <a:ext cx="722376" cy="557784"/>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S</a:t>
          </a:r>
        </a:p>
      </xdr:txBody>
    </xdr:sp>
    <xdr:clientData/>
  </xdr:twoCellAnchor>
  <xdr:twoCellAnchor>
    <xdr:from>
      <xdr:col>23</xdr:col>
      <xdr:colOff>174625</xdr:colOff>
      <xdr:row>1</xdr:row>
      <xdr:rowOff>158749</xdr:rowOff>
    </xdr:from>
    <xdr:to>
      <xdr:col>24</xdr:col>
      <xdr:colOff>293751</xdr:colOff>
      <xdr:row>5</xdr:row>
      <xdr:rowOff>2158</xdr:rowOff>
    </xdr:to>
    <xdr:sp macro="" textlink="">
      <xdr:nvSpPr>
        <xdr:cNvPr id="39" name="Oval 38">
          <a:hlinkClick xmlns:r="http://schemas.openxmlformats.org/officeDocument/2006/relationships" r:id="rId8"/>
        </xdr:cNvPr>
        <xdr:cNvSpPr/>
      </xdr:nvSpPr>
      <xdr:spPr>
        <a:xfrm>
          <a:off x="14049375" y="158749"/>
          <a:ext cx="722376" cy="557784"/>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Q</a:t>
          </a:r>
        </a:p>
      </xdr:txBody>
    </xdr:sp>
    <xdr:clientData/>
  </xdr:twoCellAnchor>
  <xdr:twoCellAnchor>
    <xdr:from>
      <xdr:col>25</xdr:col>
      <xdr:colOff>587375</xdr:colOff>
      <xdr:row>1</xdr:row>
      <xdr:rowOff>142874</xdr:rowOff>
    </xdr:from>
    <xdr:to>
      <xdr:col>27</xdr:col>
      <xdr:colOff>103251</xdr:colOff>
      <xdr:row>4</xdr:row>
      <xdr:rowOff>145033</xdr:rowOff>
    </xdr:to>
    <xdr:sp macro="" textlink="">
      <xdr:nvSpPr>
        <xdr:cNvPr id="40" name="Oval 39">
          <a:hlinkClick xmlns:r="http://schemas.openxmlformats.org/officeDocument/2006/relationships" r:id="rId9"/>
        </xdr:cNvPr>
        <xdr:cNvSpPr/>
      </xdr:nvSpPr>
      <xdr:spPr>
        <a:xfrm>
          <a:off x="15668625" y="142874"/>
          <a:ext cx="722376" cy="557784"/>
        </a:xfrm>
        <a:prstGeom prst="ellipse">
          <a:avLst/>
        </a:prstGeom>
        <a:solidFill>
          <a:srgbClr val="B8B4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C</a:t>
          </a:r>
        </a:p>
      </xdr:txBody>
    </xdr:sp>
    <xdr:clientData/>
  </xdr:twoCellAnchor>
  <xdr:twoCellAnchor>
    <xdr:from>
      <xdr:col>28</xdr:col>
      <xdr:colOff>127000</xdr:colOff>
      <xdr:row>1</xdr:row>
      <xdr:rowOff>158750</xdr:rowOff>
    </xdr:from>
    <xdr:to>
      <xdr:col>29</xdr:col>
      <xdr:colOff>246126</xdr:colOff>
      <xdr:row>5</xdr:row>
      <xdr:rowOff>2159</xdr:rowOff>
    </xdr:to>
    <xdr:sp macro="" textlink="">
      <xdr:nvSpPr>
        <xdr:cNvPr id="16" name="Oval 15">
          <a:hlinkClick xmlns:r="http://schemas.openxmlformats.org/officeDocument/2006/relationships" r:id="rId10"/>
        </xdr:cNvPr>
        <xdr:cNvSpPr/>
      </xdr:nvSpPr>
      <xdr:spPr>
        <a:xfrm>
          <a:off x="17018000" y="158750"/>
          <a:ext cx="722376" cy="557784"/>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T</a:t>
          </a:r>
        </a:p>
      </xdr:txBody>
    </xdr:sp>
    <xdr:clientData/>
  </xdr:twoCellAnchor>
  <xdr:twoCellAnchor>
    <xdr:from>
      <xdr:col>0</xdr:col>
      <xdr:colOff>23090</xdr:colOff>
      <xdr:row>5</xdr:row>
      <xdr:rowOff>222250</xdr:rowOff>
    </xdr:from>
    <xdr:to>
      <xdr:col>13</xdr:col>
      <xdr:colOff>246791</xdr:colOff>
      <xdr:row>24</xdr:row>
      <xdr:rowOff>333611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23283</xdr:colOff>
      <xdr:row>6</xdr:row>
      <xdr:rowOff>0</xdr:rowOff>
    </xdr:from>
    <xdr:to>
      <xdr:col>42</xdr:col>
      <xdr:colOff>518583</xdr:colOff>
      <xdr:row>17</xdr:row>
      <xdr:rowOff>166158</xdr:rowOff>
    </xdr:to>
    <xdr:graphicFrame macro="">
      <xdr:nvGraphicFramePr>
        <xdr:cNvPr id="17"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43</xdr:col>
      <xdr:colOff>466725</xdr:colOff>
      <xdr:row>6</xdr:row>
      <xdr:rowOff>0</xdr:rowOff>
    </xdr:from>
    <xdr:to>
      <xdr:col>51</xdr:col>
      <xdr:colOff>466725</xdr:colOff>
      <xdr:row>17</xdr:row>
      <xdr:rowOff>166158</xdr:rowOff>
    </xdr:to>
    <xdr:graphicFrame macro="">
      <xdr:nvGraphicFramePr>
        <xdr:cNvPr id="18"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35</xdr:col>
      <xdr:colOff>0</xdr:colOff>
      <xdr:row>19</xdr:row>
      <xdr:rowOff>113242</xdr:rowOff>
    </xdr:from>
    <xdr:to>
      <xdr:col>42</xdr:col>
      <xdr:colOff>499533</xdr:colOff>
      <xdr:row>27</xdr:row>
      <xdr:rowOff>62442</xdr:rowOff>
    </xdr:to>
    <xdr:graphicFrame macro="">
      <xdr:nvGraphicFramePr>
        <xdr:cNvPr id="19"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43</xdr:col>
      <xdr:colOff>479880</xdr:colOff>
      <xdr:row>19</xdr:row>
      <xdr:rowOff>94192</xdr:rowOff>
    </xdr:from>
    <xdr:to>
      <xdr:col>51</xdr:col>
      <xdr:colOff>498929</xdr:colOff>
      <xdr:row>27</xdr:row>
      <xdr:rowOff>81492</xdr:rowOff>
    </xdr:to>
    <xdr:graphicFrame macro="">
      <xdr:nvGraphicFramePr>
        <xdr:cNvPr id="20"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244926</xdr:colOff>
      <xdr:row>1</xdr:row>
      <xdr:rowOff>27214</xdr:rowOff>
    </xdr:from>
    <xdr:to>
      <xdr:col>19</xdr:col>
      <xdr:colOff>76199</xdr:colOff>
      <xdr:row>5</xdr:row>
      <xdr:rowOff>70759</xdr:rowOff>
    </xdr:to>
    <xdr:sp macro="" textlink="">
      <xdr:nvSpPr>
        <xdr:cNvPr id="21" name="Left Arrow 20">
          <a:hlinkClick xmlns:r="http://schemas.openxmlformats.org/officeDocument/2006/relationships" r:id="rId16"/>
        </xdr:cNvPr>
        <xdr:cNvSpPr/>
      </xdr:nvSpPr>
      <xdr:spPr>
        <a:xfrm>
          <a:off x="8205105" y="27214"/>
          <a:ext cx="3505201" cy="1009652"/>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69272</xdr:colOff>
      <xdr:row>1</xdr:row>
      <xdr:rowOff>66386</xdr:rowOff>
    </xdr:from>
    <xdr:to>
      <xdr:col>13</xdr:col>
      <xdr:colOff>400240</xdr:colOff>
      <xdr:row>3</xdr:row>
      <xdr:rowOff>14913</xdr:rowOff>
    </xdr:to>
    <xdr:sp macro="" textlink="">
      <xdr:nvSpPr>
        <xdr:cNvPr id="9" name="Round Diagonal Corner Rectangle 8">
          <a:hlinkClick xmlns:r="http://schemas.openxmlformats.org/officeDocument/2006/relationships" r:id="rId1"/>
        </xdr:cNvPr>
        <xdr:cNvSpPr/>
      </xdr:nvSpPr>
      <xdr:spPr>
        <a:xfrm>
          <a:off x="7342908" y="239568"/>
          <a:ext cx="937105" cy="346845"/>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200" b="1"/>
            <a:t>Data Input</a:t>
          </a:r>
        </a:p>
      </xdr:txBody>
    </xdr:sp>
    <xdr:clientData/>
  </xdr:twoCellAnchor>
  <xdr:twoCellAnchor>
    <xdr:from>
      <xdr:col>0</xdr:col>
      <xdr:colOff>428625</xdr:colOff>
      <xdr:row>4</xdr:row>
      <xdr:rowOff>158748</xdr:rowOff>
    </xdr:from>
    <xdr:to>
      <xdr:col>14</xdr:col>
      <xdr:colOff>7724</xdr:colOff>
      <xdr:row>27</xdr:row>
      <xdr:rowOff>283716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412751</xdr:colOff>
      <xdr:row>4</xdr:row>
      <xdr:rowOff>168274</xdr:rowOff>
    </xdr:from>
    <xdr:to>
      <xdr:col>27</xdr:col>
      <xdr:colOff>601450</xdr:colOff>
      <xdr:row>27</xdr:row>
      <xdr:rowOff>286315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427182</xdr:colOff>
      <xdr:row>29</xdr:row>
      <xdr:rowOff>46193</xdr:rowOff>
    </xdr:from>
    <xdr:to>
      <xdr:col>14</xdr:col>
      <xdr:colOff>6281</xdr:colOff>
      <xdr:row>44</xdr:row>
      <xdr:rowOff>49934</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458932</xdr:colOff>
      <xdr:row>29</xdr:row>
      <xdr:rowOff>46193</xdr:rowOff>
    </xdr:from>
    <xdr:to>
      <xdr:col>28</xdr:col>
      <xdr:colOff>38031</xdr:colOff>
      <xdr:row>44</xdr:row>
      <xdr:rowOff>49934</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408419</xdr:colOff>
      <xdr:row>45</xdr:row>
      <xdr:rowOff>132784</xdr:rowOff>
    </xdr:from>
    <xdr:to>
      <xdr:col>13</xdr:col>
      <xdr:colOff>593654</xdr:colOff>
      <xdr:row>78</xdr:row>
      <xdr:rowOff>32616</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471919</xdr:colOff>
      <xdr:row>45</xdr:row>
      <xdr:rowOff>116909</xdr:rowOff>
    </xdr:from>
    <xdr:to>
      <xdr:col>28</xdr:col>
      <xdr:colOff>51018</xdr:colOff>
      <xdr:row>78</xdr:row>
      <xdr:rowOff>16741</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63500</xdr:colOff>
      <xdr:row>0</xdr:row>
      <xdr:rowOff>127000</xdr:rowOff>
    </xdr:from>
    <xdr:to>
      <xdr:col>27</xdr:col>
      <xdr:colOff>262001</xdr:colOff>
      <xdr:row>3</xdr:row>
      <xdr:rowOff>129159</xdr:rowOff>
    </xdr:to>
    <xdr:grpSp>
      <xdr:nvGrpSpPr>
        <xdr:cNvPr id="2" name="Group 1"/>
        <xdr:cNvGrpSpPr/>
      </xdr:nvGrpSpPr>
      <xdr:grpSpPr>
        <a:xfrm>
          <a:off x="10038773" y="127000"/>
          <a:ext cx="7056501" cy="653323"/>
          <a:chOff x="9761682" y="127000"/>
          <a:chExt cx="6866001" cy="573659"/>
        </a:xfrm>
      </xdr:grpSpPr>
      <xdr:sp macro="" textlink="">
        <xdr:nvSpPr>
          <xdr:cNvPr id="55" name="Oval 54">
            <a:hlinkClick xmlns:r="http://schemas.openxmlformats.org/officeDocument/2006/relationships" r:id="rId8"/>
          </xdr:cNvPr>
          <xdr:cNvSpPr/>
        </xdr:nvSpPr>
        <xdr:spPr>
          <a:xfrm>
            <a:off x="9761682" y="142875"/>
            <a:ext cx="725262" cy="557784"/>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M</a:t>
            </a:r>
          </a:p>
        </xdr:txBody>
      </xdr:sp>
      <xdr:sp macro="" textlink="">
        <xdr:nvSpPr>
          <xdr:cNvPr id="56" name="Oval 55">
            <a:hlinkClick xmlns:r="http://schemas.openxmlformats.org/officeDocument/2006/relationships" r:id="rId9"/>
          </xdr:cNvPr>
          <xdr:cNvSpPr/>
        </xdr:nvSpPr>
        <xdr:spPr>
          <a:xfrm>
            <a:off x="10910455" y="142875"/>
            <a:ext cx="725262" cy="557784"/>
          </a:xfrm>
          <a:prstGeom prst="ellipse">
            <a:avLst/>
          </a:prstGeom>
          <a:solidFill>
            <a:srgbClr val="8064A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P</a:t>
            </a:r>
          </a:p>
        </xdr:txBody>
      </xdr:sp>
      <xdr:sp macro="" textlink="">
        <xdr:nvSpPr>
          <xdr:cNvPr id="57" name="Oval 56">
            <a:hlinkClick xmlns:r="http://schemas.openxmlformats.org/officeDocument/2006/relationships" r:id="rId10"/>
          </xdr:cNvPr>
          <xdr:cNvSpPr/>
        </xdr:nvSpPr>
        <xdr:spPr>
          <a:xfrm>
            <a:off x="12249727" y="142875"/>
            <a:ext cx="725263" cy="55778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D</a:t>
            </a:r>
          </a:p>
        </xdr:txBody>
      </xdr:sp>
      <xdr:sp macro="" textlink="">
        <xdr:nvSpPr>
          <xdr:cNvPr id="58" name="Oval 57">
            <a:hlinkClick xmlns:r="http://schemas.openxmlformats.org/officeDocument/2006/relationships" r:id="rId11"/>
          </xdr:cNvPr>
          <xdr:cNvSpPr/>
        </xdr:nvSpPr>
        <xdr:spPr>
          <a:xfrm>
            <a:off x="13477875" y="127000"/>
            <a:ext cx="725262" cy="557784"/>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S</a:t>
            </a:r>
          </a:p>
        </xdr:txBody>
      </xdr:sp>
      <xdr:sp macro="" textlink="">
        <xdr:nvSpPr>
          <xdr:cNvPr id="60" name="Oval 59">
            <a:hlinkClick xmlns:r="http://schemas.openxmlformats.org/officeDocument/2006/relationships" r:id="rId12"/>
          </xdr:cNvPr>
          <xdr:cNvSpPr/>
        </xdr:nvSpPr>
        <xdr:spPr>
          <a:xfrm>
            <a:off x="14674273" y="127000"/>
            <a:ext cx="725262" cy="557784"/>
          </a:xfrm>
          <a:prstGeom prst="ellipse">
            <a:avLst/>
          </a:prstGeom>
          <a:solidFill>
            <a:srgbClr val="B8B4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C</a:t>
            </a:r>
          </a:p>
        </xdr:txBody>
      </xdr:sp>
      <xdr:sp macro="" textlink="">
        <xdr:nvSpPr>
          <xdr:cNvPr id="16" name="Oval 15">
            <a:hlinkClick xmlns:r="http://schemas.openxmlformats.org/officeDocument/2006/relationships" r:id="rId13"/>
          </xdr:cNvPr>
          <xdr:cNvSpPr/>
        </xdr:nvSpPr>
        <xdr:spPr>
          <a:xfrm>
            <a:off x="15902420" y="127000"/>
            <a:ext cx="725263" cy="557784"/>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0</xdr:col>
      <xdr:colOff>519546</xdr:colOff>
      <xdr:row>81</xdr:row>
      <xdr:rowOff>51955</xdr:rowOff>
    </xdr:from>
    <xdr:to>
      <xdr:col>14</xdr:col>
      <xdr:colOff>98645</xdr:colOff>
      <xdr:row>132</xdr:row>
      <xdr:rowOff>73015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590549</xdr:colOff>
      <xdr:row>32</xdr:row>
      <xdr:rowOff>158269</xdr:rowOff>
    </xdr:from>
    <xdr:to>
      <xdr:col>41</xdr:col>
      <xdr:colOff>492317</xdr:colOff>
      <xdr:row>39</xdr:row>
      <xdr:rowOff>342997</xdr:rowOff>
    </xdr:to>
    <xdr:graphicFrame macro="">
      <xdr:nvGraphicFramePr>
        <xdr:cNvPr id="19"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42</xdr:col>
      <xdr:colOff>387543</xdr:colOff>
      <xdr:row>5</xdr:row>
      <xdr:rowOff>0</xdr:rowOff>
    </xdr:from>
    <xdr:to>
      <xdr:col>50</xdr:col>
      <xdr:colOff>383502</xdr:colOff>
      <xdr:row>20</xdr:row>
      <xdr:rowOff>197427</xdr:rowOff>
    </xdr:to>
    <xdr:graphicFrame macro="">
      <xdr:nvGraphicFramePr>
        <xdr:cNvPr id="20"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51</xdr:col>
      <xdr:colOff>297873</xdr:colOff>
      <xdr:row>5</xdr:row>
      <xdr:rowOff>48971</xdr:rowOff>
    </xdr:from>
    <xdr:to>
      <xdr:col>59</xdr:col>
      <xdr:colOff>171066</xdr:colOff>
      <xdr:row>20</xdr:row>
      <xdr:rowOff>281323</xdr:rowOff>
    </xdr:to>
    <xdr:graphicFrame macro="">
      <xdr:nvGraphicFramePr>
        <xdr:cNvPr id="21"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0</xdr:colOff>
      <xdr:row>5</xdr:row>
      <xdr:rowOff>28575</xdr:rowOff>
    </xdr:from>
    <xdr:to>
      <xdr:col>42</xdr:col>
      <xdr:colOff>16068</xdr:colOff>
      <xdr:row>20</xdr:row>
      <xdr:rowOff>226002</xdr:rowOff>
    </xdr:to>
    <xdr:graphicFrame macro="">
      <xdr:nvGraphicFramePr>
        <xdr:cNvPr id="2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34</xdr:col>
      <xdr:colOff>0</xdr:colOff>
      <xdr:row>23</xdr:row>
      <xdr:rowOff>69559</xdr:rowOff>
    </xdr:from>
    <xdr:to>
      <xdr:col>41</xdr:col>
      <xdr:colOff>494145</xdr:colOff>
      <xdr:row>30</xdr:row>
      <xdr:rowOff>228886</xdr:rowOff>
    </xdr:to>
    <xdr:graphicFrame macro="">
      <xdr:nvGraphicFramePr>
        <xdr:cNvPr id="2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51</xdr:col>
      <xdr:colOff>289599</xdr:colOff>
      <xdr:row>23</xdr:row>
      <xdr:rowOff>162404</xdr:rowOff>
    </xdr:from>
    <xdr:to>
      <xdr:col>59</xdr:col>
      <xdr:colOff>186075</xdr:colOff>
      <xdr:row>30</xdr:row>
      <xdr:rowOff>347131</xdr:rowOff>
    </xdr:to>
    <xdr:graphicFrame macro="">
      <xdr:nvGraphicFramePr>
        <xdr:cNvPr id="27"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387543</xdr:colOff>
      <xdr:row>23</xdr:row>
      <xdr:rowOff>79084</xdr:rowOff>
    </xdr:from>
    <xdr:to>
      <xdr:col>50</xdr:col>
      <xdr:colOff>288252</xdr:colOff>
      <xdr:row>30</xdr:row>
      <xdr:rowOff>343186</xdr:rowOff>
    </xdr:to>
    <xdr:graphicFrame macro="">
      <xdr:nvGraphicFramePr>
        <xdr:cNvPr id="28"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190502</xdr:colOff>
      <xdr:row>0</xdr:row>
      <xdr:rowOff>11202</xdr:rowOff>
    </xdr:from>
    <xdr:to>
      <xdr:col>20</xdr:col>
      <xdr:colOff>64997</xdr:colOff>
      <xdr:row>4</xdr:row>
      <xdr:rowOff>146795</xdr:rowOff>
    </xdr:to>
    <xdr:sp macro="" textlink="">
      <xdr:nvSpPr>
        <xdr:cNvPr id="30" name="Left Arrow 29">
          <a:hlinkClick xmlns:r="http://schemas.openxmlformats.org/officeDocument/2006/relationships" r:id="rId22"/>
        </xdr:cNvPr>
        <xdr:cNvSpPr/>
      </xdr:nvSpPr>
      <xdr:spPr>
        <a:xfrm>
          <a:off x="8662149" y="11202"/>
          <a:ext cx="3505201" cy="1009652"/>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twoCellAnchor>
    <xdr:from>
      <xdr:col>16</xdr:col>
      <xdr:colOff>54429</xdr:colOff>
      <xdr:row>24</xdr:row>
      <xdr:rowOff>81644</xdr:rowOff>
    </xdr:from>
    <xdr:to>
      <xdr:col>16</xdr:col>
      <xdr:colOff>503464</xdr:colOff>
      <xdr:row>24</xdr:row>
      <xdr:rowOff>326572</xdr:rowOff>
    </xdr:to>
    <xdr:sp macro="" textlink="">
      <xdr:nvSpPr>
        <xdr:cNvPr id="3" name="TextBox 2"/>
        <xdr:cNvSpPr txBox="1"/>
      </xdr:nvSpPr>
      <xdr:spPr>
        <a:xfrm>
          <a:off x="9851572" y="8218715"/>
          <a:ext cx="449035" cy="244928"/>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N/A</a:t>
          </a:r>
          <a:endParaRPr lang="en-US" sz="1100" b="1">
            <a:solidFill>
              <a:schemeClr val="bg1"/>
            </a:solidFill>
          </a:endParaRPr>
        </a:p>
      </xdr:txBody>
    </xdr:sp>
    <xdr:clientData/>
  </xdr:twoCellAnchor>
  <xdr:twoCellAnchor>
    <xdr:from>
      <xdr:col>1</xdr:col>
      <xdr:colOff>508000</xdr:colOff>
      <xdr:row>40</xdr:row>
      <xdr:rowOff>58965</xdr:rowOff>
    </xdr:from>
    <xdr:to>
      <xdr:col>2</xdr:col>
      <xdr:colOff>398318</xdr:colOff>
      <xdr:row>40</xdr:row>
      <xdr:rowOff>294409</xdr:rowOff>
    </xdr:to>
    <xdr:sp macro="" textlink="">
      <xdr:nvSpPr>
        <xdr:cNvPr id="33" name="TextBox 32"/>
        <xdr:cNvSpPr txBox="1"/>
      </xdr:nvSpPr>
      <xdr:spPr>
        <a:xfrm>
          <a:off x="1114136" y="13930829"/>
          <a:ext cx="496455" cy="23544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N/A</a:t>
          </a:r>
          <a:endParaRPr lang="en-US" sz="1100" b="1">
            <a:solidFill>
              <a:schemeClr val="bg1"/>
            </a:solidFill>
          </a:endParaRPr>
        </a:p>
      </xdr:txBody>
    </xdr:sp>
    <xdr:clientData/>
  </xdr:twoCellAnchor>
</xdr:wsDr>
</file>

<file path=xl/drawings/drawing17.xml><?xml version="1.0" encoding="utf-8"?>
<c:userShapes xmlns:c="http://schemas.openxmlformats.org/drawingml/2006/chart">
  <cdr:relSizeAnchor xmlns:cdr="http://schemas.openxmlformats.org/drawingml/2006/chartDrawing">
    <cdr:from>
      <cdr:x>0.25955</cdr:x>
      <cdr:y>0.84557</cdr:y>
    </cdr:from>
    <cdr:to>
      <cdr:x>0.3007</cdr:x>
      <cdr:y>0.87356</cdr:y>
    </cdr:to>
    <cdr:sp macro="" textlink="">
      <cdr:nvSpPr>
        <cdr:cNvPr id="2" name="TextBox 2"/>
        <cdr:cNvSpPr txBox="1"/>
      </cdr:nvSpPr>
      <cdr:spPr>
        <a:xfrm xmlns:a="http://schemas.openxmlformats.org/drawingml/2006/main">
          <a:off x="2082801" y="7099300"/>
          <a:ext cx="330200" cy="234952"/>
        </a:xfrm>
        <a:prstGeom xmlns:a="http://schemas.openxmlformats.org/drawingml/2006/main" prst="rect">
          <a:avLst/>
        </a:prstGeom>
        <a:solidFill xmlns:a="http://schemas.openxmlformats.org/drawingml/2006/main">
          <a:srgbClr val="00B050"/>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200" b="1"/>
            <a:t>0</a:t>
          </a:r>
          <a:endParaRPr lang="en-US" sz="1100" b="1"/>
        </a:p>
      </cdr:txBody>
    </cdr:sp>
  </cdr:relSizeAnchor>
</c:userShapes>
</file>

<file path=xl/drawings/drawing18.xml><?xml version="1.0" encoding="utf-8"?>
<xdr:wsDr xmlns:xdr="http://schemas.openxmlformats.org/drawingml/2006/spreadsheetDrawing" xmlns:a="http://schemas.openxmlformats.org/drawingml/2006/main">
  <xdr:twoCellAnchor>
    <xdr:from>
      <xdr:col>10</xdr:col>
      <xdr:colOff>412750</xdr:colOff>
      <xdr:row>1</xdr:row>
      <xdr:rowOff>142875</xdr:rowOff>
    </xdr:from>
    <xdr:to>
      <xdr:col>12</xdr:col>
      <xdr:colOff>137582</xdr:colOff>
      <xdr:row>3</xdr:row>
      <xdr:rowOff>89959</xdr:rowOff>
    </xdr:to>
    <xdr:sp macro="" textlink="">
      <xdr:nvSpPr>
        <xdr:cNvPr id="6" name="Round Diagonal Corner Rectangle 5">
          <a:hlinkClick xmlns:r="http://schemas.openxmlformats.org/officeDocument/2006/relationships" r:id="rId1"/>
        </xdr:cNvPr>
        <xdr:cNvSpPr/>
      </xdr:nvSpPr>
      <xdr:spPr>
        <a:xfrm>
          <a:off x="6445250" y="317500"/>
          <a:ext cx="931332" cy="343959"/>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200" b="1"/>
            <a:t>Data Input</a:t>
          </a:r>
        </a:p>
      </xdr:txBody>
    </xdr:sp>
    <xdr:clientData/>
  </xdr:twoCellAnchor>
  <xdr:twoCellAnchor>
    <xdr:from>
      <xdr:col>0</xdr:col>
      <xdr:colOff>396875</xdr:colOff>
      <xdr:row>4</xdr:row>
      <xdr:rowOff>238124</xdr:rowOff>
    </xdr:from>
    <xdr:to>
      <xdr:col>14</xdr:col>
      <xdr:colOff>46355</xdr:colOff>
      <xdr:row>22</xdr:row>
      <xdr:rowOff>210692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257175</xdr:colOff>
      <xdr:row>28</xdr:row>
      <xdr:rowOff>12698</xdr:rowOff>
    </xdr:from>
    <xdr:to>
      <xdr:col>13</xdr:col>
      <xdr:colOff>516255</xdr:colOff>
      <xdr:row>46</xdr:row>
      <xdr:rowOff>99566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317500</xdr:colOff>
      <xdr:row>5</xdr:row>
      <xdr:rowOff>0</xdr:rowOff>
    </xdr:from>
    <xdr:to>
      <xdr:col>27</xdr:col>
      <xdr:colOff>576580</xdr:colOff>
      <xdr:row>22</xdr:row>
      <xdr:rowOff>220218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396875</xdr:colOff>
      <xdr:row>1</xdr:row>
      <xdr:rowOff>31750</xdr:rowOff>
    </xdr:from>
    <xdr:to>
      <xdr:col>27</xdr:col>
      <xdr:colOff>436626</xdr:colOff>
      <xdr:row>4</xdr:row>
      <xdr:rowOff>49784</xdr:rowOff>
    </xdr:to>
    <xdr:grpSp>
      <xdr:nvGrpSpPr>
        <xdr:cNvPr id="2" name="Group 1"/>
        <xdr:cNvGrpSpPr/>
      </xdr:nvGrpSpPr>
      <xdr:grpSpPr>
        <a:xfrm>
          <a:off x="9731375" y="349250"/>
          <a:ext cx="7507351" cy="741934"/>
          <a:chOff x="9445625" y="206375"/>
          <a:chExt cx="7278751" cy="573659"/>
        </a:xfrm>
      </xdr:grpSpPr>
      <xdr:sp macro="" textlink="">
        <xdr:nvSpPr>
          <xdr:cNvPr id="7" name="Oval 6">
            <a:hlinkClick xmlns:r="http://schemas.openxmlformats.org/officeDocument/2006/relationships" r:id="rId5"/>
          </xdr:cNvPr>
          <xdr:cNvSpPr/>
        </xdr:nvSpPr>
        <xdr:spPr>
          <a:xfrm>
            <a:off x="9445625" y="222250"/>
            <a:ext cx="722376" cy="557784"/>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M</a:t>
            </a:r>
          </a:p>
        </xdr:txBody>
      </xdr:sp>
      <xdr:sp macro="" textlink="">
        <xdr:nvSpPr>
          <xdr:cNvPr id="9" name="Oval 8">
            <a:hlinkClick xmlns:r="http://schemas.openxmlformats.org/officeDocument/2006/relationships" r:id="rId6"/>
          </xdr:cNvPr>
          <xdr:cNvSpPr/>
        </xdr:nvSpPr>
        <xdr:spPr>
          <a:xfrm>
            <a:off x="10620375" y="222250"/>
            <a:ext cx="722376" cy="55778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D</a:t>
            </a:r>
          </a:p>
        </xdr:txBody>
      </xdr:sp>
      <xdr:sp macro="" textlink="">
        <xdr:nvSpPr>
          <xdr:cNvPr id="10" name="Oval 9">
            <a:hlinkClick xmlns:r="http://schemas.openxmlformats.org/officeDocument/2006/relationships" r:id="rId7"/>
          </xdr:cNvPr>
          <xdr:cNvSpPr/>
        </xdr:nvSpPr>
        <xdr:spPr>
          <a:xfrm>
            <a:off x="11969750" y="222250"/>
            <a:ext cx="722376" cy="557784"/>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S</a:t>
            </a:r>
          </a:p>
        </xdr:txBody>
      </xdr:sp>
      <xdr:sp macro="" textlink="">
        <xdr:nvSpPr>
          <xdr:cNvPr id="14" name="Oval 13">
            <a:hlinkClick xmlns:r="http://schemas.openxmlformats.org/officeDocument/2006/relationships" r:id="rId8"/>
          </xdr:cNvPr>
          <xdr:cNvSpPr/>
        </xdr:nvSpPr>
        <xdr:spPr>
          <a:xfrm>
            <a:off x="13303250" y="222250"/>
            <a:ext cx="722376" cy="557784"/>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Q</a:t>
            </a:r>
          </a:p>
        </xdr:txBody>
      </xdr:sp>
      <xdr:sp macro="" textlink="">
        <xdr:nvSpPr>
          <xdr:cNvPr id="15" name="Oval 14">
            <a:hlinkClick xmlns:r="http://schemas.openxmlformats.org/officeDocument/2006/relationships" r:id="rId9"/>
          </xdr:cNvPr>
          <xdr:cNvSpPr/>
        </xdr:nvSpPr>
        <xdr:spPr>
          <a:xfrm>
            <a:off x="14763750" y="206375"/>
            <a:ext cx="722376" cy="557784"/>
          </a:xfrm>
          <a:prstGeom prst="ellipse">
            <a:avLst/>
          </a:prstGeom>
          <a:solidFill>
            <a:srgbClr val="B8B4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C</a:t>
            </a:r>
          </a:p>
        </xdr:txBody>
      </xdr:sp>
      <xdr:sp macro="" textlink="">
        <xdr:nvSpPr>
          <xdr:cNvPr id="17" name="Oval 16">
            <a:hlinkClick xmlns:r="http://schemas.openxmlformats.org/officeDocument/2006/relationships" r:id="rId10"/>
          </xdr:cNvPr>
          <xdr:cNvSpPr/>
        </xdr:nvSpPr>
        <xdr:spPr>
          <a:xfrm>
            <a:off x="16002000" y="222250"/>
            <a:ext cx="722376" cy="557784"/>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14</xdr:col>
      <xdr:colOff>146050</xdr:colOff>
      <xdr:row>28</xdr:row>
      <xdr:rowOff>44449</xdr:rowOff>
    </xdr:from>
    <xdr:to>
      <xdr:col>27</xdr:col>
      <xdr:colOff>405130</xdr:colOff>
      <xdr:row>46</xdr:row>
      <xdr:rowOff>131317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396875</xdr:colOff>
      <xdr:row>49</xdr:row>
      <xdr:rowOff>174624</xdr:rowOff>
    </xdr:from>
    <xdr:to>
      <xdr:col>14</xdr:col>
      <xdr:colOff>46355</xdr:colOff>
      <xdr:row>67</xdr:row>
      <xdr:rowOff>261492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301625</xdr:colOff>
      <xdr:row>49</xdr:row>
      <xdr:rowOff>158749</xdr:rowOff>
    </xdr:from>
    <xdr:to>
      <xdr:col>27</xdr:col>
      <xdr:colOff>560705</xdr:colOff>
      <xdr:row>67</xdr:row>
      <xdr:rowOff>245617</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443442</xdr:colOff>
      <xdr:row>5</xdr:row>
      <xdr:rowOff>0</xdr:rowOff>
    </xdr:from>
    <xdr:to>
      <xdr:col>50</xdr:col>
      <xdr:colOff>443442</xdr:colOff>
      <xdr:row>17</xdr:row>
      <xdr:rowOff>32808</xdr:rowOff>
    </xdr:to>
    <xdr:graphicFrame macro="">
      <xdr:nvGraphicFramePr>
        <xdr:cNvPr id="20"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51</xdr:col>
      <xdr:colOff>168275</xdr:colOff>
      <xdr:row>5</xdr:row>
      <xdr:rowOff>0</xdr:rowOff>
    </xdr:from>
    <xdr:to>
      <xdr:col>59</xdr:col>
      <xdr:colOff>81492</xdr:colOff>
      <xdr:row>17</xdr:row>
      <xdr:rowOff>32808</xdr:rowOff>
    </xdr:to>
    <xdr:graphicFrame macro="">
      <xdr:nvGraphicFramePr>
        <xdr:cNvPr id="21"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5</xdr:row>
      <xdr:rowOff>0</xdr:rowOff>
    </xdr:from>
    <xdr:to>
      <xdr:col>42</xdr:col>
      <xdr:colOff>81492</xdr:colOff>
      <xdr:row>17</xdr:row>
      <xdr:rowOff>32808</xdr:rowOff>
    </xdr:to>
    <xdr:graphicFrame macro="">
      <xdr:nvGraphicFramePr>
        <xdr:cNvPr id="22"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34</xdr:col>
      <xdr:colOff>23283</xdr:colOff>
      <xdr:row>20</xdr:row>
      <xdr:rowOff>23283</xdr:rowOff>
    </xdr:from>
    <xdr:to>
      <xdr:col>42</xdr:col>
      <xdr:colOff>100542</xdr:colOff>
      <xdr:row>32</xdr:row>
      <xdr:rowOff>182033</xdr:rowOff>
    </xdr:to>
    <xdr:graphicFrame macro="">
      <xdr:nvGraphicFramePr>
        <xdr:cNvPr id="23"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42</xdr:col>
      <xdr:colOff>457200</xdr:colOff>
      <xdr:row>20</xdr:row>
      <xdr:rowOff>23283</xdr:rowOff>
    </xdr:from>
    <xdr:to>
      <xdr:col>50</xdr:col>
      <xdr:colOff>542925</xdr:colOff>
      <xdr:row>32</xdr:row>
      <xdr:rowOff>182033</xdr:rowOff>
    </xdr:to>
    <xdr:graphicFrame macro="">
      <xdr:nvGraphicFramePr>
        <xdr:cNvPr id="24"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51</xdr:col>
      <xdr:colOff>206375</xdr:colOff>
      <xdr:row>20</xdr:row>
      <xdr:rowOff>32808</xdr:rowOff>
    </xdr:from>
    <xdr:to>
      <xdr:col>59</xdr:col>
      <xdr:colOff>281517</xdr:colOff>
      <xdr:row>32</xdr:row>
      <xdr:rowOff>191558</xdr:rowOff>
    </xdr:to>
    <xdr:graphicFrame macro="">
      <xdr:nvGraphicFramePr>
        <xdr:cNvPr id="25"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78442</xdr:colOff>
      <xdr:row>0</xdr:row>
      <xdr:rowOff>44820</xdr:rowOff>
    </xdr:from>
    <xdr:to>
      <xdr:col>18</xdr:col>
      <xdr:colOff>558054</xdr:colOff>
      <xdr:row>4</xdr:row>
      <xdr:rowOff>180413</xdr:rowOff>
    </xdr:to>
    <xdr:sp macro="" textlink="">
      <xdr:nvSpPr>
        <xdr:cNvPr id="26" name="Left Arrow 25">
          <a:hlinkClick xmlns:r="http://schemas.openxmlformats.org/officeDocument/2006/relationships" r:id="rId20"/>
        </xdr:cNvPr>
        <xdr:cNvSpPr/>
      </xdr:nvSpPr>
      <xdr:spPr>
        <a:xfrm>
          <a:off x="7944971" y="44820"/>
          <a:ext cx="3505201" cy="1009652"/>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587375</xdr:colOff>
      <xdr:row>2</xdr:row>
      <xdr:rowOff>158750</xdr:rowOff>
    </xdr:from>
    <xdr:to>
      <xdr:col>12</xdr:col>
      <xdr:colOff>8454</xdr:colOff>
      <xdr:row>4</xdr:row>
      <xdr:rowOff>89959</xdr:rowOff>
    </xdr:to>
    <xdr:sp macro="" textlink="">
      <xdr:nvSpPr>
        <xdr:cNvPr id="11" name="Round Diagonal Corner Rectangle 10">
          <a:hlinkClick xmlns:r="http://schemas.openxmlformats.org/officeDocument/2006/relationships" r:id="rId1"/>
        </xdr:cNvPr>
        <xdr:cNvSpPr/>
      </xdr:nvSpPr>
      <xdr:spPr>
        <a:xfrm>
          <a:off x="6619875" y="492125"/>
          <a:ext cx="627579" cy="328084"/>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200" b="1"/>
            <a:t>Data Input</a:t>
          </a:r>
        </a:p>
      </xdr:txBody>
    </xdr:sp>
    <xdr:clientData/>
  </xdr:twoCellAnchor>
  <xdr:twoCellAnchor>
    <xdr:from>
      <xdr:col>0</xdr:col>
      <xdr:colOff>190500</xdr:colOff>
      <xdr:row>5</xdr:row>
      <xdr:rowOff>158748</xdr:rowOff>
    </xdr:from>
    <xdr:to>
      <xdr:col>13</xdr:col>
      <xdr:colOff>413258</xdr:colOff>
      <xdr:row>28</xdr:row>
      <xdr:rowOff>140841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158750</xdr:colOff>
      <xdr:row>5</xdr:row>
      <xdr:rowOff>142873</xdr:rowOff>
    </xdr:from>
    <xdr:to>
      <xdr:col>27</xdr:col>
      <xdr:colOff>381508</xdr:colOff>
      <xdr:row>28</xdr:row>
      <xdr:rowOff>124966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29</xdr:row>
      <xdr:rowOff>47625</xdr:rowOff>
    </xdr:from>
    <xdr:to>
      <xdr:col>13</xdr:col>
      <xdr:colOff>349758</xdr:colOff>
      <xdr:row>48</xdr:row>
      <xdr:rowOff>32276</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127000</xdr:colOff>
      <xdr:row>51</xdr:row>
      <xdr:rowOff>203200</xdr:rowOff>
    </xdr:from>
    <xdr:to>
      <xdr:col>13</xdr:col>
      <xdr:colOff>349758</xdr:colOff>
      <xdr:row>72</xdr:row>
      <xdr:rowOff>58293</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158750</xdr:colOff>
      <xdr:row>51</xdr:row>
      <xdr:rowOff>234950</xdr:rowOff>
    </xdr:from>
    <xdr:to>
      <xdr:col>27</xdr:col>
      <xdr:colOff>381508</xdr:colOff>
      <xdr:row>72</xdr:row>
      <xdr:rowOff>90043</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127000</xdr:colOff>
      <xdr:row>74</xdr:row>
      <xdr:rowOff>31750</xdr:rowOff>
    </xdr:from>
    <xdr:to>
      <xdr:col>13</xdr:col>
      <xdr:colOff>349758</xdr:colOff>
      <xdr:row>108</xdr:row>
      <xdr:rowOff>93218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190500</xdr:colOff>
      <xdr:row>29</xdr:row>
      <xdr:rowOff>47625</xdr:rowOff>
    </xdr:from>
    <xdr:to>
      <xdr:col>27</xdr:col>
      <xdr:colOff>413258</xdr:colOff>
      <xdr:row>48</xdr:row>
      <xdr:rowOff>32276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15875</xdr:colOff>
      <xdr:row>1</xdr:row>
      <xdr:rowOff>142875</xdr:rowOff>
    </xdr:from>
    <xdr:to>
      <xdr:col>25</xdr:col>
      <xdr:colOff>595376</xdr:colOff>
      <xdr:row>4</xdr:row>
      <xdr:rowOff>145034</xdr:rowOff>
    </xdr:to>
    <xdr:grpSp>
      <xdr:nvGrpSpPr>
        <xdr:cNvPr id="2" name="Group 1"/>
        <xdr:cNvGrpSpPr/>
      </xdr:nvGrpSpPr>
      <xdr:grpSpPr>
        <a:xfrm>
          <a:off x="9367693" y="322984"/>
          <a:ext cx="6814047" cy="708741"/>
          <a:chOff x="9064625" y="317500"/>
          <a:chExt cx="6612001" cy="557784"/>
        </a:xfrm>
      </xdr:grpSpPr>
      <xdr:sp macro="" textlink="">
        <xdr:nvSpPr>
          <xdr:cNvPr id="41" name="Oval 40">
            <a:hlinkClick xmlns:r="http://schemas.openxmlformats.org/officeDocument/2006/relationships" r:id="rId9"/>
          </xdr:cNvPr>
          <xdr:cNvSpPr/>
        </xdr:nvSpPr>
        <xdr:spPr>
          <a:xfrm>
            <a:off x="9064625" y="317500"/>
            <a:ext cx="722376" cy="557784"/>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M</a:t>
            </a:r>
          </a:p>
        </xdr:txBody>
      </xdr:sp>
      <xdr:sp macro="" textlink="">
        <xdr:nvSpPr>
          <xdr:cNvPr id="42" name="Oval 41">
            <a:hlinkClick xmlns:r="http://schemas.openxmlformats.org/officeDocument/2006/relationships" r:id="rId10"/>
          </xdr:cNvPr>
          <xdr:cNvSpPr/>
        </xdr:nvSpPr>
        <xdr:spPr>
          <a:xfrm>
            <a:off x="10223500" y="317500"/>
            <a:ext cx="722376" cy="557784"/>
          </a:xfrm>
          <a:prstGeom prst="ellipse">
            <a:avLst/>
          </a:prstGeom>
          <a:solidFill>
            <a:srgbClr val="8064A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P</a:t>
            </a:r>
          </a:p>
        </xdr:txBody>
      </xdr:sp>
      <xdr:sp macro="" textlink="">
        <xdr:nvSpPr>
          <xdr:cNvPr id="43" name="Oval 42">
            <a:hlinkClick xmlns:r="http://schemas.openxmlformats.org/officeDocument/2006/relationships" r:id="rId11"/>
          </xdr:cNvPr>
          <xdr:cNvSpPr/>
        </xdr:nvSpPr>
        <xdr:spPr>
          <a:xfrm>
            <a:off x="11366500" y="317500"/>
            <a:ext cx="722376" cy="55778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D</a:t>
            </a:r>
          </a:p>
        </xdr:txBody>
      </xdr:sp>
      <xdr:sp macro="" textlink="">
        <xdr:nvSpPr>
          <xdr:cNvPr id="44" name="Oval 43">
            <a:hlinkClick xmlns:r="http://schemas.openxmlformats.org/officeDocument/2006/relationships" r:id="rId12"/>
          </xdr:cNvPr>
          <xdr:cNvSpPr/>
        </xdr:nvSpPr>
        <xdr:spPr>
          <a:xfrm>
            <a:off x="12509500" y="317500"/>
            <a:ext cx="722376" cy="557784"/>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S</a:t>
            </a:r>
          </a:p>
        </xdr:txBody>
      </xdr:sp>
      <xdr:sp macro="" textlink="">
        <xdr:nvSpPr>
          <xdr:cNvPr id="45" name="Oval 44">
            <a:hlinkClick xmlns:r="http://schemas.openxmlformats.org/officeDocument/2006/relationships" r:id="rId13"/>
          </xdr:cNvPr>
          <xdr:cNvSpPr/>
        </xdr:nvSpPr>
        <xdr:spPr>
          <a:xfrm>
            <a:off x="13668375" y="317500"/>
            <a:ext cx="722376" cy="557784"/>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Q</a:t>
            </a:r>
          </a:p>
        </xdr:txBody>
      </xdr:sp>
      <xdr:sp macro="" textlink="">
        <xdr:nvSpPr>
          <xdr:cNvPr id="24" name="Oval 23">
            <a:hlinkClick xmlns:r="http://schemas.openxmlformats.org/officeDocument/2006/relationships" r:id="rId14"/>
          </xdr:cNvPr>
          <xdr:cNvSpPr/>
        </xdr:nvSpPr>
        <xdr:spPr>
          <a:xfrm>
            <a:off x="14954250" y="317500"/>
            <a:ext cx="722376" cy="557784"/>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14</xdr:col>
      <xdr:colOff>127000</xdr:colOff>
      <xdr:row>74</xdr:row>
      <xdr:rowOff>15875</xdr:rowOff>
    </xdr:from>
    <xdr:to>
      <xdr:col>27</xdr:col>
      <xdr:colOff>349758</xdr:colOff>
      <xdr:row>108</xdr:row>
      <xdr:rowOff>77343</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13758</xdr:colOff>
      <xdr:row>3</xdr:row>
      <xdr:rowOff>57150</xdr:rowOff>
    </xdr:from>
    <xdr:to>
      <xdr:col>41</xdr:col>
      <xdr:colOff>570442</xdr:colOff>
      <xdr:row>16</xdr:row>
      <xdr:rowOff>314325</xdr:rowOff>
    </xdr:to>
    <xdr:graphicFrame macro="">
      <xdr:nvGraphicFramePr>
        <xdr:cNvPr id="21"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42</xdr:col>
      <xdr:colOff>414867</xdr:colOff>
      <xdr:row>3</xdr:row>
      <xdr:rowOff>57150</xdr:rowOff>
    </xdr:from>
    <xdr:to>
      <xdr:col>50</xdr:col>
      <xdr:colOff>376767</xdr:colOff>
      <xdr:row>16</xdr:row>
      <xdr:rowOff>314325</xdr:rowOff>
    </xdr:to>
    <xdr:graphicFrame macro="">
      <xdr:nvGraphicFramePr>
        <xdr:cNvPr id="23"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0</xdr:colOff>
      <xdr:row>18</xdr:row>
      <xdr:rowOff>333375</xdr:rowOff>
    </xdr:from>
    <xdr:to>
      <xdr:col>41</xdr:col>
      <xdr:colOff>560917</xdr:colOff>
      <xdr:row>30</xdr:row>
      <xdr:rowOff>294217</xdr:rowOff>
    </xdr:to>
    <xdr:graphicFrame macro="">
      <xdr:nvGraphicFramePr>
        <xdr:cNvPr id="25"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51</xdr:col>
      <xdr:colOff>387350</xdr:colOff>
      <xdr:row>3</xdr:row>
      <xdr:rowOff>95250</xdr:rowOff>
    </xdr:from>
    <xdr:to>
      <xdr:col>59</xdr:col>
      <xdr:colOff>353483</xdr:colOff>
      <xdr:row>16</xdr:row>
      <xdr:rowOff>313267</xdr:rowOff>
    </xdr:to>
    <xdr:graphicFrame macro="">
      <xdr:nvGraphicFramePr>
        <xdr:cNvPr id="26"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23283</xdr:colOff>
      <xdr:row>33</xdr:row>
      <xdr:rowOff>303742</xdr:rowOff>
    </xdr:from>
    <xdr:to>
      <xdr:col>41</xdr:col>
      <xdr:colOff>579967</xdr:colOff>
      <xdr:row>46</xdr:row>
      <xdr:rowOff>328083</xdr:rowOff>
    </xdr:to>
    <xdr:graphicFrame macro="">
      <xdr:nvGraphicFramePr>
        <xdr:cNvPr id="27"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424392</xdr:colOff>
      <xdr:row>33</xdr:row>
      <xdr:rowOff>284692</xdr:rowOff>
    </xdr:from>
    <xdr:to>
      <xdr:col>50</xdr:col>
      <xdr:colOff>386292</xdr:colOff>
      <xdr:row>46</xdr:row>
      <xdr:rowOff>273050</xdr:rowOff>
    </xdr:to>
    <xdr:graphicFrame macro="">
      <xdr:nvGraphicFramePr>
        <xdr:cNvPr id="28"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51</xdr:col>
      <xdr:colOff>244475</xdr:colOff>
      <xdr:row>33</xdr:row>
      <xdr:rowOff>294217</xdr:rowOff>
    </xdr:from>
    <xdr:to>
      <xdr:col>59</xdr:col>
      <xdr:colOff>201083</xdr:colOff>
      <xdr:row>46</xdr:row>
      <xdr:rowOff>309033</xdr:rowOff>
    </xdr:to>
    <xdr:graphicFrame macro="">
      <xdr:nvGraphicFramePr>
        <xdr:cNvPr id="29"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51</xdr:col>
      <xdr:colOff>368300</xdr:colOff>
      <xdr:row>18</xdr:row>
      <xdr:rowOff>304800</xdr:rowOff>
    </xdr:from>
    <xdr:to>
      <xdr:col>59</xdr:col>
      <xdr:colOff>372533</xdr:colOff>
      <xdr:row>30</xdr:row>
      <xdr:rowOff>312964</xdr:rowOff>
    </xdr:to>
    <xdr:graphicFrame macro="">
      <xdr:nvGraphicFramePr>
        <xdr:cNvPr id="30"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42</xdr:col>
      <xdr:colOff>438150</xdr:colOff>
      <xdr:row>18</xdr:row>
      <xdr:rowOff>342900</xdr:rowOff>
    </xdr:from>
    <xdr:to>
      <xdr:col>50</xdr:col>
      <xdr:colOff>395817</xdr:colOff>
      <xdr:row>30</xdr:row>
      <xdr:rowOff>303742</xdr:rowOff>
    </xdr:to>
    <xdr:graphicFrame macro="">
      <xdr:nvGraphicFramePr>
        <xdr:cNvPr id="3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60</xdr:col>
      <xdr:colOff>285750</xdr:colOff>
      <xdr:row>18</xdr:row>
      <xdr:rowOff>342900</xdr:rowOff>
    </xdr:from>
    <xdr:to>
      <xdr:col>68</xdr:col>
      <xdr:colOff>289983</xdr:colOff>
      <xdr:row>33</xdr:row>
      <xdr:rowOff>76200</xdr:rowOff>
    </xdr:to>
    <xdr:graphicFrame macro="">
      <xdr:nvGraphicFramePr>
        <xdr:cNvPr id="32"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13</xdr:col>
      <xdr:colOff>134472</xdr:colOff>
      <xdr:row>1</xdr:row>
      <xdr:rowOff>22407</xdr:rowOff>
    </xdr:from>
    <xdr:to>
      <xdr:col>19</xdr:col>
      <xdr:colOff>8967</xdr:colOff>
      <xdr:row>5</xdr:row>
      <xdr:rowOff>90765</xdr:rowOff>
    </xdr:to>
    <xdr:sp macro="" textlink="">
      <xdr:nvSpPr>
        <xdr:cNvPr id="33" name="Left Arrow 32">
          <a:hlinkClick xmlns:r="http://schemas.openxmlformats.org/officeDocument/2006/relationships" r:id="rId26"/>
        </xdr:cNvPr>
        <xdr:cNvSpPr/>
      </xdr:nvSpPr>
      <xdr:spPr>
        <a:xfrm>
          <a:off x="8001001" y="190495"/>
          <a:ext cx="3505201" cy="1009652"/>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10</xdr:col>
      <xdr:colOff>190500</xdr:colOff>
      <xdr:row>2</xdr:row>
      <xdr:rowOff>47625</xdr:rowOff>
    </xdr:from>
    <xdr:to>
      <xdr:col>11</xdr:col>
      <xdr:colOff>518582</xdr:colOff>
      <xdr:row>4</xdr:row>
      <xdr:rowOff>58209</xdr:rowOff>
    </xdr:to>
    <xdr:sp macro="" textlink="">
      <xdr:nvSpPr>
        <xdr:cNvPr id="8" name="Round Diagonal Corner Rectangle 7">
          <a:hlinkClick xmlns:r="http://schemas.openxmlformats.org/officeDocument/2006/relationships" r:id="rId1"/>
        </xdr:cNvPr>
        <xdr:cNvSpPr/>
      </xdr:nvSpPr>
      <xdr:spPr>
        <a:xfrm>
          <a:off x="6223000" y="444500"/>
          <a:ext cx="931332" cy="343959"/>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200" b="1"/>
            <a:t>Data Input</a:t>
          </a:r>
        </a:p>
      </xdr:txBody>
    </xdr:sp>
    <xdr:clientData/>
  </xdr:twoCellAnchor>
  <xdr:twoCellAnchor>
    <xdr:from>
      <xdr:col>0</xdr:col>
      <xdr:colOff>301625</xdr:colOff>
      <xdr:row>6</xdr:row>
      <xdr:rowOff>0</xdr:rowOff>
    </xdr:from>
    <xdr:to>
      <xdr:col>13</xdr:col>
      <xdr:colOff>560705</xdr:colOff>
      <xdr:row>27</xdr:row>
      <xdr:rowOff>83690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190500</xdr:colOff>
      <xdr:row>6</xdr:row>
      <xdr:rowOff>0</xdr:rowOff>
    </xdr:from>
    <xdr:to>
      <xdr:col>27</xdr:col>
      <xdr:colOff>449580</xdr:colOff>
      <xdr:row>27</xdr:row>
      <xdr:rowOff>83689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28</xdr:row>
      <xdr:rowOff>346073</xdr:rowOff>
    </xdr:from>
    <xdr:to>
      <xdr:col>13</xdr:col>
      <xdr:colOff>370206</xdr:colOff>
      <xdr:row>54</xdr:row>
      <xdr:rowOff>27213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285750</xdr:colOff>
      <xdr:row>1</xdr:row>
      <xdr:rowOff>158750</xdr:rowOff>
    </xdr:from>
    <xdr:to>
      <xdr:col>26</xdr:col>
      <xdr:colOff>309626</xdr:colOff>
      <xdr:row>5</xdr:row>
      <xdr:rowOff>18034</xdr:rowOff>
    </xdr:to>
    <xdr:grpSp>
      <xdr:nvGrpSpPr>
        <xdr:cNvPr id="2" name="Group 1"/>
        <xdr:cNvGrpSpPr/>
      </xdr:nvGrpSpPr>
      <xdr:grpSpPr>
        <a:xfrm>
          <a:off x="9637568" y="338859"/>
          <a:ext cx="6881876" cy="801393"/>
          <a:chOff x="9334500" y="333375"/>
          <a:chExt cx="6659626" cy="573659"/>
        </a:xfrm>
      </xdr:grpSpPr>
      <xdr:sp macro="" textlink="">
        <xdr:nvSpPr>
          <xdr:cNvPr id="12" name="Oval 11">
            <a:hlinkClick xmlns:r="http://schemas.openxmlformats.org/officeDocument/2006/relationships" r:id="rId5"/>
          </xdr:cNvPr>
          <xdr:cNvSpPr/>
        </xdr:nvSpPr>
        <xdr:spPr>
          <a:xfrm>
            <a:off x="9334500" y="333375"/>
            <a:ext cx="722376" cy="557784"/>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M</a:t>
            </a:r>
          </a:p>
        </xdr:txBody>
      </xdr:sp>
      <xdr:sp macro="" textlink="">
        <xdr:nvSpPr>
          <xdr:cNvPr id="13" name="Oval 12">
            <a:hlinkClick xmlns:r="http://schemas.openxmlformats.org/officeDocument/2006/relationships" r:id="rId6"/>
          </xdr:cNvPr>
          <xdr:cNvSpPr/>
        </xdr:nvSpPr>
        <xdr:spPr>
          <a:xfrm>
            <a:off x="10477500" y="333375"/>
            <a:ext cx="722376" cy="557784"/>
          </a:xfrm>
          <a:prstGeom prst="ellipse">
            <a:avLst/>
          </a:prstGeom>
          <a:solidFill>
            <a:srgbClr val="8064A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P</a:t>
            </a:r>
          </a:p>
        </xdr:txBody>
      </xdr:sp>
      <xdr:sp macro="" textlink="">
        <xdr:nvSpPr>
          <xdr:cNvPr id="15" name="Oval 14">
            <a:hlinkClick xmlns:r="http://schemas.openxmlformats.org/officeDocument/2006/relationships" r:id="rId7"/>
          </xdr:cNvPr>
          <xdr:cNvSpPr/>
        </xdr:nvSpPr>
        <xdr:spPr>
          <a:xfrm>
            <a:off x="11668125" y="349250"/>
            <a:ext cx="722376" cy="557784"/>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S</a:t>
            </a:r>
          </a:p>
        </xdr:txBody>
      </xdr:sp>
      <xdr:sp macro="" textlink="">
        <xdr:nvSpPr>
          <xdr:cNvPr id="16" name="Oval 15">
            <a:hlinkClick xmlns:r="http://schemas.openxmlformats.org/officeDocument/2006/relationships" r:id="rId8"/>
          </xdr:cNvPr>
          <xdr:cNvSpPr/>
        </xdr:nvSpPr>
        <xdr:spPr>
          <a:xfrm>
            <a:off x="12922250" y="349250"/>
            <a:ext cx="722376" cy="557784"/>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Q</a:t>
            </a:r>
          </a:p>
        </xdr:txBody>
      </xdr:sp>
      <xdr:sp macro="" textlink="">
        <xdr:nvSpPr>
          <xdr:cNvPr id="17" name="Oval 16">
            <a:hlinkClick xmlns:r="http://schemas.openxmlformats.org/officeDocument/2006/relationships" r:id="rId9"/>
          </xdr:cNvPr>
          <xdr:cNvSpPr/>
        </xdr:nvSpPr>
        <xdr:spPr>
          <a:xfrm>
            <a:off x="14144625" y="333375"/>
            <a:ext cx="722376" cy="557784"/>
          </a:xfrm>
          <a:prstGeom prst="ellipse">
            <a:avLst/>
          </a:prstGeom>
          <a:solidFill>
            <a:srgbClr val="B8B4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C</a:t>
            </a:r>
          </a:p>
        </xdr:txBody>
      </xdr:sp>
      <xdr:sp macro="" textlink="">
        <xdr:nvSpPr>
          <xdr:cNvPr id="14" name="Oval 13">
            <a:hlinkClick xmlns:r="http://schemas.openxmlformats.org/officeDocument/2006/relationships" r:id="rId10"/>
          </xdr:cNvPr>
          <xdr:cNvSpPr/>
        </xdr:nvSpPr>
        <xdr:spPr>
          <a:xfrm>
            <a:off x="15271750" y="349250"/>
            <a:ext cx="722376" cy="557784"/>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33</xdr:col>
      <xdr:colOff>0</xdr:colOff>
      <xdr:row>5</xdr:row>
      <xdr:rowOff>0</xdr:rowOff>
    </xdr:from>
    <xdr:to>
      <xdr:col>40</xdr:col>
      <xdr:colOff>530225</xdr:colOff>
      <xdr:row>14</xdr:row>
      <xdr:rowOff>3175</xdr:rowOff>
    </xdr:to>
    <xdr:graphicFrame macro="">
      <xdr:nvGraphicFramePr>
        <xdr:cNvPr id="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0</xdr:colOff>
      <xdr:row>18</xdr:row>
      <xdr:rowOff>0</xdr:rowOff>
    </xdr:from>
    <xdr:to>
      <xdr:col>40</xdr:col>
      <xdr:colOff>530225</xdr:colOff>
      <xdr:row>24</xdr:row>
      <xdr:rowOff>361188</xdr:rowOff>
    </xdr:to>
    <xdr:graphicFrame macro="">
      <xdr:nvGraphicFramePr>
        <xdr:cNvPr id="19"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403225</xdr:colOff>
      <xdr:row>5</xdr:row>
      <xdr:rowOff>19050</xdr:rowOff>
    </xdr:from>
    <xdr:to>
      <xdr:col>49</xdr:col>
      <xdr:colOff>330200</xdr:colOff>
      <xdr:row>14</xdr:row>
      <xdr:rowOff>22225</xdr:rowOff>
    </xdr:to>
    <xdr:graphicFrame macro="">
      <xdr:nvGraphicFramePr>
        <xdr:cNvPr id="20"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89648</xdr:colOff>
      <xdr:row>1</xdr:row>
      <xdr:rowOff>56025</xdr:rowOff>
    </xdr:from>
    <xdr:to>
      <xdr:col>18</xdr:col>
      <xdr:colOff>569260</xdr:colOff>
      <xdr:row>5</xdr:row>
      <xdr:rowOff>124383</xdr:rowOff>
    </xdr:to>
    <xdr:sp macro="" textlink="">
      <xdr:nvSpPr>
        <xdr:cNvPr id="21" name="Left Arrow 20">
          <a:hlinkClick xmlns:r="http://schemas.openxmlformats.org/officeDocument/2006/relationships" r:id="rId14"/>
        </xdr:cNvPr>
        <xdr:cNvSpPr/>
      </xdr:nvSpPr>
      <xdr:spPr>
        <a:xfrm>
          <a:off x="7956177" y="224113"/>
          <a:ext cx="3505201" cy="1009652"/>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14</xdr:col>
      <xdr:colOff>206375</xdr:colOff>
      <xdr:row>2</xdr:row>
      <xdr:rowOff>111125</xdr:rowOff>
    </xdr:from>
    <xdr:to>
      <xdr:col>15</xdr:col>
      <xdr:colOff>230704</xdr:colOff>
      <xdr:row>4</xdr:row>
      <xdr:rowOff>42334</xdr:rowOff>
    </xdr:to>
    <xdr:sp macro="" textlink="">
      <xdr:nvSpPr>
        <xdr:cNvPr id="3" name="Round Diagonal Corner Rectangle 2">
          <a:hlinkClick xmlns:r="http://schemas.openxmlformats.org/officeDocument/2006/relationships" r:id="rId1"/>
        </xdr:cNvPr>
        <xdr:cNvSpPr/>
      </xdr:nvSpPr>
      <xdr:spPr>
        <a:xfrm>
          <a:off x="8651875" y="444500"/>
          <a:ext cx="627579" cy="328084"/>
        </a:xfrm>
        <a:prstGeom prst="round2DiagRect">
          <a:avLst/>
        </a:prstGeom>
        <a:scene3d>
          <a:camera prst="orthographicFront">
            <a:rot lat="0" lon="0" rev="0"/>
          </a:camera>
          <a:lightRig rig="threePt" dir="t">
            <a:rot lat="0" lon="0" rev="1200000"/>
          </a:lightRig>
        </a:scene3d>
        <a:sp3d>
          <a:bevelT w="63500" h="254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200" b="1"/>
            <a:t>Data Input</a:t>
          </a:r>
        </a:p>
      </xdr:txBody>
    </xdr:sp>
    <xdr:clientData/>
  </xdr:twoCellAnchor>
  <xdr:twoCellAnchor>
    <xdr:from>
      <xdr:col>0</xdr:col>
      <xdr:colOff>190500</xdr:colOff>
      <xdr:row>6</xdr:row>
      <xdr:rowOff>1442</xdr:rowOff>
    </xdr:from>
    <xdr:to>
      <xdr:col>13</xdr:col>
      <xdr:colOff>413258</xdr:colOff>
      <xdr:row>26</xdr:row>
      <xdr:rowOff>346364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174625</xdr:colOff>
      <xdr:row>6</xdr:row>
      <xdr:rowOff>1442</xdr:rowOff>
    </xdr:from>
    <xdr:to>
      <xdr:col>27</xdr:col>
      <xdr:colOff>397383</xdr:colOff>
      <xdr:row>26</xdr:row>
      <xdr:rowOff>329046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254000</xdr:colOff>
      <xdr:row>47</xdr:row>
      <xdr:rowOff>15875</xdr:rowOff>
    </xdr:from>
    <xdr:to>
      <xdr:col>13</xdr:col>
      <xdr:colOff>476758</xdr:colOff>
      <xdr:row>68</xdr:row>
      <xdr:rowOff>86591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323273</xdr:colOff>
      <xdr:row>46</xdr:row>
      <xdr:rowOff>331930</xdr:rowOff>
    </xdr:from>
    <xdr:to>
      <xdr:col>27</xdr:col>
      <xdr:colOff>546031</xdr:colOff>
      <xdr:row>68</xdr:row>
      <xdr:rowOff>103908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242661</xdr:colOff>
      <xdr:row>27</xdr:row>
      <xdr:rowOff>317500</xdr:rowOff>
    </xdr:from>
    <xdr:to>
      <xdr:col>13</xdr:col>
      <xdr:colOff>465419</xdr:colOff>
      <xdr:row>44</xdr:row>
      <xdr:rowOff>13607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47625</xdr:colOff>
      <xdr:row>1</xdr:row>
      <xdr:rowOff>142875</xdr:rowOff>
    </xdr:from>
    <xdr:to>
      <xdr:col>19</xdr:col>
      <xdr:colOff>166751</xdr:colOff>
      <xdr:row>4</xdr:row>
      <xdr:rowOff>145034</xdr:rowOff>
    </xdr:to>
    <xdr:sp macro="" textlink="">
      <xdr:nvSpPr>
        <xdr:cNvPr id="11" name="Oval 10">
          <a:hlinkClick xmlns:r="http://schemas.openxmlformats.org/officeDocument/2006/relationships" r:id="rId7"/>
        </xdr:cNvPr>
        <xdr:cNvSpPr/>
      </xdr:nvSpPr>
      <xdr:spPr>
        <a:xfrm>
          <a:off x="10906125" y="317500"/>
          <a:ext cx="722376" cy="557784"/>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M</a:t>
          </a:r>
        </a:p>
      </xdr:txBody>
    </xdr:sp>
    <xdr:clientData/>
  </xdr:twoCellAnchor>
  <xdr:twoCellAnchor>
    <xdr:from>
      <xdr:col>19</xdr:col>
      <xdr:colOff>444500</xdr:colOff>
      <xdr:row>1</xdr:row>
      <xdr:rowOff>142875</xdr:rowOff>
    </xdr:from>
    <xdr:to>
      <xdr:col>20</xdr:col>
      <xdr:colOff>563626</xdr:colOff>
      <xdr:row>4</xdr:row>
      <xdr:rowOff>145034</xdr:rowOff>
    </xdr:to>
    <xdr:sp macro="" textlink="">
      <xdr:nvSpPr>
        <xdr:cNvPr id="12" name="Oval 11">
          <a:hlinkClick xmlns:r="http://schemas.openxmlformats.org/officeDocument/2006/relationships" r:id="rId8"/>
        </xdr:cNvPr>
        <xdr:cNvSpPr/>
      </xdr:nvSpPr>
      <xdr:spPr>
        <a:xfrm>
          <a:off x="11906250" y="317500"/>
          <a:ext cx="722376" cy="557784"/>
        </a:xfrm>
        <a:prstGeom prst="ellipse">
          <a:avLst/>
        </a:prstGeom>
        <a:solidFill>
          <a:srgbClr val="8064A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P</a:t>
          </a:r>
        </a:p>
      </xdr:txBody>
    </xdr:sp>
    <xdr:clientData/>
  </xdr:twoCellAnchor>
  <xdr:twoCellAnchor>
    <xdr:from>
      <xdr:col>21</xdr:col>
      <xdr:colOff>222250</xdr:colOff>
      <xdr:row>1</xdr:row>
      <xdr:rowOff>142875</xdr:rowOff>
    </xdr:from>
    <xdr:to>
      <xdr:col>22</xdr:col>
      <xdr:colOff>341376</xdr:colOff>
      <xdr:row>4</xdr:row>
      <xdr:rowOff>145034</xdr:rowOff>
    </xdr:to>
    <xdr:sp macro="" textlink="">
      <xdr:nvSpPr>
        <xdr:cNvPr id="13" name="Oval 12">
          <a:hlinkClick xmlns:r="http://schemas.openxmlformats.org/officeDocument/2006/relationships" r:id="rId9"/>
        </xdr:cNvPr>
        <xdr:cNvSpPr/>
      </xdr:nvSpPr>
      <xdr:spPr>
        <a:xfrm>
          <a:off x="12890500" y="317500"/>
          <a:ext cx="722376" cy="55778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D</a:t>
          </a:r>
        </a:p>
      </xdr:txBody>
    </xdr:sp>
    <xdr:clientData/>
  </xdr:twoCellAnchor>
  <xdr:twoCellAnchor>
    <xdr:from>
      <xdr:col>24</xdr:col>
      <xdr:colOff>428625</xdr:colOff>
      <xdr:row>1</xdr:row>
      <xdr:rowOff>142875</xdr:rowOff>
    </xdr:from>
    <xdr:to>
      <xdr:col>25</xdr:col>
      <xdr:colOff>547751</xdr:colOff>
      <xdr:row>4</xdr:row>
      <xdr:rowOff>145034</xdr:rowOff>
    </xdr:to>
    <xdr:sp macro="" textlink="">
      <xdr:nvSpPr>
        <xdr:cNvPr id="14" name="Oval 13">
          <a:hlinkClick xmlns:r="http://schemas.openxmlformats.org/officeDocument/2006/relationships" r:id="rId10"/>
        </xdr:cNvPr>
        <xdr:cNvSpPr/>
      </xdr:nvSpPr>
      <xdr:spPr>
        <a:xfrm>
          <a:off x="14906625" y="317500"/>
          <a:ext cx="722376" cy="557784"/>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S</a:t>
          </a:r>
        </a:p>
      </xdr:txBody>
    </xdr:sp>
    <xdr:clientData/>
  </xdr:twoCellAnchor>
  <xdr:twoCellAnchor>
    <xdr:from>
      <xdr:col>26</xdr:col>
      <xdr:colOff>238125</xdr:colOff>
      <xdr:row>1</xdr:row>
      <xdr:rowOff>142875</xdr:rowOff>
    </xdr:from>
    <xdr:to>
      <xdr:col>27</xdr:col>
      <xdr:colOff>357251</xdr:colOff>
      <xdr:row>4</xdr:row>
      <xdr:rowOff>145034</xdr:rowOff>
    </xdr:to>
    <xdr:sp macro="" textlink="">
      <xdr:nvSpPr>
        <xdr:cNvPr id="15" name="Oval 14">
          <a:hlinkClick xmlns:r="http://schemas.openxmlformats.org/officeDocument/2006/relationships" r:id="rId11"/>
        </xdr:cNvPr>
        <xdr:cNvSpPr/>
      </xdr:nvSpPr>
      <xdr:spPr>
        <a:xfrm>
          <a:off x="15922625" y="317500"/>
          <a:ext cx="722376" cy="557784"/>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Q</a:t>
          </a:r>
        </a:p>
      </xdr:txBody>
    </xdr:sp>
    <xdr:clientData/>
  </xdr:twoCellAnchor>
  <xdr:twoCellAnchor>
    <xdr:from>
      <xdr:col>23</xdr:col>
      <xdr:colOff>47625</xdr:colOff>
      <xdr:row>1</xdr:row>
      <xdr:rowOff>127000</xdr:rowOff>
    </xdr:from>
    <xdr:to>
      <xdr:col>24</xdr:col>
      <xdr:colOff>166751</xdr:colOff>
      <xdr:row>4</xdr:row>
      <xdr:rowOff>129159</xdr:rowOff>
    </xdr:to>
    <xdr:sp macro="" textlink="">
      <xdr:nvSpPr>
        <xdr:cNvPr id="18" name="Oval 17">
          <a:hlinkClick xmlns:r="http://schemas.openxmlformats.org/officeDocument/2006/relationships" r:id="rId12"/>
        </xdr:cNvPr>
        <xdr:cNvSpPr/>
      </xdr:nvSpPr>
      <xdr:spPr>
        <a:xfrm>
          <a:off x="13922375" y="301625"/>
          <a:ext cx="722376" cy="557784"/>
        </a:xfrm>
        <a:prstGeom prst="ellipse">
          <a:avLst/>
        </a:prstGeom>
        <a:solidFill>
          <a:srgbClr val="B8B4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C</a:t>
          </a:r>
        </a:p>
      </xdr:txBody>
    </xdr:sp>
    <xdr:clientData/>
  </xdr:twoCellAnchor>
  <xdr:twoCellAnchor>
    <xdr:from>
      <xdr:col>14</xdr:col>
      <xdr:colOff>138339</xdr:colOff>
      <xdr:row>27</xdr:row>
      <xdr:rowOff>308429</xdr:rowOff>
    </xdr:from>
    <xdr:to>
      <xdr:col>27</xdr:col>
      <xdr:colOff>361097</xdr:colOff>
      <xdr:row>44</xdr:row>
      <xdr:rowOff>40821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33</xdr:col>
      <xdr:colOff>13758</xdr:colOff>
      <xdr:row>5</xdr:row>
      <xdr:rowOff>19050</xdr:rowOff>
    </xdr:from>
    <xdr:to>
      <xdr:col>40</xdr:col>
      <xdr:colOff>570442</xdr:colOff>
      <xdr:row>17</xdr:row>
      <xdr:rowOff>88138</xdr:rowOff>
    </xdr:to>
    <xdr:graphicFrame macro="">
      <xdr:nvGraphicFramePr>
        <xdr:cNvPr id="1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50</xdr:col>
      <xdr:colOff>428625</xdr:colOff>
      <xdr:row>24</xdr:row>
      <xdr:rowOff>352425</xdr:rowOff>
    </xdr:from>
    <xdr:to>
      <xdr:col>58</xdr:col>
      <xdr:colOff>395817</xdr:colOff>
      <xdr:row>33</xdr:row>
      <xdr:rowOff>45509</xdr:rowOff>
    </xdr:to>
    <xdr:graphicFrame macro="">
      <xdr:nvGraphicFramePr>
        <xdr:cNvPr id="2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50</xdr:col>
      <xdr:colOff>372533</xdr:colOff>
      <xdr:row>5</xdr:row>
      <xdr:rowOff>9525</xdr:rowOff>
    </xdr:from>
    <xdr:to>
      <xdr:col>58</xdr:col>
      <xdr:colOff>324908</xdr:colOff>
      <xdr:row>17</xdr:row>
      <xdr:rowOff>78613</xdr:rowOff>
    </xdr:to>
    <xdr:graphicFrame macro="">
      <xdr:nvGraphicFramePr>
        <xdr:cNvPr id="2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41</xdr:col>
      <xdr:colOff>476250</xdr:colOff>
      <xdr:row>5</xdr:row>
      <xdr:rowOff>0</xdr:rowOff>
    </xdr:from>
    <xdr:to>
      <xdr:col>49</xdr:col>
      <xdr:colOff>438150</xdr:colOff>
      <xdr:row>17</xdr:row>
      <xdr:rowOff>69088</xdr:rowOff>
    </xdr:to>
    <xdr:graphicFrame macro="">
      <xdr:nvGraphicFramePr>
        <xdr:cNvPr id="2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33</xdr:col>
      <xdr:colOff>0</xdr:colOff>
      <xdr:row>24</xdr:row>
      <xdr:rowOff>315384</xdr:rowOff>
    </xdr:from>
    <xdr:to>
      <xdr:col>40</xdr:col>
      <xdr:colOff>509058</xdr:colOff>
      <xdr:row>32</xdr:row>
      <xdr:rowOff>325967</xdr:rowOff>
    </xdr:to>
    <xdr:graphicFrame macro="">
      <xdr:nvGraphicFramePr>
        <xdr:cNvPr id="2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41</xdr:col>
      <xdr:colOff>433917</xdr:colOff>
      <xdr:row>24</xdr:row>
      <xdr:rowOff>315384</xdr:rowOff>
    </xdr:from>
    <xdr:to>
      <xdr:col>49</xdr:col>
      <xdr:colOff>386292</xdr:colOff>
      <xdr:row>33</xdr:row>
      <xdr:rowOff>17992</xdr:rowOff>
    </xdr:to>
    <xdr:graphicFrame macro="">
      <xdr:nvGraphicFramePr>
        <xdr:cNvPr id="24"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32</xdr:col>
      <xdr:colOff>568325</xdr:colOff>
      <xdr:row>34</xdr:row>
      <xdr:rowOff>12700</xdr:rowOff>
    </xdr:from>
    <xdr:to>
      <xdr:col>40</xdr:col>
      <xdr:colOff>525992</xdr:colOff>
      <xdr:row>42</xdr:row>
      <xdr:rowOff>32809</xdr:rowOff>
    </xdr:to>
    <xdr:graphicFrame macro="">
      <xdr:nvGraphicFramePr>
        <xdr:cNvPr id="25"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156884</xdr:colOff>
      <xdr:row>1</xdr:row>
      <xdr:rowOff>22407</xdr:rowOff>
    </xdr:from>
    <xdr:to>
      <xdr:col>22</xdr:col>
      <xdr:colOff>31379</xdr:colOff>
      <xdr:row>5</xdr:row>
      <xdr:rowOff>90765</xdr:rowOff>
    </xdr:to>
    <xdr:sp macro="" textlink="">
      <xdr:nvSpPr>
        <xdr:cNvPr id="26" name="Left Arrow 25">
          <a:hlinkClick xmlns:r="http://schemas.openxmlformats.org/officeDocument/2006/relationships" r:id="rId21"/>
        </xdr:cNvPr>
        <xdr:cNvSpPr/>
      </xdr:nvSpPr>
      <xdr:spPr>
        <a:xfrm>
          <a:off x="9838766" y="190495"/>
          <a:ext cx="3505201" cy="1009652"/>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twoCellAnchor>
    <xdr:from>
      <xdr:col>19</xdr:col>
      <xdr:colOff>204361</xdr:colOff>
      <xdr:row>23</xdr:row>
      <xdr:rowOff>342903</xdr:rowOff>
    </xdr:from>
    <xdr:to>
      <xdr:col>19</xdr:col>
      <xdr:colOff>602679</xdr:colOff>
      <xdr:row>24</xdr:row>
      <xdr:rowOff>290949</xdr:rowOff>
    </xdr:to>
    <xdr:sp macro="" textlink="">
      <xdr:nvSpPr>
        <xdr:cNvPr id="27" name="TextBox 26"/>
        <xdr:cNvSpPr txBox="1"/>
      </xdr:nvSpPr>
      <xdr:spPr>
        <a:xfrm>
          <a:off x="11720952" y="8032176"/>
          <a:ext cx="398318" cy="31172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NA</a:t>
          </a:r>
          <a:endParaRPr lang="en-US" sz="1100"/>
        </a:p>
      </xdr:txBody>
    </xdr:sp>
    <xdr:clientData/>
  </xdr:twoCellAnchor>
</xdr:wsDr>
</file>

<file path=xl/drawings/drawing22.xml><?xml version="1.0" encoding="utf-8"?>
<c:userShapes xmlns:c="http://schemas.openxmlformats.org/drawingml/2006/chart">
  <cdr:relSizeAnchor xmlns:cdr="http://schemas.openxmlformats.org/drawingml/2006/chartDrawing">
    <cdr:from>
      <cdr:x>0.27643</cdr:x>
      <cdr:y>0.80105</cdr:y>
    </cdr:from>
    <cdr:to>
      <cdr:x>0.32559</cdr:x>
      <cdr:y>0.83379</cdr:y>
    </cdr:to>
    <cdr:sp macro="" textlink="">
      <cdr:nvSpPr>
        <cdr:cNvPr id="2" name="TextBox 1"/>
        <cdr:cNvSpPr txBox="1"/>
      </cdr:nvSpPr>
      <cdr:spPr>
        <a:xfrm xmlns:a="http://schemas.openxmlformats.org/drawingml/2006/main">
          <a:off x="2239818" y="5508625"/>
          <a:ext cx="398318" cy="2251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a:t>NA</a:t>
          </a:r>
          <a:endParaRPr lang="en-US" sz="1100"/>
        </a:p>
      </cdr:txBody>
    </cdr:sp>
  </cdr:relSizeAnchor>
  <cdr:relSizeAnchor xmlns:cdr="http://schemas.openxmlformats.org/drawingml/2006/chartDrawing">
    <cdr:from>
      <cdr:x>0.92962</cdr:x>
      <cdr:y>0.80571</cdr:y>
    </cdr:from>
    <cdr:to>
      <cdr:x>0.97878</cdr:x>
      <cdr:y>0.83845</cdr:y>
    </cdr:to>
    <cdr:sp macro="" textlink="">
      <cdr:nvSpPr>
        <cdr:cNvPr id="3" name="TextBox 1"/>
        <cdr:cNvSpPr txBox="1"/>
      </cdr:nvSpPr>
      <cdr:spPr>
        <a:xfrm xmlns:a="http://schemas.openxmlformats.org/drawingml/2006/main">
          <a:off x="7532254" y="5540664"/>
          <a:ext cx="398318" cy="2251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a:t>NA</a:t>
          </a:r>
          <a:endParaRPr lang="en-US" sz="1100"/>
        </a:p>
      </cdr:txBody>
    </cdr:sp>
  </cdr:relSizeAnchor>
  <cdr:relSizeAnchor xmlns:cdr="http://schemas.openxmlformats.org/drawingml/2006/chartDrawing">
    <cdr:from>
      <cdr:x>0.81634</cdr:x>
      <cdr:y>0.80319</cdr:y>
    </cdr:from>
    <cdr:to>
      <cdr:x>0.8655</cdr:x>
      <cdr:y>0.83593</cdr:y>
    </cdr:to>
    <cdr:sp macro="" textlink="">
      <cdr:nvSpPr>
        <cdr:cNvPr id="4" name="TextBox 1"/>
        <cdr:cNvSpPr txBox="1"/>
      </cdr:nvSpPr>
      <cdr:spPr>
        <a:xfrm xmlns:a="http://schemas.openxmlformats.org/drawingml/2006/main">
          <a:off x="6614391" y="5523345"/>
          <a:ext cx="398318" cy="2251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a:t>NA</a:t>
          </a:r>
          <a:endParaRPr lang="en-US" sz="1100"/>
        </a:p>
      </cdr:txBody>
    </cdr:sp>
  </cdr:relSizeAnchor>
</c:userShapes>
</file>

<file path=xl/drawings/drawing23.xml><?xml version="1.0" encoding="utf-8"?>
<xdr:wsDr xmlns:xdr="http://schemas.openxmlformats.org/drawingml/2006/spreadsheetDrawing" xmlns:a="http://schemas.openxmlformats.org/drawingml/2006/main">
  <xdr:twoCellAnchor>
    <xdr:from>
      <xdr:col>1</xdr:col>
      <xdr:colOff>0</xdr:colOff>
      <xdr:row>4</xdr:row>
      <xdr:rowOff>1</xdr:rowOff>
    </xdr:from>
    <xdr:to>
      <xdr:col>6</xdr:col>
      <xdr:colOff>518160</xdr:colOff>
      <xdr:row>15</xdr:row>
      <xdr:rowOff>47626</xdr:rowOff>
    </xdr:to>
    <xdr:graphicFrame macro="">
      <xdr:nvGraphicFramePr>
        <xdr:cNvPr id="2"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66673</xdr:colOff>
      <xdr:row>4</xdr:row>
      <xdr:rowOff>9525</xdr:rowOff>
    </xdr:from>
    <xdr:to>
      <xdr:col>13</xdr:col>
      <xdr:colOff>584833</xdr:colOff>
      <xdr:row>15</xdr:row>
      <xdr:rowOff>57150</xdr:rowOff>
    </xdr:to>
    <xdr:graphicFrame macro="">
      <xdr:nvGraphicFramePr>
        <xdr:cNvPr id="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18</xdr:row>
      <xdr:rowOff>0</xdr:rowOff>
    </xdr:from>
    <xdr:to>
      <xdr:col>6</xdr:col>
      <xdr:colOff>518160</xdr:colOff>
      <xdr:row>29</xdr:row>
      <xdr:rowOff>47625</xdr:rowOff>
    </xdr:to>
    <xdr:graphicFrame macro="">
      <xdr:nvGraphicFramePr>
        <xdr:cNvPr id="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31</xdr:row>
      <xdr:rowOff>161924</xdr:rowOff>
    </xdr:from>
    <xdr:to>
      <xdr:col>6</xdr:col>
      <xdr:colOff>518160</xdr:colOff>
      <xdr:row>43</xdr:row>
      <xdr:rowOff>76199</xdr:rowOff>
    </xdr:to>
    <xdr:graphicFrame macro="">
      <xdr:nvGraphicFramePr>
        <xdr:cNvPr id="5"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572865</xdr:colOff>
      <xdr:row>60</xdr:row>
      <xdr:rowOff>19050</xdr:rowOff>
    </xdr:from>
    <xdr:to>
      <xdr:col>6</xdr:col>
      <xdr:colOff>481425</xdr:colOff>
      <xdr:row>71</xdr:row>
      <xdr:rowOff>66675</xdr:rowOff>
    </xdr:to>
    <xdr:graphicFrame macro="">
      <xdr:nvGraphicFramePr>
        <xdr:cNvPr id="6"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598715</xdr:colOff>
      <xdr:row>46</xdr:row>
      <xdr:rowOff>0</xdr:rowOff>
    </xdr:from>
    <xdr:to>
      <xdr:col>6</xdr:col>
      <xdr:colOff>507275</xdr:colOff>
      <xdr:row>57</xdr:row>
      <xdr:rowOff>47625</xdr:rowOff>
    </xdr:to>
    <xdr:graphicFrame macro="">
      <xdr:nvGraphicFramePr>
        <xdr:cNvPr id="7"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587833</xdr:colOff>
      <xdr:row>74</xdr:row>
      <xdr:rowOff>28575</xdr:rowOff>
    </xdr:from>
    <xdr:to>
      <xdr:col>6</xdr:col>
      <xdr:colOff>496393</xdr:colOff>
      <xdr:row>85</xdr:row>
      <xdr:rowOff>76200</xdr:rowOff>
    </xdr:to>
    <xdr:graphicFrame macro="">
      <xdr:nvGraphicFramePr>
        <xdr:cNvPr id="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571500</xdr:colOff>
      <xdr:row>88</xdr:row>
      <xdr:rowOff>36054</xdr:rowOff>
    </xdr:from>
    <xdr:to>
      <xdr:col>6</xdr:col>
      <xdr:colOff>480060</xdr:colOff>
      <xdr:row>99</xdr:row>
      <xdr:rowOff>83679</xdr:rowOff>
    </xdr:to>
    <xdr:graphicFrame macro="">
      <xdr:nvGraphicFramePr>
        <xdr:cNvPr id="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50346</xdr:colOff>
      <xdr:row>18</xdr:row>
      <xdr:rowOff>9525</xdr:rowOff>
    </xdr:from>
    <xdr:to>
      <xdr:col>13</xdr:col>
      <xdr:colOff>568506</xdr:colOff>
      <xdr:row>29</xdr:row>
      <xdr:rowOff>57150</xdr:rowOff>
    </xdr:to>
    <xdr:graphicFrame macro="">
      <xdr:nvGraphicFramePr>
        <xdr:cNvPr id="10"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47625</xdr:colOff>
      <xdr:row>31</xdr:row>
      <xdr:rowOff>159506</xdr:rowOff>
    </xdr:from>
    <xdr:to>
      <xdr:col>13</xdr:col>
      <xdr:colOff>565785</xdr:colOff>
      <xdr:row>43</xdr:row>
      <xdr:rowOff>45206</xdr:rowOff>
    </xdr:to>
    <xdr:graphicFrame macro="">
      <xdr:nvGraphicFramePr>
        <xdr:cNvPr id="11"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25401</xdr:colOff>
      <xdr:row>45</xdr:row>
      <xdr:rowOff>149981</xdr:rowOff>
    </xdr:from>
    <xdr:to>
      <xdr:col>13</xdr:col>
      <xdr:colOff>543561</xdr:colOff>
      <xdr:row>57</xdr:row>
      <xdr:rowOff>35681</xdr:rowOff>
    </xdr:to>
    <xdr:graphicFrame macro="">
      <xdr:nvGraphicFramePr>
        <xdr:cNvPr id="12"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81492</xdr:colOff>
      <xdr:row>4</xdr:row>
      <xdr:rowOff>19050</xdr:rowOff>
    </xdr:from>
    <xdr:to>
      <xdr:col>20</xdr:col>
      <xdr:colOff>599652</xdr:colOff>
      <xdr:row>15</xdr:row>
      <xdr:rowOff>66675</xdr:rowOff>
    </xdr:to>
    <xdr:graphicFrame macro="">
      <xdr:nvGraphicFramePr>
        <xdr:cNvPr id="13"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92075</xdr:colOff>
      <xdr:row>18</xdr:row>
      <xdr:rowOff>0</xdr:rowOff>
    </xdr:from>
    <xdr:to>
      <xdr:col>21</xdr:col>
      <xdr:colOff>635</xdr:colOff>
      <xdr:row>29</xdr:row>
      <xdr:rowOff>47625</xdr:rowOff>
    </xdr:to>
    <xdr:graphicFrame macro="">
      <xdr:nvGraphicFramePr>
        <xdr:cNvPr id="14"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76200</xdr:colOff>
      <xdr:row>32</xdr:row>
      <xdr:rowOff>10871</xdr:rowOff>
    </xdr:from>
    <xdr:to>
      <xdr:col>20</xdr:col>
      <xdr:colOff>594360</xdr:colOff>
      <xdr:row>43</xdr:row>
      <xdr:rowOff>58496</xdr:rowOff>
    </xdr:to>
    <xdr:graphicFrame macro="">
      <xdr:nvGraphicFramePr>
        <xdr:cNvPr id="15"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99483</xdr:colOff>
      <xdr:row>46</xdr:row>
      <xdr:rowOff>4233</xdr:rowOff>
    </xdr:from>
    <xdr:to>
      <xdr:col>21</xdr:col>
      <xdr:colOff>8043</xdr:colOff>
      <xdr:row>57</xdr:row>
      <xdr:rowOff>51858</xdr:rowOff>
    </xdr:to>
    <xdr:graphicFrame macro="">
      <xdr:nvGraphicFramePr>
        <xdr:cNvPr id="1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114300</xdr:colOff>
      <xdr:row>60</xdr:row>
      <xdr:rowOff>4233</xdr:rowOff>
    </xdr:from>
    <xdr:to>
      <xdr:col>21</xdr:col>
      <xdr:colOff>22860</xdr:colOff>
      <xdr:row>71</xdr:row>
      <xdr:rowOff>51858</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53975</xdr:colOff>
      <xdr:row>74</xdr:row>
      <xdr:rowOff>70908</xdr:rowOff>
    </xdr:from>
    <xdr:to>
      <xdr:col>20</xdr:col>
      <xdr:colOff>572135</xdr:colOff>
      <xdr:row>85</xdr:row>
      <xdr:rowOff>118533</xdr:rowOff>
    </xdr:to>
    <xdr:graphicFrame macro="">
      <xdr:nvGraphicFramePr>
        <xdr:cNvPr id="18"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107374</xdr:colOff>
      <xdr:row>88</xdr:row>
      <xdr:rowOff>31269</xdr:rowOff>
    </xdr:from>
    <xdr:to>
      <xdr:col>27</xdr:col>
      <xdr:colOff>552450</xdr:colOff>
      <xdr:row>99</xdr:row>
      <xdr:rowOff>78894</xdr:rowOff>
    </xdr:to>
    <xdr:graphicFrame macro="">
      <xdr:nvGraphicFramePr>
        <xdr:cNvPr id="19"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22</xdr:col>
      <xdr:colOff>107374</xdr:colOff>
      <xdr:row>18</xdr:row>
      <xdr:rowOff>0</xdr:rowOff>
    </xdr:from>
    <xdr:to>
      <xdr:col>27</xdr:col>
      <xdr:colOff>552450</xdr:colOff>
      <xdr:row>29</xdr:row>
      <xdr:rowOff>47625</xdr:rowOff>
    </xdr:to>
    <xdr:graphicFrame macro="">
      <xdr:nvGraphicFramePr>
        <xdr:cNvPr id="20"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107374</xdr:colOff>
      <xdr:row>32</xdr:row>
      <xdr:rowOff>10871</xdr:rowOff>
    </xdr:from>
    <xdr:to>
      <xdr:col>27</xdr:col>
      <xdr:colOff>561975</xdr:colOff>
      <xdr:row>43</xdr:row>
      <xdr:rowOff>58496</xdr:rowOff>
    </xdr:to>
    <xdr:graphicFrame macro="">
      <xdr:nvGraphicFramePr>
        <xdr:cNvPr id="21"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107374</xdr:colOff>
      <xdr:row>4</xdr:row>
      <xdr:rowOff>19050</xdr:rowOff>
    </xdr:from>
    <xdr:to>
      <xdr:col>27</xdr:col>
      <xdr:colOff>552450</xdr:colOff>
      <xdr:row>15</xdr:row>
      <xdr:rowOff>66675</xdr:rowOff>
    </xdr:to>
    <xdr:graphicFrame macro="">
      <xdr:nvGraphicFramePr>
        <xdr:cNvPr id="22"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22</xdr:col>
      <xdr:colOff>107374</xdr:colOff>
      <xdr:row>45</xdr:row>
      <xdr:rowOff>161634</xdr:rowOff>
    </xdr:from>
    <xdr:to>
      <xdr:col>27</xdr:col>
      <xdr:colOff>571500</xdr:colOff>
      <xdr:row>57</xdr:row>
      <xdr:rowOff>47334</xdr:rowOff>
    </xdr:to>
    <xdr:graphicFrame macro="">
      <xdr:nvGraphicFramePr>
        <xdr:cNvPr id="2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22</xdr:col>
      <xdr:colOff>107374</xdr:colOff>
      <xdr:row>74</xdr:row>
      <xdr:rowOff>44929</xdr:rowOff>
    </xdr:from>
    <xdr:to>
      <xdr:col>27</xdr:col>
      <xdr:colOff>552450</xdr:colOff>
      <xdr:row>85</xdr:row>
      <xdr:rowOff>92554</xdr:rowOff>
    </xdr:to>
    <xdr:graphicFrame macro="">
      <xdr:nvGraphicFramePr>
        <xdr:cNvPr id="2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22</xdr:col>
      <xdr:colOff>107374</xdr:colOff>
      <xdr:row>59</xdr:row>
      <xdr:rowOff>152109</xdr:rowOff>
    </xdr:from>
    <xdr:to>
      <xdr:col>27</xdr:col>
      <xdr:colOff>581025</xdr:colOff>
      <xdr:row>71</xdr:row>
      <xdr:rowOff>37809</xdr:rowOff>
    </xdr:to>
    <xdr:graphicFrame macro="">
      <xdr:nvGraphicFramePr>
        <xdr:cNvPr id="2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29</xdr:col>
      <xdr:colOff>175683</xdr:colOff>
      <xdr:row>4</xdr:row>
      <xdr:rowOff>28575</xdr:rowOff>
    </xdr:from>
    <xdr:to>
      <xdr:col>35</xdr:col>
      <xdr:colOff>227118</xdr:colOff>
      <xdr:row>15</xdr:row>
      <xdr:rowOff>76200</xdr:rowOff>
    </xdr:to>
    <xdr:graphicFrame macro="">
      <xdr:nvGraphicFramePr>
        <xdr:cNvPr id="26"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29</xdr:col>
      <xdr:colOff>186719</xdr:colOff>
      <xdr:row>18</xdr:row>
      <xdr:rowOff>9525</xdr:rowOff>
    </xdr:from>
    <xdr:to>
      <xdr:col>35</xdr:col>
      <xdr:colOff>227118</xdr:colOff>
      <xdr:row>29</xdr:row>
      <xdr:rowOff>57150</xdr:rowOff>
    </xdr:to>
    <xdr:graphicFrame macro="">
      <xdr:nvGraphicFramePr>
        <xdr:cNvPr id="27"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29</xdr:col>
      <xdr:colOff>185208</xdr:colOff>
      <xdr:row>45</xdr:row>
      <xdr:rowOff>157843</xdr:rowOff>
    </xdr:from>
    <xdr:to>
      <xdr:col>35</xdr:col>
      <xdr:colOff>227118</xdr:colOff>
      <xdr:row>57</xdr:row>
      <xdr:rowOff>43543</xdr:rowOff>
    </xdr:to>
    <xdr:graphicFrame macro="">
      <xdr:nvGraphicFramePr>
        <xdr:cNvPr id="28"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29</xdr:col>
      <xdr:colOff>180219</xdr:colOff>
      <xdr:row>32</xdr:row>
      <xdr:rowOff>9525</xdr:rowOff>
    </xdr:from>
    <xdr:to>
      <xdr:col>35</xdr:col>
      <xdr:colOff>227118</xdr:colOff>
      <xdr:row>43</xdr:row>
      <xdr:rowOff>57150</xdr:rowOff>
    </xdr:to>
    <xdr:graphicFrame macro="">
      <xdr:nvGraphicFramePr>
        <xdr:cNvPr id="29"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29</xdr:col>
      <xdr:colOff>257175</xdr:colOff>
      <xdr:row>102</xdr:row>
      <xdr:rowOff>24796</xdr:rowOff>
    </xdr:from>
    <xdr:to>
      <xdr:col>35</xdr:col>
      <xdr:colOff>227118</xdr:colOff>
      <xdr:row>113</xdr:row>
      <xdr:rowOff>72421</xdr:rowOff>
    </xdr:to>
    <xdr:graphicFrame macro="">
      <xdr:nvGraphicFramePr>
        <xdr:cNvPr id="30"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29</xdr:col>
      <xdr:colOff>281969</xdr:colOff>
      <xdr:row>116</xdr:row>
      <xdr:rowOff>43846</xdr:rowOff>
    </xdr:from>
    <xdr:to>
      <xdr:col>35</xdr:col>
      <xdr:colOff>227118</xdr:colOff>
      <xdr:row>127</xdr:row>
      <xdr:rowOff>91471</xdr:rowOff>
    </xdr:to>
    <xdr:graphicFrame macro="">
      <xdr:nvGraphicFramePr>
        <xdr:cNvPr id="31"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29</xdr:col>
      <xdr:colOff>294519</xdr:colOff>
      <xdr:row>130</xdr:row>
      <xdr:rowOff>24796</xdr:rowOff>
    </xdr:from>
    <xdr:to>
      <xdr:col>35</xdr:col>
      <xdr:colOff>227118</xdr:colOff>
      <xdr:row>141</xdr:row>
      <xdr:rowOff>72421</xdr:rowOff>
    </xdr:to>
    <xdr:graphicFrame macro="">
      <xdr:nvGraphicFramePr>
        <xdr:cNvPr id="3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29</xdr:col>
      <xdr:colOff>189744</xdr:colOff>
      <xdr:row>74</xdr:row>
      <xdr:rowOff>34018</xdr:rowOff>
    </xdr:from>
    <xdr:to>
      <xdr:col>35</xdr:col>
      <xdr:colOff>227118</xdr:colOff>
      <xdr:row>85</xdr:row>
      <xdr:rowOff>81643</xdr:rowOff>
    </xdr:to>
    <xdr:graphicFrame macro="">
      <xdr:nvGraphicFramePr>
        <xdr:cNvPr id="3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29</xdr:col>
      <xdr:colOff>192011</xdr:colOff>
      <xdr:row>59</xdr:row>
      <xdr:rowOff>148318</xdr:rowOff>
    </xdr:from>
    <xdr:to>
      <xdr:col>35</xdr:col>
      <xdr:colOff>227118</xdr:colOff>
      <xdr:row>71</xdr:row>
      <xdr:rowOff>34018</xdr:rowOff>
    </xdr:to>
    <xdr:graphicFrame macro="">
      <xdr:nvGraphicFramePr>
        <xdr:cNvPr id="34"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29</xdr:col>
      <xdr:colOff>219226</xdr:colOff>
      <xdr:row>88</xdr:row>
      <xdr:rowOff>14968</xdr:rowOff>
    </xdr:from>
    <xdr:to>
      <xdr:col>35</xdr:col>
      <xdr:colOff>227118</xdr:colOff>
      <xdr:row>99</xdr:row>
      <xdr:rowOff>62593</xdr:rowOff>
    </xdr:to>
    <xdr:graphicFrame macro="">
      <xdr:nvGraphicFramePr>
        <xdr:cNvPr id="3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37</xdr:col>
      <xdr:colOff>76200</xdr:colOff>
      <xdr:row>4</xdr:row>
      <xdr:rowOff>19050</xdr:rowOff>
    </xdr:from>
    <xdr:to>
      <xdr:col>43</xdr:col>
      <xdr:colOff>542925</xdr:colOff>
      <xdr:row>15</xdr:row>
      <xdr:rowOff>66675</xdr:rowOff>
    </xdr:to>
    <xdr:graphicFrame macro="">
      <xdr:nvGraphicFramePr>
        <xdr:cNvPr id="36"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37</xdr:col>
      <xdr:colOff>76200</xdr:colOff>
      <xdr:row>32</xdr:row>
      <xdr:rowOff>9525</xdr:rowOff>
    </xdr:from>
    <xdr:to>
      <xdr:col>43</xdr:col>
      <xdr:colOff>542925</xdr:colOff>
      <xdr:row>43</xdr:row>
      <xdr:rowOff>57150</xdr:rowOff>
    </xdr:to>
    <xdr:graphicFrame macro="">
      <xdr:nvGraphicFramePr>
        <xdr:cNvPr id="37"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37</xdr:col>
      <xdr:colOff>76200</xdr:colOff>
      <xdr:row>18</xdr:row>
      <xdr:rowOff>19050</xdr:rowOff>
    </xdr:from>
    <xdr:to>
      <xdr:col>43</xdr:col>
      <xdr:colOff>542925</xdr:colOff>
      <xdr:row>29</xdr:row>
      <xdr:rowOff>66675</xdr:rowOff>
    </xdr:to>
    <xdr:graphicFrame macro="">
      <xdr:nvGraphicFramePr>
        <xdr:cNvPr id="3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45</xdr:col>
      <xdr:colOff>96308</xdr:colOff>
      <xdr:row>18</xdr:row>
      <xdr:rowOff>38100</xdr:rowOff>
    </xdr:from>
    <xdr:to>
      <xdr:col>52</xdr:col>
      <xdr:colOff>4868</xdr:colOff>
      <xdr:row>29</xdr:row>
      <xdr:rowOff>85725</xdr:rowOff>
    </xdr:to>
    <xdr:graphicFrame macro="">
      <xdr:nvGraphicFramePr>
        <xdr:cNvPr id="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45</xdr:col>
      <xdr:colOff>86783</xdr:colOff>
      <xdr:row>88</xdr:row>
      <xdr:rowOff>82550</xdr:rowOff>
    </xdr:from>
    <xdr:to>
      <xdr:col>51</xdr:col>
      <xdr:colOff>607991</xdr:colOff>
      <xdr:row>99</xdr:row>
      <xdr:rowOff>130175</xdr:rowOff>
    </xdr:to>
    <xdr:graphicFrame macro="">
      <xdr:nvGraphicFramePr>
        <xdr:cNvPr id="4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45</xdr:col>
      <xdr:colOff>124883</xdr:colOff>
      <xdr:row>46</xdr:row>
      <xdr:rowOff>19050</xdr:rowOff>
    </xdr:from>
    <xdr:to>
      <xdr:col>52</xdr:col>
      <xdr:colOff>33443</xdr:colOff>
      <xdr:row>57</xdr:row>
      <xdr:rowOff>66675</xdr:rowOff>
    </xdr:to>
    <xdr:graphicFrame macro="">
      <xdr:nvGraphicFramePr>
        <xdr:cNvPr id="4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45</xdr:col>
      <xdr:colOff>96308</xdr:colOff>
      <xdr:row>32</xdr:row>
      <xdr:rowOff>19050</xdr:rowOff>
    </xdr:from>
    <xdr:to>
      <xdr:col>52</xdr:col>
      <xdr:colOff>4868</xdr:colOff>
      <xdr:row>43</xdr:row>
      <xdr:rowOff>66675</xdr:rowOff>
    </xdr:to>
    <xdr:graphicFrame macro="">
      <xdr:nvGraphicFramePr>
        <xdr:cNvPr id="4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45</xdr:col>
      <xdr:colOff>77258</xdr:colOff>
      <xdr:row>4</xdr:row>
      <xdr:rowOff>26459</xdr:rowOff>
    </xdr:from>
    <xdr:to>
      <xdr:col>51</xdr:col>
      <xdr:colOff>595418</xdr:colOff>
      <xdr:row>15</xdr:row>
      <xdr:rowOff>74084</xdr:rowOff>
    </xdr:to>
    <xdr:graphicFrame macro="">
      <xdr:nvGraphicFramePr>
        <xdr:cNvPr id="4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45</xdr:col>
      <xdr:colOff>96308</xdr:colOff>
      <xdr:row>60</xdr:row>
      <xdr:rowOff>45509</xdr:rowOff>
    </xdr:from>
    <xdr:to>
      <xdr:col>52</xdr:col>
      <xdr:colOff>4868</xdr:colOff>
      <xdr:row>71</xdr:row>
      <xdr:rowOff>93134</xdr:rowOff>
    </xdr:to>
    <xdr:graphicFrame macro="">
      <xdr:nvGraphicFramePr>
        <xdr:cNvPr id="44"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45</xdr:col>
      <xdr:colOff>86783</xdr:colOff>
      <xdr:row>74</xdr:row>
      <xdr:rowOff>50800</xdr:rowOff>
    </xdr:from>
    <xdr:to>
      <xdr:col>51</xdr:col>
      <xdr:colOff>604943</xdr:colOff>
      <xdr:row>85</xdr:row>
      <xdr:rowOff>98425</xdr:rowOff>
    </xdr:to>
    <xdr:graphicFrame macro="">
      <xdr:nvGraphicFramePr>
        <xdr:cNvPr id="45"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1</xdr:col>
      <xdr:colOff>57150</xdr:colOff>
      <xdr:row>1</xdr:row>
      <xdr:rowOff>28575</xdr:rowOff>
    </xdr:from>
    <xdr:to>
      <xdr:col>6</xdr:col>
      <xdr:colOff>476250</xdr:colOff>
      <xdr:row>2</xdr:row>
      <xdr:rowOff>0</xdr:rowOff>
    </xdr:to>
    <xdr:sp macro="" textlink="">
      <xdr:nvSpPr>
        <xdr:cNvPr id="46" name="Rounded Rectangle 45"/>
        <xdr:cNvSpPr/>
      </xdr:nvSpPr>
      <xdr:spPr>
        <a:xfrm>
          <a:off x="666750" y="28575"/>
          <a:ext cx="3467100" cy="13335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1200" b="1"/>
            <a:t>SAFETY, HEALTH AND ENVIRONMENT</a:t>
          </a:r>
        </a:p>
      </xdr:txBody>
    </xdr:sp>
    <xdr:clientData/>
  </xdr:twoCellAnchor>
  <xdr:twoCellAnchor>
    <xdr:from>
      <xdr:col>8</xdr:col>
      <xdr:colOff>114300</xdr:colOff>
      <xdr:row>1</xdr:row>
      <xdr:rowOff>0</xdr:rowOff>
    </xdr:from>
    <xdr:to>
      <xdr:col>13</xdr:col>
      <xdr:colOff>533400</xdr:colOff>
      <xdr:row>1</xdr:row>
      <xdr:rowOff>133350</xdr:rowOff>
    </xdr:to>
    <xdr:sp macro="" textlink="">
      <xdr:nvSpPr>
        <xdr:cNvPr id="48" name="Rounded Rectangle 47"/>
        <xdr:cNvSpPr/>
      </xdr:nvSpPr>
      <xdr:spPr>
        <a:xfrm>
          <a:off x="4476750" y="161925"/>
          <a:ext cx="3467100" cy="133350"/>
        </a:xfrm>
        <a:prstGeom prst="roundRect">
          <a:avLst/>
        </a:prstGeom>
        <a:solidFill>
          <a:sysClr val="window" lastClr="FFFFFF"/>
        </a:solidFill>
        <a:ln w="25400" cap="flat" cmpd="sng" algn="ctr">
          <a:solidFill>
            <a:schemeClr val="bg2">
              <a:lumMod val="50000"/>
            </a:scheme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u="none" strike="noStrike">
              <a:effectLst/>
              <a:latin typeface="+mn-lt"/>
              <a:ea typeface="+mn-ea"/>
              <a:cs typeface="+mn-cs"/>
            </a:rPr>
            <a:t>MOTIVATION</a:t>
          </a:r>
          <a:r>
            <a:rPr lang="en-US" sz="1200" b="1"/>
            <a:t> </a:t>
          </a:r>
          <a:endParaRPr kumimoji="0" lang="en-US" sz="1200" b="1" i="0" u="none" strike="noStrike" kern="0" cap="none" spc="0" normalizeH="0" baseline="0" noProof="0" smtClean="0">
            <a:ln>
              <a:noFill/>
            </a:ln>
            <a:solidFill>
              <a:sysClr val="windowText" lastClr="000000"/>
            </a:solidFill>
            <a:effectLst/>
            <a:uLnTx/>
            <a:uFillTx/>
            <a:latin typeface="+mn-lt"/>
            <a:ea typeface="+mn-ea"/>
            <a:cs typeface="+mn-cs"/>
          </a:endParaRPr>
        </a:p>
      </xdr:txBody>
    </xdr:sp>
    <xdr:clientData/>
  </xdr:twoCellAnchor>
  <xdr:twoCellAnchor>
    <xdr:from>
      <xdr:col>15</xdr:col>
      <xdr:colOff>95250</xdr:colOff>
      <xdr:row>1</xdr:row>
      <xdr:rowOff>9525</xdr:rowOff>
    </xdr:from>
    <xdr:to>
      <xdr:col>20</xdr:col>
      <xdr:colOff>514350</xdr:colOff>
      <xdr:row>1</xdr:row>
      <xdr:rowOff>142875</xdr:rowOff>
    </xdr:to>
    <xdr:sp macro="" textlink="">
      <xdr:nvSpPr>
        <xdr:cNvPr id="49" name="Rounded Rectangle 48"/>
        <xdr:cNvSpPr/>
      </xdr:nvSpPr>
      <xdr:spPr>
        <a:xfrm>
          <a:off x="8210550" y="171450"/>
          <a:ext cx="3467100" cy="133350"/>
        </a:xfrm>
        <a:prstGeom prst="roundRect">
          <a:avLst/>
        </a:prstGeom>
        <a:solidFill>
          <a:sysClr val="window" lastClr="FFFFFF"/>
        </a:solidFill>
        <a:ln w="25400" cap="flat" cmpd="sng" algn="ctr">
          <a:solidFill>
            <a:schemeClr val="accent3">
              <a:lumMod val="60000"/>
              <a:lumOff val="40000"/>
            </a:scheme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u="none" strike="noStrike">
              <a:effectLst/>
              <a:latin typeface="+mn-lt"/>
              <a:ea typeface="+mn-ea"/>
              <a:cs typeface="+mn-cs"/>
            </a:rPr>
            <a:t>PRODUCTIVITY</a:t>
          </a:r>
          <a:br>
            <a:rPr lang="en-US" sz="1200" b="1" i="0" u="none" strike="noStrike">
              <a:effectLst/>
              <a:latin typeface="+mn-lt"/>
              <a:ea typeface="+mn-ea"/>
              <a:cs typeface="+mn-cs"/>
            </a:rPr>
          </a:br>
          <a:endParaRPr kumimoji="0" lang="en-US" sz="1200" b="1" i="0" u="none" strike="noStrike" kern="0" cap="none" spc="0" normalizeH="0" baseline="0" noProof="0" smtClean="0">
            <a:ln>
              <a:noFill/>
            </a:ln>
            <a:solidFill>
              <a:sysClr val="windowText" lastClr="000000"/>
            </a:solidFill>
            <a:effectLst/>
            <a:uLnTx/>
            <a:uFillTx/>
            <a:latin typeface="+mn-lt"/>
            <a:ea typeface="+mn-ea"/>
            <a:cs typeface="+mn-cs"/>
          </a:endParaRPr>
        </a:p>
      </xdr:txBody>
    </xdr:sp>
    <xdr:clientData/>
  </xdr:twoCellAnchor>
  <xdr:twoCellAnchor>
    <xdr:from>
      <xdr:col>22</xdr:col>
      <xdr:colOff>0</xdr:colOff>
      <xdr:row>1</xdr:row>
      <xdr:rowOff>19049</xdr:rowOff>
    </xdr:from>
    <xdr:to>
      <xdr:col>27</xdr:col>
      <xdr:colOff>581025</xdr:colOff>
      <xdr:row>1</xdr:row>
      <xdr:rowOff>142875</xdr:rowOff>
    </xdr:to>
    <xdr:sp macro="" textlink="">
      <xdr:nvSpPr>
        <xdr:cNvPr id="51" name="Rounded Rectangle 50"/>
        <xdr:cNvSpPr/>
      </xdr:nvSpPr>
      <xdr:spPr>
        <a:xfrm>
          <a:off x="11868150" y="180974"/>
          <a:ext cx="3019425" cy="123826"/>
        </a:xfrm>
        <a:prstGeom prst="roundRect">
          <a:avLst/>
        </a:prstGeom>
        <a:solidFill>
          <a:sysClr val="window" lastClr="FFFFFF"/>
        </a:solidFill>
        <a:ln w="25400" cap="flat" cmpd="sng" algn="ctr">
          <a:solidFill>
            <a:schemeClr val="accent1">
              <a:lumMod val="60000"/>
              <a:lumOff val="40000"/>
            </a:scheme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smtClean="0">
              <a:ln>
                <a:noFill/>
              </a:ln>
              <a:solidFill>
                <a:sysClr val="windowText" lastClr="000000"/>
              </a:solidFill>
              <a:effectLst/>
              <a:uLnTx/>
              <a:uFillTx/>
              <a:latin typeface="+mn-lt"/>
              <a:ea typeface="+mn-ea"/>
              <a:cs typeface="+mn-cs"/>
            </a:rPr>
            <a:t>QA</a:t>
          </a:r>
        </a:p>
      </xdr:txBody>
    </xdr:sp>
    <xdr:clientData/>
  </xdr:twoCellAnchor>
  <xdr:twoCellAnchor>
    <xdr:from>
      <xdr:col>29</xdr:col>
      <xdr:colOff>19050</xdr:colOff>
      <xdr:row>1</xdr:row>
      <xdr:rowOff>19050</xdr:rowOff>
    </xdr:from>
    <xdr:to>
      <xdr:col>34</xdr:col>
      <xdr:colOff>600075</xdr:colOff>
      <xdr:row>1</xdr:row>
      <xdr:rowOff>142876</xdr:rowOff>
    </xdr:to>
    <xdr:sp macro="" textlink="">
      <xdr:nvSpPr>
        <xdr:cNvPr id="52" name="Rounded Rectangle 51"/>
        <xdr:cNvSpPr/>
      </xdr:nvSpPr>
      <xdr:spPr>
        <a:xfrm>
          <a:off x="15030450" y="180975"/>
          <a:ext cx="3019425" cy="123826"/>
        </a:xfrm>
        <a:prstGeom prst="roundRect">
          <a:avLst/>
        </a:prstGeom>
        <a:solidFill>
          <a:sysClr val="window" lastClr="FFFFFF"/>
        </a:solidFill>
        <a:ln w="25400" cap="flat" cmpd="sng" algn="ctr">
          <a:solidFill>
            <a:srgbClr val="D1CC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u="none" strike="noStrike">
              <a:effectLst/>
              <a:latin typeface="+mn-lt"/>
              <a:ea typeface="+mn-ea"/>
              <a:cs typeface="+mn-cs"/>
            </a:rPr>
            <a:t>COST CONTROL</a:t>
          </a:r>
          <a:br>
            <a:rPr lang="en-US" sz="1200" b="1" i="0" u="none" strike="noStrike">
              <a:effectLst/>
              <a:latin typeface="+mn-lt"/>
              <a:ea typeface="+mn-ea"/>
              <a:cs typeface="+mn-cs"/>
            </a:rPr>
          </a:br>
          <a:r>
            <a:rPr lang="en-US" sz="1200" b="1" i="0" u="none" strike="noStrike">
              <a:effectLst/>
              <a:latin typeface="+mn-lt"/>
              <a:ea typeface="+mn-ea"/>
              <a:cs typeface="+mn-cs"/>
            </a:rPr>
            <a:t/>
          </a:r>
          <a:br>
            <a:rPr lang="en-US" sz="1200" b="1" i="0" u="none" strike="noStrike">
              <a:effectLst/>
              <a:latin typeface="+mn-lt"/>
              <a:ea typeface="+mn-ea"/>
              <a:cs typeface="+mn-cs"/>
            </a:rPr>
          </a:br>
          <a:endParaRPr kumimoji="0" lang="en-US" sz="1200" b="1" i="0" u="none" strike="noStrike" kern="0" cap="none" spc="0" normalizeH="0" baseline="0" noProof="0" smtClean="0">
            <a:ln>
              <a:noFill/>
            </a:ln>
            <a:solidFill>
              <a:sysClr val="windowText" lastClr="000000"/>
            </a:solidFill>
            <a:effectLst/>
            <a:uLnTx/>
            <a:uFillTx/>
            <a:latin typeface="+mn-lt"/>
            <a:ea typeface="+mn-ea"/>
            <a:cs typeface="+mn-cs"/>
          </a:endParaRPr>
        </a:p>
      </xdr:txBody>
    </xdr:sp>
    <xdr:clientData/>
  </xdr:twoCellAnchor>
  <xdr:twoCellAnchor>
    <xdr:from>
      <xdr:col>37</xdr:col>
      <xdr:colOff>9525</xdr:colOff>
      <xdr:row>1</xdr:row>
      <xdr:rowOff>9525</xdr:rowOff>
    </xdr:from>
    <xdr:to>
      <xdr:col>43</xdr:col>
      <xdr:colOff>590550</xdr:colOff>
      <xdr:row>1</xdr:row>
      <xdr:rowOff>133351</xdr:rowOff>
    </xdr:to>
    <xdr:sp macro="" textlink="">
      <xdr:nvSpPr>
        <xdr:cNvPr id="53" name="Rounded Rectangle 52"/>
        <xdr:cNvSpPr/>
      </xdr:nvSpPr>
      <xdr:spPr>
        <a:xfrm>
          <a:off x="19821525" y="171450"/>
          <a:ext cx="3629025" cy="123826"/>
        </a:xfrm>
        <a:prstGeom prst="roundRect">
          <a:avLst/>
        </a:prstGeom>
        <a:solidFill>
          <a:sysClr val="window" lastClr="FFFFFF"/>
        </a:solidFill>
        <a:ln w="25400" cap="flat" cmpd="sng" algn="ctr">
          <a:solidFill>
            <a:schemeClr val="accent4">
              <a:lumMod val="60000"/>
              <a:lumOff val="40000"/>
            </a:scheme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smtClean="0">
              <a:ln>
                <a:noFill/>
              </a:ln>
              <a:solidFill>
                <a:sysClr val="windowText" lastClr="000000"/>
              </a:solidFill>
              <a:effectLst/>
              <a:uLnTx/>
              <a:uFillTx/>
              <a:latin typeface="+mn-lt"/>
              <a:ea typeface="+mn-ea"/>
              <a:cs typeface="+mn-cs"/>
            </a:rPr>
            <a:t>DELIVERY</a:t>
          </a:r>
        </a:p>
      </xdr:txBody>
    </xdr:sp>
    <xdr:clientData/>
  </xdr:twoCellAnchor>
  <xdr:twoCellAnchor>
    <xdr:from>
      <xdr:col>45</xdr:col>
      <xdr:colOff>0</xdr:colOff>
      <xdr:row>1</xdr:row>
      <xdr:rowOff>0</xdr:rowOff>
    </xdr:from>
    <xdr:to>
      <xdr:col>52</xdr:col>
      <xdr:colOff>9525</xdr:colOff>
      <xdr:row>1</xdr:row>
      <xdr:rowOff>123825</xdr:rowOff>
    </xdr:to>
    <xdr:sp macro="" textlink="">
      <xdr:nvSpPr>
        <xdr:cNvPr id="54" name="Rounded Rectangle 53"/>
        <xdr:cNvSpPr/>
      </xdr:nvSpPr>
      <xdr:spPr>
        <a:xfrm>
          <a:off x="24174450" y="161925"/>
          <a:ext cx="4276725" cy="123825"/>
        </a:xfrm>
        <a:prstGeom prst="roundRect">
          <a:avLst/>
        </a:prstGeom>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smtClean="0">
              <a:ln>
                <a:noFill/>
              </a:ln>
              <a:solidFill>
                <a:sysClr val="windowText" lastClr="000000"/>
              </a:solidFill>
              <a:effectLst/>
              <a:uLnTx/>
              <a:uFillTx/>
              <a:latin typeface="+mn-lt"/>
              <a:ea typeface="+mn-ea"/>
              <a:cs typeface="+mn-cs"/>
            </a:rPr>
            <a:t>TPM</a:t>
          </a:r>
        </a:p>
      </xdr:txBody>
    </xdr:sp>
    <xdr:clientData/>
  </xdr:twoCellAnchor>
  <xdr:twoCellAnchor>
    <xdr:from>
      <xdr:col>0</xdr:col>
      <xdr:colOff>38098</xdr:colOff>
      <xdr:row>1</xdr:row>
      <xdr:rowOff>0</xdr:rowOff>
    </xdr:from>
    <xdr:to>
      <xdr:col>5</xdr:col>
      <xdr:colOff>495299</xdr:colOff>
      <xdr:row>7</xdr:row>
      <xdr:rowOff>38100</xdr:rowOff>
    </xdr:to>
    <xdr:sp macro="" textlink="">
      <xdr:nvSpPr>
        <xdr:cNvPr id="55" name="Left Arrow 54">
          <a:hlinkClick xmlns:r="http://schemas.openxmlformats.org/officeDocument/2006/relationships" r:id="rId45"/>
        </xdr:cNvPr>
        <xdr:cNvSpPr/>
      </xdr:nvSpPr>
      <xdr:spPr>
        <a:xfrm>
          <a:off x="38098" y="161925"/>
          <a:ext cx="3505201" cy="1009650"/>
        </a:xfrm>
        <a:prstGeom prst="leftArrow">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1600" b="1"/>
            <a:t>Back</a:t>
          </a:r>
        </a:p>
      </xdr:txBody>
    </xdr:sp>
    <xdr:clientData/>
  </xdr:twoCellAnchor>
  <xdr:twoCellAnchor>
    <xdr:from>
      <xdr:col>2</xdr:col>
      <xdr:colOff>133350</xdr:colOff>
      <xdr:row>0</xdr:row>
      <xdr:rowOff>0</xdr:rowOff>
    </xdr:from>
    <xdr:to>
      <xdr:col>10</xdr:col>
      <xdr:colOff>276225</xdr:colOff>
      <xdr:row>0</xdr:row>
      <xdr:rowOff>295275</xdr:rowOff>
    </xdr:to>
    <xdr:grpSp>
      <xdr:nvGrpSpPr>
        <xdr:cNvPr id="56" name="Group 55"/>
        <xdr:cNvGrpSpPr/>
      </xdr:nvGrpSpPr>
      <xdr:grpSpPr>
        <a:xfrm>
          <a:off x="1374321" y="0"/>
          <a:ext cx="4584247" cy="295275"/>
          <a:chOff x="9761682" y="127000"/>
          <a:chExt cx="6866001" cy="573659"/>
        </a:xfrm>
      </xdr:grpSpPr>
      <xdr:sp macro="" textlink="">
        <xdr:nvSpPr>
          <xdr:cNvPr id="57" name="Oval 56">
            <a:hlinkClick xmlns:r="http://schemas.openxmlformats.org/officeDocument/2006/relationships" r:id="rId46"/>
          </xdr:cNvPr>
          <xdr:cNvSpPr/>
        </xdr:nvSpPr>
        <xdr:spPr>
          <a:xfrm>
            <a:off x="9761682" y="142875"/>
            <a:ext cx="725262" cy="557784"/>
          </a:xfrm>
          <a:prstGeom prst="ellipse">
            <a:avLst/>
          </a:prstGeom>
          <a:solidFill>
            <a:srgbClr val="EEECE1">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M</a:t>
            </a:r>
          </a:p>
        </xdr:txBody>
      </xdr:sp>
      <xdr:sp macro="" textlink="">
        <xdr:nvSpPr>
          <xdr:cNvPr id="58" name="Oval 57">
            <a:hlinkClick xmlns:r="http://schemas.openxmlformats.org/officeDocument/2006/relationships" r:id="rId47"/>
          </xdr:cNvPr>
          <xdr:cNvSpPr/>
        </xdr:nvSpPr>
        <xdr:spPr>
          <a:xfrm>
            <a:off x="10910455" y="142875"/>
            <a:ext cx="725262" cy="557784"/>
          </a:xfrm>
          <a:prstGeom prst="ellipse">
            <a:avLst/>
          </a:prstGeom>
          <a:solidFill>
            <a:srgbClr val="8064A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P</a:t>
            </a:r>
          </a:p>
        </xdr:txBody>
      </xdr:sp>
      <xdr:sp macro="" textlink="">
        <xdr:nvSpPr>
          <xdr:cNvPr id="59" name="Oval 58">
            <a:hlinkClick xmlns:r="http://schemas.openxmlformats.org/officeDocument/2006/relationships" r:id="rId48"/>
          </xdr:cNvPr>
          <xdr:cNvSpPr/>
        </xdr:nvSpPr>
        <xdr:spPr>
          <a:xfrm>
            <a:off x="12249727" y="142875"/>
            <a:ext cx="725263" cy="557784"/>
          </a:xfrm>
          <a:prstGeom prst="ellipse">
            <a:avLst/>
          </a:prstGeom>
          <a:solidFill>
            <a:srgbClr val="953735"/>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D</a:t>
            </a:r>
          </a:p>
        </xdr:txBody>
      </xdr:sp>
      <xdr:sp macro="" textlink="">
        <xdr:nvSpPr>
          <xdr:cNvPr id="60" name="Oval 59">
            <a:hlinkClick xmlns:r="http://schemas.openxmlformats.org/officeDocument/2006/relationships" r:id="rId49"/>
          </xdr:cNvPr>
          <xdr:cNvSpPr/>
        </xdr:nvSpPr>
        <xdr:spPr>
          <a:xfrm>
            <a:off x="13477875" y="127000"/>
            <a:ext cx="725262" cy="557784"/>
          </a:xfrm>
          <a:prstGeom prst="ellipse">
            <a:avLst/>
          </a:prstGeom>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S</a:t>
            </a:r>
          </a:p>
        </xdr:txBody>
      </xdr:sp>
      <xdr:sp macro="" textlink="">
        <xdr:nvSpPr>
          <xdr:cNvPr id="61" name="Oval 60">
            <a:hlinkClick xmlns:r="http://schemas.openxmlformats.org/officeDocument/2006/relationships" r:id="rId50"/>
          </xdr:cNvPr>
          <xdr:cNvSpPr/>
        </xdr:nvSpPr>
        <xdr:spPr>
          <a:xfrm>
            <a:off x="14674273" y="127000"/>
            <a:ext cx="725262" cy="557784"/>
          </a:xfrm>
          <a:prstGeom prst="ellipse">
            <a:avLst/>
          </a:prstGeom>
          <a:solidFill>
            <a:srgbClr val="B8B4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C</a:t>
            </a:r>
          </a:p>
        </xdr:txBody>
      </xdr:sp>
      <xdr:sp macro="" textlink="">
        <xdr:nvSpPr>
          <xdr:cNvPr id="62" name="Oval 61">
            <a:hlinkClick xmlns:r="http://schemas.openxmlformats.org/officeDocument/2006/relationships" r:id="rId51"/>
          </xdr:cNvPr>
          <xdr:cNvSpPr/>
        </xdr:nvSpPr>
        <xdr:spPr>
          <a:xfrm>
            <a:off x="15902420" y="127000"/>
            <a:ext cx="725263" cy="557784"/>
          </a:xfrm>
          <a:prstGeom prst="ellipse">
            <a:avLst/>
          </a:prstGeom>
          <a:solidFill>
            <a:srgbClr val="31869B"/>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T</a:t>
            </a:r>
          </a:p>
        </xdr:txBody>
      </xdr:sp>
    </xdr:grpSp>
    <xdr:clientData/>
  </xdr:twoCellAnchor>
  <xdr:twoCellAnchor>
    <xdr:from>
      <xdr:col>10</xdr:col>
      <xdr:colOff>447675</xdr:colOff>
      <xdr:row>0</xdr:row>
      <xdr:rowOff>9525</xdr:rowOff>
    </xdr:from>
    <xdr:to>
      <xdr:col>11</xdr:col>
      <xdr:colOff>295275</xdr:colOff>
      <xdr:row>0</xdr:row>
      <xdr:rowOff>283845</xdr:rowOff>
    </xdr:to>
    <xdr:sp macro="" textlink="">
      <xdr:nvSpPr>
        <xdr:cNvPr id="71" name="Oval 70">
          <a:hlinkClick xmlns:r="http://schemas.openxmlformats.org/officeDocument/2006/relationships" r:id="rId52"/>
        </xdr:cNvPr>
        <xdr:cNvSpPr/>
      </xdr:nvSpPr>
      <xdr:spPr>
        <a:xfrm>
          <a:off x="6029325" y="9525"/>
          <a:ext cx="457200" cy="274320"/>
        </a:xfrm>
        <a:prstGeom prst="ellipse">
          <a:avLst/>
        </a:prstGeom>
        <a:solidFill>
          <a:srgbClr val="37609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smtClean="0">
              <a:ln>
                <a:noFill/>
              </a:ln>
              <a:solidFill>
                <a:sysClr val="window" lastClr="FFFFFF"/>
              </a:solidFill>
              <a:effectLst/>
              <a:uLnTx/>
              <a:uFillTx/>
              <a:latin typeface="Calibri"/>
            </a:rPr>
            <a:t>Q</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17</xdr:col>
      <xdr:colOff>111125</xdr:colOff>
      <xdr:row>1</xdr:row>
      <xdr:rowOff>473075</xdr:rowOff>
    </xdr:from>
    <xdr:to>
      <xdr:col>21</xdr:col>
      <xdr:colOff>587375</xdr:colOff>
      <xdr:row>1</xdr:row>
      <xdr:rowOff>968375</xdr:rowOff>
    </xdr:to>
    <xdr:sp macro="" textlink="">
      <xdr:nvSpPr>
        <xdr:cNvPr id="2" name="Left Arrow 1">
          <a:hlinkClick xmlns:r="http://schemas.openxmlformats.org/officeDocument/2006/relationships" r:id="rId1"/>
        </xdr:cNvPr>
        <xdr:cNvSpPr/>
      </xdr:nvSpPr>
      <xdr:spPr>
        <a:xfrm>
          <a:off x="16113125" y="1873250"/>
          <a:ext cx="3905250"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10</xdr:col>
      <xdr:colOff>47625</xdr:colOff>
      <xdr:row>1</xdr:row>
      <xdr:rowOff>476250</xdr:rowOff>
    </xdr:from>
    <xdr:to>
      <xdr:col>16</xdr:col>
      <xdr:colOff>650875</xdr:colOff>
      <xdr:row>1</xdr:row>
      <xdr:rowOff>971550</xdr:rowOff>
    </xdr:to>
    <xdr:sp macro="" textlink="">
      <xdr:nvSpPr>
        <xdr:cNvPr id="3" name="Left Arrow 1">
          <a:hlinkClick xmlns:r="http://schemas.openxmlformats.org/officeDocument/2006/relationships" r:id="rId2"/>
        </xdr:cNvPr>
        <xdr:cNvSpPr/>
      </xdr:nvSpPr>
      <xdr:spPr>
        <a:xfrm>
          <a:off x="10296525" y="1876425"/>
          <a:ext cx="5356225"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352425</xdr:colOff>
      <xdr:row>0</xdr:row>
      <xdr:rowOff>47625</xdr:rowOff>
    </xdr:from>
    <xdr:ext cx="3152775" cy="2715986"/>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59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542925</xdr:colOff>
      <xdr:row>0</xdr:row>
      <xdr:rowOff>0</xdr:rowOff>
    </xdr:from>
    <xdr:ext cx="3295650" cy="2735036"/>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260175" y="0"/>
          <a:ext cx="3295650" cy="2735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110623</xdr:rowOff>
    </xdr:from>
    <xdr:ext cx="11699874" cy="937629"/>
    <xdr:sp macro="" textlink="">
      <xdr:nvSpPr>
        <xdr:cNvPr id="6" name="Rectangle 5"/>
        <xdr:cNvSpPr/>
      </xdr:nvSpPr>
      <xdr:spPr>
        <a:xfrm>
          <a:off x="6604000"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25.xml><?xml version="1.0" encoding="utf-8"?>
<xdr:wsDr xmlns:xdr="http://schemas.openxmlformats.org/drawingml/2006/spreadsheetDrawing" xmlns:a="http://schemas.openxmlformats.org/drawingml/2006/main">
  <xdr:twoCellAnchor>
    <xdr:from>
      <xdr:col>17</xdr:col>
      <xdr:colOff>111125</xdr:colOff>
      <xdr:row>1</xdr:row>
      <xdr:rowOff>473075</xdr:rowOff>
    </xdr:from>
    <xdr:to>
      <xdr:col>21</xdr:col>
      <xdr:colOff>587375</xdr:colOff>
      <xdr:row>1</xdr:row>
      <xdr:rowOff>968375</xdr:rowOff>
    </xdr:to>
    <xdr:sp macro="" textlink="">
      <xdr:nvSpPr>
        <xdr:cNvPr id="2" name="Left Arrow 1">
          <a:hlinkClick xmlns:r="http://schemas.openxmlformats.org/officeDocument/2006/relationships" r:id="rId1"/>
        </xdr:cNvPr>
        <xdr:cNvSpPr/>
      </xdr:nvSpPr>
      <xdr:spPr>
        <a:xfrm>
          <a:off x="16446500" y="1873250"/>
          <a:ext cx="4133850"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11</xdr:col>
      <xdr:colOff>857250</xdr:colOff>
      <xdr:row>1</xdr:row>
      <xdr:rowOff>476250</xdr:rowOff>
    </xdr:from>
    <xdr:to>
      <xdr:col>16</xdr:col>
      <xdr:colOff>650875</xdr:colOff>
      <xdr:row>1</xdr:row>
      <xdr:rowOff>971550</xdr:rowOff>
    </xdr:to>
    <xdr:sp macro="" textlink="">
      <xdr:nvSpPr>
        <xdr:cNvPr id="3" name="Left Arrow 1">
          <a:hlinkClick xmlns:r="http://schemas.openxmlformats.org/officeDocument/2006/relationships" r:id="rId2"/>
        </xdr:cNvPr>
        <xdr:cNvSpPr/>
      </xdr:nvSpPr>
      <xdr:spPr>
        <a:xfrm>
          <a:off x="10325100" y="1876425"/>
          <a:ext cx="574675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352425</xdr:colOff>
      <xdr:row>0</xdr:row>
      <xdr:rowOff>47625</xdr:rowOff>
    </xdr:from>
    <xdr:ext cx="3152775" cy="2711450"/>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542925</xdr:colOff>
      <xdr:row>0</xdr:row>
      <xdr:rowOff>0</xdr:rowOff>
    </xdr:from>
    <xdr:ext cx="3295650" cy="2730500"/>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07900" y="0"/>
          <a:ext cx="3295650" cy="27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110623</xdr:rowOff>
    </xdr:from>
    <xdr:ext cx="11699874" cy="937629"/>
    <xdr:sp macro="" textlink="">
      <xdr:nvSpPr>
        <xdr:cNvPr id="6" name="Rectangle 5"/>
        <xdr:cNvSpPr/>
      </xdr:nvSpPr>
      <xdr:spPr>
        <a:xfrm>
          <a:off x="6604000"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26.xml><?xml version="1.0" encoding="utf-8"?>
<xdr:wsDr xmlns:xdr="http://schemas.openxmlformats.org/drawingml/2006/spreadsheetDrawing" xmlns:a="http://schemas.openxmlformats.org/drawingml/2006/main">
  <xdr:twoCellAnchor>
    <xdr:from>
      <xdr:col>17</xdr:col>
      <xdr:colOff>111125</xdr:colOff>
      <xdr:row>1</xdr:row>
      <xdr:rowOff>473075</xdr:rowOff>
    </xdr:from>
    <xdr:to>
      <xdr:col>21</xdr:col>
      <xdr:colOff>587375</xdr:colOff>
      <xdr:row>1</xdr:row>
      <xdr:rowOff>968375</xdr:rowOff>
    </xdr:to>
    <xdr:sp macro="" textlink="">
      <xdr:nvSpPr>
        <xdr:cNvPr id="2" name="Left Arrow 1">
          <a:hlinkClick xmlns:r="http://schemas.openxmlformats.org/officeDocument/2006/relationships" r:id="rId1"/>
        </xdr:cNvPr>
        <xdr:cNvSpPr/>
      </xdr:nvSpPr>
      <xdr:spPr>
        <a:xfrm>
          <a:off x="13188950" y="1873250"/>
          <a:ext cx="3962400"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10</xdr:col>
      <xdr:colOff>47625</xdr:colOff>
      <xdr:row>1</xdr:row>
      <xdr:rowOff>476250</xdr:rowOff>
    </xdr:from>
    <xdr:to>
      <xdr:col>16</xdr:col>
      <xdr:colOff>650875</xdr:colOff>
      <xdr:row>1</xdr:row>
      <xdr:rowOff>971550</xdr:rowOff>
    </xdr:to>
    <xdr:sp macro="" textlink="">
      <xdr:nvSpPr>
        <xdr:cNvPr id="3" name="Left Arrow 1">
          <a:hlinkClick xmlns:r="http://schemas.openxmlformats.org/officeDocument/2006/relationships" r:id="rId2"/>
        </xdr:cNvPr>
        <xdr:cNvSpPr/>
      </xdr:nvSpPr>
      <xdr:spPr>
        <a:xfrm>
          <a:off x="7153275" y="1876425"/>
          <a:ext cx="582295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352425</xdr:colOff>
      <xdr:row>0</xdr:row>
      <xdr:rowOff>47625</xdr:rowOff>
    </xdr:from>
    <xdr:ext cx="3152775" cy="2711450"/>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542925</xdr:colOff>
      <xdr:row>0</xdr:row>
      <xdr:rowOff>0</xdr:rowOff>
    </xdr:from>
    <xdr:ext cx="3295650" cy="2730500"/>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55000" y="0"/>
          <a:ext cx="3295650" cy="27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110623</xdr:rowOff>
    </xdr:from>
    <xdr:ext cx="11699874" cy="937629"/>
    <xdr:sp macro="" textlink="">
      <xdr:nvSpPr>
        <xdr:cNvPr id="6" name="Rectangle 5"/>
        <xdr:cNvSpPr/>
      </xdr:nvSpPr>
      <xdr:spPr>
        <a:xfrm>
          <a:off x="6604000"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27.xml><?xml version="1.0" encoding="utf-8"?>
<xdr:wsDr xmlns:xdr="http://schemas.openxmlformats.org/drawingml/2006/spreadsheetDrawing" xmlns:a="http://schemas.openxmlformats.org/drawingml/2006/main">
  <xdr:twoCellAnchor>
    <xdr:from>
      <xdr:col>17</xdr:col>
      <xdr:colOff>109220</xdr:colOff>
      <xdr:row>1</xdr:row>
      <xdr:rowOff>471170</xdr:rowOff>
    </xdr:from>
    <xdr:to>
      <xdr:col>21</xdr:col>
      <xdr:colOff>591168</xdr:colOff>
      <xdr:row>1</xdr:row>
      <xdr:rowOff>975995</xdr:rowOff>
    </xdr:to>
    <xdr:sp macro="" textlink="">
      <xdr:nvSpPr>
        <xdr:cNvPr id="2" name="Left Arrow 1">
          <a:hlinkClick xmlns:r="http://schemas.openxmlformats.org/officeDocument/2006/relationships" r:id="rId1"/>
        </xdr:cNvPr>
        <xdr:cNvSpPr/>
      </xdr:nvSpPr>
      <xdr:spPr>
        <a:xfrm>
          <a:off x="15549245" y="1871345"/>
          <a:ext cx="3225148" cy="504825"/>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10</xdr:col>
      <xdr:colOff>57150</xdr:colOff>
      <xdr:row>1</xdr:row>
      <xdr:rowOff>483870</xdr:rowOff>
    </xdr:from>
    <xdr:to>
      <xdr:col>16</xdr:col>
      <xdr:colOff>654695</xdr:colOff>
      <xdr:row>1</xdr:row>
      <xdr:rowOff>979170</xdr:rowOff>
    </xdr:to>
    <xdr:sp macro="" textlink="">
      <xdr:nvSpPr>
        <xdr:cNvPr id="3" name="Left Arrow 1">
          <a:hlinkClick xmlns:r="http://schemas.openxmlformats.org/officeDocument/2006/relationships" r:id="rId2"/>
        </xdr:cNvPr>
        <xdr:cNvSpPr/>
      </xdr:nvSpPr>
      <xdr:spPr>
        <a:xfrm>
          <a:off x="10306050" y="1884045"/>
          <a:ext cx="510287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352425</xdr:colOff>
      <xdr:row>0</xdr:row>
      <xdr:rowOff>47625</xdr:rowOff>
    </xdr:from>
    <xdr:ext cx="3152775" cy="2715986"/>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59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542925</xdr:colOff>
      <xdr:row>0</xdr:row>
      <xdr:rowOff>0</xdr:rowOff>
    </xdr:from>
    <xdr:ext cx="3295650" cy="2735036"/>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012275" y="0"/>
          <a:ext cx="3295650" cy="2735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191770</xdr:colOff>
      <xdr:row>0</xdr:row>
      <xdr:rowOff>110623</xdr:rowOff>
    </xdr:from>
    <xdr:ext cx="11717081" cy="937629"/>
    <xdr:sp macro="" textlink="">
      <xdr:nvSpPr>
        <xdr:cNvPr id="6" name="Rectangle 5"/>
        <xdr:cNvSpPr/>
      </xdr:nvSpPr>
      <xdr:spPr>
        <a:xfrm>
          <a:off x="6602095" y="110623"/>
          <a:ext cx="11717081"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28.xml><?xml version="1.0" encoding="utf-8"?>
<xdr:wsDr xmlns:xdr="http://schemas.openxmlformats.org/drawingml/2006/spreadsheetDrawing" xmlns:a="http://schemas.openxmlformats.org/drawingml/2006/main">
  <xdr:twoCellAnchor>
    <xdr:from>
      <xdr:col>17</xdr:col>
      <xdr:colOff>111125</xdr:colOff>
      <xdr:row>1</xdr:row>
      <xdr:rowOff>473075</xdr:rowOff>
    </xdr:from>
    <xdr:to>
      <xdr:col>21</xdr:col>
      <xdr:colOff>587375</xdr:colOff>
      <xdr:row>1</xdr:row>
      <xdr:rowOff>968375</xdr:rowOff>
    </xdr:to>
    <xdr:sp macro="" textlink="">
      <xdr:nvSpPr>
        <xdr:cNvPr id="2" name="Left Arrow 1">
          <a:hlinkClick xmlns:r="http://schemas.openxmlformats.org/officeDocument/2006/relationships" r:id="rId1"/>
        </xdr:cNvPr>
        <xdr:cNvSpPr/>
      </xdr:nvSpPr>
      <xdr:spPr>
        <a:xfrm>
          <a:off x="16894175" y="1873250"/>
          <a:ext cx="3524250"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11</xdr:col>
      <xdr:colOff>936625</xdr:colOff>
      <xdr:row>1</xdr:row>
      <xdr:rowOff>476250</xdr:rowOff>
    </xdr:from>
    <xdr:to>
      <xdr:col>16</xdr:col>
      <xdr:colOff>650875</xdr:colOff>
      <xdr:row>1</xdr:row>
      <xdr:rowOff>971550</xdr:rowOff>
    </xdr:to>
    <xdr:sp macro="" textlink="">
      <xdr:nvSpPr>
        <xdr:cNvPr id="3" name="Left Arrow 1">
          <a:hlinkClick xmlns:r="http://schemas.openxmlformats.org/officeDocument/2006/relationships" r:id="rId2"/>
        </xdr:cNvPr>
        <xdr:cNvSpPr/>
      </xdr:nvSpPr>
      <xdr:spPr>
        <a:xfrm>
          <a:off x="11156950" y="1876425"/>
          <a:ext cx="5591175"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352425</xdr:colOff>
      <xdr:row>0</xdr:row>
      <xdr:rowOff>47625</xdr:rowOff>
    </xdr:from>
    <xdr:ext cx="3152775" cy="2711450"/>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542925</xdr:colOff>
      <xdr:row>0</xdr:row>
      <xdr:rowOff>0</xdr:rowOff>
    </xdr:from>
    <xdr:ext cx="3295650" cy="2730500"/>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74450" y="0"/>
          <a:ext cx="3295650" cy="27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110623</xdr:rowOff>
    </xdr:from>
    <xdr:ext cx="11699874" cy="937629"/>
    <xdr:sp macro="" textlink="">
      <xdr:nvSpPr>
        <xdr:cNvPr id="6" name="Rectangle 5"/>
        <xdr:cNvSpPr/>
      </xdr:nvSpPr>
      <xdr:spPr>
        <a:xfrm>
          <a:off x="6604000"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29.xml><?xml version="1.0" encoding="utf-8"?>
<xdr:wsDr xmlns:xdr="http://schemas.openxmlformats.org/drawingml/2006/spreadsheetDrawing" xmlns:a="http://schemas.openxmlformats.org/drawingml/2006/main">
  <xdr:twoCellAnchor>
    <xdr:from>
      <xdr:col>17</xdr:col>
      <xdr:colOff>111125</xdr:colOff>
      <xdr:row>1</xdr:row>
      <xdr:rowOff>473075</xdr:rowOff>
    </xdr:from>
    <xdr:to>
      <xdr:col>21</xdr:col>
      <xdr:colOff>587375</xdr:colOff>
      <xdr:row>1</xdr:row>
      <xdr:rowOff>968375</xdr:rowOff>
    </xdr:to>
    <xdr:sp macro="" textlink="">
      <xdr:nvSpPr>
        <xdr:cNvPr id="2" name="Left Arrow 1">
          <a:hlinkClick xmlns:r="http://schemas.openxmlformats.org/officeDocument/2006/relationships" r:id="rId1"/>
        </xdr:cNvPr>
        <xdr:cNvSpPr/>
      </xdr:nvSpPr>
      <xdr:spPr>
        <a:xfrm>
          <a:off x="17541875" y="1958975"/>
          <a:ext cx="4133850"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10</xdr:col>
      <xdr:colOff>47625</xdr:colOff>
      <xdr:row>1</xdr:row>
      <xdr:rowOff>476250</xdr:rowOff>
    </xdr:from>
    <xdr:to>
      <xdr:col>16</xdr:col>
      <xdr:colOff>650875</xdr:colOff>
      <xdr:row>1</xdr:row>
      <xdr:rowOff>971550</xdr:rowOff>
    </xdr:to>
    <xdr:sp macro="" textlink="">
      <xdr:nvSpPr>
        <xdr:cNvPr id="3" name="Left Arrow 1">
          <a:hlinkClick xmlns:r="http://schemas.openxmlformats.org/officeDocument/2006/relationships" r:id="rId2"/>
        </xdr:cNvPr>
        <xdr:cNvSpPr/>
      </xdr:nvSpPr>
      <xdr:spPr>
        <a:xfrm>
          <a:off x="11077575" y="1962150"/>
          <a:ext cx="608965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352425</xdr:colOff>
      <xdr:row>0</xdr:row>
      <xdr:rowOff>47625</xdr:rowOff>
    </xdr:from>
    <xdr:ext cx="3152775" cy="2720975"/>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2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542925</xdr:colOff>
      <xdr:row>0</xdr:row>
      <xdr:rowOff>0</xdr:rowOff>
    </xdr:from>
    <xdr:ext cx="3295650" cy="2740025"/>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203275" y="0"/>
          <a:ext cx="3295650" cy="274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110623</xdr:rowOff>
    </xdr:from>
    <xdr:ext cx="11699874" cy="937629"/>
    <xdr:sp macro="" textlink="">
      <xdr:nvSpPr>
        <xdr:cNvPr id="6" name="Rectangle 5"/>
        <xdr:cNvSpPr/>
      </xdr:nvSpPr>
      <xdr:spPr>
        <a:xfrm>
          <a:off x="6604000"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drawings/drawing30.xml><?xml version="1.0" encoding="utf-8"?>
<xdr:wsDr xmlns:xdr="http://schemas.openxmlformats.org/drawingml/2006/spreadsheetDrawing" xmlns:a="http://schemas.openxmlformats.org/drawingml/2006/main">
  <xdr:twoCellAnchor>
    <xdr:from>
      <xdr:col>17</xdr:col>
      <xdr:colOff>111125</xdr:colOff>
      <xdr:row>1</xdr:row>
      <xdr:rowOff>473075</xdr:rowOff>
    </xdr:from>
    <xdr:to>
      <xdr:col>21</xdr:col>
      <xdr:colOff>587375</xdr:colOff>
      <xdr:row>1</xdr:row>
      <xdr:rowOff>968375</xdr:rowOff>
    </xdr:to>
    <xdr:sp macro="" textlink="">
      <xdr:nvSpPr>
        <xdr:cNvPr id="2" name="Left Arrow 1">
          <a:hlinkClick xmlns:r="http://schemas.openxmlformats.org/officeDocument/2006/relationships" r:id="rId1"/>
        </xdr:cNvPr>
        <xdr:cNvSpPr/>
      </xdr:nvSpPr>
      <xdr:spPr>
        <a:xfrm>
          <a:off x="17018000" y="1873250"/>
          <a:ext cx="4352925" cy="495300"/>
        </a:xfrm>
        <a:prstGeom prst="roundRect">
          <a:avLst/>
        </a:prstGeom>
        <a:solidFill>
          <a:schemeClr val="accent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Back to Menu</a:t>
          </a:r>
        </a:p>
      </xdr:txBody>
    </xdr:sp>
    <xdr:clientData/>
  </xdr:twoCellAnchor>
  <xdr:twoCellAnchor>
    <xdr:from>
      <xdr:col>10</xdr:col>
      <xdr:colOff>47625</xdr:colOff>
      <xdr:row>1</xdr:row>
      <xdr:rowOff>476250</xdr:rowOff>
    </xdr:from>
    <xdr:to>
      <xdr:col>16</xdr:col>
      <xdr:colOff>650875</xdr:colOff>
      <xdr:row>1</xdr:row>
      <xdr:rowOff>971550</xdr:rowOff>
    </xdr:to>
    <xdr:sp macro="" textlink="">
      <xdr:nvSpPr>
        <xdr:cNvPr id="3" name="Left Arrow 1">
          <a:hlinkClick xmlns:r="http://schemas.openxmlformats.org/officeDocument/2006/relationships" r:id="rId2"/>
        </xdr:cNvPr>
        <xdr:cNvSpPr/>
      </xdr:nvSpPr>
      <xdr:spPr>
        <a:xfrm>
          <a:off x="10296525" y="1876425"/>
          <a:ext cx="6127750" cy="495300"/>
        </a:xfrm>
        <a:prstGeom prst="roundRect">
          <a:avLst/>
        </a:prstGeom>
        <a:solidFill>
          <a:schemeClr val="accent1">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fr-FR" sz="2000" b="1" i="1">
              <a:latin typeface="Century Gothic" panose="020B0502020202020204" pitchFamily="34" charset="0"/>
            </a:rPr>
            <a:t>Click</a:t>
          </a:r>
          <a:r>
            <a:rPr lang="fr-FR" sz="2000" b="1" i="1" baseline="0">
              <a:latin typeface="Century Gothic" panose="020B0502020202020204" pitchFamily="34" charset="0"/>
            </a:rPr>
            <a:t> for </a:t>
          </a:r>
          <a:r>
            <a:rPr lang="fr-FR" sz="2000" b="1" i="1">
              <a:latin typeface="Century Gothic" panose="020B0502020202020204" pitchFamily="34" charset="0"/>
            </a:rPr>
            <a:t>Definition</a:t>
          </a:r>
          <a:r>
            <a:rPr lang="fr-FR" sz="2000" b="1" i="1" baseline="0">
              <a:latin typeface="Century Gothic" panose="020B0502020202020204" pitchFamily="34" charset="0"/>
            </a:rPr>
            <a:t> of Measures</a:t>
          </a:r>
        </a:p>
      </xdr:txBody>
    </xdr:sp>
    <xdr:clientData/>
  </xdr:twoCellAnchor>
  <xdr:oneCellAnchor>
    <xdr:from>
      <xdr:col>1</xdr:col>
      <xdr:colOff>352425</xdr:colOff>
      <xdr:row>0</xdr:row>
      <xdr:rowOff>47625</xdr:rowOff>
    </xdr:from>
    <xdr:ext cx="3152775" cy="2715986"/>
    <xdr:pic>
      <xdr:nvPicPr>
        <xdr:cNvPr id="4"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0425" t="23048" r="7381" b="13907"/>
        <a:stretch>
          <a:fillRect/>
        </a:stretch>
      </xdr:blipFill>
      <xdr:spPr bwMode="auto">
        <a:xfrm>
          <a:off x="1038225" y="47625"/>
          <a:ext cx="3152775" cy="27159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542925</xdr:colOff>
      <xdr:row>0</xdr:row>
      <xdr:rowOff>0</xdr:rowOff>
    </xdr:from>
    <xdr:ext cx="3295650" cy="2735036"/>
    <xdr:pic>
      <xdr:nvPicPr>
        <xdr:cNvPr id="5"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917400" y="0"/>
          <a:ext cx="3295650" cy="2735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193675</xdr:colOff>
      <xdr:row>0</xdr:row>
      <xdr:rowOff>110623</xdr:rowOff>
    </xdr:from>
    <xdr:ext cx="11699874" cy="937629"/>
    <xdr:sp macro="" textlink="">
      <xdr:nvSpPr>
        <xdr:cNvPr id="6" name="Rectangle 5"/>
        <xdr:cNvSpPr/>
      </xdr:nvSpPr>
      <xdr:spPr>
        <a:xfrm>
          <a:off x="6604000" y="110623"/>
          <a:ext cx="11699874" cy="937629"/>
        </a:xfrm>
        <a:prstGeom prst="rect">
          <a:avLst/>
        </a:prstGeom>
        <a:noFill/>
      </xdr:spPr>
      <xdr:txBody>
        <a:bodyPr wrap="square" lIns="91440" tIns="45720" rIns="91440" bIns="45720">
          <a:sp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r>
            <a:rPr lang="fr-FR" sz="5400" b="1" cap="none" spc="0">
              <a:ln/>
              <a:solidFill>
                <a:schemeClr val="accent3"/>
              </a:solidFill>
              <a:effectLst/>
            </a:rPr>
            <a:t>GOING</a:t>
          </a:r>
          <a:r>
            <a:rPr lang="fr-FR" sz="5400" b="1" cap="none" spc="0" baseline="0">
              <a:ln/>
              <a:solidFill>
                <a:schemeClr val="accent3"/>
              </a:solidFill>
              <a:effectLst/>
            </a:rPr>
            <a:t> FOR ZERO in the 5 DIMENSIONS</a:t>
          </a:r>
          <a:endParaRPr lang="fr-FR" sz="5400" b="1" cap="none" spc="0">
            <a:ln/>
            <a:solidFill>
              <a:schemeClr val="accent3"/>
            </a:solidFill>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hsamiol/AppData/Local/Microsoft/Windows/Temporary%20Internet%20Files/Content.Outlook/KIHGFEC9/2015%20factory%20dashboar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HCWAW0000\Users\Users\ghsamiol\AppData\Local\Microsoft\Windows\Temporary%20Internet%20Files\Content.Outlook\KIHGFEC9\2015%20factory%20dashboar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HCWAW0000\Users\Users\ghannanwi\AppData\Local\Microsoft\Windows\Temporary%20Internet%20Files\Content.Outlook\4GDEQH9J\Dashboard%20Dakar%20%20December%2013%2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HCWAW0000\Users\Users\GHAnsahBe\AppData\Local\Microsoft\Windows\Temporary%20Internet%20Files\Content.Outlook\ORG3LCSU\2015%20Dashboard%20%20Templat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ghsamiol/AppData/Local/Microsoft/Windows/Temporary%20Internet%20Files/Content.Outlook/KIHGFEC9/2015%20Dakar%20Dashboard%20%20Janua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HCWAW0000\Users\Users\ghsamiol\AppData\Local\Microsoft\Windows\Temporary%20Internet%20Files\Content.Outlook\KIHGFEC9\2015%20Dakar%20Dashboard%20%20Janu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ghsamiol/AppData/Local/Microsoft/Windows/Temporary%20Internet%20Files/Content.Outlook/KIHGFEC9/Douala%20Factory%202015%20Dashboard%20%20Template%20(version%2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HCWAW0000\Users\Users\ghsamiol\AppData\Local\Microsoft\Windows\Temporary%20Internet%20Files\Content.Outlook\KIHGFEC9\Douala%20Factory%202015%20Dashboard%20%20Template%20(version%2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ghsamiol/AppData/Local/Microsoft/Windows/Temporary%20Internet%20Files/Content.Outlook/KIHGFEC9/2015%20Dashboard%20Flowergate%20January%2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HCWAW0000\Users\Users\ghsamiol\AppData\Local\Microsoft\Windows\Temporary%20Internet%20Files\Content.Outlook\KIHGFEC9\2015%20Dashboard%20Flowergate%20January%2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ghsamiol/AppData/Local/Microsoft/Windows/Temporary%20Internet%20Files/Content.Outlook/KIHGFEC9/2015%20CWAR%20Dashboard%20%20Templat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HCWAW0000\Users\Users\ghsamiol\AppData\Local\Microsoft\Windows\Temporary%20Internet%20Files\Content.Outlook\KIHGFEC9\2015%20CWAR%20Dashboard%20%20Templat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GHAnsahBe/AppData/Local/Microsoft/Windows/Temporary%20Internet%20Files/Content.Outlook/ORG3LCSU/2015%20Dashboard%20%20Templa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HCWAW0000\Users\Users\ghannanwi\AppData\Local\Microsoft\Windows\Temporary%20Internet%20Files\Content.Outlook\4GDEQH9J\Abidjan%20Factory%20%20%20KPI%20-2013.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HACCW00\Users\AM%20Excel\2002\KPI's\Tableau%20de%20Bord%20KPI's%20Fabrique.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HACCW00\Users\AM%20Excel\2001\STANDARD\DIVERS\Template%20%20Standard%20Machine%20et%20Main%20d'oeuvr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MBONW0001\Users\CMPagbePa\COSTING\TOOLS\BADLY%20WRAPPED%20MANAGEMEN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HACCW00\Users\WINDOWS\TEMP\Tableau%20de%20Bord%20KPI's%20Fabrique.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HACCW00\Users\AM%20Excel\2003\Performance\Par%20corazz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CWAR%20IP%20Team\Year%202015\1.%20Dashboard\CWAR%20KPI%20Dashboard%202015%20Decemb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1.7</v>
          </cell>
          <cell r="D5">
            <v>0.9</v>
          </cell>
          <cell r="E5">
            <v>0.8</v>
          </cell>
          <cell r="F5">
            <v>0</v>
          </cell>
          <cell r="G5">
            <v>0.8</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1.7</v>
          </cell>
          <cell r="D5">
            <v>0.9</v>
          </cell>
          <cell r="E5">
            <v>0.8</v>
          </cell>
          <cell r="F5">
            <v>0</v>
          </cell>
          <cell r="G5">
            <v>0.8</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Data"/>
      <sheetName val="SHE"/>
      <sheetName val="Motivation"/>
      <sheetName val="QA"/>
      <sheetName val="Productivity"/>
      <sheetName val="Cost"/>
      <sheetName val="Delivery"/>
      <sheetName val="Analysis"/>
    </sheetNames>
    <sheetDataSet>
      <sheetData sheetId="0"/>
      <sheetData sheetId="1"/>
      <sheetData sheetId="2"/>
      <sheetData sheetId="3"/>
      <sheetData sheetId="4"/>
      <sheetData sheetId="5"/>
      <sheetData sheetId="6"/>
      <sheetData sheetId="7"/>
      <sheetData sheetId="8"/>
      <sheetData sheetId="9">
        <row r="2">
          <cell r="G2">
            <v>24</v>
          </cell>
        </row>
        <row r="4">
          <cell r="B4" t="str">
            <v>Act '09</v>
          </cell>
          <cell r="C4" t="str">
            <v>Act '10</v>
          </cell>
          <cell r="D4" t="str">
            <v>Act '11</v>
          </cell>
          <cell r="E4" t="str">
            <v>Tgt '13</v>
          </cell>
          <cell r="F4" t="str">
            <v>YTD '13</v>
          </cell>
          <cell r="G4" t="str">
            <v>Jan</v>
          </cell>
          <cell r="H4" t="str">
            <v>Feb</v>
          </cell>
          <cell r="I4" t="str">
            <v>Mar</v>
          </cell>
          <cell r="J4" t="str">
            <v>Apr</v>
          </cell>
          <cell r="K4" t="str">
            <v>May</v>
          </cell>
          <cell r="L4" t="str">
            <v>Jun</v>
          </cell>
          <cell r="M4" t="str">
            <v>Jul</v>
          </cell>
          <cell r="N4" t="str">
            <v>Aug</v>
          </cell>
          <cell r="O4" t="str">
            <v>Sep</v>
          </cell>
          <cell r="P4" t="str">
            <v>Oct</v>
          </cell>
          <cell r="Q4" t="str">
            <v>Nov</v>
          </cell>
          <cell r="R4" t="str">
            <v>Dec</v>
          </cell>
          <cell r="S4" t="e">
            <v>#REF!</v>
          </cell>
          <cell r="V4" t="str">
            <v xml:space="preserve"> </v>
          </cell>
        </row>
        <row r="5">
          <cell r="A5" t="str">
            <v>Lost Time Injury frequency rate</v>
          </cell>
          <cell r="B5">
            <v>3.6</v>
          </cell>
          <cell r="C5">
            <v>3.5</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t="e">
            <v>#REF!</v>
          </cell>
          <cell r="T5" t="str">
            <v xml:space="preserve"> </v>
          </cell>
          <cell r="U5" t="str">
            <v xml:space="preserve"> </v>
          </cell>
          <cell r="V5" t="str">
            <v xml:space="preserve"> </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 sheetId="1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3.5</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3.5</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10</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0</v>
          </cell>
          <cell r="D5">
            <v>2.8</v>
          </cell>
          <cell r="E5">
            <v>0.9</v>
          </cell>
          <cell r="F5">
            <v>0</v>
          </cell>
          <cell r="G5" t="str">
            <v>0</v>
          </cell>
          <cell r="H5" t="str">
            <v>0</v>
          </cell>
          <cell r="I5" t="str">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10</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0</v>
          </cell>
          <cell r="D5">
            <v>2.8</v>
          </cell>
          <cell r="E5">
            <v>0.9</v>
          </cell>
          <cell r="F5">
            <v>0</v>
          </cell>
          <cell r="G5" t="str">
            <v>0</v>
          </cell>
          <cell r="H5" t="str">
            <v>0</v>
          </cell>
          <cell r="I5" t="str">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0</v>
          </cell>
          <cell r="D5">
            <v>0</v>
          </cell>
          <cell r="E5">
            <v>0</v>
          </cell>
          <cell r="F5">
            <v>1</v>
          </cell>
          <cell r="G5">
            <v>0</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0</v>
          </cell>
          <cell r="D5">
            <v>0</v>
          </cell>
          <cell r="E5">
            <v>0</v>
          </cell>
          <cell r="F5">
            <v>1</v>
          </cell>
          <cell r="G5">
            <v>0</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1.2</v>
          </cell>
          <cell r="D5">
            <v>1.3</v>
          </cell>
          <cell r="E5">
            <v>1.9</v>
          </cell>
          <cell r="F5">
            <v>0.89</v>
          </cell>
          <cell r="G5">
            <v>0.4</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1.2</v>
          </cell>
          <cell r="D5">
            <v>1.3</v>
          </cell>
          <cell r="E5">
            <v>1.9</v>
          </cell>
          <cell r="F5">
            <v>0.89</v>
          </cell>
          <cell r="G5">
            <v>0.4</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SHE"/>
      <sheetName val="Motivation"/>
      <sheetName val="QA"/>
      <sheetName val="Productivity"/>
      <sheetName val="Cost"/>
      <sheetName val="Delivery"/>
      <sheetName val="TPM"/>
      <sheetName val="Analysis"/>
      <sheetName val="Definition"/>
      <sheetName val="Shared KPI'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H2">
            <v>3</v>
          </cell>
        </row>
        <row r="4">
          <cell r="C4" t="str">
            <v>Act '10</v>
          </cell>
          <cell r="D4" t="str">
            <v>Act '11</v>
          </cell>
          <cell r="E4" t="str">
            <v>Act '12</v>
          </cell>
          <cell r="F4" t="str">
            <v>Act '13</v>
          </cell>
          <cell r="G4" t="str">
            <v>Tgt '15</v>
          </cell>
          <cell r="H4" t="str">
            <v>YTD '15</v>
          </cell>
          <cell r="I4" t="str">
            <v>Jan</v>
          </cell>
          <cell r="J4" t="str">
            <v>Feb</v>
          </cell>
          <cell r="K4" t="str">
            <v>Mar</v>
          </cell>
          <cell r="L4" t="str">
            <v>Apr</v>
          </cell>
          <cell r="M4" t="str">
            <v>May</v>
          </cell>
          <cell r="N4" t="str">
            <v>Jun</v>
          </cell>
          <cell r="O4" t="str">
            <v>Jul</v>
          </cell>
          <cell r="P4" t="str">
            <v>Aug</v>
          </cell>
          <cell r="Q4" t="str">
            <v>Sep</v>
          </cell>
          <cell r="R4" t="str">
            <v>Oct</v>
          </cell>
          <cell r="S4" t="str">
            <v>Nov</v>
          </cell>
          <cell r="T4" t="str">
            <v>Dec</v>
          </cell>
          <cell r="W4" t="str">
            <v xml:space="preserve"> </v>
          </cell>
        </row>
        <row r="5">
          <cell r="B5" t="str">
            <v>Lost Time Injury frequency rate</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t="str">
            <v xml:space="preserve"> </v>
          </cell>
          <cell r="V5" t="str">
            <v xml:space="preserve"> </v>
          </cell>
          <cell r="W5" t="str">
            <v xml:space="preserve"> </v>
          </cell>
        </row>
      </sheetData>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op"/>
      <sheetName val="Access"/>
      <sheetName val="Data"/>
      <sheetName val="SHE"/>
      <sheetName val="Motivation"/>
      <sheetName val="QA"/>
      <sheetName val="Productivity"/>
      <sheetName val="Cost"/>
      <sheetName val="Delivery"/>
      <sheetName val="Analysis"/>
    </sheetNames>
    <sheetDataSet>
      <sheetData sheetId="0"/>
      <sheetData sheetId="1"/>
      <sheetData sheetId="2"/>
      <sheetData sheetId="3"/>
      <sheetData sheetId="4"/>
      <sheetData sheetId="5"/>
      <sheetData sheetId="6"/>
      <sheetData sheetId="7"/>
      <sheetData sheetId="8"/>
      <sheetData sheetId="9">
        <row r="2">
          <cell r="G2">
            <v>24</v>
          </cell>
        </row>
        <row r="4">
          <cell r="B4" t="str">
            <v>Act '09</v>
          </cell>
          <cell r="C4" t="str">
            <v>Act '10</v>
          </cell>
          <cell r="D4" t="str">
            <v>Act '11</v>
          </cell>
          <cell r="E4" t="str">
            <v>Tgt '12</v>
          </cell>
          <cell r="F4" t="str">
            <v>YTD '12</v>
          </cell>
          <cell r="G4" t="str">
            <v>Jan</v>
          </cell>
          <cell r="H4" t="str">
            <v>Feb</v>
          </cell>
          <cell r="I4" t="str">
            <v>Mar</v>
          </cell>
          <cell r="J4" t="str">
            <v>Apr</v>
          </cell>
          <cell r="K4" t="str">
            <v>May</v>
          </cell>
          <cell r="L4" t="str">
            <v>Jun</v>
          </cell>
          <cell r="M4" t="str">
            <v>Jul</v>
          </cell>
          <cell r="N4" t="str">
            <v>Aug</v>
          </cell>
          <cell r="O4" t="str">
            <v>Sep</v>
          </cell>
          <cell r="P4" t="str">
            <v>Oct</v>
          </cell>
          <cell r="Q4" t="str">
            <v>Nov</v>
          </cell>
          <cell r="R4" t="str">
            <v>Dec</v>
          </cell>
          <cell r="S4" t="str">
            <v>Target '13</v>
          </cell>
          <cell r="V4" t="str">
            <v/>
          </cell>
        </row>
        <row r="5">
          <cell r="A5" t="str">
            <v>Lost Time Injury frequency rate</v>
          </cell>
          <cell r="B5">
            <v>0.9</v>
          </cell>
          <cell r="C5">
            <v>1.7</v>
          </cell>
          <cell r="D5">
            <v>0.9</v>
          </cell>
          <cell r="E5">
            <v>0.7</v>
          </cell>
          <cell r="F5">
            <v>0.8</v>
          </cell>
          <cell r="G5">
            <v>0</v>
          </cell>
          <cell r="H5">
            <v>0</v>
          </cell>
          <cell r="I5">
            <v>0</v>
          </cell>
          <cell r="J5">
            <v>8.6</v>
          </cell>
          <cell r="K5">
            <v>0</v>
          </cell>
          <cell r="L5">
            <v>0</v>
          </cell>
          <cell r="M5">
            <v>0</v>
          </cell>
          <cell r="N5">
            <v>0</v>
          </cell>
          <cell r="O5">
            <v>0</v>
          </cell>
          <cell r="P5">
            <v>0</v>
          </cell>
          <cell r="Q5">
            <v>0</v>
          </cell>
          <cell r="R5">
            <v>0</v>
          </cell>
          <cell r="S5">
            <v>0.7</v>
          </cell>
          <cell r="T5" t="str">
            <v/>
          </cell>
          <cell r="U5" t="str">
            <v/>
          </cell>
          <cell r="V5" t="str">
            <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sheetName val="Précision Programme Production"/>
      <sheetName val="Précision Inventaire"/>
      <sheetName val="Performance"/>
      <sheetName val="FTQ &amp; FQ"/>
      <sheetName val="Raport des Ecarts"/>
      <sheetName val="Coût Util. Mat."/>
      <sheetName val="Coût Mat. Perdues"/>
      <sheetName val="Couv Stock"/>
      <sheetName val="Sécurité"/>
      <sheetName val="Absentéisme"/>
      <sheetName val="Heures Sup"/>
      <sheetName val="Coût Fabric."/>
      <sheetName val="Service Fournisseurs"/>
      <sheetName val="Environnement"/>
    </sheetNames>
    <sheetDataSet>
      <sheetData sheetId="0">
        <row r="20">
          <cell r="A20" t="e">
            <v>#VALUE!</v>
          </cell>
        </row>
        <row r="27">
          <cell r="A27" t="e">
            <v>#N/A</v>
          </cell>
        </row>
        <row r="45">
          <cell r="A45" t="e">
            <v>#N/A</v>
          </cell>
        </row>
        <row r="50">
          <cell r="A50" t="e">
            <v>#N/A</v>
          </cell>
        </row>
        <row r="55">
          <cell r="A55" t="e">
            <v>#N/A</v>
          </cell>
        </row>
        <row r="69">
          <cell r="A69" t="e">
            <v>#N/A</v>
          </cell>
        </row>
        <row r="87">
          <cell r="A87" t="e">
            <v>#N/A</v>
          </cell>
        </row>
        <row r="92">
          <cell r="A92" t="e">
            <v>#N/A</v>
          </cell>
        </row>
        <row r="101">
          <cell r="A101" t="e">
            <v>#N/A</v>
          </cell>
        </row>
        <row r="117">
          <cell r="A117" t="e">
            <v>#N/A</v>
          </cell>
        </row>
        <row r="122">
          <cell r="A122" t="e">
            <v>#N/A</v>
          </cell>
        </row>
        <row r="127">
          <cell r="A127" t="e">
            <v>#N/A</v>
          </cell>
        </row>
        <row r="132">
          <cell r="A132" t="e">
            <v>#N/A</v>
          </cell>
        </row>
        <row r="137">
          <cell r="A137" t="e">
            <v>#N/A</v>
          </cell>
        </row>
        <row r="143">
          <cell r="A143" t="e">
            <v>#N/A</v>
          </cell>
        </row>
        <row r="151">
          <cell r="A151" t="e">
            <v>#N/A</v>
          </cell>
        </row>
        <row r="159">
          <cell r="A159" t="e">
            <v>#N/A</v>
          </cell>
        </row>
        <row r="167">
          <cell r="A167" t="e">
            <v>#N/A</v>
          </cell>
        </row>
        <row r="175">
          <cell r="A175" t="e">
            <v>#N/A</v>
          </cell>
        </row>
        <row r="183">
          <cell r="A183" t="e">
            <v>#N/A</v>
          </cell>
        </row>
        <row r="195">
          <cell r="A195" t="e">
            <v>#N/A</v>
          </cell>
        </row>
        <row r="205">
          <cell r="A205" t="e">
            <v>#N/A</v>
          </cell>
        </row>
        <row r="211">
          <cell r="A211" t="e">
            <v>#N/A</v>
          </cell>
        </row>
        <row r="217">
          <cell r="A217" t="e">
            <v>#N/A</v>
          </cell>
        </row>
        <row r="224">
          <cell r="A224" t="e">
            <v>#N/A</v>
          </cell>
        </row>
        <row r="231">
          <cell r="A231" t="e">
            <v>#N/A</v>
          </cell>
        </row>
        <row r="247">
          <cell r="A247" t="e">
            <v>#N/A</v>
          </cell>
        </row>
        <row r="267">
          <cell r="A267" t="b">
            <v>1</v>
          </cell>
        </row>
        <row r="276">
          <cell r="A276" t="e">
            <v>#N/A</v>
          </cell>
        </row>
        <row r="283">
          <cell r="A283" t="e">
            <v>#N/A</v>
          </cell>
        </row>
        <row r="290">
          <cell r="A290" t="e">
            <v>#N/A</v>
          </cell>
        </row>
        <row r="297">
          <cell r="A297" t="e">
            <v>#N/A</v>
          </cell>
        </row>
        <row r="304">
          <cell r="A304" t="e">
            <v>#N/A</v>
          </cell>
        </row>
        <row r="311">
          <cell r="A311" t="e">
            <v>#N/A</v>
          </cell>
        </row>
        <row r="318">
          <cell r="A318" t="e">
            <v>#N/A</v>
          </cell>
        </row>
        <row r="333">
          <cell r="A333" t="e">
            <v>#N/A</v>
          </cell>
        </row>
        <row r="340">
          <cell r="A340" t="e">
            <v>#N/A</v>
          </cell>
        </row>
        <row r="347">
          <cell r="A347" t="e">
            <v>#N/A</v>
          </cell>
        </row>
        <row r="354">
          <cell r="A354" t="e">
            <v>#N/A</v>
          </cell>
        </row>
        <row r="361">
          <cell r="A361" t="e">
            <v>#N/A</v>
          </cell>
        </row>
        <row r="368">
          <cell r="A368" t="e">
            <v>#N/A</v>
          </cell>
        </row>
        <row r="376">
          <cell r="A376" t="e">
            <v>#N/A</v>
          </cell>
        </row>
        <row r="388">
          <cell r="A388" t="e">
            <v>#N/A</v>
          </cell>
        </row>
        <row r="397">
          <cell r="A397" t="e">
            <v>#N/A</v>
          </cell>
        </row>
        <row r="403">
          <cell r="A403" t="e">
            <v>#N/A</v>
          </cell>
        </row>
        <row r="409">
          <cell r="A409" t="e">
            <v>#N/A</v>
          </cell>
        </row>
        <row r="416">
          <cell r="A416" t="e">
            <v>#N/A</v>
          </cell>
        </row>
        <row r="423">
          <cell r="A423" t="e">
            <v>#N/A</v>
          </cell>
        </row>
        <row r="439">
          <cell r="A439" t="e">
            <v>#N/A</v>
          </cell>
        </row>
        <row r="451">
          <cell r="A451" t="e">
            <v>#N/A</v>
          </cell>
        </row>
        <row r="460">
          <cell r="A460" t="e">
            <v>#N/A</v>
          </cell>
        </row>
        <row r="467">
          <cell r="A467" t="e">
            <v>#N/A</v>
          </cell>
        </row>
        <row r="474">
          <cell r="A474" t="e">
            <v>#N/A</v>
          </cell>
        </row>
        <row r="481">
          <cell r="A481" t="e">
            <v>#N/A</v>
          </cell>
        </row>
        <row r="488">
          <cell r="A488" t="e">
            <v>#N/A</v>
          </cell>
        </row>
        <row r="503">
          <cell r="A503" t="str">
            <v>Sécurité / Environnement</v>
          </cell>
        </row>
        <row r="504">
          <cell r="A504" t="e">
            <v>#N/A</v>
          </cell>
        </row>
        <row r="516">
          <cell r="A516" t="e">
            <v>#N/A</v>
          </cell>
        </row>
        <row r="525">
          <cell r="A525" t="e">
            <v>#N/A</v>
          </cell>
        </row>
        <row r="532">
          <cell r="A532" t="e">
            <v>#N/A</v>
          </cell>
        </row>
        <row r="539">
          <cell r="A539" t="e">
            <v>#N/A</v>
          </cell>
        </row>
        <row r="544">
          <cell r="A544" t="e">
            <v>#N/A</v>
          </cell>
        </row>
        <row r="552">
          <cell r="A552" t="e">
            <v>#N/A</v>
          </cell>
        </row>
        <row r="571">
          <cell r="A571" t="e">
            <v>#N/A</v>
          </cell>
        </row>
        <row r="588">
          <cell r="A588" t="e">
            <v>#N/A</v>
          </cell>
        </row>
        <row r="593">
          <cell r="A593" t="e">
            <v>#N/A</v>
          </cell>
        </row>
        <row r="611">
          <cell r="A611" t="e">
            <v>#N/A</v>
          </cell>
        </row>
        <row r="616">
          <cell r="A616" t="e">
            <v>#N/A</v>
          </cell>
        </row>
        <row r="632">
          <cell r="A632" t="b">
            <v>1</v>
          </cell>
        </row>
        <row r="638">
          <cell r="A638" t="e">
            <v>#N/A</v>
          </cell>
        </row>
        <row r="648">
          <cell r="A648" t="e">
            <v>#N/A</v>
          </cell>
        </row>
        <row r="658">
          <cell r="A658" t="e">
            <v>#N/A</v>
          </cell>
        </row>
        <row r="668">
          <cell r="A668" t="e">
            <v>#N/A</v>
          </cell>
        </row>
        <row r="678">
          <cell r="A678" t="e">
            <v>#N/A</v>
          </cell>
        </row>
        <row r="688">
          <cell r="A688" t="e">
            <v>#N/A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aires généraux"/>
      <sheetName val="Ligne de Fabrication"/>
      <sheetName val="Ligne de Conditionnement"/>
      <sheetName val="Calcul Std Lig. Condition."/>
      <sheetName val="Calcul Std Lig. Fabric."/>
      <sheetName val="Infos de base pour entête"/>
    </sheetNames>
    <sheetDataSet>
      <sheetData sheetId="0"/>
      <sheetData sheetId="1"/>
      <sheetData sheetId="2"/>
      <sheetData sheetId="3"/>
      <sheetData sheetId="4"/>
      <sheetData sheetId="5">
        <row r="2">
          <cell r="C2">
            <v>2002</v>
          </cell>
        </row>
        <row r="3">
          <cell r="C3" t="str">
            <v>Nestlé Côte d'Ivoire</v>
          </cell>
        </row>
        <row r="4">
          <cell r="C4" t="str">
            <v>Yopougon</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Base"/>
      <sheetName val="Saisie"/>
      <sheetName val="Access"/>
      <sheetName val="Rapport"/>
      <sheetName val="Consultation"/>
      <sheetName val="Graph"/>
      <sheetName val="Data"/>
      <sheetName val="Param"/>
    </sheetNames>
    <sheetDataSet>
      <sheetData sheetId="0">
        <row r="1">
          <cell r="A1" t="str">
            <v>N°</v>
          </cell>
          <cell r="B1" t="str">
            <v>Quart</v>
          </cell>
          <cell r="C1" t="str">
            <v>Equipe</v>
          </cell>
          <cell r="D1" t="str">
            <v>% mal emballés</v>
          </cell>
          <cell r="E1" t="str">
            <v>Polyvalent</v>
          </cell>
          <cell r="F1" t="str">
            <v>Qté prod° (cartons)</v>
          </cell>
          <cell r="G1" t="str">
            <v>Date</v>
          </cell>
          <cell r="H1" t="str">
            <v>Base</v>
          </cell>
          <cell r="I1" t="str">
            <v>Week</v>
          </cell>
          <cell r="J1" t="str">
            <v>Month</v>
          </cell>
          <cell r="K1" t="str">
            <v>Year</v>
          </cell>
        </row>
        <row r="2">
          <cell r="A2">
            <v>33</v>
          </cell>
        </row>
        <row r="3">
          <cell r="A3">
            <v>32</v>
          </cell>
        </row>
        <row r="4">
          <cell r="A4">
            <v>31</v>
          </cell>
        </row>
        <row r="5">
          <cell r="A5">
            <v>30</v>
          </cell>
        </row>
        <row r="6">
          <cell r="A6">
            <v>29</v>
          </cell>
        </row>
        <row r="7">
          <cell r="A7">
            <v>28</v>
          </cell>
        </row>
        <row r="8">
          <cell r="A8">
            <v>27</v>
          </cell>
        </row>
        <row r="9">
          <cell r="A9">
            <v>26</v>
          </cell>
        </row>
        <row r="10">
          <cell r="A10">
            <v>25</v>
          </cell>
        </row>
        <row r="11">
          <cell r="A11">
            <v>24</v>
          </cell>
        </row>
        <row r="12">
          <cell r="A12">
            <v>23</v>
          </cell>
        </row>
        <row r="13">
          <cell r="A13">
            <v>22</v>
          </cell>
        </row>
        <row r="14">
          <cell r="A14">
            <v>21</v>
          </cell>
        </row>
        <row r="15">
          <cell r="A15">
            <v>20</v>
          </cell>
        </row>
        <row r="16">
          <cell r="A16">
            <v>19</v>
          </cell>
        </row>
        <row r="17">
          <cell r="A17">
            <v>18</v>
          </cell>
        </row>
        <row r="18">
          <cell r="A18">
            <v>17</v>
          </cell>
        </row>
        <row r="19">
          <cell r="A19">
            <v>16</v>
          </cell>
        </row>
        <row r="20">
          <cell r="A20">
            <v>15</v>
          </cell>
        </row>
        <row r="21">
          <cell r="A21">
            <v>14</v>
          </cell>
        </row>
        <row r="22">
          <cell r="A22">
            <v>13</v>
          </cell>
        </row>
        <row r="23">
          <cell r="A23">
            <v>12</v>
          </cell>
        </row>
        <row r="24">
          <cell r="A24">
            <v>11</v>
          </cell>
        </row>
        <row r="25">
          <cell r="A25">
            <v>10</v>
          </cell>
        </row>
        <row r="26">
          <cell r="A26">
            <v>9</v>
          </cell>
        </row>
        <row r="27">
          <cell r="A27">
            <v>8</v>
          </cell>
        </row>
        <row r="28">
          <cell r="A28">
            <v>7</v>
          </cell>
        </row>
        <row r="29">
          <cell r="A29">
            <v>6</v>
          </cell>
        </row>
        <row r="30">
          <cell r="A30">
            <v>5</v>
          </cell>
        </row>
        <row r="31">
          <cell r="A31">
            <v>4</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sheetName val="Menu"/>
      <sheetName val="Bd Consolidation"/>
      <sheetName val="Boîtes de Dialogue"/>
      <sheetName val="Données de Base"/>
      <sheetName val="Détails"/>
      <sheetName val="Précision Programme Production"/>
      <sheetName val="Précision Inventaire"/>
      <sheetName val="Performance"/>
      <sheetName val="FTQ &amp; FQ"/>
      <sheetName val="Raport des Ecarts"/>
      <sheetName val="Coût Util. Mat."/>
      <sheetName val="Coût Mat. Perdues"/>
      <sheetName val="Couv Stock"/>
      <sheetName val="Tblx Commentaires"/>
      <sheetName val="Tableau de Bord KPI"/>
      <sheetName val="Environnement"/>
      <sheetName val="Sécurité"/>
      <sheetName val="Absentéisme"/>
      <sheetName val="Heures Sup"/>
      <sheetName val="Coût Fabric."/>
      <sheetName val="Service Fournisseurs"/>
      <sheetName val="INFOS KP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ul"/>
      <sheetName val="2003 (Corazza)"/>
      <sheetName val="Données"/>
      <sheetName val="Cartons"/>
      <sheetName val="Eff"/>
      <sheetName val="Perf."/>
    </sheetNames>
    <sheetDataSet>
      <sheetData sheetId="0"/>
      <sheetData sheetId="1"/>
      <sheetData sheetId="2"/>
      <sheetData sheetId="3" refreshError="1"/>
      <sheetData sheetId="4" refreshError="1"/>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idjan 15"/>
      <sheetName val="Agbara 15"/>
      <sheetName val="Dakar 15"/>
      <sheetName val="Douala 15"/>
      <sheetName val="Flowergate 15"/>
      <sheetName val="Tema 15"/>
      <sheetName val="Yopougon 15"/>
      <sheetName val="CWAR 15"/>
      <sheetName val="Definition"/>
      <sheetName val="Summary"/>
      <sheetName val="Help"/>
      <sheetName val="Access"/>
      <sheetName val="Definition.."/>
      <sheetName val="SHE"/>
      <sheetName val="Motivation"/>
      <sheetName val="PRODUCTIVITY"/>
      <sheetName val="QA"/>
      <sheetName val="COST "/>
      <sheetName val="Delivery"/>
      <sheetName val="TPM"/>
      <sheetName val="Trend"/>
      <sheetName val="Abidjan"/>
      <sheetName val="Agbara"/>
      <sheetName val="Dakar"/>
      <sheetName val="Douala"/>
      <sheetName val="Flowergate"/>
      <sheetName val="Tema"/>
      <sheetName val="Yopougon"/>
    </sheetNames>
    <sheetDataSet>
      <sheetData sheetId="0"/>
      <sheetData sheetId="1"/>
      <sheetData sheetId="2"/>
      <sheetData sheetId="3"/>
      <sheetData sheetId="4"/>
      <sheetData sheetId="5"/>
      <sheetData sheetId="6"/>
      <sheetData sheetId="7">
        <row r="59">
          <cell r="N59">
            <v>614.18299999999999</v>
          </cell>
          <cell r="O59">
            <v>597.54647417702915</v>
          </cell>
          <cell r="P59">
            <v>607.42639510657295</v>
          </cell>
          <cell r="Q59">
            <v>610.87</v>
          </cell>
          <cell r="R59">
            <v>616.09739267583416</v>
          </cell>
          <cell r="S59">
            <v>618.92999999999995</v>
          </cell>
          <cell r="T59">
            <v>618.92999999999995</v>
          </cell>
          <cell r="U59">
            <v>621.08715094902107</v>
          </cell>
          <cell r="V59">
            <v>619.49808265343415</v>
          </cell>
          <cell r="W59">
            <v>617.39066011409375</v>
          </cell>
          <cell r="X59">
            <v>615.92283718695717</v>
          </cell>
        </row>
        <row r="60">
          <cell r="N60">
            <v>614.18299999999999</v>
          </cell>
          <cell r="O60">
            <v>597.54647417702915</v>
          </cell>
          <cell r="P60">
            <v>607.42639510657295</v>
          </cell>
          <cell r="Q60">
            <v>610.87</v>
          </cell>
          <cell r="R60">
            <v>616.09739267583416</v>
          </cell>
          <cell r="S60">
            <v>618.92999999999995</v>
          </cell>
          <cell r="T60">
            <v>618.92999999999995</v>
          </cell>
          <cell r="U60">
            <v>621.08715094902107</v>
          </cell>
          <cell r="V60">
            <v>619.49808265343415</v>
          </cell>
          <cell r="W60">
            <v>617.39066011409375</v>
          </cell>
          <cell r="X60">
            <v>615.92283718695717</v>
          </cell>
        </row>
        <row r="61">
          <cell r="N61">
            <v>205.60400000000001</v>
          </cell>
          <cell r="O61">
            <v>197.37880941102165</v>
          </cell>
          <cell r="P61">
            <v>204.53411219923257</v>
          </cell>
          <cell r="Q61">
            <v>204.2</v>
          </cell>
          <cell r="R61">
            <v>204.82821057978674</v>
          </cell>
          <cell r="S61">
            <v>206.48528998794126</v>
          </cell>
          <cell r="T61">
            <v>206.48528998794126</v>
          </cell>
          <cell r="U61">
            <v>207.80602554351668</v>
          </cell>
          <cell r="V61">
            <v>207.54121768583241</v>
          </cell>
          <cell r="W61">
            <v>207.23713523673734</v>
          </cell>
          <cell r="X61">
            <v>207.05648500911047</v>
          </cell>
        </row>
        <row r="62">
          <cell r="N62">
            <v>3.9104000000000001</v>
          </cell>
          <cell r="O62">
            <v>3.4305081954840788</v>
          </cell>
          <cell r="P62">
            <v>3.5263542081747943</v>
          </cell>
          <cell r="Q62">
            <v>3.58</v>
          </cell>
          <cell r="R62">
            <v>3.6774440293018702</v>
          </cell>
          <cell r="S62">
            <v>3.7759999999999998</v>
          </cell>
          <cell r="T62">
            <v>3.7759999999999998</v>
          </cell>
          <cell r="U62">
            <v>3.8821232108264652</v>
          </cell>
          <cell r="V62">
            <v>3.9182496395210333</v>
          </cell>
          <cell r="W62">
            <v>3.929412042076144</v>
          </cell>
          <cell r="X62">
            <v>3.9320386440757944</v>
          </cell>
        </row>
        <row r="63">
          <cell r="N63">
            <v>614.18299999999999</v>
          </cell>
          <cell r="O63">
            <v>597.54647417702915</v>
          </cell>
          <cell r="P63">
            <v>607.42639510657295</v>
          </cell>
          <cell r="Q63">
            <v>610.87</v>
          </cell>
          <cell r="R63">
            <v>616.09739267583416</v>
          </cell>
          <cell r="S63">
            <v>618.92999999999995</v>
          </cell>
          <cell r="T63">
            <v>618.92999999999995</v>
          </cell>
          <cell r="U63">
            <v>621.08715094902107</v>
          </cell>
          <cell r="V63">
            <v>619.49808265343415</v>
          </cell>
          <cell r="W63">
            <v>617.39066011409375</v>
          </cell>
          <cell r="X63">
            <v>615.92283718695717</v>
          </cell>
        </row>
        <row r="64">
          <cell r="N64">
            <v>614.18299999999999</v>
          </cell>
          <cell r="O64">
            <v>597.54647417702915</v>
          </cell>
          <cell r="P64">
            <v>607.42639510657295</v>
          </cell>
          <cell r="Q64">
            <v>610.87</v>
          </cell>
          <cell r="R64">
            <v>616.09739267583416</v>
          </cell>
          <cell r="S64">
            <v>618.92999999999995</v>
          </cell>
          <cell r="T64">
            <v>618.92999999999995</v>
          </cell>
          <cell r="U64">
            <v>621.08715094902107</v>
          </cell>
          <cell r="V64">
            <v>619.49808265343415</v>
          </cell>
          <cell r="W64">
            <v>617.39066011409375</v>
          </cell>
          <cell r="X64">
            <v>615.92283718695717</v>
          </cell>
        </row>
        <row r="65">
          <cell r="N65">
            <v>205.60400000000001</v>
          </cell>
          <cell r="O65">
            <v>197.37880941102165</v>
          </cell>
          <cell r="P65">
            <v>204.53411219923257</v>
          </cell>
          <cell r="Q65">
            <v>204.2</v>
          </cell>
          <cell r="R65">
            <v>204.82821057978674</v>
          </cell>
          <cell r="S65">
            <v>206.48528998794126</v>
          </cell>
          <cell r="T65">
            <v>206.48528998794126</v>
          </cell>
          <cell r="U65">
            <v>207.80602554351668</v>
          </cell>
          <cell r="V65">
            <v>207.54121768583241</v>
          </cell>
          <cell r="W65">
            <v>207.23713523673734</v>
          </cell>
          <cell r="X65">
            <v>207.05648500911047</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bin"/><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5.bin"/><Relationship Id="rId1" Type="http://schemas.openxmlformats.org/officeDocument/2006/relationships/printerSettings" Target="../printerSettings/printerSettings5.bin"/><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6.bin"/><Relationship Id="rId1" Type="http://schemas.openxmlformats.org/officeDocument/2006/relationships/printerSettings" Target="../printerSettings/printerSettings6.bin"/><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7.bin"/><Relationship Id="rId1" Type="http://schemas.openxmlformats.org/officeDocument/2006/relationships/printerSettings" Target="../printerSettings/printerSettings7.bin"/><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8.bin"/><Relationship Id="rId1" Type="http://schemas.openxmlformats.org/officeDocument/2006/relationships/printerSettings" Target="../printerSettings/printerSettings8.bin"/><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10.bin"/><Relationship Id="rId1" Type="http://schemas.openxmlformats.org/officeDocument/2006/relationships/printerSettings" Target="../printerSettings/printerSettings10.bin"/><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1.bin"/><Relationship Id="rId1" Type="http://schemas.openxmlformats.org/officeDocument/2006/relationships/printerSettings" Target="../printerSettings/printerSettings11.bin"/><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4.xml"/><Relationship Id="rId1" Type="http://schemas.openxmlformats.org/officeDocument/2006/relationships/printerSettings" Target="../printerSettings/printerSettings22.bin"/><Relationship Id="rId4" Type="http://schemas.openxmlformats.org/officeDocument/2006/relationships/comments" Target="../comments11.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5.xml"/><Relationship Id="rId1" Type="http://schemas.openxmlformats.org/officeDocument/2006/relationships/printerSettings" Target="../printerSettings/printerSettings23.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6.xml"/><Relationship Id="rId1" Type="http://schemas.openxmlformats.org/officeDocument/2006/relationships/printerSettings" Target="../printerSettings/printerSettings24.bin"/><Relationship Id="rId4" Type="http://schemas.openxmlformats.org/officeDocument/2006/relationships/comments" Target="../comments13.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7.xml"/><Relationship Id="rId1" Type="http://schemas.openxmlformats.org/officeDocument/2006/relationships/printerSettings" Target="../printerSettings/printerSettings25.bin"/><Relationship Id="rId4" Type="http://schemas.openxmlformats.org/officeDocument/2006/relationships/comments" Target="../comments14.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8.xml"/><Relationship Id="rId1" Type="http://schemas.openxmlformats.org/officeDocument/2006/relationships/printerSettings" Target="../printerSettings/printerSettings26.bin"/><Relationship Id="rId4" Type="http://schemas.openxmlformats.org/officeDocument/2006/relationships/comments" Target="../comments15.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9.xml"/><Relationship Id="rId1" Type="http://schemas.openxmlformats.org/officeDocument/2006/relationships/printerSettings" Target="../printerSettings/printerSettings27.bin"/><Relationship Id="rId4" Type="http://schemas.openxmlformats.org/officeDocument/2006/relationships/comments" Target="../comments16.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30.xml"/><Relationship Id="rId1" Type="http://schemas.openxmlformats.org/officeDocument/2006/relationships/printerSettings" Target="../printerSettings/printerSettings28.bin"/><Relationship Id="rId4" Type="http://schemas.openxmlformats.org/officeDocument/2006/relationships/comments" Target="../comments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H204"/>
  <sheetViews>
    <sheetView showGridLines="0" zoomScale="70" zoomScaleNormal="70" workbookViewId="0">
      <pane xSplit="2" ySplit="4" topLeftCell="C5" activePane="bottomRight" state="frozen"/>
      <selection activeCell="M50" sqref="M50"/>
      <selection pane="topRight" activeCell="M50" sqref="M50"/>
      <selection pane="bottomLeft" activeCell="M50" sqref="M50"/>
      <selection pane="bottomRight" sqref="A1:B1"/>
    </sheetView>
  </sheetViews>
  <sheetFormatPr defaultColWidth="10.33203125" defaultRowHeight="17.399999999999999"/>
  <cols>
    <col min="1" max="1" width="10.33203125" style="452"/>
    <col min="2" max="2" width="62.109375" style="452" customWidth="1"/>
    <col min="3" max="3" width="11.44140625" style="452" customWidth="1"/>
    <col min="4" max="4" width="12.33203125" style="452" customWidth="1"/>
    <col min="5" max="5" width="10.44140625" style="277" bestFit="1" customWidth="1"/>
    <col min="6" max="6" width="3.6640625" style="452" customWidth="1"/>
    <col min="7" max="7" width="10.33203125" style="278" hidden="1" customWidth="1"/>
    <col min="8" max="8" width="11.44140625" style="452" hidden="1" customWidth="1"/>
    <col min="9" max="12" width="10.6640625" style="452" hidden="1" customWidth="1"/>
    <col min="13" max="13" width="15" style="452" hidden="1" customWidth="1"/>
    <col min="14" max="15" width="12.5546875" style="452" customWidth="1"/>
    <col min="16" max="22" width="12" style="452" customWidth="1"/>
    <col min="23" max="27" width="12.88671875" style="452" hidden="1" customWidth="1"/>
    <col min="28" max="28" width="101.44140625" style="452" customWidth="1"/>
    <col min="29" max="29" width="77.109375" style="452" customWidth="1"/>
    <col min="30" max="30" width="26.33203125" style="452" customWidth="1"/>
    <col min="31" max="31" width="28.88671875" style="452" customWidth="1"/>
    <col min="32" max="16384" width="10.33203125" style="452"/>
  </cols>
  <sheetData>
    <row r="1" spans="1:31" ht="93"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1"/>
      <c r="AB1" s="911"/>
      <c r="AC1" s="910"/>
    </row>
    <row r="2" spans="1:31" s="137" customFormat="1" ht="95.25" customHeight="1" thickBot="1">
      <c r="B2" s="909"/>
      <c r="C2" s="908" t="s">
        <v>207</v>
      </c>
      <c r="D2" s="907"/>
      <c r="E2" s="907"/>
      <c r="F2" s="907"/>
      <c r="G2" s="907"/>
      <c r="H2" s="907"/>
      <c r="I2" s="904"/>
      <c r="J2" s="906"/>
      <c r="K2" s="904"/>
      <c r="L2" s="904"/>
      <c r="M2" s="904"/>
      <c r="N2" s="904"/>
      <c r="O2" s="904"/>
      <c r="P2" s="904"/>
      <c r="Q2" s="905"/>
      <c r="R2" s="904"/>
      <c r="S2" s="904"/>
      <c r="T2" s="904"/>
      <c r="U2" s="904"/>
      <c r="V2" s="904"/>
      <c r="W2" s="904"/>
      <c r="X2" s="904"/>
      <c r="Y2" s="904"/>
      <c r="Z2" s="903"/>
      <c r="AA2" s="902"/>
      <c r="AB2" s="901"/>
      <c r="AC2" s="900"/>
    </row>
    <row r="3" spans="1:31" s="138" customFormat="1" ht="34.5" customHeight="1" thickBot="1">
      <c r="B3" s="899" t="s">
        <v>76</v>
      </c>
      <c r="C3" s="898"/>
      <c r="D3" s="897" t="s">
        <v>1</v>
      </c>
      <c r="E3" s="897" t="s">
        <v>2</v>
      </c>
      <c r="F3" s="896"/>
      <c r="G3" s="895" t="s">
        <v>125</v>
      </c>
      <c r="H3" s="891" t="s">
        <v>126</v>
      </c>
      <c r="I3" s="893" t="s">
        <v>127</v>
      </c>
      <c r="J3" s="893" t="s">
        <v>128</v>
      </c>
      <c r="K3" s="893" t="s">
        <v>129</v>
      </c>
      <c r="L3" s="893" t="s">
        <v>204</v>
      </c>
      <c r="M3" s="893" t="s">
        <v>369</v>
      </c>
      <c r="N3" s="894" t="s">
        <v>370</v>
      </c>
      <c r="O3" s="894" t="s">
        <v>371</v>
      </c>
      <c r="P3" s="892" t="s">
        <v>3</v>
      </c>
      <c r="Q3" s="891" t="s">
        <v>4</v>
      </c>
      <c r="R3" s="891" t="s">
        <v>5</v>
      </c>
      <c r="S3" s="891" t="s">
        <v>6</v>
      </c>
      <c r="T3" s="891" t="s">
        <v>7</v>
      </c>
      <c r="U3" s="891" t="s">
        <v>8</v>
      </c>
      <c r="V3" s="891" t="s">
        <v>9</v>
      </c>
      <c r="W3" s="891" t="s">
        <v>10</v>
      </c>
      <c r="X3" s="891" t="s">
        <v>11</v>
      </c>
      <c r="Y3" s="891" t="s">
        <v>12</v>
      </c>
      <c r="Z3" s="891" t="s">
        <v>13</v>
      </c>
      <c r="AA3" s="890" t="s">
        <v>14</v>
      </c>
      <c r="AB3" s="890" t="s">
        <v>130</v>
      </c>
      <c r="AC3" s="889" t="s">
        <v>131</v>
      </c>
    </row>
    <row r="4" spans="1:31"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4"/>
      <c r="AA4" s="143"/>
      <c r="AB4" s="143"/>
      <c r="AC4" s="145"/>
    </row>
    <row r="5" spans="1:31" s="10" customFormat="1" ht="31.5" customHeight="1">
      <c r="B5" s="147" t="s">
        <v>17</v>
      </c>
      <c r="C5" s="125" t="s">
        <v>120</v>
      </c>
      <c r="D5" s="829" t="s">
        <v>18</v>
      </c>
      <c r="E5" s="829" t="s">
        <v>19</v>
      </c>
      <c r="F5" s="829" t="s">
        <v>20</v>
      </c>
      <c r="G5" s="150">
        <v>0.9</v>
      </c>
      <c r="H5" s="150">
        <v>1.7</v>
      </c>
      <c r="I5" s="150">
        <v>0.9</v>
      </c>
      <c r="J5" s="151">
        <v>0.8</v>
      </c>
      <c r="K5" s="151">
        <v>0</v>
      </c>
      <c r="L5" s="151">
        <v>2.1</v>
      </c>
      <c r="M5" s="151">
        <v>0.7</v>
      </c>
      <c r="N5" s="888">
        <v>0.8</v>
      </c>
      <c r="O5" s="887">
        <v>1.2</v>
      </c>
      <c r="P5" s="484">
        <v>0</v>
      </c>
      <c r="Q5" s="484">
        <v>0</v>
      </c>
      <c r="R5" s="484">
        <v>7.4581226413687132</v>
      </c>
      <c r="S5" s="484">
        <v>0</v>
      </c>
      <c r="T5" s="484">
        <v>0</v>
      </c>
      <c r="U5" s="484">
        <v>0</v>
      </c>
      <c r="V5" s="484">
        <v>0</v>
      </c>
      <c r="W5" s="887"/>
      <c r="X5" s="887"/>
      <c r="Y5" s="887"/>
      <c r="Z5" s="887"/>
      <c r="AA5" s="887"/>
      <c r="AB5" s="1875"/>
      <c r="AC5" s="154"/>
      <c r="AD5" s="155"/>
      <c r="AE5" s="156"/>
    </row>
    <row r="6" spans="1:31" s="10" customFormat="1" ht="31.5" customHeight="1">
      <c r="B6" s="23" t="s">
        <v>21</v>
      </c>
      <c r="C6" s="126" t="s">
        <v>120</v>
      </c>
      <c r="D6" s="801" t="s">
        <v>79</v>
      </c>
      <c r="E6" s="801" t="s">
        <v>19</v>
      </c>
      <c r="F6" s="801" t="s">
        <v>20</v>
      </c>
      <c r="G6" s="158">
        <v>1.8</v>
      </c>
      <c r="H6" s="158">
        <v>1.7</v>
      </c>
      <c r="I6" s="158">
        <v>2.8</v>
      </c>
      <c r="J6" s="159">
        <v>0.8</v>
      </c>
      <c r="K6" s="159">
        <v>0.64</v>
      </c>
      <c r="L6" s="159">
        <v>2.1</v>
      </c>
      <c r="M6" s="159">
        <v>0.7</v>
      </c>
      <c r="N6" s="883">
        <v>0.8</v>
      </c>
      <c r="O6" s="790">
        <v>1.2</v>
      </c>
      <c r="P6" s="484">
        <v>0</v>
      </c>
      <c r="Q6" s="484">
        <v>0</v>
      </c>
      <c r="R6" s="484">
        <v>7.4581226413687132</v>
      </c>
      <c r="S6" s="484">
        <v>0</v>
      </c>
      <c r="T6" s="484">
        <v>0</v>
      </c>
      <c r="U6" s="484">
        <v>0</v>
      </c>
      <c r="V6" s="484">
        <v>0</v>
      </c>
      <c r="W6" s="790"/>
      <c r="X6" s="790"/>
      <c r="Y6" s="790"/>
      <c r="Z6" s="790"/>
      <c r="AA6" s="790"/>
      <c r="AB6" s="171"/>
      <c r="AC6" s="38"/>
      <c r="AD6" s="161"/>
      <c r="AE6" s="156"/>
    </row>
    <row r="7" spans="1:31" s="10" customFormat="1" ht="31.5" customHeight="1">
      <c r="B7" s="23" t="s">
        <v>22</v>
      </c>
      <c r="C7" s="126" t="s">
        <v>121</v>
      </c>
      <c r="D7" s="801" t="s">
        <v>23</v>
      </c>
      <c r="E7" s="801" t="s">
        <v>19</v>
      </c>
      <c r="F7" s="801" t="s">
        <v>20</v>
      </c>
      <c r="G7" s="158">
        <v>54.48</v>
      </c>
      <c r="H7" s="158">
        <v>57.75</v>
      </c>
      <c r="I7" s="158">
        <v>57.32</v>
      </c>
      <c r="J7" s="372">
        <v>51.1</v>
      </c>
      <c r="K7" s="372">
        <v>55.1</v>
      </c>
      <c r="L7" s="372">
        <v>55.3</v>
      </c>
      <c r="M7" s="372">
        <v>53.34</v>
      </c>
      <c r="N7" s="886">
        <v>50.4</v>
      </c>
      <c r="O7" s="883">
        <v>50.24</v>
      </c>
      <c r="P7" s="484">
        <v>48.85</v>
      </c>
      <c r="Q7" s="484">
        <v>46.48</v>
      </c>
      <c r="R7" s="484">
        <v>50.06</v>
      </c>
      <c r="S7" s="484">
        <v>62.05</v>
      </c>
      <c r="T7" s="484">
        <v>60.78</v>
      </c>
      <c r="U7" s="484">
        <v>48.15</v>
      </c>
      <c r="V7" s="484"/>
      <c r="W7" s="883"/>
      <c r="X7" s="883"/>
      <c r="Y7" s="883"/>
      <c r="Z7" s="883"/>
      <c r="AA7" s="883"/>
      <c r="AB7" s="165"/>
      <c r="AC7" s="164"/>
      <c r="AD7" s="155"/>
    </row>
    <row r="8" spans="1:31" s="10" customFormat="1" ht="31.5" customHeight="1">
      <c r="B8" s="23" t="s">
        <v>203</v>
      </c>
      <c r="C8" s="126" t="s">
        <v>121</v>
      </c>
      <c r="D8" s="801" t="s">
        <v>202</v>
      </c>
      <c r="E8" s="801" t="s">
        <v>19</v>
      </c>
      <c r="F8" s="801" t="s">
        <v>20</v>
      </c>
      <c r="G8" s="158">
        <v>37.909999999999997</v>
      </c>
      <c r="H8" s="158">
        <v>44.28</v>
      </c>
      <c r="I8" s="158">
        <v>40.65</v>
      </c>
      <c r="J8" s="372">
        <v>40.5</v>
      </c>
      <c r="K8" s="372">
        <v>45.4</v>
      </c>
      <c r="L8" s="372">
        <v>53.84</v>
      </c>
      <c r="M8" s="372">
        <v>53.35</v>
      </c>
      <c r="N8" s="790">
        <v>51.38</v>
      </c>
      <c r="O8" s="883">
        <v>56.36</v>
      </c>
      <c r="P8" s="484">
        <v>50.7</v>
      </c>
      <c r="Q8" s="484">
        <v>45.88</v>
      </c>
      <c r="R8" s="484">
        <v>49.21</v>
      </c>
      <c r="S8" s="484">
        <v>122.91</v>
      </c>
      <c r="T8" s="484">
        <v>77.42</v>
      </c>
      <c r="U8" s="484">
        <v>55.6</v>
      </c>
      <c r="V8" s="484"/>
      <c r="W8" s="883"/>
      <c r="X8" s="883"/>
      <c r="Y8" s="883"/>
      <c r="Z8" s="883"/>
      <c r="AA8" s="883"/>
      <c r="AB8" s="165" t="s">
        <v>488</v>
      </c>
      <c r="AC8" s="166"/>
      <c r="AD8" s="167"/>
    </row>
    <row r="9" spans="1:31" s="10" customFormat="1" ht="31.5" customHeight="1">
      <c r="A9" s="2258">
        <f>N9/12</f>
        <v>1</v>
      </c>
      <c r="B9" s="23" t="s">
        <v>80</v>
      </c>
      <c r="C9" s="126" t="s">
        <v>121</v>
      </c>
      <c r="D9" s="801" t="s">
        <v>25</v>
      </c>
      <c r="E9" s="801" t="s">
        <v>19</v>
      </c>
      <c r="F9" s="801" t="s">
        <v>27</v>
      </c>
      <c r="G9" s="931"/>
      <c r="H9" s="931"/>
      <c r="I9" s="931"/>
      <c r="J9" s="930"/>
      <c r="K9" s="930"/>
      <c r="L9" s="926">
        <v>8.1300000000000008</v>
      </c>
      <c r="M9" s="926">
        <v>12.6</v>
      </c>
      <c r="N9" s="883">
        <f>1*12</f>
        <v>12</v>
      </c>
      <c r="O9" s="883">
        <f>SUM(P9:V9)</f>
        <v>10.363367252920664</v>
      </c>
      <c r="P9" s="484">
        <v>1.1000000000000001</v>
      </c>
      <c r="Q9" s="484">
        <v>1.5</v>
      </c>
      <c r="R9" s="484">
        <v>1.3136246786632391</v>
      </c>
      <c r="S9" s="484">
        <v>1.4</v>
      </c>
      <c r="T9" s="484">
        <v>1.1069306930693068</v>
      </c>
      <c r="U9" s="484">
        <v>1.7188118811881188</v>
      </c>
      <c r="V9" s="484">
        <v>2.2240000000000002</v>
      </c>
      <c r="W9" s="883"/>
      <c r="X9" s="883"/>
      <c r="Y9" s="883"/>
      <c r="Z9" s="883"/>
      <c r="AA9" s="883"/>
      <c r="AB9" s="165"/>
      <c r="AC9" s="166"/>
    </row>
    <row r="10" spans="1:31" s="10" customFormat="1" ht="31.5" customHeight="1">
      <c r="B10" s="23" t="s">
        <v>419</v>
      </c>
      <c r="C10" s="126" t="s">
        <v>120</v>
      </c>
      <c r="D10" s="801" t="s">
        <v>142</v>
      </c>
      <c r="E10" s="801" t="s">
        <v>19</v>
      </c>
      <c r="F10" s="801" t="s">
        <v>20</v>
      </c>
      <c r="G10" s="929"/>
      <c r="H10" s="929">
        <v>154.18</v>
      </c>
      <c r="I10" s="929">
        <v>168.66</v>
      </c>
      <c r="J10" s="928">
        <v>637</v>
      </c>
      <c r="K10" s="927">
        <v>137</v>
      </c>
      <c r="L10" s="926">
        <v>5413</v>
      </c>
      <c r="M10" s="926">
        <v>1177</v>
      </c>
      <c r="N10" s="1656">
        <v>73.5</v>
      </c>
      <c r="O10" s="1138">
        <v>414</v>
      </c>
      <c r="P10" s="1138">
        <v>73</v>
      </c>
      <c r="Q10" s="1138">
        <v>86</v>
      </c>
      <c r="R10" s="1138">
        <v>60</v>
      </c>
      <c r="S10" s="1138">
        <v>5</v>
      </c>
      <c r="T10" s="1138">
        <v>97</v>
      </c>
      <c r="U10" s="1138">
        <v>92</v>
      </c>
      <c r="V10" s="1138"/>
      <c r="W10" s="883"/>
      <c r="X10" s="883"/>
      <c r="Y10" s="883"/>
      <c r="Z10" s="883"/>
      <c r="AA10" s="883"/>
      <c r="AB10" s="171" t="s">
        <v>437</v>
      </c>
      <c r="AC10" s="38"/>
    </row>
    <row r="11" spans="1:31" s="10" customFormat="1" ht="31.5" customHeight="1" thickBot="1">
      <c r="B11" s="172" t="s">
        <v>280</v>
      </c>
      <c r="C11" s="127" t="s">
        <v>120</v>
      </c>
      <c r="D11" s="1220" t="s">
        <v>326</v>
      </c>
      <c r="E11" s="859" t="s">
        <v>19</v>
      </c>
      <c r="F11" s="859" t="s">
        <v>20</v>
      </c>
      <c r="G11" s="175"/>
      <c r="H11" s="175"/>
      <c r="I11" s="175"/>
      <c r="J11" s="176"/>
      <c r="K11" s="1227">
        <v>1.37</v>
      </c>
      <c r="L11" s="1227">
        <v>3152</v>
      </c>
      <c r="M11" s="1227">
        <v>2668</v>
      </c>
      <c r="N11" s="1754">
        <v>2283</v>
      </c>
      <c r="O11" s="1755">
        <v>2495</v>
      </c>
      <c r="P11" s="1138">
        <v>2281</v>
      </c>
      <c r="Q11" s="1138">
        <v>2192</v>
      </c>
      <c r="R11" s="1138">
        <v>2451</v>
      </c>
      <c r="S11" s="1138">
        <v>2418</v>
      </c>
      <c r="T11" s="1138">
        <v>3411</v>
      </c>
      <c r="U11" s="1138">
        <v>2295</v>
      </c>
      <c r="V11" s="1138"/>
      <c r="W11" s="882"/>
      <c r="X11" s="882"/>
      <c r="Y11" s="882"/>
      <c r="Z11" s="882"/>
      <c r="AA11" s="882"/>
      <c r="AB11" s="194" t="s">
        <v>489</v>
      </c>
      <c r="AC11" s="39"/>
    </row>
    <row r="12" spans="1:31" s="184" customFormat="1" ht="31.5" customHeight="1" thickBot="1">
      <c r="B12" s="881" t="s">
        <v>82</v>
      </c>
      <c r="C12" s="880"/>
      <c r="D12" s="879" t="s">
        <v>16</v>
      </c>
      <c r="E12" s="879" t="s">
        <v>16</v>
      </c>
      <c r="F12" s="879" t="s">
        <v>16</v>
      </c>
      <c r="G12" s="878"/>
      <c r="H12" s="878"/>
      <c r="I12" s="878"/>
      <c r="J12" s="878"/>
      <c r="K12" s="878"/>
      <c r="L12" s="878"/>
      <c r="M12" s="878"/>
      <c r="N12" s="182"/>
      <c r="O12" s="182"/>
      <c r="P12" s="1622"/>
      <c r="Q12" s="1622"/>
      <c r="R12" s="1622"/>
      <c r="S12" s="1622"/>
      <c r="T12" s="182"/>
      <c r="U12" s="182"/>
      <c r="V12" s="182"/>
      <c r="W12" s="182"/>
      <c r="X12" s="182"/>
      <c r="Y12" s="182"/>
      <c r="Z12" s="182"/>
      <c r="AA12" s="182"/>
      <c r="AB12" s="182"/>
      <c r="AC12" s="183"/>
    </row>
    <row r="13" spans="1:31" s="10" customFormat="1" ht="31.5" customHeight="1" thickBot="1">
      <c r="B13" s="147" t="s">
        <v>377</v>
      </c>
      <c r="C13" s="876" t="s">
        <v>121</v>
      </c>
      <c r="D13" s="827" t="s">
        <v>26</v>
      </c>
      <c r="E13" s="1417" t="s">
        <v>30</v>
      </c>
      <c r="F13" s="1417" t="s">
        <v>20</v>
      </c>
      <c r="G13" s="1139">
        <v>5.5399999999999998E-2</v>
      </c>
      <c r="H13" s="1139">
        <v>5.1999999999999998E-2</v>
      </c>
      <c r="I13" s="1139">
        <v>7.9699999999999993E-2</v>
      </c>
      <c r="J13" s="1139">
        <v>5.5199999999999999E-2</v>
      </c>
      <c r="K13" s="1139">
        <v>6.1699999999999998E-2</v>
      </c>
      <c r="L13" s="2755">
        <v>5.0700000000000002E-2</v>
      </c>
      <c r="M13" s="2751">
        <v>7.3999999999999996E-2</v>
      </c>
      <c r="N13" s="1750">
        <v>5.5E-2</v>
      </c>
      <c r="O13" s="1750">
        <v>5.6576645697088528E-2</v>
      </c>
      <c r="P13" s="1750">
        <v>5.1400000000000001E-2</v>
      </c>
      <c r="Q13" s="1750">
        <v>5.3699999999999998E-2</v>
      </c>
      <c r="R13" s="1750">
        <v>5.4699999999999999E-2</v>
      </c>
      <c r="S13" s="1750">
        <v>4.6897798893617039E-2</v>
      </c>
      <c r="T13" s="1750">
        <v>5.0099999999999999E-2</v>
      </c>
      <c r="U13" s="1750">
        <v>1.61E-2</v>
      </c>
      <c r="V13" s="1750">
        <v>5.3199999999999997E-2</v>
      </c>
      <c r="W13" s="2786"/>
      <c r="X13" s="2786"/>
      <c r="Y13" s="2786"/>
      <c r="Z13" s="2786"/>
      <c r="AA13" s="2786"/>
      <c r="AB13" s="1402"/>
      <c r="AC13" s="188"/>
    </row>
    <row r="14" spans="1:31" s="10" customFormat="1" ht="31.5" customHeight="1">
      <c r="B14" s="22" t="s">
        <v>378</v>
      </c>
      <c r="C14" s="876" t="s">
        <v>121</v>
      </c>
      <c r="D14" s="827" t="s">
        <v>26</v>
      </c>
      <c r="E14" s="801" t="s">
        <v>30</v>
      </c>
      <c r="F14" s="801" t="s">
        <v>20</v>
      </c>
      <c r="G14" s="1352"/>
      <c r="H14" s="1352"/>
      <c r="I14" s="1352"/>
      <c r="J14" s="1352"/>
      <c r="K14" s="2751"/>
      <c r="L14" s="2765"/>
      <c r="M14" s="2806">
        <v>7.3999999999999996E-2</v>
      </c>
      <c r="N14" s="1454">
        <v>1.15E-2</v>
      </c>
      <c r="O14" s="1454">
        <v>2.8896025739850615E-3</v>
      </c>
      <c r="P14" s="1454">
        <v>2.8999999999999998E-3</v>
      </c>
      <c r="Q14" s="1454">
        <v>5.9999999999999995E-4</v>
      </c>
      <c r="R14" s="1454">
        <v>8.0000000000000004E-4</v>
      </c>
      <c r="S14" s="1454">
        <v>2.272180178954314E-4</v>
      </c>
      <c r="T14" s="1454">
        <v>1.21E-2</v>
      </c>
      <c r="U14" s="1454">
        <v>2.5000000000000001E-3</v>
      </c>
      <c r="V14" s="1454">
        <v>1.1000000000000001E-3</v>
      </c>
      <c r="W14" s="2789"/>
      <c r="X14" s="2797"/>
      <c r="Y14" s="2789"/>
      <c r="Z14" s="2797"/>
      <c r="AA14" s="2789"/>
      <c r="AB14" s="1274"/>
      <c r="AC14" s="1353"/>
    </row>
    <row r="15" spans="1:31" s="862" customFormat="1" ht="31.5" customHeight="1">
      <c r="B15" s="873" t="s">
        <v>52</v>
      </c>
      <c r="C15" s="872" t="s">
        <v>121</v>
      </c>
      <c r="D15" s="871" t="s">
        <v>26</v>
      </c>
      <c r="E15" s="1424" t="s">
        <v>30</v>
      </c>
      <c r="F15" s="1756" t="s">
        <v>20</v>
      </c>
      <c r="G15" s="924">
        <v>2.01E-2</v>
      </c>
      <c r="H15" s="923">
        <v>2.0400000000000001E-2</v>
      </c>
      <c r="I15" s="923">
        <v>1.41E-2</v>
      </c>
      <c r="J15" s="922">
        <v>2.5000000000000001E-2</v>
      </c>
      <c r="K15" s="2742">
        <v>2.4E-2</v>
      </c>
      <c r="L15" s="2770">
        <v>0.02</v>
      </c>
      <c r="M15" s="2807">
        <v>2.1299999999999999E-2</v>
      </c>
      <c r="N15" s="2001">
        <v>2.5000000000000001E-2</v>
      </c>
      <c r="O15" s="2001">
        <v>2.2016735519736173E-2</v>
      </c>
      <c r="P15" s="2001">
        <v>2.3300000000000001E-2</v>
      </c>
      <c r="Q15" s="2001">
        <v>2.2200000000000001E-2</v>
      </c>
      <c r="R15" s="2001">
        <v>2.2700000000000001E-2</v>
      </c>
      <c r="S15" s="2001">
        <v>2.2700000000000001E-2</v>
      </c>
      <c r="T15" s="2001">
        <v>1.7600000000000001E-2</v>
      </c>
      <c r="U15" s="2001">
        <v>2.3400000000000001E-2</v>
      </c>
      <c r="V15" s="2001">
        <v>2.3199999999999998E-2</v>
      </c>
      <c r="W15" s="2788"/>
      <c r="X15" s="2796"/>
      <c r="Y15" s="2788"/>
      <c r="Z15" s="2804"/>
      <c r="AA15" s="2805"/>
      <c r="AB15" s="1274"/>
      <c r="AC15" s="863"/>
    </row>
    <row r="16" spans="1:31" s="10" customFormat="1" ht="31.5" customHeight="1">
      <c r="B16" s="23" t="s">
        <v>200</v>
      </c>
      <c r="C16" s="861" t="s">
        <v>120</v>
      </c>
      <c r="D16" s="801" t="s">
        <v>26</v>
      </c>
      <c r="E16" s="801" t="s">
        <v>30</v>
      </c>
      <c r="F16" s="801" t="s">
        <v>20</v>
      </c>
      <c r="G16" s="190">
        <v>0.32140000000000002</v>
      </c>
      <c r="H16" s="190">
        <v>0.2898</v>
      </c>
      <c r="I16" s="190">
        <v>0.30649999999999999</v>
      </c>
      <c r="J16" s="190">
        <v>0.26</v>
      </c>
      <c r="K16" s="2743">
        <v>0.27060000000000001</v>
      </c>
      <c r="L16" s="2771">
        <v>0.27</v>
      </c>
      <c r="M16" s="2743">
        <v>0.22820833333333335</v>
      </c>
      <c r="N16" s="469">
        <v>0.2</v>
      </c>
      <c r="O16" s="469">
        <v>0.18974285714285713</v>
      </c>
      <c r="P16" s="2001">
        <v>0.22289999999999999</v>
      </c>
      <c r="Q16" s="2001">
        <v>0.2399</v>
      </c>
      <c r="R16" s="2001">
        <v>0.20449999999999999</v>
      </c>
      <c r="S16" s="2001">
        <v>7.3599999999999999E-2</v>
      </c>
      <c r="T16" s="2001">
        <v>0.1971</v>
      </c>
      <c r="U16" s="2001">
        <v>0.2303</v>
      </c>
      <c r="V16" s="2001">
        <v>0.15989999999999999</v>
      </c>
      <c r="W16" s="628"/>
      <c r="X16" s="626"/>
      <c r="Y16" s="628"/>
      <c r="Z16" s="626"/>
      <c r="AA16" s="628"/>
      <c r="AB16" s="2801"/>
      <c r="AC16" s="166"/>
    </row>
    <row r="17" spans="2:29" s="10" customFormat="1" ht="31.5" customHeight="1" thickBot="1">
      <c r="B17" s="172" t="s">
        <v>199</v>
      </c>
      <c r="C17" s="860" t="s">
        <v>120</v>
      </c>
      <c r="D17" s="859" t="s">
        <v>26</v>
      </c>
      <c r="E17" s="859" t="s">
        <v>30</v>
      </c>
      <c r="F17" s="859" t="s">
        <v>27</v>
      </c>
      <c r="G17" s="190"/>
      <c r="H17" s="190"/>
      <c r="I17" s="190"/>
      <c r="J17" s="190"/>
      <c r="K17" s="2743"/>
      <c r="L17" s="2772">
        <v>0.02</v>
      </c>
      <c r="M17" s="2808"/>
      <c r="N17" s="858"/>
      <c r="O17" s="857"/>
      <c r="P17" s="1895"/>
      <c r="Q17" s="1895"/>
      <c r="R17" s="1895"/>
      <c r="S17" s="1895"/>
      <c r="T17" s="1895"/>
      <c r="U17" s="857"/>
      <c r="V17" s="857"/>
      <c r="W17" s="2779"/>
      <c r="X17" s="2784"/>
      <c r="Y17" s="2779"/>
      <c r="Z17" s="2784"/>
      <c r="AA17" s="2779"/>
      <c r="AB17" s="1277"/>
      <c r="AC17" s="195"/>
    </row>
    <row r="18" spans="2:29" s="146" customFormat="1" ht="31.5" customHeight="1" thickBot="1">
      <c r="B18" s="856" t="s">
        <v>32</v>
      </c>
      <c r="C18" s="855"/>
      <c r="D18" s="854" t="s">
        <v>16</v>
      </c>
      <c r="E18" s="854" t="s">
        <v>16</v>
      </c>
      <c r="F18" s="854" t="s">
        <v>16</v>
      </c>
      <c r="G18" s="853"/>
      <c r="H18" s="853"/>
      <c r="I18" s="853"/>
      <c r="J18" s="853"/>
      <c r="K18" s="853"/>
      <c r="L18" s="853"/>
      <c r="M18" s="853"/>
      <c r="N18" s="853"/>
      <c r="O18" s="853"/>
      <c r="P18" s="853"/>
      <c r="Q18" s="853"/>
      <c r="R18" s="853"/>
      <c r="S18" s="853"/>
      <c r="T18" s="853"/>
      <c r="U18" s="853"/>
      <c r="V18" s="853"/>
      <c r="W18" s="853"/>
      <c r="X18" s="853"/>
      <c r="Y18" s="853"/>
      <c r="Z18" s="853"/>
      <c r="AA18" s="853"/>
      <c r="AB18" s="853"/>
      <c r="AC18" s="852"/>
    </row>
    <row r="19" spans="2:29" ht="31.5" customHeight="1">
      <c r="B19" s="23" t="s">
        <v>400</v>
      </c>
      <c r="C19" s="131" t="s">
        <v>120</v>
      </c>
      <c r="D19" s="796" t="s">
        <v>25</v>
      </c>
      <c r="E19" s="797" t="s">
        <v>33</v>
      </c>
      <c r="F19" s="796" t="s">
        <v>20</v>
      </c>
      <c r="G19" s="200">
        <v>6</v>
      </c>
      <c r="H19" s="200">
        <v>2</v>
      </c>
      <c r="I19" s="374">
        <v>5</v>
      </c>
      <c r="J19" s="201">
        <v>6</v>
      </c>
      <c r="K19" s="202">
        <v>6</v>
      </c>
      <c r="L19" s="202">
        <v>12</v>
      </c>
      <c r="M19" s="202">
        <v>26</v>
      </c>
      <c r="N19" s="203">
        <v>8</v>
      </c>
      <c r="O19" s="239">
        <v>1</v>
      </c>
      <c r="P19" s="239">
        <v>0</v>
      </c>
      <c r="Q19" s="239">
        <v>0</v>
      </c>
      <c r="R19" s="239">
        <v>0</v>
      </c>
      <c r="S19" s="239">
        <v>0</v>
      </c>
      <c r="T19" s="239">
        <v>0</v>
      </c>
      <c r="U19" s="2000">
        <v>0</v>
      </c>
      <c r="V19" s="2000">
        <v>1</v>
      </c>
      <c r="W19" s="239"/>
      <c r="X19" s="239"/>
      <c r="Y19" s="203"/>
      <c r="Z19" s="203"/>
      <c r="AA19" s="203"/>
      <c r="AB19" s="1857" t="s">
        <v>490</v>
      </c>
      <c r="AC19" s="154"/>
    </row>
    <row r="20" spans="2:29" ht="31.5" customHeight="1">
      <c r="B20" s="23" t="s">
        <v>401</v>
      </c>
      <c r="C20" s="132" t="s">
        <v>120</v>
      </c>
      <c r="D20" s="794" t="s">
        <v>26</v>
      </c>
      <c r="E20" s="795" t="s">
        <v>33</v>
      </c>
      <c r="F20" s="794" t="s">
        <v>27</v>
      </c>
      <c r="G20" s="921"/>
      <c r="H20" s="921"/>
      <c r="I20" s="921"/>
      <c r="J20" s="921"/>
      <c r="K20" s="921"/>
      <c r="L20" s="921">
        <v>0.99560000000000004</v>
      </c>
      <c r="M20" s="921">
        <v>0.99142000000000008</v>
      </c>
      <c r="N20" s="210">
        <v>0.9</v>
      </c>
      <c r="O20" s="723">
        <v>0.96744285714285716</v>
      </c>
      <c r="P20" s="723">
        <v>0.96919999999999995</v>
      </c>
      <c r="Q20" s="723">
        <v>0.95040000000000002</v>
      </c>
      <c r="R20" s="723">
        <v>0.96679999999999999</v>
      </c>
      <c r="S20" s="723">
        <v>0.96789999999999998</v>
      </c>
      <c r="T20" s="723">
        <v>0.98299999999999998</v>
      </c>
      <c r="U20" s="2001">
        <v>0.96909999999999996</v>
      </c>
      <c r="V20" s="2001">
        <v>0.9657</v>
      </c>
      <c r="W20" s="723"/>
      <c r="X20" s="723"/>
      <c r="Y20" s="723"/>
      <c r="Z20" s="723"/>
      <c r="AA20" s="723"/>
      <c r="AB20" s="1535"/>
      <c r="AC20" s="38"/>
    </row>
    <row r="21" spans="2:29" ht="31.5" customHeight="1">
      <c r="B21" s="23" t="s">
        <v>197</v>
      </c>
      <c r="C21" s="132" t="s">
        <v>121</v>
      </c>
      <c r="D21" s="794" t="s">
        <v>25</v>
      </c>
      <c r="E21" s="795" t="s">
        <v>33</v>
      </c>
      <c r="F21" s="794" t="s">
        <v>20</v>
      </c>
      <c r="G21" s="207"/>
      <c r="H21" s="207"/>
      <c r="I21" s="207"/>
      <c r="J21" s="162">
        <v>3</v>
      </c>
      <c r="K21" s="162">
        <v>1</v>
      </c>
      <c r="L21" s="162">
        <v>1</v>
      </c>
      <c r="M21" s="162">
        <v>3</v>
      </c>
      <c r="N21" s="1725">
        <v>1</v>
      </c>
      <c r="O21" s="209">
        <v>1</v>
      </c>
      <c r="P21" s="209">
        <v>1</v>
      </c>
      <c r="Q21" s="209">
        <v>0</v>
      </c>
      <c r="R21" s="209">
        <v>0</v>
      </c>
      <c r="S21" s="209">
        <v>0</v>
      </c>
      <c r="T21" s="209">
        <v>0</v>
      </c>
      <c r="U21" s="2002">
        <v>0</v>
      </c>
      <c r="V21" s="2002">
        <v>0</v>
      </c>
      <c r="W21" s="209"/>
      <c r="X21" s="209"/>
      <c r="Y21" s="850"/>
      <c r="Z21" s="850"/>
      <c r="AA21" s="850"/>
      <c r="AB21" s="171"/>
      <c r="AC21" s="38"/>
    </row>
    <row r="22" spans="2:29" ht="31.5" customHeight="1">
      <c r="B22" s="23" t="s">
        <v>84</v>
      </c>
      <c r="C22" s="132" t="s">
        <v>121</v>
      </c>
      <c r="D22" s="794" t="s">
        <v>26</v>
      </c>
      <c r="E22" s="795" t="s">
        <v>33</v>
      </c>
      <c r="F22" s="794" t="s">
        <v>27</v>
      </c>
      <c r="G22" s="921">
        <v>0.93</v>
      </c>
      <c r="H22" s="921">
        <v>0.93230000000000002</v>
      </c>
      <c r="I22" s="921">
        <v>0.98050000000000004</v>
      </c>
      <c r="J22" s="921">
        <v>0.9899</v>
      </c>
      <c r="K22" s="921">
        <v>1</v>
      </c>
      <c r="L22" s="921">
        <v>1</v>
      </c>
      <c r="M22" s="921">
        <v>0.99157272727272716</v>
      </c>
      <c r="N22" s="210">
        <v>0.99</v>
      </c>
      <c r="O22" s="723">
        <v>0.94235714285714278</v>
      </c>
      <c r="P22" s="723">
        <v>0.98499999999999999</v>
      </c>
      <c r="Q22" s="723">
        <v>0.96350000000000002</v>
      </c>
      <c r="R22" s="723">
        <v>0.9</v>
      </c>
      <c r="S22" s="723">
        <v>0.98</v>
      </c>
      <c r="T22" s="723">
        <v>0.80200000000000005</v>
      </c>
      <c r="U22" s="2001">
        <v>0.98</v>
      </c>
      <c r="V22" s="2001">
        <v>0.98599999999999999</v>
      </c>
      <c r="W22" s="723"/>
      <c r="X22" s="723"/>
      <c r="Y22" s="456"/>
      <c r="Z22" s="456"/>
      <c r="AA22" s="456"/>
      <c r="AB22" s="563" t="s">
        <v>491</v>
      </c>
      <c r="AC22" s="38"/>
    </row>
    <row r="23" spans="2:29" ht="31.5" customHeight="1">
      <c r="B23" s="23" t="s">
        <v>61</v>
      </c>
      <c r="C23" s="132" t="s">
        <v>121</v>
      </c>
      <c r="D23" s="794" t="s">
        <v>25</v>
      </c>
      <c r="E23" s="795" t="s">
        <v>33</v>
      </c>
      <c r="F23" s="794" t="s">
        <v>20</v>
      </c>
      <c r="G23" s="212">
        <v>1</v>
      </c>
      <c r="H23" s="212">
        <v>0</v>
      </c>
      <c r="I23" s="212">
        <v>0</v>
      </c>
      <c r="J23" s="162">
        <v>47</v>
      </c>
      <c r="K23" s="162">
        <v>0</v>
      </c>
      <c r="L23" s="162">
        <v>0</v>
      </c>
      <c r="M23" s="162">
        <v>23</v>
      </c>
      <c r="N23" s="228">
        <v>0</v>
      </c>
      <c r="O23" s="228">
        <v>0</v>
      </c>
      <c r="P23" s="466">
        <v>0</v>
      </c>
      <c r="Q23" s="466">
        <v>0</v>
      </c>
      <c r="R23" s="466">
        <v>0</v>
      </c>
      <c r="S23" s="466">
        <v>0</v>
      </c>
      <c r="T23" s="466">
        <v>0</v>
      </c>
      <c r="U23" s="2003">
        <v>0</v>
      </c>
      <c r="V23" s="2003">
        <v>0</v>
      </c>
      <c r="W23" s="466"/>
      <c r="X23" s="466"/>
      <c r="Y23" s="467"/>
      <c r="Z23" s="467"/>
      <c r="AA23" s="467"/>
      <c r="AB23" s="165"/>
      <c r="AC23" s="38"/>
    </row>
    <row r="24" spans="2:29" s="10" customFormat="1" ht="31.5" customHeight="1">
      <c r="B24" s="23" t="s">
        <v>196</v>
      </c>
      <c r="C24" s="132" t="s">
        <v>121</v>
      </c>
      <c r="D24" s="801" t="s">
        <v>25</v>
      </c>
      <c r="E24" s="835" t="s">
        <v>33</v>
      </c>
      <c r="F24" s="801" t="s">
        <v>27</v>
      </c>
      <c r="G24" s="212"/>
      <c r="H24" s="212"/>
      <c r="I24" s="212"/>
      <c r="J24" s="375"/>
      <c r="K24" s="162">
        <v>6</v>
      </c>
      <c r="L24" s="162">
        <v>9</v>
      </c>
      <c r="M24" s="162">
        <v>7.6</v>
      </c>
      <c r="N24" s="559">
        <v>6</v>
      </c>
      <c r="O24" s="228">
        <v>8</v>
      </c>
      <c r="P24" s="468">
        <v>8</v>
      </c>
      <c r="Q24" s="468">
        <v>8</v>
      </c>
      <c r="R24" s="468">
        <v>8</v>
      </c>
      <c r="S24" s="468">
        <v>8</v>
      </c>
      <c r="T24" s="468">
        <v>8</v>
      </c>
      <c r="U24" s="2004">
        <v>8</v>
      </c>
      <c r="V24" s="2004">
        <v>8</v>
      </c>
      <c r="W24" s="468"/>
      <c r="X24" s="468"/>
      <c r="Y24" s="455"/>
      <c r="Z24" s="455"/>
      <c r="AA24" s="455"/>
      <c r="AB24" s="171"/>
      <c r="AC24" s="38"/>
    </row>
    <row r="25" spans="2:29" ht="31.5" customHeight="1" thickBot="1">
      <c r="B25" s="23" t="s">
        <v>195</v>
      </c>
      <c r="C25" s="132" t="s">
        <v>121</v>
      </c>
      <c r="D25" s="801" t="s">
        <v>25</v>
      </c>
      <c r="E25" s="849" t="s">
        <v>33</v>
      </c>
      <c r="F25" s="848" t="s">
        <v>27</v>
      </c>
      <c r="G25" s="920"/>
      <c r="H25" s="920"/>
      <c r="I25" s="920"/>
      <c r="J25" s="920"/>
      <c r="K25" s="920"/>
      <c r="L25" s="920"/>
      <c r="M25" s="1314">
        <v>6</v>
      </c>
      <c r="N25" s="1728">
        <v>1</v>
      </c>
      <c r="O25" s="1729">
        <v>5</v>
      </c>
      <c r="P25" s="466" t="s">
        <v>397</v>
      </c>
      <c r="Q25" s="466">
        <v>1</v>
      </c>
      <c r="R25" s="466">
        <v>1</v>
      </c>
      <c r="S25" s="466">
        <v>1</v>
      </c>
      <c r="T25" s="466">
        <v>1</v>
      </c>
      <c r="U25" s="2003" t="s">
        <v>397</v>
      </c>
      <c r="V25" s="2003">
        <v>1</v>
      </c>
      <c r="W25" s="466"/>
      <c r="X25" s="466"/>
      <c r="Y25" s="847"/>
      <c r="Z25" s="846"/>
      <c r="AA25" s="846"/>
      <c r="AB25" s="919"/>
      <c r="AC25" s="217"/>
    </row>
    <row r="26" spans="2:29" s="184" customFormat="1" ht="31.5" customHeight="1" thickBot="1">
      <c r="B26" s="845" t="s">
        <v>35</v>
      </c>
      <c r="C26" s="844"/>
      <c r="D26" s="843" t="s">
        <v>16</v>
      </c>
      <c r="E26" s="843" t="s">
        <v>16</v>
      </c>
      <c r="F26" s="842"/>
      <c r="G26" s="841"/>
      <c r="H26" s="841"/>
      <c r="I26" s="841"/>
      <c r="J26" s="841"/>
      <c r="K26" s="841"/>
      <c r="L26" s="841"/>
      <c r="M26" s="841"/>
      <c r="N26" s="46"/>
      <c r="O26" s="841"/>
      <c r="P26" s="841"/>
      <c r="Q26" s="841"/>
      <c r="R26" s="841"/>
      <c r="S26" s="841"/>
      <c r="T26" s="841"/>
      <c r="U26" s="841"/>
      <c r="V26" s="841"/>
      <c r="W26" s="841"/>
      <c r="X26" s="841"/>
      <c r="Y26" s="841"/>
      <c r="Z26" s="841"/>
      <c r="AA26" s="841"/>
      <c r="AB26" s="841"/>
      <c r="AC26" s="840"/>
    </row>
    <row r="27" spans="2:29" s="10" customFormat="1" ht="31.5" customHeight="1" thickBot="1">
      <c r="B27" s="23" t="s">
        <v>194</v>
      </c>
      <c r="C27" s="839" t="s">
        <v>120</v>
      </c>
      <c r="D27" s="829" t="s">
        <v>190</v>
      </c>
      <c r="E27" s="838" t="s">
        <v>36</v>
      </c>
      <c r="F27" s="829" t="s">
        <v>27</v>
      </c>
      <c r="G27" s="150"/>
      <c r="H27" s="150"/>
      <c r="I27" s="150"/>
      <c r="J27" s="150"/>
      <c r="K27" s="374">
        <v>9.11</v>
      </c>
      <c r="L27" s="374">
        <v>9.43</v>
      </c>
      <c r="M27" s="374">
        <v>8.67</v>
      </c>
      <c r="N27" s="1391">
        <v>9</v>
      </c>
      <c r="O27" s="503">
        <v>8.6357142857142843</v>
      </c>
      <c r="P27" s="503">
        <v>8.5500000000000007</v>
      </c>
      <c r="Q27" s="503">
        <v>8.33</v>
      </c>
      <c r="R27" s="503">
        <v>8.25</v>
      </c>
      <c r="S27" s="503">
        <v>8.58</v>
      </c>
      <c r="T27" s="503">
        <v>8.9499999999999993</v>
      </c>
      <c r="U27" s="503">
        <v>8.61</v>
      </c>
      <c r="V27" s="503">
        <v>9.18</v>
      </c>
      <c r="W27" s="503"/>
      <c r="X27" s="503"/>
      <c r="Y27" s="503"/>
      <c r="Z27" s="503"/>
      <c r="AA27" s="503"/>
      <c r="AB27" s="187"/>
      <c r="AC27" s="188"/>
    </row>
    <row r="28" spans="2:29" s="10" customFormat="1" ht="31.5" customHeight="1">
      <c r="B28" s="23" t="s">
        <v>193</v>
      </c>
      <c r="C28" s="836" t="s">
        <v>120</v>
      </c>
      <c r="D28" s="801" t="s">
        <v>190</v>
      </c>
      <c r="E28" s="835" t="s">
        <v>36</v>
      </c>
      <c r="F28" s="801" t="s">
        <v>27</v>
      </c>
      <c r="G28" s="158"/>
      <c r="H28" s="158"/>
      <c r="I28" s="158"/>
      <c r="J28" s="158"/>
      <c r="K28" s="212"/>
      <c r="L28" s="212"/>
      <c r="M28" s="1315">
        <v>8.6972727272727273</v>
      </c>
      <c r="N28" s="1391">
        <v>9</v>
      </c>
      <c r="O28" s="228">
        <v>7.4742857142857142</v>
      </c>
      <c r="P28" s="503">
        <v>6.33</v>
      </c>
      <c r="Q28" s="503">
        <v>7.33</v>
      </c>
      <c r="R28" s="503">
        <v>7.33</v>
      </c>
      <c r="S28" s="503">
        <v>7.33</v>
      </c>
      <c r="T28" s="503">
        <v>8</v>
      </c>
      <c r="U28" s="503">
        <v>8</v>
      </c>
      <c r="V28" s="503">
        <v>8</v>
      </c>
      <c r="W28" s="228"/>
      <c r="X28" s="228"/>
      <c r="Y28" s="228"/>
      <c r="Z28" s="228"/>
      <c r="AA28" s="228"/>
      <c r="AB28" s="165"/>
      <c r="AC28" s="166"/>
    </row>
    <row r="29" spans="2:29" s="10" customFormat="1" ht="31.5" customHeight="1">
      <c r="B29" s="23" t="s">
        <v>192</v>
      </c>
      <c r="C29" s="836" t="s">
        <v>120</v>
      </c>
      <c r="D29" s="801" t="s">
        <v>190</v>
      </c>
      <c r="E29" s="835" t="s">
        <v>36</v>
      </c>
      <c r="F29" s="801" t="s">
        <v>27</v>
      </c>
      <c r="G29" s="158"/>
      <c r="H29" s="158"/>
      <c r="I29" s="158"/>
      <c r="J29" s="158"/>
      <c r="K29" s="212"/>
      <c r="L29" s="212"/>
      <c r="M29" s="1315">
        <v>7.9109090909090902</v>
      </c>
      <c r="N29" s="1391">
        <v>9</v>
      </c>
      <c r="O29" s="228">
        <v>9.5771428571428565</v>
      </c>
      <c r="P29" s="228">
        <v>10</v>
      </c>
      <c r="Q29" s="228">
        <v>9.26</v>
      </c>
      <c r="R29" s="228">
        <v>9.26</v>
      </c>
      <c r="S29" s="228">
        <v>10</v>
      </c>
      <c r="T29" s="228">
        <v>10</v>
      </c>
      <c r="U29" s="1999">
        <v>8.52</v>
      </c>
      <c r="V29" s="1999">
        <v>10</v>
      </c>
      <c r="W29" s="228"/>
      <c r="X29" s="228"/>
      <c r="Y29" s="228"/>
      <c r="Z29" s="228"/>
      <c r="AA29" s="228"/>
      <c r="AB29" s="165"/>
      <c r="AC29" s="166"/>
    </row>
    <row r="30" spans="2:29" s="10" customFormat="1" ht="31.5" customHeight="1">
      <c r="B30" s="23" t="s">
        <v>191</v>
      </c>
      <c r="C30" s="836" t="s">
        <v>120</v>
      </c>
      <c r="D30" s="801" t="s">
        <v>190</v>
      </c>
      <c r="E30" s="835" t="s">
        <v>36</v>
      </c>
      <c r="F30" s="801" t="s">
        <v>27</v>
      </c>
      <c r="G30" s="158"/>
      <c r="H30" s="158"/>
      <c r="I30" s="158"/>
      <c r="J30" s="158">
        <v>1000</v>
      </c>
      <c r="K30" s="212"/>
      <c r="L30" s="212"/>
      <c r="M30" s="1315">
        <v>9.3945454545454563</v>
      </c>
      <c r="N30" s="1391">
        <v>9</v>
      </c>
      <c r="O30" s="228">
        <v>8.85</v>
      </c>
      <c r="P30" s="228">
        <v>9.31</v>
      </c>
      <c r="Q30" s="228">
        <v>8.39</v>
      </c>
      <c r="R30" s="228">
        <v>8.16</v>
      </c>
      <c r="S30" s="228">
        <v>8.39</v>
      </c>
      <c r="T30" s="228">
        <v>8.85</v>
      </c>
      <c r="U30" s="1999">
        <v>9.31</v>
      </c>
      <c r="V30" s="1999">
        <v>9.5399999999999991</v>
      </c>
      <c r="W30" s="228"/>
      <c r="X30" s="228"/>
      <c r="Y30" s="228"/>
      <c r="Z30" s="228"/>
      <c r="AA30" s="228"/>
      <c r="AB30" s="165"/>
      <c r="AC30" s="166"/>
    </row>
    <row r="31" spans="2:29" s="10" customFormat="1" ht="31.5" customHeight="1">
      <c r="B31" s="23" t="s">
        <v>189</v>
      </c>
      <c r="C31" s="836" t="s">
        <v>120</v>
      </c>
      <c r="D31" s="801" t="s">
        <v>26</v>
      </c>
      <c r="E31" s="835" t="s">
        <v>36</v>
      </c>
      <c r="F31" s="801" t="s">
        <v>27</v>
      </c>
      <c r="G31" s="189">
        <v>0.65100000000000002</v>
      </c>
      <c r="H31" s="191">
        <v>0.63</v>
      </c>
      <c r="I31" s="189">
        <v>0.64900000000000002</v>
      </c>
      <c r="J31" s="191">
        <v>0.69</v>
      </c>
      <c r="K31" s="189">
        <v>0.68899999999999995</v>
      </c>
      <c r="L31" s="189">
        <v>0.627</v>
      </c>
      <c r="M31" s="189">
        <v>0.65800000000000003</v>
      </c>
      <c r="N31" s="469">
        <v>0.70299999999999996</v>
      </c>
      <c r="O31" s="723">
        <v>0.64900000000000002</v>
      </c>
      <c r="P31" s="1468">
        <v>0.72399999999999998</v>
      </c>
      <c r="Q31" s="1468">
        <v>0.70599999999999996</v>
      </c>
      <c r="R31" s="1468">
        <v>0.68400000000000005</v>
      </c>
      <c r="S31" s="1468">
        <v>0.63700000000000001</v>
      </c>
      <c r="T31" s="1468">
        <v>0.66800000000000004</v>
      </c>
      <c r="U31" s="1468">
        <v>0.58899999999999997</v>
      </c>
      <c r="V31" s="1468">
        <v>0.51600000000000001</v>
      </c>
      <c r="W31" s="723"/>
      <c r="X31" s="723"/>
      <c r="Y31" s="723"/>
      <c r="Z31" s="723"/>
      <c r="AA31" s="723"/>
      <c r="AB31" s="563" t="s">
        <v>492</v>
      </c>
      <c r="AC31" s="38"/>
    </row>
    <row r="32" spans="2:29" s="10" customFormat="1" ht="31.5" customHeight="1" thickBot="1">
      <c r="B32" s="23" t="s">
        <v>188</v>
      </c>
      <c r="C32" s="836" t="s">
        <v>121</v>
      </c>
      <c r="D32" s="801" t="s">
        <v>39</v>
      </c>
      <c r="E32" s="835" t="s">
        <v>36</v>
      </c>
      <c r="F32" s="801" t="s">
        <v>27</v>
      </c>
      <c r="G32" s="376">
        <v>21.2</v>
      </c>
      <c r="H32" s="376">
        <v>17.899999999999999</v>
      </c>
      <c r="I32" s="376">
        <v>17.899999999999999</v>
      </c>
      <c r="J32" s="376">
        <v>23.4</v>
      </c>
      <c r="K32" s="376">
        <v>2.1</v>
      </c>
      <c r="L32" s="376">
        <v>2.2599999999999998</v>
      </c>
      <c r="M32" s="376">
        <v>2.0861797183748534</v>
      </c>
      <c r="N32" s="822">
        <v>1.6551932367149758</v>
      </c>
      <c r="O32" s="228">
        <v>1.4551557241861546</v>
      </c>
      <c r="P32" s="449">
        <v>1.9637567567567569</v>
      </c>
      <c r="Q32" s="449">
        <v>2.1058194070080862</v>
      </c>
      <c r="R32" s="449">
        <v>1.8974728682170543</v>
      </c>
      <c r="S32" s="449">
        <v>0.40388888888888891</v>
      </c>
      <c r="T32" s="449">
        <v>0.90903359173126608</v>
      </c>
      <c r="U32" s="449">
        <v>1.8052783505154639</v>
      </c>
      <c r="V32" s="449">
        <v>1.1008402061855669</v>
      </c>
      <c r="W32" s="228"/>
      <c r="X32" s="228"/>
      <c r="Y32" s="228"/>
      <c r="Z32" s="228"/>
      <c r="AA32" s="228"/>
      <c r="AB32" s="165" t="s">
        <v>493</v>
      </c>
      <c r="AC32" s="166"/>
    </row>
    <row r="33" spans="2:34" s="184" customFormat="1" ht="31.5" customHeight="1" thickBot="1">
      <c r="B33" s="834" t="s">
        <v>41</v>
      </c>
      <c r="C33" s="833" t="s">
        <v>206</v>
      </c>
      <c r="D33" s="832" t="s">
        <v>16</v>
      </c>
      <c r="E33" s="832" t="s">
        <v>16</v>
      </c>
      <c r="F33" s="832" t="s">
        <v>16</v>
      </c>
      <c r="G33" s="831"/>
      <c r="H33" s="831"/>
      <c r="I33" s="831"/>
      <c r="J33" s="831"/>
      <c r="K33" s="831"/>
      <c r="L33" s="831"/>
      <c r="M33" s="831"/>
      <c r="N33" s="831"/>
      <c r="O33" s="831"/>
      <c r="P33" s="44"/>
      <c r="Q33" s="44"/>
      <c r="R33" s="44"/>
      <c r="S33" s="44"/>
      <c r="T33" s="44"/>
      <c r="U33" s="44"/>
      <c r="V33" s="44"/>
      <c r="W33" s="44"/>
      <c r="X33" s="44"/>
      <c r="Y33" s="44"/>
      <c r="Z33" s="44"/>
      <c r="AA33" s="44"/>
      <c r="AB33" s="44"/>
      <c r="AC33" s="44"/>
      <c r="AD33" s="1172" t="s">
        <v>281</v>
      </c>
      <c r="AE33" s="1172"/>
    </row>
    <row r="34" spans="2:34" s="10" customFormat="1" ht="31.5" customHeight="1" thickBot="1">
      <c r="B34" s="23" t="s">
        <v>187</v>
      </c>
      <c r="C34" s="125" t="s">
        <v>120</v>
      </c>
      <c r="D34" s="827" t="s">
        <v>278</v>
      </c>
      <c r="E34" s="829" t="s">
        <v>40</v>
      </c>
      <c r="F34" s="828" t="s">
        <v>20</v>
      </c>
      <c r="G34" s="150"/>
      <c r="H34" s="150"/>
      <c r="I34" s="150"/>
      <c r="J34" s="151"/>
      <c r="K34" s="201">
        <v>7.56</v>
      </c>
      <c r="L34" s="201">
        <v>8.43</v>
      </c>
      <c r="M34" s="1763">
        <v>5512.1918777916526</v>
      </c>
      <c r="N34" s="1764">
        <v>5341.3</v>
      </c>
      <c r="O34" s="1749">
        <v>5943.1339325897779</v>
      </c>
      <c r="P34" s="1742">
        <v>5062</v>
      </c>
      <c r="Q34" s="1742">
        <v>6056.1762251955124</v>
      </c>
      <c r="R34" s="1742">
        <v>5985.2075536912353</v>
      </c>
      <c r="S34" s="1742">
        <v>13164.001571215396</v>
      </c>
      <c r="T34" s="1742">
        <v>7165.6235208985945</v>
      </c>
      <c r="U34" s="1742">
        <v>3989.1645086451344</v>
      </c>
      <c r="V34" s="232">
        <v>6599.6141732751412</v>
      </c>
      <c r="W34" s="232"/>
      <c r="X34" s="232"/>
      <c r="Y34" s="232"/>
      <c r="Z34" s="232"/>
      <c r="AA34" s="232"/>
      <c r="AB34" s="165" t="s">
        <v>494</v>
      </c>
      <c r="AC34" s="188"/>
      <c r="AD34" s="1185" t="e">
        <f>N34/$P$57</f>
        <v>#DIV/0!</v>
      </c>
      <c r="AE34" s="1173" t="e">
        <f>O34/$O$57</f>
        <v>#DIV/0!</v>
      </c>
      <c r="AH34" s="1182" t="s">
        <v>302</v>
      </c>
    </row>
    <row r="35" spans="2:34" s="10" customFormat="1" ht="31.5" customHeight="1" thickBot="1">
      <c r="B35" s="23" t="s">
        <v>186</v>
      </c>
      <c r="C35" s="126" t="s">
        <v>120</v>
      </c>
      <c r="D35" s="827" t="s">
        <v>278</v>
      </c>
      <c r="E35" s="801" t="s">
        <v>40</v>
      </c>
      <c r="F35" s="819" t="s">
        <v>20</v>
      </c>
      <c r="G35" s="385">
        <v>2.1</v>
      </c>
      <c r="H35" s="376">
        <v>2.5</v>
      </c>
      <c r="I35" s="386">
        <v>2.8</v>
      </c>
      <c r="J35" s="376">
        <v>2.6</v>
      </c>
      <c r="K35" s="212">
        <v>2.5299999999999998</v>
      </c>
      <c r="L35" s="212">
        <v>3.07</v>
      </c>
      <c r="M35" s="1470">
        <v>1953.7636672387841</v>
      </c>
      <c r="N35" s="1207">
        <v>2117.1</v>
      </c>
      <c r="O35" s="1206">
        <v>2502.3047474805676</v>
      </c>
      <c r="P35" s="1170">
        <v>1762.9</v>
      </c>
      <c r="Q35" s="1170">
        <v>1860.5714836180994</v>
      </c>
      <c r="R35" s="1170">
        <v>2275.0696384501975</v>
      </c>
      <c r="S35" s="1170">
        <v>7910.990425521306</v>
      </c>
      <c r="T35" s="1170">
        <v>3624.9973509640204</v>
      </c>
      <c r="U35" s="1170">
        <v>2035.3130514143475</v>
      </c>
      <c r="V35" s="825">
        <v>3083.9148625881371</v>
      </c>
      <c r="W35" s="825"/>
      <c r="X35" s="825"/>
      <c r="Y35" s="825"/>
      <c r="Z35" s="825"/>
      <c r="AA35" s="825"/>
      <c r="AB35" s="165" t="s">
        <v>494</v>
      </c>
      <c r="AC35" s="237"/>
      <c r="AD35" s="1185" t="e">
        <f>N35/$P$57</f>
        <v>#DIV/0!</v>
      </c>
      <c r="AE35" s="1173" t="e">
        <f>O35/$O$57</f>
        <v>#DIV/0!</v>
      </c>
    </row>
    <row r="36" spans="2:34" s="10" customFormat="1" ht="31.5" customHeight="1">
      <c r="B36" s="23" t="s">
        <v>111</v>
      </c>
      <c r="C36" s="126" t="s">
        <v>120</v>
      </c>
      <c r="D36" s="827" t="s">
        <v>206</v>
      </c>
      <c r="E36" s="801" t="s">
        <v>36</v>
      </c>
      <c r="F36" s="819" t="s">
        <v>27</v>
      </c>
      <c r="G36" s="376">
        <v>1766.7</v>
      </c>
      <c r="H36" s="376">
        <v>1409.8</v>
      </c>
      <c r="I36" s="376">
        <v>290.7</v>
      </c>
      <c r="J36" s="207">
        <v>1513</v>
      </c>
      <c r="K36" s="376">
        <v>1528.3</v>
      </c>
      <c r="L36" s="376">
        <v>1178.48</v>
      </c>
      <c r="M36" s="1470">
        <v>363094.03546343732</v>
      </c>
      <c r="N36" s="1280">
        <v>55104.725009999995</v>
      </c>
      <c r="O36" s="1206">
        <v>257593.30799999999</v>
      </c>
      <c r="P36" s="2248">
        <v>0</v>
      </c>
      <c r="Q36" s="2242">
        <v>127333.685</v>
      </c>
      <c r="R36" s="2242">
        <v>130259.62299999999</v>
      </c>
      <c r="S36" s="2248">
        <v>0</v>
      </c>
      <c r="T36" s="2248">
        <v>0</v>
      </c>
      <c r="U36" s="2248">
        <v>0</v>
      </c>
      <c r="V36" s="228">
        <v>0</v>
      </c>
      <c r="W36" s="228"/>
      <c r="X36" s="228"/>
      <c r="Y36" s="228"/>
      <c r="Z36" s="228"/>
      <c r="AA36" s="228"/>
      <c r="AB36" s="165" t="s">
        <v>438</v>
      </c>
      <c r="AC36" s="918"/>
      <c r="AD36" s="1185" t="e">
        <f>N36/$P$57</f>
        <v>#DIV/0!</v>
      </c>
      <c r="AE36" s="1173" t="e">
        <f>P36/$P$57+Q36/$Q$57+IFERROR(R36/$R$57,0)+IFERROR(S36/$S$57,0)+IFERROR(T36/$T$57,0)++IFERROR(U36/$U$57,0)+IFERROR(V36/$V$57,0)+IFERROR(W36/$W$57,0)+IFERROR(X36/$X$57,0)+IFERROR(X36/$X$57,0)+IFERROR(Y36/$Y$57,0)+IFERROR(Z36/$Z$57,0)+IFERROR(AA36/$AA$57,0)</f>
        <v>#DIV/0!</v>
      </c>
    </row>
    <row r="37" spans="2:34" s="10" customFormat="1" ht="31.5" customHeight="1" thickBot="1">
      <c r="B37" s="23" t="s">
        <v>137</v>
      </c>
      <c r="C37" s="126" t="s">
        <v>120</v>
      </c>
      <c r="D37" s="801" t="s">
        <v>26</v>
      </c>
      <c r="E37" s="801" t="s">
        <v>36</v>
      </c>
      <c r="F37" s="819" t="s">
        <v>27</v>
      </c>
      <c r="G37" s="190"/>
      <c r="H37" s="190"/>
      <c r="I37" s="190"/>
      <c r="J37" s="190"/>
      <c r="K37" s="190"/>
      <c r="L37" s="190">
        <v>0.02</v>
      </c>
      <c r="M37" s="190">
        <v>1.4750047274363805E-2</v>
      </c>
      <c r="N37" s="1758">
        <v>1.25E-3</v>
      </c>
      <c r="O37" s="1298">
        <v>5.8432672505228413E-3</v>
      </c>
      <c r="P37" s="1468">
        <v>0</v>
      </c>
      <c r="Q37" s="1468">
        <v>2.8884475191758149E-3</v>
      </c>
      <c r="R37" s="1468">
        <v>2.9548197313470268E-3</v>
      </c>
      <c r="S37" s="1468">
        <v>0</v>
      </c>
      <c r="T37" s="1468">
        <v>0</v>
      </c>
      <c r="U37" s="1468">
        <v>0</v>
      </c>
      <c r="V37" s="824">
        <v>0</v>
      </c>
      <c r="W37" s="824"/>
      <c r="X37" s="824"/>
      <c r="Y37" s="824"/>
      <c r="Z37" s="824"/>
      <c r="AA37" s="824"/>
      <c r="AB37" s="165" t="s">
        <v>438</v>
      </c>
      <c r="AC37" s="918"/>
      <c r="AD37" s="1174"/>
      <c r="AE37" s="1174"/>
    </row>
    <row r="38" spans="2:34" s="10" customFormat="1" ht="31.5" customHeight="1">
      <c r="B38" s="223" t="s">
        <v>406</v>
      </c>
      <c r="C38" s="126" t="s">
        <v>120</v>
      </c>
      <c r="D38" s="827" t="s">
        <v>206</v>
      </c>
      <c r="E38" s="801" t="s">
        <v>40</v>
      </c>
      <c r="F38" s="819" t="s">
        <v>27</v>
      </c>
      <c r="G38" s="817"/>
      <c r="H38" s="817"/>
      <c r="I38" s="817"/>
      <c r="J38" s="817"/>
      <c r="K38" s="817"/>
      <c r="L38" s="817"/>
      <c r="M38" s="1470">
        <v>1079488</v>
      </c>
      <c r="N38" s="1898">
        <v>0</v>
      </c>
      <c r="O38" s="1197">
        <v>365854</v>
      </c>
      <c r="P38" s="1724">
        <v>270845</v>
      </c>
      <c r="Q38" s="1724">
        <v>99881</v>
      </c>
      <c r="R38" s="1724">
        <v>-42062</v>
      </c>
      <c r="S38" s="1724">
        <v>-75708</v>
      </c>
      <c r="T38" s="823"/>
      <c r="U38" s="823"/>
      <c r="V38" s="823"/>
      <c r="W38" s="823"/>
      <c r="X38" s="823"/>
      <c r="Y38" s="823"/>
      <c r="Z38" s="823"/>
      <c r="AA38" s="823"/>
      <c r="AB38" s="165"/>
      <c r="AC38" s="164"/>
      <c r="AD38" s="1185" t="e">
        <f>N38/$P$57</f>
        <v>#DIV/0!</v>
      </c>
      <c r="AE38" s="1173" t="e">
        <f>P38/$P$57+Q38/$Q$57+IFERROR(R38/$R$57,0)+IFERROR(S38/$S$57,0)+IFERROR(T38/$T$57,0)++IFERROR(U38/$U$57,0)+IFERROR(V38/$V$57,0)+IFERROR(W38/$W$57,0)+IFERROR(X38/$X$57,0)+IFERROR(X38/$X$57,0)+IFERROR(Y38/$Y$57,0)+IFERROR(Z38/$Z$57,0)+IFERROR(AA38/$AA$57,0)</f>
        <v>#DIV/0!</v>
      </c>
    </row>
    <row r="39" spans="2:34" s="10" customFormat="1" ht="31.5" customHeight="1" thickBot="1">
      <c r="B39" s="23" t="s">
        <v>175</v>
      </c>
      <c r="C39" s="126" t="s">
        <v>121</v>
      </c>
      <c r="D39" s="801" t="s">
        <v>26</v>
      </c>
      <c r="E39" s="801" t="s">
        <v>40</v>
      </c>
      <c r="F39" s="819" t="s">
        <v>184</v>
      </c>
      <c r="G39" s="190">
        <v>-0.03</v>
      </c>
      <c r="H39" s="190">
        <v>-0.03</v>
      </c>
      <c r="I39" s="190">
        <v>-0.04</v>
      </c>
      <c r="J39" s="190">
        <v>-4.4999999999999998E-2</v>
      </c>
      <c r="K39" s="190">
        <v>1.5800000000000002E-2</v>
      </c>
      <c r="L39" s="190">
        <v>6.8900000000000003E-2</v>
      </c>
      <c r="M39" s="190">
        <v>-8.7839051834315604E-2</v>
      </c>
      <c r="N39" s="823">
        <v>0</v>
      </c>
      <c r="O39" s="1298">
        <v>1.5463148001369165E-2</v>
      </c>
      <c r="P39" s="1856">
        <v>1.0096478306638179E-2</v>
      </c>
      <c r="Q39" s="1856">
        <v>2.4729816222817114E-2</v>
      </c>
      <c r="R39" s="1856">
        <v>7.6043747137397588E-3</v>
      </c>
      <c r="S39" s="1856">
        <v>2.0887846780371255E-2</v>
      </c>
      <c r="T39" s="1856">
        <v>2.1036297344685373E-2</v>
      </c>
      <c r="U39" s="1856">
        <v>3.0482660724979516E-2</v>
      </c>
      <c r="V39" s="464">
        <v>-1.1964812803849312E-2</v>
      </c>
      <c r="W39" s="464"/>
      <c r="X39" s="464"/>
      <c r="Y39" s="464"/>
      <c r="Z39" s="464"/>
      <c r="AA39" s="464"/>
      <c r="AB39" s="165"/>
      <c r="AC39" s="166"/>
      <c r="AD39" s="1175"/>
      <c r="AE39" s="1174"/>
    </row>
    <row r="40" spans="2:34" s="10" customFormat="1" ht="31.5" customHeight="1">
      <c r="B40" s="23" t="s">
        <v>45</v>
      </c>
      <c r="C40" s="126" t="s">
        <v>121</v>
      </c>
      <c r="D40" s="827" t="s">
        <v>206</v>
      </c>
      <c r="E40" s="801" t="s">
        <v>40</v>
      </c>
      <c r="F40" s="819" t="s">
        <v>20</v>
      </c>
      <c r="G40" s="212">
        <v>10932.17</v>
      </c>
      <c r="H40" s="158">
        <v>14051.8</v>
      </c>
      <c r="I40" s="158">
        <v>1472.26</v>
      </c>
      <c r="J40" s="207">
        <v>1231</v>
      </c>
      <c r="K40" s="376">
        <v>1.6</v>
      </c>
      <c r="L40" s="376">
        <v>1.96</v>
      </c>
      <c r="M40" s="1759">
        <v>9210493.1270000003</v>
      </c>
      <c r="N40" s="1759">
        <v>795750</v>
      </c>
      <c r="O40" s="1759">
        <v>4982980.8159999996</v>
      </c>
      <c r="P40" s="1170">
        <v>650902.6</v>
      </c>
      <c r="Q40" s="1170">
        <v>733883.28399999999</v>
      </c>
      <c r="R40" s="1170">
        <v>878056.22600000002</v>
      </c>
      <c r="S40" s="1170">
        <v>753545.98400000005</v>
      </c>
      <c r="T40" s="1170">
        <v>545242.21499999997</v>
      </c>
      <c r="U40" s="1170">
        <v>711884.58700000006</v>
      </c>
      <c r="V40" s="559">
        <v>709465.92099999997</v>
      </c>
      <c r="W40" s="559"/>
      <c r="X40" s="559"/>
      <c r="Y40" s="559"/>
      <c r="Z40" s="559"/>
      <c r="AA40" s="559"/>
      <c r="AB40" s="165"/>
      <c r="AC40" s="164"/>
      <c r="AD40" s="1185" t="e">
        <f>N40/$P$57</f>
        <v>#DIV/0!</v>
      </c>
      <c r="AE40" s="1173" t="e">
        <f>P40/$P$57+Q40/$Q$57+IFERROR(R40/$R$57,0)+IFERROR(S40/$S$57,0)+IFERROR(T40/$T$57,0)++IFERROR(U40/$U$57,0)+IFERROR(V40/$V$57,0)+IFERROR(W40/$W$57,0)+IFERROR(X40/$X$57,0)+IFERROR(X40/$X$57,0)+IFERROR(Y40/$Y$57,0)+IFERROR(Z40/$Z$57,0)+IFERROR(AA40/$AA$57,0)</f>
        <v>#DIV/0!</v>
      </c>
    </row>
    <row r="41" spans="2:34" s="10" customFormat="1" ht="31.5" customHeight="1">
      <c r="B41" s="23" t="s">
        <v>183</v>
      </c>
      <c r="C41" s="126" t="s">
        <v>121</v>
      </c>
      <c r="D41" s="820" t="s">
        <v>206</v>
      </c>
      <c r="E41" s="801" t="s">
        <v>40</v>
      </c>
      <c r="F41" s="819" t="s">
        <v>20</v>
      </c>
      <c r="G41" s="818"/>
      <c r="H41" s="817"/>
      <c r="I41" s="817"/>
      <c r="J41" s="816"/>
      <c r="K41" s="816"/>
      <c r="L41" s="816"/>
      <c r="M41" s="1760">
        <v>3260799.4810000006</v>
      </c>
      <c r="N41" s="1138">
        <v>5607487.5389999999</v>
      </c>
      <c r="O41" s="1138">
        <v>2270203.6209999998</v>
      </c>
      <c r="P41" s="1170">
        <v>798972.3</v>
      </c>
      <c r="Q41" s="1170">
        <v>117905.53599999999</v>
      </c>
      <c r="R41" s="1170">
        <v>236437.932</v>
      </c>
      <c r="S41" s="1170">
        <v>269473.15899999999</v>
      </c>
      <c r="T41" s="1170">
        <v>362678.51400000002</v>
      </c>
      <c r="U41" s="1170">
        <v>122523.29399999999</v>
      </c>
      <c r="V41" s="1198">
        <v>362212.886</v>
      </c>
      <c r="W41" s="813"/>
      <c r="X41" s="813"/>
      <c r="Y41" s="813"/>
      <c r="Z41" s="812"/>
      <c r="AA41" s="811"/>
      <c r="AB41" s="165"/>
      <c r="AC41" s="164"/>
      <c r="AD41" s="1185" t="e">
        <f>N41/$P$57</f>
        <v>#DIV/0!</v>
      </c>
      <c r="AE41" s="1173" t="e">
        <f>P41/$P$57+Q41/$Q$57+IFERROR(R41/$R$57,0)+IFERROR(S41/$S$57,0)+IFERROR(T41/$T$57,0)++IFERROR(U41/$U$57,0)+IFERROR(V41/$V$57,0)+IFERROR(W41/$W$57,0)+IFERROR(X41/$X$57,0)+IFERROR(X41/$X$57,0)+IFERROR(Y41/$Y$57,0)+IFERROR(Z41/$Z$57,0)+IFERROR(AA41/$AA$57,0)</f>
        <v>#DIV/0!</v>
      </c>
    </row>
    <row r="42" spans="2:34" s="10" customFormat="1" ht="31.5" customHeight="1">
      <c r="B42" s="23" t="s">
        <v>245</v>
      </c>
      <c r="C42" s="587" t="s">
        <v>121</v>
      </c>
      <c r="D42" s="1383" t="s">
        <v>206</v>
      </c>
      <c r="E42" s="1383" t="s">
        <v>36</v>
      </c>
      <c r="F42" s="1425" t="s">
        <v>20</v>
      </c>
      <c r="G42" s="1426"/>
      <c r="H42" s="1427"/>
      <c r="I42" s="1427"/>
      <c r="J42" s="1428" t="s">
        <v>16</v>
      </c>
      <c r="K42" s="1428"/>
      <c r="L42" s="1428"/>
      <c r="M42" s="1448">
        <v>63699.337999999996</v>
      </c>
      <c r="N42" s="1429">
        <v>0</v>
      </c>
      <c r="O42" s="1733">
        <v>9909.7669999999998</v>
      </c>
      <c r="P42" s="228">
        <v>0</v>
      </c>
      <c r="Q42" s="228">
        <v>0</v>
      </c>
      <c r="R42" s="228">
        <v>0</v>
      </c>
      <c r="S42" s="228">
        <v>0</v>
      </c>
      <c r="T42" s="1731">
        <v>9909.7669999999998</v>
      </c>
      <c r="U42" s="1999">
        <v>0</v>
      </c>
      <c r="V42" s="825">
        <v>0</v>
      </c>
      <c r="W42" s="825"/>
      <c r="X42" s="825"/>
      <c r="Y42" s="825"/>
      <c r="Z42" s="809"/>
      <c r="AA42" s="809"/>
      <c r="AB42" s="1528"/>
      <c r="AC42" s="249"/>
      <c r="AD42" s="1430" t="e">
        <f>N42/$P$57</f>
        <v>#DIV/0!</v>
      </c>
      <c r="AE42" s="1431" t="e">
        <f>P42/$P$57+Q42/$Q$57+IFERROR(R42/$R$57,0)+IFERROR(S42/$S$57,0)+IFERROR(T42/$T$57,0)++IFERROR(U42/$U$57,0)+IFERROR(V42/$V$57,0)+IFERROR(W42/$W$57,0)+IFERROR(X42/$X$57,0)+IFERROR(X42/$X$57,0)+IFERROR(Y42/$Y$57,0)+IFERROR(Z42/$Z$57,0)+IFERROR(AA42/$AA$57,0)</f>
        <v>#DIV/0!</v>
      </c>
    </row>
    <row r="43" spans="2:34" s="10" customFormat="1" ht="31.5" customHeight="1" thickBot="1">
      <c r="B43" s="23" t="s">
        <v>257</v>
      </c>
      <c r="C43" s="126" t="s">
        <v>121</v>
      </c>
      <c r="D43" s="801" t="s">
        <v>206</v>
      </c>
      <c r="E43" s="835" t="s">
        <v>255</v>
      </c>
      <c r="F43" s="801" t="s">
        <v>27</v>
      </c>
      <c r="G43" s="1449"/>
      <c r="H43" s="1432"/>
      <c r="I43" s="1432"/>
      <c r="J43" s="1270"/>
      <c r="K43" s="1270"/>
      <c r="L43" s="1270"/>
      <c r="M43" s="1433">
        <v>86368.333333333401</v>
      </c>
      <c r="N43" s="1761">
        <v>0</v>
      </c>
      <c r="O43" s="1761">
        <v>163031.465</v>
      </c>
      <c r="P43" s="1597">
        <v>0</v>
      </c>
      <c r="Q43" s="1170">
        <v>90848.133758999989</v>
      </c>
      <c r="R43" s="1170">
        <v>72183.331241000007</v>
      </c>
      <c r="S43" s="1597">
        <v>0</v>
      </c>
      <c r="T43" s="1597">
        <v>0</v>
      </c>
      <c r="U43" s="1597">
        <v>0</v>
      </c>
      <c r="V43" s="1899">
        <v>0</v>
      </c>
      <c r="W43" s="1270"/>
      <c r="X43" s="1270"/>
      <c r="Y43" s="1270"/>
      <c r="Z43" s="1270"/>
      <c r="AA43" s="1270"/>
      <c r="AB43" s="165" t="s">
        <v>438</v>
      </c>
      <c r="AC43" s="38"/>
      <c r="AD43" s="1430" t="e">
        <f>N43/$P$57</f>
        <v>#DIV/0!</v>
      </c>
      <c r="AE43" s="1431" t="e">
        <f>P43/$P$57+Q43/$Q$57+IFERROR(R43/$R$57,0)+IFERROR(S43/$S$57,0)+IFERROR(T43/$T$57,0)++IFERROR(U43/$U$57,0)+IFERROR(V43/$V$57,0)+IFERROR(W43/$W$57,0)+IFERROR(X43/$X$57,0)+IFERROR(X43/$X$57,0)+IFERROR(Y43/$Y$57,0)+IFERROR(Z43/$Z$57,0)+IFERROR(AA43/$AA$57,0)</f>
        <v>#DIV/0!</v>
      </c>
    </row>
    <row r="44" spans="2:34" s="252" customFormat="1" ht="31.5" customHeight="1" thickBot="1">
      <c r="B44" s="506" t="s">
        <v>87</v>
      </c>
      <c r="C44" s="808"/>
      <c r="D44" s="807" t="s">
        <v>16</v>
      </c>
      <c r="E44" s="807" t="s">
        <v>16</v>
      </c>
      <c r="F44" s="807" t="s">
        <v>16</v>
      </c>
      <c r="G44" s="508"/>
      <c r="H44" s="508"/>
      <c r="I44" s="508"/>
      <c r="J44" s="508"/>
      <c r="K44" s="508"/>
      <c r="L44" s="508"/>
      <c r="M44" s="508"/>
      <c r="N44" s="508"/>
      <c r="O44" s="508"/>
      <c r="P44" s="250"/>
      <c r="Q44" s="250"/>
      <c r="R44" s="250"/>
      <c r="S44" s="250"/>
      <c r="T44" s="250"/>
      <c r="U44" s="250"/>
      <c r="V44" s="250"/>
      <c r="W44" s="250"/>
      <c r="X44" s="250"/>
      <c r="Y44" s="250"/>
      <c r="Z44" s="250"/>
      <c r="AA44" s="250"/>
      <c r="AB44" s="250"/>
      <c r="AC44" s="251"/>
    </row>
    <row r="45" spans="2:34" s="10" customFormat="1" ht="31.5" customHeight="1">
      <c r="B45" s="23" t="s">
        <v>48</v>
      </c>
      <c r="C45" s="136" t="s">
        <v>120</v>
      </c>
      <c r="D45" s="805" t="s">
        <v>26</v>
      </c>
      <c r="E45" s="806" t="s">
        <v>47</v>
      </c>
      <c r="F45" s="805" t="s">
        <v>27</v>
      </c>
      <c r="G45" s="189">
        <v>0.89800000000000002</v>
      </c>
      <c r="H45" s="189">
        <v>0.87</v>
      </c>
      <c r="I45" s="256">
        <v>0.91</v>
      </c>
      <c r="J45" s="917">
        <v>0.93</v>
      </c>
      <c r="K45" s="224">
        <v>0.91500000000000004</v>
      </c>
      <c r="L45" s="224">
        <v>0.84399999999999997</v>
      </c>
      <c r="M45" s="224">
        <v>0.85199999999999998</v>
      </c>
      <c r="N45" s="802">
        <v>0.91</v>
      </c>
      <c r="O45" s="511">
        <v>0.81399999999999995</v>
      </c>
      <c r="P45" s="512">
        <v>0.64200000000000002</v>
      </c>
      <c r="Q45" s="512">
        <v>0.81299999999999994</v>
      </c>
      <c r="R45" s="512">
        <v>0.90900000000000003</v>
      </c>
      <c r="S45" s="512">
        <v>0.59899999999999998</v>
      </c>
      <c r="T45" s="512">
        <v>0.97899999999999998</v>
      </c>
      <c r="U45" s="2005">
        <v>0.89</v>
      </c>
      <c r="V45" s="2005">
        <v>0.81399999999999995</v>
      </c>
      <c r="W45" s="513"/>
      <c r="X45" s="513"/>
      <c r="Y45" s="727"/>
      <c r="Z45" s="734"/>
      <c r="AA45" s="734"/>
      <c r="AB45" s="563" t="s">
        <v>495</v>
      </c>
      <c r="AC45" s="258"/>
    </row>
    <row r="46" spans="2:34" s="10" customFormat="1" ht="31.5" customHeight="1">
      <c r="B46" s="23" t="s">
        <v>182</v>
      </c>
      <c r="C46" s="126" t="s">
        <v>120</v>
      </c>
      <c r="D46" s="801" t="s">
        <v>55</v>
      </c>
      <c r="E46" s="801" t="s">
        <v>47</v>
      </c>
      <c r="F46" s="801" t="s">
        <v>20</v>
      </c>
      <c r="G46" s="245">
        <v>33</v>
      </c>
      <c r="H46" s="245">
        <v>50</v>
      </c>
      <c r="I46" s="505">
        <v>55</v>
      </c>
      <c r="J46" s="158">
        <v>51</v>
      </c>
      <c r="K46" s="207">
        <v>44</v>
      </c>
      <c r="L46" s="207">
        <v>85.63</v>
      </c>
      <c r="M46" s="207">
        <v>121.43333333333332</v>
      </c>
      <c r="N46" s="489">
        <v>35</v>
      </c>
      <c r="O46" s="730">
        <v>118.95714285714287</v>
      </c>
      <c r="P46" s="730">
        <v>104</v>
      </c>
      <c r="Q46" s="730">
        <v>43</v>
      </c>
      <c r="R46" s="730">
        <v>20</v>
      </c>
      <c r="S46" s="730">
        <v>204</v>
      </c>
      <c r="T46" s="730">
        <v>181</v>
      </c>
      <c r="U46" s="730">
        <v>150</v>
      </c>
      <c r="V46" s="730">
        <v>130.69999999999999</v>
      </c>
      <c r="W46" s="259"/>
      <c r="X46" s="259"/>
      <c r="Y46" s="259"/>
      <c r="Z46" s="259"/>
      <c r="AA46" s="259"/>
      <c r="AB46" s="165" t="s">
        <v>440</v>
      </c>
      <c r="AC46" s="164"/>
    </row>
    <row r="47" spans="2:34" ht="31.5" customHeight="1" thickBot="1">
      <c r="B47" s="23" t="s">
        <v>88</v>
      </c>
      <c r="C47" s="800" t="s">
        <v>120</v>
      </c>
      <c r="D47" s="799" t="s">
        <v>26</v>
      </c>
      <c r="E47" s="799" t="s">
        <v>47</v>
      </c>
      <c r="F47" s="799" t="s">
        <v>27</v>
      </c>
      <c r="G47" s="916"/>
      <c r="H47" s="915"/>
      <c r="I47" s="915"/>
      <c r="J47" s="798"/>
      <c r="K47" s="798"/>
      <c r="L47" s="798">
        <v>0.99</v>
      </c>
      <c r="M47" s="798">
        <v>0.99480000000000013</v>
      </c>
      <c r="N47" s="798">
        <v>0.98899999999999999</v>
      </c>
      <c r="O47" s="178">
        <v>0.9957571428571429</v>
      </c>
      <c r="P47" s="728">
        <v>0.999</v>
      </c>
      <c r="Q47" s="728">
        <v>0.99829999999999997</v>
      </c>
      <c r="R47" s="728">
        <v>1</v>
      </c>
      <c r="S47" s="728">
        <v>1</v>
      </c>
      <c r="T47" s="728">
        <v>0.999</v>
      </c>
      <c r="U47" s="2006">
        <v>0.97399999999999998</v>
      </c>
      <c r="V47" s="2006">
        <v>1</v>
      </c>
      <c r="W47" s="210"/>
      <c r="X47" s="210"/>
      <c r="Y47" s="210"/>
      <c r="Z47" s="735"/>
      <c r="AA47" s="735"/>
      <c r="AB47" s="165"/>
      <c r="AC47" s="217"/>
    </row>
    <row r="48" spans="2:34" s="146" customFormat="1" ht="31.5" customHeight="1" thickBot="1">
      <c r="B48" s="1593" t="s">
        <v>155</v>
      </c>
      <c r="C48" s="1594"/>
      <c r="D48" s="1595" t="s">
        <v>16</v>
      </c>
      <c r="E48" s="1595" t="s">
        <v>16</v>
      </c>
      <c r="F48" s="1595" t="s">
        <v>16</v>
      </c>
      <c r="G48" s="1453"/>
      <c r="H48" s="1453"/>
      <c r="I48" s="1453"/>
      <c r="J48" s="1453"/>
      <c r="K48" s="1453"/>
      <c r="L48" s="1453"/>
      <c r="M48" s="1453"/>
      <c r="N48" s="1453"/>
      <c r="O48" s="1453"/>
      <c r="P48" s="1453"/>
      <c r="Q48" s="1453"/>
      <c r="R48" s="1453"/>
      <c r="S48" s="1453"/>
      <c r="T48" s="1453"/>
      <c r="U48" s="1453"/>
      <c r="V48" s="1453"/>
      <c r="W48" s="1453"/>
      <c r="X48" s="1453"/>
      <c r="Y48" s="1453"/>
      <c r="Z48" s="1453"/>
      <c r="AA48" s="1453"/>
      <c r="AB48" s="1453"/>
      <c r="AC48" s="1952"/>
    </row>
    <row r="49" spans="2:29" ht="31.5" customHeight="1">
      <c r="B49" s="147" t="s">
        <v>425</v>
      </c>
      <c r="C49" s="839"/>
      <c r="D49" s="796" t="s">
        <v>26</v>
      </c>
      <c r="E49" s="797" t="s">
        <v>148</v>
      </c>
      <c r="F49" s="796" t="s">
        <v>27</v>
      </c>
      <c r="G49" s="1953"/>
      <c r="H49" s="1953"/>
      <c r="I49" s="1953"/>
      <c r="J49" s="513"/>
      <c r="K49" s="513"/>
      <c r="L49" s="1954"/>
      <c r="M49" s="1950">
        <v>1</v>
      </c>
      <c r="N49" s="513">
        <v>0.75</v>
      </c>
      <c r="O49" s="514"/>
      <c r="P49" s="2128"/>
      <c r="Q49" s="2128"/>
      <c r="R49" s="2128"/>
      <c r="S49" s="2128"/>
      <c r="T49" s="2128"/>
      <c r="U49" s="2128"/>
      <c r="V49" s="2128"/>
      <c r="W49" s="514"/>
      <c r="X49" s="514"/>
      <c r="Y49" s="514"/>
      <c r="Z49" s="514"/>
      <c r="AA49" s="514"/>
      <c r="AB49" s="1961" t="s">
        <v>549</v>
      </c>
      <c r="AC49" s="1567"/>
    </row>
    <row r="50" spans="2:29" ht="31.5" customHeight="1">
      <c r="B50" s="23" t="s">
        <v>260</v>
      </c>
      <c r="C50" s="836"/>
      <c r="D50" s="794" t="s">
        <v>26</v>
      </c>
      <c r="E50" s="795" t="s">
        <v>216</v>
      </c>
      <c r="F50" s="794" t="s">
        <v>27</v>
      </c>
      <c r="G50" s="189"/>
      <c r="H50" s="189"/>
      <c r="I50" s="189"/>
      <c r="J50" s="373"/>
      <c r="K50" s="373"/>
      <c r="L50" s="373">
        <v>0.76</v>
      </c>
      <c r="M50" s="373">
        <v>0.75800000000000001</v>
      </c>
      <c r="N50" s="210">
        <v>0.73</v>
      </c>
      <c r="O50" s="210">
        <v>0.73099999999999998</v>
      </c>
      <c r="P50" s="432">
        <v>0.7923</v>
      </c>
      <c r="Q50" s="432">
        <v>0.77310000000000001</v>
      </c>
      <c r="R50" s="432">
        <v>0.76100000000000001</v>
      </c>
      <c r="S50" s="432">
        <v>0.77600000000000002</v>
      </c>
      <c r="T50" s="432">
        <v>0.749</v>
      </c>
      <c r="U50" s="432">
        <v>0.64800000000000002</v>
      </c>
      <c r="V50" s="432">
        <v>0.58899999999999997</v>
      </c>
      <c r="W50" s="210"/>
      <c r="X50" s="210"/>
      <c r="Y50" s="210"/>
      <c r="Z50" s="210"/>
      <c r="AA50" s="210"/>
      <c r="AB50" s="1529" t="s">
        <v>442</v>
      </c>
      <c r="AC50" s="38"/>
    </row>
    <row r="51" spans="2:29" ht="31.5" customHeight="1">
      <c r="B51" s="23" t="s">
        <v>426</v>
      </c>
      <c r="C51" s="836"/>
      <c r="D51" s="794" t="s">
        <v>57</v>
      </c>
      <c r="E51" s="795" t="s">
        <v>148</v>
      </c>
      <c r="F51" s="795" t="s">
        <v>27</v>
      </c>
      <c r="G51" s="189"/>
      <c r="H51" s="189"/>
      <c r="I51" s="189"/>
      <c r="J51" s="373"/>
      <c r="K51" s="373"/>
      <c r="L51" s="1150"/>
      <c r="M51" s="1404"/>
      <c r="N51" s="1963">
        <v>500</v>
      </c>
      <c r="O51" s="1098"/>
      <c r="P51" s="2141"/>
      <c r="Q51" s="2141"/>
      <c r="R51" s="2141"/>
      <c r="S51" s="2141"/>
      <c r="T51" s="2141"/>
      <c r="U51" s="2141"/>
      <c r="V51" s="2141"/>
      <c r="W51" s="1098"/>
      <c r="X51" s="1098"/>
      <c r="Y51" s="1098"/>
      <c r="Z51" s="1098"/>
      <c r="AA51" s="1098"/>
      <c r="AB51" s="1529" t="s">
        <v>549</v>
      </c>
      <c r="AC51" s="164"/>
    </row>
    <row r="52" spans="2:29" ht="31.5" customHeight="1">
      <c r="B52" s="23" t="s">
        <v>399</v>
      </c>
      <c r="C52" s="836"/>
      <c r="D52" s="794" t="s">
        <v>57</v>
      </c>
      <c r="E52" s="795"/>
      <c r="F52" s="794" t="s">
        <v>27</v>
      </c>
      <c r="G52" s="464"/>
      <c r="H52" s="464"/>
      <c r="I52" s="464"/>
      <c r="J52" s="210"/>
      <c r="K52" s="210"/>
      <c r="L52" s="1153"/>
      <c r="M52" s="1404"/>
      <c r="N52" s="1153">
        <v>0.5</v>
      </c>
      <c r="O52" s="1098">
        <v>4.2183333333333337</v>
      </c>
      <c r="P52" s="1715">
        <v>4.07</v>
      </c>
      <c r="Q52" s="1715">
        <v>4.9800000000000004</v>
      </c>
      <c r="R52" s="1715">
        <v>3.91</v>
      </c>
      <c r="S52" s="1715">
        <v>5</v>
      </c>
      <c r="T52" s="1715">
        <v>4.9800000000000004</v>
      </c>
      <c r="U52" s="1715">
        <v>2.37</v>
      </c>
      <c r="V52" s="1715"/>
      <c r="W52" s="1098"/>
      <c r="X52" s="1098"/>
      <c r="Y52" s="1098"/>
      <c r="Z52" s="1098"/>
      <c r="AA52" s="1098"/>
      <c r="AB52" s="2009"/>
      <c r="AC52" s="164"/>
    </row>
    <row r="53" spans="2:29" ht="31.5" customHeight="1">
      <c r="B53" s="23" t="s">
        <v>395</v>
      </c>
      <c r="C53" s="836"/>
      <c r="D53" s="794" t="s">
        <v>26</v>
      </c>
      <c r="E53" s="795"/>
      <c r="F53" s="794" t="s">
        <v>27</v>
      </c>
      <c r="G53" s="158"/>
      <c r="H53" s="158"/>
      <c r="I53" s="158"/>
      <c r="J53" s="159"/>
      <c r="K53" s="159"/>
      <c r="L53" s="162"/>
      <c r="M53" s="1472"/>
      <c r="N53" s="1468">
        <v>0.3</v>
      </c>
      <c r="O53" s="1468">
        <v>0.13300000000000001</v>
      </c>
      <c r="P53" s="695">
        <v>0.13786806342015856</v>
      </c>
      <c r="Q53" s="695">
        <v>0.28999999999999998</v>
      </c>
      <c r="R53" s="695">
        <v>0.14000000000000001</v>
      </c>
      <c r="S53" s="695">
        <v>0.1159</v>
      </c>
      <c r="T53" s="695">
        <v>0.14119999999999999</v>
      </c>
      <c r="U53" s="695">
        <v>0.26390000000000002</v>
      </c>
      <c r="V53" s="695">
        <v>0.34699999999999998</v>
      </c>
      <c r="W53" s="1167"/>
      <c r="X53" s="1167"/>
      <c r="Y53" s="1167"/>
      <c r="Z53" s="1167"/>
      <c r="AA53" s="1167"/>
      <c r="AB53" s="1529" t="s">
        <v>442</v>
      </c>
      <c r="AC53" s="38"/>
    </row>
    <row r="54" spans="2:29" ht="31.5" customHeight="1">
      <c r="B54" s="1462" t="s">
        <v>398</v>
      </c>
      <c r="C54" s="836"/>
      <c r="D54" s="794" t="s">
        <v>26</v>
      </c>
      <c r="E54" s="795"/>
      <c r="F54" s="794" t="s">
        <v>27</v>
      </c>
      <c r="G54" s="189"/>
      <c r="H54" s="189"/>
      <c r="I54" s="189"/>
      <c r="J54" s="373"/>
      <c r="K54" s="373"/>
      <c r="L54" s="1150"/>
      <c r="M54" s="1404"/>
      <c r="N54" s="210">
        <v>0.98</v>
      </c>
      <c r="O54" s="210">
        <v>0.61666666666666659</v>
      </c>
      <c r="P54" s="695">
        <v>0.69</v>
      </c>
      <c r="Q54" s="695">
        <v>0.69</v>
      </c>
      <c r="R54" s="695">
        <v>0.69</v>
      </c>
      <c r="S54" s="695">
        <v>0.69</v>
      </c>
      <c r="T54" s="695">
        <v>0.69</v>
      </c>
      <c r="U54" s="695">
        <v>0.25</v>
      </c>
      <c r="V54" s="695"/>
      <c r="W54" s="210"/>
      <c r="X54" s="210"/>
      <c r="Y54" s="210"/>
      <c r="Z54" s="210"/>
      <c r="AA54" s="210"/>
      <c r="AB54" s="1529" t="s">
        <v>444</v>
      </c>
      <c r="AC54" s="38"/>
    </row>
    <row r="55" spans="2:29" ht="31.5" customHeight="1" thickBot="1">
      <c r="B55" s="172" t="s">
        <v>396</v>
      </c>
      <c r="C55" s="1959"/>
      <c r="D55" s="848" t="s">
        <v>26</v>
      </c>
      <c r="E55" s="849"/>
      <c r="F55" s="848" t="s">
        <v>27</v>
      </c>
      <c r="G55" s="858"/>
      <c r="H55" s="858"/>
      <c r="I55" s="858"/>
      <c r="J55" s="728"/>
      <c r="K55" s="728"/>
      <c r="L55" s="1897"/>
      <c r="M55" s="1960"/>
      <c r="N55" s="728">
        <v>1</v>
      </c>
      <c r="O55" s="178">
        <v>0.94</v>
      </c>
      <c r="P55" s="568" t="s">
        <v>50</v>
      </c>
      <c r="Q55" s="568">
        <v>0.66659999999999997</v>
      </c>
      <c r="R55" s="568">
        <v>1</v>
      </c>
      <c r="S55" s="568">
        <v>1</v>
      </c>
      <c r="T55" s="568">
        <v>1</v>
      </c>
      <c r="U55" s="568">
        <v>1</v>
      </c>
      <c r="V55" s="568">
        <v>1</v>
      </c>
      <c r="W55" s="178"/>
      <c r="X55" s="178"/>
      <c r="Y55" s="178"/>
      <c r="Z55" s="178"/>
      <c r="AA55" s="178"/>
      <c r="AB55" s="1962"/>
      <c r="AC55" s="39"/>
    </row>
    <row r="56" spans="2:29">
      <c r="B56" s="265"/>
      <c r="C56" s="265"/>
      <c r="D56" s="265"/>
      <c r="E56" s="266"/>
      <c r="F56" s="265"/>
      <c r="G56" s="267"/>
      <c r="H56" s="265"/>
      <c r="I56" s="265"/>
      <c r="J56" s="265"/>
      <c r="K56" s="265"/>
      <c r="L56" s="265"/>
      <c r="M56" s="265"/>
      <c r="N56" s="1183"/>
      <c r="O56" s="1183"/>
      <c r="P56" s="265"/>
      <c r="Q56" s="265"/>
      <c r="R56" s="265"/>
      <c r="S56" s="265"/>
      <c r="T56" s="265"/>
      <c r="U56" s="265"/>
      <c r="V56" s="265"/>
      <c r="W56" s="265"/>
      <c r="X56" s="268"/>
      <c r="Y56" s="265"/>
      <c r="Z56" s="265"/>
      <c r="AA56" s="265"/>
      <c r="AB56" s="265"/>
      <c r="AC56" s="265"/>
    </row>
    <row r="57" spans="2:29">
      <c r="B57" s="265"/>
      <c r="C57" s="265"/>
      <c r="D57" s="265"/>
      <c r="E57" s="266"/>
      <c r="F57" s="265"/>
      <c r="G57" s="267"/>
      <c r="H57" s="265"/>
      <c r="I57" s="265"/>
      <c r="J57" s="265"/>
      <c r="K57" s="265"/>
      <c r="L57" s="269"/>
      <c r="M57" s="269"/>
      <c r="N57" s="269"/>
      <c r="O57" s="269"/>
      <c r="P57" s="269"/>
      <c r="Q57" s="265"/>
      <c r="R57" s="265"/>
      <c r="S57" s="265"/>
      <c r="T57" s="265"/>
      <c r="U57" s="265"/>
      <c r="V57" s="265"/>
      <c r="W57" s="265"/>
      <c r="X57" s="265"/>
      <c r="Y57" s="265"/>
      <c r="Z57" s="265"/>
      <c r="AA57" s="265"/>
      <c r="AB57" s="265"/>
    </row>
    <row r="58" spans="2:29" s="26" customFormat="1" ht="22.5" customHeight="1">
      <c r="B58" s="269"/>
      <c r="C58" s="269"/>
      <c r="D58" s="269"/>
      <c r="E58" s="266"/>
      <c r="F58" s="269"/>
      <c r="G58" s="270"/>
      <c r="H58" s="269"/>
      <c r="I58" s="269"/>
      <c r="J58" s="269"/>
      <c r="K58" s="269"/>
      <c r="L58" s="269"/>
      <c r="M58" s="269"/>
      <c r="R58" s="269"/>
      <c r="S58" s="269"/>
      <c r="T58" s="269"/>
      <c r="U58" s="269"/>
      <c r="V58" s="269"/>
      <c r="W58" s="269"/>
      <c r="X58" s="269"/>
      <c r="Y58" s="269"/>
      <c r="Z58" s="269"/>
      <c r="AA58" s="269"/>
      <c r="AB58" s="269"/>
    </row>
    <row r="59" spans="2:29" s="26" customFormat="1" ht="22.5" customHeight="1" thickBot="1">
      <c r="B59" s="269"/>
      <c r="C59" s="269"/>
      <c r="D59" s="269"/>
      <c r="E59" s="266"/>
      <c r="F59" s="269"/>
      <c r="G59" s="270"/>
      <c r="H59" s="1192"/>
      <c r="I59" s="1193"/>
      <c r="J59" s="1193"/>
      <c r="K59" s="1193"/>
      <c r="L59" s="1193"/>
      <c r="M59" s="1193"/>
      <c r="N59" s="1188"/>
      <c r="R59" s="269"/>
      <c r="S59" s="269"/>
      <c r="T59" s="269"/>
      <c r="U59" s="269"/>
      <c r="V59" s="269"/>
      <c r="W59" s="269"/>
      <c r="X59" s="269"/>
      <c r="Y59" s="269"/>
      <c r="Z59" s="269"/>
      <c r="AA59" s="269"/>
      <c r="AB59" s="269"/>
    </row>
    <row r="60" spans="2:29" s="26" customFormat="1" ht="22.5" customHeight="1" thickBot="1">
      <c r="B60" s="269"/>
      <c r="C60" s="269"/>
      <c r="D60" s="269"/>
      <c r="E60" s="266"/>
      <c r="F60" s="269"/>
      <c r="G60" s="270"/>
      <c r="H60" s="1189"/>
      <c r="I60" s="1190"/>
      <c r="J60" s="1191"/>
      <c r="K60" s="1190"/>
      <c r="L60" s="1191"/>
      <c r="M60" s="1191"/>
      <c r="N60" s="1190"/>
      <c r="R60" s="269"/>
      <c r="S60" s="269"/>
      <c r="T60" s="269"/>
      <c r="U60" s="269"/>
      <c r="V60" s="269"/>
      <c r="W60" s="269"/>
      <c r="X60" s="269"/>
      <c r="Y60" s="269"/>
      <c r="Z60" s="2829"/>
      <c r="AA60" s="2829"/>
      <c r="AB60" s="739"/>
    </row>
    <row r="61" spans="2:29" ht="22.5" customHeight="1" thickBot="1">
      <c r="B61" s="265"/>
      <c r="C61" s="265"/>
      <c r="D61" s="265"/>
      <c r="E61" s="266"/>
      <c r="F61" s="265"/>
      <c r="G61" s="267"/>
      <c r="H61" s="1189"/>
      <c r="I61" s="1190"/>
      <c r="J61" s="1191"/>
      <c r="K61" s="1190"/>
      <c r="L61" s="1191"/>
      <c r="M61" s="1191"/>
      <c r="N61" s="1190"/>
      <c r="R61" s="265"/>
      <c r="S61" s="265"/>
      <c r="T61" s="265"/>
      <c r="U61" s="265"/>
      <c r="V61" s="265"/>
      <c r="W61" s="265"/>
      <c r="X61" s="265"/>
      <c r="Y61" s="265"/>
      <c r="Z61" s="265"/>
      <c r="AA61" s="269"/>
      <c r="AB61" s="269"/>
    </row>
    <row r="62" spans="2:29" ht="18" thickBot="1">
      <c r="B62" s="265"/>
      <c r="C62" s="265"/>
      <c r="D62" s="265"/>
      <c r="E62" s="266"/>
      <c r="F62" s="265"/>
      <c r="G62" s="267"/>
      <c r="H62" s="1189"/>
      <c r="I62" s="1190"/>
      <c r="J62" s="1191"/>
      <c r="K62" s="1190"/>
      <c r="L62" s="1191"/>
      <c r="M62" s="1191"/>
      <c r="N62" s="1190"/>
      <c r="R62" s="265"/>
      <c r="S62" s="265"/>
      <c r="T62" s="265"/>
      <c r="U62" s="265"/>
      <c r="V62" s="265"/>
      <c r="W62" s="265"/>
      <c r="X62" s="265"/>
      <c r="Y62" s="265"/>
      <c r="Z62" s="265"/>
      <c r="AA62" s="265"/>
      <c r="AB62" s="265"/>
      <c r="AC62" s="272"/>
    </row>
    <row r="63" spans="2:29" ht="18" thickBot="1">
      <c r="B63" s="265"/>
      <c r="C63" s="265"/>
      <c r="D63" s="265"/>
      <c r="E63" s="266"/>
      <c r="F63" s="265"/>
      <c r="G63" s="267"/>
      <c r="H63" s="1189"/>
      <c r="I63" s="1190"/>
      <c r="J63" s="1191"/>
      <c r="K63" s="1190"/>
      <c r="L63" s="1191"/>
      <c r="M63" s="1191"/>
      <c r="N63" s="1190"/>
      <c r="R63" s="265"/>
      <c r="S63" s="265"/>
      <c r="T63" s="265"/>
      <c r="U63" s="265"/>
      <c r="V63" s="265"/>
      <c r="W63" s="265"/>
      <c r="X63" s="265"/>
      <c r="Y63" s="265"/>
      <c r="Z63" s="265"/>
      <c r="AA63" s="265"/>
      <c r="AB63" s="265"/>
    </row>
    <row r="64" spans="2:29">
      <c r="B64" s="265"/>
      <c r="C64" s="265"/>
      <c r="D64" s="265"/>
      <c r="E64" s="266"/>
      <c r="F64" s="265"/>
      <c r="G64" s="267"/>
      <c r="H64" s="265"/>
      <c r="I64" s="265"/>
      <c r="J64" s="265"/>
      <c r="K64" s="265"/>
      <c r="L64" s="265"/>
      <c r="M64" s="265"/>
      <c r="N64" s="265"/>
      <c r="O64" s="273"/>
      <c r="P64" s="265"/>
      <c r="Q64" s="265"/>
      <c r="R64" s="265"/>
      <c r="S64" s="265"/>
      <c r="T64" s="265"/>
      <c r="U64" s="265"/>
      <c r="V64" s="265"/>
      <c r="W64" s="265"/>
      <c r="X64" s="265"/>
      <c r="Y64" s="265"/>
      <c r="Z64" s="265"/>
      <c r="AA64" s="265"/>
      <c r="AB64" s="265"/>
    </row>
    <row r="65" spans="2:28">
      <c r="B65" s="265"/>
      <c r="C65" s="265"/>
      <c r="D65" s="265"/>
      <c r="E65" s="266"/>
      <c r="F65" s="265"/>
      <c r="G65" s="267"/>
      <c r="H65" s="265"/>
      <c r="I65" s="265"/>
      <c r="J65" s="265"/>
      <c r="K65" s="265"/>
      <c r="L65" s="265"/>
      <c r="M65" s="265"/>
      <c r="N65" s="265"/>
      <c r="O65" s="265"/>
      <c r="P65" s="265"/>
      <c r="Q65" s="265"/>
      <c r="R65" s="265"/>
      <c r="S65" s="265"/>
      <c r="T65" s="265"/>
      <c r="U65" s="265"/>
      <c r="V65" s="265"/>
      <c r="W65" s="265"/>
      <c r="X65" s="265"/>
      <c r="Y65" s="265"/>
      <c r="Z65" s="265"/>
      <c r="AA65" s="265"/>
      <c r="AB65" s="265"/>
    </row>
    <row r="66" spans="2:28" ht="13.8">
      <c r="B66" s="265"/>
      <c r="C66" s="265"/>
      <c r="D66" s="265"/>
      <c r="E66" s="265"/>
      <c r="F66" s="265"/>
      <c r="G66" s="606"/>
      <c r="H66" s="265"/>
      <c r="I66" s="265"/>
      <c r="J66" s="265"/>
      <c r="K66" s="265"/>
      <c r="L66" s="265"/>
      <c r="M66" s="265"/>
      <c r="N66" s="265"/>
      <c r="O66" s="276"/>
      <c r="P66" s="276"/>
      <c r="Q66" s="276"/>
      <c r="R66" s="276"/>
      <c r="S66" s="276"/>
      <c r="T66" s="276"/>
      <c r="U66" s="276"/>
      <c r="V66" s="276"/>
      <c r="W66" s="276"/>
      <c r="X66" s="276"/>
      <c r="Y66" s="276"/>
      <c r="Z66" s="276"/>
      <c r="AA66" s="265"/>
      <c r="AB66" s="265"/>
    </row>
    <row r="67" spans="2:28" ht="13.8">
      <c r="B67" s="265"/>
      <c r="C67" s="265"/>
      <c r="D67" s="265"/>
      <c r="E67" s="265"/>
      <c r="F67" s="265"/>
      <c r="G67" s="265"/>
      <c r="H67" s="265"/>
      <c r="I67" s="265"/>
      <c r="J67" s="265"/>
      <c r="K67" s="265"/>
      <c r="L67" s="265"/>
      <c r="M67" s="265"/>
      <c r="N67" s="1237"/>
      <c r="O67" s="1238"/>
      <c r="P67" s="1238"/>
      <c r="Q67" s="1238"/>
      <c r="R67" s="1238"/>
      <c r="S67" s="1238"/>
      <c r="T67" s="1238"/>
      <c r="U67" s="1238"/>
      <c r="V67" s="1238"/>
      <c r="W67" s="1238"/>
      <c r="X67" s="1238"/>
      <c r="Y67" s="1238"/>
      <c r="Z67" s="1238"/>
      <c r="AA67" s="1238"/>
      <c r="AB67" s="265"/>
    </row>
    <row r="68" spans="2:28" ht="13.8">
      <c r="B68" s="265"/>
      <c r="C68" s="265"/>
      <c r="D68" s="265"/>
      <c r="E68" s="265"/>
      <c r="F68" s="265"/>
      <c r="G68" s="265"/>
      <c r="H68" s="265"/>
      <c r="I68" s="265"/>
      <c r="J68" s="265"/>
      <c r="K68" s="265"/>
      <c r="L68" s="265"/>
      <c r="M68" s="265"/>
      <c r="N68" s="265"/>
      <c r="O68" s="265"/>
      <c r="P68" s="265"/>
      <c r="Q68" s="265"/>
      <c r="R68" s="265"/>
      <c r="S68" s="265"/>
      <c r="T68" s="265"/>
      <c r="U68" s="265"/>
      <c r="V68" s="265"/>
      <c r="W68" s="265"/>
      <c r="X68" s="265"/>
      <c r="Y68" s="265"/>
      <c r="Z68" s="265"/>
      <c r="AA68" s="265"/>
      <c r="AB68" s="265"/>
    </row>
    <row r="69" spans="2:28">
      <c r="B69" s="265"/>
      <c r="C69" s="265"/>
      <c r="D69" s="265"/>
      <c r="E69" s="266"/>
      <c r="F69" s="265"/>
      <c r="G69" s="267"/>
      <c r="H69" s="265"/>
      <c r="I69" s="265"/>
      <c r="J69" s="265"/>
      <c r="K69" s="265"/>
      <c r="L69" s="265"/>
      <c r="M69" s="265"/>
      <c r="N69" s="265"/>
      <c r="O69" s="265"/>
      <c r="P69" s="265"/>
      <c r="Q69" s="265"/>
      <c r="R69" s="265"/>
      <c r="S69" s="276"/>
      <c r="T69" s="276"/>
      <c r="U69" s="276"/>
      <c r="V69" s="276"/>
      <c r="W69" s="276"/>
      <c r="X69" s="276"/>
      <c r="Y69" s="276"/>
      <c r="Z69" s="265"/>
      <c r="AA69" s="265"/>
      <c r="AB69" s="265"/>
    </row>
    <row r="70" spans="2:28">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c r="AB70" s="265"/>
    </row>
    <row r="71" spans="2:28">
      <c r="B71" s="265"/>
      <c r="C71" s="265"/>
      <c r="D71" s="265"/>
      <c r="E71" s="266"/>
      <c r="F71" s="265"/>
      <c r="G71" s="267"/>
      <c r="H71" s="265"/>
      <c r="I71" s="265"/>
      <c r="J71" s="265"/>
      <c r="K71" s="265"/>
      <c r="L71" s="265"/>
      <c r="M71" s="265"/>
      <c r="N71" s="265"/>
      <c r="O71" s="265"/>
      <c r="P71" s="265"/>
      <c r="Q71" s="265"/>
      <c r="R71" s="265"/>
      <c r="S71" s="265"/>
      <c r="T71" s="265"/>
      <c r="U71" s="265"/>
      <c r="V71" s="265"/>
      <c r="W71" s="265"/>
      <c r="X71" s="265"/>
      <c r="Y71" s="265"/>
      <c r="Z71" s="265"/>
      <c r="AA71" s="265"/>
      <c r="AB71" s="265"/>
    </row>
    <row r="72" spans="2:28">
      <c r="B72" s="265"/>
      <c r="C72" s="265"/>
      <c r="D72" s="265"/>
      <c r="E72" s="266"/>
      <c r="F72" s="265"/>
      <c r="G72" s="267"/>
      <c r="H72" s="265"/>
      <c r="I72" s="265"/>
      <c r="J72" s="265"/>
      <c r="K72" s="265"/>
      <c r="L72" s="265"/>
      <c r="M72" s="265"/>
      <c r="N72" s="265"/>
      <c r="O72" s="265"/>
      <c r="P72" s="265"/>
      <c r="Q72" s="265"/>
      <c r="R72" s="265"/>
      <c r="S72" s="265"/>
      <c r="T72" s="265"/>
      <c r="U72" s="265"/>
      <c r="V72" s="265"/>
      <c r="W72" s="276"/>
      <c r="X72" s="265"/>
      <c r="Y72" s="265"/>
      <c r="Z72" s="265"/>
      <c r="AA72" s="265"/>
      <c r="AB72" s="265"/>
    </row>
    <row r="73" spans="2:28">
      <c r="B73" s="265"/>
      <c r="C73" s="265"/>
      <c r="D73" s="265"/>
      <c r="E73" s="266"/>
      <c r="F73" s="265"/>
      <c r="G73" s="267"/>
      <c r="H73" s="265"/>
      <c r="I73" s="265"/>
      <c r="J73" s="265"/>
      <c r="K73" s="265"/>
      <c r="L73" s="265"/>
      <c r="M73" s="265"/>
      <c r="N73" s="265"/>
      <c r="O73" s="265"/>
      <c r="P73" s="265"/>
      <c r="Q73" s="265"/>
      <c r="R73" s="265"/>
      <c r="S73" s="265"/>
      <c r="T73" s="265"/>
      <c r="U73" s="265"/>
      <c r="V73" s="265"/>
      <c r="W73" s="265"/>
      <c r="X73" s="265"/>
      <c r="Y73" s="265"/>
      <c r="Z73" s="265"/>
      <c r="AA73" s="265"/>
      <c r="AB73" s="265"/>
    </row>
    <row r="76" spans="2:28">
      <c r="W76" s="279"/>
      <c r="X76" s="27"/>
    </row>
    <row r="80" spans="2:28">
      <c r="N80" s="2830"/>
      <c r="O80" s="2830"/>
      <c r="P80" s="2830"/>
      <c r="Q80" s="2830"/>
    </row>
    <row r="88" spans="14:14">
      <c r="N88" s="1201">
        <f>2/10</f>
        <v>0.2</v>
      </c>
    </row>
    <row r="153" spans="2:29" s="252" customFormat="1" ht="20.100000000000001" customHeight="1">
      <c r="B153" s="2" t="str">
        <f>B3</f>
        <v>KEY PERFORMANCE INDICATOR</v>
      </c>
      <c r="C153" s="280"/>
      <c r="D153" s="3" t="s">
        <v>1</v>
      </c>
      <c r="E153" s="281" t="s">
        <v>2</v>
      </c>
      <c r="F153" s="4">
        <v>0</v>
      </c>
      <c r="G153" s="3" t="str">
        <f t="shared" ref="G153:L154" si="0">G3</f>
        <v>Act '09</v>
      </c>
      <c r="H153" s="3" t="str">
        <f t="shared" si="0"/>
        <v>Act '10</v>
      </c>
      <c r="I153" s="4" t="str">
        <f t="shared" si="0"/>
        <v>Act '11</v>
      </c>
      <c r="J153" s="4" t="str">
        <f t="shared" si="0"/>
        <v>Act '12</v>
      </c>
      <c r="K153" s="4" t="str">
        <f t="shared" si="0"/>
        <v>Act '13</v>
      </c>
      <c r="L153" s="4" t="str">
        <f t="shared" si="0"/>
        <v>Act '14</v>
      </c>
      <c r="M153" s="1316"/>
      <c r="N153" s="2" t="str">
        <f>N3</f>
        <v>Tgt '16</v>
      </c>
      <c r="O153" s="282" t="str">
        <f>M3</f>
        <v>Act '15</v>
      </c>
      <c r="P153" s="280" t="str">
        <f t="shared" ref="P153:AA153" si="1">P3</f>
        <v>Jan</v>
      </c>
      <c r="Q153" s="3" t="str">
        <f t="shared" si="1"/>
        <v>Feb</v>
      </c>
      <c r="R153" s="3" t="str">
        <f t="shared" si="1"/>
        <v>Mar</v>
      </c>
      <c r="S153" s="3" t="str">
        <f t="shared" si="1"/>
        <v>Apr</v>
      </c>
      <c r="T153" s="3" t="str">
        <f t="shared" si="1"/>
        <v>May</v>
      </c>
      <c r="U153" s="3" t="str">
        <f t="shared" si="1"/>
        <v>Jun</v>
      </c>
      <c r="V153" s="3" t="str">
        <f t="shared" si="1"/>
        <v>Jul</v>
      </c>
      <c r="W153" s="3" t="str">
        <f t="shared" si="1"/>
        <v>Aug</v>
      </c>
      <c r="X153" s="3" t="str">
        <f t="shared" si="1"/>
        <v>Sep</v>
      </c>
      <c r="Y153" s="3" t="str">
        <f t="shared" si="1"/>
        <v>Oct</v>
      </c>
      <c r="Z153" s="3" t="str">
        <f t="shared" si="1"/>
        <v>Nov</v>
      </c>
      <c r="AA153" s="4" t="str">
        <f t="shared" si="1"/>
        <v>Dec</v>
      </c>
      <c r="AB153" s="4"/>
      <c r="AC153" s="4"/>
    </row>
    <row r="154" spans="2:29" s="252" customFormat="1" ht="20.100000000000001" customHeight="1">
      <c r="B154" s="283" t="str">
        <f>B4</f>
        <v>SAFETY, HEALTH AND ENVIRONMENT</v>
      </c>
      <c r="C154" s="284"/>
      <c r="D154" s="285" t="s">
        <v>16</v>
      </c>
      <c r="E154" s="286" t="s">
        <v>16</v>
      </c>
      <c r="F154" s="287" t="s">
        <v>16</v>
      </c>
      <c r="G154" s="788">
        <f t="shared" si="0"/>
        <v>0</v>
      </c>
      <c r="H154" s="5">
        <f t="shared" si="0"/>
        <v>0</v>
      </c>
      <c r="I154" s="6">
        <f t="shared" si="0"/>
        <v>0</v>
      </c>
      <c r="J154" s="6">
        <f t="shared" si="0"/>
        <v>0</v>
      </c>
      <c r="K154" s="6">
        <f t="shared" si="0"/>
        <v>0</v>
      </c>
      <c r="L154" s="6">
        <f t="shared" si="0"/>
        <v>0</v>
      </c>
      <c r="M154" s="1317"/>
      <c r="N154" s="288">
        <f>N4</f>
        <v>0</v>
      </c>
      <c r="O154" s="289">
        <f>O4</f>
        <v>0</v>
      </c>
      <c r="P154" s="290">
        <f t="shared" ref="P154:AA154" si="2">P4</f>
        <v>0</v>
      </c>
      <c r="Q154" s="5">
        <f t="shared" si="2"/>
        <v>0</v>
      </c>
      <c r="R154" s="5">
        <f t="shared" si="2"/>
        <v>0</v>
      </c>
      <c r="S154" s="5">
        <f t="shared" si="2"/>
        <v>0</v>
      </c>
      <c r="T154" s="5">
        <f t="shared" si="2"/>
        <v>0</v>
      </c>
      <c r="U154" s="5">
        <f t="shared" si="2"/>
        <v>0</v>
      </c>
      <c r="V154" s="5">
        <f t="shared" si="2"/>
        <v>0</v>
      </c>
      <c r="W154" s="5">
        <f t="shared" si="2"/>
        <v>0</v>
      </c>
      <c r="X154" s="5">
        <f t="shared" si="2"/>
        <v>0</v>
      </c>
      <c r="Y154" s="5">
        <f t="shared" si="2"/>
        <v>0</v>
      </c>
      <c r="Z154" s="5">
        <f t="shared" si="2"/>
        <v>0</v>
      </c>
      <c r="AA154" s="6">
        <f t="shared" si="2"/>
        <v>0</v>
      </c>
      <c r="AB154" s="6"/>
      <c r="AC154" s="6"/>
    </row>
    <row r="155" spans="2:29" s="10" customFormat="1" ht="20.100000000000001" customHeight="1">
      <c r="B155" s="7" t="str">
        <f t="shared" ref="B155:B163" si="3">B5&amp;" Target"</f>
        <v>Lost Time Injury frequency rate Target</v>
      </c>
      <c r="C155" s="118"/>
      <c r="D155" s="8" t="str">
        <f t="shared" ref="D155:F161" si="4">D5</f>
        <v>LTIFR</v>
      </c>
      <c r="E155" s="8" t="str">
        <f t="shared" si="4"/>
        <v>SHE</v>
      </c>
      <c r="F155" s="8" t="str">
        <f t="shared" si="4"/>
        <v>&lt;</v>
      </c>
      <c r="G155" s="291">
        <f t="shared" ref="G155:L163" si="5">$N5</f>
        <v>0.8</v>
      </c>
      <c r="H155" s="291">
        <f t="shared" si="5"/>
        <v>0.8</v>
      </c>
      <c r="I155" s="292">
        <f t="shared" si="5"/>
        <v>0.8</v>
      </c>
      <c r="J155" s="292">
        <f t="shared" si="5"/>
        <v>0.8</v>
      </c>
      <c r="K155" s="292">
        <f t="shared" si="5"/>
        <v>0.8</v>
      </c>
      <c r="L155" s="292">
        <f t="shared" si="5"/>
        <v>0.8</v>
      </c>
      <c r="M155" s="1318"/>
      <c r="N155" s="293">
        <f t="shared" ref="N155:AA155" si="6">$N5</f>
        <v>0.8</v>
      </c>
      <c r="O155" s="294">
        <f t="shared" si="6"/>
        <v>0.8</v>
      </c>
      <c r="P155" s="30">
        <f t="shared" si="6"/>
        <v>0.8</v>
      </c>
      <c r="Q155" s="28">
        <f t="shared" si="6"/>
        <v>0.8</v>
      </c>
      <c r="R155" s="28">
        <f t="shared" si="6"/>
        <v>0.8</v>
      </c>
      <c r="S155" s="28">
        <f t="shared" si="6"/>
        <v>0.8</v>
      </c>
      <c r="T155" s="28">
        <f t="shared" si="6"/>
        <v>0.8</v>
      </c>
      <c r="U155" s="28">
        <f t="shared" si="6"/>
        <v>0.8</v>
      </c>
      <c r="V155" s="28">
        <f t="shared" si="6"/>
        <v>0.8</v>
      </c>
      <c r="W155" s="28">
        <f t="shared" si="6"/>
        <v>0.8</v>
      </c>
      <c r="X155" s="28">
        <f t="shared" si="6"/>
        <v>0.8</v>
      </c>
      <c r="Y155" s="295">
        <f t="shared" si="6"/>
        <v>0.8</v>
      </c>
      <c r="Z155" s="295">
        <f t="shared" si="6"/>
        <v>0.8</v>
      </c>
      <c r="AA155" s="9">
        <f t="shared" si="6"/>
        <v>0.8</v>
      </c>
      <c r="AB155" s="9"/>
      <c r="AC155" s="9"/>
    </row>
    <row r="156" spans="2:29" s="10" customFormat="1" ht="20.100000000000001" customHeight="1">
      <c r="B156" s="7" t="str">
        <f t="shared" si="3"/>
        <v>Recordable Injury frequency rate Target</v>
      </c>
      <c r="C156" s="118"/>
      <c r="D156" s="8" t="str">
        <f t="shared" si="4"/>
        <v>RIFR</v>
      </c>
      <c r="E156" s="296" t="str">
        <f t="shared" si="4"/>
        <v>SHE</v>
      </c>
      <c r="F156" s="297" t="str">
        <f t="shared" si="4"/>
        <v>&lt;</v>
      </c>
      <c r="G156" s="780">
        <f t="shared" si="5"/>
        <v>0.8</v>
      </c>
      <c r="H156" s="291">
        <f t="shared" si="5"/>
        <v>0.8</v>
      </c>
      <c r="I156" s="292">
        <f t="shared" si="5"/>
        <v>0.8</v>
      </c>
      <c r="J156" s="292">
        <f t="shared" si="5"/>
        <v>0.8</v>
      </c>
      <c r="K156" s="292">
        <f t="shared" si="5"/>
        <v>0.8</v>
      </c>
      <c r="L156" s="292">
        <f t="shared" si="5"/>
        <v>0.8</v>
      </c>
      <c r="M156" s="1318"/>
      <c r="N156" s="293">
        <f t="shared" ref="N156:AA156" si="7">$N6</f>
        <v>0.8</v>
      </c>
      <c r="O156" s="294">
        <f t="shared" si="7"/>
        <v>0.8</v>
      </c>
      <c r="P156" s="30">
        <f t="shared" si="7"/>
        <v>0.8</v>
      </c>
      <c r="Q156" s="28">
        <f t="shared" si="7"/>
        <v>0.8</v>
      </c>
      <c r="R156" s="28">
        <f t="shared" si="7"/>
        <v>0.8</v>
      </c>
      <c r="S156" s="28">
        <f t="shared" si="7"/>
        <v>0.8</v>
      </c>
      <c r="T156" s="28">
        <f t="shared" si="7"/>
        <v>0.8</v>
      </c>
      <c r="U156" s="28">
        <f t="shared" si="7"/>
        <v>0.8</v>
      </c>
      <c r="V156" s="28">
        <f t="shared" si="7"/>
        <v>0.8</v>
      </c>
      <c r="W156" s="28">
        <f t="shared" si="7"/>
        <v>0.8</v>
      </c>
      <c r="X156" s="28">
        <f t="shared" si="7"/>
        <v>0.8</v>
      </c>
      <c r="Y156" s="295">
        <f t="shared" si="7"/>
        <v>0.8</v>
      </c>
      <c r="Z156" s="295">
        <f t="shared" si="7"/>
        <v>0.8</v>
      </c>
      <c r="AA156" s="9">
        <f t="shared" si="7"/>
        <v>0.8</v>
      </c>
      <c r="AB156" s="9"/>
      <c r="AC156" s="9"/>
    </row>
    <row r="157" spans="2:29" s="10" customFormat="1" ht="20.100000000000001" customHeight="1">
      <c r="B157" s="7" t="str">
        <f t="shared" si="3"/>
        <v>Energy Consumption / ton of production Target</v>
      </c>
      <c r="C157" s="118"/>
      <c r="D157" s="8" t="str">
        <f t="shared" si="4"/>
        <v>GJ/T</v>
      </c>
      <c r="E157" s="296" t="str">
        <f t="shared" si="4"/>
        <v>SHE</v>
      </c>
      <c r="F157" s="297" t="str">
        <f t="shared" si="4"/>
        <v>&lt;</v>
      </c>
      <c r="G157" s="291">
        <f t="shared" si="5"/>
        <v>50.4</v>
      </c>
      <c r="H157" s="291">
        <f t="shared" si="5"/>
        <v>50.4</v>
      </c>
      <c r="I157" s="292">
        <f t="shared" si="5"/>
        <v>50.4</v>
      </c>
      <c r="J157" s="292">
        <f t="shared" si="5"/>
        <v>50.4</v>
      </c>
      <c r="K157" s="292">
        <f t="shared" si="5"/>
        <v>50.4</v>
      </c>
      <c r="L157" s="292">
        <f t="shared" si="5"/>
        <v>50.4</v>
      </c>
      <c r="M157" s="1318"/>
      <c r="N157" s="293">
        <f t="shared" ref="N157:AA157" si="8">$N7</f>
        <v>50.4</v>
      </c>
      <c r="O157" s="294">
        <f t="shared" si="8"/>
        <v>50.4</v>
      </c>
      <c r="P157" s="30">
        <f t="shared" si="8"/>
        <v>50.4</v>
      </c>
      <c r="Q157" s="28">
        <f t="shared" si="8"/>
        <v>50.4</v>
      </c>
      <c r="R157" s="28">
        <f t="shared" si="8"/>
        <v>50.4</v>
      </c>
      <c r="S157" s="28">
        <f t="shared" si="8"/>
        <v>50.4</v>
      </c>
      <c r="T157" s="28">
        <f t="shared" si="8"/>
        <v>50.4</v>
      </c>
      <c r="U157" s="28">
        <f t="shared" si="8"/>
        <v>50.4</v>
      </c>
      <c r="V157" s="28">
        <f t="shared" si="8"/>
        <v>50.4</v>
      </c>
      <c r="W157" s="28">
        <f t="shared" si="8"/>
        <v>50.4</v>
      </c>
      <c r="X157" s="28">
        <f t="shared" si="8"/>
        <v>50.4</v>
      </c>
      <c r="Y157" s="295">
        <f t="shared" si="8"/>
        <v>50.4</v>
      </c>
      <c r="Z157" s="295">
        <f t="shared" si="8"/>
        <v>50.4</v>
      </c>
      <c r="AA157" s="9">
        <f t="shared" si="8"/>
        <v>50.4</v>
      </c>
      <c r="AB157" s="9"/>
      <c r="AC157" s="9"/>
    </row>
    <row r="158" spans="2:29" s="10" customFormat="1" ht="20.100000000000001" customHeight="1">
      <c r="B158" s="7" t="str">
        <f t="shared" si="3"/>
        <v>Water Withdrawal / ton of production  Target</v>
      </c>
      <c r="C158" s="118"/>
      <c r="D158" s="8" t="str">
        <f t="shared" si="4"/>
        <v>M3/T</v>
      </c>
      <c r="E158" s="296" t="str">
        <f t="shared" si="4"/>
        <v>SHE</v>
      </c>
      <c r="F158" s="297" t="str">
        <f t="shared" si="4"/>
        <v>&lt;</v>
      </c>
      <c r="G158" s="780">
        <f t="shared" si="5"/>
        <v>51.38</v>
      </c>
      <c r="H158" s="291">
        <f t="shared" si="5"/>
        <v>51.38</v>
      </c>
      <c r="I158" s="292">
        <f t="shared" si="5"/>
        <v>51.38</v>
      </c>
      <c r="J158" s="292">
        <f t="shared" si="5"/>
        <v>51.38</v>
      </c>
      <c r="K158" s="292">
        <f t="shared" si="5"/>
        <v>51.38</v>
      </c>
      <c r="L158" s="292">
        <f t="shared" si="5"/>
        <v>51.38</v>
      </c>
      <c r="M158" s="1318"/>
      <c r="N158" s="293">
        <f t="shared" ref="N158:AA158" si="9">$N8</f>
        <v>51.38</v>
      </c>
      <c r="O158" s="294">
        <f t="shared" si="9"/>
        <v>51.38</v>
      </c>
      <c r="P158" s="30">
        <f t="shared" si="9"/>
        <v>51.38</v>
      </c>
      <c r="Q158" s="28">
        <f t="shared" si="9"/>
        <v>51.38</v>
      </c>
      <c r="R158" s="28">
        <f t="shared" si="9"/>
        <v>51.38</v>
      </c>
      <c r="S158" s="28">
        <f t="shared" si="9"/>
        <v>51.38</v>
      </c>
      <c r="T158" s="28">
        <f t="shared" si="9"/>
        <v>51.38</v>
      </c>
      <c r="U158" s="28">
        <f t="shared" si="9"/>
        <v>51.38</v>
      </c>
      <c r="V158" s="28">
        <f t="shared" si="9"/>
        <v>51.38</v>
      </c>
      <c r="W158" s="28">
        <f t="shared" si="9"/>
        <v>51.38</v>
      </c>
      <c r="X158" s="28">
        <f t="shared" si="9"/>
        <v>51.38</v>
      </c>
      <c r="Y158" s="295">
        <f t="shared" si="9"/>
        <v>51.38</v>
      </c>
      <c r="Z158" s="295">
        <f t="shared" si="9"/>
        <v>51.38</v>
      </c>
      <c r="AA158" s="9">
        <f t="shared" si="9"/>
        <v>51.38</v>
      </c>
      <c r="AB158" s="9"/>
      <c r="AC158" s="9"/>
    </row>
    <row r="159" spans="2:29" s="10" customFormat="1" ht="20.100000000000001" customHeight="1">
      <c r="B159" s="7" t="str">
        <f t="shared" si="3"/>
        <v>Behavioural Feedback Session Target</v>
      </c>
      <c r="C159" s="118"/>
      <c r="D159" s="8" t="str">
        <f t="shared" si="4"/>
        <v>#</v>
      </c>
      <c r="E159" s="296" t="str">
        <f t="shared" si="4"/>
        <v>SHE</v>
      </c>
      <c r="F159" s="297" t="str">
        <f t="shared" si="4"/>
        <v>&gt;</v>
      </c>
      <c r="G159" s="291">
        <f t="shared" si="5"/>
        <v>12</v>
      </c>
      <c r="H159" s="291">
        <f t="shared" si="5"/>
        <v>12</v>
      </c>
      <c r="I159" s="292">
        <f t="shared" si="5"/>
        <v>12</v>
      </c>
      <c r="J159" s="292">
        <f t="shared" si="5"/>
        <v>12</v>
      </c>
      <c r="K159" s="292">
        <f t="shared" si="5"/>
        <v>12</v>
      </c>
      <c r="L159" s="292">
        <f t="shared" si="5"/>
        <v>12</v>
      </c>
      <c r="M159" s="1318"/>
      <c r="N159" s="293">
        <f t="shared" ref="N159:AA159" si="10">$N9</f>
        <v>12</v>
      </c>
      <c r="O159" s="294">
        <f t="shared" si="10"/>
        <v>12</v>
      </c>
      <c r="P159" s="30">
        <f t="shared" si="10"/>
        <v>12</v>
      </c>
      <c r="Q159" s="28">
        <f t="shared" si="10"/>
        <v>12</v>
      </c>
      <c r="R159" s="28">
        <f t="shared" si="10"/>
        <v>12</v>
      </c>
      <c r="S159" s="28">
        <f t="shared" si="10"/>
        <v>12</v>
      </c>
      <c r="T159" s="28">
        <f t="shared" si="10"/>
        <v>12</v>
      </c>
      <c r="U159" s="28">
        <f t="shared" si="10"/>
        <v>12</v>
      </c>
      <c r="V159" s="28">
        <f t="shared" si="10"/>
        <v>12</v>
      </c>
      <c r="W159" s="28">
        <f t="shared" si="10"/>
        <v>12</v>
      </c>
      <c r="X159" s="28">
        <f t="shared" si="10"/>
        <v>12</v>
      </c>
      <c r="Y159" s="295">
        <f t="shared" si="10"/>
        <v>12</v>
      </c>
      <c r="Z159" s="295">
        <f t="shared" si="10"/>
        <v>12</v>
      </c>
      <c r="AA159" s="9">
        <f t="shared" si="10"/>
        <v>12</v>
      </c>
      <c r="AB159" s="9"/>
      <c r="AC159" s="9"/>
    </row>
    <row r="160" spans="2:29" s="10" customFormat="1" ht="20.100000000000001" customHeight="1">
      <c r="B160" s="7" t="str">
        <f t="shared" si="3"/>
        <v>Waste for disposal Target</v>
      </c>
      <c r="C160" s="118"/>
      <c r="D160" s="8" t="str">
        <f t="shared" si="4"/>
        <v>Ton</v>
      </c>
      <c r="E160" s="296" t="str">
        <f t="shared" si="4"/>
        <v>SHE</v>
      </c>
      <c r="F160" s="297" t="str">
        <f t="shared" si="4"/>
        <v>&lt;</v>
      </c>
      <c r="G160" s="780">
        <f t="shared" si="5"/>
        <v>73.5</v>
      </c>
      <c r="H160" s="291">
        <f t="shared" si="5"/>
        <v>73.5</v>
      </c>
      <c r="I160" s="292">
        <f t="shared" si="5"/>
        <v>73.5</v>
      </c>
      <c r="J160" s="292">
        <f t="shared" si="5"/>
        <v>73.5</v>
      </c>
      <c r="K160" s="292">
        <f t="shared" si="5"/>
        <v>73.5</v>
      </c>
      <c r="L160" s="292">
        <f t="shared" si="5"/>
        <v>73.5</v>
      </c>
      <c r="M160" s="1318"/>
      <c r="N160" s="293">
        <f t="shared" ref="N160:AA160" si="11">$N10</f>
        <v>73.5</v>
      </c>
      <c r="O160" s="294">
        <f t="shared" si="11"/>
        <v>73.5</v>
      </c>
      <c r="P160" s="30">
        <f t="shared" si="11"/>
        <v>73.5</v>
      </c>
      <c r="Q160" s="28">
        <f t="shared" si="11"/>
        <v>73.5</v>
      </c>
      <c r="R160" s="28">
        <f t="shared" si="11"/>
        <v>73.5</v>
      </c>
      <c r="S160" s="28">
        <f t="shared" si="11"/>
        <v>73.5</v>
      </c>
      <c r="T160" s="28">
        <f t="shared" si="11"/>
        <v>73.5</v>
      </c>
      <c r="U160" s="28">
        <f t="shared" si="11"/>
        <v>73.5</v>
      </c>
      <c r="V160" s="28">
        <f t="shared" si="11"/>
        <v>73.5</v>
      </c>
      <c r="W160" s="28">
        <f t="shared" si="11"/>
        <v>73.5</v>
      </c>
      <c r="X160" s="28">
        <f t="shared" si="11"/>
        <v>73.5</v>
      </c>
      <c r="Y160" s="295">
        <f t="shared" si="11"/>
        <v>73.5</v>
      </c>
      <c r="Z160" s="295">
        <f t="shared" si="11"/>
        <v>73.5</v>
      </c>
      <c r="AA160" s="9">
        <f t="shared" si="11"/>
        <v>73.5</v>
      </c>
      <c r="AB160" s="9"/>
      <c r="AC160" s="9"/>
    </row>
    <row r="161" spans="2:29" s="10" customFormat="1" ht="20.100000000000001" customHeight="1">
      <c r="B161" s="7" t="str">
        <f t="shared" si="3"/>
        <v>Green House Gas Emission Target</v>
      </c>
      <c r="C161" s="118"/>
      <c r="D161" s="8" t="str">
        <f t="shared" si="4"/>
        <v>kg CO2/t</v>
      </c>
      <c r="E161" s="296" t="str">
        <f t="shared" si="4"/>
        <v>SHE</v>
      </c>
      <c r="F161" s="297" t="str">
        <f t="shared" si="4"/>
        <v>&lt;</v>
      </c>
      <c r="G161" s="291">
        <f t="shared" si="5"/>
        <v>2283</v>
      </c>
      <c r="H161" s="291">
        <f t="shared" si="5"/>
        <v>2283</v>
      </c>
      <c r="I161" s="292">
        <f t="shared" si="5"/>
        <v>2283</v>
      </c>
      <c r="J161" s="292">
        <f t="shared" si="5"/>
        <v>2283</v>
      </c>
      <c r="K161" s="292">
        <f t="shared" si="5"/>
        <v>2283</v>
      </c>
      <c r="L161" s="292">
        <f t="shared" si="5"/>
        <v>2283</v>
      </c>
      <c r="M161" s="1318"/>
      <c r="N161" s="293">
        <f t="shared" ref="N161:AA161" si="12">$N11</f>
        <v>2283</v>
      </c>
      <c r="O161" s="294">
        <f t="shared" si="12"/>
        <v>2283</v>
      </c>
      <c r="P161" s="30">
        <f t="shared" si="12"/>
        <v>2283</v>
      </c>
      <c r="Q161" s="28">
        <f t="shared" si="12"/>
        <v>2283</v>
      </c>
      <c r="R161" s="28">
        <f t="shared" si="12"/>
        <v>2283</v>
      </c>
      <c r="S161" s="28">
        <f t="shared" si="12"/>
        <v>2283</v>
      </c>
      <c r="T161" s="28">
        <f t="shared" si="12"/>
        <v>2283</v>
      </c>
      <c r="U161" s="28">
        <f t="shared" si="12"/>
        <v>2283</v>
      </c>
      <c r="V161" s="28">
        <f t="shared" si="12"/>
        <v>2283</v>
      </c>
      <c r="W161" s="28">
        <f t="shared" si="12"/>
        <v>2283</v>
      </c>
      <c r="X161" s="28">
        <f t="shared" si="12"/>
        <v>2283</v>
      </c>
      <c r="Y161" s="295">
        <f t="shared" si="12"/>
        <v>2283</v>
      </c>
      <c r="Z161" s="295">
        <f t="shared" si="12"/>
        <v>2283</v>
      </c>
      <c r="AA161" s="9">
        <f t="shared" si="12"/>
        <v>2283</v>
      </c>
      <c r="AB161" s="9"/>
      <c r="AC161" s="9"/>
    </row>
    <row r="162" spans="2:29" ht="20.100000000000001" customHeight="1">
      <c r="B162" s="298" t="str">
        <f t="shared" si="3"/>
        <v>MOTIVATION Target</v>
      </c>
      <c r="C162" s="299"/>
      <c r="D162" s="300" t="s">
        <v>16</v>
      </c>
      <c r="E162" s="301" t="s">
        <v>16</v>
      </c>
      <c r="F162" s="302" t="s">
        <v>16</v>
      </c>
      <c r="G162" s="787">
        <f t="shared" si="5"/>
        <v>0</v>
      </c>
      <c r="H162" s="29">
        <f t="shared" si="5"/>
        <v>0</v>
      </c>
      <c r="I162" s="303">
        <f t="shared" si="5"/>
        <v>0</v>
      </c>
      <c r="J162" s="303">
        <f t="shared" si="5"/>
        <v>0</v>
      </c>
      <c r="K162" s="303">
        <f t="shared" si="5"/>
        <v>0</v>
      </c>
      <c r="L162" s="303">
        <f t="shared" si="5"/>
        <v>0</v>
      </c>
      <c r="M162" s="1319"/>
      <c r="N162" s="304">
        <f t="shared" ref="N162:AA162" si="13">$N12</f>
        <v>0</v>
      </c>
      <c r="O162" s="305">
        <f t="shared" si="13"/>
        <v>0</v>
      </c>
      <c r="P162" s="306">
        <f t="shared" si="13"/>
        <v>0</v>
      </c>
      <c r="Q162" s="29">
        <f t="shared" si="13"/>
        <v>0</v>
      </c>
      <c r="R162" s="29">
        <f t="shared" si="13"/>
        <v>0</v>
      </c>
      <c r="S162" s="29">
        <f t="shared" si="13"/>
        <v>0</v>
      </c>
      <c r="T162" s="29">
        <f t="shared" si="13"/>
        <v>0</v>
      </c>
      <c r="U162" s="29">
        <f t="shared" si="13"/>
        <v>0</v>
      </c>
      <c r="V162" s="29">
        <f t="shared" si="13"/>
        <v>0</v>
      </c>
      <c r="W162" s="29">
        <f t="shared" si="13"/>
        <v>0</v>
      </c>
      <c r="X162" s="29">
        <f t="shared" si="13"/>
        <v>0</v>
      </c>
      <c r="Y162" s="307">
        <f t="shared" si="13"/>
        <v>0</v>
      </c>
      <c r="Z162" s="307">
        <f t="shared" si="13"/>
        <v>0</v>
      </c>
      <c r="AA162" s="11">
        <f t="shared" si="13"/>
        <v>0</v>
      </c>
      <c r="AB162" s="11"/>
      <c r="AC162" s="11"/>
    </row>
    <row r="163" spans="2:29" s="10" customFormat="1" ht="20.100000000000001" customHeight="1">
      <c r="B163" s="7" t="str">
        <f t="shared" si="3"/>
        <v>% Overtime inclusive Target</v>
      </c>
      <c r="C163" s="118"/>
      <c r="D163" s="8" t="str">
        <f>D13</f>
        <v>%</v>
      </c>
      <c r="E163" s="296" t="str">
        <f>E13</f>
        <v>HRM</v>
      </c>
      <c r="F163" s="297" t="str">
        <f>F13</f>
        <v>&lt;</v>
      </c>
      <c r="G163" s="780">
        <f t="shared" si="5"/>
        <v>5.5E-2</v>
      </c>
      <c r="H163" s="291">
        <f t="shared" si="5"/>
        <v>5.5E-2</v>
      </c>
      <c r="I163" s="292">
        <f t="shared" si="5"/>
        <v>5.5E-2</v>
      </c>
      <c r="J163" s="292">
        <f t="shared" si="5"/>
        <v>5.5E-2</v>
      </c>
      <c r="K163" s="292">
        <f t="shared" si="5"/>
        <v>5.5E-2</v>
      </c>
      <c r="L163" s="292">
        <f t="shared" si="5"/>
        <v>5.5E-2</v>
      </c>
      <c r="M163" s="1318"/>
      <c r="N163" s="293">
        <f t="shared" ref="N163:AA163" si="14">$N13</f>
        <v>5.5E-2</v>
      </c>
      <c r="O163" s="294">
        <f t="shared" si="14"/>
        <v>5.5E-2</v>
      </c>
      <c r="P163" s="30">
        <f t="shared" si="14"/>
        <v>5.5E-2</v>
      </c>
      <c r="Q163" s="30">
        <f t="shared" si="14"/>
        <v>5.5E-2</v>
      </c>
      <c r="R163" s="28">
        <f t="shared" si="14"/>
        <v>5.5E-2</v>
      </c>
      <c r="S163" s="28">
        <f t="shared" si="14"/>
        <v>5.5E-2</v>
      </c>
      <c r="T163" s="28">
        <f t="shared" si="14"/>
        <v>5.5E-2</v>
      </c>
      <c r="U163" s="28">
        <f t="shared" si="14"/>
        <v>5.5E-2</v>
      </c>
      <c r="V163" s="28">
        <f t="shared" si="14"/>
        <v>5.5E-2</v>
      </c>
      <c r="W163" s="28">
        <f t="shared" si="14"/>
        <v>5.5E-2</v>
      </c>
      <c r="X163" s="28">
        <f t="shared" si="14"/>
        <v>5.5E-2</v>
      </c>
      <c r="Y163" s="295">
        <f t="shared" si="14"/>
        <v>5.5E-2</v>
      </c>
      <c r="Z163" s="295">
        <f t="shared" si="14"/>
        <v>5.5E-2</v>
      </c>
      <c r="AA163" s="9">
        <f t="shared" si="14"/>
        <v>5.5E-2</v>
      </c>
      <c r="AB163" s="9"/>
      <c r="AC163" s="9"/>
    </row>
    <row r="164" spans="2:29" s="10" customFormat="1" ht="20.100000000000001" customHeight="1">
      <c r="B164" s="7" t="str">
        <f t="shared" ref="B164:B191" si="15">B15&amp;" Target"</f>
        <v>% Absenteeism Target</v>
      </c>
      <c r="C164" s="118"/>
      <c r="D164" s="8" t="str">
        <f t="shared" ref="D164:F166" si="16">D15</f>
        <v>%</v>
      </c>
      <c r="E164" s="296" t="str">
        <f t="shared" si="16"/>
        <v>HRM</v>
      </c>
      <c r="F164" s="297" t="str">
        <f t="shared" si="16"/>
        <v>&lt;</v>
      </c>
      <c r="G164" s="780">
        <f t="shared" ref="G164:L173" si="17">$N15</f>
        <v>2.5000000000000001E-2</v>
      </c>
      <c r="H164" s="291">
        <f t="shared" si="17"/>
        <v>2.5000000000000001E-2</v>
      </c>
      <c r="I164" s="292">
        <f t="shared" si="17"/>
        <v>2.5000000000000001E-2</v>
      </c>
      <c r="J164" s="292">
        <f t="shared" si="17"/>
        <v>2.5000000000000001E-2</v>
      </c>
      <c r="K164" s="292">
        <f t="shared" si="17"/>
        <v>2.5000000000000001E-2</v>
      </c>
      <c r="L164" s="292">
        <f t="shared" si="17"/>
        <v>2.5000000000000001E-2</v>
      </c>
      <c r="M164" s="1318"/>
      <c r="N164" s="293">
        <f t="shared" ref="N164:AA164" si="18">$N15</f>
        <v>2.5000000000000001E-2</v>
      </c>
      <c r="O164" s="294">
        <f t="shared" si="18"/>
        <v>2.5000000000000001E-2</v>
      </c>
      <c r="P164" s="30">
        <f t="shared" si="18"/>
        <v>2.5000000000000001E-2</v>
      </c>
      <c r="Q164" s="30">
        <f t="shared" si="18"/>
        <v>2.5000000000000001E-2</v>
      </c>
      <c r="R164" s="28">
        <f t="shared" si="18"/>
        <v>2.5000000000000001E-2</v>
      </c>
      <c r="S164" s="28">
        <f t="shared" si="18"/>
        <v>2.5000000000000001E-2</v>
      </c>
      <c r="T164" s="28">
        <f t="shared" si="18"/>
        <v>2.5000000000000001E-2</v>
      </c>
      <c r="U164" s="28">
        <f t="shared" si="18"/>
        <v>2.5000000000000001E-2</v>
      </c>
      <c r="V164" s="28">
        <f t="shared" si="18"/>
        <v>2.5000000000000001E-2</v>
      </c>
      <c r="W164" s="28">
        <f t="shared" si="18"/>
        <v>2.5000000000000001E-2</v>
      </c>
      <c r="X164" s="28">
        <f t="shared" si="18"/>
        <v>2.5000000000000001E-2</v>
      </c>
      <c r="Y164" s="295">
        <f t="shared" si="18"/>
        <v>2.5000000000000001E-2</v>
      </c>
      <c r="Z164" s="295">
        <f t="shared" si="18"/>
        <v>2.5000000000000001E-2</v>
      </c>
      <c r="AA164" s="9">
        <f t="shared" si="18"/>
        <v>2.5000000000000001E-2</v>
      </c>
      <c r="AB164" s="9"/>
      <c r="AC164" s="9"/>
    </row>
    <row r="165" spans="2:29" s="10" customFormat="1" ht="20.100000000000001" customHeight="1">
      <c r="B165" s="7" t="str">
        <f t="shared" si="15"/>
        <v>Temporary staff usage Target</v>
      </c>
      <c r="C165" s="118"/>
      <c r="D165" s="8" t="str">
        <f t="shared" si="16"/>
        <v>%</v>
      </c>
      <c r="E165" s="296" t="str">
        <f t="shared" si="16"/>
        <v>HRM</v>
      </c>
      <c r="F165" s="297" t="str">
        <f t="shared" si="16"/>
        <v>&lt;</v>
      </c>
      <c r="G165" s="786">
        <f t="shared" si="17"/>
        <v>0.2</v>
      </c>
      <c r="H165" s="291">
        <f t="shared" si="17"/>
        <v>0.2</v>
      </c>
      <c r="I165" s="292">
        <f t="shared" si="17"/>
        <v>0.2</v>
      </c>
      <c r="J165" s="292">
        <f t="shared" si="17"/>
        <v>0.2</v>
      </c>
      <c r="K165" s="292">
        <f t="shared" si="17"/>
        <v>0.2</v>
      </c>
      <c r="L165" s="292">
        <f t="shared" si="17"/>
        <v>0.2</v>
      </c>
      <c r="M165" s="1318"/>
      <c r="N165" s="293">
        <f t="shared" ref="N165:AA165" si="19">$N16</f>
        <v>0.2</v>
      </c>
      <c r="O165" s="294">
        <f t="shared" si="19"/>
        <v>0.2</v>
      </c>
      <c r="P165" s="30">
        <f t="shared" si="19"/>
        <v>0.2</v>
      </c>
      <c r="Q165" s="28">
        <f t="shared" si="19"/>
        <v>0.2</v>
      </c>
      <c r="R165" s="28">
        <f t="shared" si="19"/>
        <v>0.2</v>
      </c>
      <c r="S165" s="28">
        <f t="shared" si="19"/>
        <v>0.2</v>
      </c>
      <c r="T165" s="28">
        <f t="shared" si="19"/>
        <v>0.2</v>
      </c>
      <c r="U165" s="28">
        <f t="shared" si="19"/>
        <v>0.2</v>
      </c>
      <c r="V165" s="28">
        <f t="shared" si="19"/>
        <v>0.2</v>
      </c>
      <c r="W165" s="28">
        <f t="shared" si="19"/>
        <v>0.2</v>
      </c>
      <c r="X165" s="28">
        <f t="shared" si="19"/>
        <v>0.2</v>
      </c>
      <c r="Y165" s="295">
        <f t="shared" si="19"/>
        <v>0.2</v>
      </c>
      <c r="Z165" s="295">
        <f t="shared" si="19"/>
        <v>0.2</v>
      </c>
      <c r="AA165" s="9">
        <f t="shared" si="19"/>
        <v>0.2</v>
      </c>
      <c r="AB165" s="9"/>
      <c r="AC165" s="9"/>
    </row>
    <row r="166" spans="2:29" s="10" customFormat="1" ht="20.100000000000001" customHeight="1">
      <c r="B166" s="7" t="str">
        <f t="shared" si="15"/>
        <v>Employee Engagement  Target</v>
      </c>
      <c r="C166" s="118"/>
      <c r="D166" s="8" t="str">
        <f t="shared" si="16"/>
        <v>%</v>
      </c>
      <c r="E166" s="296" t="str">
        <f t="shared" si="16"/>
        <v>HRM</v>
      </c>
      <c r="F166" s="297" t="str">
        <f t="shared" si="16"/>
        <v>&gt;</v>
      </c>
      <c r="G166" s="291">
        <f t="shared" si="17"/>
        <v>0</v>
      </c>
      <c r="H166" s="291">
        <f t="shared" si="17"/>
        <v>0</v>
      </c>
      <c r="I166" s="292">
        <f t="shared" si="17"/>
        <v>0</v>
      </c>
      <c r="J166" s="292">
        <f t="shared" si="17"/>
        <v>0</v>
      </c>
      <c r="K166" s="292">
        <f t="shared" si="17"/>
        <v>0</v>
      </c>
      <c r="L166" s="292">
        <f t="shared" si="17"/>
        <v>0</v>
      </c>
      <c r="M166" s="1318"/>
      <c r="N166" s="293">
        <f t="shared" ref="N166:AA166" si="20">$N17</f>
        <v>0</v>
      </c>
      <c r="O166" s="294">
        <f t="shared" si="20"/>
        <v>0</v>
      </c>
      <c r="P166" s="30">
        <f t="shared" si="20"/>
        <v>0</v>
      </c>
      <c r="Q166" s="28">
        <f t="shared" si="20"/>
        <v>0</v>
      </c>
      <c r="R166" s="28">
        <f t="shared" si="20"/>
        <v>0</v>
      </c>
      <c r="S166" s="28">
        <f t="shared" si="20"/>
        <v>0</v>
      </c>
      <c r="T166" s="28">
        <f t="shared" si="20"/>
        <v>0</v>
      </c>
      <c r="U166" s="28">
        <f t="shared" si="20"/>
        <v>0</v>
      </c>
      <c r="V166" s="28">
        <f t="shared" si="20"/>
        <v>0</v>
      </c>
      <c r="W166" s="28">
        <f t="shared" si="20"/>
        <v>0</v>
      </c>
      <c r="X166" s="28">
        <f t="shared" si="20"/>
        <v>0</v>
      </c>
      <c r="Y166" s="295">
        <f t="shared" si="20"/>
        <v>0</v>
      </c>
      <c r="Z166" s="295">
        <f t="shared" si="20"/>
        <v>0</v>
      </c>
      <c r="AA166" s="9">
        <f t="shared" si="20"/>
        <v>0</v>
      </c>
      <c r="AB166" s="9"/>
      <c r="AC166" s="9"/>
    </row>
    <row r="167" spans="2:29" s="252" customFormat="1" ht="20.100000000000001" customHeight="1">
      <c r="B167" s="308" t="str">
        <f t="shared" si="15"/>
        <v>QUALITY MANAGEMENT Target</v>
      </c>
      <c r="C167" s="309"/>
      <c r="D167" s="310" t="s">
        <v>16</v>
      </c>
      <c r="E167" s="311" t="s">
        <v>16</v>
      </c>
      <c r="F167" s="312" t="s">
        <v>16</v>
      </c>
      <c r="G167" s="785">
        <f t="shared" si="17"/>
        <v>0</v>
      </c>
      <c r="H167" s="31">
        <f t="shared" si="17"/>
        <v>0</v>
      </c>
      <c r="I167" s="313">
        <f t="shared" si="17"/>
        <v>0</v>
      </c>
      <c r="J167" s="313">
        <f t="shared" si="17"/>
        <v>0</v>
      </c>
      <c r="K167" s="313">
        <f t="shared" si="17"/>
        <v>0</v>
      </c>
      <c r="L167" s="313">
        <f t="shared" si="17"/>
        <v>0</v>
      </c>
      <c r="M167" s="1320"/>
      <c r="N167" s="314">
        <f t="shared" ref="N167:AA167" si="21">$N18</f>
        <v>0</v>
      </c>
      <c r="O167" s="315">
        <f t="shared" si="21"/>
        <v>0</v>
      </c>
      <c r="P167" s="316">
        <f t="shared" si="21"/>
        <v>0</v>
      </c>
      <c r="Q167" s="31">
        <f t="shared" si="21"/>
        <v>0</v>
      </c>
      <c r="R167" s="31">
        <f t="shared" si="21"/>
        <v>0</v>
      </c>
      <c r="S167" s="31">
        <f t="shared" si="21"/>
        <v>0</v>
      </c>
      <c r="T167" s="31">
        <f t="shared" si="21"/>
        <v>0</v>
      </c>
      <c r="U167" s="31">
        <f t="shared" si="21"/>
        <v>0</v>
      </c>
      <c r="V167" s="31">
        <f t="shared" si="21"/>
        <v>0</v>
      </c>
      <c r="W167" s="31">
        <f t="shared" si="21"/>
        <v>0</v>
      </c>
      <c r="X167" s="31">
        <f t="shared" si="21"/>
        <v>0</v>
      </c>
      <c r="Y167" s="317">
        <f t="shared" si="21"/>
        <v>0</v>
      </c>
      <c r="Z167" s="317">
        <f t="shared" si="21"/>
        <v>0</v>
      </c>
      <c r="AA167" s="12">
        <f t="shared" si="21"/>
        <v>0</v>
      </c>
      <c r="AB167" s="12"/>
      <c r="AC167" s="12"/>
    </row>
    <row r="168" spans="2:29" ht="20.100000000000001" customHeight="1">
      <c r="B168" s="13" t="str">
        <f t="shared" si="15"/>
        <v>Consumer Complaints (Pulse) Target</v>
      </c>
      <c r="C168" s="318"/>
      <c r="D168" s="319" t="str">
        <f t="shared" ref="D168:F174" si="22">D19</f>
        <v>#</v>
      </c>
      <c r="E168" s="320" t="str">
        <f t="shared" si="22"/>
        <v>QAM</v>
      </c>
      <c r="F168" s="321" t="str">
        <f t="shared" si="22"/>
        <v>&lt;</v>
      </c>
      <c r="G168" s="780">
        <f t="shared" si="17"/>
        <v>8</v>
      </c>
      <c r="H168" s="291">
        <f t="shared" si="17"/>
        <v>8</v>
      </c>
      <c r="I168" s="292">
        <f t="shared" si="17"/>
        <v>8</v>
      </c>
      <c r="J168" s="292">
        <f t="shared" si="17"/>
        <v>8</v>
      </c>
      <c r="K168" s="292">
        <f t="shared" si="17"/>
        <v>8</v>
      </c>
      <c r="L168" s="292">
        <f t="shared" si="17"/>
        <v>8</v>
      </c>
      <c r="M168" s="1318"/>
      <c r="N168" s="322">
        <f t="shared" ref="N168:AA168" si="23">$N19</f>
        <v>8</v>
      </c>
      <c r="O168" s="323">
        <f t="shared" si="23"/>
        <v>8</v>
      </c>
      <c r="P168" s="323">
        <f t="shared" si="23"/>
        <v>8</v>
      </c>
      <c r="Q168" s="323">
        <f t="shared" si="23"/>
        <v>8</v>
      </c>
      <c r="R168" s="323">
        <f t="shared" si="23"/>
        <v>8</v>
      </c>
      <c r="S168" s="323">
        <f t="shared" si="23"/>
        <v>8</v>
      </c>
      <c r="T168" s="323">
        <f t="shared" si="23"/>
        <v>8</v>
      </c>
      <c r="U168" s="323">
        <f t="shared" si="23"/>
        <v>8</v>
      </c>
      <c r="V168" s="323">
        <f t="shared" si="23"/>
        <v>8</v>
      </c>
      <c r="W168" s="323">
        <f t="shared" si="23"/>
        <v>8</v>
      </c>
      <c r="X168" s="323">
        <f t="shared" si="23"/>
        <v>8</v>
      </c>
      <c r="Y168" s="323">
        <f t="shared" si="23"/>
        <v>8</v>
      </c>
      <c r="Z168" s="323">
        <f t="shared" si="23"/>
        <v>8</v>
      </c>
      <c r="AA168" s="323">
        <f t="shared" si="23"/>
        <v>8</v>
      </c>
      <c r="AB168" s="18"/>
      <c r="AC168" s="18"/>
    </row>
    <row r="169" spans="2:29" ht="20.100000000000001" customHeight="1">
      <c r="B169" s="13" t="str">
        <f t="shared" si="15"/>
        <v>First Time Right (Pulse) Target</v>
      </c>
      <c r="C169" s="318"/>
      <c r="D169" s="319" t="str">
        <f t="shared" si="22"/>
        <v>%</v>
      </c>
      <c r="E169" s="320" t="str">
        <f t="shared" si="22"/>
        <v>QAM</v>
      </c>
      <c r="F169" s="321" t="str">
        <f t="shared" si="22"/>
        <v>&gt;</v>
      </c>
      <c r="G169" s="780">
        <f t="shared" si="17"/>
        <v>0.9</v>
      </c>
      <c r="H169" s="291">
        <f t="shared" si="17"/>
        <v>0.9</v>
      </c>
      <c r="I169" s="292">
        <f t="shared" si="17"/>
        <v>0.9</v>
      </c>
      <c r="J169" s="292">
        <f t="shared" si="17"/>
        <v>0.9</v>
      </c>
      <c r="K169" s="292">
        <f t="shared" si="17"/>
        <v>0.9</v>
      </c>
      <c r="L169" s="292">
        <f t="shared" si="17"/>
        <v>0.9</v>
      </c>
      <c r="M169" s="1318"/>
      <c r="N169" s="322">
        <f t="shared" ref="N169:AA169" si="24">$N20</f>
        <v>0.9</v>
      </c>
      <c r="O169" s="324">
        <f t="shared" si="24"/>
        <v>0.9</v>
      </c>
      <c r="P169" s="33">
        <f t="shared" si="24"/>
        <v>0.9</v>
      </c>
      <c r="Q169" s="32">
        <f t="shared" si="24"/>
        <v>0.9</v>
      </c>
      <c r="R169" s="32">
        <f t="shared" si="24"/>
        <v>0.9</v>
      </c>
      <c r="S169" s="32">
        <f t="shared" si="24"/>
        <v>0.9</v>
      </c>
      <c r="T169" s="32">
        <f t="shared" si="24"/>
        <v>0.9</v>
      </c>
      <c r="U169" s="32">
        <f t="shared" si="24"/>
        <v>0.9</v>
      </c>
      <c r="V169" s="32">
        <f t="shared" si="24"/>
        <v>0.9</v>
      </c>
      <c r="W169" s="32">
        <f t="shared" si="24"/>
        <v>0.9</v>
      </c>
      <c r="X169" s="32">
        <f t="shared" si="24"/>
        <v>0.9</v>
      </c>
      <c r="Y169" s="325">
        <f t="shared" si="24"/>
        <v>0.9</v>
      </c>
      <c r="Z169" s="325">
        <f t="shared" si="24"/>
        <v>0.9</v>
      </c>
      <c r="AA169" s="18">
        <f t="shared" si="24"/>
        <v>0.9</v>
      </c>
      <c r="AB169" s="18"/>
      <c r="AC169" s="18"/>
    </row>
    <row r="170" spans="2:29" ht="20.100000000000001" customHeight="1">
      <c r="B170" s="13" t="str">
        <f t="shared" si="15"/>
        <v>Foreign Body Complaints (Factory related) Target</v>
      </c>
      <c r="C170" s="318"/>
      <c r="D170" s="319" t="str">
        <f t="shared" si="22"/>
        <v>#</v>
      </c>
      <c r="E170" s="320" t="str">
        <f t="shared" si="22"/>
        <v>QAM</v>
      </c>
      <c r="F170" s="321" t="str">
        <f t="shared" si="22"/>
        <v>&lt;</v>
      </c>
      <c r="G170" s="291">
        <f t="shared" si="17"/>
        <v>1</v>
      </c>
      <c r="H170" s="291">
        <f t="shared" si="17"/>
        <v>1</v>
      </c>
      <c r="I170" s="292">
        <f t="shared" si="17"/>
        <v>1</v>
      </c>
      <c r="J170" s="292">
        <f t="shared" si="17"/>
        <v>1</v>
      </c>
      <c r="K170" s="292">
        <f t="shared" si="17"/>
        <v>1</v>
      </c>
      <c r="L170" s="292">
        <f t="shared" si="17"/>
        <v>1</v>
      </c>
      <c r="M170" s="1318"/>
      <c r="N170" s="322">
        <f t="shared" ref="N170:AA170" si="25">$N21</f>
        <v>1</v>
      </c>
      <c r="O170" s="324">
        <f t="shared" si="25"/>
        <v>1</v>
      </c>
      <c r="P170" s="33">
        <f t="shared" si="25"/>
        <v>1</v>
      </c>
      <c r="Q170" s="32">
        <f t="shared" si="25"/>
        <v>1</v>
      </c>
      <c r="R170" s="32">
        <f t="shared" si="25"/>
        <v>1</v>
      </c>
      <c r="S170" s="32">
        <f t="shared" si="25"/>
        <v>1</v>
      </c>
      <c r="T170" s="32">
        <f t="shared" si="25"/>
        <v>1</v>
      </c>
      <c r="U170" s="32">
        <f t="shared" si="25"/>
        <v>1</v>
      </c>
      <c r="V170" s="32">
        <f t="shared" si="25"/>
        <v>1</v>
      </c>
      <c r="W170" s="32">
        <f t="shared" si="25"/>
        <v>1</v>
      </c>
      <c r="X170" s="32">
        <f t="shared" si="25"/>
        <v>1</v>
      </c>
      <c r="Y170" s="325">
        <f t="shared" si="25"/>
        <v>1</v>
      </c>
      <c r="Z170" s="325">
        <f t="shared" si="25"/>
        <v>1</v>
      </c>
      <c r="AA170" s="18">
        <f t="shared" si="25"/>
        <v>1</v>
      </c>
      <c r="AB170" s="18"/>
      <c r="AC170" s="18"/>
    </row>
    <row r="171" spans="2:29" ht="20.100000000000001" customHeight="1">
      <c r="B171" s="13" t="str">
        <f t="shared" si="15"/>
        <v>On Time Usage Decision Target</v>
      </c>
      <c r="C171" s="318"/>
      <c r="D171" s="8" t="str">
        <f t="shared" si="22"/>
        <v>%</v>
      </c>
      <c r="E171" s="326" t="str">
        <f t="shared" si="22"/>
        <v>QAM</v>
      </c>
      <c r="F171" s="327" t="str">
        <f t="shared" si="22"/>
        <v>&gt;</v>
      </c>
      <c r="G171" s="780">
        <f t="shared" si="17"/>
        <v>0.99</v>
      </c>
      <c r="H171" s="291">
        <f t="shared" si="17"/>
        <v>0.99</v>
      </c>
      <c r="I171" s="292">
        <f t="shared" si="17"/>
        <v>0.99</v>
      </c>
      <c r="J171" s="292">
        <f t="shared" si="17"/>
        <v>0.99</v>
      </c>
      <c r="K171" s="292">
        <f t="shared" si="17"/>
        <v>0.99</v>
      </c>
      <c r="L171" s="292">
        <f t="shared" si="17"/>
        <v>0.99</v>
      </c>
      <c r="M171" s="1318"/>
      <c r="N171" s="322">
        <f t="shared" ref="N171:AA171" si="26">$N22</f>
        <v>0.99</v>
      </c>
      <c r="O171" s="323">
        <f t="shared" si="26"/>
        <v>0.99</v>
      </c>
      <c r="P171" s="324">
        <f t="shared" si="26"/>
        <v>0.99</v>
      </c>
      <c r="Q171" s="33">
        <f t="shared" si="26"/>
        <v>0.99</v>
      </c>
      <c r="R171" s="32">
        <f t="shared" si="26"/>
        <v>0.99</v>
      </c>
      <c r="S171" s="32">
        <f t="shared" si="26"/>
        <v>0.99</v>
      </c>
      <c r="T171" s="32">
        <f t="shared" si="26"/>
        <v>0.99</v>
      </c>
      <c r="U171" s="32">
        <f t="shared" si="26"/>
        <v>0.99</v>
      </c>
      <c r="V171" s="32">
        <f t="shared" si="26"/>
        <v>0.99</v>
      </c>
      <c r="W171" s="32">
        <f t="shared" si="26"/>
        <v>0.99</v>
      </c>
      <c r="X171" s="32">
        <f t="shared" si="26"/>
        <v>0.99</v>
      </c>
      <c r="Y171" s="325">
        <f t="shared" si="26"/>
        <v>0.99</v>
      </c>
      <c r="Z171" s="325">
        <f t="shared" si="26"/>
        <v>0.99</v>
      </c>
      <c r="AA171" s="18">
        <f t="shared" si="26"/>
        <v>0.99</v>
      </c>
      <c r="AB171" s="9"/>
      <c r="AC171" s="9"/>
    </row>
    <row r="172" spans="2:29" ht="20.100000000000001" customHeight="1">
      <c r="B172" s="13" t="str">
        <f t="shared" si="15"/>
        <v>Exceptional Release  Fert Target</v>
      </c>
      <c r="C172" s="318"/>
      <c r="D172" s="319" t="str">
        <f t="shared" si="22"/>
        <v>#</v>
      </c>
      <c r="E172" s="320" t="str">
        <f t="shared" si="22"/>
        <v>QAM</v>
      </c>
      <c r="F172" s="321" t="str">
        <f t="shared" si="22"/>
        <v>&lt;</v>
      </c>
      <c r="G172" s="780">
        <f t="shared" si="17"/>
        <v>0</v>
      </c>
      <c r="H172" s="291">
        <f t="shared" si="17"/>
        <v>0</v>
      </c>
      <c r="I172" s="292">
        <f t="shared" si="17"/>
        <v>0</v>
      </c>
      <c r="J172" s="292">
        <f t="shared" si="17"/>
        <v>0</v>
      </c>
      <c r="K172" s="292">
        <f t="shared" si="17"/>
        <v>0</v>
      </c>
      <c r="L172" s="292">
        <f t="shared" si="17"/>
        <v>0</v>
      </c>
      <c r="M172" s="1318"/>
      <c r="N172" s="322">
        <f t="shared" ref="N172:AA172" si="27">$N23</f>
        <v>0</v>
      </c>
      <c r="O172" s="324">
        <f t="shared" si="27"/>
        <v>0</v>
      </c>
      <c r="P172" s="33">
        <f t="shared" si="27"/>
        <v>0</v>
      </c>
      <c r="Q172" s="32">
        <f t="shared" si="27"/>
        <v>0</v>
      </c>
      <c r="R172" s="32">
        <f t="shared" si="27"/>
        <v>0</v>
      </c>
      <c r="S172" s="32">
        <f t="shared" si="27"/>
        <v>0</v>
      </c>
      <c r="T172" s="32">
        <f t="shared" si="27"/>
        <v>0</v>
      </c>
      <c r="U172" s="32">
        <f t="shared" si="27"/>
        <v>0</v>
      </c>
      <c r="V172" s="32">
        <f t="shared" si="27"/>
        <v>0</v>
      </c>
      <c r="W172" s="32">
        <f t="shared" si="27"/>
        <v>0</v>
      </c>
      <c r="X172" s="32">
        <f t="shared" si="27"/>
        <v>0</v>
      </c>
      <c r="Y172" s="325">
        <f t="shared" si="27"/>
        <v>0</v>
      </c>
      <c r="Z172" s="325">
        <f t="shared" si="27"/>
        <v>0</v>
      </c>
      <c r="AA172" s="18">
        <f t="shared" si="27"/>
        <v>0</v>
      </c>
      <c r="AB172" s="18"/>
      <c r="AC172" s="18"/>
    </row>
    <row r="173" spans="2:29" ht="20.100000000000001" customHeight="1">
      <c r="B173" s="13" t="str">
        <f t="shared" si="15"/>
        <v>Number of Defect Reduction Projects Target</v>
      </c>
      <c r="C173" s="318"/>
      <c r="D173" s="319" t="str">
        <f t="shared" si="22"/>
        <v>#</v>
      </c>
      <c r="E173" s="320" t="str">
        <f t="shared" si="22"/>
        <v>QAM</v>
      </c>
      <c r="F173" s="321" t="str">
        <f t="shared" si="22"/>
        <v>&gt;</v>
      </c>
      <c r="G173" s="291">
        <f t="shared" si="17"/>
        <v>6</v>
      </c>
      <c r="H173" s="291">
        <f t="shared" si="17"/>
        <v>6</v>
      </c>
      <c r="I173" s="292">
        <f t="shared" si="17"/>
        <v>6</v>
      </c>
      <c r="J173" s="292">
        <f t="shared" si="17"/>
        <v>6</v>
      </c>
      <c r="K173" s="292">
        <f t="shared" si="17"/>
        <v>6</v>
      </c>
      <c r="L173" s="292">
        <f t="shared" si="17"/>
        <v>6</v>
      </c>
      <c r="M173" s="1318"/>
      <c r="N173" s="322">
        <f t="shared" ref="N173:AA173" si="28">$N24</f>
        <v>6</v>
      </c>
      <c r="O173" s="324">
        <f t="shared" si="28"/>
        <v>6</v>
      </c>
      <c r="P173" s="33">
        <f t="shared" si="28"/>
        <v>6</v>
      </c>
      <c r="Q173" s="32">
        <f t="shared" si="28"/>
        <v>6</v>
      </c>
      <c r="R173" s="32">
        <f t="shared" si="28"/>
        <v>6</v>
      </c>
      <c r="S173" s="32">
        <f t="shared" si="28"/>
        <v>6</v>
      </c>
      <c r="T173" s="32">
        <f t="shared" si="28"/>
        <v>6</v>
      </c>
      <c r="U173" s="32">
        <f t="shared" si="28"/>
        <v>6</v>
      </c>
      <c r="V173" s="32">
        <f t="shared" si="28"/>
        <v>6</v>
      </c>
      <c r="W173" s="32">
        <f t="shared" si="28"/>
        <v>6</v>
      </c>
      <c r="X173" s="32">
        <f t="shared" si="28"/>
        <v>6</v>
      </c>
      <c r="Y173" s="325">
        <f t="shared" si="28"/>
        <v>6</v>
      </c>
      <c r="Z173" s="325">
        <f t="shared" si="28"/>
        <v>6</v>
      </c>
      <c r="AA173" s="18">
        <f t="shared" si="28"/>
        <v>6</v>
      </c>
      <c r="AB173" s="18"/>
      <c r="AC173" s="18"/>
    </row>
    <row r="174" spans="2:29" ht="20.100000000000001" customHeight="1">
      <c r="B174" s="13" t="str">
        <f t="shared" si="15"/>
        <v>Number of Retail Quality Assessments  Done Target</v>
      </c>
      <c r="C174" s="318"/>
      <c r="D174" s="319" t="str">
        <f t="shared" si="22"/>
        <v>#</v>
      </c>
      <c r="E174" s="320" t="str">
        <f t="shared" si="22"/>
        <v>QAM</v>
      </c>
      <c r="F174" s="321" t="str">
        <f t="shared" si="22"/>
        <v>&gt;</v>
      </c>
      <c r="G174" s="780">
        <f t="shared" ref="G174:L183" si="29">$N25</f>
        <v>1</v>
      </c>
      <c r="H174" s="291">
        <f t="shared" si="29"/>
        <v>1</v>
      </c>
      <c r="I174" s="292">
        <f t="shared" si="29"/>
        <v>1</v>
      </c>
      <c r="J174" s="292">
        <f t="shared" si="29"/>
        <v>1</v>
      </c>
      <c r="K174" s="292">
        <f t="shared" si="29"/>
        <v>1</v>
      </c>
      <c r="L174" s="292">
        <f t="shared" si="29"/>
        <v>1</v>
      </c>
      <c r="M174" s="1318"/>
      <c r="N174" s="322">
        <f t="shared" ref="N174:AA174" si="30">$N25</f>
        <v>1</v>
      </c>
      <c r="O174" s="323">
        <f t="shared" si="30"/>
        <v>1</v>
      </c>
      <c r="P174" s="324">
        <f t="shared" si="30"/>
        <v>1</v>
      </c>
      <c r="Q174" s="33">
        <f t="shared" si="30"/>
        <v>1</v>
      </c>
      <c r="R174" s="32">
        <f t="shared" si="30"/>
        <v>1</v>
      </c>
      <c r="S174" s="32">
        <f t="shared" si="30"/>
        <v>1</v>
      </c>
      <c r="T174" s="32">
        <f t="shared" si="30"/>
        <v>1</v>
      </c>
      <c r="U174" s="32">
        <f t="shared" si="30"/>
        <v>1</v>
      </c>
      <c r="V174" s="32">
        <f t="shared" si="30"/>
        <v>1</v>
      </c>
      <c r="W174" s="32">
        <f t="shared" si="30"/>
        <v>1</v>
      </c>
      <c r="X174" s="32">
        <f t="shared" si="30"/>
        <v>1</v>
      </c>
      <c r="Y174" s="325">
        <f t="shared" si="30"/>
        <v>1</v>
      </c>
      <c r="Z174" s="325">
        <f t="shared" si="30"/>
        <v>1</v>
      </c>
      <c r="AA174" s="18">
        <f t="shared" si="30"/>
        <v>1</v>
      </c>
      <c r="AB174" s="18"/>
      <c r="AC174" s="18"/>
    </row>
    <row r="175" spans="2:29" ht="20.100000000000001" customHeight="1">
      <c r="B175" s="328" t="str">
        <f t="shared" si="15"/>
        <v>PRODUCTIVITY Target</v>
      </c>
      <c r="C175" s="329"/>
      <c r="D175" s="330" t="s">
        <v>16</v>
      </c>
      <c r="E175" s="331" t="s">
        <v>16</v>
      </c>
      <c r="F175" s="14">
        <v>0</v>
      </c>
      <c r="G175" s="332">
        <f t="shared" si="29"/>
        <v>0</v>
      </c>
      <c r="H175" s="34">
        <f t="shared" si="29"/>
        <v>0</v>
      </c>
      <c r="I175" s="333">
        <f t="shared" si="29"/>
        <v>0</v>
      </c>
      <c r="J175" s="333">
        <f t="shared" si="29"/>
        <v>0</v>
      </c>
      <c r="K175" s="333">
        <f t="shared" si="29"/>
        <v>0</v>
      </c>
      <c r="L175" s="333">
        <f t="shared" si="29"/>
        <v>0</v>
      </c>
      <c r="M175" s="1321"/>
      <c r="N175" s="334">
        <f t="shared" ref="N175:AA175" si="31">$N26</f>
        <v>0</v>
      </c>
      <c r="O175" s="335">
        <f t="shared" si="31"/>
        <v>0</v>
      </c>
      <c r="P175" s="336">
        <f t="shared" si="31"/>
        <v>0</v>
      </c>
      <c r="Q175" s="34">
        <f t="shared" si="31"/>
        <v>0</v>
      </c>
      <c r="R175" s="34">
        <f t="shared" si="31"/>
        <v>0</v>
      </c>
      <c r="S175" s="34">
        <f t="shared" si="31"/>
        <v>0</v>
      </c>
      <c r="T175" s="34">
        <f t="shared" si="31"/>
        <v>0</v>
      </c>
      <c r="U175" s="34">
        <f t="shared" si="31"/>
        <v>0</v>
      </c>
      <c r="V175" s="34">
        <f t="shared" si="31"/>
        <v>0</v>
      </c>
      <c r="W175" s="34">
        <f t="shared" si="31"/>
        <v>0</v>
      </c>
      <c r="X175" s="34">
        <f t="shared" si="31"/>
        <v>0</v>
      </c>
      <c r="Y175" s="337">
        <f t="shared" si="31"/>
        <v>0</v>
      </c>
      <c r="Z175" s="337">
        <f t="shared" si="31"/>
        <v>0</v>
      </c>
      <c r="AA175" s="14">
        <f t="shared" si="31"/>
        <v>0</v>
      </c>
      <c r="AB175" s="14"/>
      <c r="AC175" s="14"/>
    </row>
    <row r="176" spans="2:29" s="10" customFormat="1" ht="20.100000000000001" customHeight="1">
      <c r="B176" s="7" t="str">
        <f t="shared" si="15"/>
        <v>GFI Score Target</v>
      </c>
      <c r="C176" s="118"/>
      <c r="D176" s="8" t="str">
        <f t="shared" ref="D176:F181" si="32">D27</f>
        <v>Score</v>
      </c>
      <c r="E176" s="326" t="str">
        <f t="shared" si="32"/>
        <v>IPM</v>
      </c>
      <c r="F176" s="297" t="str">
        <f t="shared" si="32"/>
        <v>&gt;</v>
      </c>
      <c r="G176" s="784">
        <f t="shared" si="29"/>
        <v>9</v>
      </c>
      <c r="H176" s="338">
        <f t="shared" si="29"/>
        <v>9</v>
      </c>
      <c r="I176" s="339">
        <f t="shared" si="29"/>
        <v>9</v>
      </c>
      <c r="J176" s="339">
        <f t="shared" si="29"/>
        <v>9</v>
      </c>
      <c r="K176" s="339">
        <f t="shared" si="29"/>
        <v>9</v>
      </c>
      <c r="L176" s="339">
        <f t="shared" si="29"/>
        <v>9</v>
      </c>
      <c r="M176" s="1322"/>
      <c r="N176" s="340">
        <f t="shared" ref="N176:AA176" si="33">$N27</f>
        <v>9</v>
      </c>
      <c r="O176" s="35">
        <f t="shared" si="33"/>
        <v>9</v>
      </c>
      <c r="P176" s="341">
        <f t="shared" si="33"/>
        <v>9</v>
      </c>
      <c r="Q176" s="28">
        <f t="shared" si="33"/>
        <v>9</v>
      </c>
      <c r="R176" s="35">
        <f t="shared" si="33"/>
        <v>9</v>
      </c>
      <c r="S176" s="35">
        <f t="shared" si="33"/>
        <v>9</v>
      </c>
      <c r="T176" s="35">
        <f t="shared" si="33"/>
        <v>9</v>
      </c>
      <c r="U176" s="35">
        <f t="shared" si="33"/>
        <v>9</v>
      </c>
      <c r="V176" s="35">
        <f t="shared" si="33"/>
        <v>9</v>
      </c>
      <c r="W176" s="35">
        <f t="shared" si="33"/>
        <v>9</v>
      </c>
      <c r="X176" s="28">
        <f t="shared" si="33"/>
        <v>9</v>
      </c>
      <c r="Y176" s="295">
        <f t="shared" si="33"/>
        <v>9</v>
      </c>
      <c r="Z176" s="295">
        <f t="shared" si="33"/>
        <v>9</v>
      </c>
      <c r="AA176" s="9">
        <f t="shared" si="33"/>
        <v>9</v>
      </c>
      <c r="AB176" s="9"/>
      <c r="AC176" s="9"/>
    </row>
    <row r="177" spans="2:29" s="10" customFormat="1" ht="20.100000000000001" customHeight="1">
      <c r="B177" s="7" t="str">
        <f t="shared" si="15"/>
        <v>GFI Score:  MANUFACTURING Target</v>
      </c>
      <c r="C177" s="118"/>
      <c r="D177" s="8" t="str">
        <f t="shared" si="32"/>
        <v>Score</v>
      </c>
      <c r="E177" s="326" t="str">
        <f t="shared" si="32"/>
        <v>IPM</v>
      </c>
      <c r="F177" s="297" t="str">
        <f t="shared" si="32"/>
        <v>&gt;</v>
      </c>
      <c r="G177" s="784">
        <f t="shared" si="29"/>
        <v>9</v>
      </c>
      <c r="H177" s="338">
        <f t="shared" si="29"/>
        <v>9</v>
      </c>
      <c r="I177" s="339">
        <f t="shared" si="29"/>
        <v>9</v>
      </c>
      <c r="J177" s="339">
        <f t="shared" si="29"/>
        <v>9</v>
      </c>
      <c r="K177" s="339">
        <f t="shared" si="29"/>
        <v>9</v>
      </c>
      <c r="L177" s="339">
        <f t="shared" si="29"/>
        <v>9</v>
      </c>
      <c r="M177" s="1322"/>
      <c r="N177" s="340">
        <f t="shared" ref="N177:AA177" si="34">$N28</f>
        <v>9</v>
      </c>
      <c r="O177" s="35">
        <f t="shared" si="34"/>
        <v>9</v>
      </c>
      <c r="P177" s="341">
        <f t="shared" si="34"/>
        <v>9</v>
      </c>
      <c r="Q177" s="28">
        <f t="shared" si="34"/>
        <v>9</v>
      </c>
      <c r="R177" s="35">
        <f t="shared" si="34"/>
        <v>9</v>
      </c>
      <c r="S177" s="35">
        <f t="shared" si="34"/>
        <v>9</v>
      </c>
      <c r="T177" s="35">
        <f t="shared" si="34"/>
        <v>9</v>
      </c>
      <c r="U177" s="35">
        <f t="shared" si="34"/>
        <v>9</v>
      </c>
      <c r="V177" s="35">
        <f t="shared" si="34"/>
        <v>9</v>
      </c>
      <c r="W177" s="35">
        <f t="shared" si="34"/>
        <v>9</v>
      </c>
      <c r="X177" s="28">
        <f t="shared" si="34"/>
        <v>9</v>
      </c>
      <c r="Y177" s="295">
        <f t="shared" si="34"/>
        <v>9</v>
      </c>
      <c r="Z177" s="295">
        <f t="shared" si="34"/>
        <v>9</v>
      </c>
      <c r="AA177" s="9">
        <f t="shared" si="34"/>
        <v>9</v>
      </c>
      <c r="AB177" s="9"/>
      <c r="AC177" s="9"/>
    </row>
    <row r="178" spans="2:29" s="10" customFormat="1" ht="20.100000000000001" customHeight="1">
      <c r="B178" s="7" t="str">
        <f t="shared" si="15"/>
        <v>GFI Score:  AMM Target</v>
      </c>
      <c r="C178" s="118"/>
      <c r="D178" s="8" t="str">
        <f t="shared" si="32"/>
        <v>Score</v>
      </c>
      <c r="E178" s="326" t="str">
        <f t="shared" si="32"/>
        <v>IPM</v>
      </c>
      <c r="F178" s="297" t="str">
        <f t="shared" si="32"/>
        <v>&gt;</v>
      </c>
      <c r="G178" s="784">
        <f t="shared" si="29"/>
        <v>9</v>
      </c>
      <c r="H178" s="338">
        <f t="shared" si="29"/>
        <v>9</v>
      </c>
      <c r="I178" s="339">
        <f t="shared" si="29"/>
        <v>9</v>
      </c>
      <c r="J178" s="339">
        <f t="shared" si="29"/>
        <v>9</v>
      </c>
      <c r="K178" s="339">
        <f t="shared" si="29"/>
        <v>9</v>
      </c>
      <c r="L178" s="339">
        <f t="shared" si="29"/>
        <v>9</v>
      </c>
      <c r="M178" s="1322"/>
      <c r="N178" s="340">
        <f t="shared" ref="N178:AA178" si="35">$N29</f>
        <v>9</v>
      </c>
      <c r="O178" s="35">
        <f t="shared" si="35"/>
        <v>9</v>
      </c>
      <c r="P178" s="341">
        <f t="shared" si="35"/>
        <v>9</v>
      </c>
      <c r="Q178" s="28">
        <f t="shared" si="35"/>
        <v>9</v>
      </c>
      <c r="R178" s="35">
        <f t="shared" si="35"/>
        <v>9</v>
      </c>
      <c r="S178" s="35">
        <f t="shared" si="35"/>
        <v>9</v>
      </c>
      <c r="T178" s="35">
        <f t="shared" si="35"/>
        <v>9</v>
      </c>
      <c r="U178" s="35">
        <f t="shared" si="35"/>
        <v>9</v>
      </c>
      <c r="V178" s="35">
        <f t="shared" si="35"/>
        <v>9</v>
      </c>
      <c r="W178" s="35">
        <f t="shared" si="35"/>
        <v>9</v>
      </c>
      <c r="X178" s="28">
        <f t="shared" si="35"/>
        <v>9</v>
      </c>
      <c r="Y178" s="295">
        <f t="shared" si="35"/>
        <v>9</v>
      </c>
      <c r="Z178" s="295">
        <f t="shared" si="35"/>
        <v>9</v>
      </c>
      <c r="AA178" s="9">
        <f t="shared" si="35"/>
        <v>9</v>
      </c>
      <c r="AB178" s="9"/>
      <c r="AC178" s="9"/>
    </row>
    <row r="179" spans="2:29" s="10" customFormat="1" ht="20.100000000000001" customHeight="1">
      <c r="B179" s="7" t="str">
        <f t="shared" si="15"/>
        <v>GFI Score:  QUALITY Target</v>
      </c>
      <c r="C179" s="118"/>
      <c r="D179" s="8" t="str">
        <f t="shared" si="32"/>
        <v>Score</v>
      </c>
      <c r="E179" s="326" t="str">
        <f t="shared" si="32"/>
        <v>IPM</v>
      </c>
      <c r="F179" s="297" t="str">
        <f t="shared" si="32"/>
        <v>&gt;</v>
      </c>
      <c r="G179" s="784">
        <f t="shared" si="29"/>
        <v>9</v>
      </c>
      <c r="H179" s="338">
        <f t="shared" si="29"/>
        <v>9</v>
      </c>
      <c r="I179" s="339">
        <f t="shared" si="29"/>
        <v>9</v>
      </c>
      <c r="J179" s="339">
        <f t="shared" si="29"/>
        <v>9</v>
      </c>
      <c r="K179" s="339">
        <f t="shared" si="29"/>
        <v>9</v>
      </c>
      <c r="L179" s="339">
        <f t="shared" si="29"/>
        <v>9</v>
      </c>
      <c r="M179" s="1322"/>
      <c r="N179" s="340">
        <f t="shared" ref="N179:AA179" si="36">$N30</f>
        <v>9</v>
      </c>
      <c r="O179" s="35">
        <f t="shared" si="36"/>
        <v>9</v>
      </c>
      <c r="P179" s="341">
        <f t="shared" si="36"/>
        <v>9</v>
      </c>
      <c r="Q179" s="28">
        <f t="shared" si="36"/>
        <v>9</v>
      </c>
      <c r="R179" s="35">
        <f t="shared" si="36"/>
        <v>9</v>
      </c>
      <c r="S179" s="35">
        <f t="shared" si="36"/>
        <v>9</v>
      </c>
      <c r="T179" s="35">
        <f t="shared" si="36"/>
        <v>9</v>
      </c>
      <c r="U179" s="35">
        <f t="shared" si="36"/>
        <v>9</v>
      </c>
      <c r="V179" s="35">
        <f t="shared" si="36"/>
        <v>9</v>
      </c>
      <c r="W179" s="35">
        <f t="shared" si="36"/>
        <v>9</v>
      </c>
      <c r="X179" s="28">
        <f t="shared" si="36"/>
        <v>9</v>
      </c>
      <c r="Y179" s="295">
        <f t="shared" si="36"/>
        <v>9</v>
      </c>
      <c r="Z179" s="295">
        <f t="shared" si="36"/>
        <v>9</v>
      </c>
      <c r="AA179" s="9">
        <f t="shared" si="36"/>
        <v>9</v>
      </c>
      <c r="AB179" s="9"/>
      <c r="AC179" s="9"/>
    </row>
    <row r="180" spans="2:29" s="10" customFormat="1" ht="20.100000000000001" customHeight="1">
      <c r="B180" s="7" t="str">
        <f t="shared" si="15"/>
        <v>Asset Intensity  Target</v>
      </c>
      <c r="C180" s="118"/>
      <c r="D180" s="8" t="str">
        <f t="shared" si="32"/>
        <v>%</v>
      </c>
      <c r="E180" s="326" t="str">
        <f t="shared" si="32"/>
        <v>IPM</v>
      </c>
      <c r="F180" s="297" t="str">
        <f t="shared" si="32"/>
        <v>&gt;</v>
      </c>
      <c r="G180" s="784">
        <f t="shared" si="29"/>
        <v>0.70299999999999996</v>
      </c>
      <c r="H180" s="338">
        <f t="shared" si="29"/>
        <v>0.70299999999999996</v>
      </c>
      <c r="I180" s="339">
        <f t="shared" si="29"/>
        <v>0.70299999999999996</v>
      </c>
      <c r="J180" s="339">
        <f t="shared" si="29"/>
        <v>0.70299999999999996</v>
      </c>
      <c r="K180" s="339">
        <f t="shared" si="29"/>
        <v>0.70299999999999996</v>
      </c>
      <c r="L180" s="339">
        <f t="shared" si="29"/>
        <v>0.70299999999999996</v>
      </c>
      <c r="M180" s="1322"/>
      <c r="N180" s="340">
        <f t="shared" ref="N180:AA180" si="37">$N31</f>
        <v>0.70299999999999996</v>
      </c>
      <c r="O180" s="35">
        <f t="shared" si="37"/>
        <v>0.70299999999999996</v>
      </c>
      <c r="P180" s="341">
        <f t="shared" si="37"/>
        <v>0.70299999999999996</v>
      </c>
      <c r="Q180" s="28">
        <f t="shared" si="37"/>
        <v>0.70299999999999996</v>
      </c>
      <c r="R180" s="35">
        <f t="shared" si="37"/>
        <v>0.70299999999999996</v>
      </c>
      <c r="S180" s="35">
        <f t="shared" si="37"/>
        <v>0.70299999999999996</v>
      </c>
      <c r="T180" s="35">
        <f t="shared" si="37"/>
        <v>0.70299999999999996</v>
      </c>
      <c r="U180" s="35">
        <f t="shared" si="37"/>
        <v>0.70299999999999996</v>
      </c>
      <c r="V180" s="35">
        <f t="shared" si="37"/>
        <v>0.70299999999999996</v>
      </c>
      <c r="W180" s="35">
        <f t="shared" si="37"/>
        <v>0.70299999999999996</v>
      </c>
      <c r="X180" s="28">
        <f t="shared" si="37"/>
        <v>0.70299999999999996</v>
      </c>
      <c r="Y180" s="295">
        <f t="shared" si="37"/>
        <v>0.70299999999999996</v>
      </c>
      <c r="Z180" s="295">
        <f t="shared" si="37"/>
        <v>0.70299999999999996</v>
      </c>
      <c r="AA180" s="9">
        <f t="shared" si="37"/>
        <v>0.70299999999999996</v>
      </c>
      <c r="AB180" s="9"/>
      <c r="AC180" s="9"/>
    </row>
    <row r="181" spans="2:29" s="10" customFormat="1" ht="20.100000000000001" customHeight="1">
      <c r="B181" s="7" t="str">
        <f t="shared" si="15"/>
        <v>Total Factory Productivity Target</v>
      </c>
      <c r="C181" s="118"/>
      <c r="D181" s="8" t="str">
        <f t="shared" si="32"/>
        <v>Ton/Head</v>
      </c>
      <c r="E181" s="326" t="str">
        <f t="shared" si="32"/>
        <v>IPM</v>
      </c>
      <c r="F181" s="297" t="str">
        <f t="shared" si="32"/>
        <v>&gt;</v>
      </c>
      <c r="G181" s="342">
        <f t="shared" si="29"/>
        <v>1.6551932367149758</v>
      </c>
      <c r="H181" s="343">
        <f t="shared" si="29"/>
        <v>1.6551932367149758</v>
      </c>
      <c r="I181" s="344">
        <f t="shared" si="29"/>
        <v>1.6551932367149758</v>
      </c>
      <c r="J181" s="344">
        <f t="shared" si="29"/>
        <v>1.6551932367149758</v>
      </c>
      <c r="K181" s="344">
        <f t="shared" si="29"/>
        <v>1.6551932367149758</v>
      </c>
      <c r="L181" s="344">
        <f t="shared" si="29"/>
        <v>1.6551932367149758</v>
      </c>
      <c r="M181" s="1323"/>
      <c r="N181" s="345">
        <f t="shared" ref="N181:AA181" si="38">$N32</f>
        <v>1.6551932367149758</v>
      </c>
      <c r="O181" s="346">
        <f t="shared" si="38"/>
        <v>1.6551932367149758</v>
      </c>
      <c r="P181" s="347">
        <f t="shared" si="38"/>
        <v>1.6551932367149758</v>
      </c>
      <c r="Q181" s="348">
        <f t="shared" si="38"/>
        <v>1.6551932367149758</v>
      </c>
      <c r="R181" s="348">
        <f t="shared" si="38"/>
        <v>1.6551932367149758</v>
      </c>
      <c r="S181" s="348">
        <f t="shared" si="38"/>
        <v>1.6551932367149758</v>
      </c>
      <c r="T181" s="348">
        <f t="shared" si="38"/>
        <v>1.6551932367149758</v>
      </c>
      <c r="U181" s="348">
        <f t="shared" si="38"/>
        <v>1.6551932367149758</v>
      </c>
      <c r="V181" s="348">
        <f t="shared" si="38"/>
        <v>1.6551932367149758</v>
      </c>
      <c r="W181" s="348">
        <f t="shared" si="38"/>
        <v>1.6551932367149758</v>
      </c>
      <c r="X181" s="348">
        <f t="shared" si="38"/>
        <v>1.6551932367149758</v>
      </c>
      <c r="Y181" s="295">
        <f t="shared" si="38"/>
        <v>1.6551932367149758</v>
      </c>
      <c r="Z181" s="295">
        <f t="shared" si="38"/>
        <v>1.6551932367149758</v>
      </c>
      <c r="AA181" s="9">
        <f t="shared" si="38"/>
        <v>1.6551932367149758</v>
      </c>
      <c r="AB181" s="9"/>
      <c r="AC181" s="9"/>
    </row>
    <row r="182" spans="2:29" ht="20.100000000000001" customHeight="1">
      <c r="B182" s="349" t="str">
        <f t="shared" si="15"/>
        <v>COST CONTROL Target</v>
      </c>
      <c r="C182" s="350"/>
      <c r="D182" s="351" t="s">
        <v>16</v>
      </c>
      <c r="E182" s="352" t="s">
        <v>16</v>
      </c>
      <c r="F182" s="353" t="s">
        <v>16</v>
      </c>
      <c r="G182" s="783">
        <f t="shared" si="29"/>
        <v>0</v>
      </c>
      <c r="H182" s="36">
        <f t="shared" si="29"/>
        <v>0</v>
      </c>
      <c r="I182" s="354">
        <f t="shared" si="29"/>
        <v>0</v>
      </c>
      <c r="J182" s="354">
        <f t="shared" si="29"/>
        <v>0</v>
      </c>
      <c r="K182" s="354">
        <f t="shared" si="29"/>
        <v>0</v>
      </c>
      <c r="L182" s="354">
        <f t="shared" si="29"/>
        <v>0</v>
      </c>
      <c r="M182" s="1324"/>
      <c r="N182" s="355">
        <f t="shared" ref="N182:AA182" si="39">$N33</f>
        <v>0</v>
      </c>
      <c r="O182" s="356">
        <f t="shared" si="39"/>
        <v>0</v>
      </c>
      <c r="P182" s="357">
        <f t="shared" si="39"/>
        <v>0</v>
      </c>
      <c r="Q182" s="36">
        <f t="shared" si="39"/>
        <v>0</v>
      </c>
      <c r="R182" s="36">
        <f t="shared" si="39"/>
        <v>0</v>
      </c>
      <c r="S182" s="36">
        <f t="shared" si="39"/>
        <v>0</v>
      </c>
      <c r="T182" s="36">
        <f t="shared" si="39"/>
        <v>0</v>
      </c>
      <c r="U182" s="36">
        <f t="shared" si="39"/>
        <v>0</v>
      </c>
      <c r="V182" s="36">
        <f t="shared" si="39"/>
        <v>0</v>
      </c>
      <c r="W182" s="36">
        <f t="shared" si="39"/>
        <v>0</v>
      </c>
      <c r="X182" s="36">
        <f t="shared" si="39"/>
        <v>0</v>
      </c>
      <c r="Y182" s="358">
        <f t="shared" si="39"/>
        <v>0</v>
      </c>
      <c r="Z182" s="358">
        <f t="shared" si="39"/>
        <v>0</v>
      </c>
      <c r="AA182" s="15">
        <f t="shared" si="39"/>
        <v>0</v>
      </c>
      <c r="AB182" s="15"/>
      <c r="AC182" s="15"/>
    </row>
    <row r="183" spans="2:29" s="10" customFormat="1" ht="20.100000000000001" customHeight="1">
      <c r="B183" s="7" t="str">
        <f t="shared" si="15"/>
        <v>Cost of Production/ton Target</v>
      </c>
      <c r="C183" s="118"/>
      <c r="D183" s="8" t="str">
        <f t="shared" ref="D183:F186" si="40">D34</f>
        <v>KXOF/ton</v>
      </c>
      <c r="E183" s="296" t="str">
        <f t="shared" si="40"/>
        <v>FC</v>
      </c>
      <c r="F183" s="359" t="str">
        <f t="shared" si="40"/>
        <v>&lt;</v>
      </c>
      <c r="G183" s="782">
        <f t="shared" si="29"/>
        <v>5341.3</v>
      </c>
      <c r="H183" s="782">
        <f t="shared" si="29"/>
        <v>5341.3</v>
      </c>
      <c r="I183" s="782">
        <f t="shared" si="29"/>
        <v>5341.3</v>
      </c>
      <c r="J183" s="782">
        <f t="shared" si="29"/>
        <v>5341.3</v>
      </c>
      <c r="K183" s="782">
        <f t="shared" si="29"/>
        <v>5341.3</v>
      </c>
      <c r="L183" s="782">
        <f t="shared" si="29"/>
        <v>5341.3</v>
      </c>
      <c r="M183" s="782"/>
      <c r="N183" s="782">
        <f t="shared" ref="N183:AA183" si="41">$N34</f>
        <v>5341.3</v>
      </c>
      <c r="O183" s="782">
        <f t="shared" si="41"/>
        <v>5341.3</v>
      </c>
      <c r="P183" s="782">
        <f t="shared" si="41"/>
        <v>5341.3</v>
      </c>
      <c r="Q183" s="782">
        <f t="shared" si="41"/>
        <v>5341.3</v>
      </c>
      <c r="R183" s="782">
        <f t="shared" si="41"/>
        <v>5341.3</v>
      </c>
      <c r="S183" s="782">
        <f t="shared" si="41"/>
        <v>5341.3</v>
      </c>
      <c r="T183" s="782">
        <f t="shared" si="41"/>
        <v>5341.3</v>
      </c>
      <c r="U183" s="782">
        <f t="shared" si="41"/>
        <v>5341.3</v>
      </c>
      <c r="V183" s="782">
        <f t="shared" si="41"/>
        <v>5341.3</v>
      </c>
      <c r="W183" s="782">
        <f t="shared" si="41"/>
        <v>5341.3</v>
      </c>
      <c r="X183" s="782">
        <f t="shared" si="41"/>
        <v>5341.3</v>
      </c>
      <c r="Y183" s="782">
        <f t="shared" si="41"/>
        <v>5341.3</v>
      </c>
      <c r="Z183" s="782">
        <f t="shared" si="41"/>
        <v>5341.3</v>
      </c>
      <c r="AA183" s="782">
        <f t="shared" si="41"/>
        <v>5341.3</v>
      </c>
      <c r="AB183" s="9"/>
      <c r="AC183" s="9"/>
    </row>
    <row r="184" spans="2:29" s="10" customFormat="1" ht="19.5" customHeight="1">
      <c r="B184" s="7" t="str">
        <f t="shared" si="15"/>
        <v>Conversion Cost/ton Target</v>
      </c>
      <c r="C184" s="118"/>
      <c r="D184" s="8" t="str">
        <f t="shared" si="40"/>
        <v>KXOF/ton</v>
      </c>
      <c r="E184" s="296" t="str">
        <f t="shared" si="40"/>
        <v>FC</v>
      </c>
      <c r="F184" s="359" t="str">
        <f t="shared" si="40"/>
        <v>&lt;</v>
      </c>
      <c r="G184" s="782">
        <f t="shared" ref="G184:L191" si="42">$N35</f>
        <v>2117.1</v>
      </c>
      <c r="H184" s="782">
        <f t="shared" si="42"/>
        <v>2117.1</v>
      </c>
      <c r="I184" s="782">
        <f t="shared" si="42"/>
        <v>2117.1</v>
      </c>
      <c r="J184" s="782">
        <f t="shared" si="42"/>
        <v>2117.1</v>
      </c>
      <c r="K184" s="782">
        <f t="shared" si="42"/>
        <v>2117.1</v>
      </c>
      <c r="L184" s="782">
        <f t="shared" si="42"/>
        <v>2117.1</v>
      </c>
      <c r="M184" s="782"/>
      <c r="N184" s="782">
        <f t="shared" ref="N184:AA184" si="43">$N35</f>
        <v>2117.1</v>
      </c>
      <c r="O184" s="782">
        <f t="shared" si="43"/>
        <v>2117.1</v>
      </c>
      <c r="P184" s="782">
        <f t="shared" si="43"/>
        <v>2117.1</v>
      </c>
      <c r="Q184" s="782">
        <f t="shared" si="43"/>
        <v>2117.1</v>
      </c>
      <c r="R184" s="782">
        <f t="shared" si="43"/>
        <v>2117.1</v>
      </c>
      <c r="S184" s="782">
        <f t="shared" si="43"/>
        <v>2117.1</v>
      </c>
      <c r="T184" s="782">
        <f t="shared" si="43"/>
        <v>2117.1</v>
      </c>
      <c r="U184" s="782">
        <f t="shared" si="43"/>
        <v>2117.1</v>
      </c>
      <c r="V184" s="782">
        <f t="shared" si="43"/>
        <v>2117.1</v>
      </c>
      <c r="W184" s="782">
        <f t="shared" si="43"/>
        <v>2117.1</v>
      </c>
      <c r="X184" s="782">
        <f t="shared" si="43"/>
        <v>2117.1</v>
      </c>
      <c r="Y184" s="782">
        <f t="shared" si="43"/>
        <v>2117.1</v>
      </c>
      <c r="Z184" s="782">
        <f t="shared" si="43"/>
        <v>2117.1</v>
      </c>
      <c r="AA184" s="782">
        <f t="shared" si="43"/>
        <v>2117.1</v>
      </c>
      <c r="AB184" s="9"/>
      <c r="AC184" s="9"/>
    </row>
    <row r="185" spans="2:29" s="10" customFormat="1" ht="20.100000000000001" customHeight="1">
      <c r="B185" s="7" t="str">
        <f t="shared" si="15"/>
        <v>OPEX Savings Target</v>
      </c>
      <c r="C185" s="118"/>
      <c r="D185" s="8" t="str">
        <f t="shared" si="40"/>
        <v>KXOF</v>
      </c>
      <c r="E185" s="296" t="str">
        <f t="shared" si="40"/>
        <v>IPM</v>
      </c>
      <c r="F185" s="359" t="str">
        <f t="shared" si="40"/>
        <v>&gt;</v>
      </c>
      <c r="G185" s="782">
        <f t="shared" si="42"/>
        <v>55104.725009999995</v>
      </c>
      <c r="H185" s="782">
        <f t="shared" si="42"/>
        <v>55104.725009999995</v>
      </c>
      <c r="I185" s="782">
        <f t="shared" si="42"/>
        <v>55104.725009999995</v>
      </c>
      <c r="J185" s="782">
        <f t="shared" si="42"/>
        <v>55104.725009999995</v>
      </c>
      <c r="K185" s="782">
        <f t="shared" si="42"/>
        <v>55104.725009999995</v>
      </c>
      <c r="L185" s="782">
        <f t="shared" si="42"/>
        <v>55104.725009999995</v>
      </c>
      <c r="M185" s="782"/>
      <c r="N185" s="782">
        <f t="shared" ref="N185:AA185" si="44">$N36</f>
        <v>55104.725009999995</v>
      </c>
      <c r="O185" s="782">
        <f t="shared" si="44"/>
        <v>55104.725009999995</v>
      </c>
      <c r="P185" s="782">
        <f t="shared" si="44"/>
        <v>55104.725009999995</v>
      </c>
      <c r="Q185" s="782">
        <f t="shared" si="44"/>
        <v>55104.725009999995</v>
      </c>
      <c r="R185" s="782">
        <f t="shared" si="44"/>
        <v>55104.725009999995</v>
      </c>
      <c r="S185" s="782">
        <f t="shared" si="44"/>
        <v>55104.725009999995</v>
      </c>
      <c r="T185" s="782">
        <f t="shared" si="44"/>
        <v>55104.725009999995</v>
      </c>
      <c r="U185" s="782">
        <f t="shared" si="44"/>
        <v>55104.725009999995</v>
      </c>
      <c r="V185" s="782">
        <f t="shared" si="44"/>
        <v>55104.725009999995</v>
      </c>
      <c r="W185" s="782">
        <f t="shared" si="44"/>
        <v>55104.725009999995</v>
      </c>
      <c r="X185" s="782">
        <f t="shared" si="44"/>
        <v>55104.725009999995</v>
      </c>
      <c r="Y185" s="782">
        <f t="shared" si="44"/>
        <v>55104.725009999995</v>
      </c>
      <c r="Z185" s="782">
        <f t="shared" si="44"/>
        <v>55104.725009999995</v>
      </c>
      <c r="AA185" s="782">
        <f t="shared" si="44"/>
        <v>55104.725009999995</v>
      </c>
      <c r="AB185" s="9"/>
      <c r="AC185" s="9"/>
    </row>
    <row r="186" spans="2:29" s="10" customFormat="1" ht="20.100000000000001" customHeight="1">
      <c r="B186" s="7" t="str">
        <f t="shared" si="15"/>
        <v>% OPEX Savings Target</v>
      </c>
      <c r="C186" s="118"/>
      <c r="D186" s="8" t="str">
        <f t="shared" si="40"/>
        <v>%</v>
      </c>
      <c r="E186" s="296" t="str">
        <f t="shared" si="40"/>
        <v>IPM</v>
      </c>
      <c r="F186" s="359" t="str">
        <f t="shared" si="40"/>
        <v>&gt;</v>
      </c>
      <c r="G186" s="782">
        <f t="shared" si="42"/>
        <v>1.25E-3</v>
      </c>
      <c r="H186" s="782">
        <f t="shared" si="42"/>
        <v>1.25E-3</v>
      </c>
      <c r="I186" s="782">
        <f t="shared" si="42"/>
        <v>1.25E-3</v>
      </c>
      <c r="J186" s="782">
        <f t="shared" si="42"/>
        <v>1.25E-3</v>
      </c>
      <c r="K186" s="782">
        <f t="shared" si="42"/>
        <v>1.25E-3</v>
      </c>
      <c r="L186" s="782">
        <f t="shared" si="42"/>
        <v>1.25E-3</v>
      </c>
      <c r="M186" s="782"/>
      <c r="N186" s="782">
        <f t="shared" ref="N186:AA186" si="45">$N37</f>
        <v>1.25E-3</v>
      </c>
      <c r="O186" s="782">
        <f t="shared" si="45"/>
        <v>1.25E-3</v>
      </c>
      <c r="P186" s="782">
        <f t="shared" si="45"/>
        <v>1.25E-3</v>
      </c>
      <c r="Q186" s="782">
        <f t="shared" si="45"/>
        <v>1.25E-3</v>
      </c>
      <c r="R186" s="782">
        <f t="shared" si="45"/>
        <v>1.25E-3</v>
      </c>
      <c r="S186" s="782">
        <f t="shared" si="45"/>
        <v>1.25E-3</v>
      </c>
      <c r="T186" s="782">
        <f t="shared" si="45"/>
        <v>1.25E-3</v>
      </c>
      <c r="U186" s="782">
        <f t="shared" si="45"/>
        <v>1.25E-3</v>
      </c>
      <c r="V186" s="782">
        <f t="shared" si="45"/>
        <v>1.25E-3</v>
      </c>
      <c r="W186" s="782">
        <f t="shared" si="45"/>
        <v>1.25E-3</v>
      </c>
      <c r="X186" s="782">
        <f t="shared" si="45"/>
        <v>1.25E-3</v>
      </c>
      <c r="Y186" s="782">
        <f t="shared" si="45"/>
        <v>1.25E-3</v>
      </c>
      <c r="Z186" s="782">
        <f t="shared" si="45"/>
        <v>1.25E-3</v>
      </c>
      <c r="AA186" s="782">
        <f t="shared" si="45"/>
        <v>1.25E-3</v>
      </c>
      <c r="AB186" s="9"/>
      <c r="AC186" s="9"/>
    </row>
    <row r="187" spans="2:29" s="10" customFormat="1" ht="20.100000000000001" customHeight="1">
      <c r="B187" s="7" t="str">
        <f t="shared" si="15"/>
        <v>Controllable Variances Target</v>
      </c>
      <c r="C187" s="118"/>
      <c r="D187" s="8" t="str">
        <f>D38</f>
        <v>KXOF</v>
      </c>
      <c r="E187" s="296" t="str">
        <f t="shared" ref="E187:F190" si="46">E39</f>
        <v>FC</v>
      </c>
      <c r="F187" s="359" t="str">
        <f t="shared" si="46"/>
        <v>+-</v>
      </c>
      <c r="G187" s="782">
        <f t="shared" si="42"/>
        <v>0</v>
      </c>
      <c r="H187" s="782">
        <f t="shared" si="42"/>
        <v>0</v>
      </c>
      <c r="I187" s="782">
        <f t="shared" si="42"/>
        <v>0</v>
      </c>
      <c r="J187" s="782">
        <f t="shared" si="42"/>
        <v>0</v>
      </c>
      <c r="K187" s="782">
        <f t="shared" si="42"/>
        <v>0</v>
      </c>
      <c r="L187" s="782">
        <f t="shared" si="42"/>
        <v>0</v>
      </c>
      <c r="M187" s="782"/>
      <c r="N187" s="782">
        <f t="shared" ref="N187:AA187" si="47">$N38</f>
        <v>0</v>
      </c>
      <c r="O187" s="782">
        <f t="shared" si="47"/>
        <v>0</v>
      </c>
      <c r="P187" s="782">
        <f t="shared" si="47"/>
        <v>0</v>
      </c>
      <c r="Q187" s="782">
        <f t="shared" si="47"/>
        <v>0</v>
      </c>
      <c r="R187" s="782">
        <f t="shared" si="47"/>
        <v>0</v>
      </c>
      <c r="S187" s="782">
        <f t="shared" si="47"/>
        <v>0</v>
      </c>
      <c r="T187" s="782">
        <f t="shared" si="47"/>
        <v>0</v>
      </c>
      <c r="U187" s="782">
        <f t="shared" si="47"/>
        <v>0</v>
      </c>
      <c r="V187" s="782">
        <f t="shared" si="47"/>
        <v>0</v>
      </c>
      <c r="W187" s="782">
        <f t="shared" si="47"/>
        <v>0</v>
      </c>
      <c r="X187" s="782">
        <f t="shared" si="47"/>
        <v>0</v>
      </c>
      <c r="Y187" s="782">
        <f t="shared" si="47"/>
        <v>0</v>
      </c>
      <c r="Z187" s="782">
        <f t="shared" si="47"/>
        <v>0</v>
      </c>
      <c r="AA187" s="782">
        <f t="shared" si="47"/>
        <v>0</v>
      </c>
      <c r="AB187" s="9"/>
      <c r="AC187" s="9"/>
    </row>
    <row r="188" spans="2:29" s="10" customFormat="1" ht="20.100000000000001" customHeight="1">
      <c r="B188" s="7" t="str">
        <f t="shared" si="15"/>
        <v>Material Usage Variance Target</v>
      </c>
      <c r="C188" s="118"/>
      <c r="D188" s="8" t="str">
        <f>D39</f>
        <v>%</v>
      </c>
      <c r="E188" s="296" t="str">
        <f t="shared" si="46"/>
        <v>FC</v>
      </c>
      <c r="F188" s="359" t="str">
        <f t="shared" si="46"/>
        <v>&lt;</v>
      </c>
      <c r="G188" s="782">
        <f t="shared" si="42"/>
        <v>0</v>
      </c>
      <c r="H188" s="782">
        <f t="shared" si="42"/>
        <v>0</v>
      </c>
      <c r="I188" s="782">
        <f t="shared" si="42"/>
        <v>0</v>
      </c>
      <c r="J188" s="782">
        <f t="shared" si="42"/>
        <v>0</v>
      </c>
      <c r="K188" s="782">
        <f t="shared" si="42"/>
        <v>0</v>
      </c>
      <c r="L188" s="782">
        <f t="shared" si="42"/>
        <v>0</v>
      </c>
      <c r="M188" s="782"/>
      <c r="N188" s="782">
        <f t="shared" ref="N188:AA188" si="48">$N39</f>
        <v>0</v>
      </c>
      <c r="O188" s="782">
        <f t="shared" si="48"/>
        <v>0</v>
      </c>
      <c r="P188" s="782">
        <f t="shared" si="48"/>
        <v>0</v>
      </c>
      <c r="Q188" s="782">
        <f t="shared" si="48"/>
        <v>0</v>
      </c>
      <c r="R188" s="782">
        <f t="shared" si="48"/>
        <v>0</v>
      </c>
      <c r="S188" s="782">
        <f t="shared" si="48"/>
        <v>0</v>
      </c>
      <c r="T188" s="782">
        <f t="shared" si="48"/>
        <v>0</v>
      </c>
      <c r="U188" s="782">
        <f t="shared" si="48"/>
        <v>0</v>
      </c>
      <c r="V188" s="782">
        <f t="shared" si="48"/>
        <v>0</v>
      </c>
      <c r="W188" s="782">
        <f t="shared" si="48"/>
        <v>0</v>
      </c>
      <c r="X188" s="782">
        <f t="shared" si="48"/>
        <v>0</v>
      </c>
      <c r="Y188" s="782">
        <f t="shared" si="48"/>
        <v>0</v>
      </c>
      <c r="Z188" s="782">
        <f t="shared" si="48"/>
        <v>0</v>
      </c>
      <c r="AA188" s="782">
        <f t="shared" si="48"/>
        <v>0</v>
      </c>
      <c r="AB188" s="9"/>
      <c r="AC188" s="9"/>
    </row>
    <row r="189" spans="2:29" s="10" customFormat="1" ht="20.100000000000001" customHeight="1">
      <c r="B189" s="7" t="str">
        <f t="shared" si="15"/>
        <v>Factory Fixed Overhead Target</v>
      </c>
      <c r="C189" s="118"/>
      <c r="D189" s="8" t="str">
        <f>D40</f>
        <v>KXOF</v>
      </c>
      <c r="E189" s="326" t="str">
        <f t="shared" si="46"/>
        <v>FC</v>
      </c>
      <c r="F189" s="297" t="str">
        <f t="shared" si="46"/>
        <v>&lt;</v>
      </c>
      <c r="G189" s="782">
        <f t="shared" si="42"/>
        <v>795750</v>
      </c>
      <c r="H189" s="782">
        <f t="shared" si="42"/>
        <v>795750</v>
      </c>
      <c r="I189" s="782">
        <f t="shared" si="42"/>
        <v>795750</v>
      </c>
      <c r="J189" s="782">
        <f t="shared" si="42"/>
        <v>795750</v>
      </c>
      <c r="K189" s="782">
        <f t="shared" si="42"/>
        <v>795750</v>
      </c>
      <c r="L189" s="782">
        <f t="shared" si="42"/>
        <v>795750</v>
      </c>
      <c r="M189" s="782"/>
      <c r="N189" s="782">
        <f t="shared" ref="N189:AA189" si="49">$N40</f>
        <v>795750</v>
      </c>
      <c r="O189" s="782">
        <f t="shared" si="49"/>
        <v>795750</v>
      </c>
      <c r="P189" s="782">
        <f t="shared" si="49"/>
        <v>795750</v>
      </c>
      <c r="Q189" s="782">
        <f t="shared" si="49"/>
        <v>795750</v>
      </c>
      <c r="R189" s="782">
        <f t="shared" si="49"/>
        <v>795750</v>
      </c>
      <c r="S189" s="782">
        <f t="shared" si="49"/>
        <v>795750</v>
      </c>
      <c r="T189" s="782">
        <f t="shared" si="49"/>
        <v>795750</v>
      </c>
      <c r="U189" s="782">
        <f t="shared" si="49"/>
        <v>795750</v>
      </c>
      <c r="V189" s="782">
        <f t="shared" si="49"/>
        <v>795750</v>
      </c>
      <c r="W189" s="782">
        <f t="shared" si="49"/>
        <v>795750</v>
      </c>
      <c r="X189" s="782">
        <f t="shared" si="49"/>
        <v>795750</v>
      </c>
      <c r="Y189" s="782">
        <f t="shared" si="49"/>
        <v>795750</v>
      </c>
      <c r="Z189" s="782">
        <f t="shared" si="49"/>
        <v>795750</v>
      </c>
      <c r="AA189" s="782">
        <f t="shared" si="49"/>
        <v>795750</v>
      </c>
      <c r="AB189" s="9"/>
      <c r="AC189" s="9"/>
    </row>
    <row r="190" spans="2:29" s="10" customFormat="1" ht="20.100000000000001" customHeight="1">
      <c r="B190" s="7" t="str">
        <f t="shared" si="15"/>
        <v>Total Capital Spend  Target</v>
      </c>
      <c r="C190" s="118"/>
      <c r="D190" s="8" t="str">
        <f>D41</f>
        <v>KXOF</v>
      </c>
      <c r="E190" s="326" t="str">
        <f t="shared" si="46"/>
        <v>IPM</v>
      </c>
      <c r="F190" s="297" t="str">
        <f t="shared" si="46"/>
        <v>&lt;</v>
      </c>
      <c r="G190" s="782">
        <f t="shared" si="42"/>
        <v>5607487.5389999999</v>
      </c>
      <c r="H190" s="782">
        <f t="shared" si="42"/>
        <v>5607487.5389999999</v>
      </c>
      <c r="I190" s="782">
        <f t="shared" si="42"/>
        <v>5607487.5389999999</v>
      </c>
      <c r="J190" s="782">
        <f t="shared" si="42"/>
        <v>5607487.5389999999</v>
      </c>
      <c r="K190" s="782">
        <f t="shared" si="42"/>
        <v>5607487.5389999999</v>
      </c>
      <c r="L190" s="782">
        <f t="shared" si="42"/>
        <v>5607487.5389999999</v>
      </c>
      <c r="M190" s="782"/>
      <c r="N190" s="782">
        <f t="shared" ref="N190:AA190" si="50">$N41</f>
        <v>5607487.5389999999</v>
      </c>
      <c r="O190" s="782">
        <f t="shared" si="50"/>
        <v>5607487.5389999999</v>
      </c>
      <c r="P190" s="782">
        <f t="shared" si="50"/>
        <v>5607487.5389999999</v>
      </c>
      <c r="Q190" s="782">
        <f t="shared" si="50"/>
        <v>5607487.5389999999</v>
      </c>
      <c r="R190" s="782">
        <f t="shared" si="50"/>
        <v>5607487.5389999999</v>
      </c>
      <c r="S190" s="782">
        <f t="shared" si="50"/>
        <v>5607487.5389999999</v>
      </c>
      <c r="T190" s="782">
        <f t="shared" si="50"/>
        <v>5607487.5389999999</v>
      </c>
      <c r="U190" s="782">
        <f t="shared" si="50"/>
        <v>5607487.5389999999</v>
      </c>
      <c r="V190" s="782">
        <f t="shared" si="50"/>
        <v>5607487.5389999999</v>
      </c>
      <c r="W190" s="782">
        <f t="shared" si="50"/>
        <v>5607487.5389999999</v>
      </c>
      <c r="X190" s="782">
        <f t="shared" si="50"/>
        <v>5607487.5389999999</v>
      </c>
      <c r="Y190" s="782">
        <f t="shared" si="50"/>
        <v>5607487.5389999999</v>
      </c>
      <c r="Z190" s="782">
        <f t="shared" si="50"/>
        <v>5607487.5389999999</v>
      </c>
      <c r="AA190" s="782">
        <f t="shared" si="50"/>
        <v>5607487.5389999999</v>
      </c>
      <c r="AB190" s="9"/>
      <c r="AC190" s="9"/>
    </row>
    <row r="191" spans="2:29" s="10" customFormat="1" ht="20.100000000000001" customHeight="1">
      <c r="B191" s="7" t="str">
        <f t="shared" si="15"/>
        <v>Factory Write off Target</v>
      </c>
      <c r="C191" s="118"/>
      <c r="D191" s="8" t="str">
        <f>D42</f>
        <v>KXOF</v>
      </c>
      <c r="E191" s="326" t="str">
        <f>E44</f>
        <v xml:space="preserve"> </v>
      </c>
      <c r="F191" s="297" t="str">
        <f>F44</f>
        <v xml:space="preserve"> </v>
      </c>
      <c r="G191" s="782">
        <f t="shared" si="42"/>
        <v>0</v>
      </c>
      <c r="H191" s="782">
        <f t="shared" si="42"/>
        <v>0</v>
      </c>
      <c r="I191" s="782">
        <f t="shared" si="42"/>
        <v>0</v>
      </c>
      <c r="J191" s="782">
        <f t="shared" si="42"/>
        <v>0</v>
      </c>
      <c r="K191" s="782">
        <f t="shared" si="42"/>
        <v>0</v>
      </c>
      <c r="L191" s="782">
        <f t="shared" si="42"/>
        <v>0</v>
      </c>
      <c r="M191" s="782"/>
      <c r="N191" s="782">
        <f t="shared" ref="N191:AA191" si="51">$N42</f>
        <v>0</v>
      </c>
      <c r="O191" s="782">
        <f t="shared" si="51"/>
        <v>0</v>
      </c>
      <c r="P191" s="782">
        <f t="shared" si="51"/>
        <v>0</v>
      </c>
      <c r="Q191" s="782">
        <f t="shared" si="51"/>
        <v>0</v>
      </c>
      <c r="R191" s="782">
        <f t="shared" si="51"/>
        <v>0</v>
      </c>
      <c r="S191" s="782">
        <f t="shared" si="51"/>
        <v>0</v>
      </c>
      <c r="T191" s="782">
        <f t="shared" si="51"/>
        <v>0</v>
      </c>
      <c r="U191" s="782">
        <f t="shared" si="51"/>
        <v>0</v>
      </c>
      <c r="V191" s="782">
        <f t="shared" si="51"/>
        <v>0</v>
      </c>
      <c r="W191" s="782">
        <f t="shared" si="51"/>
        <v>0</v>
      </c>
      <c r="X191" s="782">
        <f t="shared" si="51"/>
        <v>0</v>
      </c>
      <c r="Y191" s="782">
        <f t="shared" si="51"/>
        <v>0</v>
      </c>
      <c r="Z191" s="782">
        <f t="shared" si="51"/>
        <v>0</v>
      </c>
      <c r="AA191" s="782">
        <f t="shared" si="51"/>
        <v>0</v>
      </c>
      <c r="AB191" s="9"/>
      <c r="AC191" s="9"/>
    </row>
    <row r="192" spans="2:29" s="252" customFormat="1" ht="20.100000000000001" customHeight="1">
      <c r="B192" s="360" t="str">
        <f>B44&amp;" Target"</f>
        <v>DELIVERY Target</v>
      </c>
      <c r="C192" s="361"/>
      <c r="D192" s="362" t="s">
        <v>16</v>
      </c>
      <c r="E192" s="363" t="s">
        <v>16</v>
      </c>
      <c r="F192" s="364" t="s">
        <v>16</v>
      </c>
      <c r="G192" s="781">
        <f t="shared" ref="G192:L196" si="52">$N44</f>
        <v>0</v>
      </c>
      <c r="H192" s="37">
        <f t="shared" si="52"/>
        <v>0</v>
      </c>
      <c r="I192" s="365">
        <f t="shared" si="52"/>
        <v>0</v>
      </c>
      <c r="J192" s="365">
        <f t="shared" si="52"/>
        <v>0</v>
      </c>
      <c r="K192" s="365">
        <f t="shared" si="52"/>
        <v>0</v>
      </c>
      <c r="L192" s="365">
        <f t="shared" si="52"/>
        <v>0</v>
      </c>
      <c r="M192" s="1325"/>
      <c r="N192" s="366">
        <f t="shared" ref="N192:AA192" si="53">$N44</f>
        <v>0</v>
      </c>
      <c r="O192" s="367">
        <f t="shared" si="53"/>
        <v>0</v>
      </c>
      <c r="P192" s="368">
        <f t="shared" si="53"/>
        <v>0</v>
      </c>
      <c r="Q192" s="37">
        <f t="shared" si="53"/>
        <v>0</v>
      </c>
      <c r="R192" s="37">
        <f t="shared" si="53"/>
        <v>0</v>
      </c>
      <c r="S192" s="37">
        <f t="shared" si="53"/>
        <v>0</v>
      </c>
      <c r="T192" s="37">
        <f t="shared" si="53"/>
        <v>0</v>
      </c>
      <c r="U192" s="37">
        <f t="shared" si="53"/>
        <v>0</v>
      </c>
      <c r="V192" s="37">
        <f t="shared" si="53"/>
        <v>0</v>
      </c>
      <c r="W192" s="37">
        <f t="shared" si="53"/>
        <v>0</v>
      </c>
      <c r="X192" s="37">
        <f t="shared" si="53"/>
        <v>0</v>
      </c>
      <c r="Y192" s="369">
        <f t="shared" si="53"/>
        <v>0</v>
      </c>
      <c r="Z192" s="369">
        <f t="shared" si="53"/>
        <v>0</v>
      </c>
      <c r="AA192" s="16">
        <f t="shared" si="53"/>
        <v>0</v>
      </c>
      <c r="AB192" s="16"/>
      <c r="AC192" s="16"/>
    </row>
    <row r="193" spans="2:29" s="10" customFormat="1" ht="20.100000000000001" customHeight="1">
      <c r="B193" s="7" t="str">
        <f>B45&amp;" Target"</f>
        <v>Master Schedule Attainment Target</v>
      </c>
      <c r="C193" s="118"/>
      <c r="D193" s="8" t="str">
        <f t="shared" ref="D193:F195" si="54">D45</f>
        <v>%</v>
      </c>
      <c r="E193" s="326" t="str">
        <f t="shared" si="54"/>
        <v>FSCM</v>
      </c>
      <c r="F193" s="297" t="str">
        <f t="shared" si="54"/>
        <v>&gt;</v>
      </c>
      <c r="G193" s="780">
        <f t="shared" si="52"/>
        <v>0.91</v>
      </c>
      <c r="H193" s="291">
        <f t="shared" si="52"/>
        <v>0.91</v>
      </c>
      <c r="I193" s="292">
        <f t="shared" si="52"/>
        <v>0.91</v>
      </c>
      <c r="J193" s="292">
        <f t="shared" si="52"/>
        <v>0.91</v>
      </c>
      <c r="K193" s="292">
        <f t="shared" si="52"/>
        <v>0.91</v>
      </c>
      <c r="L193" s="292">
        <f t="shared" si="52"/>
        <v>0.91</v>
      </c>
      <c r="M193" s="1318"/>
      <c r="N193" s="293">
        <f t="shared" ref="N193:AA193" si="55">$N45</f>
        <v>0.91</v>
      </c>
      <c r="O193" s="294">
        <f t="shared" si="55"/>
        <v>0.91</v>
      </c>
      <c r="P193" s="30">
        <f t="shared" si="55"/>
        <v>0.91</v>
      </c>
      <c r="Q193" s="28">
        <f t="shared" si="55"/>
        <v>0.91</v>
      </c>
      <c r="R193" s="28">
        <f t="shared" si="55"/>
        <v>0.91</v>
      </c>
      <c r="S193" s="28">
        <f t="shared" si="55"/>
        <v>0.91</v>
      </c>
      <c r="T193" s="28">
        <f t="shared" si="55"/>
        <v>0.91</v>
      </c>
      <c r="U193" s="28">
        <f t="shared" si="55"/>
        <v>0.91</v>
      </c>
      <c r="V193" s="28">
        <f t="shared" si="55"/>
        <v>0.91</v>
      </c>
      <c r="W193" s="28">
        <f t="shared" si="55"/>
        <v>0.91</v>
      </c>
      <c r="X193" s="28">
        <f t="shared" si="55"/>
        <v>0.91</v>
      </c>
      <c r="Y193" s="295">
        <f t="shared" si="55"/>
        <v>0.91</v>
      </c>
      <c r="Z193" s="295">
        <f t="shared" si="55"/>
        <v>0.91</v>
      </c>
      <c r="AA193" s="9">
        <f t="shared" si="55"/>
        <v>0.91</v>
      </c>
      <c r="AB193" s="9"/>
      <c r="AC193" s="9"/>
    </row>
    <row r="194" spans="2:29" s="10" customFormat="1" ht="20.100000000000001" customHeight="1" thickBot="1">
      <c r="B194" s="7" t="str">
        <f>B46&amp;" Target"</f>
        <v>Stock Cover - R&amp;P, SF Materials Target</v>
      </c>
      <c r="C194" s="119"/>
      <c r="D194" s="17" t="str">
        <f t="shared" si="54"/>
        <v>Days</v>
      </c>
      <c r="E194" s="370" t="str">
        <f t="shared" si="54"/>
        <v>FSCM</v>
      </c>
      <c r="F194" s="371" t="str">
        <f t="shared" si="54"/>
        <v>&lt;</v>
      </c>
      <c r="G194" s="780">
        <f t="shared" si="52"/>
        <v>35</v>
      </c>
      <c r="H194" s="291">
        <f t="shared" si="52"/>
        <v>35</v>
      </c>
      <c r="I194" s="292">
        <f t="shared" si="52"/>
        <v>35</v>
      </c>
      <c r="J194" s="292">
        <f t="shared" si="52"/>
        <v>35</v>
      </c>
      <c r="K194" s="292">
        <f t="shared" si="52"/>
        <v>35</v>
      </c>
      <c r="L194" s="292">
        <f t="shared" si="52"/>
        <v>35</v>
      </c>
      <c r="M194" s="1318"/>
      <c r="N194" s="293">
        <f t="shared" ref="N194:AA194" si="56">$N46</f>
        <v>35</v>
      </c>
      <c r="O194" s="294">
        <f t="shared" si="56"/>
        <v>35</v>
      </c>
      <c r="P194" s="30">
        <f t="shared" si="56"/>
        <v>35</v>
      </c>
      <c r="Q194" s="28">
        <f t="shared" si="56"/>
        <v>35</v>
      </c>
      <c r="R194" s="28">
        <f t="shared" si="56"/>
        <v>35</v>
      </c>
      <c r="S194" s="28">
        <f t="shared" si="56"/>
        <v>35</v>
      </c>
      <c r="T194" s="28">
        <f t="shared" si="56"/>
        <v>35</v>
      </c>
      <c r="U194" s="28">
        <f t="shared" si="56"/>
        <v>35</v>
      </c>
      <c r="V194" s="28">
        <f t="shared" si="56"/>
        <v>35</v>
      </c>
      <c r="W194" s="28">
        <f t="shared" si="56"/>
        <v>35</v>
      </c>
      <c r="X194" s="28">
        <f t="shared" si="56"/>
        <v>35</v>
      </c>
      <c r="Y194" s="295">
        <f t="shared" si="56"/>
        <v>35</v>
      </c>
      <c r="Z194" s="295">
        <f t="shared" si="56"/>
        <v>35</v>
      </c>
      <c r="AA194" s="9">
        <f t="shared" si="56"/>
        <v>35</v>
      </c>
      <c r="AB194" s="19"/>
      <c r="AC194" s="19"/>
    </row>
    <row r="195" spans="2:29" s="10" customFormat="1" ht="20.100000000000001" customHeight="1">
      <c r="B195" s="7" t="str">
        <f>B47&amp;" Target"</f>
        <v>Case Fill rate Target</v>
      </c>
      <c r="C195" s="118"/>
      <c r="D195" s="8" t="str">
        <f t="shared" si="54"/>
        <v>%</v>
      </c>
      <c r="E195" s="326" t="str">
        <f t="shared" si="54"/>
        <v>FSCM</v>
      </c>
      <c r="F195" s="297" t="str">
        <f t="shared" si="54"/>
        <v>&gt;</v>
      </c>
      <c r="G195" s="780">
        <f t="shared" si="52"/>
        <v>0.98899999999999999</v>
      </c>
      <c r="H195" s="291">
        <f t="shared" si="52"/>
        <v>0.98899999999999999</v>
      </c>
      <c r="I195" s="292">
        <f t="shared" si="52"/>
        <v>0.98899999999999999</v>
      </c>
      <c r="J195" s="292">
        <f t="shared" si="52"/>
        <v>0.98899999999999999</v>
      </c>
      <c r="K195" s="292">
        <f t="shared" si="52"/>
        <v>0.98899999999999999</v>
      </c>
      <c r="L195" s="292">
        <f t="shared" si="52"/>
        <v>0.98899999999999999</v>
      </c>
      <c r="M195" s="1318"/>
      <c r="N195" s="293">
        <f t="shared" ref="N195:AA195" si="57">$N47</f>
        <v>0.98899999999999999</v>
      </c>
      <c r="O195" s="294">
        <f t="shared" si="57"/>
        <v>0.98899999999999999</v>
      </c>
      <c r="P195" s="30">
        <f t="shared" si="57"/>
        <v>0.98899999999999999</v>
      </c>
      <c r="Q195" s="28">
        <f t="shared" si="57"/>
        <v>0.98899999999999999</v>
      </c>
      <c r="R195" s="28">
        <f t="shared" si="57"/>
        <v>0.98899999999999999</v>
      </c>
      <c r="S195" s="28">
        <f t="shared" si="57"/>
        <v>0.98899999999999999</v>
      </c>
      <c r="T195" s="28">
        <f t="shared" si="57"/>
        <v>0.98899999999999999</v>
      </c>
      <c r="U195" s="28">
        <f t="shared" si="57"/>
        <v>0.98899999999999999</v>
      </c>
      <c r="V195" s="28">
        <f t="shared" si="57"/>
        <v>0.98899999999999999</v>
      </c>
      <c r="W195" s="28">
        <f t="shared" si="57"/>
        <v>0.98899999999999999</v>
      </c>
      <c r="X195" s="28">
        <f t="shared" si="57"/>
        <v>0.98899999999999999</v>
      </c>
      <c r="Y195" s="295">
        <f t="shared" si="57"/>
        <v>0.98899999999999999</v>
      </c>
      <c r="Z195" s="295">
        <f t="shared" si="57"/>
        <v>0.98899999999999999</v>
      </c>
      <c r="AA195" s="9">
        <f t="shared" si="57"/>
        <v>0.98899999999999999</v>
      </c>
      <c r="AB195" s="9"/>
      <c r="AC195" s="9"/>
    </row>
    <row r="196" spans="2:29" s="252" customFormat="1" ht="20.100000000000001" customHeight="1">
      <c r="B196" s="779" t="str">
        <f>B48&amp;" Target"</f>
        <v>TOTAL PERFORMANCE MANAGEMENT Target</v>
      </c>
      <c r="C196" s="778"/>
      <c r="D196" s="777" t="s">
        <v>16</v>
      </c>
      <c r="E196" s="776" t="s">
        <v>16</v>
      </c>
      <c r="F196" s="775" t="s">
        <v>16</v>
      </c>
      <c r="G196" s="774">
        <f t="shared" si="52"/>
        <v>0</v>
      </c>
      <c r="H196" s="769">
        <f t="shared" si="52"/>
        <v>0</v>
      </c>
      <c r="I196" s="773">
        <f t="shared" si="52"/>
        <v>0</v>
      </c>
      <c r="J196" s="773">
        <f t="shared" si="52"/>
        <v>0</v>
      </c>
      <c r="K196" s="773">
        <f t="shared" si="52"/>
        <v>0</v>
      </c>
      <c r="L196" s="773">
        <f t="shared" si="52"/>
        <v>0</v>
      </c>
      <c r="M196" s="1326"/>
      <c r="N196" s="772">
        <f t="shared" ref="N196:AA196" si="58">$N48</f>
        <v>0</v>
      </c>
      <c r="O196" s="771">
        <f t="shared" si="58"/>
        <v>0</v>
      </c>
      <c r="P196" s="770">
        <f t="shared" si="58"/>
        <v>0</v>
      </c>
      <c r="Q196" s="769">
        <f t="shared" si="58"/>
        <v>0</v>
      </c>
      <c r="R196" s="769">
        <f t="shared" si="58"/>
        <v>0</v>
      </c>
      <c r="S196" s="769">
        <f t="shared" si="58"/>
        <v>0</v>
      </c>
      <c r="T196" s="769">
        <f t="shared" si="58"/>
        <v>0</v>
      </c>
      <c r="U196" s="769">
        <f t="shared" si="58"/>
        <v>0</v>
      </c>
      <c r="V196" s="769">
        <f t="shared" si="58"/>
        <v>0</v>
      </c>
      <c r="W196" s="769">
        <f t="shared" si="58"/>
        <v>0</v>
      </c>
      <c r="X196" s="769">
        <f t="shared" si="58"/>
        <v>0</v>
      </c>
      <c r="Y196" s="768">
        <f t="shared" si="58"/>
        <v>0</v>
      </c>
      <c r="Z196" s="768">
        <f t="shared" si="58"/>
        <v>0</v>
      </c>
      <c r="AA196" s="767">
        <f t="shared" si="58"/>
        <v>0</v>
      </c>
      <c r="AB196" s="767"/>
      <c r="AC196" s="767"/>
    </row>
    <row r="197" spans="2:29" s="751" customFormat="1" ht="20.100000000000001" customHeight="1">
      <c r="B197" s="766" t="str">
        <f>B53&amp;" Target"</f>
        <v>% UPS reduction on Pilot Lines  Target</v>
      </c>
      <c r="C197" s="765"/>
      <c r="D197" s="764" t="str">
        <f>D53</f>
        <v>%</v>
      </c>
      <c r="E197" s="763">
        <f>E53</f>
        <v>0</v>
      </c>
      <c r="F197" s="762" t="str">
        <f>F53</f>
        <v>&gt;</v>
      </c>
      <c r="G197" s="761">
        <f t="shared" ref="G197:L197" si="59">$N53</f>
        <v>0.3</v>
      </c>
      <c r="H197" s="760">
        <f t="shared" si="59"/>
        <v>0.3</v>
      </c>
      <c r="I197" s="759">
        <f t="shared" si="59"/>
        <v>0.3</v>
      </c>
      <c r="J197" s="759">
        <f t="shared" si="59"/>
        <v>0.3</v>
      </c>
      <c r="K197" s="759">
        <f t="shared" si="59"/>
        <v>0.3</v>
      </c>
      <c r="L197" s="759">
        <f t="shared" si="59"/>
        <v>0.3</v>
      </c>
      <c r="M197" s="1327"/>
      <c r="N197" s="758">
        <f>$N53</f>
        <v>0.3</v>
      </c>
      <c r="O197" s="757">
        <f t="shared" ref="O197:AA197" si="60">$N53</f>
        <v>0.3</v>
      </c>
      <c r="P197" s="756">
        <f t="shared" si="60"/>
        <v>0.3</v>
      </c>
      <c r="Q197" s="755">
        <f t="shared" si="60"/>
        <v>0.3</v>
      </c>
      <c r="R197" s="754">
        <f t="shared" si="60"/>
        <v>0.3</v>
      </c>
      <c r="S197" s="754">
        <f t="shared" si="60"/>
        <v>0.3</v>
      </c>
      <c r="T197" s="754">
        <f t="shared" si="60"/>
        <v>0.3</v>
      </c>
      <c r="U197" s="754">
        <f t="shared" si="60"/>
        <v>0.3</v>
      </c>
      <c r="V197" s="754">
        <f t="shared" si="60"/>
        <v>0.3</v>
      </c>
      <c r="W197" s="754">
        <f t="shared" si="60"/>
        <v>0.3</v>
      </c>
      <c r="X197" s="754">
        <f t="shared" si="60"/>
        <v>0.3</v>
      </c>
      <c r="Y197" s="753">
        <f t="shared" si="60"/>
        <v>0.3</v>
      </c>
      <c r="Z197" s="753">
        <f t="shared" si="60"/>
        <v>0.3</v>
      </c>
      <c r="AA197" s="752">
        <f t="shared" si="60"/>
        <v>0.3</v>
      </c>
      <c r="AB197" s="752"/>
      <c r="AC197" s="752"/>
    </row>
    <row r="198" spans="2:29" ht="20.100000000000001" customHeight="1">
      <c r="B198" s="13" t="e">
        <f>#REF!&amp;" Target"</f>
        <v>#REF!</v>
      </c>
      <c r="C198" s="318"/>
      <c r="D198" s="319" t="e">
        <f>#REF!</f>
        <v>#REF!</v>
      </c>
      <c r="E198" s="320" t="e">
        <f>#REF!</f>
        <v>#REF!</v>
      </c>
      <c r="F198" s="321" t="e">
        <f>#REF!</f>
        <v>#REF!</v>
      </c>
      <c r="G198" s="749" t="e">
        <f>#REF!</f>
        <v>#REF!</v>
      </c>
      <c r="H198" s="748" t="e">
        <f>#REF!</f>
        <v>#REF!</v>
      </c>
      <c r="I198" s="747" t="e">
        <f>#REF!</f>
        <v>#REF!</v>
      </c>
      <c r="J198" s="747" t="e">
        <f>#REF!</f>
        <v>#REF!</v>
      </c>
      <c r="K198" s="747" t="e">
        <f>#REF!</f>
        <v>#REF!</v>
      </c>
      <c r="L198" s="747" t="e">
        <f>#REF!</f>
        <v>#REF!</v>
      </c>
      <c r="M198" s="1328"/>
      <c r="N198" s="746" t="e">
        <f>#REF!</f>
        <v>#REF!</v>
      </c>
      <c r="O198" s="745" t="e">
        <f>#REF!</f>
        <v>#REF!</v>
      </c>
      <c r="P198" s="744" t="e">
        <f>#REF!</f>
        <v>#REF!</v>
      </c>
      <c r="Q198" s="743" t="e">
        <f>#REF!</f>
        <v>#REF!</v>
      </c>
      <c r="R198" s="743" t="e">
        <f>#REF!</f>
        <v>#REF!</v>
      </c>
      <c r="S198" s="743" t="e">
        <f>#REF!</f>
        <v>#REF!</v>
      </c>
      <c r="T198" s="743" t="e">
        <f>#REF!</f>
        <v>#REF!</v>
      </c>
      <c r="U198" s="743" t="e">
        <f>#REF!</f>
        <v>#REF!</v>
      </c>
      <c r="V198" s="743" t="e">
        <f>#REF!</f>
        <v>#REF!</v>
      </c>
      <c r="W198" s="743" t="e">
        <f>#REF!</f>
        <v>#REF!</v>
      </c>
      <c r="X198" s="743" t="e">
        <f>#REF!</f>
        <v>#REF!</v>
      </c>
      <c r="Y198" s="742" t="e">
        <f>#REF!</f>
        <v>#REF!</v>
      </c>
      <c r="Z198" s="742" t="e">
        <f>#REF!</f>
        <v>#REF!</v>
      </c>
      <c r="AA198" s="741" t="e">
        <f>#REF!</f>
        <v>#REF!</v>
      </c>
      <c r="AB198" s="18"/>
      <c r="AC198" s="18"/>
    </row>
    <row r="199" spans="2:29" ht="20.100000000000001" customHeight="1">
      <c r="B199" s="13" t="str">
        <f>B54&amp;" Target"</f>
        <v>% Competency gap closure Target</v>
      </c>
      <c r="C199" s="318"/>
      <c r="D199" s="319" t="str">
        <f t="shared" ref="D199:F200" si="61">D54</f>
        <v>%</v>
      </c>
      <c r="E199" s="320">
        <f t="shared" si="61"/>
        <v>0</v>
      </c>
      <c r="F199" s="321" t="str">
        <f t="shared" si="61"/>
        <v>&gt;</v>
      </c>
      <c r="G199" s="748">
        <f t="shared" ref="G199:L200" si="62">$N54</f>
        <v>0.98</v>
      </c>
      <c r="H199" s="748">
        <f t="shared" si="62"/>
        <v>0.98</v>
      </c>
      <c r="I199" s="747">
        <f t="shared" si="62"/>
        <v>0.98</v>
      </c>
      <c r="J199" s="747">
        <f t="shared" si="62"/>
        <v>0.98</v>
      </c>
      <c r="K199" s="747">
        <f t="shared" si="62"/>
        <v>0.98</v>
      </c>
      <c r="L199" s="747">
        <f t="shared" si="62"/>
        <v>0.98</v>
      </c>
      <c r="M199" s="1328"/>
      <c r="N199" s="746">
        <f t="shared" ref="N199:AA199" si="63">$N54</f>
        <v>0.98</v>
      </c>
      <c r="O199" s="745">
        <f t="shared" si="63"/>
        <v>0.98</v>
      </c>
      <c r="P199" s="744">
        <f t="shared" si="63"/>
        <v>0.98</v>
      </c>
      <c r="Q199" s="743">
        <f t="shared" si="63"/>
        <v>0.98</v>
      </c>
      <c r="R199" s="743">
        <f t="shared" si="63"/>
        <v>0.98</v>
      </c>
      <c r="S199" s="743">
        <f t="shared" si="63"/>
        <v>0.98</v>
      </c>
      <c r="T199" s="743">
        <f t="shared" si="63"/>
        <v>0.98</v>
      </c>
      <c r="U199" s="743">
        <f t="shared" si="63"/>
        <v>0.98</v>
      </c>
      <c r="V199" s="743">
        <f t="shared" si="63"/>
        <v>0.98</v>
      </c>
      <c r="W199" s="743">
        <f t="shared" si="63"/>
        <v>0.98</v>
      </c>
      <c r="X199" s="743">
        <f t="shared" si="63"/>
        <v>0.98</v>
      </c>
      <c r="Y199" s="742">
        <f t="shared" si="63"/>
        <v>0.98</v>
      </c>
      <c r="Z199" s="742">
        <f t="shared" si="63"/>
        <v>0.98</v>
      </c>
      <c r="AA199" s="741">
        <f t="shared" si="63"/>
        <v>0.98</v>
      </c>
      <c r="AB199" s="18"/>
      <c r="AC199" s="18"/>
    </row>
    <row r="200" spans="2:29" ht="20.100000000000001" customHeight="1">
      <c r="B200" s="13" t="str">
        <f>B55&amp;" Target"</f>
        <v>% Compliance to Roll-Out of Lines  Target</v>
      </c>
      <c r="C200" s="318"/>
      <c r="D200" s="8" t="str">
        <f t="shared" si="61"/>
        <v>%</v>
      </c>
      <c r="E200" s="326">
        <f t="shared" si="61"/>
        <v>0</v>
      </c>
      <c r="F200" s="327" t="str">
        <f t="shared" si="61"/>
        <v>&gt;</v>
      </c>
      <c r="G200" s="749">
        <f t="shared" si="62"/>
        <v>1</v>
      </c>
      <c r="H200" s="748">
        <f t="shared" si="62"/>
        <v>1</v>
      </c>
      <c r="I200" s="747">
        <f t="shared" si="62"/>
        <v>1</v>
      </c>
      <c r="J200" s="747">
        <f t="shared" si="62"/>
        <v>1</v>
      </c>
      <c r="K200" s="747">
        <f t="shared" si="62"/>
        <v>1</v>
      </c>
      <c r="L200" s="747">
        <f t="shared" si="62"/>
        <v>1</v>
      </c>
      <c r="M200" s="1328"/>
      <c r="N200" s="746">
        <f t="shared" ref="N200:AA200" si="64">$N55</f>
        <v>1</v>
      </c>
      <c r="O200" s="750">
        <f t="shared" si="64"/>
        <v>1</v>
      </c>
      <c r="P200" s="745">
        <f t="shared" si="64"/>
        <v>1</v>
      </c>
      <c r="Q200" s="744">
        <f t="shared" si="64"/>
        <v>1</v>
      </c>
      <c r="R200" s="743">
        <f t="shared" si="64"/>
        <v>1</v>
      </c>
      <c r="S200" s="743">
        <f t="shared" si="64"/>
        <v>1</v>
      </c>
      <c r="T200" s="743">
        <f t="shared" si="64"/>
        <v>1</v>
      </c>
      <c r="U200" s="743">
        <f t="shared" si="64"/>
        <v>1</v>
      </c>
      <c r="V200" s="743">
        <f t="shared" si="64"/>
        <v>1</v>
      </c>
      <c r="W200" s="743">
        <f t="shared" si="64"/>
        <v>1</v>
      </c>
      <c r="X200" s="743">
        <f t="shared" si="64"/>
        <v>1</v>
      </c>
      <c r="Y200" s="742">
        <f t="shared" si="64"/>
        <v>1</v>
      </c>
      <c r="Z200" s="742">
        <f t="shared" si="64"/>
        <v>1</v>
      </c>
      <c r="AA200" s="741">
        <f t="shared" si="64"/>
        <v>1</v>
      </c>
      <c r="AB200" s="9"/>
      <c r="AC200" s="9"/>
    </row>
    <row r="201" spans="2:29" ht="20.100000000000001" customHeight="1">
      <c r="B201" s="13" t="str">
        <f>B50&amp;" Target"</f>
        <v>AI of lines in TPM Target</v>
      </c>
      <c r="C201" s="318"/>
      <c r="D201" s="319" t="str">
        <f>D50</f>
        <v>%</v>
      </c>
      <c r="E201" s="320" t="str">
        <f>E50</f>
        <v>LC</v>
      </c>
      <c r="F201" s="321" t="str">
        <f>F50</f>
        <v>&gt;</v>
      </c>
      <c r="G201" s="749">
        <f t="shared" ref="G201:L201" si="65">$N50</f>
        <v>0.73</v>
      </c>
      <c r="H201" s="748">
        <f t="shared" si="65"/>
        <v>0.73</v>
      </c>
      <c r="I201" s="747">
        <f t="shared" si="65"/>
        <v>0.73</v>
      </c>
      <c r="J201" s="747">
        <f t="shared" si="65"/>
        <v>0.73</v>
      </c>
      <c r="K201" s="747">
        <f t="shared" si="65"/>
        <v>0.73</v>
      </c>
      <c r="L201" s="747">
        <f t="shared" si="65"/>
        <v>0.73</v>
      </c>
      <c r="M201" s="1328"/>
      <c r="N201" s="746">
        <f t="shared" ref="N201:AA201" si="66">$N50</f>
        <v>0.73</v>
      </c>
      <c r="O201" s="745">
        <f t="shared" si="66"/>
        <v>0.73</v>
      </c>
      <c r="P201" s="744">
        <f t="shared" si="66"/>
        <v>0.73</v>
      </c>
      <c r="Q201" s="743">
        <f t="shared" si="66"/>
        <v>0.73</v>
      </c>
      <c r="R201" s="743">
        <f t="shared" si="66"/>
        <v>0.73</v>
      </c>
      <c r="S201" s="743">
        <f t="shared" si="66"/>
        <v>0.73</v>
      </c>
      <c r="T201" s="743">
        <f t="shared" si="66"/>
        <v>0.73</v>
      </c>
      <c r="U201" s="743">
        <f t="shared" si="66"/>
        <v>0.73</v>
      </c>
      <c r="V201" s="743">
        <f t="shared" si="66"/>
        <v>0.73</v>
      </c>
      <c r="W201" s="743">
        <f t="shared" si="66"/>
        <v>0.73</v>
      </c>
      <c r="X201" s="743">
        <f t="shared" si="66"/>
        <v>0.73</v>
      </c>
      <c r="Y201" s="742">
        <f t="shared" si="66"/>
        <v>0.73</v>
      </c>
      <c r="Z201" s="742">
        <f t="shared" si="66"/>
        <v>0.73</v>
      </c>
      <c r="AA201" s="741">
        <f t="shared" si="66"/>
        <v>0.73</v>
      </c>
      <c r="AB201" s="18"/>
      <c r="AC201" s="18"/>
    </row>
    <row r="202" spans="2:29" ht="20.100000000000001" customHeight="1">
      <c r="B202" s="13" t="str">
        <f>B43&amp;" Target"</f>
        <v>FI Enabled Savings Target</v>
      </c>
      <c r="C202" s="318"/>
      <c r="D202" s="319" t="str">
        <f>D43</f>
        <v>KXOF</v>
      </c>
      <c r="E202" s="320" t="str">
        <f>E43</f>
        <v>FI</v>
      </c>
      <c r="F202" s="321" t="str">
        <f>F43</f>
        <v>&gt;</v>
      </c>
      <c r="G202" s="748">
        <f t="shared" ref="G202:L202" si="67">$N43</f>
        <v>0</v>
      </c>
      <c r="H202" s="748">
        <f t="shared" si="67"/>
        <v>0</v>
      </c>
      <c r="I202" s="747">
        <f t="shared" si="67"/>
        <v>0</v>
      </c>
      <c r="J202" s="747">
        <f t="shared" si="67"/>
        <v>0</v>
      </c>
      <c r="K202" s="747">
        <f t="shared" si="67"/>
        <v>0</v>
      </c>
      <c r="L202" s="747">
        <f t="shared" si="67"/>
        <v>0</v>
      </c>
      <c r="M202" s="1328"/>
      <c r="N202" s="746">
        <f t="shared" ref="N202:AA202" si="68">$N43</f>
        <v>0</v>
      </c>
      <c r="O202" s="745">
        <f t="shared" si="68"/>
        <v>0</v>
      </c>
      <c r="P202" s="744">
        <f t="shared" si="68"/>
        <v>0</v>
      </c>
      <c r="Q202" s="743">
        <f t="shared" si="68"/>
        <v>0</v>
      </c>
      <c r="R202" s="743">
        <f t="shared" si="68"/>
        <v>0</v>
      </c>
      <c r="S202" s="743">
        <f t="shared" si="68"/>
        <v>0</v>
      </c>
      <c r="T202" s="743">
        <f t="shared" si="68"/>
        <v>0</v>
      </c>
      <c r="U202" s="743">
        <f t="shared" si="68"/>
        <v>0</v>
      </c>
      <c r="V202" s="743">
        <f t="shared" si="68"/>
        <v>0</v>
      </c>
      <c r="W202" s="743">
        <f t="shared" si="68"/>
        <v>0</v>
      </c>
      <c r="X202" s="743">
        <f t="shared" si="68"/>
        <v>0</v>
      </c>
      <c r="Y202" s="742">
        <f t="shared" si="68"/>
        <v>0</v>
      </c>
      <c r="Z202" s="742">
        <f t="shared" si="68"/>
        <v>0</v>
      </c>
      <c r="AA202" s="741">
        <f t="shared" si="68"/>
        <v>0</v>
      </c>
      <c r="AB202" s="18"/>
      <c r="AC202" s="18"/>
    </row>
    <row r="203" spans="2:29" ht="20.100000000000001" customHeight="1">
      <c r="B203" s="13" t="str">
        <f>B52&amp;" Target"</f>
        <v>MTBS of Pilot Lines Target</v>
      </c>
      <c r="C203" s="318"/>
      <c r="D203" s="319" t="str">
        <f>D52</f>
        <v>Hrs</v>
      </c>
      <c r="E203" s="320">
        <f>E52</f>
        <v>0</v>
      </c>
      <c r="F203" s="321" t="str">
        <f>F52</f>
        <v>&gt;</v>
      </c>
      <c r="G203" s="749">
        <f t="shared" ref="G203:L203" si="69">$N52</f>
        <v>0.5</v>
      </c>
      <c r="H203" s="748">
        <f t="shared" si="69"/>
        <v>0.5</v>
      </c>
      <c r="I203" s="747">
        <f t="shared" si="69"/>
        <v>0.5</v>
      </c>
      <c r="J203" s="747">
        <f t="shared" si="69"/>
        <v>0.5</v>
      </c>
      <c r="K203" s="747">
        <f t="shared" si="69"/>
        <v>0.5</v>
      </c>
      <c r="L203" s="747">
        <f t="shared" si="69"/>
        <v>0.5</v>
      </c>
      <c r="M203" s="1328"/>
      <c r="N203" s="746">
        <f t="shared" ref="N203:AA203" si="70">$N52</f>
        <v>0.5</v>
      </c>
      <c r="O203" s="743">
        <f t="shared" si="70"/>
        <v>0.5</v>
      </c>
      <c r="P203" s="745">
        <f t="shared" si="70"/>
        <v>0.5</v>
      </c>
      <c r="Q203" s="744">
        <f t="shared" si="70"/>
        <v>0.5</v>
      </c>
      <c r="R203" s="743">
        <f t="shared" si="70"/>
        <v>0.5</v>
      </c>
      <c r="S203" s="743">
        <f t="shared" si="70"/>
        <v>0.5</v>
      </c>
      <c r="T203" s="743">
        <f t="shared" si="70"/>
        <v>0.5</v>
      </c>
      <c r="U203" s="743">
        <f t="shared" si="70"/>
        <v>0.5</v>
      </c>
      <c r="V203" s="743">
        <f t="shared" si="70"/>
        <v>0.5</v>
      </c>
      <c r="W203" s="743">
        <f t="shared" si="70"/>
        <v>0.5</v>
      </c>
      <c r="X203" s="743">
        <f t="shared" si="70"/>
        <v>0.5</v>
      </c>
      <c r="Y203" s="742">
        <f t="shared" si="70"/>
        <v>0.5</v>
      </c>
      <c r="Z203" s="742">
        <f t="shared" si="70"/>
        <v>0.5</v>
      </c>
      <c r="AA203" s="741">
        <f t="shared" si="70"/>
        <v>0.5</v>
      </c>
      <c r="AB203" s="18"/>
      <c r="AC203" s="18"/>
    </row>
    <row r="204" spans="2:29">
      <c r="B204" s="13" t="e">
        <f>#REF!&amp;" Target"</f>
        <v>#REF!</v>
      </c>
      <c r="C204" s="318"/>
      <c r="D204" s="319" t="e">
        <f>#REF!</f>
        <v>#REF!</v>
      </c>
      <c r="E204" s="320" t="e">
        <f>#REF!</f>
        <v>#REF!</v>
      </c>
      <c r="F204" s="321" t="e">
        <f>#REF!</f>
        <v>#REF!</v>
      </c>
      <c r="G204" s="749" t="e">
        <f>#REF!</f>
        <v>#REF!</v>
      </c>
      <c r="H204" s="748" t="e">
        <f>#REF!</f>
        <v>#REF!</v>
      </c>
      <c r="I204" s="747" t="e">
        <f>#REF!</f>
        <v>#REF!</v>
      </c>
      <c r="J204" s="747" t="e">
        <f>#REF!</f>
        <v>#REF!</v>
      </c>
      <c r="K204" s="747" t="e">
        <f>#REF!</f>
        <v>#REF!</v>
      </c>
      <c r="L204" s="747" t="e">
        <f>#REF!</f>
        <v>#REF!</v>
      </c>
      <c r="M204" s="1328"/>
      <c r="N204" s="746" t="e">
        <f>#REF!</f>
        <v>#REF!</v>
      </c>
      <c r="O204" s="743" t="e">
        <f>#REF!</f>
        <v>#REF!</v>
      </c>
      <c r="P204" s="745" t="e">
        <f>#REF!</f>
        <v>#REF!</v>
      </c>
      <c r="Q204" s="744" t="e">
        <f>#REF!</f>
        <v>#REF!</v>
      </c>
      <c r="R204" s="743" t="e">
        <f>#REF!</f>
        <v>#REF!</v>
      </c>
      <c r="S204" s="743" t="e">
        <f>#REF!</f>
        <v>#REF!</v>
      </c>
      <c r="T204" s="743" t="e">
        <f>#REF!</f>
        <v>#REF!</v>
      </c>
      <c r="U204" s="743" t="e">
        <f>#REF!</f>
        <v>#REF!</v>
      </c>
      <c r="V204" s="743" t="e">
        <f>#REF!</f>
        <v>#REF!</v>
      </c>
      <c r="W204" s="743" t="e">
        <f>#REF!</f>
        <v>#REF!</v>
      </c>
      <c r="X204" s="743" t="e">
        <f>#REF!</f>
        <v>#REF!</v>
      </c>
      <c r="Y204" s="742" t="e">
        <f>#REF!</f>
        <v>#REF!</v>
      </c>
      <c r="Z204" s="742" t="e">
        <f>#REF!</f>
        <v>#REF!</v>
      </c>
      <c r="AA204" s="741" t="e">
        <f>#REF!</f>
        <v>#REF!</v>
      </c>
      <c r="AB204" s="18"/>
      <c r="AC204" s="18"/>
    </row>
  </sheetData>
  <sheetProtection pivotTables="0"/>
  <protectedRanges>
    <protectedRange sqref="N192:AA204 N153:AA182" name="Target"/>
    <protectedRange sqref="C5:C48 C50" name="leading"/>
    <protectedRange sqref="G5:AA12 G40:M40 G50:AA50 O13:AA14 G15:AA39 V49:AA49 G41:AA48 AC5:AC55 V51:AA51 O52:AA55" name="body"/>
    <protectedRange sqref="B2:C2" name="Title"/>
    <protectedRange sqref="AB18 AB12:AB15 AB26:AB33 AB44:AB55" name="body_2"/>
    <protectedRange sqref="AB16:AB17" name="body_6_1"/>
    <protectedRange sqref="AB19:AB25" name="body_11_1"/>
    <protectedRange sqref="AB5:AB11" name="body_22_1"/>
    <protectedRange sqref="AB38:AB43 AB34:AB35" name="body_16_1"/>
    <protectedRange sqref="AB36:AB37" name="body_18_1"/>
    <protectedRange sqref="C52:C55" name="leading_3"/>
    <protectedRange sqref="G52:N55" name="body_4"/>
    <protectedRange sqref="C49" name="leading_1"/>
    <protectedRange sqref="G49:U49" name="body_3"/>
    <protectedRange sqref="C51" name="leading_1_1"/>
    <protectedRange sqref="G51:U51" name="body_3_1"/>
  </protectedRanges>
  <mergeCells count="2">
    <mergeCell ref="Z60:AA60"/>
    <mergeCell ref="N80:Q80"/>
  </mergeCells>
  <conditionalFormatting sqref="V34:AA34">
    <cfRule type="cellIs" dxfId="9121" priority="2930" stopIfTrue="1" operator="greaterThan">
      <formula>$N$34</formula>
    </cfRule>
    <cfRule type="cellIs" dxfId="9120" priority="2931" stopIfTrue="1" operator="lessThanOrEqual">
      <formula>$N$34</formula>
    </cfRule>
  </conditionalFormatting>
  <conditionalFormatting sqref="V35:AA35">
    <cfRule type="cellIs" dxfId="9119" priority="2934" stopIfTrue="1" operator="greaterThan">
      <formula>$N$35</formula>
    </cfRule>
    <cfRule type="cellIs" dxfId="9118" priority="2935" stopIfTrue="1" operator="lessThanOrEqual">
      <formula>$N$35</formula>
    </cfRule>
  </conditionalFormatting>
  <conditionalFormatting sqref="V39:AA39">
    <cfRule type="cellIs" dxfId="9117" priority="2938" stopIfTrue="1" operator="between">
      <formula>-$N$39</formula>
      <formula>$N$39</formula>
    </cfRule>
    <cfRule type="cellIs" dxfId="9116" priority="2939" stopIfTrue="1" operator="notBetween">
      <formula>-$N$39</formula>
      <formula>$N$39</formula>
    </cfRule>
  </conditionalFormatting>
  <conditionalFormatting sqref="V41:AA41">
    <cfRule type="containsBlanks" priority="2739" stopIfTrue="1">
      <formula>LEN(TRIM(V41))=0</formula>
    </cfRule>
    <cfRule type="cellIs" dxfId="9115" priority="2928" stopIfTrue="1" operator="greaterThan">
      <formula>$N$41</formula>
    </cfRule>
    <cfRule type="cellIs" dxfId="9114" priority="2929" stopIfTrue="1" operator="lessThanOrEqual">
      <formula>$N$41</formula>
    </cfRule>
  </conditionalFormatting>
  <conditionalFormatting sqref="W45:AA45">
    <cfRule type="containsBlanks" priority="2735" stopIfTrue="1">
      <formula>LEN(TRIM(W45))=0</formula>
    </cfRule>
    <cfRule type="cellIs" dxfId="9113" priority="2908" stopIfTrue="1" operator="greaterThanOrEqual">
      <formula>$N$45</formula>
    </cfRule>
    <cfRule type="cellIs" dxfId="9112" priority="2909" stopIfTrue="1" operator="lessThan">
      <formula>$N$45</formula>
    </cfRule>
  </conditionalFormatting>
  <conditionalFormatting sqref="W46:AA46">
    <cfRule type="containsBlanks" priority="2734" stopIfTrue="1">
      <formula>LEN(TRIM(W46))=0</formula>
    </cfRule>
    <cfRule type="cellIs" dxfId="9111" priority="2932" stopIfTrue="1" operator="greaterThan">
      <formula>$N$46</formula>
    </cfRule>
    <cfRule type="cellIs" dxfId="9110" priority="2933" stopIfTrue="1" operator="lessThanOrEqual">
      <formula>$N$46</formula>
    </cfRule>
  </conditionalFormatting>
  <conditionalFormatting sqref="W47:AA47">
    <cfRule type="containsBlanks" priority="2733" stopIfTrue="1">
      <formula>LEN(TRIM(W47))=0</formula>
    </cfRule>
    <cfRule type="cellIs" dxfId="9109" priority="2924" stopIfTrue="1" operator="greaterThanOrEqual">
      <formula>$N$47</formula>
    </cfRule>
    <cfRule type="cellIs" dxfId="9108" priority="2925" stopIfTrue="1" operator="lessThan">
      <formula>$N$47</formula>
    </cfRule>
  </conditionalFormatting>
  <conditionalFormatting sqref="W31:AA31">
    <cfRule type="cellIs" dxfId="9107" priority="2882" stopIfTrue="1" operator="greaterThanOrEqual">
      <formula>$N$31</formula>
    </cfRule>
    <cfRule type="cellIs" dxfId="9106" priority="2883" stopIfTrue="1" operator="lessThan">
      <formula>$N$31</formula>
    </cfRule>
  </conditionalFormatting>
  <conditionalFormatting sqref="W32:AA32">
    <cfRule type="containsBlanks" priority="2747" stopIfTrue="1">
      <formula>LEN(TRIM(W32))=0</formula>
    </cfRule>
    <cfRule type="cellIs" dxfId="9105" priority="2880" stopIfTrue="1" operator="greaterThanOrEqual">
      <formula>$N$32</formula>
    </cfRule>
    <cfRule type="cellIs" dxfId="9104" priority="2881" stopIfTrue="1" operator="lessThan">
      <formula>$N$32</formula>
    </cfRule>
  </conditionalFormatting>
  <conditionalFormatting sqref="W5:AA5">
    <cfRule type="containsBlanks" priority="2771" stopIfTrue="1">
      <formula>LEN(TRIM(W5))=0</formula>
    </cfRule>
    <cfRule type="cellIs" dxfId="9103" priority="2878" stopIfTrue="1" operator="lessThanOrEqual">
      <formula>$N$5</formula>
    </cfRule>
    <cfRule type="cellIs" dxfId="9102" priority="2879" stopIfTrue="1" operator="greaterThan">
      <formula>$N$5</formula>
    </cfRule>
  </conditionalFormatting>
  <conditionalFormatting sqref="W6:AA6">
    <cfRule type="containsBlanks" priority="2770" stopIfTrue="1">
      <formula>LEN(TRIM(W6))=0</formula>
    </cfRule>
    <cfRule type="cellIs" dxfId="9101" priority="2876" stopIfTrue="1" operator="lessThanOrEqual">
      <formula>$N$6</formula>
    </cfRule>
    <cfRule type="cellIs" dxfId="9100" priority="2877" stopIfTrue="1" operator="greaterThan">
      <formula>$N$6</formula>
    </cfRule>
  </conditionalFormatting>
  <conditionalFormatting sqref="W7:AA7">
    <cfRule type="containsBlanks" priority="2769" stopIfTrue="1">
      <formula>LEN(TRIM(W7))=0</formula>
    </cfRule>
    <cfRule type="cellIs" dxfId="9099" priority="2874" stopIfTrue="1" operator="lessThanOrEqual">
      <formula>$N$7</formula>
    </cfRule>
    <cfRule type="cellIs" dxfId="9098" priority="2875" stopIfTrue="1" operator="greaterThan">
      <formula>$N$7</formula>
    </cfRule>
  </conditionalFormatting>
  <conditionalFormatting sqref="W8:AA8">
    <cfRule type="containsBlanks" priority="2768" stopIfTrue="1">
      <formula>LEN(TRIM(W8))=0</formula>
    </cfRule>
    <cfRule type="cellIs" dxfId="9097" priority="2872" stopIfTrue="1" operator="lessThanOrEqual">
      <formula>$N$8</formula>
    </cfRule>
    <cfRule type="cellIs" dxfId="9096" priority="2873" stopIfTrue="1" operator="greaterThan">
      <formula>$N$8</formula>
    </cfRule>
  </conditionalFormatting>
  <conditionalFormatting sqref="W10:AA10">
    <cfRule type="containsBlanks" priority="2766" stopIfTrue="1">
      <formula>LEN(TRIM(W10))=0</formula>
    </cfRule>
    <cfRule type="cellIs" dxfId="9095" priority="2870" stopIfTrue="1" operator="lessThanOrEqual">
      <formula>$N$10</formula>
    </cfRule>
    <cfRule type="cellIs" dxfId="9094" priority="2871" stopIfTrue="1" operator="greaterThan">
      <formula>$N$10</formula>
    </cfRule>
  </conditionalFormatting>
  <conditionalFormatting sqref="W11:AA11">
    <cfRule type="containsBlanks" priority="2764" stopIfTrue="1">
      <formula>LEN(TRIM(W11))=0</formula>
    </cfRule>
    <cfRule type="cellIs" dxfId="9093" priority="2868" stopIfTrue="1" operator="lessThanOrEqual">
      <formula>$N$11</formula>
    </cfRule>
    <cfRule type="cellIs" dxfId="9092" priority="2869" stopIfTrue="1" operator="greaterThan">
      <formula>$N$11</formula>
    </cfRule>
  </conditionalFormatting>
  <conditionalFormatting sqref="W13:AA14">
    <cfRule type="cellIs" dxfId="9091" priority="2866" stopIfTrue="1" operator="lessThanOrEqual">
      <formula>$N$13</formula>
    </cfRule>
    <cfRule type="cellIs" dxfId="9090" priority="2867" stopIfTrue="1" operator="greaterThan">
      <formula>$N$13</formula>
    </cfRule>
  </conditionalFormatting>
  <conditionalFormatting sqref="W16:AA16">
    <cfRule type="cellIs" dxfId="9089" priority="2862" stopIfTrue="1" operator="lessThanOrEqual">
      <formula>$N$16</formula>
    </cfRule>
    <cfRule type="cellIs" dxfId="9088" priority="2863" stopIfTrue="1" operator="greaterThan">
      <formula>$N$16</formula>
    </cfRule>
  </conditionalFormatting>
  <conditionalFormatting sqref="U17:AA17">
    <cfRule type="cellIs" dxfId="9087" priority="2860" stopIfTrue="1" operator="greaterThanOrEqual">
      <formula>$N$17</formula>
    </cfRule>
    <cfRule type="cellIs" dxfId="9086" priority="2861" stopIfTrue="1" operator="lessThan">
      <formula>$N$17</formula>
    </cfRule>
  </conditionalFormatting>
  <conditionalFormatting sqref="Y21:AA21">
    <cfRule type="containsBlanks" priority="2757" stopIfTrue="1">
      <formula>LEN(TRIM(Y21))=0</formula>
    </cfRule>
    <cfRule type="cellIs" dxfId="9085" priority="2858" stopIfTrue="1" operator="lessThanOrEqual">
      <formula>$N$21</formula>
    </cfRule>
    <cfRule type="cellIs" dxfId="9084" priority="2859" stopIfTrue="1" operator="greaterThan">
      <formula>$N$21</formula>
    </cfRule>
  </conditionalFormatting>
  <conditionalFormatting sqref="Y22:AA22">
    <cfRule type="containsBlanks" priority="2756" stopIfTrue="1">
      <formula>LEN(TRIM(Y22))=0</formula>
    </cfRule>
    <cfRule type="cellIs" dxfId="9083" priority="2856" stopIfTrue="1" operator="lessThan">
      <formula>$N$22</formula>
    </cfRule>
    <cfRule type="cellIs" dxfId="9082" priority="2857" stopIfTrue="1" operator="greaterThanOrEqual">
      <formula>$N$22</formula>
    </cfRule>
  </conditionalFormatting>
  <conditionalFormatting sqref="Y23:AA23">
    <cfRule type="containsBlanks" priority="2755" stopIfTrue="1">
      <formula>LEN(TRIM(Y23))=0</formula>
    </cfRule>
    <cfRule type="cellIs" dxfId="9081" priority="2854" stopIfTrue="1" operator="lessThanOrEqual">
      <formula>$N$23</formula>
    </cfRule>
    <cfRule type="cellIs" dxfId="9080" priority="2855" stopIfTrue="1" operator="greaterThan">
      <formula>$N$23</formula>
    </cfRule>
  </conditionalFormatting>
  <conditionalFormatting sqref="Y24:AA24">
    <cfRule type="containsBlanks" priority="2754" stopIfTrue="1">
      <formula>LEN(TRIM(Y24))=0</formula>
    </cfRule>
    <cfRule type="cellIs" dxfId="9079" priority="2852" stopIfTrue="1" operator="lessThan">
      <formula>$N$24</formula>
    </cfRule>
    <cfRule type="cellIs" dxfId="9078" priority="2853" stopIfTrue="1" operator="greaterThanOrEqual">
      <formula>$N$24</formula>
    </cfRule>
  </conditionalFormatting>
  <conditionalFormatting sqref="Y25:AA25">
    <cfRule type="containsBlanks" priority="2753" stopIfTrue="1">
      <formula>LEN(TRIM(Y25))=0</formula>
    </cfRule>
    <cfRule type="cellIs" dxfId="9077" priority="2914" stopIfTrue="1" operator="greaterThanOrEqual">
      <formula>$N$25</formula>
    </cfRule>
    <cfRule type="cellIs" dxfId="9076" priority="2915" stopIfTrue="1" operator="lessThan">
      <formula>$N$25</formula>
    </cfRule>
  </conditionalFormatting>
  <conditionalFormatting sqref="Y19:AA19">
    <cfRule type="containsBlanks" priority="2759" stopIfTrue="1">
      <formula>LEN(TRIM(Y19))=0</formula>
    </cfRule>
    <cfRule type="cellIs" dxfId="9075" priority="2850" stopIfTrue="1" operator="lessThanOrEqual">
      <formula>$N$19</formula>
    </cfRule>
    <cfRule type="cellIs" dxfId="9074" priority="2851" stopIfTrue="1" operator="greaterThan">
      <formula>$N$19</formula>
    </cfRule>
  </conditionalFormatting>
  <conditionalFormatting sqref="Y20:AA20">
    <cfRule type="containsBlanks" priority="2758" stopIfTrue="1">
      <formula>LEN(TRIM(Y20))=0</formula>
    </cfRule>
    <cfRule type="cellIs" dxfId="9073" priority="2848" stopIfTrue="1" operator="lessThan">
      <formula>$N$20</formula>
    </cfRule>
    <cfRule type="cellIs" dxfId="9072" priority="2849" stopIfTrue="1" operator="greaterThanOrEqual">
      <formula>$N$20</formula>
    </cfRule>
  </conditionalFormatting>
  <conditionalFormatting sqref="V43:AA43">
    <cfRule type="containsBlanks" priority="2736" stopIfTrue="1">
      <formula>LEN(TRIM(V43))=0</formula>
    </cfRule>
    <cfRule type="cellIs" dxfId="9071" priority="2818" stopIfTrue="1" operator="lessThan">
      <formula>$N$43</formula>
    </cfRule>
    <cfRule type="cellIs" dxfId="9070" priority="2819" stopIfTrue="1" operator="greaterThanOrEqual">
      <formula>$N$43</formula>
    </cfRule>
  </conditionalFormatting>
  <conditionalFormatting sqref="W9:AA9">
    <cfRule type="containsBlanks" priority="2767" stopIfTrue="1">
      <formula>LEN(TRIM(W9))=0</formula>
    </cfRule>
    <cfRule type="cellIs" dxfId="9069" priority="2814" stopIfTrue="1" operator="lessThan">
      <formula>$N$9</formula>
    </cfRule>
    <cfRule type="cellIs" dxfId="9068" priority="2815" stopIfTrue="1" operator="greaterThanOrEqual">
      <formula>$N$9</formula>
    </cfRule>
  </conditionalFormatting>
  <conditionalFormatting sqref="W15:AA15">
    <cfRule type="cellIs" dxfId="9067" priority="2806" stopIfTrue="1" operator="greaterThan">
      <formula>$N$15</formula>
    </cfRule>
    <cfRule type="cellIs" dxfId="9066" priority="2807" stopIfTrue="1" operator="lessThanOrEqual">
      <formula>$N$15</formula>
    </cfRule>
  </conditionalFormatting>
  <conditionalFormatting sqref="W30:AA30">
    <cfRule type="containsBlanks" priority="2749" stopIfTrue="1">
      <formula>LEN(TRIM(W30))=0</formula>
    </cfRule>
    <cfRule type="cellIs" dxfId="9065" priority="2812" stopIfTrue="1" operator="greaterThanOrEqual">
      <formula>$N$30</formula>
    </cfRule>
    <cfRule type="cellIs" dxfId="9064" priority="2813" stopIfTrue="1" operator="lessThan">
      <formula>$N$30</formula>
    </cfRule>
  </conditionalFormatting>
  <conditionalFormatting sqref="W29:AA29">
    <cfRule type="containsBlanks" priority="2750" stopIfTrue="1">
      <formula>LEN(TRIM(W29))=0</formula>
    </cfRule>
    <cfRule type="cellIs" dxfId="9063" priority="2808" stopIfTrue="1" operator="greaterThanOrEqual">
      <formula>$N$29</formula>
    </cfRule>
    <cfRule type="cellIs" dxfId="9062" priority="2809" stopIfTrue="1" operator="lessThan">
      <formula>$N$29</formula>
    </cfRule>
  </conditionalFormatting>
  <conditionalFormatting sqref="W28:AA28">
    <cfRule type="containsBlanks" priority="2751" stopIfTrue="1">
      <formula>LEN(TRIM(W28))=0</formula>
    </cfRule>
    <cfRule type="cellIs" dxfId="9061" priority="2810" stopIfTrue="1" operator="greaterThanOrEqual">
      <formula>$N$28</formula>
    </cfRule>
    <cfRule type="cellIs" dxfId="9060" priority="2811" stopIfTrue="1" operator="lessThan">
      <formula>$N$28</formula>
    </cfRule>
  </conditionalFormatting>
  <conditionalFormatting sqref="W27:AA27">
    <cfRule type="containsBlanks" priority="2752" stopIfTrue="1">
      <formula>LEN(TRIM(W27))=0</formula>
    </cfRule>
    <cfRule type="cellIs" dxfId="9059" priority="2884" stopIfTrue="1" operator="greaterThanOrEqual">
      <formula>$N$27</formula>
    </cfRule>
    <cfRule type="cellIs" dxfId="9058" priority="2885" stopIfTrue="1" operator="lessThan">
      <formula>$N$27</formula>
    </cfRule>
  </conditionalFormatting>
  <conditionalFormatting sqref="V37:AA37">
    <cfRule type="cellIs" dxfId="9057" priority="2922" stopIfTrue="1" operator="greaterThanOrEqual">
      <formula>$N$37</formula>
    </cfRule>
    <cfRule type="cellIs" dxfId="9056" priority="2923" stopIfTrue="1" operator="lessThan">
      <formula>$N$37</formula>
    </cfRule>
  </conditionalFormatting>
  <conditionalFormatting sqref="V36:AA36">
    <cfRule type="containsBlanks" priority="2744" stopIfTrue="1">
      <formula>LEN(TRIM(V36))=0</formula>
    </cfRule>
    <cfRule type="cellIs" dxfId="9055" priority="2800" stopIfTrue="1" operator="lessThan">
      <formula>$N$36</formula>
    </cfRule>
    <cfRule type="cellIs" dxfId="9054" priority="2801" stopIfTrue="1" operator="greaterThanOrEqual">
      <formula>$N$36</formula>
    </cfRule>
  </conditionalFormatting>
  <conditionalFormatting sqref="V38:AA38">
    <cfRule type="containsBlanks" priority="2742" stopIfTrue="1">
      <formula>LEN(TRIM(V38))=0</formula>
    </cfRule>
    <cfRule type="cellIs" dxfId="9053" priority="2864" stopIfTrue="1" operator="greaterThanOrEqual">
      <formula>$N$38</formula>
    </cfRule>
    <cfRule type="cellIs" dxfId="9052" priority="2865" stopIfTrue="1" operator="lessThan">
      <formula>$N$38</formula>
    </cfRule>
  </conditionalFormatting>
  <conditionalFormatting sqref="V42:AA42">
    <cfRule type="containsBlanks" priority="2737" stopIfTrue="1">
      <formula>LEN(TRIM(V42))=0</formula>
    </cfRule>
    <cfRule type="cellIs" dxfId="9051" priority="2926" stopIfTrue="1" operator="greaterThan">
      <formula>$N$42</formula>
    </cfRule>
    <cfRule type="cellIs" dxfId="9050" priority="2927" stopIfTrue="1" operator="lessThanOrEqual">
      <formula>$N$42</formula>
    </cfRule>
  </conditionalFormatting>
  <conditionalFormatting sqref="W13:AA13">
    <cfRule type="cellIs" dxfId="9049" priority="2774" stopIfTrue="1" operator="lessThanOrEqual">
      <formula>$N$13</formula>
    </cfRule>
    <cfRule type="cellIs" dxfId="9048" priority="2775" stopIfTrue="1" operator="greaterThan">
      <formula>$N$13</formula>
    </cfRule>
  </conditionalFormatting>
  <conditionalFormatting sqref="W13:AA14">
    <cfRule type="containsBlanks" priority="2763" stopIfTrue="1">
      <formula>LEN(TRIM(W13))=0</formula>
    </cfRule>
  </conditionalFormatting>
  <conditionalFormatting sqref="W15:AA15">
    <cfRule type="containsBlanks" priority="2762" stopIfTrue="1">
      <formula>LEN(TRIM(W15))=0</formula>
    </cfRule>
  </conditionalFormatting>
  <conditionalFormatting sqref="W16:AA16">
    <cfRule type="containsBlanks" priority="2761" stopIfTrue="1">
      <formula>LEN(TRIM(W16))=0</formula>
    </cfRule>
  </conditionalFormatting>
  <conditionalFormatting sqref="U17:AA17">
    <cfRule type="containsBlanks" priority="2760" stopIfTrue="1">
      <formula>LEN(TRIM(U17))=0</formula>
    </cfRule>
  </conditionalFormatting>
  <conditionalFormatting sqref="W31:AA31">
    <cfRule type="containsBlanks" priority="2748" stopIfTrue="1">
      <formula>LEN(TRIM(W31))=0</formula>
    </cfRule>
  </conditionalFormatting>
  <conditionalFormatting sqref="V34:AA34">
    <cfRule type="containsBlanks" priority="2746" stopIfTrue="1">
      <formula>LEN(TRIM(V34))=0</formula>
    </cfRule>
  </conditionalFormatting>
  <conditionalFormatting sqref="V35:AA35">
    <cfRule type="containsBlanks" priority="2745" stopIfTrue="1">
      <formula>LEN(TRIM(V35))=0</formula>
    </cfRule>
  </conditionalFormatting>
  <conditionalFormatting sqref="V37:AA37">
    <cfRule type="containsBlanks" priority="2743" stopIfTrue="1">
      <formula>LEN(TRIM(V37))=0</formula>
    </cfRule>
  </conditionalFormatting>
  <conditionalFormatting sqref="V39:AA39">
    <cfRule type="containsBlanks" priority="2741" stopIfTrue="1">
      <formula>LEN(TRIM(V39))=0</formula>
    </cfRule>
  </conditionalFormatting>
  <conditionalFormatting sqref="V40:AA40">
    <cfRule type="cellIs" dxfId="9047" priority="2703" stopIfTrue="1" operator="greaterThan">
      <formula>$N$40</formula>
    </cfRule>
    <cfRule type="cellIs" dxfId="9046" priority="2704" stopIfTrue="1" operator="lessThanOrEqual">
      <formula>$N$40</formula>
    </cfRule>
  </conditionalFormatting>
  <conditionalFormatting sqref="V40:AA40">
    <cfRule type="containsBlanks" priority="2702" stopIfTrue="1">
      <formula>LEN(TRIM(V40))=0</formula>
    </cfRule>
  </conditionalFormatting>
  <conditionalFormatting sqref="P39">
    <cfRule type="containsBlanks" priority="2473" stopIfTrue="1">
      <formula>LEN(TRIM(P39))=0</formula>
    </cfRule>
    <cfRule type="cellIs" dxfId="9045" priority="2520" stopIfTrue="1" operator="greaterThan">
      <formula>$N$39</formula>
    </cfRule>
    <cfRule type="cellIs" dxfId="9044" priority="2521" stopIfTrue="1" operator="lessThanOrEqual">
      <formula>$N$39</formula>
    </cfRule>
  </conditionalFormatting>
  <conditionalFormatting sqref="P45">
    <cfRule type="containsBlanks" priority="2471" stopIfTrue="1">
      <formula>LEN(TRIM(P45))=0</formula>
    </cfRule>
    <cfRule type="cellIs" dxfId="9043" priority="2510" stopIfTrue="1" operator="greaterThanOrEqual">
      <formula>$N$45</formula>
    </cfRule>
    <cfRule type="cellIs" dxfId="9042" priority="2511" stopIfTrue="1" operator="lessThan">
      <formula>$N$45</formula>
    </cfRule>
  </conditionalFormatting>
  <conditionalFormatting sqref="P46">
    <cfRule type="containsBlanks" priority="2470" stopIfTrue="1">
      <formula>LEN(TRIM(P46))=0</formula>
    </cfRule>
    <cfRule type="cellIs" dxfId="9041" priority="2518" stopIfTrue="1" operator="greaterThan">
      <formula>$N$46</formula>
    </cfRule>
    <cfRule type="cellIs" dxfId="9040" priority="2519" stopIfTrue="1" operator="lessThanOrEqual">
      <formula>$N$46</formula>
    </cfRule>
  </conditionalFormatting>
  <conditionalFormatting sqref="P47">
    <cfRule type="containsBlanks" priority="2469" stopIfTrue="1">
      <formula>LEN(TRIM(P47))=0</formula>
    </cfRule>
    <cfRule type="cellIs" dxfId="9039" priority="2514" stopIfTrue="1" operator="greaterThanOrEqual">
      <formula>$N$47</formula>
    </cfRule>
    <cfRule type="cellIs" dxfId="9038" priority="2515" stopIfTrue="1" operator="lessThan">
      <formula>$N$47</formula>
    </cfRule>
  </conditionalFormatting>
  <conditionalFormatting sqref="P21">
    <cfRule type="containsBlanks" priority="2483" stopIfTrue="1">
      <formula>LEN(TRIM(P21))=0</formula>
    </cfRule>
    <cfRule type="cellIs" dxfId="9037" priority="2504" stopIfTrue="1" operator="lessThanOrEqual">
      <formula>$N$21</formula>
    </cfRule>
    <cfRule type="cellIs" dxfId="9036" priority="2505" stopIfTrue="1" operator="greaterThan">
      <formula>$N$21</formula>
    </cfRule>
  </conditionalFormatting>
  <conditionalFormatting sqref="P22">
    <cfRule type="containsBlanks" priority="2482" stopIfTrue="1">
      <formula>LEN(TRIM(P22))=0</formula>
    </cfRule>
    <cfRule type="cellIs" dxfId="9035" priority="2502" stopIfTrue="1" operator="lessThan">
      <formula>$N$22</formula>
    </cfRule>
    <cfRule type="cellIs" dxfId="9034" priority="2503" stopIfTrue="1" operator="greaterThanOrEqual">
      <formula>$N$22</formula>
    </cfRule>
  </conditionalFormatting>
  <conditionalFormatting sqref="P23">
    <cfRule type="containsBlanks" priority="2481" stopIfTrue="1">
      <formula>LEN(TRIM(P23))=0</formula>
    </cfRule>
    <cfRule type="cellIs" dxfId="9033" priority="2500" stopIfTrue="1" operator="lessThanOrEqual">
      <formula>$N$23</formula>
    </cfRule>
    <cfRule type="cellIs" dxfId="9032" priority="2501" stopIfTrue="1" operator="greaterThan">
      <formula>$N$23</formula>
    </cfRule>
  </conditionalFormatting>
  <conditionalFormatting sqref="P24">
    <cfRule type="containsBlanks" priority="2480" stopIfTrue="1">
      <formula>LEN(TRIM(P24))=0</formula>
    </cfRule>
    <cfRule type="cellIs" dxfId="9031" priority="2498" stopIfTrue="1" operator="lessThan">
      <formula>$N$24</formula>
    </cfRule>
    <cfRule type="cellIs" dxfId="9030" priority="2499" stopIfTrue="1" operator="greaterThanOrEqual">
      <formula>$N$24</formula>
    </cfRule>
  </conditionalFormatting>
  <conditionalFormatting sqref="P19">
    <cfRule type="containsBlanks" priority="2485" stopIfTrue="1">
      <formula>LEN(TRIM(P19))=0</formula>
    </cfRule>
    <cfRule type="cellIs" dxfId="9029" priority="2496" stopIfTrue="1" operator="lessThanOrEqual">
      <formula>$N$19</formula>
    </cfRule>
    <cfRule type="cellIs" dxfId="9028" priority="2497" stopIfTrue="1" operator="greaterThan">
      <formula>$N$19</formula>
    </cfRule>
  </conditionalFormatting>
  <conditionalFormatting sqref="P20">
    <cfRule type="containsBlanks" priority="2484" stopIfTrue="1">
      <formula>LEN(TRIM(P20))=0</formula>
    </cfRule>
    <cfRule type="cellIs" dxfId="9027" priority="2494" stopIfTrue="1" operator="lessThan">
      <formula>$N$20</formula>
    </cfRule>
    <cfRule type="cellIs" dxfId="9026" priority="2495" stopIfTrue="1" operator="greaterThanOrEqual">
      <formula>$N$20</formula>
    </cfRule>
  </conditionalFormatting>
  <conditionalFormatting sqref="P30">
    <cfRule type="containsBlanks" priority="2477" stopIfTrue="1">
      <formula>LEN(TRIM(P30))=0</formula>
    </cfRule>
    <cfRule type="cellIs" dxfId="9025" priority="2490" stopIfTrue="1" operator="greaterThanOrEqual">
      <formula>$N$30</formula>
    </cfRule>
    <cfRule type="cellIs" dxfId="9024" priority="2491" stopIfTrue="1" operator="lessThan">
      <formula>$N$30</formula>
    </cfRule>
  </conditionalFormatting>
  <conditionalFormatting sqref="P29">
    <cfRule type="containsBlanks" priority="2478" stopIfTrue="1">
      <formula>LEN(TRIM(P29))=0</formula>
    </cfRule>
    <cfRule type="cellIs" dxfId="9023" priority="2488" stopIfTrue="1" operator="greaterThanOrEqual">
      <formula>$N$29</formula>
    </cfRule>
    <cfRule type="cellIs" dxfId="9022" priority="2489" stopIfTrue="1" operator="lessThan">
      <formula>$N$29</formula>
    </cfRule>
  </conditionalFormatting>
  <conditionalFormatting sqref="P27">
    <cfRule type="containsBlanks" priority="2479" stopIfTrue="1">
      <formula>LEN(TRIM(P27))=0</formula>
    </cfRule>
    <cfRule type="cellIs" dxfId="9021" priority="2508" stopIfTrue="1" operator="greaterThanOrEqual">
      <formula>$N$27</formula>
    </cfRule>
    <cfRule type="cellIs" dxfId="9020" priority="2509" stopIfTrue="1" operator="lessThan">
      <formula>$N$27</formula>
    </cfRule>
  </conditionalFormatting>
  <conditionalFormatting sqref="P25">
    <cfRule type="containsBlanks" priority="2466" stopIfTrue="1">
      <formula>LEN(TRIM(P25))=0</formula>
    </cfRule>
    <cfRule type="cellIs" dxfId="9019" priority="2467" stopIfTrue="1" operator="lessThanOrEqual">
      <formula>$N$25</formula>
    </cfRule>
    <cfRule type="cellIs" dxfId="9018" priority="2468" stopIfTrue="1" operator="greaterThan">
      <formula>$N$25</formula>
    </cfRule>
  </conditionalFormatting>
  <conditionalFormatting sqref="P32">
    <cfRule type="containsBlanks" priority="2463" stopIfTrue="1">
      <formula>LEN(TRIM(P32))=0</formula>
    </cfRule>
    <cfRule type="cellIs" dxfId="9017" priority="2464" stopIfTrue="1" operator="greaterThanOrEqual">
      <formula>$N$32</formula>
    </cfRule>
    <cfRule type="cellIs" dxfId="9016" priority="2465" stopIfTrue="1" operator="lessThan">
      <formula>$N$32</formula>
    </cfRule>
  </conditionalFormatting>
  <conditionalFormatting sqref="P5">
    <cfRule type="containsBlanks" priority="2460" stopIfTrue="1">
      <formula>LEN(TRIM(P5))=0</formula>
    </cfRule>
    <cfRule type="cellIs" dxfId="9015" priority="2461" stopIfTrue="1" operator="lessThanOrEqual">
      <formula>$N5</formula>
    </cfRule>
    <cfRule type="cellIs" dxfId="9014" priority="2462" stopIfTrue="1" operator="greaterThan">
      <formula>$N5</formula>
    </cfRule>
  </conditionalFormatting>
  <conditionalFormatting sqref="P6">
    <cfRule type="containsBlanks" priority="2457" stopIfTrue="1">
      <formula>LEN(TRIM(P6))=0</formula>
    </cfRule>
    <cfRule type="cellIs" dxfId="9013" priority="2458" stopIfTrue="1" operator="lessThanOrEqual">
      <formula>$N6</formula>
    </cfRule>
    <cfRule type="cellIs" dxfId="9012" priority="2459" stopIfTrue="1" operator="greaterThan">
      <formula>$N6</formula>
    </cfRule>
  </conditionalFormatting>
  <conditionalFormatting sqref="P11">
    <cfRule type="containsBlanks" priority="2454" stopIfTrue="1">
      <formula>LEN(TRIM(P11))=0</formula>
    </cfRule>
    <cfRule type="cellIs" dxfId="9011" priority="2455" stopIfTrue="1" operator="lessThanOrEqual">
      <formula>$N$11</formula>
    </cfRule>
    <cfRule type="cellIs" dxfId="9010" priority="2456" stopIfTrue="1" operator="greaterThan">
      <formula>$N$11</formula>
    </cfRule>
  </conditionalFormatting>
  <conditionalFormatting sqref="P7">
    <cfRule type="containsBlanks" priority="2448" stopIfTrue="1">
      <formula>LEN(TRIM(P7))=0</formula>
    </cfRule>
    <cfRule type="cellIs" dxfId="9009" priority="2449" stopIfTrue="1" operator="lessThanOrEqual">
      <formula>$N7</formula>
    </cfRule>
    <cfRule type="cellIs" dxfId="9008" priority="2450" stopIfTrue="1" operator="greaterThan">
      <formula>$N7</formula>
    </cfRule>
  </conditionalFormatting>
  <conditionalFormatting sqref="P9">
    <cfRule type="containsBlanks" priority="2445" stopIfTrue="1">
      <formula>LEN(TRIM(P9))=0</formula>
    </cfRule>
    <cfRule type="cellIs" dxfId="9007" priority="2446" stopIfTrue="1" operator="greaterThanOrEqual">
      <formula>$A$9</formula>
    </cfRule>
    <cfRule type="cellIs" dxfId="9006" priority="2447" stopIfTrue="1" operator="lessThan">
      <formula>$A$9</formula>
    </cfRule>
  </conditionalFormatting>
  <conditionalFormatting sqref="P16">
    <cfRule type="cellIs" dxfId="9005" priority="2443" stopIfTrue="1" operator="lessThanOrEqual">
      <formula>$N$16</formula>
    </cfRule>
    <cfRule type="cellIs" dxfId="9004" priority="2444" stopIfTrue="1" operator="greaterThan">
      <formula>$N$16</formula>
    </cfRule>
  </conditionalFormatting>
  <conditionalFormatting sqref="P15">
    <cfRule type="cellIs" dxfId="9003" priority="2440" stopIfTrue="1" operator="lessThanOrEqual">
      <formula>$N$15</formula>
    </cfRule>
    <cfRule type="cellIs" dxfId="9002" priority="2441" stopIfTrue="1" operator="greaterThan">
      <formula>$N$15</formula>
    </cfRule>
  </conditionalFormatting>
  <conditionalFormatting sqref="P13:P14">
    <cfRule type="cellIs" dxfId="9001" priority="2437" stopIfTrue="1" operator="lessThanOrEqual">
      <formula>$N$13</formula>
    </cfRule>
    <cfRule type="cellIs" dxfId="9000" priority="2438" stopIfTrue="1" operator="greaterThan">
      <formula>$N$13</formula>
    </cfRule>
  </conditionalFormatting>
  <conditionalFormatting sqref="P13:P14">
    <cfRule type="containsBlanks" priority="2436" stopIfTrue="1">
      <formula>LEN(TRIM(P13))=0</formula>
    </cfRule>
  </conditionalFormatting>
  <conditionalFormatting sqref="P15">
    <cfRule type="containsBlanks" priority="2439" stopIfTrue="1">
      <formula>LEN(TRIM(P15))=0</formula>
    </cfRule>
  </conditionalFormatting>
  <conditionalFormatting sqref="P16">
    <cfRule type="containsBlanks" priority="2442" stopIfTrue="1">
      <formula>LEN(TRIM(P16))=0</formula>
    </cfRule>
  </conditionalFormatting>
  <conditionalFormatting sqref="P28">
    <cfRule type="containsBlanks" priority="2433" stopIfTrue="1">
      <formula>LEN(TRIM(P28))=0</formula>
    </cfRule>
    <cfRule type="cellIs" dxfId="8999" priority="2434" stopIfTrue="1" operator="greaterThanOrEqual">
      <formula>$N$28</formula>
    </cfRule>
    <cfRule type="cellIs" dxfId="8998" priority="2435" stopIfTrue="1" operator="lessThan">
      <formula>$N$28</formula>
    </cfRule>
  </conditionalFormatting>
  <conditionalFormatting sqref="P31">
    <cfRule type="containsBlanks" priority="2430" stopIfTrue="1">
      <formula>LEN(TRIM(P31))=0</formula>
    </cfRule>
    <cfRule type="cellIs" dxfId="8997" priority="2431" stopIfTrue="1" operator="greaterThanOrEqual">
      <formula>$N$31</formula>
    </cfRule>
    <cfRule type="cellIs" dxfId="8996" priority="2432" stopIfTrue="1" operator="lessThan">
      <formula>$N$31</formula>
    </cfRule>
  </conditionalFormatting>
  <conditionalFormatting sqref="P34">
    <cfRule type="cellIs" dxfId="8995" priority="2407" operator="greaterThan">
      <formula>$N$34</formula>
    </cfRule>
    <cfRule type="cellIs" dxfId="8994" priority="2408" operator="lessThanOrEqual">
      <formula>$N$34</formula>
    </cfRule>
  </conditionalFormatting>
  <conditionalFormatting sqref="P35">
    <cfRule type="cellIs" dxfId="8993" priority="2406" stopIfTrue="1" operator="lessThanOrEqual">
      <formula>$N$35</formula>
    </cfRule>
  </conditionalFormatting>
  <conditionalFormatting sqref="P35">
    <cfRule type="cellIs" dxfId="8992" priority="2405" stopIfTrue="1" operator="greaterThan">
      <formula>$N$35</formula>
    </cfRule>
  </conditionalFormatting>
  <conditionalFormatting sqref="P36">
    <cfRule type="cellIs" dxfId="8991" priority="2404" stopIfTrue="1" operator="greaterThanOrEqual">
      <formula>$N$36</formula>
    </cfRule>
  </conditionalFormatting>
  <conditionalFormatting sqref="P36">
    <cfRule type="cellIs" dxfId="8990" priority="2403" stopIfTrue="1" operator="lessThan">
      <formula>$N$36</formula>
    </cfRule>
  </conditionalFormatting>
  <conditionalFormatting sqref="P37">
    <cfRule type="containsBlanks" priority="2398" stopIfTrue="1">
      <formula>LEN(TRIM(P37))=0</formula>
    </cfRule>
    <cfRule type="cellIs" dxfId="8989" priority="2399" stopIfTrue="1" operator="greaterThanOrEqual">
      <formula>$N$37</formula>
    </cfRule>
    <cfRule type="cellIs" dxfId="8988" priority="2400" stopIfTrue="1" operator="lessThan">
      <formula>$N$37</formula>
    </cfRule>
  </conditionalFormatting>
  <conditionalFormatting sqref="P38">
    <cfRule type="cellIs" dxfId="8987" priority="2397" stopIfTrue="1" operator="greaterThanOrEqual">
      <formula>$N$38</formula>
    </cfRule>
  </conditionalFormatting>
  <conditionalFormatting sqref="P38">
    <cfRule type="cellIs" dxfId="8986" priority="2396" stopIfTrue="1" operator="lessThan">
      <formula>$N$38</formula>
    </cfRule>
  </conditionalFormatting>
  <conditionalFormatting sqref="P40">
    <cfRule type="containsBlanks" priority="2393" stopIfTrue="1">
      <formula>LEN(TRIM(P40))=0</formula>
    </cfRule>
    <cfRule type="cellIs" dxfId="8985" priority="2394" stopIfTrue="1" operator="lessThanOrEqual">
      <formula>$N$40</formula>
    </cfRule>
    <cfRule type="cellIs" dxfId="8984" priority="2395" stopIfTrue="1" operator="greaterThan">
      <formula>$N$40</formula>
    </cfRule>
  </conditionalFormatting>
  <conditionalFormatting sqref="P41">
    <cfRule type="containsBlanks" priority="2390" stopIfTrue="1">
      <formula>LEN(TRIM(P41))=0</formula>
    </cfRule>
    <cfRule type="cellIs" dxfId="8983" priority="2391" stopIfTrue="1" operator="lessThanOrEqual">
      <formula>$N$41</formula>
    </cfRule>
    <cfRule type="cellIs" dxfId="8982" priority="2392" stopIfTrue="1" operator="greaterThan">
      <formula>$N$41</formula>
    </cfRule>
  </conditionalFormatting>
  <conditionalFormatting sqref="P42">
    <cfRule type="containsBlanks" priority="2387" stopIfTrue="1">
      <formula>LEN(TRIM(P42))=0</formula>
    </cfRule>
    <cfRule type="cellIs" dxfId="8981" priority="2388" stopIfTrue="1" operator="lessThanOrEqual">
      <formula>$N$42</formula>
    </cfRule>
    <cfRule type="cellIs" dxfId="8980" priority="2389" stopIfTrue="1" operator="greaterThan">
      <formula>$N$42</formula>
    </cfRule>
  </conditionalFormatting>
  <conditionalFormatting sqref="P43">
    <cfRule type="containsBlanks" priority="2381" stopIfTrue="1">
      <formula>LEN(TRIM(P43))=0</formula>
    </cfRule>
    <cfRule type="cellIs" dxfId="8979" priority="2382" stopIfTrue="1" operator="greaterThanOrEqual">
      <formula>$N$43</formula>
    </cfRule>
    <cfRule type="cellIs" dxfId="8978" priority="2383" stopIfTrue="1" operator="lessThan">
      <formula>$N$43</formula>
    </cfRule>
  </conditionalFormatting>
  <conditionalFormatting sqref="P8">
    <cfRule type="containsBlanks" priority="2451" stopIfTrue="1">
      <formula>LEN(TRIM(P8))=0</formula>
    </cfRule>
    <cfRule type="cellIs" dxfId="8977" priority="2452" stopIfTrue="1" operator="lessThanOrEqual">
      <formula>$N$8</formula>
    </cfRule>
    <cfRule type="cellIs" dxfId="8976" priority="2453" stopIfTrue="1" operator="greaterThan">
      <formula>$N$8</formula>
    </cfRule>
  </conditionalFormatting>
  <conditionalFormatting sqref="P10">
    <cfRule type="containsBlanks" priority="2373" stopIfTrue="1">
      <formula>LEN(TRIM(P10))=0</formula>
    </cfRule>
    <cfRule type="cellIs" dxfId="8975" priority="2374" stopIfTrue="1" operator="lessThanOrEqual">
      <formula>$N10</formula>
    </cfRule>
    <cfRule type="cellIs" dxfId="8974" priority="2375" stopIfTrue="1" operator="greaterThan">
      <formula>$N10</formula>
    </cfRule>
  </conditionalFormatting>
  <conditionalFormatting sqref="W53">
    <cfRule type="containsBlanks" priority="2146" stopIfTrue="1">
      <formula>LEN(TRIM(W53))=0</formula>
    </cfRule>
    <cfRule type="cellIs" dxfId="8973" priority="2155" stopIfTrue="1" operator="greaterThanOrEqual">
      <formula>$N$53</formula>
    </cfRule>
    <cfRule type="cellIs" dxfId="8972" priority="2156" stopIfTrue="1" operator="lessThan">
      <formula>$N$53</formula>
    </cfRule>
  </conditionalFormatting>
  <conditionalFormatting sqref="W54">
    <cfRule type="containsBlanks" priority="2145" stopIfTrue="1">
      <formula>LEN(TRIM(W54))=0</formula>
    </cfRule>
    <cfRule type="cellIs" dxfId="8971" priority="2151" stopIfTrue="1" operator="greaterThanOrEqual">
      <formula>$N$54</formula>
    </cfRule>
    <cfRule type="cellIs" dxfId="8970" priority="2152" stopIfTrue="1" operator="lessThan">
      <formula>$N$54</formula>
    </cfRule>
  </conditionalFormatting>
  <conditionalFormatting sqref="W55">
    <cfRule type="containsBlanks" priority="2144" stopIfTrue="1">
      <formula>LEN(TRIM(W55))=0</formula>
    </cfRule>
    <cfRule type="cellIs" dxfId="8969" priority="2147" stopIfTrue="1" operator="lessThan">
      <formula>$N$55</formula>
    </cfRule>
    <cfRule type="cellIs" dxfId="8968" priority="2148" stopIfTrue="1" operator="greaterThanOrEqual">
      <formula>$N$55</formula>
    </cfRule>
  </conditionalFormatting>
  <conditionalFormatting sqref="W50">
    <cfRule type="containsBlanks" priority="2143" stopIfTrue="1">
      <formula>LEN(TRIM(W50))=0</formula>
    </cfRule>
    <cfRule type="cellIs" dxfId="8967" priority="2153" stopIfTrue="1" operator="greaterThanOrEqual">
      <formula>$N$50</formula>
    </cfRule>
    <cfRule type="cellIs" dxfId="8966" priority="2154" stopIfTrue="1" operator="lessThan">
      <formula>$N$50</formula>
    </cfRule>
  </conditionalFormatting>
  <conditionalFormatting sqref="X53">
    <cfRule type="containsBlanks" priority="2131" stopIfTrue="1">
      <formula>LEN(TRIM(X53))=0</formula>
    </cfRule>
    <cfRule type="cellIs" dxfId="8965" priority="2140" stopIfTrue="1" operator="greaterThanOrEqual">
      <formula>$N$53</formula>
    </cfRule>
    <cfRule type="cellIs" dxfId="8964" priority="2141" stopIfTrue="1" operator="lessThan">
      <formula>$N$53</formula>
    </cfRule>
  </conditionalFormatting>
  <conditionalFormatting sqref="X54">
    <cfRule type="containsBlanks" priority="2130" stopIfTrue="1">
      <formula>LEN(TRIM(X54))=0</formula>
    </cfRule>
    <cfRule type="cellIs" dxfId="8963" priority="2136" stopIfTrue="1" operator="greaterThanOrEqual">
      <formula>$N$54</formula>
    </cfRule>
    <cfRule type="cellIs" dxfId="8962" priority="2137" stopIfTrue="1" operator="lessThan">
      <formula>$N$54</formula>
    </cfRule>
  </conditionalFormatting>
  <conditionalFormatting sqref="X55">
    <cfRule type="containsBlanks" priority="2129" stopIfTrue="1">
      <formula>LEN(TRIM(X55))=0</formula>
    </cfRule>
    <cfRule type="cellIs" dxfId="8961" priority="2132" stopIfTrue="1" operator="lessThan">
      <formula>$N$55</formula>
    </cfRule>
    <cfRule type="cellIs" dxfId="8960" priority="2133" stopIfTrue="1" operator="greaterThanOrEqual">
      <formula>$N$55</formula>
    </cfRule>
  </conditionalFormatting>
  <conditionalFormatting sqref="X50">
    <cfRule type="containsBlanks" priority="2128" stopIfTrue="1">
      <formula>LEN(TRIM(X50))=0</formula>
    </cfRule>
    <cfRule type="cellIs" dxfId="8959" priority="2138" stopIfTrue="1" operator="greaterThanOrEqual">
      <formula>$N$50</formula>
    </cfRule>
    <cfRule type="cellIs" dxfId="8958" priority="2139" stopIfTrue="1" operator="lessThan">
      <formula>$N$50</formula>
    </cfRule>
  </conditionalFormatting>
  <conditionalFormatting sqref="Y53">
    <cfRule type="containsBlanks" priority="2116" stopIfTrue="1">
      <formula>LEN(TRIM(Y53))=0</formula>
    </cfRule>
    <cfRule type="cellIs" dxfId="8957" priority="2125" stopIfTrue="1" operator="greaterThanOrEqual">
      <formula>$N$53</formula>
    </cfRule>
    <cfRule type="cellIs" dxfId="8956" priority="2126" stopIfTrue="1" operator="lessThan">
      <formula>$N$53</formula>
    </cfRule>
  </conditionalFormatting>
  <conditionalFormatting sqref="Y54">
    <cfRule type="containsBlanks" priority="2115" stopIfTrue="1">
      <formula>LEN(TRIM(Y54))=0</formula>
    </cfRule>
    <cfRule type="cellIs" dxfId="8955" priority="2121" stopIfTrue="1" operator="greaterThanOrEqual">
      <formula>$N$54</formula>
    </cfRule>
    <cfRule type="cellIs" dxfId="8954" priority="2122" stopIfTrue="1" operator="lessThan">
      <formula>$N$54</formula>
    </cfRule>
  </conditionalFormatting>
  <conditionalFormatting sqref="Y55">
    <cfRule type="containsBlanks" priority="2114" stopIfTrue="1">
      <formula>LEN(TRIM(Y55))=0</formula>
    </cfRule>
    <cfRule type="cellIs" dxfId="8953" priority="2117" stopIfTrue="1" operator="lessThan">
      <formula>$N$55</formula>
    </cfRule>
    <cfRule type="cellIs" dxfId="8952" priority="2118" stopIfTrue="1" operator="greaterThanOrEqual">
      <formula>$N$55</formula>
    </cfRule>
  </conditionalFormatting>
  <conditionalFormatting sqref="Y50">
    <cfRule type="containsBlanks" priority="2113" stopIfTrue="1">
      <formula>LEN(TRIM(Y50))=0</formula>
    </cfRule>
    <cfRule type="cellIs" dxfId="8951" priority="2123" stopIfTrue="1" operator="greaterThanOrEqual">
      <formula>$N$50</formula>
    </cfRule>
    <cfRule type="cellIs" dxfId="8950" priority="2124" stopIfTrue="1" operator="lessThan">
      <formula>$N$50</formula>
    </cfRule>
  </conditionalFormatting>
  <conditionalFormatting sqref="Z53">
    <cfRule type="containsBlanks" priority="2101" stopIfTrue="1">
      <formula>LEN(TRIM(Z53))=0</formula>
    </cfRule>
    <cfRule type="cellIs" dxfId="8949" priority="2110" stopIfTrue="1" operator="greaterThanOrEqual">
      <formula>$N$53</formula>
    </cfRule>
    <cfRule type="cellIs" dxfId="8948" priority="2111" stopIfTrue="1" operator="lessThan">
      <formula>$N$53</formula>
    </cfRule>
  </conditionalFormatting>
  <conditionalFormatting sqref="Z54">
    <cfRule type="containsBlanks" priority="2100" stopIfTrue="1">
      <formula>LEN(TRIM(Z54))=0</formula>
    </cfRule>
    <cfRule type="cellIs" dxfId="8947" priority="2106" stopIfTrue="1" operator="greaterThanOrEqual">
      <formula>$N$54</formula>
    </cfRule>
    <cfRule type="cellIs" dxfId="8946" priority="2107" stopIfTrue="1" operator="lessThan">
      <formula>$N$54</formula>
    </cfRule>
  </conditionalFormatting>
  <conditionalFormatting sqref="Z55">
    <cfRule type="containsBlanks" priority="2099" stopIfTrue="1">
      <formula>LEN(TRIM(Z55))=0</formula>
    </cfRule>
    <cfRule type="cellIs" dxfId="8945" priority="2102" stopIfTrue="1" operator="lessThan">
      <formula>$N$55</formula>
    </cfRule>
    <cfRule type="cellIs" dxfId="8944" priority="2103" stopIfTrue="1" operator="greaterThanOrEqual">
      <formula>$N$55</formula>
    </cfRule>
  </conditionalFormatting>
  <conditionalFormatting sqref="Z50">
    <cfRule type="containsBlanks" priority="2098" stopIfTrue="1">
      <formula>LEN(TRIM(Z50))=0</formula>
    </cfRule>
    <cfRule type="cellIs" dxfId="8943" priority="2108" stopIfTrue="1" operator="greaterThanOrEqual">
      <formula>$N$50</formula>
    </cfRule>
    <cfRule type="cellIs" dxfId="8942" priority="2109" stopIfTrue="1" operator="lessThan">
      <formula>$N$50</formula>
    </cfRule>
  </conditionalFormatting>
  <conditionalFormatting sqref="AA53">
    <cfRule type="containsBlanks" priority="2086" stopIfTrue="1">
      <formula>LEN(TRIM(AA53))=0</formula>
    </cfRule>
    <cfRule type="cellIs" dxfId="8941" priority="2095" stopIfTrue="1" operator="greaterThanOrEqual">
      <formula>$N$53</formula>
    </cfRule>
    <cfRule type="cellIs" dxfId="8940" priority="2096" stopIfTrue="1" operator="lessThan">
      <formula>$N$53</formula>
    </cfRule>
  </conditionalFormatting>
  <conditionalFormatting sqref="AA54">
    <cfRule type="containsBlanks" priority="2085" stopIfTrue="1">
      <formula>LEN(TRIM(AA54))=0</formula>
    </cfRule>
    <cfRule type="cellIs" dxfId="8939" priority="2091" stopIfTrue="1" operator="greaterThanOrEqual">
      <formula>$N$54</formula>
    </cfRule>
    <cfRule type="cellIs" dxfId="8938" priority="2092" stopIfTrue="1" operator="lessThan">
      <formula>$N$54</formula>
    </cfRule>
  </conditionalFormatting>
  <conditionalFormatting sqref="AA55">
    <cfRule type="containsBlanks" priority="2084" stopIfTrue="1">
      <formula>LEN(TRIM(AA55))=0</formula>
    </cfRule>
    <cfRule type="cellIs" dxfId="8937" priority="2087" stopIfTrue="1" operator="lessThan">
      <formula>$N$55</formula>
    </cfRule>
    <cfRule type="cellIs" dxfId="8936" priority="2088" stopIfTrue="1" operator="greaterThanOrEqual">
      <formula>$N$55</formula>
    </cfRule>
  </conditionalFormatting>
  <conditionalFormatting sqref="AA50">
    <cfRule type="containsBlanks" priority="2083" stopIfTrue="1">
      <formula>LEN(TRIM(AA50))=0</formula>
    </cfRule>
    <cfRule type="cellIs" dxfId="8935" priority="2093" stopIfTrue="1" operator="greaterThanOrEqual">
      <formula>$N$50</formula>
    </cfRule>
    <cfRule type="cellIs" dxfId="8934" priority="2094" stopIfTrue="1" operator="lessThan">
      <formula>$N$50</formula>
    </cfRule>
  </conditionalFormatting>
  <conditionalFormatting sqref="S5">
    <cfRule type="containsBlanks" priority="1424" stopIfTrue="1">
      <formula>LEN(TRIM(S5))=0</formula>
    </cfRule>
    <cfRule type="cellIs" dxfId="8933" priority="1425" stopIfTrue="1" operator="lessThanOrEqual">
      <formula>$N5</formula>
    </cfRule>
    <cfRule type="cellIs" dxfId="8932" priority="1426" stopIfTrue="1" operator="greaterThan">
      <formula>$N5</formula>
    </cfRule>
  </conditionalFormatting>
  <conditionalFormatting sqref="S6">
    <cfRule type="containsBlanks" priority="1421" stopIfTrue="1">
      <formula>LEN(TRIM(S6))=0</formula>
    </cfRule>
    <cfRule type="cellIs" dxfId="8931" priority="1422" stopIfTrue="1" operator="lessThanOrEqual">
      <formula>$N6</formula>
    </cfRule>
    <cfRule type="cellIs" dxfId="8930" priority="1423" stopIfTrue="1" operator="greaterThan">
      <formula>$N6</formula>
    </cfRule>
  </conditionalFormatting>
  <conditionalFormatting sqref="S11">
    <cfRule type="containsBlanks" priority="1418" stopIfTrue="1">
      <formula>LEN(TRIM(S11))=0</formula>
    </cfRule>
    <cfRule type="cellIs" dxfId="8929" priority="1419" stopIfTrue="1" operator="lessThanOrEqual">
      <formula>$N$11</formula>
    </cfRule>
    <cfRule type="cellIs" dxfId="8928" priority="1420" stopIfTrue="1" operator="greaterThan">
      <formula>$N$11</formula>
    </cfRule>
  </conditionalFormatting>
  <conditionalFormatting sqref="S7">
    <cfRule type="containsBlanks" priority="1412" stopIfTrue="1">
      <formula>LEN(TRIM(S7))=0</formula>
    </cfRule>
    <cfRule type="cellIs" dxfId="8927" priority="1413" stopIfTrue="1" operator="lessThanOrEqual">
      <formula>$N7</formula>
    </cfRule>
    <cfRule type="cellIs" dxfId="8926" priority="1414" stopIfTrue="1" operator="greaterThan">
      <formula>$N7</formula>
    </cfRule>
  </conditionalFormatting>
  <conditionalFormatting sqref="S8">
    <cfRule type="containsBlanks" priority="1415" stopIfTrue="1">
      <formula>LEN(TRIM(S8))=0</formula>
    </cfRule>
    <cfRule type="cellIs" dxfId="8925" priority="1416" stopIfTrue="1" operator="lessThanOrEqual">
      <formula>$N$8</formula>
    </cfRule>
    <cfRule type="cellIs" dxfId="8924" priority="1417" stopIfTrue="1" operator="greaterThan">
      <formula>$N$8</formula>
    </cfRule>
  </conditionalFormatting>
  <conditionalFormatting sqref="S10">
    <cfRule type="containsBlanks" priority="1368" stopIfTrue="1">
      <formula>LEN(TRIM(S10))=0</formula>
    </cfRule>
    <cfRule type="cellIs" dxfId="8923" priority="1369" stopIfTrue="1" operator="lessThanOrEqual">
      <formula>$N10</formula>
    </cfRule>
    <cfRule type="cellIs" dxfId="8922" priority="1370" stopIfTrue="1" operator="greaterThan">
      <formula>$N10</formula>
    </cfRule>
  </conditionalFormatting>
  <conditionalFormatting sqref="R5">
    <cfRule type="containsBlanks" priority="1305" stopIfTrue="1">
      <formula>LEN(TRIM(R5))=0</formula>
    </cfRule>
    <cfRule type="cellIs" dxfId="8921" priority="1306" stopIfTrue="1" operator="lessThanOrEqual">
      <formula>$N5</formula>
    </cfRule>
    <cfRule type="cellIs" dxfId="8920" priority="1307" stopIfTrue="1" operator="greaterThan">
      <formula>$N5</formula>
    </cfRule>
  </conditionalFormatting>
  <conditionalFormatting sqref="R6">
    <cfRule type="containsBlanks" priority="1302" stopIfTrue="1">
      <formula>LEN(TRIM(R6))=0</formula>
    </cfRule>
    <cfRule type="cellIs" dxfId="8919" priority="1303" stopIfTrue="1" operator="lessThanOrEqual">
      <formula>$N6</formula>
    </cfRule>
    <cfRule type="cellIs" dxfId="8918" priority="1304" stopIfTrue="1" operator="greaterThan">
      <formula>$N6</formula>
    </cfRule>
  </conditionalFormatting>
  <conditionalFormatting sqref="R11">
    <cfRule type="containsBlanks" priority="1299" stopIfTrue="1">
      <formula>LEN(TRIM(R11))=0</formula>
    </cfRule>
    <cfRule type="cellIs" dxfId="8917" priority="1300" stopIfTrue="1" operator="lessThanOrEqual">
      <formula>$N$11</formula>
    </cfRule>
    <cfRule type="cellIs" dxfId="8916" priority="1301" stopIfTrue="1" operator="greaterThan">
      <formula>$N$11</formula>
    </cfRule>
  </conditionalFormatting>
  <conditionalFormatting sqref="R7">
    <cfRule type="containsBlanks" priority="1293" stopIfTrue="1">
      <formula>LEN(TRIM(R7))=0</formula>
    </cfRule>
    <cfRule type="cellIs" dxfId="8915" priority="1294" stopIfTrue="1" operator="lessThanOrEqual">
      <formula>$N7</formula>
    </cfRule>
    <cfRule type="cellIs" dxfId="8914" priority="1295" stopIfTrue="1" operator="greaterThan">
      <formula>$N7</formula>
    </cfRule>
  </conditionalFormatting>
  <conditionalFormatting sqref="R8">
    <cfRule type="containsBlanks" priority="1296" stopIfTrue="1">
      <formula>LEN(TRIM(R8))=0</formula>
    </cfRule>
    <cfRule type="cellIs" dxfId="8913" priority="1297" stopIfTrue="1" operator="lessThanOrEqual">
      <formula>$N$8</formula>
    </cfRule>
    <cfRule type="cellIs" dxfId="8912" priority="1298" stopIfTrue="1" operator="greaterThan">
      <formula>$N$8</formula>
    </cfRule>
  </conditionalFormatting>
  <conditionalFormatting sqref="R10">
    <cfRule type="containsBlanks" priority="1249" stopIfTrue="1">
      <formula>LEN(TRIM(R10))=0</formula>
    </cfRule>
    <cfRule type="cellIs" dxfId="8911" priority="1250" stopIfTrue="1" operator="lessThanOrEqual">
      <formula>$N10</formula>
    </cfRule>
    <cfRule type="cellIs" dxfId="8910" priority="1251" stopIfTrue="1" operator="greaterThan">
      <formula>$N10</formula>
    </cfRule>
  </conditionalFormatting>
  <conditionalFormatting sqref="Q5">
    <cfRule type="containsBlanks" priority="1186" stopIfTrue="1">
      <formula>LEN(TRIM(Q5))=0</formula>
    </cfRule>
    <cfRule type="cellIs" dxfId="8909" priority="1187" stopIfTrue="1" operator="lessThanOrEqual">
      <formula>$N5</formula>
    </cfRule>
    <cfRule type="cellIs" dxfId="8908" priority="1188" stopIfTrue="1" operator="greaterThan">
      <formula>$N5</formula>
    </cfRule>
  </conditionalFormatting>
  <conditionalFormatting sqref="Q6">
    <cfRule type="containsBlanks" priority="1183" stopIfTrue="1">
      <formula>LEN(TRIM(Q6))=0</formula>
    </cfRule>
    <cfRule type="cellIs" dxfId="8907" priority="1184" stopIfTrue="1" operator="lessThanOrEqual">
      <formula>$N6</formula>
    </cfRule>
    <cfRule type="cellIs" dxfId="8906" priority="1185" stopIfTrue="1" operator="greaterThan">
      <formula>$N6</formula>
    </cfRule>
  </conditionalFormatting>
  <conditionalFormatting sqref="Q11">
    <cfRule type="containsBlanks" priority="1180" stopIfTrue="1">
      <formula>LEN(TRIM(Q11))=0</formula>
    </cfRule>
    <cfRule type="cellIs" dxfId="8905" priority="1181" stopIfTrue="1" operator="lessThanOrEqual">
      <formula>$N$11</formula>
    </cfRule>
    <cfRule type="cellIs" dxfId="8904" priority="1182" stopIfTrue="1" operator="greaterThan">
      <formula>$N$11</formula>
    </cfRule>
  </conditionalFormatting>
  <conditionalFormatting sqref="Q7">
    <cfRule type="containsBlanks" priority="1174" stopIfTrue="1">
      <formula>LEN(TRIM(Q7))=0</formula>
    </cfRule>
    <cfRule type="cellIs" dxfId="8903" priority="1175" stopIfTrue="1" operator="lessThanOrEqual">
      <formula>$N7</formula>
    </cfRule>
    <cfRule type="cellIs" dxfId="8902" priority="1176" stopIfTrue="1" operator="greaterThan">
      <formula>$N7</formula>
    </cfRule>
  </conditionalFormatting>
  <conditionalFormatting sqref="Q8">
    <cfRule type="containsBlanks" priority="1177" stopIfTrue="1">
      <formula>LEN(TRIM(Q8))=0</formula>
    </cfRule>
    <cfRule type="cellIs" dxfId="8901" priority="1178" stopIfTrue="1" operator="lessThanOrEqual">
      <formula>$N$8</formula>
    </cfRule>
    <cfRule type="cellIs" dxfId="8900" priority="1179" stopIfTrue="1" operator="greaterThan">
      <formula>$N$8</formula>
    </cfRule>
  </conditionalFormatting>
  <conditionalFormatting sqref="Q10">
    <cfRule type="containsBlanks" priority="1130" stopIfTrue="1">
      <formula>LEN(TRIM(Q10))=0</formula>
    </cfRule>
    <cfRule type="cellIs" dxfId="8899" priority="1131" stopIfTrue="1" operator="lessThanOrEqual">
      <formula>$N10</formula>
    </cfRule>
    <cfRule type="cellIs" dxfId="8898" priority="1132" stopIfTrue="1" operator="greaterThan">
      <formula>$N10</formula>
    </cfRule>
  </conditionalFormatting>
  <conditionalFormatting sqref="T5">
    <cfRule type="containsBlanks" priority="1127" stopIfTrue="1">
      <formula>LEN(TRIM(T5))=0</formula>
    </cfRule>
    <cfRule type="cellIs" dxfId="8897" priority="1128" stopIfTrue="1" operator="lessThanOrEqual">
      <formula>$N5</formula>
    </cfRule>
    <cfRule type="cellIs" dxfId="8896" priority="1129" stopIfTrue="1" operator="greaterThan">
      <formula>$N5</formula>
    </cfRule>
  </conditionalFormatting>
  <conditionalFormatting sqref="T6">
    <cfRule type="containsBlanks" priority="1124" stopIfTrue="1">
      <formula>LEN(TRIM(T6))=0</formula>
    </cfRule>
    <cfRule type="cellIs" dxfId="8895" priority="1125" stopIfTrue="1" operator="lessThanOrEqual">
      <formula>$N6</formula>
    </cfRule>
    <cfRule type="cellIs" dxfId="8894" priority="1126" stopIfTrue="1" operator="greaterThan">
      <formula>$N6</formula>
    </cfRule>
  </conditionalFormatting>
  <conditionalFormatting sqref="T11">
    <cfRule type="containsBlanks" priority="1121" stopIfTrue="1">
      <formula>LEN(TRIM(T11))=0</formula>
    </cfRule>
    <cfRule type="cellIs" dxfId="8893" priority="1122" stopIfTrue="1" operator="lessThanOrEqual">
      <formula>$N$11</formula>
    </cfRule>
    <cfRule type="cellIs" dxfId="8892" priority="1123" stopIfTrue="1" operator="greaterThan">
      <formula>$N$11</formula>
    </cfRule>
  </conditionalFormatting>
  <conditionalFormatting sqref="T7">
    <cfRule type="containsBlanks" priority="1115" stopIfTrue="1">
      <formula>LEN(TRIM(T7))=0</formula>
    </cfRule>
    <cfRule type="cellIs" dxfId="8891" priority="1116" stopIfTrue="1" operator="lessThanOrEqual">
      <formula>$N7</formula>
    </cfRule>
    <cfRule type="cellIs" dxfId="8890" priority="1117" stopIfTrue="1" operator="greaterThan">
      <formula>$N7</formula>
    </cfRule>
  </conditionalFormatting>
  <conditionalFormatting sqref="T8">
    <cfRule type="containsBlanks" priority="1118" stopIfTrue="1">
      <formula>LEN(TRIM(T8))=0</formula>
    </cfRule>
    <cfRule type="cellIs" dxfId="8889" priority="1119" stopIfTrue="1" operator="lessThanOrEqual">
      <formula>$N$8</formula>
    </cfRule>
    <cfRule type="cellIs" dxfId="8888" priority="1120" stopIfTrue="1" operator="greaterThan">
      <formula>$N$8</formula>
    </cfRule>
  </conditionalFormatting>
  <conditionalFormatting sqref="T10">
    <cfRule type="containsBlanks" priority="1109" stopIfTrue="1">
      <formula>LEN(TRIM(T10))=0</formula>
    </cfRule>
    <cfRule type="cellIs" dxfId="8887" priority="1110" stopIfTrue="1" operator="lessThanOrEqual">
      <formula>$N10</formula>
    </cfRule>
    <cfRule type="cellIs" dxfId="8886" priority="1111" stopIfTrue="1" operator="greaterThan">
      <formula>$N10</formula>
    </cfRule>
  </conditionalFormatting>
  <conditionalFormatting sqref="Q16">
    <cfRule type="cellIs" dxfId="8885" priority="1107" stopIfTrue="1" operator="lessThanOrEqual">
      <formula>$N$16</formula>
    </cfRule>
    <cfRule type="cellIs" dxfId="8884" priority="1108" stopIfTrue="1" operator="greaterThan">
      <formula>$N$16</formula>
    </cfRule>
  </conditionalFormatting>
  <conditionalFormatting sqref="Q15">
    <cfRule type="cellIs" dxfId="8883" priority="1104" stopIfTrue="1" operator="lessThanOrEqual">
      <formula>$N$15</formula>
    </cfRule>
    <cfRule type="cellIs" dxfId="8882" priority="1105" stopIfTrue="1" operator="greaterThan">
      <formula>$N$15</formula>
    </cfRule>
  </conditionalFormatting>
  <conditionalFormatting sqref="Q13:Q14">
    <cfRule type="cellIs" dxfId="8881" priority="1101" stopIfTrue="1" operator="lessThanOrEqual">
      <formula>$N$13</formula>
    </cfRule>
    <cfRule type="cellIs" dxfId="8880" priority="1102" stopIfTrue="1" operator="greaterThan">
      <formula>$N$13</formula>
    </cfRule>
  </conditionalFormatting>
  <conditionalFormatting sqref="Q13:Q14">
    <cfRule type="containsBlanks" priority="1100" stopIfTrue="1">
      <formula>LEN(TRIM(Q13))=0</formula>
    </cfRule>
  </conditionalFormatting>
  <conditionalFormatting sqref="Q15">
    <cfRule type="containsBlanks" priority="1103" stopIfTrue="1">
      <formula>LEN(TRIM(Q15))=0</formula>
    </cfRule>
  </conditionalFormatting>
  <conditionalFormatting sqref="Q16">
    <cfRule type="containsBlanks" priority="1106" stopIfTrue="1">
      <formula>LEN(TRIM(Q16))=0</formula>
    </cfRule>
  </conditionalFormatting>
  <conditionalFormatting sqref="R16">
    <cfRule type="cellIs" dxfId="8879" priority="1098" stopIfTrue="1" operator="lessThanOrEqual">
      <formula>$N$16</formula>
    </cfRule>
    <cfRule type="cellIs" dxfId="8878" priority="1099" stopIfTrue="1" operator="greaterThan">
      <formula>$N$16</formula>
    </cfRule>
  </conditionalFormatting>
  <conditionalFormatting sqref="R15">
    <cfRule type="cellIs" dxfId="8877" priority="1095" stopIfTrue="1" operator="lessThanOrEqual">
      <formula>$N$15</formula>
    </cfRule>
    <cfRule type="cellIs" dxfId="8876" priority="1096" stopIfTrue="1" operator="greaterThan">
      <formula>$N$15</formula>
    </cfRule>
  </conditionalFormatting>
  <conditionalFormatting sqref="R13:R14">
    <cfRule type="cellIs" dxfId="8875" priority="1092" stopIfTrue="1" operator="lessThanOrEqual">
      <formula>$N$13</formula>
    </cfRule>
    <cfRule type="cellIs" dxfId="8874" priority="1093" stopIfTrue="1" operator="greaterThan">
      <formula>$N$13</formula>
    </cfRule>
  </conditionalFormatting>
  <conditionalFormatting sqref="R13:R14">
    <cfRule type="containsBlanks" priority="1091" stopIfTrue="1">
      <formula>LEN(TRIM(R13))=0</formula>
    </cfRule>
  </conditionalFormatting>
  <conditionalFormatting sqref="R15">
    <cfRule type="containsBlanks" priority="1094" stopIfTrue="1">
      <formula>LEN(TRIM(R15))=0</formula>
    </cfRule>
  </conditionalFormatting>
  <conditionalFormatting sqref="R16">
    <cfRule type="containsBlanks" priority="1097" stopIfTrue="1">
      <formula>LEN(TRIM(R16))=0</formula>
    </cfRule>
  </conditionalFormatting>
  <conditionalFormatting sqref="S16">
    <cfRule type="cellIs" dxfId="8873" priority="1089" stopIfTrue="1" operator="lessThanOrEqual">
      <formula>$N$16</formula>
    </cfRule>
    <cfRule type="cellIs" dxfId="8872" priority="1090" stopIfTrue="1" operator="greaterThan">
      <formula>$N$16</formula>
    </cfRule>
  </conditionalFormatting>
  <conditionalFormatting sqref="S15">
    <cfRule type="cellIs" dxfId="8871" priority="1086" stopIfTrue="1" operator="lessThanOrEqual">
      <formula>$N$15</formula>
    </cfRule>
    <cfRule type="cellIs" dxfId="8870" priority="1087" stopIfTrue="1" operator="greaterThan">
      <formula>$N$15</formula>
    </cfRule>
  </conditionalFormatting>
  <conditionalFormatting sqref="S13:S14">
    <cfRule type="cellIs" dxfId="8869" priority="1083" stopIfTrue="1" operator="lessThanOrEqual">
      <formula>$N$13</formula>
    </cfRule>
    <cfRule type="cellIs" dxfId="8868" priority="1084" stopIfTrue="1" operator="greaterThan">
      <formula>$N$13</formula>
    </cfRule>
  </conditionalFormatting>
  <conditionalFormatting sqref="S13:S14">
    <cfRule type="containsBlanks" priority="1082" stopIfTrue="1">
      <formula>LEN(TRIM(S13))=0</formula>
    </cfRule>
  </conditionalFormatting>
  <conditionalFormatting sqref="S15">
    <cfRule type="containsBlanks" priority="1085" stopIfTrue="1">
      <formula>LEN(TRIM(S15))=0</formula>
    </cfRule>
  </conditionalFormatting>
  <conditionalFormatting sqref="S16">
    <cfRule type="containsBlanks" priority="1088" stopIfTrue="1">
      <formula>LEN(TRIM(S16))=0</formula>
    </cfRule>
  </conditionalFormatting>
  <conditionalFormatting sqref="T16">
    <cfRule type="cellIs" dxfId="8867" priority="1080" stopIfTrue="1" operator="lessThanOrEqual">
      <formula>$N$16</formula>
    </cfRule>
    <cfRule type="cellIs" dxfId="8866" priority="1081" stopIfTrue="1" operator="greaterThan">
      <formula>$N$16</formula>
    </cfRule>
  </conditionalFormatting>
  <conditionalFormatting sqref="T15">
    <cfRule type="cellIs" dxfId="8865" priority="1077" stopIfTrue="1" operator="lessThanOrEqual">
      <formula>$N$15</formula>
    </cfRule>
    <cfRule type="cellIs" dxfId="8864" priority="1078" stopIfTrue="1" operator="greaterThan">
      <formula>$N$15</formula>
    </cfRule>
  </conditionalFormatting>
  <conditionalFormatting sqref="T13:T14">
    <cfRule type="cellIs" dxfId="8863" priority="1074" stopIfTrue="1" operator="lessThanOrEqual">
      <formula>$N$13</formula>
    </cfRule>
    <cfRule type="cellIs" dxfId="8862" priority="1075" stopIfTrue="1" operator="greaterThan">
      <formula>$N$13</formula>
    </cfRule>
  </conditionalFormatting>
  <conditionalFormatting sqref="T13:T14">
    <cfRule type="containsBlanks" priority="1073" stopIfTrue="1">
      <formula>LEN(TRIM(T13))=0</formula>
    </cfRule>
  </conditionalFormatting>
  <conditionalFormatting sqref="T15">
    <cfRule type="containsBlanks" priority="1076" stopIfTrue="1">
      <formula>LEN(TRIM(T15))=0</formula>
    </cfRule>
  </conditionalFormatting>
  <conditionalFormatting sqref="T16">
    <cfRule type="containsBlanks" priority="1079" stopIfTrue="1">
      <formula>LEN(TRIM(T16))=0</formula>
    </cfRule>
  </conditionalFormatting>
  <conditionalFormatting sqref="Q21">
    <cfRule type="containsBlanks" priority="1058" stopIfTrue="1">
      <formula>LEN(TRIM(Q21))=0</formula>
    </cfRule>
    <cfRule type="cellIs" dxfId="8861" priority="1071" stopIfTrue="1" operator="lessThanOrEqual">
      <formula>$N$21</formula>
    </cfRule>
    <cfRule type="cellIs" dxfId="8860" priority="1072" stopIfTrue="1" operator="greaterThan">
      <formula>$N$21</formula>
    </cfRule>
  </conditionalFormatting>
  <conditionalFormatting sqref="Q22">
    <cfRule type="containsBlanks" priority="1057" stopIfTrue="1">
      <formula>LEN(TRIM(Q22))=0</formula>
    </cfRule>
    <cfRule type="cellIs" dxfId="8859" priority="1069" stopIfTrue="1" operator="lessThan">
      <formula>$N$22</formula>
    </cfRule>
    <cfRule type="cellIs" dxfId="8858" priority="1070" stopIfTrue="1" operator="greaterThanOrEqual">
      <formula>$N$22</formula>
    </cfRule>
  </conditionalFormatting>
  <conditionalFormatting sqref="Q23">
    <cfRule type="containsBlanks" priority="1056" stopIfTrue="1">
      <formula>LEN(TRIM(Q23))=0</formula>
    </cfRule>
    <cfRule type="cellIs" dxfId="8857" priority="1067" stopIfTrue="1" operator="lessThanOrEqual">
      <formula>$N$23</formula>
    </cfRule>
    <cfRule type="cellIs" dxfId="8856" priority="1068" stopIfTrue="1" operator="greaterThan">
      <formula>$N$23</formula>
    </cfRule>
  </conditionalFormatting>
  <conditionalFormatting sqref="Q24">
    <cfRule type="containsBlanks" priority="1055" stopIfTrue="1">
      <formula>LEN(TRIM(Q24))=0</formula>
    </cfRule>
    <cfRule type="cellIs" dxfId="8855" priority="1065" stopIfTrue="1" operator="lessThan">
      <formula>$N$24</formula>
    </cfRule>
    <cfRule type="cellIs" dxfId="8854" priority="1066" stopIfTrue="1" operator="greaterThanOrEqual">
      <formula>$N$24</formula>
    </cfRule>
  </conditionalFormatting>
  <conditionalFormatting sqref="Q19">
    <cfRule type="containsBlanks" priority="1060" stopIfTrue="1">
      <formula>LEN(TRIM(Q19))=0</formula>
    </cfRule>
    <cfRule type="cellIs" dxfId="8853" priority="1063" stopIfTrue="1" operator="lessThanOrEqual">
      <formula>$N$19</formula>
    </cfRule>
    <cfRule type="cellIs" dxfId="8852" priority="1064" stopIfTrue="1" operator="greaterThan">
      <formula>$N$19</formula>
    </cfRule>
  </conditionalFormatting>
  <conditionalFormatting sqref="Q20">
    <cfRule type="containsBlanks" priority="1059" stopIfTrue="1">
      <formula>LEN(TRIM(Q20))=0</formula>
    </cfRule>
    <cfRule type="cellIs" dxfId="8851" priority="1061" stopIfTrue="1" operator="lessThan">
      <formula>$N$20</formula>
    </cfRule>
    <cfRule type="cellIs" dxfId="8850" priority="1062" stopIfTrue="1" operator="greaterThanOrEqual">
      <formula>$N$20</formula>
    </cfRule>
  </conditionalFormatting>
  <conditionalFormatting sqref="Q25">
    <cfRule type="containsBlanks" priority="1052" stopIfTrue="1">
      <formula>LEN(TRIM(Q25))=0</formula>
    </cfRule>
    <cfRule type="cellIs" dxfId="8849" priority="1053" stopIfTrue="1" operator="lessThanOrEqual">
      <formula>$N$25</formula>
    </cfRule>
    <cfRule type="cellIs" dxfId="8848" priority="1054" stopIfTrue="1" operator="greaterThan">
      <formula>$N$25</formula>
    </cfRule>
  </conditionalFormatting>
  <conditionalFormatting sqref="R21">
    <cfRule type="containsBlanks" priority="1037" stopIfTrue="1">
      <formula>LEN(TRIM(R21))=0</formula>
    </cfRule>
    <cfRule type="cellIs" dxfId="8847" priority="1050" stopIfTrue="1" operator="lessThanOrEqual">
      <formula>$N$21</formula>
    </cfRule>
    <cfRule type="cellIs" dxfId="8846" priority="1051" stopIfTrue="1" operator="greaterThan">
      <formula>$N$21</formula>
    </cfRule>
  </conditionalFormatting>
  <conditionalFormatting sqref="R22">
    <cfRule type="containsBlanks" priority="1036" stopIfTrue="1">
      <formula>LEN(TRIM(R22))=0</formula>
    </cfRule>
    <cfRule type="cellIs" dxfId="8845" priority="1048" stopIfTrue="1" operator="lessThan">
      <formula>$N$22</formula>
    </cfRule>
    <cfRule type="cellIs" dxfId="8844" priority="1049" stopIfTrue="1" operator="greaterThanOrEqual">
      <formula>$N$22</formula>
    </cfRule>
  </conditionalFormatting>
  <conditionalFormatting sqref="R23">
    <cfRule type="containsBlanks" priority="1035" stopIfTrue="1">
      <formula>LEN(TRIM(R23))=0</formula>
    </cfRule>
    <cfRule type="cellIs" dxfId="8843" priority="1046" stopIfTrue="1" operator="lessThanOrEqual">
      <formula>$N$23</formula>
    </cfRule>
    <cfRule type="cellIs" dxfId="8842" priority="1047" stopIfTrue="1" operator="greaterThan">
      <formula>$N$23</formula>
    </cfRule>
  </conditionalFormatting>
  <conditionalFormatting sqref="R24">
    <cfRule type="containsBlanks" priority="1034" stopIfTrue="1">
      <formula>LEN(TRIM(R24))=0</formula>
    </cfRule>
    <cfRule type="cellIs" dxfId="8841" priority="1044" stopIfTrue="1" operator="lessThan">
      <formula>$N$24</formula>
    </cfRule>
    <cfRule type="cellIs" dxfId="8840" priority="1045" stopIfTrue="1" operator="greaterThanOrEqual">
      <formula>$N$24</formula>
    </cfRule>
  </conditionalFormatting>
  <conditionalFormatting sqref="R19">
    <cfRule type="containsBlanks" priority="1039" stopIfTrue="1">
      <formula>LEN(TRIM(R19))=0</formula>
    </cfRule>
    <cfRule type="cellIs" dxfId="8839" priority="1042" stopIfTrue="1" operator="lessThanOrEqual">
      <formula>$N$19</formula>
    </cfRule>
    <cfRule type="cellIs" dxfId="8838" priority="1043" stopIfTrue="1" operator="greaterThan">
      <formula>$N$19</formula>
    </cfRule>
  </conditionalFormatting>
  <conditionalFormatting sqref="R20">
    <cfRule type="containsBlanks" priority="1038" stopIfTrue="1">
      <formula>LEN(TRIM(R20))=0</formula>
    </cfRule>
    <cfRule type="cellIs" dxfId="8837" priority="1040" stopIfTrue="1" operator="lessThan">
      <formula>$N$20</formula>
    </cfRule>
    <cfRule type="cellIs" dxfId="8836" priority="1041" stopIfTrue="1" operator="greaterThanOrEqual">
      <formula>$N$20</formula>
    </cfRule>
  </conditionalFormatting>
  <conditionalFormatting sqref="R25">
    <cfRule type="containsBlanks" priority="1031" stopIfTrue="1">
      <formula>LEN(TRIM(R25))=0</formula>
    </cfRule>
    <cfRule type="cellIs" dxfId="8835" priority="1032" stopIfTrue="1" operator="lessThanOrEqual">
      <formula>$N$25</formula>
    </cfRule>
    <cfRule type="cellIs" dxfId="8834" priority="1033" stopIfTrue="1" operator="greaterThan">
      <formula>$N$25</formula>
    </cfRule>
  </conditionalFormatting>
  <conditionalFormatting sqref="S21">
    <cfRule type="containsBlanks" priority="1016" stopIfTrue="1">
      <formula>LEN(TRIM(S21))=0</formula>
    </cfRule>
    <cfRule type="cellIs" dxfId="8833" priority="1029" stopIfTrue="1" operator="lessThanOrEqual">
      <formula>$N$21</formula>
    </cfRule>
    <cfRule type="cellIs" dxfId="8832" priority="1030" stopIfTrue="1" operator="greaterThan">
      <formula>$N$21</formula>
    </cfRule>
  </conditionalFormatting>
  <conditionalFormatting sqref="S22">
    <cfRule type="containsBlanks" priority="1015" stopIfTrue="1">
      <formula>LEN(TRIM(S22))=0</formula>
    </cfRule>
    <cfRule type="cellIs" dxfId="8831" priority="1027" stopIfTrue="1" operator="lessThan">
      <formula>$N$22</formula>
    </cfRule>
    <cfRule type="cellIs" dxfId="8830" priority="1028" stopIfTrue="1" operator="greaterThanOrEqual">
      <formula>$N$22</formula>
    </cfRule>
  </conditionalFormatting>
  <conditionalFormatting sqref="S23">
    <cfRule type="containsBlanks" priority="1014" stopIfTrue="1">
      <formula>LEN(TRIM(S23))=0</formula>
    </cfRule>
    <cfRule type="cellIs" dxfId="8829" priority="1025" stopIfTrue="1" operator="lessThanOrEqual">
      <formula>$N$23</formula>
    </cfRule>
    <cfRule type="cellIs" dxfId="8828" priority="1026" stopIfTrue="1" operator="greaterThan">
      <formula>$N$23</formula>
    </cfRule>
  </conditionalFormatting>
  <conditionalFormatting sqref="S24">
    <cfRule type="containsBlanks" priority="1013" stopIfTrue="1">
      <formula>LEN(TRIM(S24))=0</formula>
    </cfRule>
    <cfRule type="cellIs" dxfId="8827" priority="1023" stopIfTrue="1" operator="lessThan">
      <formula>$N$24</formula>
    </cfRule>
    <cfRule type="cellIs" dxfId="8826" priority="1024" stopIfTrue="1" operator="greaterThanOrEqual">
      <formula>$N$24</formula>
    </cfRule>
  </conditionalFormatting>
  <conditionalFormatting sqref="S19">
    <cfRule type="containsBlanks" priority="1018" stopIfTrue="1">
      <formula>LEN(TRIM(S19))=0</formula>
    </cfRule>
    <cfRule type="cellIs" dxfId="8825" priority="1021" stopIfTrue="1" operator="lessThanOrEqual">
      <formula>$N$19</formula>
    </cfRule>
    <cfRule type="cellIs" dxfId="8824" priority="1022" stopIfTrue="1" operator="greaterThan">
      <formula>$N$19</formula>
    </cfRule>
  </conditionalFormatting>
  <conditionalFormatting sqref="S20">
    <cfRule type="containsBlanks" priority="1017" stopIfTrue="1">
      <formula>LEN(TRIM(S20))=0</formula>
    </cfRule>
    <cfRule type="cellIs" dxfId="8823" priority="1019" stopIfTrue="1" operator="lessThan">
      <formula>$N$20</formula>
    </cfRule>
    <cfRule type="cellIs" dxfId="8822" priority="1020" stopIfTrue="1" operator="greaterThanOrEqual">
      <formula>$N$20</formula>
    </cfRule>
  </conditionalFormatting>
  <conditionalFormatting sqref="S25">
    <cfRule type="containsBlanks" priority="1010" stopIfTrue="1">
      <formula>LEN(TRIM(S25))=0</formula>
    </cfRule>
    <cfRule type="cellIs" dxfId="8821" priority="1011" stopIfTrue="1" operator="lessThanOrEqual">
      <formula>$N$25</formula>
    </cfRule>
    <cfRule type="cellIs" dxfId="8820" priority="1012" stopIfTrue="1" operator="greaterThan">
      <formula>$N$25</formula>
    </cfRule>
  </conditionalFormatting>
  <conditionalFormatting sqref="T21">
    <cfRule type="containsBlanks" priority="995" stopIfTrue="1">
      <formula>LEN(TRIM(T21))=0</formula>
    </cfRule>
    <cfRule type="cellIs" dxfId="8819" priority="1008" stopIfTrue="1" operator="lessThanOrEqual">
      <formula>$N$21</formula>
    </cfRule>
    <cfRule type="cellIs" dxfId="8818" priority="1009" stopIfTrue="1" operator="greaterThan">
      <formula>$N$21</formula>
    </cfRule>
  </conditionalFormatting>
  <conditionalFormatting sqref="T22">
    <cfRule type="containsBlanks" priority="994" stopIfTrue="1">
      <formula>LEN(TRIM(T22))=0</formula>
    </cfRule>
    <cfRule type="cellIs" dxfId="8817" priority="1006" stopIfTrue="1" operator="lessThan">
      <formula>$N$22</formula>
    </cfRule>
    <cfRule type="cellIs" dxfId="8816" priority="1007" stopIfTrue="1" operator="greaterThanOrEqual">
      <formula>$N$22</formula>
    </cfRule>
  </conditionalFormatting>
  <conditionalFormatting sqref="T23">
    <cfRule type="containsBlanks" priority="993" stopIfTrue="1">
      <formula>LEN(TRIM(T23))=0</formula>
    </cfRule>
    <cfRule type="cellIs" dxfId="8815" priority="1004" stopIfTrue="1" operator="lessThanOrEqual">
      <formula>$N$23</formula>
    </cfRule>
    <cfRule type="cellIs" dxfId="8814" priority="1005" stopIfTrue="1" operator="greaterThan">
      <formula>$N$23</formula>
    </cfRule>
  </conditionalFormatting>
  <conditionalFormatting sqref="T24">
    <cfRule type="containsBlanks" priority="992" stopIfTrue="1">
      <formula>LEN(TRIM(T24))=0</formula>
    </cfRule>
    <cfRule type="cellIs" dxfId="8813" priority="1002" stopIfTrue="1" operator="lessThan">
      <formula>$N$24</formula>
    </cfRule>
    <cfRule type="cellIs" dxfId="8812" priority="1003" stopIfTrue="1" operator="greaterThanOrEqual">
      <formula>$N$24</formula>
    </cfRule>
  </conditionalFormatting>
  <conditionalFormatting sqref="T19">
    <cfRule type="containsBlanks" priority="997" stopIfTrue="1">
      <formula>LEN(TRIM(T19))=0</formula>
    </cfRule>
    <cfRule type="cellIs" dxfId="8811" priority="1000" stopIfTrue="1" operator="lessThanOrEqual">
      <formula>$N$19</formula>
    </cfRule>
    <cfRule type="cellIs" dxfId="8810" priority="1001" stopIfTrue="1" operator="greaterThan">
      <formula>$N$19</formula>
    </cfRule>
  </conditionalFormatting>
  <conditionalFormatting sqref="T20">
    <cfRule type="containsBlanks" priority="996" stopIfTrue="1">
      <formula>LEN(TRIM(T20))=0</formula>
    </cfRule>
    <cfRule type="cellIs" dxfId="8809" priority="998" stopIfTrue="1" operator="lessThan">
      <formula>$N$20</formula>
    </cfRule>
    <cfRule type="cellIs" dxfId="8808" priority="999" stopIfTrue="1" operator="greaterThanOrEqual">
      <formula>$N$20</formula>
    </cfRule>
  </conditionalFormatting>
  <conditionalFormatting sqref="T25">
    <cfRule type="containsBlanks" priority="989" stopIfTrue="1">
      <formula>LEN(TRIM(T25))=0</formula>
    </cfRule>
    <cfRule type="cellIs" dxfId="8807" priority="990" stopIfTrue="1" operator="lessThanOrEqual">
      <formula>$N$25</formula>
    </cfRule>
    <cfRule type="cellIs" dxfId="8806" priority="991" stopIfTrue="1" operator="greaterThan">
      <formula>$N$25</formula>
    </cfRule>
  </conditionalFormatting>
  <conditionalFormatting sqref="W21">
    <cfRule type="containsBlanks" priority="932" stopIfTrue="1">
      <formula>LEN(TRIM(W21))=0</formula>
    </cfRule>
    <cfRule type="cellIs" dxfId="8805" priority="945" stopIfTrue="1" operator="lessThanOrEqual">
      <formula>$N$21</formula>
    </cfRule>
    <cfRule type="cellIs" dxfId="8804" priority="946" stopIfTrue="1" operator="greaterThan">
      <formula>$N$21</formula>
    </cfRule>
  </conditionalFormatting>
  <conditionalFormatting sqref="W22">
    <cfRule type="containsBlanks" priority="931" stopIfTrue="1">
      <formula>LEN(TRIM(W22))=0</formula>
    </cfRule>
    <cfRule type="cellIs" dxfId="8803" priority="943" stopIfTrue="1" operator="lessThan">
      <formula>$N$22</formula>
    </cfRule>
    <cfRule type="cellIs" dxfId="8802" priority="944" stopIfTrue="1" operator="greaterThanOrEqual">
      <formula>$N$22</formula>
    </cfRule>
  </conditionalFormatting>
  <conditionalFormatting sqref="W23">
    <cfRule type="containsBlanks" priority="930" stopIfTrue="1">
      <formula>LEN(TRIM(W23))=0</formula>
    </cfRule>
    <cfRule type="cellIs" dxfId="8801" priority="941" stopIfTrue="1" operator="lessThanOrEqual">
      <formula>$N$23</formula>
    </cfRule>
    <cfRule type="cellIs" dxfId="8800" priority="942" stopIfTrue="1" operator="greaterThan">
      <formula>$N$23</formula>
    </cfRule>
  </conditionalFormatting>
  <conditionalFormatting sqref="W24">
    <cfRule type="containsBlanks" priority="929" stopIfTrue="1">
      <formula>LEN(TRIM(W24))=0</formula>
    </cfRule>
    <cfRule type="cellIs" dxfId="8799" priority="939" stopIfTrue="1" operator="lessThan">
      <formula>$N$24</formula>
    </cfRule>
    <cfRule type="cellIs" dxfId="8798" priority="940" stopIfTrue="1" operator="greaterThanOrEqual">
      <formula>$N$24</formula>
    </cfRule>
  </conditionalFormatting>
  <conditionalFormatting sqref="W19">
    <cfRule type="containsBlanks" priority="934" stopIfTrue="1">
      <formula>LEN(TRIM(W19))=0</formula>
    </cfRule>
    <cfRule type="cellIs" dxfId="8797" priority="937" stopIfTrue="1" operator="lessThanOrEqual">
      <formula>$N$19</formula>
    </cfRule>
    <cfRule type="cellIs" dxfId="8796" priority="938" stopIfTrue="1" operator="greaterThan">
      <formula>$N$19</formula>
    </cfRule>
  </conditionalFormatting>
  <conditionalFormatting sqref="W20">
    <cfRule type="containsBlanks" priority="933" stopIfTrue="1">
      <formula>LEN(TRIM(W20))=0</formula>
    </cfRule>
    <cfRule type="cellIs" dxfId="8795" priority="935" stopIfTrue="1" operator="lessThan">
      <formula>$N$20</formula>
    </cfRule>
    <cfRule type="cellIs" dxfId="8794" priority="936" stopIfTrue="1" operator="greaterThanOrEqual">
      <formula>$N$20</formula>
    </cfRule>
  </conditionalFormatting>
  <conditionalFormatting sqref="W25">
    <cfRule type="containsBlanks" priority="926" stopIfTrue="1">
      <formula>LEN(TRIM(W25))=0</formula>
    </cfRule>
    <cfRule type="cellIs" dxfId="8793" priority="927" stopIfTrue="1" operator="lessThanOrEqual">
      <formula>$N$25</formula>
    </cfRule>
    <cfRule type="cellIs" dxfId="8792" priority="928" stopIfTrue="1" operator="greaterThan">
      <formula>$N$25</formula>
    </cfRule>
  </conditionalFormatting>
  <conditionalFormatting sqref="X21">
    <cfRule type="containsBlanks" priority="911" stopIfTrue="1">
      <formula>LEN(TRIM(X21))=0</formula>
    </cfRule>
    <cfRule type="cellIs" dxfId="8791" priority="924" stopIfTrue="1" operator="lessThanOrEqual">
      <formula>$N$21</formula>
    </cfRule>
    <cfRule type="cellIs" dxfId="8790" priority="925" stopIfTrue="1" operator="greaterThan">
      <formula>$N$21</formula>
    </cfRule>
  </conditionalFormatting>
  <conditionalFormatting sqref="X22">
    <cfRule type="containsBlanks" priority="910" stopIfTrue="1">
      <formula>LEN(TRIM(X22))=0</formula>
    </cfRule>
    <cfRule type="cellIs" dxfId="8789" priority="922" stopIfTrue="1" operator="lessThan">
      <formula>$N$22</formula>
    </cfRule>
    <cfRule type="cellIs" dxfId="8788" priority="923" stopIfTrue="1" operator="greaterThanOrEqual">
      <formula>$N$22</formula>
    </cfRule>
  </conditionalFormatting>
  <conditionalFormatting sqref="X23">
    <cfRule type="containsBlanks" priority="909" stopIfTrue="1">
      <formula>LEN(TRIM(X23))=0</formula>
    </cfRule>
    <cfRule type="cellIs" dxfId="8787" priority="920" stopIfTrue="1" operator="lessThanOrEqual">
      <formula>$N$23</formula>
    </cfRule>
    <cfRule type="cellIs" dxfId="8786" priority="921" stopIfTrue="1" operator="greaterThan">
      <formula>$N$23</formula>
    </cfRule>
  </conditionalFormatting>
  <conditionalFormatting sqref="X24">
    <cfRule type="containsBlanks" priority="908" stopIfTrue="1">
      <formula>LEN(TRIM(X24))=0</formula>
    </cfRule>
    <cfRule type="cellIs" dxfId="8785" priority="918" stopIfTrue="1" operator="lessThan">
      <formula>$N$24</formula>
    </cfRule>
    <cfRule type="cellIs" dxfId="8784" priority="919" stopIfTrue="1" operator="greaterThanOrEqual">
      <formula>$N$24</formula>
    </cfRule>
  </conditionalFormatting>
  <conditionalFormatting sqref="X19">
    <cfRule type="containsBlanks" priority="913" stopIfTrue="1">
      <formula>LEN(TRIM(X19))=0</formula>
    </cfRule>
    <cfRule type="cellIs" dxfId="8783" priority="916" stopIfTrue="1" operator="lessThanOrEqual">
      <formula>$N$19</formula>
    </cfRule>
    <cfRule type="cellIs" dxfId="8782" priority="917" stopIfTrue="1" operator="greaterThan">
      <formula>$N$19</formula>
    </cfRule>
  </conditionalFormatting>
  <conditionalFormatting sqref="X20">
    <cfRule type="containsBlanks" priority="912" stopIfTrue="1">
      <formula>LEN(TRIM(X20))=0</formula>
    </cfRule>
    <cfRule type="cellIs" dxfId="8781" priority="914" stopIfTrue="1" operator="lessThan">
      <formula>$N$20</formula>
    </cfRule>
    <cfRule type="cellIs" dxfId="8780" priority="915" stopIfTrue="1" operator="greaterThanOrEqual">
      <formula>$N$20</formula>
    </cfRule>
  </conditionalFormatting>
  <conditionalFormatting sqref="X25">
    <cfRule type="containsBlanks" priority="905" stopIfTrue="1">
      <formula>LEN(TRIM(X25))=0</formula>
    </cfRule>
    <cfRule type="cellIs" dxfId="8779" priority="906" stopIfTrue="1" operator="lessThanOrEqual">
      <formula>$N$25</formula>
    </cfRule>
    <cfRule type="cellIs" dxfId="8778" priority="907" stopIfTrue="1" operator="greaterThan">
      <formula>$N$25</formula>
    </cfRule>
  </conditionalFormatting>
  <conditionalFormatting sqref="Q30">
    <cfRule type="containsBlanks" priority="752" stopIfTrue="1">
      <formula>LEN(TRIM(Q30))=0</formula>
    </cfRule>
    <cfRule type="cellIs" dxfId="8777" priority="757" stopIfTrue="1" operator="greaterThanOrEqual">
      <formula>$N$30</formula>
    </cfRule>
    <cfRule type="cellIs" dxfId="8776" priority="758" stopIfTrue="1" operator="lessThan">
      <formula>$N$30</formula>
    </cfRule>
  </conditionalFormatting>
  <conditionalFormatting sqref="Q29">
    <cfRule type="containsBlanks" priority="753" stopIfTrue="1">
      <formula>LEN(TRIM(Q29))=0</formula>
    </cfRule>
    <cfRule type="cellIs" dxfId="8775" priority="755" stopIfTrue="1" operator="greaterThanOrEqual">
      <formula>$N$29</formula>
    </cfRule>
    <cfRule type="cellIs" dxfId="8774" priority="756" stopIfTrue="1" operator="lessThan">
      <formula>$N$29</formula>
    </cfRule>
  </conditionalFormatting>
  <conditionalFormatting sqref="Q27">
    <cfRule type="containsBlanks" priority="754" stopIfTrue="1">
      <formula>LEN(TRIM(Q27))=0</formula>
    </cfRule>
    <cfRule type="cellIs" dxfId="8773" priority="759" stopIfTrue="1" operator="greaterThanOrEqual">
      <formula>$N$27</formula>
    </cfRule>
    <cfRule type="cellIs" dxfId="8772" priority="760" stopIfTrue="1" operator="lessThan">
      <formula>$N$27</formula>
    </cfRule>
  </conditionalFormatting>
  <conditionalFormatting sqref="Q32">
    <cfRule type="containsBlanks" priority="749" stopIfTrue="1">
      <formula>LEN(TRIM(Q32))=0</formula>
    </cfRule>
    <cfRule type="cellIs" dxfId="8771" priority="750" stopIfTrue="1" operator="greaterThanOrEqual">
      <formula>$N$32</formula>
    </cfRule>
    <cfRule type="cellIs" dxfId="8770" priority="751" stopIfTrue="1" operator="lessThan">
      <formula>$N$32</formula>
    </cfRule>
  </conditionalFormatting>
  <conditionalFormatting sqref="Q28">
    <cfRule type="containsBlanks" priority="746" stopIfTrue="1">
      <formula>LEN(TRIM(Q28))=0</formula>
    </cfRule>
    <cfRule type="cellIs" dxfId="8769" priority="747" stopIfTrue="1" operator="greaterThanOrEqual">
      <formula>$N$28</formula>
    </cfRule>
    <cfRule type="cellIs" dxfId="8768" priority="748" stopIfTrue="1" operator="lessThan">
      <formula>$N$28</formula>
    </cfRule>
  </conditionalFormatting>
  <conditionalFormatting sqref="Q31">
    <cfRule type="containsBlanks" priority="743" stopIfTrue="1">
      <formula>LEN(TRIM(Q31))=0</formula>
    </cfRule>
    <cfRule type="cellIs" dxfId="8767" priority="744" stopIfTrue="1" operator="greaterThanOrEqual">
      <formula>$N$31</formula>
    </cfRule>
    <cfRule type="cellIs" dxfId="8766" priority="745" stopIfTrue="1" operator="lessThan">
      <formula>$N$31</formula>
    </cfRule>
  </conditionalFormatting>
  <conditionalFormatting sqref="R30">
    <cfRule type="containsBlanks" priority="734" stopIfTrue="1">
      <formula>LEN(TRIM(R30))=0</formula>
    </cfRule>
    <cfRule type="cellIs" dxfId="8765" priority="739" stopIfTrue="1" operator="greaterThanOrEqual">
      <formula>$N$30</formula>
    </cfRule>
    <cfRule type="cellIs" dxfId="8764" priority="740" stopIfTrue="1" operator="lessThan">
      <formula>$N$30</formula>
    </cfRule>
  </conditionalFormatting>
  <conditionalFormatting sqref="R29">
    <cfRule type="containsBlanks" priority="735" stopIfTrue="1">
      <formula>LEN(TRIM(R29))=0</formula>
    </cfRule>
    <cfRule type="cellIs" dxfId="8763" priority="737" stopIfTrue="1" operator="greaterThanOrEqual">
      <formula>$N$29</formula>
    </cfRule>
    <cfRule type="cellIs" dxfId="8762" priority="738" stopIfTrue="1" operator="lessThan">
      <formula>$N$29</formula>
    </cfRule>
  </conditionalFormatting>
  <conditionalFormatting sqref="R27">
    <cfRule type="containsBlanks" priority="736" stopIfTrue="1">
      <formula>LEN(TRIM(R27))=0</formula>
    </cfRule>
    <cfRule type="cellIs" dxfId="8761" priority="741" stopIfTrue="1" operator="greaterThanOrEqual">
      <formula>$N$27</formula>
    </cfRule>
    <cfRule type="cellIs" dxfId="8760" priority="742" stopIfTrue="1" operator="lessThan">
      <formula>$N$27</formula>
    </cfRule>
  </conditionalFormatting>
  <conditionalFormatting sqref="R32">
    <cfRule type="containsBlanks" priority="731" stopIfTrue="1">
      <formula>LEN(TRIM(R32))=0</formula>
    </cfRule>
    <cfRule type="cellIs" dxfId="8759" priority="732" stopIfTrue="1" operator="greaterThanOrEqual">
      <formula>$N$32</formula>
    </cfRule>
    <cfRule type="cellIs" dxfId="8758" priority="733" stopIfTrue="1" operator="lessThan">
      <formula>$N$32</formula>
    </cfRule>
  </conditionalFormatting>
  <conditionalFormatting sqref="R28">
    <cfRule type="containsBlanks" priority="728" stopIfTrue="1">
      <formula>LEN(TRIM(R28))=0</formula>
    </cfRule>
    <cfRule type="cellIs" dxfId="8757" priority="729" stopIfTrue="1" operator="greaterThanOrEqual">
      <formula>$N$28</formula>
    </cfRule>
    <cfRule type="cellIs" dxfId="8756" priority="730" stopIfTrue="1" operator="lessThan">
      <formula>$N$28</formula>
    </cfRule>
  </conditionalFormatting>
  <conditionalFormatting sqref="R31">
    <cfRule type="containsBlanks" priority="725" stopIfTrue="1">
      <formula>LEN(TRIM(R31))=0</formula>
    </cfRule>
    <cfRule type="cellIs" dxfId="8755" priority="726" stopIfTrue="1" operator="greaterThanOrEqual">
      <formula>$N$31</formula>
    </cfRule>
    <cfRule type="cellIs" dxfId="8754" priority="727" stopIfTrue="1" operator="lessThan">
      <formula>$N$31</formula>
    </cfRule>
  </conditionalFormatting>
  <conditionalFormatting sqref="S30">
    <cfRule type="containsBlanks" priority="716" stopIfTrue="1">
      <formula>LEN(TRIM(S30))=0</formula>
    </cfRule>
    <cfRule type="cellIs" dxfId="8753" priority="721" stopIfTrue="1" operator="greaterThanOrEqual">
      <formula>$N$30</formula>
    </cfRule>
    <cfRule type="cellIs" dxfId="8752" priority="722" stopIfTrue="1" operator="lessThan">
      <formula>$N$30</formula>
    </cfRule>
  </conditionalFormatting>
  <conditionalFormatting sqref="S29">
    <cfRule type="containsBlanks" priority="717" stopIfTrue="1">
      <formula>LEN(TRIM(S29))=0</formula>
    </cfRule>
    <cfRule type="cellIs" dxfId="8751" priority="719" stopIfTrue="1" operator="greaterThanOrEqual">
      <formula>$N$29</formula>
    </cfRule>
    <cfRule type="cellIs" dxfId="8750" priority="720" stopIfTrue="1" operator="lessThan">
      <formula>$N$29</formula>
    </cfRule>
  </conditionalFormatting>
  <conditionalFormatting sqref="S27">
    <cfRule type="containsBlanks" priority="718" stopIfTrue="1">
      <formula>LEN(TRIM(S27))=0</formula>
    </cfRule>
    <cfRule type="cellIs" dxfId="8749" priority="723" stopIfTrue="1" operator="greaterThanOrEqual">
      <formula>$N$27</formula>
    </cfRule>
    <cfRule type="cellIs" dxfId="8748" priority="724" stopIfTrue="1" operator="lessThan">
      <formula>$N$27</formula>
    </cfRule>
  </conditionalFormatting>
  <conditionalFormatting sqref="S32">
    <cfRule type="containsBlanks" priority="713" stopIfTrue="1">
      <formula>LEN(TRIM(S32))=0</formula>
    </cfRule>
    <cfRule type="cellIs" dxfId="8747" priority="714" stopIfTrue="1" operator="greaterThanOrEqual">
      <formula>$N$32</formula>
    </cfRule>
    <cfRule type="cellIs" dxfId="8746" priority="715" stopIfTrue="1" operator="lessThan">
      <formula>$N$32</formula>
    </cfRule>
  </conditionalFormatting>
  <conditionalFormatting sqref="S28">
    <cfRule type="containsBlanks" priority="710" stopIfTrue="1">
      <formula>LEN(TRIM(S28))=0</formula>
    </cfRule>
    <cfRule type="cellIs" dxfId="8745" priority="711" stopIfTrue="1" operator="greaterThanOrEqual">
      <formula>$N$28</formula>
    </cfRule>
    <cfRule type="cellIs" dxfId="8744" priority="712" stopIfTrue="1" operator="lessThan">
      <formula>$N$28</formula>
    </cfRule>
  </conditionalFormatting>
  <conditionalFormatting sqref="S31">
    <cfRule type="containsBlanks" priority="707" stopIfTrue="1">
      <formula>LEN(TRIM(S31))=0</formula>
    </cfRule>
    <cfRule type="cellIs" dxfId="8743" priority="708" stopIfTrue="1" operator="greaterThanOrEqual">
      <formula>$N$31</formula>
    </cfRule>
    <cfRule type="cellIs" dxfId="8742" priority="709" stopIfTrue="1" operator="lessThan">
      <formula>$N$31</formula>
    </cfRule>
  </conditionalFormatting>
  <conditionalFormatting sqref="T30">
    <cfRule type="containsBlanks" priority="698" stopIfTrue="1">
      <formula>LEN(TRIM(T30))=0</formula>
    </cfRule>
    <cfRule type="cellIs" dxfId="8741" priority="703" stopIfTrue="1" operator="greaterThanOrEqual">
      <formula>$N$30</formula>
    </cfRule>
    <cfRule type="cellIs" dxfId="8740" priority="704" stopIfTrue="1" operator="lessThan">
      <formula>$N$30</formula>
    </cfRule>
  </conditionalFormatting>
  <conditionalFormatting sqref="T29">
    <cfRule type="containsBlanks" priority="699" stopIfTrue="1">
      <formula>LEN(TRIM(T29))=0</formula>
    </cfRule>
    <cfRule type="cellIs" dxfId="8739" priority="701" stopIfTrue="1" operator="greaterThanOrEqual">
      <formula>$N$29</formula>
    </cfRule>
    <cfRule type="cellIs" dxfId="8738" priority="702" stopIfTrue="1" operator="lessThan">
      <formula>$N$29</formula>
    </cfRule>
  </conditionalFormatting>
  <conditionalFormatting sqref="T27">
    <cfRule type="containsBlanks" priority="700" stopIfTrue="1">
      <formula>LEN(TRIM(T27))=0</formula>
    </cfRule>
    <cfRule type="cellIs" dxfId="8737" priority="705" stopIfTrue="1" operator="greaterThanOrEqual">
      <formula>$N$27</formula>
    </cfRule>
    <cfRule type="cellIs" dxfId="8736" priority="706" stopIfTrue="1" operator="lessThan">
      <formula>$N$27</formula>
    </cfRule>
  </conditionalFormatting>
  <conditionalFormatting sqref="T32">
    <cfRule type="containsBlanks" priority="695" stopIfTrue="1">
      <formula>LEN(TRIM(T32))=0</formula>
    </cfRule>
    <cfRule type="cellIs" dxfId="8735" priority="696" stopIfTrue="1" operator="greaterThanOrEqual">
      <formula>$N$32</formula>
    </cfRule>
    <cfRule type="cellIs" dxfId="8734" priority="697" stopIfTrue="1" operator="lessThan">
      <formula>$N$32</formula>
    </cfRule>
  </conditionalFormatting>
  <conditionalFormatting sqref="T28">
    <cfRule type="containsBlanks" priority="692" stopIfTrue="1">
      <formula>LEN(TRIM(T28))=0</formula>
    </cfRule>
    <cfRule type="cellIs" dxfId="8733" priority="693" stopIfTrue="1" operator="greaterThanOrEqual">
      <formula>$N$28</formula>
    </cfRule>
    <cfRule type="cellIs" dxfId="8732" priority="694" stopIfTrue="1" operator="lessThan">
      <formula>$N$28</formula>
    </cfRule>
  </conditionalFormatting>
  <conditionalFormatting sqref="T31">
    <cfRule type="containsBlanks" priority="689" stopIfTrue="1">
      <formula>LEN(TRIM(T31))=0</formula>
    </cfRule>
    <cfRule type="cellIs" dxfId="8731" priority="690" stopIfTrue="1" operator="greaterThanOrEqual">
      <formula>$N$31</formula>
    </cfRule>
    <cfRule type="cellIs" dxfId="8730" priority="691" stopIfTrue="1" operator="lessThan">
      <formula>$N$31</formula>
    </cfRule>
  </conditionalFormatting>
  <conditionalFormatting sqref="Q39">
    <cfRule type="containsBlanks" priority="686" stopIfTrue="1">
      <formula>LEN(TRIM(Q39))=0</formula>
    </cfRule>
    <cfRule type="cellIs" dxfId="8729" priority="687" stopIfTrue="1" operator="greaterThan">
      <formula>$N$39</formula>
    </cfRule>
    <cfRule type="cellIs" dxfId="8728" priority="688" stopIfTrue="1" operator="lessThanOrEqual">
      <formula>$N$39</formula>
    </cfRule>
  </conditionalFormatting>
  <conditionalFormatting sqref="Q34">
    <cfRule type="cellIs" dxfId="8727" priority="684" operator="greaterThan">
      <formula>$N$34</formula>
    </cfRule>
    <cfRule type="cellIs" dxfId="8726" priority="685" operator="lessThanOrEqual">
      <formula>$N$34</formula>
    </cfRule>
  </conditionalFormatting>
  <conditionalFormatting sqref="Q35">
    <cfRule type="cellIs" dxfId="8725" priority="683" stopIfTrue="1" operator="lessThanOrEqual">
      <formula>$N$35</formula>
    </cfRule>
  </conditionalFormatting>
  <conditionalFormatting sqref="Q35">
    <cfRule type="cellIs" dxfId="8724" priority="682" stopIfTrue="1" operator="greaterThan">
      <formula>$N$35</formula>
    </cfRule>
  </conditionalFormatting>
  <conditionalFormatting sqref="Q36">
    <cfRule type="cellIs" dxfId="8723" priority="681" stopIfTrue="1" operator="greaterThanOrEqual">
      <formula>$N$36</formula>
    </cfRule>
  </conditionalFormatting>
  <conditionalFormatting sqref="Q36">
    <cfRule type="cellIs" dxfId="8722" priority="680" stopIfTrue="1" operator="lessThan">
      <formula>$N$36</formula>
    </cfRule>
  </conditionalFormatting>
  <conditionalFormatting sqref="Q37">
    <cfRule type="containsBlanks" priority="677" stopIfTrue="1">
      <formula>LEN(TRIM(Q37))=0</formula>
    </cfRule>
    <cfRule type="cellIs" dxfId="8721" priority="678" stopIfTrue="1" operator="greaterThanOrEqual">
      <formula>$N$37</formula>
    </cfRule>
    <cfRule type="cellIs" dxfId="8720" priority="679" stopIfTrue="1" operator="lessThan">
      <formula>$N$37</formula>
    </cfRule>
  </conditionalFormatting>
  <conditionalFormatting sqref="Q38">
    <cfRule type="cellIs" dxfId="8719" priority="676" stopIfTrue="1" operator="greaterThanOrEqual">
      <formula>$N$38</formula>
    </cfRule>
  </conditionalFormatting>
  <conditionalFormatting sqref="Q38">
    <cfRule type="cellIs" dxfId="8718" priority="675" stopIfTrue="1" operator="lessThan">
      <formula>$N$38</formula>
    </cfRule>
  </conditionalFormatting>
  <conditionalFormatting sqref="Q40">
    <cfRule type="containsBlanks" priority="672" stopIfTrue="1">
      <formula>LEN(TRIM(Q40))=0</formula>
    </cfRule>
    <cfRule type="cellIs" dxfId="8717" priority="673" stopIfTrue="1" operator="lessThanOrEqual">
      <formula>$N$40</formula>
    </cfRule>
    <cfRule type="cellIs" dxfId="8716" priority="674" stopIfTrue="1" operator="greaterThan">
      <formula>$N$40</formula>
    </cfRule>
  </conditionalFormatting>
  <conditionalFormatting sqref="Q41">
    <cfRule type="containsBlanks" priority="669" stopIfTrue="1">
      <formula>LEN(TRIM(Q41))=0</formula>
    </cfRule>
    <cfRule type="cellIs" dxfId="8715" priority="670" stopIfTrue="1" operator="lessThanOrEqual">
      <formula>$N$41</formula>
    </cfRule>
    <cfRule type="cellIs" dxfId="8714" priority="671" stopIfTrue="1" operator="greaterThan">
      <formula>$N$41</formula>
    </cfRule>
  </conditionalFormatting>
  <conditionalFormatting sqref="Q42">
    <cfRule type="containsBlanks" priority="666" stopIfTrue="1">
      <formula>LEN(TRIM(Q42))=0</formula>
    </cfRule>
    <cfRule type="cellIs" dxfId="8713" priority="667" stopIfTrue="1" operator="lessThanOrEqual">
      <formula>$N$42</formula>
    </cfRule>
    <cfRule type="cellIs" dxfId="8712" priority="668" stopIfTrue="1" operator="greaterThan">
      <formula>$N$42</formula>
    </cfRule>
  </conditionalFormatting>
  <conditionalFormatting sqref="Q43">
    <cfRule type="containsBlanks" priority="663" stopIfTrue="1">
      <formula>LEN(TRIM(Q43))=0</formula>
    </cfRule>
    <cfRule type="cellIs" dxfId="8711" priority="664" stopIfTrue="1" operator="greaterThanOrEqual">
      <formula>$N$43</formula>
    </cfRule>
    <cfRule type="cellIs" dxfId="8710" priority="665" stopIfTrue="1" operator="lessThan">
      <formula>$N$43</formula>
    </cfRule>
  </conditionalFormatting>
  <conditionalFormatting sqref="R39">
    <cfRule type="containsBlanks" priority="660" stopIfTrue="1">
      <formula>LEN(TRIM(R39))=0</formula>
    </cfRule>
    <cfRule type="cellIs" dxfId="8709" priority="661" stopIfTrue="1" operator="greaterThan">
      <formula>$N$39</formula>
    </cfRule>
    <cfRule type="cellIs" dxfId="8708" priority="662" stopIfTrue="1" operator="lessThanOrEqual">
      <formula>$N$39</formula>
    </cfRule>
  </conditionalFormatting>
  <conditionalFormatting sqref="R34">
    <cfRule type="cellIs" dxfId="8707" priority="658" operator="greaterThan">
      <formula>$N$34</formula>
    </cfRule>
    <cfRule type="cellIs" dxfId="8706" priority="659" operator="lessThanOrEqual">
      <formula>$N$34</formula>
    </cfRule>
  </conditionalFormatting>
  <conditionalFormatting sqref="R35">
    <cfRule type="cellIs" dxfId="8705" priority="657" stopIfTrue="1" operator="lessThanOrEqual">
      <formula>$N$35</formula>
    </cfRule>
  </conditionalFormatting>
  <conditionalFormatting sqref="R35">
    <cfRule type="cellIs" dxfId="8704" priority="656" stopIfTrue="1" operator="greaterThan">
      <formula>$N$35</formula>
    </cfRule>
  </conditionalFormatting>
  <conditionalFormatting sqref="R36">
    <cfRule type="cellIs" dxfId="8703" priority="655" stopIfTrue="1" operator="greaterThanOrEqual">
      <formula>$N$36</formula>
    </cfRule>
  </conditionalFormatting>
  <conditionalFormatting sqref="R36">
    <cfRule type="cellIs" dxfId="8702" priority="654" stopIfTrue="1" operator="lessThan">
      <formula>$N$36</formula>
    </cfRule>
  </conditionalFormatting>
  <conditionalFormatting sqref="R37">
    <cfRule type="containsBlanks" priority="651" stopIfTrue="1">
      <formula>LEN(TRIM(R37))=0</formula>
    </cfRule>
    <cfRule type="cellIs" dxfId="8701" priority="652" stopIfTrue="1" operator="greaterThanOrEqual">
      <formula>$N$37</formula>
    </cfRule>
    <cfRule type="cellIs" dxfId="8700" priority="653" stopIfTrue="1" operator="lessThan">
      <formula>$N$37</formula>
    </cfRule>
  </conditionalFormatting>
  <conditionalFormatting sqref="R38">
    <cfRule type="cellIs" dxfId="8699" priority="650" stopIfTrue="1" operator="greaterThanOrEqual">
      <formula>$N$38</formula>
    </cfRule>
  </conditionalFormatting>
  <conditionalFormatting sqref="R38">
    <cfRule type="cellIs" dxfId="8698" priority="649" stopIfTrue="1" operator="lessThan">
      <formula>$N$38</formula>
    </cfRule>
  </conditionalFormatting>
  <conditionalFormatting sqref="R40">
    <cfRule type="containsBlanks" priority="646" stopIfTrue="1">
      <formula>LEN(TRIM(R40))=0</formula>
    </cfRule>
    <cfRule type="cellIs" dxfId="8697" priority="647" stopIfTrue="1" operator="lessThanOrEqual">
      <formula>$N$40</formula>
    </cfRule>
    <cfRule type="cellIs" dxfId="8696" priority="648" stopIfTrue="1" operator="greaterThan">
      <formula>$N$40</formula>
    </cfRule>
  </conditionalFormatting>
  <conditionalFormatting sqref="R41">
    <cfRule type="containsBlanks" priority="643" stopIfTrue="1">
      <formula>LEN(TRIM(R41))=0</formula>
    </cfRule>
    <cfRule type="cellIs" dxfId="8695" priority="644" stopIfTrue="1" operator="lessThanOrEqual">
      <formula>$N$41</formula>
    </cfRule>
    <cfRule type="cellIs" dxfId="8694" priority="645" stopIfTrue="1" operator="greaterThan">
      <formula>$N$41</formula>
    </cfRule>
  </conditionalFormatting>
  <conditionalFormatting sqref="R42">
    <cfRule type="containsBlanks" priority="640" stopIfTrue="1">
      <formula>LEN(TRIM(R42))=0</formula>
    </cfRule>
    <cfRule type="cellIs" dxfId="8693" priority="641" stopIfTrue="1" operator="lessThanOrEqual">
      <formula>$N$42</formula>
    </cfRule>
    <cfRule type="cellIs" dxfId="8692" priority="642" stopIfTrue="1" operator="greaterThan">
      <formula>$N$42</formula>
    </cfRule>
  </conditionalFormatting>
  <conditionalFormatting sqref="R43">
    <cfRule type="containsBlanks" priority="637" stopIfTrue="1">
      <formula>LEN(TRIM(R43))=0</formula>
    </cfRule>
    <cfRule type="cellIs" dxfId="8691" priority="638" stopIfTrue="1" operator="greaterThanOrEqual">
      <formula>$N$43</formula>
    </cfRule>
    <cfRule type="cellIs" dxfId="8690" priority="639" stopIfTrue="1" operator="lessThan">
      <formula>$N$43</formula>
    </cfRule>
  </conditionalFormatting>
  <conditionalFormatting sqref="S39">
    <cfRule type="containsBlanks" priority="634" stopIfTrue="1">
      <formula>LEN(TRIM(S39))=0</formula>
    </cfRule>
    <cfRule type="cellIs" dxfId="8689" priority="635" stopIfTrue="1" operator="greaterThan">
      <formula>$N$39</formula>
    </cfRule>
    <cfRule type="cellIs" dxfId="8688" priority="636" stopIfTrue="1" operator="lessThanOrEqual">
      <formula>$N$39</formula>
    </cfRule>
  </conditionalFormatting>
  <conditionalFormatting sqref="S34">
    <cfRule type="cellIs" dxfId="8687" priority="632" operator="greaterThan">
      <formula>$N$34</formula>
    </cfRule>
    <cfRule type="cellIs" dxfId="8686" priority="633" operator="lessThanOrEqual">
      <formula>$N$34</formula>
    </cfRule>
  </conditionalFormatting>
  <conditionalFormatting sqref="S35">
    <cfRule type="cellIs" dxfId="8685" priority="631" stopIfTrue="1" operator="lessThanOrEqual">
      <formula>$N$35</formula>
    </cfRule>
  </conditionalFormatting>
  <conditionalFormatting sqref="S35">
    <cfRule type="cellIs" dxfId="8684" priority="630" stopIfTrue="1" operator="greaterThan">
      <formula>$N$35</formula>
    </cfRule>
  </conditionalFormatting>
  <conditionalFormatting sqref="S36">
    <cfRule type="cellIs" dxfId="8683" priority="629" stopIfTrue="1" operator="greaterThanOrEqual">
      <formula>$N$36</formula>
    </cfRule>
  </conditionalFormatting>
  <conditionalFormatting sqref="S36">
    <cfRule type="cellIs" dxfId="8682" priority="628" stopIfTrue="1" operator="lessThan">
      <formula>$N$36</formula>
    </cfRule>
  </conditionalFormatting>
  <conditionalFormatting sqref="S37">
    <cfRule type="containsBlanks" priority="625" stopIfTrue="1">
      <formula>LEN(TRIM(S37))=0</formula>
    </cfRule>
    <cfRule type="cellIs" dxfId="8681" priority="626" stopIfTrue="1" operator="greaterThanOrEqual">
      <formula>$N$37</formula>
    </cfRule>
    <cfRule type="cellIs" dxfId="8680" priority="627" stopIfTrue="1" operator="lessThan">
      <formula>$N$37</formula>
    </cfRule>
  </conditionalFormatting>
  <conditionalFormatting sqref="S38">
    <cfRule type="cellIs" dxfId="8679" priority="624" stopIfTrue="1" operator="greaterThanOrEqual">
      <formula>$N$38</formula>
    </cfRule>
  </conditionalFormatting>
  <conditionalFormatting sqref="S38">
    <cfRule type="cellIs" dxfId="8678" priority="623" stopIfTrue="1" operator="lessThan">
      <formula>$N$38</formula>
    </cfRule>
  </conditionalFormatting>
  <conditionalFormatting sqref="S40">
    <cfRule type="containsBlanks" priority="620" stopIfTrue="1">
      <formula>LEN(TRIM(S40))=0</formula>
    </cfRule>
    <cfRule type="cellIs" dxfId="8677" priority="621" stopIfTrue="1" operator="lessThanOrEqual">
      <formula>$N$40</formula>
    </cfRule>
    <cfRule type="cellIs" dxfId="8676" priority="622" stopIfTrue="1" operator="greaterThan">
      <formula>$N$40</formula>
    </cfRule>
  </conditionalFormatting>
  <conditionalFormatting sqref="S41">
    <cfRule type="containsBlanks" priority="617" stopIfTrue="1">
      <formula>LEN(TRIM(S41))=0</formula>
    </cfRule>
    <cfRule type="cellIs" dxfId="8675" priority="618" stopIfTrue="1" operator="lessThanOrEqual">
      <formula>$N$41</formula>
    </cfRule>
    <cfRule type="cellIs" dxfId="8674" priority="619" stopIfTrue="1" operator="greaterThan">
      <formula>$N$41</formula>
    </cfRule>
  </conditionalFormatting>
  <conditionalFormatting sqref="S42">
    <cfRule type="containsBlanks" priority="614" stopIfTrue="1">
      <formula>LEN(TRIM(S42))=0</formula>
    </cfRule>
    <cfRule type="cellIs" dxfId="8673" priority="615" stopIfTrue="1" operator="lessThanOrEqual">
      <formula>$N$42</formula>
    </cfRule>
    <cfRule type="cellIs" dxfId="8672" priority="616" stopIfTrue="1" operator="greaterThan">
      <formula>$N$42</formula>
    </cfRule>
  </conditionalFormatting>
  <conditionalFormatting sqref="S43">
    <cfRule type="containsBlanks" priority="611" stopIfTrue="1">
      <formula>LEN(TRIM(S43))=0</formula>
    </cfRule>
    <cfRule type="cellIs" dxfId="8671" priority="612" stopIfTrue="1" operator="greaterThanOrEqual">
      <formula>$N$43</formula>
    </cfRule>
    <cfRule type="cellIs" dxfId="8670" priority="613" stopIfTrue="1" operator="lessThan">
      <formula>$N$43</formula>
    </cfRule>
  </conditionalFormatting>
  <conditionalFormatting sqref="T39">
    <cfRule type="containsBlanks" priority="608" stopIfTrue="1">
      <formula>LEN(TRIM(T39))=0</formula>
    </cfRule>
    <cfRule type="cellIs" dxfId="8669" priority="609" stopIfTrue="1" operator="greaterThan">
      <formula>$N$39</formula>
    </cfRule>
    <cfRule type="cellIs" dxfId="8668" priority="610" stopIfTrue="1" operator="lessThanOrEqual">
      <formula>$N$39</formula>
    </cfRule>
  </conditionalFormatting>
  <conditionalFormatting sqref="T34">
    <cfRule type="cellIs" dxfId="8667" priority="606" operator="greaterThan">
      <formula>$N$34</formula>
    </cfRule>
    <cfRule type="cellIs" dxfId="8666" priority="607" operator="lessThanOrEqual">
      <formula>$N$34</formula>
    </cfRule>
  </conditionalFormatting>
  <conditionalFormatting sqref="T35">
    <cfRule type="cellIs" dxfId="8665" priority="605" stopIfTrue="1" operator="lessThanOrEqual">
      <formula>$N$35</formula>
    </cfRule>
  </conditionalFormatting>
  <conditionalFormatting sqref="T35">
    <cfRule type="cellIs" dxfId="8664" priority="604" stopIfTrue="1" operator="greaterThan">
      <formula>$N$35</formula>
    </cfRule>
  </conditionalFormatting>
  <conditionalFormatting sqref="T36">
    <cfRule type="cellIs" dxfId="8663" priority="603" stopIfTrue="1" operator="greaterThanOrEqual">
      <formula>$N$36</formula>
    </cfRule>
  </conditionalFormatting>
  <conditionalFormatting sqref="T36">
    <cfRule type="cellIs" dxfId="8662" priority="602" stopIfTrue="1" operator="lessThan">
      <formula>$N$36</formula>
    </cfRule>
  </conditionalFormatting>
  <conditionalFormatting sqref="T37">
    <cfRule type="containsBlanks" priority="599" stopIfTrue="1">
      <formula>LEN(TRIM(T37))=0</formula>
    </cfRule>
    <cfRule type="cellIs" dxfId="8661" priority="600" stopIfTrue="1" operator="greaterThanOrEqual">
      <formula>$N$37</formula>
    </cfRule>
    <cfRule type="cellIs" dxfId="8660" priority="601" stopIfTrue="1" operator="lessThan">
      <formula>$N$37</formula>
    </cfRule>
  </conditionalFormatting>
  <conditionalFormatting sqref="T40">
    <cfRule type="containsBlanks" priority="594" stopIfTrue="1">
      <formula>LEN(TRIM(T40))=0</formula>
    </cfRule>
    <cfRule type="cellIs" dxfId="8659" priority="595" stopIfTrue="1" operator="lessThanOrEqual">
      <formula>$N$40</formula>
    </cfRule>
    <cfRule type="cellIs" dxfId="8658" priority="596" stopIfTrue="1" operator="greaterThan">
      <formula>$N$40</formula>
    </cfRule>
  </conditionalFormatting>
  <conditionalFormatting sqref="T41">
    <cfRule type="containsBlanks" priority="591" stopIfTrue="1">
      <formula>LEN(TRIM(T41))=0</formula>
    </cfRule>
    <cfRule type="cellIs" dxfId="8657" priority="592" stopIfTrue="1" operator="lessThanOrEqual">
      <formula>$N$41</formula>
    </cfRule>
    <cfRule type="cellIs" dxfId="8656" priority="593" stopIfTrue="1" operator="greaterThan">
      <formula>$N$41</formula>
    </cfRule>
  </conditionalFormatting>
  <conditionalFormatting sqref="T42">
    <cfRule type="containsBlanks" priority="588" stopIfTrue="1">
      <formula>LEN(TRIM(T42))=0</formula>
    </cfRule>
    <cfRule type="cellIs" dxfId="8655" priority="589" stopIfTrue="1" operator="lessThanOrEqual">
      <formula>$N$42</formula>
    </cfRule>
    <cfRule type="cellIs" dxfId="8654" priority="590" stopIfTrue="1" operator="greaterThan">
      <formula>$N$42</formula>
    </cfRule>
  </conditionalFormatting>
  <conditionalFormatting sqref="T43">
    <cfRule type="containsBlanks" priority="585" stopIfTrue="1">
      <formula>LEN(TRIM(T43))=0</formula>
    </cfRule>
    <cfRule type="cellIs" dxfId="8653" priority="586" stopIfTrue="1" operator="greaterThanOrEqual">
      <formula>$N$43</formula>
    </cfRule>
    <cfRule type="cellIs" dxfId="8652" priority="587" stopIfTrue="1" operator="lessThan">
      <formula>$N$43</formula>
    </cfRule>
  </conditionalFormatting>
  <conditionalFormatting sqref="T45">
    <cfRule type="containsBlanks" priority="552" stopIfTrue="1">
      <formula>LEN(TRIM(T45))=0</formula>
    </cfRule>
    <cfRule type="cellIs" dxfId="8651" priority="553" stopIfTrue="1" operator="greaterThanOrEqual">
      <formula>$N$45</formula>
    </cfRule>
    <cfRule type="cellIs" dxfId="8650" priority="554" stopIfTrue="1" operator="lessThan">
      <formula>$N$45</formula>
    </cfRule>
  </conditionalFormatting>
  <conditionalFormatting sqref="T46">
    <cfRule type="containsBlanks" priority="551" stopIfTrue="1">
      <formula>LEN(TRIM(T46))=0</formula>
    </cfRule>
    <cfRule type="cellIs" dxfId="8649" priority="557" stopIfTrue="1" operator="greaterThan">
      <formula>$N$46</formula>
    </cfRule>
    <cfRule type="cellIs" dxfId="8648" priority="558" stopIfTrue="1" operator="lessThanOrEqual">
      <formula>$N$46</formula>
    </cfRule>
  </conditionalFormatting>
  <conditionalFormatting sqref="T47">
    <cfRule type="containsBlanks" priority="550" stopIfTrue="1">
      <formula>LEN(TRIM(T47))=0</formula>
    </cfRule>
    <cfRule type="cellIs" dxfId="8647" priority="555" stopIfTrue="1" operator="greaterThanOrEqual">
      <formula>$N$47</formula>
    </cfRule>
    <cfRule type="cellIs" dxfId="8646" priority="556" stopIfTrue="1" operator="lessThan">
      <formula>$N$47</formula>
    </cfRule>
  </conditionalFormatting>
  <conditionalFormatting sqref="S45">
    <cfRule type="containsBlanks" priority="543" stopIfTrue="1">
      <formula>LEN(TRIM(S45))=0</formula>
    </cfRule>
    <cfRule type="cellIs" dxfId="8645" priority="544" stopIfTrue="1" operator="greaterThanOrEqual">
      <formula>$N$45</formula>
    </cfRule>
    <cfRule type="cellIs" dxfId="8644" priority="545" stopIfTrue="1" operator="lessThan">
      <formula>$N$45</formula>
    </cfRule>
  </conditionalFormatting>
  <conditionalFormatting sqref="S46">
    <cfRule type="containsBlanks" priority="542" stopIfTrue="1">
      <formula>LEN(TRIM(S46))=0</formula>
    </cfRule>
    <cfRule type="cellIs" dxfId="8643" priority="548" stopIfTrue="1" operator="greaterThan">
      <formula>$N$46</formula>
    </cfRule>
    <cfRule type="cellIs" dxfId="8642" priority="549" stopIfTrue="1" operator="lessThanOrEqual">
      <formula>$N$46</formula>
    </cfRule>
  </conditionalFormatting>
  <conditionalFormatting sqref="S47">
    <cfRule type="containsBlanks" priority="541" stopIfTrue="1">
      <formula>LEN(TRIM(S47))=0</formula>
    </cfRule>
    <cfRule type="cellIs" dxfId="8641" priority="546" stopIfTrue="1" operator="greaterThanOrEqual">
      <formula>$N$47</formula>
    </cfRule>
    <cfRule type="cellIs" dxfId="8640" priority="547" stopIfTrue="1" operator="lessThan">
      <formula>$N$47</formula>
    </cfRule>
  </conditionalFormatting>
  <conditionalFormatting sqref="R45">
    <cfRule type="containsBlanks" priority="534" stopIfTrue="1">
      <formula>LEN(TRIM(R45))=0</formula>
    </cfRule>
    <cfRule type="cellIs" dxfId="8639" priority="535" stopIfTrue="1" operator="greaterThanOrEqual">
      <formula>$N$45</formula>
    </cfRule>
    <cfRule type="cellIs" dxfId="8638" priority="536" stopIfTrue="1" operator="lessThan">
      <formula>$N$45</formula>
    </cfRule>
  </conditionalFormatting>
  <conditionalFormatting sqref="R46">
    <cfRule type="containsBlanks" priority="533" stopIfTrue="1">
      <formula>LEN(TRIM(R46))=0</formula>
    </cfRule>
    <cfRule type="cellIs" dxfId="8637" priority="539" stopIfTrue="1" operator="greaterThan">
      <formula>$N$46</formula>
    </cfRule>
    <cfRule type="cellIs" dxfId="8636" priority="540" stopIfTrue="1" operator="lessThanOrEqual">
      <formula>$N$46</formula>
    </cfRule>
  </conditionalFormatting>
  <conditionalFormatting sqref="R47">
    <cfRule type="containsBlanks" priority="532" stopIfTrue="1">
      <formula>LEN(TRIM(R47))=0</formula>
    </cfRule>
    <cfRule type="cellIs" dxfId="8635" priority="537" stopIfTrue="1" operator="greaterThanOrEqual">
      <formula>$N$47</formula>
    </cfRule>
    <cfRule type="cellIs" dxfId="8634" priority="538" stopIfTrue="1" operator="lessThan">
      <formula>$N$47</formula>
    </cfRule>
  </conditionalFormatting>
  <conditionalFormatting sqref="Q45">
    <cfRule type="containsBlanks" priority="525" stopIfTrue="1">
      <formula>LEN(TRIM(Q45))=0</formula>
    </cfRule>
    <cfRule type="cellIs" dxfId="8633" priority="526" stopIfTrue="1" operator="greaterThanOrEqual">
      <formula>$N$45</formula>
    </cfRule>
    <cfRule type="cellIs" dxfId="8632" priority="527" stopIfTrue="1" operator="lessThan">
      <formula>$N$45</formula>
    </cfRule>
  </conditionalFormatting>
  <conditionalFormatting sqref="Q46">
    <cfRule type="containsBlanks" priority="524" stopIfTrue="1">
      <formula>LEN(TRIM(Q46))=0</formula>
    </cfRule>
    <cfRule type="cellIs" dxfId="8631" priority="530" stopIfTrue="1" operator="greaterThan">
      <formula>$N$46</formula>
    </cfRule>
    <cfRule type="cellIs" dxfId="8630" priority="531" stopIfTrue="1" operator="lessThanOrEqual">
      <formula>$N$46</formula>
    </cfRule>
  </conditionalFormatting>
  <conditionalFormatting sqref="Q47">
    <cfRule type="containsBlanks" priority="523" stopIfTrue="1">
      <formula>LEN(TRIM(Q47))=0</formula>
    </cfRule>
    <cfRule type="cellIs" dxfId="8629" priority="528" stopIfTrue="1" operator="greaterThanOrEqual">
      <formula>$N$47</formula>
    </cfRule>
    <cfRule type="cellIs" dxfId="8628" priority="529" stopIfTrue="1" operator="lessThan">
      <formula>$N$47</formula>
    </cfRule>
  </conditionalFormatting>
  <conditionalFormatting sqref="W52">
    <cfRule type="containsBlanks" priority="406" stopIfTrue="1">
      <formula>LEN(TRIM(W52))=0</formula>
    </cfRule>
    <cfRule type="cellIs" dxfId="8627" priority="407" stopIfTrue="1" operator="lessThan">
      <formula>$N$55</formula>
    </cfRule>
    <cfRule type="cellIs" dxfId="8626" priority="408" stopIfTrue="1" operator="greaterThanOrEqual">
      <formula>$N$55</formula>
    </cfRule>
  </conditionalFormatting>
  <conditionalFormatting sqref="X52">
    <cfRule type="containsBlanks" priority="403" stopIfTrue="1">
      <formula>LEN(TRIM(X52))=0</formula>
    </cfRule>
    <cfRule type="cellIs" dxfId="8625" priority="404" stopIfTrue="1" operator="lessThan">
      <formula>$N$55</formula>
    </cfRule>
    <cfRule type="cellIs" dxfId="8624" priority="405" stopIfTrue="1" operator="greaterThanOrEqual">
      <formula>$N$55</formula>
    </cfRule>
  </conditionalFormatting>
  <conditionalFormatting sqref="Y52">
    <cfRule type="containsBlanks" priority="400" stopIfTrue="1">
      <formula>LEN(TRIM(Y52))=0</formula>
    </cfRule>
    <cfRule type="cellIs" dxfId="8623" priority="401" stopIfTrue="1" operator="lessThan">
      <formula>$N$55</formula>
    </cfRule>
    <cfRule type="cellIs" dxfId="8622" priority="402" stopIfTrue="1" operator="greaterThanOrEqual">
      <formula>$N$55</formula>
    </cfRule>
  </conditionalFormatting>
  <conditionalFormatting sqref="Z52">
    <cfRule type="containsBlanks" priority="397" stopIfTrue="1">
      <formula>LEN(TRIM(Z52))=0</formula>
    </cfRule>
    <cfRule type="cellIs" dxfId="8621" priority="398" stopIfTrue="1" operator="lessThan">
      <formula>$N$55</formula>
    </cfRule>
    <cfRule type="cellIs" dxfId="8620" priority="399" stopIfTrue="1" operator="greaterThanOrEqual">
      <formula>$N$55</formula>
    </cfRule>
  </conditionalFormatting>
  <conditionalFormatting sqref="AA52">
    <cfRule type="containsBlanks" priority="394" stopIfTrue="1">
      <formula>LEN(TRIM(AA52))=0</formula>
    </cfRule>
    <cfRule type="cellIs" dxfId="8619" priority="395" stopIfTrue="1" operator="lessThan">
      <formula>$N$55</formula>
    </cfRule>
    <cfRule type="cellIs" dxfId="8618" priority="396" stopIfTrue="1" operator="greaterThanOrEqual">
      <formula>$N$55</formula>
    </cfRule>
  </conditionalFormatting>
  <conditionalFormatting sqref="W49">
    <cfRule type="containsBlanks" priority="370" stopIfTrue="1">
      <formula>LEN(TRIM(W49))=0</formula>
    </cfRule>
    <cfRule type="cellIs" dxfId="8617" priority="371" stopIfTrue="1" operator="lessThan">
      <formula>$N$55</formula>
    </cfRule>
    <cfRule type="cellIs" dxfId="8616" priority="372" stopIfTrue="1" operator="greaterThanOrEqual">
      <formula>$N$55</formula>
    </cfRule>
  </conditionalFormatting>
  <conditionalFormatting sqref="X49">
    <cfRule type="containsBlanks" priority="367" stopIfTrue="1">
      <formula>LEN(TRIM(X49))=0</formula>
    </cfRule>
    <cfRule type="cellIs" dxfId="8615" priority="368" stopIfTrue="1" operator="lessThan">
      <formula>$N$55</formula>
    </cfRule>
    <cfRule type="cellIs" dxfId="8614" priority="369" stopIfTrue="1" operator="greaterThanOrEqual">
      <formula>$N$55</formula>
    </cfRule>
  </conditionalFormatting>
  <conditionalFormatting sqref="Y49">
    <cfRule type="containsBlanks" priority="364" stopIfTrue="1">
      <formula>LEN(TRIM(Y49))=0</formula>
    </cfRule>
    <cfRule type="cellIs" dxfId="8613" priority="365" stopIfTrue="1" operator="lessThan">
      <formula>$N$55</formula>
    </cfRule>
    <cfRule type="cellIs" dxfId="8612" priority="366" stopIfTrue="1" operator="greaterThanOrEqual">
      <formula>$N$55</formula>
    </cfRule>
  </conditionalFormatting>
  <conditionalFormatting sqref="Z49">
    <cfRule type="containsBlanks" priority="361" stopIfTrue="1">
      <formula>LEN(TRIM(Z49))=0</formula>
    </cfRule>
    <cfRule type="cellIs" dxfId="8611" priority="362" stopIfTrue="1" operator="lessThan">
      <formula>$N$55</formula>
    </cfRule>
    <cfRule type="cellIs" dxfId="8610" priority="363" stopIfTrue="1" operator="greaterThanOrEqual">
      <formula>$N$55</formula>
    </cfRule>
  </conditionalFormatting>
  <conditionalFormatting sqref="AA49">
    <cfRule type="containsBlanks" priority="358" stopIfTrue="1">
      <formula>LEN(TRIM(AA49))=0</formula>
    </cfRule>
    <cfRule type="cellIs" dxfId="8609" priority="359" stopIfTrue="1" operator="lessThan">
      <formula>$N$55</formula>
    </cfRule>
    <cfRule type="cellIs" dxfId="8608" priority="360" stopIfTrue="1" operator="greaterThanOrEqual">
      <formula>$N$55</formula>
    </cfRule>
  </conditionalFormatting>
  <conditionalFormatting sqref="W51:AA51">
    <cfRule type="containsBlanks" priority="19957" stopIfTrue="1">
      <formula>LEN(TRIM(W51))=0</formula>
    </cfRule>
    <cfRule type="cellIs" dxfId="8607" priority="19958" stopIfTrue="1" operator="greaterThanOrEqual">
      <formula>$N$52</formula>
    </cfRule>
    <cfRule type="cellIs" dxfId="8606" priority="19959" stopIfTrue="1" operator="lessThan">
      <formula>$N$52</formula>
    </cfRule>
  </conditionalFormatting>
  <conditionalFormatting sqref="U16">
    <cfRule type="cellIs" dxfId="8605" priority="323" stopIfTrue="1" operator="lessThanOrEqual">
      <formula>$N$16</formula>
    </cfRule>
    <cfRule type="cellIs" dxfId="8604" priority="324" stopIfTrue="1" operator="greaterThan">
      <formula>$N$16</formula>
    </cfRule>
  </conditionalFormatting>
  <conditionalFormatting sqref="U15">
    <cfRule type="cellIs" dxfId="8603" priority="320" stopIfTrue="1" operator="lessThanOrEqual">
      <formula>$N$15</formula>
    </cfRule>
    <cfRule type="cellIs" dxfId="8602" priority="321" stopIfTrue="1" operator="greaterThan">
      <formula>$N$15</formula>
    </cfRule>
  </conditionalFormatting>
  <conditionalFormatting sqref="U13:U14">
    <cfRule type="cellIs" dxfId="8601" priority="317" stopIfTrue="1" operator="lessThanOrEqual">
      <formula>$N$13</formula>
    </cfRule>
    <cfRule type="cellIs" dxfId="8600" priority="318" stopIfTrue="1" operator="greaterThan">
      <formula>$N$13</formula>
    </cfRule>
  </conditionalFormatting>
  <conditionalFormatting sqref="U13:U14">
    <cfRule type="containsBlanks" priority="316" stopIfTrue="1">
      <formula>LEN(TRIM(U13))=0</formula>
    </cfRule>
  </conditionalFormatting>
  <conditionalFormatting sqref="U15">
    <cfRule type="containsBlanks" priority="319" stopIfTrue="1">
      <formula>LEN(TRIM(U15))=0</formula>
    </cfRule>
  </conditionalFormatting>
  <conditionalFormatting sqref="U16">
    <cfRule type="containsBlanks" priority="322" stopIfTrue="1">
      <formula>LEN(TRIM(U16))=0</formula>
    </cfRule>
  </conditionalFormatting>
  <conditionalFormatting sqref="U21">
    <cfRule type="containsBlanks" priority="301" stopIfTrue="1">
      <formula>LEN(TRIM(U21))=0</formula>
    </cfRule>
    <cfRule type="cellIs" dxfId="8599" priority="314" stopIfTrue="1" operator="lessThanOrEqual">
      <formula>$N$21</formula>
    </cfRule>
    <cfRule type="cellIs" dxfId="8598" priority="315" stopIfTrue="1" operator="greaterThan">
      <formula>$N$21</formula>
    </cfRule>
  </conditionalFormatting>
  <conditionalFormatting sqref="U22">
    <cfRule type="containsBlanks" priority="300" stopIfTrue="1">
      <formula>LEN(TRIM(U22))=0</formula>
    </cfRule>
    <cfRule type="cellIs" dxfId="8597" priority="312" stopIfTrue="1" operator="lessThan">
      <formula>$N$22</formula>
    </cfRule>
    <cfRule type="cellIs" dxfId="8596" priority="313" stopIfTrue="1" operator="greaterThanOrEqual">
      <formula>$N$22</formula>
    </cfRule>
  </conditionalFormatting>
  <conditionalFormatting sqref="U23">
    <cfRule type="containsBlanks" priority="299" stopIfTrue="1">
      <formula>LEN(TRIM(U23))=0</formula>
    </cfRule>
    <cfRule type="cellIs" dxfId="8595" priority="310" stopIfTrue="1" operator="lessThanOrEqual">
      <formula>$N$23</formula>
    </cfRule>
    <cfRule type="cellIs" dxfId="8594" priority="311" stopIfTrue="1" operator="greaterThan">
      <formula>$N$23</formula>
    </cfRule>
  </conditionalFormatting>
  <conditionalFormatting sqref="U24">
    <cfRule type="containsBlanks" priority="298" stopIfTrue="1">
      <formula>LEN(TRIM(U24))=0</formula>
    </cfRule>
    <cfRule type="cellIs" dxfId="8593" priority="308" stopIfTrue="1" operator="lessThan">
      <formula>$N$24</formula>
    </cfRule>
    <cfRule type="cellIs" dxfId="8592" priority="309" stopIfTrue="1" operator="greaterThanOrEqual">
      <formula>$N$24</formula>
    </cfRule>
  </conditionalFormatting>
  <conditionalFormatting sqref="U19">
    <cfRule type="containsBlanks" priority="303" stopIfTrue="1">
      <formula>LEN(TRIM(U19))=0</formula>
    </cfRule>
    <cfRule type="cellIs" dxfId="8591" priority="306" stopIfTrue="1" operator="lessThanOrEqual">
      <formula>$N$19</formula>
    </cfRule>
    <cfRule type="cellIs" dxfId="8590" priority="307" stopIfTrue="1" operator="greaterThan">
      <formula>$N$19</formula>
    </cfRule>
  </conditionalFormatting>
  <conditionalFormatting sqref="U20">
    <cfRule type="containsBlanks" priority="302" stopIfTrue="1">
      <formula>LEN(TRIM(U20))=0</formula>
    </cfRule>
    <cfRule type="cellIs" dxfId="8589" priority="304" stopIfTrue="1" operator="lessThan">
      <formula>$N$20</formula>
    </cfRule>
    <cfRule type="cellIs" dxfId="8588" priority="305" stopIfTrue="1" operator="greaterThanOrEqual">
      <formula>$N$20</formula>
    </cfRule>
  </conditionalFormatting>
  <conditionalFormatting sqref="U25">
    <cfRule type="containsBlanks" priority="295" stopIfTrue="1">
      <formula>LEN(TRIM(U25))=0</formula>
    </cfRule>
    <cfRule type="cellIs" dxfId="8587" priority="296" stopIfTrue="1" operator="lessThanOrEqual">
      <formula>$N$25</formula>
    </cfRule>
    <cfRule type="cellIs" dxfId="8586" priority="297" stopIfTrue="1" operator="greaterThan">
      <formula>$N$25</formula>
    </cfRule>
  </conditionalFormatting>
  <conditionalFormatting sqref="U30">
    <cfRule type="containsBlanks" priority="286" stopIfTrue="1">
      <formula>LEN(TRIM(U30))=0</formula>
    </cfRule>
    <cfRule type="cellIs" dxfId="8585" priority="291" stopIfTrue="1" operator="greaterThanOrEqual">
      <formula>$N$30</formula>
    </cfRule>
    <cfRule type="cellIs" dxfId="8584" priority="292" stopIfTrue="1" operator="lessThan">
      <formula>$N$30</formula>
    </cfRule>
  </conditionalFormatting>
  <conditionalFormatting sqref="U29">
    <cfRule type="containsBlanks" priority="287" stopIfTrue="1">
      <formula>LEN(TRIM(U29))=0</formula>
    </cfRule>
    <cfRule type="cellIs" dxfId="8583" priority="289" stopIfTrue="1" operator="greaterThanOrEqual">
      <formula>$N$29</formula>
    </cfRule>
    <cfRule type="cellIs" dxfId="8582" priority="290" stopIfTrue="1" operator="lessThan">
      <formula>$N$29</formula>
    </cfRule>
  </conditionalFormatting>
  <conditionalFormatting sqref="U27">
    <cfRule type="containsBlanks" priority="288" stopIfTrue="1">
      <formula>LEN(TRIM(U27))=0</formula>
    </cfRule>
    <cfRule type="cellIs" dxfId="8581" priority="293" stopIfTrue="1" operator="greaterThanOrEqual">
      <formula>$N$27</formula>
    </cfRule>
    <cfRule type="cellIs" dxfId="8580" priority="294" stopIfTrue="1" operator="lessThan">
      <formula>$N$27</formula>
    </cfRule>
  </conditionalFormatting>
  <conditionalFormatting sqref="U32">
    <cfRule type="containsBlanks" priority="283" stopIfTrue="1">
      <formula>LEN(TRIM(U32))=0</formula>
    </cfRule>
    <cfRule type="cellIs" dxfId="8579" priority="284" stopIfTrue="1" operator="greaterThanOrEqual">
      <formula>$N$32</formula>
    </cfRule>
    <cfRule type="cellIs" dxfId="8578" priority="285" stopIfTrue="1" operator="lessThan">
      <formula>$N$32</formula>
    </cfRule>
  </conditionalFormatting>
  <conditionalFormatting sqref="U28">
    <cfRule type="containsBlanks" priority="280" stopIfTrue="1">
      <formula>LEN(TRIM(U28))=0</formula>
    </cfRule>
    <cfRule type="cellIs" dxfId="8577" priority="281" stopIfTrue="1" operator="greaterThanOrEqual">
      <formula>$N$28</formula>
    </cfRule>
    <cfRule type="cellIs" dxfId="8576" priority="282" stopIfTrue="1" operator="lessThan">
      <formula>$N$28</formula>
    </cfRule>
  </conditionalFormatting>
  <conditionalFormatting sqref="U31">
    <cfRule type="containsBlanks" priority="277" stopIfTrue="1">
      <formula>LEN(TRIM(U31))=0</formula>
    </cfRule>
    <cfRule type="cellIs" dxfId="8575" priority="278" stopIfTrue="1" operator="greaterThanOrEqual">
      <formula>$N$31</formula>
    </cfRule>
    <cfRule type="cellIs" dxfId="8574" priority="279" stopIfTrue="1" operator="lessThan">
      <formula>$N$31</formula>
    </cfRule>
  </conditionalFormatting>
  <conditionalFormatting sqref="U39">
    <cfRule type="containsBlanks" priority="274" stopIfTrue="1">
      <formula>LEN(TRIM(U39))=0</formula>
    </cfRule>
    <cfRule type="cellIs" dxfId="8573" priority="275" stopIfTrue="1" operator="greaterThan">
      <formula>$N$39</formula>
    </cfRule>
    <cfRule type="cellIs" dxfId="8572" priority="276" stopIfTrue="1" operator="lessThanOrEqual">
      <formula>$N$39</formula>
    </cfRule>
  </conditionalFormatting>
  <conditionalFormatting sqref="U34">
    <cfRule type="cellIs" dxfId="8571" priority="272" operator="greaterThan">
      <formula>$N$34</formula>
    </cfRule>
    <cfRule type="cellIs" dxfId="8570" priority="273" operator="lessThanOrEqual">
      <formula>$N$34</formula>
    </cfRule>
  </conditionalFormatting>
  <conditionalFormatting sqref="U35">
    <cfRule type="cellIs" dxfId="8569" priority="271" stopIfTrue="1" operator="lessThanOrEqual">
      <formula>$N$35</formula>
    </cfRule>
  </conditionalFormatting>
  <conditionalFormatting sqref="U35">
    <cfRule type="cellIs" dxfId="8568" priority="270" stopIfTrue="1" operator="greaterThan">
      <formula>$N$35</formula>
    </cfRule>
  </conditionalFormatting>
  <conditionalFormatting sqref="U36">
    <cfRule type="cellIs" dxfId="8567" priority="269" stopIfTrue="1" operator="greaterThanOrEqual">
      <formula>$N$36</formula>
    </cfRule>
  </conditionalFormatting>
  <conditionalFormatting sqref="U36">
    <cfRule type="cellIs" dxfId="8566" priority="268" stopIfTrue="1" operator="lessThan">
      <formula>$N$36</formula>
    </cfRule>
  </conditionalFormatting>
  <conditionalFormatting sqref="U37">
    <cfRule type="containsBlanks" priority="265" stopIfTrue="1">
      <formula>LEN(TRIM(U37))=0</formula>
    </cfRule>
    <cfRule type="cellIs" dxfId="8565" priority="266" stopIfTrue="1" operator="greaterThanOrEqual">
      <formula>$N$37</formula>
    </cfRule>
    <cfRule type="cellIs" dxfId="8564" priority="267" stopIfTrue="1" operator="lessThan">
      <formula>$N$37</formula>
    </cfRule>
  </conditionalFormatting>
  <conditionalFormatting sqref="U40">
    <cfRule type="containsBlanks" priority="260" stopIfTrue="1">
      <formula>LEN(TRIM(U40))=0</formula>
    </cfRule>
    <cfRule type="cellIs" dxfId="8563" priority="261" stopIfTrue="1" operator="lessThanOrEqual">
      <formula>$N$40</formula>
    </cfRule>
    <cfRule type="cellIs" dxfId="8562" priority="262" stopIfTrue="1" operator="greaterThan">
      <formula>$N$40</formula>
    </cfRule>
  </conditionalFormatting>
  <conditionalFormatting sqref="U41">
    <cfRule type="containsBlanks" priority="257" stopIfTrue="1">
      <formula>LEN(TRIM(U41))=0</formula>
    </cfRule>
    <cfRule type="cellIs" dxfId="8561" priority="258" stopIfTrue="1" operator="lessThanOrEqual">
      <formula>$N$41</formula>
    </cfRule>
    <cfRule type="cellIs" dxfId="8560" priority="259" stopIfTrue="1" operator="greaterThan">
      <formula>$N$41</formula>
    </cfRule>
  </conditionalFormatting>
  <conditionalFormatting sqref="U42">
    <cfRule type="containsBlanks" priority="254" stopIfTrue="1">
      <formula>LEN(TRIM(U42))=0</formula>
    </cfRule>
    <cfRule type="cellIs" dxfId="8559" priority="255" stopIfTrue="1" operator="lessThanOrEqual">
      <formula>$N$42</formula>
    </cfRule>
    <cfRule type="cellIs" dxfId="8558" priority="256" stopIfTrue="1" operator="greaterThan">
      <formula>$N$42</formula>
    </cfRule>
  </conditionalFormatting>
  <conditionalFormatting sqref="U43">
    <cfRule type="containsBlanks" priority="251" stopIfTrue="1">
      <formula>LEN(TRIM(U43))=0</formula>
    </cfRule>
    <cfRule type="cellIs" dxfId="8557" priority="252" stopIfTrue="1" operator="greaterThanOrEqual">
      <formula>$N$43</formula>
    </cfRule>
    <cfRule type="cellIs" dxfId="8556" priority="253" stopIfTrue="1" operator="lessThan">
      <formula>$N$43</formula>
    </cfRule>
  </conditionalFormatting>
  <conditionalFormatting sqref="U45">
    <cfRule type="containsBlanks" priority="244" stopIfTrue="1">
      <formula>LEN(TRIM(U45))=0</formula>
    </cfRule>
    <cfRule type="cellIs" dxfId="8555" priority="245" stopIfTrue="1" operator="greaterThanOrEqual">
      <formula>$N$45</formula>
    </cfRule>
    <cfRule type="cellIs" dxfId="8554" priority="246" stopIfTrue="1" operator="lessThan">
      <formula>$N$45</formula>
    </cfRule>
  </conditionalFormatting>
  <conditionalFormatting sqref="U46">
    <cfRule type="containsBlanks" priority="243" stopIfTrue="1">
      <formula>LEN(TRIM(U46))=0</formula>
    </cfRule>
    <cfRule type="cellIs" dxfId="8553" priority="249" stopIfTrue="1" operator="greaterThan">
      <formula>$N$46</formula>
    </cfRule>
    <cfRule type="cellIs" dxfId="8552" priority="250" stopIfTrue="1" operator="lessThanOrEqual">
      <formula>$N$46</formula>
    </cfRule>
  </conditionalFormatting>
  <conditionalFormatting sqref="U47">
    <cfRule type="containsBlanks" priority="242" stopIfTrue="1">
      <formula>LEN(TRIM(U47))=0</formula>
    </cfRule>
    <cfRule type="cellIs" dxfId="8551" priority="247" stopIfTrue="1" operator="greaterThanOrEqual">
      <formula>$N$47</formula>
    </cfRule>
    <cfRule type="cellIs" dxfId="8550" priority="248" stopIfTrue="1" operator="lessThan">
      <formula>$N$47</formula>
    </cfRule>
  </conditionalFormatting>
  <conditionalFormatting sqref="P49">
    <cfRule type="cellIs" dxfId="8549" priority="240" operator="lessThan">
      <formula>$N$49</formula>
    </cfRule>
    <cfRule type="cellIs" dxfId="8548" priority="241" operator="greaterThanOrEqual">
      <formula>$N$49</formula>
    </cfRule>
  </conditionalFormatting>
  <conditionalFormatting sqref="P50">
    <cfRule type="cellIs" dxfId="8547" priority="238" operator="lessThan">
      <formula>$N$50</formula>
    </cfRule>
    <cfRule type="cellIs" dxfId="8546" priority="239" operator="greaterThanOrEqual">
      <formula>$N$50</formula>
    </cfRule>
  </conditionalFormatting>
  <conditionalFormatting sqref="P53">
    <cfRule type="cellIs" dxfId="8545" priority="236" stopIfTrue="1" operator="greaterThan">
      <formula>$N$53</formula>
    </cfRule>
    <cfRule type="cellIs" dxfId="8544" priority="237" stopIfTrue="1" operator="lessThanOrEqual">
      <formula>$N$53</formula>
    </cfRule>
  </conditionalFormatting>
  <conditionalFormatting sqref="P54">
    <cfRule type="cellIs" dxfId="8543" priority="234" stopIfTrue="1" operator="lessThan">
      <formula>$N$54</formula>
    </cfRule>
    <cfRule type="cellIs" dxfId="8542" priority="235" stopIfTrue="1" operator="greaterThanOrEqual">
      <formula>$N$54</formula>
    </cfRule>
  </conditionalFormatting>
  <conditionalFormatting sqref="P55">
    <cfRule type="cellIs" dxfId="8541" priority="232" stopIfTrue="1" operator="lessThan">
      <formula>$N$55</formula>
    </cfRule>
    <cfRule type="cellIs" dxfId="8540" priority="233" stopIfTrue="1" operator="greaterThanOrEqual">
      <formula>$N$55</formula>
    </cfRule>
  </conditionalFormatting>
  <conditionalFormatting sqref="P51">
    <cfRule type="cellIs" dxfId="8539" priority="230" operator="lessThan">
      <formula>$N$51</formula>
    </cfRule>
    <cfRule type="cellIs" dxfId="8538" priority="231" operator="greaterThanOrEqual">
      <formula>$N$51</formula>
    </cfRule>
  </conditionalFormatting>
  <conditionalFormatting sqref="P52">
    <cfRule type="cellIs" dxfId="8537" priority="228" operator="lessThan">
      <formula>$N$52</formula>
    </cfRule>
    <cfRule type="cellIs" dxfId="8536" priority="229" operator="greaterThanOrEqual">
      <formula>$N$52</formula>
    </cfRule>
  </conditionalFormatting>
  <conditionalFormatting sqref="U5">
    <cfRule type="containsBlanks" priority="211" stopIfTrue="1">
      <formula>LEN(TRIM(U5))=0</formula>
    </cfRule>
    <cfRule type="cellIs" dxfId="8535" priority="212" stopIfTrue="1" operator="lessThanOrEqual">
      <formula>$N5</formula>
    </cfRule>
    <cfRule type="cellIs" dxfId="8534" priority="213" stopIfTrue="1" operator="greaterThan">
      <formula>$N5</formula>
    </cfRule>
  </conditionalFormatting>
  <conditionalFormatting sqref="U6">
    <cfRule type="containsBlanks" priority="208" stopIfTrue="1">
      <formula>LEN(TRIM(U6))=0</formula>
    </cfRule>
    <cfRule type="cellIs" dxfId="8533" priority="209" stopIfTrue="1" operator="lessThanOrEqual">
      <formula>$N6</formula>
    </cfRule>
    <cfRule type="cellIs" dxfId="8532" priority="210" stopIfTrue="1" operator="greaterThan">
      <formula>$N6</formula>
    </cfRule>
  </conditionalFormatting>
  <conditionalFormatting sqref="U11">
    <cfRule type="containsBlanks" priority="205" stopIfTrue="1">
      <formula>LEN(TRIM(U11))=0</formula>
    </cfRule>
    <cfRule type="cellIs" dxfId="8531" priority="206" stopIfTrue="1" operator="lessThanOrEqual">
      <formula>$N$11</formula>
    </cfRule>
    <cfRule type="cellIs" dxfId="8530" priority="207" stopIfTrue="1" operator="greaterThan">
      <formula>$N$11</formula>
    </cfRule>
  </conditionalFormatting>
  <conditionalFormatting sqref="U7">
    <cfRule type="containsBlanks" priority="199" stopIfTrue="1">
      <formula>LEN(TRIM(U7))=0</formula>
    </cfRule>
    <cfRule type="cellIs" dxfId="8529" priority="200" stopIfTrue="1" operator="lessThanOrEqual">
      <formula>$N7</formula>
    </cfRule>
    <cfRule type="cellIs" dxfId="8528" priority="201" stopIfTrue="1" operator="greaterThan">
      <formula>$N7</formula>
    </cfRule>
  </conditionalFormatting>
  <conditionalFormatting sqref="U8">
    <cfRule type="containsBlanks" priority="202" stopIfTrue="1">
      <formula>LEN(TRIM(U8))=0</formula>
    </cfRule>
    <cfRule type="cellIs" dxfId="8527" priority="203" stopIfTrue="1" operator="lessThanOrEqual">
      <formula>$N$8</formula>
    </cfRule>
    <cfRule type="cellIs" dxfId="8526" priority="204" stopIfTrue="1" operator="greaterThan">
      <formula>$N$8</formula>
    </cfRule>
  </conditionalFormatting>
  <conditionalFormatting sqref="U10">
    <cfRule type="containsBlanks" priority="193" stopIfTrue="1">
      <formula>LEN(TRIM(U10))=0</formula>
    </cfRule>
    <cfRule type="cellIs" dxfId="8525" priority="194" stopIfTrue="1" operator="lessThanOrEqual">
      <formula>$N10</formula>
    </cfRule>
    <cfRule type="cellIs" dxfId="8524" priority="195" stopIfTrue="1" operator="greaterThan">
      <formula>$N10</formula>
    </cfRule>
  </conditionalFormatting>
  <conditionalFormatting sqref="V5">
    <cfRule type="containsBlanks" priority="190" stopIfTrue="1">
      <formula>LEN(TRIM(V5))=0</formula>
    </cfRule>
    <cfRule type="cellIs" dxfId="8523" priority="191" stopIfTrue="1" operator="lessThanOrEqual">
      <formula>$N5</formula>
    </cfRule>
    <cfRule type="cellIs" dxfId="8522" priority="192" stopIfTrue="1" operator="greaterThan">
      <formula>$N5</formula>
    </cfRule>
  </conditionalFormatting>
  <conditionalFormatting sqref="V6">
    <cfRule type="containsBlanks" priority="187" stopIfTrue="1">
      <formula>LEN(TRIM(V6))=0</formula>
    </cfRule>
    <cfRule type="cellIs" dxfId="8521" priority="188" stopIfTrue="1" operator="lessThanOrEqual">
      <formula>$N6</formula>
    </cfRule>
    <cfRule type="cellIs" dxfId="8520" priority="189" stopIfTrue="1" operator="greaterThan">
      <formula>$N6</formula>
    </cfRule>
  </conditionalFormatting>
  <conditionalFormatting sqref="V11">
    <cfRule type="containsBlanks" priority="184" stopIfTrue="1">
      <formula>LEN(TRIM(V11))=0</formula>
    </cfRule>
    <cfRule type="cellIs" dxfId="8519" priority="185" stopIfTrue="1" operator="lessThanOrEqual">
      <formula>$N$11</formula>
    </cfRule>
    <cfRule type="cellIs" dxfId="8518" priority="186" stopIfTrue="1" operator="greaterThan">
      <formula>$N$11</formula>
    </cfRule>
  </conditionalFormatting>
  <conditionalFormatting sqref="V7">
    <cfRule type="containsBlanks" priority="178" stopIfTrue="1">
      <formula>LEN(TRIM(V7))=0</formula>
    </cfRule>
    <cfRule type="cellIs" dxfId="8517" priority="179" stopIfTrue="1" operator="lessThanOrEqual">
      <formula>$N7</formula>
    </cfRule>
    <cfRule type="cellIs" dxfId="8516" priority="180" stopIfTrue="1" operator="greaterThan">
      <formula>$N7</formula>
    </cfRule>
  </conditionalFormatting>
  <conditionalFormatting sqref="V8">
    <cfRule type="containsBlanks" priority="181" stopIfTrue="1">
      <formula>LEN(TRIM(V8))=0</formula>
    </cfRule>
    <cfRule type="cellIs" dxfId="8515" priority="182" stopIfTrue="1" operator="lessThanOrEqual">
      <formula>$N$8</formula>
    </cfRule>
    <cfRule type="cellIs" dxfId="8514" priority="183" stopIfTrue="1" operator="greaterThan">
      <formula>$N$8</formula>
    </cfRule>
  </conditionalFormatting>
  <conditionalFormatting sqref="V10">
    <cfRule type="containsBlanks" priority="172" stopIfTrue="1">
      <formula>LEN(TRIM(V10))=0</formula>
    </cfRule>
    <cfRule type="cellIs" dxfId="8513" priority="173" stopIfTrue="1" operator="lessThanOrEqual">
      <formula>$N10</formula>
    </cfRule>
    <cfRule type="cellIs" dxfId="8512" priority="174" stopIfTrue="1" operator="greaterThan">
      <formula>$N10</formula>
    </cfRule>
  </conditionalFormatting>
  <conditionalFormatting sqref="V30">
    <cfRule type="containsBlanks" priority="163" stopIfTrue="1">
      <formula>LEN(TRIM(V30))=0</formula>
    </cfRule>
    <cfRule type="cellIs" dxfId="8511" priority="168" stopIfTrue="1" operator="greaterThanOrEqual">
      <formula>$N$30</formula>
    </cfRule>
    <cfRule type="cellIs" dxfId="8510" priority="169" stopIfTrue="1" operator="lessThan">
      <formula>$N$30</formula>
    </cfRule>
  </conditionalFormatting>
  <conditionalFormatting sqref="V29">
    <cfRule type="containsBlanks" priority="164" stopIfTrue="1">
      <formula>LEN(TRIM(V29))=0</formula>
    </cfRule>
    <cfRule type="cellIs" dxfId="8509" priority="166" stopIfTrue="1" operator="greaterThanOrEqual">
      <formula>$N$29</formula>
    </cfRule>
    <cfRule type="cellIs" dxfId="8508" priority="167" stopIfTrue="1" operator="lessThan">
      <formula>$N$29</formula>
    </cfRule>
  </conditionalFormatting>
  <conditionalFormatting sqref="V27">
    <cfRule type="containsBlanks" priority="165" stopIfTrue="1">
      <formula>LEN(TRIM(V27))=0</formula>
    </cfRule>
    <cfRule type="cellIs" dxfId="8507" priority="170" stopIfTrue="1" operator="greaterThanOrEqual">
      <formula>$N$27</formula>
    </cfRule>
    <cfRule type="cellIs" dxfId="8506" priority="171" stopIfTrue="1" operator="lessThan">
      <formula>$N$27</formula>
    </cfRule>
  </conditionalFormatting>
  <conditionalFormatting sqref="V32">
    <cfRule type="containsBlanks" priority="160" stopIfTrue="1">
      <formula>LEN(TRIM(V32))=0</formula>
    </cfRule>
    <cfRule type="cellIs" dxfId="8505" priority="161" stopIfTrue="1" operator="greaterThanOrEqual">
      <formula>$N$32</formula>
    </cfRule>
    <cfRule type="cellIs" dxfId="8504" priority="162" stopIfTrue="1" operator="lessThan">
      <formula>$N$32</formula>
    </cfRule>
  </conditionalFormatting>
  <conditionalFormatting sqref="V28">
    <cfRule type="containsBlanks" priority="157" stopIfTrue="1">
      <formula>LEN(TRIM(V28))=0</formula>
    </cfRule>
    <cfRule type="cellIs" dxfId="8503" priority="158" stopIfTrue="1" operator="greaterThanOrEqual">
      <formula>$N$28</formula>
    </cfRule>
    <cfRule type="cellIs" dxfId="8502" priority="159" stopIfTrue="1" operator="lessThan">
      <formula>$N$28</formula>
    </cfRule>
  </conditionalFormatting>
  <conditionalFormatting sqref="V31">
    <cfRule type="containsBlanks" priority="154" stopIfTrue="1">
      <formula>LEN(TRIM(V31))=0</formula>
    </cfRule>
    <cfRule type="cellIs" dxfId="8501" priority="155" stopIfTrue="1" operator="greaterThanOrEqual">
      <formula>$N$31</formula>
    </cfRule>
    <cfRule type="cellIs" dxfId="8500" priority="156" stopIfTrue="1" operator="lessThan">
      <formula>$N$31</formula>
    </cfRule>
  </conditionalFormatting>
  <conditionalFormatting sqref="V21">
    <cfRule type="containsBlanks" priority="139" stopIfTrue="1">
      <formula>LEN(TRIM(V21))=0</formula>
    </cfRule>
    <cfRule type="cellIs" dxfId="8499" priority="152" stopIfTrue="1" operator="lessThanOrEqual">
      <formula>$N$21</formula>
    </cfRule>
    <cfRule type="cellIs" dxfId="8498" priority="153" stopIfTrue="1" operator="greaterThan">
      <formula>$N$21</formula>
    </cfRule>
  </conditionalFormatting>
  <conditionalFormatting sqref="V22">
    <cfRule type="containsBlanks" priority="138" stopIfTrue="1">
      <formula>LEN(TRIM(V22))=0</formula>
    </cfRule>
    <cfRule type="cellIs" dxfId="8497" priority="150" stopIfTrue="1" operator="lessThan">
      <formula>$N$22</formula>
    </cfRule>
    <cfRule type="cellIs" dxfId="8496" priority="151" stopIfTrue="1" operator="greaterThanOrEqual">
      <formula>$N$22</formula>
    </cfRule>
  </conditionalFormatting>
  <conditionalFormatting sqref="V23">
    <cfRule type="containsBlanks" priority="137" stopIfTrue="1">
      <formula>LEN(TRIM(V23))=0</formula>
    </cfRule>
    <cfRule type="cellIs" dxfId="8495" priority="148" stopIfTrue="1" operator="lessThanOrEqual">
      <formula>$N$23</formula>
    </cfRule>
    <cfRule type="cellIs" dxfId="8494" priority="149" stopIfTrue="1" operator="greaterThan">
      <formula>$N$23</formula>
    </cfRule>
  </conditionalFormatting>
  <conditionalFormatting sqref="V24">
    <cfRule type="containsBlanks" priority="136" stopIfTrue="1">
      <formula>LEN(TRIM(V24))=0</formula>
    </cfRule>
    <cfRule type="cellIs" dxfId="8493" priority="146" stopIfTrue="1" operator="lessThan">
      <formula>$N$24</formula>
    </cfRule>
    <cfRule type="cellIs" dxfId="8492" priority="147" stopIfTrue="1" operator="greaterThanOrEqual">
      <formula>$N$24</formula>
    </cfRule>
  </conditionalFormatting>
  <conditionalFormatting sqref="V19">
    <cfRule type="containsBlanks" priority="141" stopIfTrue="1">
      <formula>LEN(TRIM(V19))=0</formula>
    </cfRule>
    <cfRule type="cellIs" dxfId="8491" priority="144" stopIfTrue="1" operator="lessThanOrEqual">
      <formula>$N$19</formula>
    </cfRule>
    <cfRule type="cellIs" dxfId="8490" priority="145" stopIfTrue="1" operator="greaterThan">
      <formula>$N$19</formula>
    </cfRule>
  </conditionalFormatting>
  <conditionalFormatting sqref="V20">
    <cfRule type="containsBlanks" priority="140" stopIfTrue="1">
      <formula>LEN(TRIM(V20))=0</formula>
    </cfRule>
    <cfRule type="cellIs" dxfId="8489" priority="142" stopIfTrue="1" operator="lessThan">
      <formula>$N$20</formula>
    </cfRule>
    <cfRule type="cellIs" dxfId="8488" priority="143" stopIfTrue="1" operator="greaterThanOrEqual">
      <formula>$N$20</formula>
    </cfRule>
  </conditionalFormatting>
  <conditionalFormatting sqref="V25">
    <cfRule type="containsBlanks" priority="133" stopIfTrue="1">
      <formula>LEN(TRIM(V25))=0</formula>
    </cfRule>
    <cfRule type="cellIs" dxfId="8487" priority="134" stopIfTrue="1" operator="lessThanOrEqual">
      <formula>$N$25</formula>
    </cfRule>
    <cfRule type="cellIs" dxfId="8486" priority="135" stopIfTrue="1" operator="greaterThan">
      <formula>$N$25</formula>
    </cfRule>
  </conditionalFormatting>
  <conditionalFormatting sqref="V45">
    <cfRule type="containsBlanks" priority="123" stopIfTrue="1">
      <formula>LEN(TRIM(V45))=0</formula>
    </cfRule>
    <cfRule type="cellIs" dxfId="8485" priority="124" stopIfTrue="1" operator="greaterThanOrEqual">
      <formula>$N$45</formula>
    </cfRule>
    <cfRule type="cellIs" dxfId="8484" priority="125" stopIfTrue="1" operator="lessThan">
      <formula>$N$45</formula>
    </cfRule>
  </conditionalFormatting>
  <conditionalFormatting sqref="V46">
    <cfRule type="containsBlanks" priority="122" stopIfTrue="1">
      <formula>LEN(TRIM(V46))=0</formula>
    </cfRule>
    <cfRule type="cellIs" dxfId="8483" priority="128" stopIfTrue="1" operator="greaterThan">
      <formula>$N$46</formula>
    </cfRule>
    <cfRule type="cellIs" dxfId="8482" priority="129" stopIfTrue="1" operator="lessThanOrEqual">
      <formula>$N$46</formula>
    </cfRule>
  </conditionalFormatting>
  <conditionalFormatting sqref="V47">
    <cfRule type="containsBlanks" priority="121" stopIfTrue="1">
      <formula>LEN(TRIM(V47))=0</formula>
    </cfRule>
    <cfRule type="cellIs" dxfId="8481" priority="126" stopIfTrue="1" operator="greaterThanOrEqual">
      <formula>$N$47</formula>
    </cfRule>
    <cfRule type="cellIs" dxfId="8480" priority="127" stopIfTrue="1" operator="lessThan">
      <formula>$N$47</formula>
    </cfRule>
  </conditionalFormatting>
  <conditionalFormatting sqref="V49">
    <cfRule type="cellIs" dxfId="8479" priority="101" operator="lessThan">
      <formula>$N$49</formula>
    </cfRule>
    <cfRule type="cellIs" dxfId="8478" priority="102" operator="greaterThanOrEqual">
      <formula>$N$49</formula>
    </cfRule>
  </conditionalFormatting>
  <conditionalFormatting sqref="V50">
    <cfRule type="cellIs" dxfId="8477" priority="99" operator="lessThan">
      <formula>$N$50</formula>
    </cfRule>
    <cfRule type="cellIs" dxfId="8476" priority="100" operator="greaterThanOrEqual">
      <formula>$N$50</formula>
    </cfRule>
  </conditionalFormatting>
  <conditionalFormatting sqref="V53">
    <cfRule type="cellIs" dxfId="8475" priority="97" stopIfTrue="1" operator="greaterThan">
      <formula>$N$53</formula>
    </cfRule>
    <cfRule type="cellIs" dxfId="8474" priority="98" stopIfTrue="1" operator="lessThanOrEqual">
      <formula>$N$53</formula>
    </cfRule>
  </conditionalFormatting>
  <conditionalFormatting sqref="V54">
    <cfRule type="cellIs" dxfId="8473" priority="95" stopIfTrue="1" operator="lessThan">
      <formula>$N$54</formula>
    </cfRule>
    <cfRule type="cellIs" dxfId="8472" priority="96" stopIfTrue="1" operator="greaterThanOrEqual">
      <formula>$N$54</formula>
    </cfRule>
  </conditionalFormatting>
  <conditionalFormatting sqref="V55">
    <cfRule type="cellIs" dxfId="8471" priority="93" stopIfTrue="1" operator="lessThan">
      <formula>$N$55</formula>
    </cfRule>
    <cfRule type="cellIs" dxfId="8470" priority="94" stopIfTrue="1" operator="greaterThanOrEqual">
      <formula>$N$55</formula>
    </cfRule>
  </conditionalFormatting>
  <conditionalFormatting sqref="V51">
    <cfRule type="cellIs" dxfId="8469" priority="91" operator="lessThan">
      <formula>$N$51</formula>
    </cfRule>
    <cfRule type="cellIs" dxfId="8468" priority="92" operator="greaterThanOrEqual">
      <formula>$N$51</formula>
    </cfRule>
  </conditionalFormatting>
  <conditionalFormatting sqref="V52">
    <cfRule type="cellIs" dxfId="8467" priority="89" operator="lessThan">
      <formula>$N$52</formula>
    </cfRule>
    <cfRule type="cellIs" dxfId="8466" priority="90" operator="greaterThanOrEqual">
      <formula>$N$52</formula>
    </cfRule>
  </conditionalFormatting>
  <conditionalFormatting sqref="U49">
    <cfRule type="cellIs" dxfId="8465" priority="87" operator="lessThan">
      <formula>$N$49</formula>
    </cfRule>
    <cfRule type="cellIs" dxfId="8464" priority="88" operator="greaterThanOrEqual">
      <formula>$N$49</formula>
    </cfRule>
  </conditionalFormatting>
  <conditionalFormatting sqref="U50">
    <cfRule type="cellIs" dxfId="8463" priority="85" operator="lessThan">
      <formula>$N$50</formula>
    </cfRule>
    <cfRule type="cellIs" dxfId="8462" priority="86" operator="greaterThanOrEqual">
      <formula>$N$50</formula>
    </cfRule>
  </conditionalFormatting>
  <conditionalFormatting sqref="U53">
    <cfRule type="cellIs" dxfId="8461" priority="83" stopIfTrue="1" operator="greaterThan">
      <formula>$N$53</formula>
    </cfRule>
    <cfRule type="cellIs" dxfId="8460" priority="84" stopIfTrue="1" operator="lessThanOrEqual">
      <formula>$N$53</formula>
    </cfRule>
  </conditionalFormatting>
  <conditionalFormatting sqref="U54">
    <cfRule type="cellIs" dxfId="8459" priority="81" stopIfTrue="1" operator="lessThan">
      <formula>$N$54</formula>
    </cfRule>
    <cfRule type="cellIs" dxfId="8458" priority="82" stopIfTrue="1" operator="greaterThanOrEqual">
      <formula>$N$54</formula>
    </cfRule>
  </conditionalFormatting>
  <conditionalFormatting sqref="U55">
    <cfRule type="cellIs" dxfId="8457" priority="79" stopIfTrue="1" operator="lessThan">
      <formula>$N$55</formula>
    </cfRule>
    <cfRule type="cellIs" dxfId="8456" priority="80" stopIfTrue="1" operator="greaterThanOrEqual">
      <formula>$N$55</formula>
    </cfRule>
  </conditionalFormatting>
  <conditionalFormatting sqref="U51">
    <cfRule type="cellIs" dxfId="8455" priority="77" operator="lessThan">
      <formula>$N$51</formula>
    </cfRule>
    <cfRule type="cellIs" dxfId="8454" priority="78" operator="greaterThanOrEqual">
      <formula>$N$51</formula>
    </cfRule>
  </conditionalFormatting>
  <conditionalFormatting sqref="U52">
    <cfRule type="cellIs" dxfId="8453" priority="75" operator="lessThan">
      <formula>$N$52</formula>
    </cfRule>
    <cfRule type="cellIs" dxfId="8452" priority="76" operator="greaterThanOrEqual">
      <formula>$N$52</formula>
    </cfRule>
  </conditionalFormatting>
  <conditionalFormatting sqref="R49">
    <cfRule type="cellIs" dxfId="8451" priority="73" operator="lessThan">
      <formula>$N$49</formula>
    </cfRule>
    <cfRule type="cellIs" dxfId="8450" priority="74" operator="greaterThanOrEqual">
      <formula>$N$49</formula>
    </cfRule>
  </conditionalFormatting>
  <conditionalFormatting sqref="R50">
    <cfRule type="cellIs" dxfId="8449" priority="71" operator="lessThan">
      <formula>$N$50</formula>
    </cfRule>
    <cfRule type="cellIs" dxfId="8448" priority="72" operator="greaterThanOrEqual">
      <formula>$N$50</formula>
    </cfRule>
  </conditionalFormatting>
  <conditionalFormatting sqref="R53">
    <cfRule type="cellIs" dxfId="8447" priority="69" stopIfTrue="1" operator="greaterThan">
      <formula>$N$53</formula>
    </cfRule>
    <cfRule type="cellIs" dxfId="8446" priority="70" stopIfTrue="1" operator="lessThanOrEqual">
      <formula>$N$53</formula>
    </cfRule>
  </conditionalFormatting>
  <conditionalFormatting sqref="R54">
    <cfRule type="cellIs" dxfId="8445" priority="67" stopIfTrue="1" operator="lessThan">
      <formula>$N$54</formula>
    </cfRule>
    <cfRule type="cellIs" dxfId="8444" priority="68" stopIfTrue="1" operator="greaterThanOrEqual">
      <formula>$N$54</formula>
    </cfRule>
  </conditionalFormatting>
  <conditionalFormatting sqref="R55">
    <cfRule type="cellIs" dxfId="8443" priority="65" stopIfTrue="1" operator="lessThan">
      <formula>$N$55</formula>
    </cfRule>
    <cfRule type="cellIs" dxfId="8442" priority="66" stopIfTrue="1" operator="greaterThanOrEqual">
      <formula>$N$55</formula>
    </cfRule>
  </conditionalFormatting>
  <conditionalFormatting sqref="R51">
    <cfRule type="cellIs" dxfId="8441" priority="63" operator="lessThan">
      <formula>$N$51</formula>
    </cfRule>
    <cfRule type="cellIs" dxfId="8440" priority="64" operator="greaterThanOrEqual">
      <formula>$N$51</formula>
    </cfRule>
  </conditionalFormatting>
  <conditionalFormatting sqref="R52">
    <cfRule type="cellIs" dxfId="8439" priority="61" operator="lessThan">
      <formula>$N$52</formula>
    </cfRule>
    <cfRule type="cellIs" dxfId="8438" priority="62" operator="greaterThanOrEqual">
      <formula>$N$52</formula>
    </cfRule>
  </conditionalFormatting>
  <conditionalFormatting sqref="S49">
    <cfRule type="cellIs" dxfId="8437" priority="59" operator="lessThan">
      <formula>$N$49</formula>
    </cfRule>
    <cfRule type="cellIs" dxfId="8436" priority="60" operator="greaterThanOrEqual">
      <formula>$N$49</formula>
    </cfRule>
  </conditionalFormatting>
  <conditionalFormatting sqref="S50">
    <cfRule type="cellIs" dxfId="8435" priority="57" operator="lessThan">
      <formula>$N$50</formula>
    </cfRule>
    <cfRule type="cellIs" dxfId="8434" priority="58" operator="greaterThanOrEqual">
      <formula>$N$50</formula>
    </cfRule>
  </conditionalFormatting>
  <conditionalFormatting sqref="S53">
    <cfRule type="cellIs" dxfId="8433" priority="55" stopIfTrue="1" operator="greaterThan">
      <formula>$N$53</formula>
    </cfRule>
    <cfRule type="cellIs" dxfId="8432" priority="56" stopIfTrue="1" operator="lessThanOrEqual">
      <formula>$N$53</formula>
    </cfRule>
  </conditionalFormatting>
  <conditionalFormatting sqref="S54">
    <cfRule type="cellIs" dxfId="8431" priority="53" stopIfTrue="1" operator="lessThan">
      <formula>$N$54</formula>
    </cfRule>
    <cfRule type="cellIs" dxfId="8430" priority="54" stopIfTrue="1" operator="greaterThanOrEqual">
      <formula>$N$54</formula>
    </cfRule>
  </conditionalFormatting>
  <conditionalFormatting sqref="S55">
    <cfRule type="cellIs" dxfId="8429" priority="51" stopIfTrue="1" operator="lessThan">
      <formula>$N$55</formula>
    </cfRule>
    <cfRule type="cellIs" dxfId="8428" priority="52" stopIfTrue="1" operator="greaterThanOrEqual">
      <formula>$N$55</formula>
    </cfRule>
  </conditionalFormatting>
  <conditionalFormatting sqref="S51">
    <cfRule type="cellIs" dxfId="8427" priority="49" operator="lessThan">
      <formula>$N$51</formula>
    </cfRule>
    <cfRule type="cellIs" dxfId="8426" priority="50" operator="greaterThanOrEqual">
      <formula>$N$51</formula>
    </cfRule>
  </conditionalFormatting>
  <conditionalFormatting sqref="S52">
    <cfRule type="cellIs" dxfId="8425" priority="47" operator="lessThan">
      <formula>$N$52</formula>
    </cfRule>
    <cfRule type="cellIs" dxfId="8424" priority="48" operator="greaterThanOrEqual">
      <formula>$N$52</formula>
    </cfRule>
  </conditionalFormatting>
  <conditionalFormatting sqref="T49">
    <cfRule type="cellIs" dxfId="8423" priority="45" operator="lessThan">
      <formula>$N$49</formula>
    </cfRule>
    <cfRule type="cellIs" dxfId="8422" priority="46" operator="greaterThanOrEqual">
      <formula>$N$49</formula>
    </cfRule>
  </conditionalFormatting>
  <conditionalFormatting sqref="T50">
    <cfRule type="cellIs" dxfId="8421" priority="43" operator="lessThan">
      <formula>$N$50</formula>
    </cfRule>
    <cfRule type="cellIs" dxfId="8420" priority="44" operator="greaterThanOrEqual">
      <formula>$N$50</formula>
    </cfRule>
  </conditionalFormatting>
  <conditionalFormatting sqref="T53">
    <cfRule type="cellIs" dxfId="8419" priority="41" stopIfTrue="1" operator="greaterThan">
      <formula>$N$53</formula>
    </cfRule>
    <cfRule type="cellIs" dxfId="8418" priority="42" stopIfTrue="1" operator="lessThanOrEqual">
      <formula>$N$53</formula>
    </cfRule>
  </conditionalFormatting>
  <conditionalFormatting sqref="T54">
    <cfRule type="cellIs" dxfId="8417" priority="39" stopIfTrue="1" operator="lessThan">
      <formula>$N$54</formula>
    </cfRule>
    <cfRule type="cellIs" dxfId="8416" priority="40" stopIfTrue="1" operator="greaterThanOrEqual">
      <formula>$N$54</formula>
    </cfRule>
  </conditionalFormatting>
  <conditionalFormatting sqref="T55">
    <cfRule type="cellIs" dxfId="8415" priority="37" stopIfTrue="1" operator="lessThan">
      <formula>$N$55</formula>
    </cfRule>
    <cfRule type="cellIs" dxfId="8414" priority="38" stopIfTrue="1" operator="greaterThanOrEqual">
      <formula>$N$55</formula>
    </cfRule>
  </conditionalFormatting>
  <conditionalFormatting sqref="T51">
    <cfRule type="cellIs" dxfId="8413" priority="35" operator="lessThan">
      <formula>$N$51</formula>
    </cfRule>
    <cfRule type="cellIs" dxfId="8412" priority="36" operator="greaterThanOrEqual">
      <formula>$N$51</formula>
    </cfRule>
  </conditionalFormatting>
  <conditionalFormatting sqref="T52">
    <cfRule type="cellIs" dxfId="8411" priority="33" operator="lessThan">
      <formula>$N$52</formula>
    </cfRule>
    <cfRule type="cellIs" dxfId="8410" priority="34" operator="greaterThanOrEqual">
      <formula>$N$52</formula>
    </cfRule>
  </conditionalFormatting>
  <conditionalFormatting sqref="Q49">
    <cfRule type="cellIs" dxfId="8409" priority="31" operator="lessThan">
      <formula>$N$49</formula>
    </cfRule>
    <cfRule type="cellIs" dxfId="8408" priority="32" operator="greaterThanOrEqual">
      <formula>$N$49</formula>
    </cfRule>
  </conditionalFormatting>
  <conditionalFormatting sqref="Q50">
    <cfRule type="cellIs" dxfId="8407" priority="29" operator="lessThan">
      <formula>$N$50</formula>
    </cfRule>
    <cfRule type="cellIs" dxfId="8406" priority="30" operator="greaterThanOrEqual">
      <formula>$N$50</formula>
    </cfRule>
  </conditionalFormatting>
  <conditionalFormatting sqref="Q53">
    <cfRule type="cellIs" dxfId="8405" priority="27" stopIfTrue="1" operator="greaterThan">
      <formula>$N$53</formula>
    </cfRule>
    <cfRule type="cellIs" dxfId="8404" priority="28" stopIfTrue="1" operator="lessThanOrEqual">
      <formula>$N$53</formula>
    </cfRule>
  </conditionalFormatting>
  <conditionalFormatting sqref="Q54">
    <cfRule type="cellIs" dxfId="8403" priority="25" stopIfTrue="1" operator="lessThan">
      <formula>$N$54</formula>
    </cfRule>
    <cfRule type="cellIs" dxfId="8402" priority="26" stopIfTrue="1" operator="greaterThanOrEqual">
      <formula>$N$54</formula>
    </cfRule>
  </conditionalFormatting>
  <conditionalFormatting sqref="Q55">
    <cfRule type="cellIs" dxfId="8401" priority="23" stopIfTrue="1" operator="lessThan">
      <formula>$N$55</formula>
    </cfRule>
    <cfRule type="cellIs" dxfId="8400" priority="24" stopIfTrue="1" operator="greaterThanOrEqual">
      <formula>$N$55</formula>
    </cfRule>
  </conditionalFormatting>
  <conditionalFormatting sqref="Q51">
    <cfRule type="cellIs" dxfId="8399" priority="21" operator="lessThan">
      <formula>$N$51</formula>
    </cfRule>
    <cfRule type="cellIs" dxfId="8398" priority="22" operator="greaterThanOrEqual">
      <formula>$N$51</formula>
    </cfRule>
  </conditionalFormatting>
  <conditionalFormatting sqref="Q52">
    <cfRule type="cellIs" dxfId="8397" priority="19" operator="lessThan">
      <formula>$N$52</formula>
    </cfRule>
    <cfRule type="cellIs" dxfId="8396" priority="20" operator="greaterThanOrEqual">
      <formula>$N$52</formula>
    </cfRule>
  </conditionalFormatting>
  <conditionalFormatting sqref="U38">
    <cfRule type="containsBlanks" priority="16" stopIfTrue="1">
      <formula>LEN(TRIM(U38))=0</formula>
    </cfRule>
    <cfRule type="cellIs" dxfId="8395" priority="17" stopIfTrue="1" operator="greaterThanOrEqual">
      <formula>$N$38</formula>
    </cfRule>
    <cfRule type="cellIs" dxfId="8394" priority="18" stopIfTrue="1" operator="lessThan">
      <formula>$N$38</formula>
    </cfRule>
  </conditionalFormatting>
  <conditionalFormatting sqref="T38">
    <cfRule type="containsBlanks" priority="13" stopIfTrue="1">
      <formula>LEN(TRIM(T38))=0</formula>
    </cfRule>
    <cfRule type="cellIs" dxfId="8393" priority="14" stopIfTrue="1" operator="greaterThanOrEqual">
      <formula>$N$38</formula>
    </cfRule>
    <cfRule type="cellIs" dxfId="8392" priority="15" stopIfTrue="1" operator="lessThan">
      <formula>$N$38</formula>
    </cfRule>
  </conditionalFormatting>
  <conditionalFormatting sqref="Q9:V9">
    <cfRule type="containsBlanks" priority="10" stopIfTrue="1">
      <formula>LEN(TRIM(Q9))=0</formula>
    </cfRule>
    <cfRule type="cellIs" dxfId="8391" priority="11" stopIfTrue="1" operator="greaterThanOrEqual">
      <formula>$A$9</formula>
    </cfRule>
    <cfRule type="cellIs" dxfId="8390" priority="12" stopIfTrue="1" operator="lessThan">
      <formula>$A$9</formula>
    </cfRule>
  </conditionalFormatting>
  <conditionalFormatting sqref="V16">
    <cfRule type="cellIs" dxfId="8389" priority="8" stopIfTrue="1" operator="lessThanOrEqual">
      <formula>$N$16</formula>
    </cfRule>
    <cfRule type="cellIs" dxfId="8388" priority="9" stopIfTrue="1" operator="greaterThan">
      <formula>$N$16</formula>
    </cfRule>
  </conditionalFormatting>
  <conditionalFormatting sqref="V15">
    <cfRule type="cellIs" dxfId="8387" priority="5" stopIfTrue="1" operator="lessThanOrEqual">
      <formula>$N$15</formula>
    </cfRule>
    <cfRule type="cellIs" dxfId="8386" priority="6" stopIfTrue="1" operator="greaterThan">
      <formula>$N$15</formula>
    </cfRule>
  </conditionalFormatting>
  <conditionalFormatting sqref="V13:V14">
    <cfRule type="cellIs" dxfId="8385" priority="2" stopIfTrue="1" operator="lessThanOrEqual">
      <formula>$N$13</formula>
    </cfRule>
    <cfRule type="cellIs" dxfId="8384" priority="3" stopIfTrue="1" operator="greaterThan">
      <formula>$N$13</formula>
    </cfRule>
  </conditionalFormatting>
  <conditionalFormatting sqref="V13:V14">
    <cfRule type="containsBlanks" priority="1" stopIfTrue="1">
      <formula>LEN(TRIM(V13))=0</formula>
    </cfRule>
  </conditionalFormatting>
  <conditionalFormatting sqref="V15">
    <cfRule type="containsBlanks" priority="4" stopIfTrue="1">
      <formula>LEN(TRIM(V15))=0</formula>
    </cfRule>
  </conditionalFormatting>
  <conditionalFormatting sqref="V16">
    <cfRule type="containsBlanks" priority="7" stopIfTrue="1">
      <formula>LEN(TRIM(V16))=0</formula>
    </cfRule>
  </conditionalFormatting>
  <dataValidations disablePrompts="1" count="14">
    <dataValidation type="list" errorStyle="information" allowBlank="1" showInputMessage="1" showErrorMessage="1" error="Enter Leading or Lagging" prompt="Leading or Lagging" sqref="C65542:C65591 IZ65542:IZ65591 SV65542:SV65591 ACR65542:ACR65591 AMN65542:AMN65591 AWJ65542:AWJ65591 BGF65542:BGF65591 BQB65542:BQB65591 BZX65542:BZX65591 CJT65542:CJT65591 CTP65542:CTP65591 DDL65542:DDL65591 DNH65542:DNH65591 DXD65542:DXD65591 EGZ65542:EGZ65591 EQV65542:EQV65591 FAR65542:FAR65591 FKN65542:FKN65591 FUJ65542:FUJ65591 GEF65542:GEF65591 GOB65542:GOB65591 GXX65542:GXX65591 HHT65542:HHT65591 HRP65542:HRP65591 IBL65542:IBL65591 ILH65542:ILH65591 IVD65542:IVD65591 JEZ65542:JEZ65591 JOV65542:JOV65591 JYR65542:JYR65591 KIN65542:KIN65591 KSJ65542:KSJ65591 LCF65542:LCF65591 LMB65542:LMB65591 LVX65542:LVX65591 MFT65542:MFT65591 MPP65542:MPP65591 MZL65542:MZL65591 NJH65542:NJH65591 NTD65542:NTD65591 OCZ65542:OCZ65591 OMV65542:OMV65591 OWR65542:OWR65591 PGN65542:PGN65591 PQJ65542:PQJ65591 QAF65542:QAF65591 QKB65542:QKB65591 QTX65542:QTX65591 RDT65542:RDT65591 RNP65542:RNP65591 RXL65542:RXL65591 SHH65542:SHH65591 SRD65542:SRD65591 TAZ65542:TAZ65591 TKV65542:TKV65591 TUR65542:TUR65591 UEN65542:UEN65591 UOJ65542:UOJ65591 UYF65542:UYF65591 VIB65542:VIB65591 VRX65542:VRX65591 WBT65542:WBT65591 WLP65542:WLP65591 WVL65542:WVL65591 C131078:C131127 IZ131078:IZ131127 SV131078:SV131127 ACR131078:ACR131127 AMN131078:AMN131127 AWJ131078:AWJ131127 BGF131078:BGF131127 BQB131078:BQB131127 BZX131078:BZX131127 CJT131078:CJT131127 CTP131078:CTP131127 DDL131078:DDL131127 DNH131078:DNH131127 DXD131078:DXD131127 EGZ131078:EGZ131127 EQV131078:EQV131127 FAR131078:FAR131127 FKN131078:FKN131127 FUJ131078:FUJ131127 GEF131078:GEF131127 GOB131078:GOB131127 GXX131078:GXX131127 HHT131078:HHT131127 HRP131078:HRP131127 IBL131078:IBL131127 ILH131078:ILH131127 IVD131078:IVD131127 JEZ131078:JEZ131127 JOV131078:JOV131127 JYR131078:JYR131127 KIN131078:KIN131127 KSJ131078:KSJ131127 LCF131078:LCF131127 LMB131078:LMB131127 LVX131078:LVX131127 MFT131078:MFT131127 MPP131078:MPP131127 MZL131078:MZL131127 NJH131078:NJH131127 NTD131078:NTD131127 OCZ131078:OCZ131127 OMV131078:OMV131127 OWR131078:OWR131127 PGN131078:PGN131127 PQJ131078:PQJ131127 QAF131078:QAF131127 QKB131078:QKB131127 QTX131078:QTX131127 RDT131078:RDT131127 RNP131078:RNP131127 RXL131078:RXL131127 SHH131078:SHH131127 SRD131078:SRD131127 TAZ131078:TAZ131127 TKV131078:TKV131127 TUR131078:TUR131127 UEN131078:UEN131127 UOJ131078:UOJ131127 UYF131078:UYF131127 VIB131078:VIB131127 VRX131078:VRX131127 WBT131078:WBT131127 WLP131078:WLP131127 WVL131078:WVL131127 C196614:C196663 IZ196614:IZ196663 SV196614:SV196663 ACR196614:ACR196663 AMN196614:AMN196663 AWJ196614:AWJ196663 BGF196614:BGF196663 BQB196614:BQB196663 BZX196614:BZX196663 CJT196614:CJT196663 CTP196614:CTP196663 DDL196614:DDL196663 DNH196614:DNH196663 DXD196614:DXD196663 EGZ196614:EGZ196663 EQV196614:EQV196663 FAR196614:FAR196663 FKN196614:FKN196663 FUJ196614:FUJ196663 GEF196614:GEF196663 GOB196614:GOB196663 GXX196614:GXX196663 HHT196614:HHT196663 HRP196614:HRP196663 IBL196614:IBL196663 ILH196614:ILH196663 IVD196614:IVD196663 JEZ196614:JEZ196663 JOV196614:JOV196663 JYR196614:JYR196663 KIN196614:KIN196663 KSJ196614:KSJ196663 LCF196614:LCF196663 LMB196614:LMB196663 LVX196614:LVX196663 MFT196614:MFT196663 MPP196614:MPP196663 MZL196614:MZL196663 NJH196614:NJH196663 NTD196614:NTD196663 OCZ196614:OCZ196663 OMV196614:OMV196663 OWR196614:OWR196663 PGN196614:PGN196663 PQJ196614:PQJ196663 QAF196614:QAF196663 QKB196614:QKB196663 QTX196614:QTX196663 RDT196614:RDT196663 RNP196614:RNP196663 RXL196614:RXL196663 SHH196614:SHH196663 SRD196614:SRD196663 TAZ196614:TAZ196663 TKV196614:TKV196663 TUR196614:TUR196663 UEN196614:UEN196663 UOJ196614:UOJ196663 UYF196614:UYF196663 VIB196614:VIB196663 VRX196614:VRX196663 WBT196614:WBT196663 WLP196614:WLP196663 WVL196614:WVL196663 C262150:C262199 IZ262150:IZ262199 SV262150:SV262199 ACR262150:ACR262199 AMN262150:AMN262199 AWJ262150:AWJ262199 BGF262150:BGF262199 BQB262150:BQB262199 BZX262150:BZX262199 CJT262150:CJT262199 CTP262150:CTP262199 DDL262150:DDL262199 DNH262150:DNH262199 DXD262150:DXD262199 EGZ262150:EGZ262199 EQV262150:EQV262199 FAR262150:FAR262199 FKN262150:FKN262199 FUJ262150:FUJ262199 GEF262150:GEF262199 GOB262150:GOB262199 GXX262150:GXX262199 HHT262150:HHT262199 HRP262150:HRP262199 IBL262150:IBL262199 ILH262150:ILH262199 IVD262150:IVD262199 JEZ262150:JEZ262199 JOV262150:JOV262199 JYR262150:JYR262199 KIN262150:KIN262199 KSJ262150:KSJ262199 LCF262150:LCF262199 LMB262150:LMB262199 LVX262150:LVX262199 MFT262150:MFT262199 MPP262150:MPP262199 MZL262150:MZL262199 NJH262150:NJH262199 NTD262150:NTD262199 OCZ262150:OCZ262199 OMV262150:OMV262199 OWR262150:OWR262199 PGN262150:PGN262199 PQJ262150:PQJ262199 QAF262150:QAF262199 QKB262150:QKB262199 QTX262150:QTX262199 RDT262150:RDT262199 RNP262150:RNP262199 RXL262150:RXL262199 SHH262150:SHH262199 SRD262150:SRD262199 TAZ262150:TAZ262199 TKV262150:TKV262199 TUR262150:TUR262199 UEN262150:UEN262199 UOJ262150:UOJ262199 UYF262150:UYF262199 VIB262150:VIB262199 VRX262150:VRX262199 WBT262150:WBT262199 WLP262150:WLP262199 WVL262150:WVL262199 C327686:C327735 IZ327686:IZ327735 SV327686:SV327735 ACR327686:ACR327735 AMN327686:AMN327735 AWJ327686:AWJ327735 BGF327686:BGF327735 BQB327686:BQB327735 BZX327686:BZX327735 CJT327686:CJT327735 CTP327686:CTP327735 DDL327686:DDL327735 DNH327686:DNH327735 DXD327686:DXD327735 EGZ327686:EGZ327735 EQV327686:EQV327735 FAR327686:FAR327735 FKN327686:FKN327735 FUJ327686:FUJ327735 GEF327686:GEF327735 GOB327686:GOB327735 GXX327686:GXX327735 HHT327686:HHT327735 HRP327686:HRP327735 IBL327686:IBL327735 ILH327686:ILH327735 IVD327686:IVD327735 JEZ327686:JEZ327735 JOV327686:JOV327735 JYR327686:JYR327735 KIN327686:KIN327735 KSJ327686:KSJ327735 LCF327686:LCF327735 LMB327686:LMB327735 LVX327686:LVX327735 MFT327686:MFT327735 MPP327686:MPP327735 MZL327686:MZL327735 NJH327686:NJH327735 NTD327686:NTD327735 OCZ327686:OCZ327735 OMV327686:OMV327735 OWR327686:OWR327735 PGN327686:PGN327735 PQJ327686:PQJ327735 QAF327686:QAF327735 QKB327686:QKB327735 QTX327686:QTX327735 RDT327686:RDT327735 RNP327686:RNP327735 RXL327686:RXL327735 SHH327686:SHH327735 SRD327686:SRD327735 TAZ327686:TAZ327735 TKV327686:TKV327735 TUR327686:TUR327735 UEN327686:UEN327735 UOJ327686:UOJ327735 UYF327686:UYF327735 VIB327686:VIB327735 VRX327686:VRX327735 WBT327686:WBT327735 WLP327686:WLP327735 WVL327686:WVL327735 C393222:C393271 IZ393222:IZ393271 SV393222:SV393271 ACR393222:ACR393271 AMN393222:AMN393271 AWJ393222:AWJ393271 BGF393222:BGF393271 BQB393222:BQB393271 BZX393222:BZX393271 CJT393222:CJT393271 CTP393222:CTP393271 DDL393222:DDL393271 DNH393222:DNH393271 DXD393222:DXD393271 EGZ393222:EGZ393271 EQV393222:EQV393271 FAR393222:FAR393271 FKN393222:FKN393271 FUJ393222:FUJ393271 GEF393222:GEF393271 GOB393222:GOB393271 GXX393222:GXX393271 HHT393222:HHT393271 HRP393222:HRP393271 IBL393222:IBL393271 ILH393222:ILH393271 IVD393222:IVD393271 JEZ393222:JEZ393271 JOV393222:JOV393271 JYR393222:JYR393271 KIN393222:KIN393271 KSJ393222:KSJ393271 LCF393222:LCF393271 LMB393222:LMB393271 LVX393222:LVX393271 MFT393222:MFT393271 MPP393222:MPP393271 MZL393222:MZL393271 NJH393222:NJH393271 NTD393222:NTD393271 OCZ393222:OCZ393271 OMV393222:OMV393271 OWR393222:OWR393271 PGN393222:PGN393271 PQJ393222:PQJ393271 QAF393222:QAF393271 QKB393222:QKB393271 QTX393222:QTX393271 RDT393222:RDT393271 RNP393222:RNP393271 RXL393222:RXL393271 SHH393222:SHH393271 SRD393222:SRD393271 TAZ393222:TAZ393271 TKV393222:TKV393271 TUR393222:TUR393271 UEN393222:UEN393271 UOJ393222:UOJ393271 UYF393222:UYF393271 VIB393222:VIB393271 VRX393222:VRX393271 WBT393222:WBT393271 WLP393222:WLP393271 WVL393222:WVL393271 C458758:C458807 IZ458758:IZ458807 SV458758:SV458807 ACR458758:ACR458807 AMN458758:AMN458807 AWJ458758:AWJ458807 BGF458758:BGF458807 BQB458758:BQB458807 BZX458758:BZX458807 CJT458758:CJT458807 CTP458758:CTP458807 DDL458758:DDL458807 DNH458758:DNH458807 DXD458758:DXD458807 EGZ458758:EGZ458807 EQV458758:EQV458807 FAR458758:FAR458807 FKN458758:FKN458807 FUJ458758:FUJ458807 GEF458758:GEF458807 GOB458758:GOB458807 GXX458758:GXX458807 HHT458758:HHT458807 HRP458758:HRP458807 IBL458758:IBL458807 ILH458758:ILH458807 IVD458758:IVD458807 JEZ458758:JEZ458807 JOV458758:JOV458807 JYR458758:JYR458807 KIN458758:KIN458807 KSJ458758:KSJ458807 LCF458758:LCF458807 LMB458758:LMB458807 LVX458758:LVX458807 MFT458758:MFT458807 MPP458758:MPP458807 MZL458758:MZL458807 NJH458758:NJH458807 NTD458758:NTD458807 OCZ458758:OCZ458807 OMV458758:OMV458807 OWR458758:OWR458807 PGN458758:PGN458807 PQJ458758:PQJ458807 QAF458758:QAF458807 QKB458758:QKB458807 QTX458758:QTX458807 RDT458758:RDT458807 RNP458758:RNP458807 RXL458758:RXL458807 SHH458758:SHH458807 SRD458758:SRD458807 TAZ458758:TAZ458807 TKV458758:TKV458807 TUR458758:TUR458807 UEN458758:UEN458807 UOJ458758:UOJ458807 UYF458758:UYF458807 VIB458758:VIB458807 VRX458758:VRX458807 WBT458758:WBT458807 WLP458758:WLP458807 WVL458758:WVL458807 C524294:C524343 IZ524294:IZ524343 SV524294:SV524343 ACR524294:ACR524343 AMN524294:AMN524343 AWJ524294:AWJ524343 BGF524294:BGF524343 BQB524294:BQB524343 BZX524294:BZX524343 CJT524294:CJT524343 CTP524294:CTP524343 DDL524294:DDL524343 DNH524294:DNH524343 DXD524294:DXD524343 EGZ524294:EGZ524343 EQV524294:EQV524343 FAR524294:FAR524343 FKN524294:FKN524343 FUJ524294:FUJ524343 GEF524294:GEF524343 GOB524294:GOB524343 GXX524294:GXX524343 HHT524294:HHT524343 HRP524294:HRP524343 IBL524294:IBL524343 ILH524294:ILH524343 IVD524294:IVD524343 JEZ524294:JEZ524343 JOV524294:JOV524343 JYR524294:JYR524343 KIN524294:KIN524343 KSJ524294:KSJ524343 LCF524294:LCF524343 LMB524294:LMB524343 LVX524294:LVX524343 MFT524294:MFT524343 MPP524294:MPP524343 MZL524294:MZL524343 NJH524294:NJH524343 NTD524294:NTD524343 OCZ524294:OCZ524343 OMV524294:OMV524343 OWR524294:OWR524343 PGN524294:PGN524343 PQJ524294:PQJ524343 QAF524294:QAF524343 QKB524294:QKB524343 QTX524294:QTX524343 RDT524294:RDT524343 RNP524294:RNP524343 RXL524294:RXL524343 SHH524294:SHH524343 SRD524294:SRD524343 TAZ524294:TAZ524343 TKV524294:TKV524343 TUR524294:TUR524343 UEN524294:UEN524343 UOJ524294:UOJ524343 UYF524294:UYF524343 VIB524294:VIB524343 VRX524294:VRX524343 WBT524294:WBT524343 WLP524294:WLP524343 WVL524294:WVL524343 C589830:C589879 IZ589830:IZ589879 SV589830:SV589879 ACR589830:ACR589879 AMN589830:AMN589879 AWJ589830:AWJ589879 BGF589830:BGF589879 BQB589830:BQB589879 BZX589830:BZX589879 CJT589830:CJT589879 CTP589830:CTP589879 DDL589830:DDL589879 DNH589830:DNH589879 DXD589830:DXD589879 EGZ589830:EGZ589879 EQV589830:EQV589879 FAR589830:FAR589879 FKN589830:FKN589879 FUJ589830:FUJ589879 GEF589830:GEF589879 GOB589830:GOB589879 GXX589830:GXX589879 HHT589830:HHT589879 HRP589830:HRP589879 IBL589830:IBL589879 ILH589830:ILH589879 IVD589830:IVD589879 JEZ589830:JEZ589879 JOV589830:JOV589879 JYR589830:JYR589879 KIN589830:KIN589879 KSJ589830:KSJ589879 LCF589830:LCF589879 LMB589830:LMB589879 LVX589830:LVX589879 MFT589830:MFT589879 MPP589830:MPP589879 MZL589830:MZL589879 NJH589830:NJH589879 NTD589830:NTD589879 OCZ589830:OCZ589879 OMV589830:OMV589879 OWR589830:OWR589879 PGN589830:PGN589879 PQJ589830:PQJ589879 QAF589830:QAF589879 QKB589830:QKB589879 QTX589830:QTX589879 RDT589830:RDT589879 RNP589830:RNP589879 RXL589830:RXL589879 SHH589830:SHH589879 SRD589830:SRD589879 TAZ589830:TAZ589879 TKV589830:TKV589879 TUR589830:TUR589879 UEN589830:UEN589879 UOJ589830:UOJ589879 UYF589830:UYF589879 VIB589830:VIB589879 VRX589830:VRX589879 WBT589830:WBT589879 WLP589830:WLP589879 WVL589830:WVL589879 C655366:C655415 IZ655366:IZ655415 SV655366:SV655415 ACR655366:ACR655415 AMN655366:AMN655415 AWJ655366:AWJ655415 BGF655366:BGF655415 BQB655366:BQB655415 BZX655366:BZX655415 CJT655366:CJT655415 CTP655366:CTP655415 DDL655366:DDL655415 DNH655366:DNH655415 DXD655366:DXD655415 EGZ655366:EGZ655415 EQV655366:EQV655415 FAR655366:FAR655415 FKN655366:FKN655415 FUJ655366:FUJ655415 GEF655366:GEF655415 GOB655366:GOB655415 GXX655366:GXX655415 HHT655366:HHT655415 HRP655366:HRP655415 IBL655366:IBL655415 ILH655366:ILH655415 IVD655366:IVD655415 JEZ655366:JEZ655415 JOV655366:JOV655415 JYR655366:JYR655415 KIN655366:KIN655415 KSJ655366:KSJ655415 LCF655366:LCF655415 LMB655366:LMB655415 LVX655366:LVX655415 MFT655366:MFT655415 MPP655366:MPP655415 MZL655366:MZL655415 NJH655366:NJH655415 NTD655366:NTD655415 OCZ655366:OCZ655415 OMV655366:OMV655415 OWR655366:OWR655415 PGN655366:PGN655415 PQJ655366:PQJ655415 QAF655366:QAF655415 QKB655366:QKB655415 QTX655366:QTX655415 RDT655366:RDT655415 RNP655366:RNP655415 RXL655366:RXL655415 SHH655366:SHH655415 SRD655366:SRD655415 TAZ655366:TAZ655415 TKV655366:TKV655415 TUR655366:TUR655415 UEN655366:UEN655415 UOJ655366:UOJ655415 UYF655366:UYF655415 VIB655366:VIB655415 VRX655366:VRX655415 WBT655366:WBT655415 WLP655366:WLP655415 WVL655366:WVL655415 C720902:C720951 IZ720902:IZ720951 SV720902:SV720951 ACR720902:ACR720951 AMN720902:AMN720951 AWJ720902:AWJ720951 BGF720902:BGF720951 BQB720902:BQB720951 BZX720902:BZX720951 CJT720902:CJT720951 CTP720902:CTP720951 DDL720902:DDL720951 DNH720902:DNH720951 DXD720902:DXD720951 EGZ720902:EGZ720951 EQV720902:EQV720951 FAR720902:FAR720951 FKN720902:FKN720951 FUJ720902:FUJ720951 GEF720902:GEF720951 GOB720902:GOB720951 GXX720902:GXX720951 HHT720902:HHT720951 HRP720902:HRP720951 IBL720902:IBL720951 ILH720902:ILH720951 IVD720902:IVD720951 JEZ720902:JEZ720951 JOV720902:JOV720951 JYR720902:JYR720951 KIN720902:KIN720951 KSJ720902:KSJ720951 LCF720902:LCF720951 LMB720902:LMB720951 LVX720902:LVX720951 MFT720902:MFT720951 MPP720902:MPP720951 MZL720902:MZL720951 NJH720902:NJH720951 NTD720902:NTD720951 OCZ720902:OCZ720951 OMV720902:OMV720951 OWR720902:OWR720951 PGN720902:PGN720951 PQJ720902:PQJ720951 QAF720902:QAF720951 QKB720902:QKB720951 QTX720902:QTX720951 RDT720902:RDT720951 RNP720902:RNP720951 RXL720902:RXL720951 SHH720902:SHH720951 SRD720902:SRD720951 TAZ720902:TAZ720951 TKV720902:TKV720951 TUR720902:TUR720951 UEN720902:UEN720951 UOJ720902:UOJ720951 UYF720902:UYF720951 VIB720902:VIB720951 VRX720902:VRX720951 WBT720902:WBT720951 WLP720902:WLP720951 WVL720902:WVL720951 C786438:C786487 IZ786438:IZ786487 SV786438:SV786487 ACR786438:ACR786487 AMN786438:AMN786487 AWJ786438:AWJ786487 BGF786438:BGF786487 BQB786438:BQB786487 BZX786438:BZX786487 CJT786438:CJT786487 CTP786438:CTP786487 DDL786438:DDL786487 DNH786438:DNH786487 DXD786438:DXD786487 EGZ786438:EGZ786487 EQV786438:EQV786487 FAR786438:FAR786487 FKN786438:FKN786487 FUJ786438:FUJ786487 GEF786438:GEF786487 GOB786438:GOB786487 GXX786438:GXX786487 HHT786438:HHT786487 HRP786438:HRP786487 IBL786438:IBL786487 ILH786438:ILH786487 IVD786438:IVD786487 JEZ786438:JEZ786487 JOV786438:JOV786487 JYR786438:JYR786487 KIN786438:KIN786487 KSJ786438:KSJ786487 LCF786438:LCF786487 LMB786438:LMB786487 LVX786438:LVX786487 MFT786438:MFT786487 MPP786438:MPP786487 MZL786438:MZL786487 NJH786438:NJH786487 NTD786438:NTD786487 OCZ786438:OCZ786487 OMV786438:OMV786487 OWR786438:OWR786487 PGN786438:PGN786487 PQJ786438:PQJ786487 QAF786438:QAF786487 QKB786438:QKB786487 QTX786438:QTX786487 RDT786438:RDT786487 RNP786438:RNP786487 RXL786438:RXL786487 SHH786438:SHH786487 SRD786438:SRD786487 TAZ786438:TAZ786487 TKV786438:TKV786487 TUR786438:TUR786487 UEN786438:UEN786487 UOJ786438:UOJ786487 UYF786438:UYF786487 VIB786438:VIB786487 VRX786438:VRX786487 WBT786438:WBT786487 WLP786438:WLP786487 WVL786438:WVL786487 C851974:C852023 IZ851974:IZ852023 SV851974:SV852023 ACR851974:ACR852023 AMN851974:AMN852023 AWJ851974:AWJ852023 BGF851974:BGF852023 BQB851974:BQB852023 BZX851974:BZX852023 CJT851974:CJT852023 CTP851974:CTP852023 DDL851974:DDL852023 DNH851974:DNH852023 DXD851974:DXD852023 EGZ851974:EGZ852023 EQV851974:EQV852023 FAR851974:FAR852023 FKN851974:FKN852023 FUJ851974:FUJ852023 GEF851974:GEF852023 GOB851974:GOB852023 GXX851974:GXX852023 HHT851974:HHT852023 HRP851974:HRP852023 IBL851974:IBL852023 ILH851974:ILH852023 IVD851974:IVD852023 JEZ851974:JEZ852023 JOV851974:JOV852023 JYR851974:JYR852023 KIN851974:KIN852023 KSJ851974:KSJ852023 LCF851974:LCF852023 LMB851974:LMB852023 LVX851974:LVX852023 MFT851974:MFT852023 MPP851974:MPP852023 MZL851974:MZL852023 NJH851974:NJH852023 NTD851974:NTD852023 OCZ851974:OCZ852023 OMV851974:OMV852023 OWR851974:OWR852023 PGN851974:PGN852023 PQJ851974:PQJ852023 QAF851974:QAF852023 QKB851974:QKB852023 QTX851974:QTX852023 RDT851974:RDT852023 RNP851974:RNP852023 RXL851974:RXL852023 SHH851974:SHH852023 SRD851974:SRD852023 TAZ851974:TAZ852023 TKV851974:TKV852023 TUR851974:TUR852023 UEN851974:UEN852023 UOJ851974:UOJ852023 UYF851974:UYF852023 VIB851974:VIB852023 VRX851974:VRX852023 WBT851974:WBT852023 WLP851974:WLP852023 WVL851974:WVL852023 C917510:C917559 IZ917510:IZ917559 SV917510:SV917559 ACR917510:ACR917559 AMN917510:AMN917559 AWJ917510:AWJ917559 BGF917510:BGF917559 BQB917510:BQB917559 BZX917510:BZX917559 CJT917510:CJT917559 CTP917510:CTP917559 DDL917510:DDL917559 DNH917510:DNH917559 DXD917510:DXD917559 EGZ917510:EGZ917559 EQV917510:EQV917559 FAR917510:FAR917559 FKN917510:FKN917559 FUJ917510:FUJ917559 GEF917510:GEF917559 GOB917510:GOB917559 GXX917510:GXX917559 HHT917510:HHT917559 HRP917510:HRP917559 IBL917510:IBL917559 ILH917510:ILH917559 IVD917510:IVD917559 JEZ917510:JEZ917559 JOV917510:JOV917559 JYR917510:JYR917559 KIN917510:KIN917559 KSJ917510:KSJ917559 LCF917510:LCF917559 LMB917510:LMB917559 LVX917510:LVX917559 MFT917510:MFT917559 MPP917510:MPP917559 MZL917510:MZL917559 NJH917510:NJH917559 NTD917510:NTD917559 OCZ917510:OCZ917559 OMV917510:OMV917559 OWR917510:OWR917559 PGN917510:PGN917559 PQJ917510:PQJ917559 QAF917510:QAF917559 QKB917510:QKB917559 QTX917510:QTX917559 RDT917510:RDT917559 RNP917510:RNP917559 RXL917510:RXL917559 SHH917510:SHH917559 SRD917510:SRD917559 TAZ917510:TAZ917559 TKV917510:TKV917559 TUR917510:TUR917559 UEN917510:UEN917559 UOJ917510:UOJ917559 UYF917510:UYF917559 VIB917510:VIB917559 VRX917510:VRX917559 WBT917510:WBT917559 WLP917510:WLP917559 WVL917510:WVL917559 C983046:C983095 IZ983046:IZ983095 SV983046:SV983095 ACR983046:ACR983095 AMN983046:AMN983095 AWJ983046:AWJ983095 BGF983046:BGF983095 BQB983046:BQB983095 BZX983046:BZX983095 CJT983046:CJT983095 CTP983046:CTP983095 DDL983046:DDL983095 DNH983046:DNH983095 DXD983046:DXD983095 EGZ983046:EGZ983095 EQV983046:EQV983095 FAR983046:FAR983095 FKN983046:FKN983095 FUJ983046:FUJ983095 GEF983046:GEF983095 GOB983046:GOB983095 GXX983046:GXX983095 HHT983046:HHT983095 HRP983046:HRP983095 IBL983046:IBL983095 ILH983046:ILH983095 IVD983046:IVD983095 JEZ983046:JEZ983095 JOV983046:JOV983095 JYR983046:JYR983095 KIN983046:KIN983095 KSJ983046:KSJ983095 LCF983046:LCF983095 LMB983046:LMB983095 LVX983046:LVX983095 MFT983046:MFT983095 MPP983046:MPP983095 MZL983046:MZL983095 NJH983046:NJH983095 NTD983046:NTD983095 OCZ983046:OCZ983095 OMV983046:OMV983095 OWR983046:OWR983095 PGN983046:PGN983095 PQJ983046:PQJ983095 QAF983046:QAF983095 QKB983046:QKB983095 QTX983046:QTX983095 RDT983046:RDT983095 RNP983046:RNP983095 RXL983046:RXL983095 SHH983046:SHH983095 SRD983046:SRD983095 TAZ983046:TAZ983095 TKV983046:TKV983095 TUR983046:TUR983095 UEN983046:UEN983095 UOJ983046:UOJ983095 UYF983046:UYF983095 VIB983046:VIB983095 VRX983046:VRX983095 WBT983046:WBT983095 WLP983046:WLP983095 WVL983046:WVL983095 C15:C39 C5:C10 IZ15:IZ39 IZ5:IZ10 SV15:SV39 SV5:SV10 ACR15:ACR39 ACR5:ACR10 AMN15:AMN39 AMN5:AMN10 AWJ15:AWJ39 AWJ5:AWJ10 BGF15:BGF39 BGF5:BGF10 BQB15:BQB39 BQB5:BQB10 BZX15:BZX39 BZX5:BZX10 CJT15:CJT39 CJT5:CJT10 CTP15:CTP39 CTP5:CTP10 DDL15:DDL39 DDL5:DDL10 DNH15:DNH39 DNH5:DNH10 DXD15:DXD39 DXD5:DXD10 EGZ15:EGZ39 EGZ5:EGZ10 EQV15:EQV39 EQV5:EQV10 FAR15:FAR39 FAR5:FAR10 FKN15:FKN39 FKN5:FKN10 FUJ15:FUJ39 FUJ5:FUJ10 GEF15:GEF39 GEF5:GEF10 GOB15:GOB39 GOB5:GOB10 GXX15:GXX39 GXX5:GXX10 HHT15:HHT39 HHT5:HHT10 HRP15:HRP39 HRP5:HRP10 IBL15:IBL39 IBL5:IBL10 ILH15:ILH39 ILH5:ILH10 IVD15:IVD39 IVD5:IVD10 JEZ15:JEZ39 JEZ5:JEZ10 JOV15:JOV39 JOV5:JOV10 JYR15:JYR39 JYR5:JYR10 KIN15:KIN39 KIN5:KIN10 KSJ15:KSJ39 KSJ5:KSJ10 LCF15:LCF39 LCF5:LCF10 LMB15:LMB39 LMB5:LMB10 LVX15:LVX39 LVX5:LVX10 MFT15:MFT39 MFT5:MFT10 MPP15:MPP39 MPP5:MPP10 MZL15:MZL39 MZL5:MZL10 NJH15:NJH39 NJH5:NJH10 NTD15:NTD39 NTD5:NTD10 OCZ15:OCZ39 OCZ5:OCZ10 OMV15:OMV39 OMV5:OMV10 OWR15:OWR39 OWR5:OWR10 PGN15:PGN39 PGN5:PGN10 PQJ15:PQJ39 PQJ5:PQJ10 QAF15:QAF39 QAF5:QAF10 QKB15:QKB39 QKB5:QKB10 QTX15:QTX39 QTX5:QTX10 RDT15:RDT39 RDT5:RDT10 RNP15:RNP39 RNP5:RNP10 RXL15:RXL39 RXL5:RXL10 SHH15:SHH39 SHH5:SHH10 SRD15:SRD39 SRD5:SRD10 TAZ15:TAZ39 TAZ5:TAZ10 TKV15:TKV39 TKV5:TKV10 TUR15:TUR39 TUR5:TUR10 UEN15:UEN39 UEN5:UEN10 UOJ15:UOJ39 UOJ5:UOJ10 UYF15:UYF39 UYF5:UYF10 VIB15:VIB39 VIB5:VIB10 VRX15:VRX39 VRX5:VRX10 WBT15:WBT39 WBT5:WBT10 WLP15:WLP39 WLP5:WLP10 WVL15:WVL39 WVL5:WVL10 C44:C45 IZ44:IZ45 SV44:SV45 ACR44:ACR45 AMN44:AMN45 AWJ44:AWJ45 BGF44:BGF45 BQB44:BQB45 BZX44:BZX45 CJT44:CJT45 CTP44:CTP45 DDL44:DDL45 DNH44:DNH45 DXD44:DXD45 EGZ44:EGZ45 EQV44:EQV45 FAR44:FAR45 FKN44:FKN45 FUJ44:FUJ45 GEF44:GEF45 GOB44:GOB45 GXX44:GXX45 HHT44:HHT45 HRP44:HRP45 IBL44:IBL45 ILH44:ILH45 IVD44:IVD45 JEZ44:JEZ45 JOV44:JOV45 JYR44:JYR45 KIN44:KIN45 KSJ44:KSJ45 LCF44:LCF45 LMB44:LMB45 LVX44:LVX45 MFT44:MFT45 MPP44:MPP45 MZL44:MZL45 NJH44:NJH45 NTD44:NTD45 OCZ44:OCZ45 OMV44:OMV45 OWR44:OWR45 PGN44:PGN45 PQJ44:PQJ45 QAF44:QAF45 QKB44:QKB45 QTX44:QTX45 RDT44:RDT45 RNP44:RNP45 RXL44:RXL45 SHH44:SHH45 SRD44:SRD45 TAZ44:TAZ45 TKV44:TKV45 TUR44:TUR45 UEN44:UEN45 UOJ44:UOJ45 UYF44:UYF45 VIB44:VIB45 VRX44:VRX45 WBT44:WBT45 WLP44:WLP45 WVL44:WVL45">
      <formula1>C7:C8</formula1>
    </dataValidation>
    <dataValidation type="list" errorStyle="information" allowBlank="1" showInputMessage="1" showErrorMessage="1" error="Enter Leading or Lagging" prompt="Leading or Lagging" sqref="WVL41:WVL42 WLP41:WLP42 WBT41:WBT42 VRX41:VRX42 VIB41:VIB42 UYF41:UYF42 UOJ41:UOJ42 UEN41:UEN42 TUR41:TUR42 TKV41:TKV42 TAZ41:TAZ42 SRD41:SRD42 SHH41:SHH42 RXL41:RXL42 RNP41:RNP42 RDT41:RDT42 QTX41:QTX42 QKB41:QKB42 QAF41:QAF42 PQJ41:PQJ42 PGN41:PGN42 OWR41:OWR42 OMV41:OMV42 OCZ41:OCZ42 NTD41:NTD42 NJH41:NJH42 MZL41:MZL42 MPP41:MPP42 MFT41:MFT42 LVX41:LVX42 LMB41:LMB42 LCF41:LCF42 KSJ41:KSJ42 KIN41:KIN42 JYR41:JYR42 JOV41:JOV42 JEZ41:JEZ42 IVD41:IVD42 ILH41:ILH42 IBL41:IBL42 HRP41:HRP42 HHT41:HHT42 GXX41:GXX42 GOB41:GOB42 GEF41:GEF42 FUJ41:FUJ42 FKN41:FKN42 FAR41:FAR42 EQV41:EQV42 EGZ41:EGZ42 DXD41:DXD42 DNH41:DNH42 DDL41:DDL42 CTP41:CTP42 CJT41:CJT42 BZX41:BZX42 BQB41:BQB42 BGF41:BGF42 AWJ41:AWJ42 AMN41:AMN42 ACR41:ACR42 SV41:SV42 IZ41:IZ42 C41:C42 WVL12:WVL14 IZ12:IZ14 SV12:SV14 ACR12:ACR14 AMN12:AMN14 AWJ12:AWJ14 BGF12:BGF14 BQB12:BQB14 BZX12:BZX14 CJT12:CJT14 CTP12:CTP14 DDL12:DDL14 DNH12:DNH14 DXD12:DXD14 EGZ12:EGZ14 EQV12:EQV14 FAR12:FAR14 FKN12:FKN14 FUJ12:FUJ14 GEF12:GEF14 GOB12:GOB14 GXX12:GXX14 HHT12:HHT14 HRP12:HRP14 IBL12:IBL14 ILH12:ILH14 IVD12:IVD14 JEZ12:JEZ14 JOV12:JOV14 JYR12:JYR14 KIN12:KIN14 KSJ12:KSJ14 LCF12:LCF14 LMB12:LMB14 LVX12:LVX14 MFT12:MFT14 MPP12:MPP14 MZL12:MZL14 NJH12:NJH14 NTD12:NTD14 OCZ12:OCZ14 OMV12:OMV14 OWR12:OWR14 PGN12:PGN14 PQJ12:PQJ14 QAF12:QAF14 QKB12:QKB14 QTX12:QTX14 RDT12:RDT14 RNP12:RNP14 RXL12:RXL14 SHH12:SHH14 SRD12:SRD14 TAZ12:TAZ14 TKV12:TKV14 TUR12:TUR14 UEN12:UEN14 UOJ12:UOJ14 UYF12:UYF14 VIB12:VIB14 VRX12:VRX14 WBT12:WBT14 WLP12:WLP14 C12:C14">
      <formula1>C15:C16</formula1>
    </dataValidation>
    <dataValidation type="list" errorStyle="information" allowBlank="1" showInputMessage="1" showErrorMessage="1" error="Enter Leading or Lagging" prompt="Leading or Lagging" sqref="WVL43 C43 IZ43 SV43 ACR43 AMN43 AWJ43 BGF43 BQB43 BZX43 CJT43 CTP43 DDL43 DNH43 DXD43 EGZ43 EQV43 FAR43 FKN43 FUJ43 GEF43 GOB43 GXX43 HHT43 HRP43 IBL43 ILH43 IVD43 JEZ43 JOV43 JYR43 KIN43 KSJ43 LCF43 LMB43 LVX43 MFT43 MPP43 MZL43 NJH43 NTD43 OCZ43 OMV43 OWR43 PGN43 PQJ43 QAF43 QKB43 QTX43 RDT43 RNP43 RXL43 SHH43 SRD43 TAZ43 TKV43 TUR43 UEN43 UOJ43 UYF43 VIB43 VRX43 WBT43 WLP43">
      <formula1>C56:C57</formula1>
    </dataValidation>
    <dataValidation type="list" errorStyle="information" allowBlank="1" showInputMessage="1" showErrorMessage="1" error="Enter Leading or Lagging" prompt="Leading or Lagging" sqref="C40 IZ40 SV40 ACR40 AMN40 AWJ40 BGF40 BQB40 BZX40 CJT40 CTP40 DDL40 DNH40 DXD40 EGZ40 EQV40 FAR40 FKN40 FUJ40 GEF40 GOB40 GXX40 HHT40 HRP40 IBL40 ILH40 IVD40 JEZ40 JOV40 JYR40 KIN40 KSJ40 LCF40 LMB40 LVX40 MFT40 MPP40 MZL40 NJH40 NTD40 OCZ40 OMV40 OWR40 PGN40 PQJ40 QAF40 QKB40 QTX40 RDT40 RNP40 RXL40 SHH40 SRD40 TAZ40 TKV40 TUR40 UEN40 UOJ40 UYF40 VIB40 VRX40 WBT40 WLP40 WVL40 C11 IZ11 SV11 ACR11 AMN11 AWJ11 BGF11 BQB11 BZX11 CJT11 CTP11 DDL11 DNH11 DXD11 EGZ11 EQV11 FAR11 FKN11 FUJ11 GEF11 GOB11 GXX11 HHT11 HRP11 IBL11 ILH11 IVD11 JEZ11 JOV11 JYR11 KIN11 KSJ11 LCF11 LMB11 LVX11 MFT11 MPP11 MZL11 NJH11 NTD11 OCZ11 OMV11 OWR11 PGN11 PQJ11 QAF11 QKB11 QTX11 RDT11 RNP11 RXL11 SHH11 SRD11 TAZ11 TKV11 TUR11 UEN11 UOJ11 UYF11 VIB11 VRX11 WBT11 WLP11 WVL11">
      <formula1>C13:C15</formula1>
    </dataValidation>
    <dataValidation type="list" errorStyle="information" allowBlank="1" showInputMessage="1" showErrorMessage="1" error="Enter Leading or Lagging" prompt="Leading or Lagging" sqref="WVL53 WLP53 IZ53 SV53 ACR53 AMN53 AWJ53 BGF53 BQB53 BZX53 CJT53 CTP53 DDL53 DNH53 DXD53 EGZ53 EQV53 FAR53 FKN53 FUJ53 GEF53 GOB53 GXX53 HHT53 HRP53 IBL53 ILH53 IVD53 JEZ53 JOV53 JYR53 KIN53 KSJ53 LCF53 LMB53 LVX53 MFT53 MPP53 MZL53 NJH53 NTD53 OCZ53 OMV53 OWR53 PGN53 PQJ53 QAF53 QKB53 QTX53 RDT53 RNP53 RXL53 SHH53 SRD53 TAZ53 TKV53 TUR53 UEN53 UOJ53 UYF53 VIB53 VRX53 WBT53 C53">
      <formula1>C55:C55</formula1>
    </dataValidation>
    <dataValidation type="list" errorStyle="information" allowBlank="1" showInputMessage="1" showErrorMessage="1" error="Enter Leading or Lagging" prompt="Leading or Lagging" sqref="IZ50 SV50 ACR50 AMN50 AWJ50 BGF50 BQB50 BZX50 CJT50 CTP50 DDL50 DNH50 DXD50 EGZ50 EQV50 FAR50 FKN50 FUJ50 GEF50 GOB50 GXX50 HHT50 HRP50 IBL50 ILH50 IVD50 JEZ50 JOV50 JYR50 KIN50 KSJ50 LCF50 LMB50 LVX50 MFT50 MPP50 MZL50 NJH50 NTD50 OCZ50 OMV50 OWR50 PGN50 PQJ50 QAF50 QKB50 QTX50 RDT50 RNP50 RXL50 SHH50 SRD50 TAZ50 TKV50 TUR50 UEN50 UOJ50 UYF50 VIB50 VRX50 WBT50 WLP50 WVL50 C50">
      <formula1>#REF!</formula1>
    </dataValidation>
    <dataValidation type="list" errorStyle="information" allowBlank="1" showInputMessage="1" showErrorMessage="1" error="Enter Leading or Lagging" prompt="Leading or Lagging" sqref="C49 C51">
      <formula1>C56:C56</formula1>
    </dataValidation>
    <dataValidation type="list" errorStyle="information" allowBlank="1" showInputMessage="1" showErrorMessage="1" error="Enter Leading or Lagging" prompt="Leading or Lagging" sqref="IZ47:IZ48 C47:C48 WVL47:WVL48 WLP47:WLP48 WBT47:WBT48 VRX47:VRX48 VIB47:VIB48 UYF47:UYF48 UOJ47:UOJ48 UEN47:UEN48 TUR47:TUR48 TKV47:TKV48 TAZ47:TAZ48 SRD47:SRD48 SHH47:SHH48 RXL47:RXL48 RNP47:RNP48 RDT47:RDT48 QTX47:QTX48 QKB47:QKB48 QAF47:QAF48 PQJ47:PQJ48 PGN47:PGN48 OWR47:OWR48 OMV47:OMV48 OCZ47:OCZ48 NTD47:NTD48 NJH47:NJH48 MZL47:MZL48 MPP47:MPP48 MFT47:MFT48 LVX47:LVX48 LMB47:LMB48 LCF47:LCF48 KSJ47:KSJ48 KIN47:KIN48 JYR47:JYR48 JOV47:JOV48 JEZ47:JEZ48 IVD47:IVD48 ILH47:ILH48 IBL47:IBL48 HRP47:HRP48 HHT47:HHT48 GXX47:GXX48 GOB47:GOB48 GEF47:GEF48 FUJ47:FUJ48 FKN47:FKN48 FAR47:FAR48 EQV47:EQV48 EGZ47:EGZ48 DXD47:DXD48 DNH47:DNH48 DDL47:DDL48 CTP47:CTP48 CJT47:CJT48 BZX47:BZX48 BQB47:BQB48 BGF47:BGF48 AWJ47:AWJ48 AMN47:AMN48 ACR47:ACR48 SV47:SV48">
      <formula1>C53:C54</formula1>
    </dataValidation>
    <dataValidation type="list" errorStyle="information" allowBlank="1" showInputMessage="1" showErrorMessage="1" error="Enter Leading or Lagging" prompt="Leading or Lagging" sqref="C55 WVL55 WLP55 IZ55 SV55 ACR55 AMN55 AWJ55 BGF55 BQB55 BZX55 CJT55 CTP55 DDL55 DNH55 DXD55 EGZ55 EQV55 FAR55 FKN55 FUJ55 GEF55 GOB55 GXX55 HHT55 HRP55 IBL55 ILH55 IVD55 JEZ55 JOV55 JYR55 KIN55 KSJ55 LCF55 LMB55 LVX55 MFT55 MPP55 MZL55 NJH55 NTD55 OCZ55 OMV55 OWR55 PGN55 PQJ55 QAF55 QKB55 QTX55 RDT55 RNP55 RXL55 SHH55 SRD55 TAZ55 TKV55 TUR55 UEN55 UOJ55 UYF55 VIB55 VRX55 WBT55">
      <formula1>C52:C52</formula1>
    </dataValidation>
    <dataValidation type="list" errorStyle="information" allowBlank="1" showInputMessage="1" showErrorMessage="1" error="Enter Leading or Lagging" prompt="Leading or Lagging" sqref="WVL54 IZ54 SV54 ACR54 AMN54 AWJ54 BGF54 BQB54 BZX54 CJT54 CTP54 DDL54 DNH54 DXD54 EGZ54 EQV54 FAR54 FKN54 FUJ54 GEF54 GOB54 GXX54 HHT54 HRP54 IBL54 ILH54 IVD54 JEZ54 JOV54 JYR54 KIN54 KSJ54 LCF54 LMB54 LVX54 MFT54 MPP54 MZL54 NJH54 NTD54 OCZ54 OMV54 OWR54 PGN54 PQJ54 QAF54 QKB54 QTX54 RDT54 RNP54 RXL54 SHH54 SRD54 TAZ54 TKV54 TUR54 UEN54 UOJ54 UYF54 VIB54 VRX54 WBT54 WLP54 C54">
      <formula1>C50:C55</formula1>
    </dataValidation>
    <dataValidation type="list" errorStyle="information" allowBlank="1" showInputMessage="1" showErrorMessage="1" error="Enter Leading or Lagging" prompt="Leading or Lagging" sqref="C52 WBT52 VRX52 VIB52 UYF52 UOJ52 UEN52 TUR52 TKV52 TAZ52 SRD52 SHH52 RXL52 RNP52 RDT52 QTX52 QKB52 QAF52 PQJ52 PGN52 OWR52 OMV52 OCZ52 NTD52 NJH52 MZL52 MPP52 MFT52 LVX52 LMB52 LCF52 KSJ52 KIN52 JYR52 JOV52 JEZ52 IVD52 ILH52 IBL52 HRP52 HHT52 GXX52 GOB52 GEF52 FUJ52 FKN52 FAR52 EQV52 EGZ52 DXD52 DNH52 DDL52 CTP52 CJT52 BZX52 BQB52 BGF52 AWJ52 AMN52 ACR52 SV52 IZ52 WLP52 WVL52">
      <formula1>C43:C55</formula1>
    </dataValidation>
    <dataValidation type="list" errorStyle="information" allowBlank="1" showInputMessage="1" showErrorMessage="1" error="Enter Leading or Lagging" prompt="Leading or Lagging" sqref="WLP51 WVL51 WBT51 VRX51 VIB51 UYF51 UOJ51 UEN51 TUR51 TKV51 TAZ51 SRD51 SHH51 RXL51 RNP51 RDT51 QTX51 QKB51 QAF51 PQJ51 PGN51 OWR51 OMV51 OCZ51 NTD51 NJH51 MZL51 MPP51 MFT51 LVX51 LMB51 LCF51 KSJ51 KIN51 JYR51 JOV51 JEZ51 IVD51 ILH51 IBL51 HRP51 HHT51 GXX51 GOB51 GEF51 FUJ51 FKN51 FAR51 EQV51 EGZ51 DXD51 DNH51 DDL51 CTP51 CJT51 BZX51 BQB51 BGF51 AWJ51 AMN51 ACR51 SV51 IZ51">
      <formula1>IZ44:IZ55</formula1>
    </dataValidation>
    <dataValidation type="list" errorStyle="information" allowBlank="1" showInputMessage="1" showErrorMessage="1" error="Enter Leading or Lagging" prompt="Leading or Lagging" sqref="WBT49 WVL49 WLP49 IZ49 SV49 ACR49 AMN49 AWJ49 BGF49 BQB49 BZX49 CJT49 CTP49 DDL49 DNH49 DXD49 EGZ49 EQV49 FAR49 FKN49 FUJ49 GEF49 GOB49 GXX49 HHT49 HRP49 IBL49 ILH49 IVD49 JEZ49 JOV49 JYR49 KIN49 KSJ49 LCF49 LMB49 LVX49 MFT49 MPP49 MZL49 NJH49 NTD49 OCZ49 OMV49 OWR49 PGN49 PQJ49 QAF49 QKB49 QTX49 RDT49 RNP49 RXL49 SHH49 SRD49 TAZ49 TKV49 TUR49 UEN49 UOJ49 UYF49 VIB49 VRX49">
      <formula1>IZ44:IZ55</formula1>
    </dataValidation>
    <dataValidation type="list" errorStyle="information" allowBlank="1" showInputMessage="1" showErrorMessage="1" error="Enter Leading or Lagging" prompt="Leading or Lagging" sqref="WLP46 WBT46 VRX46 VIB46 UYF46 UOJ46 UEN46 TUR46 TKV46 TAZ46 SRD46 SHH46 RXL46 RNP46 RDT46 QTX46 QKB46 QAF46 PQJ46 PGN46 OWR46 OMV46 OCZ46 NTD46 NJH46 MZL46 MPP46 MFT46 LVX46 LMB46 LCF46 KSJ46 KIN46 JYR46 JOV46 JEZ46 IVD46 ILH46 IBL46 HRP46 HHT46 GXX46 GOB46 GEF46 FUJ46 FKN46 FAR46 EQV46 EGZ46 DXD46 DNH46 DDL46 CTP46 CJT46 BZX46 BQB46 BGF46 AWJ46 AMN46 ACR46 SV46 IZ46 C46 WVL46">
      <formula1>C48:C53</formula1>
    </dataValidation>
  </dataValidations>
  <pageMargins left="0.7" right="0.7" top="0.75" bottom="0.75" header="0.3" footer="0.3"/>
  <pageSetup paperSize="9" scale="33" orientation="landscape" r:id="rId1"/>
  <rowBreaks count="1" manualBreakCount="1">
    <brk id="46" max="16383" man="1"/>
  </rowBreaks>
  <colBreaks count="1" manualBreakCount="1">
    <brk id="29" max="1048575" man="1"/>
  </colBreaks>
  <customProperties>
    <customPr name="_pios_id" r:id="rId2"/>
  </customProperties>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AF204"/>
  <sheetViews>
    <sheetView showGridLines="0" view="pageBreakPreview" topLeftCell="B1" zoomScale="70" zoomScaleNormal="70" zoomScaleSheetLayoutView="70" workbookViewId="0">
      <pane xSplit="2" topLeftCell="D1" activePane="topRight" state="frozen"/>
      <selection activeCell="AB14" sqref="AB14"/>
      <selection pane="topRight" activeCell="C14" sqref="C14"/>
    </sheetView>
  </sheetViews>
  <sheetFormatPr defaultColWidth="10.33203125" defaultRowHeight="17.399999999999999"/>
  <cols>
    <col min="1" max="2" width="10.33203125" style="452"/>
    <col min="3" max="3" width="62.109375" style="452" customWidth="1"/>
    <col min="4" max="4" width="11.44140625" style="452" customWidth="1"/>
    <col min="5" max="5" width="12.33203125" style="452" customWidth="1"/>
    <col min="6" max="6" width="10.44140625" style="277" bestFit="1" customWidth="1"/>
    <col min="7" max="7" width="4" style="452" customWidth="1"/>
    <col min="8" max="8" width="13.6640625" style="278" hidden="1" customWidth="1"/>
    <col min="9" max="11" width="13.6640625" style="452" hidden="1" customWidth="1"/>
    <col min="12" max="12" width="13.44140625" style="452" hidden="1" customWidth="1"/>
    <col min="13" max="13" width="17.109375" style="452" hidden="1" customWidth="1"/>
    <col min="14" max="14" width="11.6640625" style="452" hidden="1" customWidth="1"/>
    <col min="15" max="15" width="11.6640625" style="452" customWidth="1"/>
    <col min="16" max="16" width="12.109375" style="452" customWidth="1"/>
    <col min="17" max="23" width="11.6640625" style="452" customWidth="1"/>
    <col min="24" max="28" width="11.6640625" style="452" hidden="1" customWidth="1"/>
    <col min="29" max="29" width="101.44140625" style="452" customWidth="1"/>
    <col min="30" max="30" width="113.6640625" style="452" bestFit="1" customWidth="1"/>
    <col min="31" max="31" width="26.33203125" style="452" customWidth="1"/>
    <col min="32" max="32" width="28.88671875" style="452" customWidth="1"/>
    <col min="33" max="16384" width="10.33203125" style="452"/>
  </cols>
  <sheetData>
    <row r="1" spans="2:32" ht="110.25" customHeight="1" thickBot="1">
      <c r="C1" s="914"/>
      <c r="D1" s="911"/>
      <c r="E1" s="911"/>
      <c r="F1" s="913"/>
      <c r="G1" s="911"/>
      <c r="H1" s="912"/>
      <c r="I1" s="911"/>
      <c r="J1" s="911"/>
      <c r="K1" s="911"/>
      <c r="L1" s="911"/>
      <c r="M1" s="911"/>
      <c r="N1" s="911"/>
      <c r="O1" s="911"/>
      <c r="P1" s="911"/>
      <c r="Q1" s="911"/>
      <c r="R1" s="911"/>
      <c r="S1" s="911"/>
      <c r="T1" s="911"/>
      <c r="U1" s="911"/>
      <c r="V1" s="911"/>
      <c r="W1" s="911"/>
      <c r="X1" s="911"/>
      <c r="Y1" s="911"/>
      <c r="Z1" s="911"/>
      <c r="AA1" s="911"/>
      <c r="AB1" s="911"/>
      <c r="AC1" s="910"/>
      <c r="AD1" s="910"/>
    </row>
    <row r="2" spans="2:32" s="137" customFormat="1" ht="109.5" customHeight="1" thickBot="1">
      <c r="C2" s="909"/>
      <c r="D2" s="908" t="s">
        <v>134</v>
      </c>
      <c r="E2" s="907"/>
      <c r="F2" s="907"/>
      <c r="G2" s="907"/>
      <c r="H2" s="907"/>
      <c r="I2" s="907"/>
      <c r="J2" s="904"/>
      <c r="K2" s="906"/>
      <c r="L2" s="904"/>
      <c r="M2" s="904"/>
      <c r="N2" s="904"/>
      <c r="O2" s="904"/>
      <c r="P2" s="904"/>
      <c r="Q2" s="904"/>
      <c r="R2" s="905"/>
      <c r="S2" s="904"/>
      <c r="T2" s="904"/>
      <c r="U2" s="904"/>
      <c r="V2" s="904"/>
      <c r="W2" s="904"/>
      <c r="X2" s="904"/>
      <c r="Y2" s="904"/>
      <c r="Z2" s="904"/>
      <c r="AA2" s="903"/>
      <c r="AB2" s="902"/>
      <c r="AC2" s="900"/>
      <c r="AD2" s="900"/>
    </row>
    <row r="3" spans="2:32" s="138" customFormat="1" ht="34.5" customHeight="1" thickBot="1">
      <c r="C3" s="899" t="s">
        <v>76</v>
      </c>
      <c r="D3" s="898"/>
      <c r="E3" s="897" t="s">
        <v>1</v>
      </c>
      <c r="F3" s="897" t="s">
        <v>2</v>
      </c>
      <c r="G3" s="896"/>
      <c r="H3" s="895" t="s">
        <v>125</v>
      </c>
      <c r="I3" s="891" t="s">
        <v>126</v>
      </c>
      <c r="J3" s="893" t="s">
        <v>127</v>
      </c>
      <c r="K3" s="893" t="s">
        <v>128</v>
      </c>
      <c r="L3" s="893" t="s">
        <v>129</v>
      </c>
      <c r="M3" s="893" t="s">
        <v>204</v>
      </c>
      <c r="N3" s="893" t="s">
        <v>369</v>
      </c>
      <c r="O3" s="894" t="s">
        <v>370</v>
      </c>
      <c r="P3" s="893" t="s">
        <v>371</v>
      </c>
      <c r="Q3" s="892" t="s">
        <v>3</v>
      </c>
      <c r="R3" s="891" t="s">
        <v>4</v>
      </c>
      <c r="S3" s="891" t="s">
        <v>5</v>
      </c>
      <c r="T3" s="891" t="s">
        <v>6</v>
      </c>
      <c r="U3" s="891" t="s">
        <v>7</v>
      </c>
      <c r="V3" s="891" t="s">
        <v>8</v>
      </c>
      <c r="W3" s="891" t="s">
        <v>9</v>
      </c>
      <c r="X3" s="891" t="s">
        <v>10</v>
      </c>
      <c r="Y3" s="891" t="s">
        <v>11</v>
      </c>
      <c r="Z3" s="891" t="s">
        <v>12</v>
      </c>
      <c r="AA3" s="891" t="s">
        <v>13</v>
      </c>
      <c r="AB3" s="890" t="s">
        <v>14</v>
      </c>
      <c r="AC3" s="950" t="s">
        <v>130</v>
      </c>
      <c r="AD3" s="949" t="s">
        <v>131</v>
      </c>
    </row>
    <row r="4" spans="2:32" s="146" customFormat="1" ht="31.5" customHeight="1" thickBot="1">
      <c r="C4" s="139" t="s">
        <v>78</v>
      </c>
      <c r="D4" s="140"/>
      <c r="E4" s="141" t="s">
        <v>16</v>
      </c>
      <c r="F4" s="142" t="s">
        <v>16</v>
      </c>
      <c r="G4" s="143" t="s">
        <v>16</v>
      </c>
      <c r="H4" s="144"/>
      <c r="I4" s="144"/>
      <c r="J4" s="144"/>
      <c r="K4" s="144"/>
      <c r="L4" s="144"/>
      <c r="M4" s="144"/>
      <c r="N4" s="144"/>
      <c r="O4" s="144"/>
      <c r="P4" s="144"/>
      <c r="Q4" s="144"/>
      <c r="R4" s="144"/>
      <c r="S4" s="144"/>
      <c r="T4" s="144"/>
      <c r="U4" s="144"/>
      <c r="V4" s="144"/>
      <c r="W4" s="144"/>
      <c r="X4" s="144"/>
      <c r="Y4" s="144"/>
      <c r="Z4" s="144"/>
      <c r="AA4" s="144"/>
      <c r="AB4" s="143"/>
      <c r="AC4" s="145"/>
      <c r="AD4" s="145"/>
    </row>
    <row r="5" spans="2:32" s="10" customFormat="1" ht="31.5" customHeight="1">
      <c r="C5" s="147" t="s">
        <v>17</v>
      </c>
      <c r="D5" s="125" t="s">
        <v>120</v>
      </c>
      <c r="E5" s="829" t="s">
        <v>18</v>
      </c>
      <c r="F5" s="829" t="s">
        <v>19</v>
      </c>
      <c r="G5" s="829" t="s">
        <v>20</v>
      </c>
      <c r="H5" s="150"/>
      <c r="I5" s="150"/>
      <c r="J5" s="150"/>
      <c r="K5" s="151"/>
      <c r="L5" s="151">
        <v>0.3</v>
      </c>
      <c r="M5" s="151">
        <v>0.14000000000000001</v>
      </c>
      <c r="N5" s="850">
        <v>0</v>
      </c>
      <c r="O5" s="384">
        <v>0.3</v>
      </c>
      <c r="P5" s="384">
        <v>0.7</v>
      </c>
      <c r="Q5" s="484">
        <v>0</v>
      </c>
      <c r="R5" s="484">
        <v>0</v>
      </c>
      <c r="S5" s="484">
        <v>3.19</v>
      </c>
      <c r="T5" s="484">
        <v>0</v>
      </c>
      <c r="U5" s="484">
        <v>0</v>
      </c>
      <c r="V5" s="484">
        <v>1.5</v>
      </c>
      <c r="W5" s="484">
        <v>0</v>
      </c>
      <c r="X5" s="484"/>
      <c r="Y5" s="484"/>
      <c r="Z5" s="887"/>
      <c r="AA5" s="887"/>
      <c r="AB5" s="887"/>
      <c r="AC5" s="1893"/>
      <c r="AD5" s="939"/>
      <c r="AE5" s="155"/>
      <c r="AF5" s="156"/>
    </row>
    <row r="6" spans="2:32" s="10" customFormat="1" ht="31.5" customHeight="1">
      <c r="C6" s="23" t="s">
        <v>21</v>
      </c>
      <c r="D6" s="126" t="s">
        <v>120</v>
      </c>
      <c r="E6" s="801" t="s">
        <v>79</v>
      </c>
      <c r="F6" s="801" t="s">
        <v>19</v>
      </c>
      <c r="G6" s="801" t="s">
        <v>20</v>
      </c>
      <c r="H6" s="158"/>
      <c r="I6" s="158"/>
      <c r="J6" s="158"/>
      <c r="K6" s="159"/>
      <c r="L6" s="159">
        <v>0.89</v>
      </c>
      <c r="M6" s="159">
        <v>1.1599999999999999</v>
      </c>
      <c r="N6" s="850">
        <v>0.14000000000000001</v>
      </c>
      <c r="O6" s="850">
        <v>0.9</v>
      </c>
      <c r="P6" s="850">
        <v>0.9</v>
      </c>
      <c r="Q6" s="484">
        <v>0</v>
      </c>
      <c r="R6" s="484">
        <v>0</v>
      </c>
      <c r="S6" s="484">
        <v>3.19</v>
      </c>
      <c r="T6" s="484">
        <v>0</v>
      </c>
      <c r="U6" s="484">
        <v>0</v>
      </c>
      <c r="V6" s="484">
        <v>3.05</v>
      </c>
      <c r="W6" s="484">
        <v>0</v>
      </c>
      <c r="X6" s="484"/>
      <c r="Y6" s="484"/>
      <c r="Z6" s="790"/>
      <c r="AA6" s="790"/>
      <c r="AB6" s="790"/>
      <c r="AC6" s="563"/>
      <c r="AD6" s="938"/>
      <c r="AE6" s="161"/>
      <c r="AF6" s="156"/>
    </row>
    <row r="7" spans="2:32" s="10" customFormat="1" ht="31.5" customHeight="1">
      <c r="C7" s="23" t="s">
        <v>22</v>
      </c>
      <c r="D7" s="126" t="s">
        <v>121</v>
      </c>
      <c r="E7" s="801" t="s">
        <v>23</v>
      </c>
      <c r="F7" s="801" t="s">
        <v>19</v>
      </c>
      <c r="G7" s="801" t="s">
        <v>20</v>
      </c>
      <c r="H7" s="158"/>
      <c r="I7" s="158"/>
      <c r="J7" s="158"/>
      <c r="K7" s="372"/>
      <c r="L7" s="372">
        <v>4.51</v>
      </c>
      <c r="M7" s="372">
        <v>4.38</v>
      </c>
      <c r="N7" s="850">
        <v>4.58</v>
      </c>
      <c r="O7" s="484">
        <v>4.37</v>
      </c>
      <c r="P7" s="484">
        <v>4.3499999999999996</v>
      </c>
      <c r="Q7" s="484">
        <v>4.01</v>
      </c>
      <c r="R7" s="484">
        <v>4.53</v>
      </c>
      <c r="S7" s="484">
        <v>4.5999999999999996</v>
      </c>
      <c r="T7" s="484">
        <v>4.6900000000000004</v>
      </c>
      <c r="U7" s="484">
        <v>4.32</v>
      </c>
      <c r="V7" s="484">
        <v>4.1399999999999997</v>
      </c>
      <c r="W7" s="484">
        <v>4.26</v>
      </c>
      <c r="X7" s="484"/>
      <c r="Y7" s="484"/>
      <c r="Z7" s="883"/>
      <c r="AA7" s="883"/>
      <c r="AB7" s="883"/>
      <c r="AC7" s="1582"/>
      <c r="AD7" s="941"/>
      <c r="AE7" s="155"/>
    </row>
    <row r="8" spans="2:32" s="10" customFormat="1" ht="31.5" customHeight="1">
      <c r="C8" s="23" t="s">
        <v>203</v>
      </c>
      <c r="D8" s="126" t="s">
        <v>121</v>
      </c>
      <c r="E8" s="801" t="s">
        <v>202</v>
      </c>
      <c r="F8" s="801" t="s">
        <v>19</v>
      </c>
      <c r="G8" s="801" t="s">
        <v>20</v>
      </c>
      <c r="H8" s="158"/>
      <c r="I8" s="158"/>
      <c r="J8" s="158"/>
      <c r="K8" s="372"/>
      <c r="L8" s="372">
        <v>3.43</v>
      </c>
      <c r="M8" s="372">
        <v>3.25</v>
      </c>
      <c r="N8" s="850">
        <v>3.4</v>
      </c>
      <c r="O8" s="1493">
        <v>3.28</v>
      </c>
      <c r="P8" s="1493">
        <v>3.32</v>
      </c>
      <c r="Q8" s="484">
        <v>3.86</v>
      </c>
      <c r="R8" s="484">
        <v>3.89</v>
      </c>
      <c r="S8" s="484">
        <v>3.65</v>
      </c>
      <c r="T8" s="484">
        <v>3.59</v>
      </c>
      <c r="U8" s="484">
        <v>3.03</v>
      </c>
      <c r="V8" s="484">
        <v>2.82</v>
      </c>
      <c r="W8" s="484">
        <v>2.79</v>
      </c>
      <c r="X8" s="484"/>
      <c r="Y8" s="484"/>
      <c r="Z8" s="883"/>
      <c r="AA8" s="883"/>
      <c r="AB8" s="883"/>
      <c r="AC8" s="1558"/>
      <c r="AD8" s="942"/>
      <c r="AE8" s="167"/>
    </row>
    <row r="9" spans="2:32" s="10" customFormat="1" ht="31.5" customHeight="1">
      <c r="B9" s="10">
        <f>O9/12</f>
        <v>0.73999999999999988</v>
      </c>
      <c r="C9" s="23" t="s">
        <v>80</v>
      </c>
      <c r="D9" s="126" t="s">
        <v>121</v>
      </c>
      <c r="E9" s="801" t="s">
        <v>144</v>
      </c>
      <c r="F9" s="801" t="s">
        <v>19</v>
      </c>
      <c r="G9" s="801" t="s">
        <v>27</v>
      </c>
      <c r="H9" s="931"/>
      <c r="I9" s="931"/>
      <c r="J9" s="931"/>
      <c r="K9" s="930"/>
      <c r="L9" s="930"/>
      <c r="M9" s="926">
        <v>4.0182215743440235</v>
      </c>
      <c r="N9" s="850">
        <v>8.82</v>
      </c>
      <c r="O9" s="2003">
        <f>0.74*12</f>
        <v>8.879999999999999</v>
      </c>
      <c r="P9" s="467">
        <f>SUM(Q9:W9)</f>
        <v>6.160000000000001</v>
      </c>
      <c r="Q9" s="484">
        <v>0.68</v>
      </c>
      <c r="R9" s="484">
        <v>0.97</v>
      </c>
      <c r="S9" s="484">
        <v>0.8</v>
      </c>
      <c r="T9" s="484">
        <v>1.0900000000000001</v>
      </c>
      <c r="U9" s="484">
        <v>0.82</v>
      </c>
      <c r="V9" s="484">
        <v>0.94</v>
      </c>
      <c r="W9" s="484">
        <v>0.86</v>
      </c>
      <c r="X9" s="484"/>
      <c r="Y9" s="484"/>
      <c r="Z9" s="883"/>
      <c r="AA9" s="883"/>
      <c r="AB9" s="883"/>
      <c r="AC9" s="1558"/>
      <c r="AD9" s="942"/>
    </row>
    <row r="10" spans="2:32" s="10" customFormat="1" ht="31.5" customHeight="1">
      <c r="C10" s="23" t="s">
        <v>419</v>
      </c>
      <c r="D10" s="126" t="s">
        <v>120</v>
      </c>
      <c r="E10" s="801" t="s">
        <v>142</v>
      </c>
      <c r="F10" s="801" t="s">
        <v>19</v>
      </c>
      <c r="G10" s="801" t="s">
        <v>20</v>
      </c>
      <c r="H10" s="929"/>
      <c r="I10" s="929"/>
      <c r="J10" s="929"/>
      <c r="K10" s="928"/>
      <c r="L10" s="927">
        <v>8.6999999999999993</v>
      </c>
      <c r="M10" s="926">
        <v>88</v>
      </c>
      <c r="N10" s="1485">
        <v>114</v>
      </c>
      <c r="O10" s="488">
        <v>105</v>
      </c>
      <c r="P10" s="1138">
        <v>73</v>
      </c>
      <c r="Q10" s="1138">
        <v>55.79</v>
      </c>
      <c r="R10" s="1138">
        <v>97.29</v>
      </c>
      <c r="S10" s="1138">
        <v>44</v>
      </c>
      <c r="T10" s="1138">
        <v>92.6</v>
      </c>
      <c r="U10" s="1138">
        <v>32</v>
      </c>
      <c r="V10" s="1138">
        <v>97</v>
      </c>
      <c r="W10" s="1138">
        <v>93</v>
      </c>
      <c r="X10" s="1138"/>
      <c r="Y10" s="1138"/>
      <c r="Z10" s="883"/>
      <c r="AA10" s="883"/>
      <c r="AB10" s="883"/>
      <c r="AC10" s="1579"/>
      <c r="AD10" s="938"/>
    </row>
    <row r="11" spans="2:32" s="10" customFormat="1" ht="31.5" customHeight="1" thickBot="1">
      <c r="C11" s="172" t="s">
        <v>280</v>
      </c>
      <c r="D11" s="127" t="s">
        <v>120</v>
      </c>
      <c r="E11" s="859" t="s">
        <v>325</v>
      </c>
      <c r="F11" s="859" t="s">
        <v>19</v>
      </c>
      <c r="G11" s="859" t="s">
        <v>20</v>
      </c>
      <c r="H11" s="175"/>
      <c r="I11" s="175"/>
      <c r="J11" s="175"/>
      <c r="K11" s="176"/>
      <c r="L11" s="176" t="s">
        <v>50</v>
      </c>
      <c r="M11" s="1227">
        <v>1.01</v>
      </c>
      <c r="N11" s="1486">
        <v>270.33125826635228</v>
      </c>
      <c r="O11" s="1743">
        <v>270</v>
      </c>
      <c r="P11" s="1755">
        <v>279</v>
      </c>
      <c r="Q11" s="1138">
        <v>230</v>
      </c>
      <c r="R11" s="1138">
        <v>269</v>
      </c>
      <c r="S11" s="1138">
        <v>289</v>
      </c>
      <c r="T11" s="1138">
        <v>291</v>
      </c>
      <c r="U11" s="1138">
        <v>300</v>
      </c>
      <c r="V11" s="1138">
        <v>286</v>
      </c>
      <c r="W11" s="1138">
        <v>279</v>
      </c>
      <c r="X11" s="1138"/>
      <c r="Y11" s="1138"/>
      <c r="Z11" s="1229"/>
      <c r="AA11" s="1229"/>
      <c r="AB11" s="1229"/>
      <c r="AC11" s="1871" t="s">
        <v>469</v>
      </c>
      <c r="AD11" s="948"/>
    </row>
    <row r="12" spans="2:32" s="184" customFormat="1" ht="31.5" customHeight="1" thickBot="1">
      <c r="C12" s="180" t="s">
        <v>82</v>
      </c>
      <c r="D12" s="1619"/>
      <c r="E12" s="1620" t="s">
        <v>16</v>
      </c>
      <c r="F12" s="1620" t="s">
        <v>16</v>
      </c>
      <c r="G12" s="1620" t="s">
        <v>16</v>
      </c>
      <c r="H12" s="182"/>
      <c r="I12" s="182"/>
      <c r="J12" s="182"/>
      <c r="K12" s="182"/>
      <c r="L12" s="182"/>
      <c r="M12" s="182"/>
      <c r="N12" s="182"/>
      <c r="O12" s="1622"/>
      <c r="P12" s="2816"/>
      <c r="Q12" s="2816"/>
      <c r="R12" s="2816"/>
      <c r="S12" s="2816"/>
      <c r="T12" s="2816"/>
      <c r="U12" s="2816"/>
      <c r="V12" s="878"/>
      <c r="W12" s="878"/>
      <c r="X12" s="878"/>
      <c r="Y12" s="878"/>
      <c r="Z12" s="878"/>
      <c r="AA12" s="878"/>
      <c r="AB12" s="878"/>
      <c r="AC12" s="878"/>
      <c r="AD12" s="183"/>
    </row>
    <row r="13" spans="2:32" s="10" customFormat="1" ht="31.5" customHeight="1" thickBot="1">
      <c r="C13" s="1418" t="s">
        <v>377</v>
      </c>
      <c r="D13" s="1615" t="s">
        <v>121</v>
      </c>
      <c r="E13" s="1601" t="s">
        <v>26</v>
      </c>
      <c r="F13" s="1351" t="s">
        <v>30</v>
      </c>
      <c r="G13" s="805" t="s">
        <v>20</v>
      </c>
      <c r="H13" s="1354"/>
      <c r="I13" s="1354"/>
      <c r="J13" s="1354"/>
      <c r="K13" s="1354"/>
      <c r="L13" s="1399"/>
      <c r="M13" s="2751">
        <v>0.03</v>
      </c>
      <c r="N13" s="917">
        <v>2.5499999999999998E-2</v>
      </c>
      <c r="O13" s="2818">
        <v>0.04</v>
      </c>
      <c r="P13" s="469">
        <v>3.5999999999999997E-2</v>
      </c>
      <c r="Q13" s="1454">
        <v>1.72E-2</v>
      </c>
      <c r="R13" s="1454">
        <v>3.6999999999999998E-2</v>
      </c>
      <c r="S13" s="1454">
        <v>2.5600000000000001E-2</v>
      </c>
      <c r="T13" s="1454">
        <v>3.7999999999999999E-2</v>
      </c>
      <c r="U13" s="1454">
        <v>3.5000000000000003E-2</v>
      </c>
      <c r="V13" s="1454">
        <v>7.5999999999999998E-2</v>
      </c>
      <c r="W13" s="1454">
        <v>0.02</v>
      </c>
      <c r="X13" s="1454"/>
      <c r="Y13" s="1454"/>
      <c r="Z13" s="1454"/>
      <c r="AA13" s="1454"/>
      <c r="AB13" s="1454"/>
      <c r="AC13" s="563"/>
      <c r="AD13" s="940"/>
    </row>
    <row r="14" spans="2:32" s="10" customFormat="1" ht="31.5" customHeight="1">
      <c r="C14" s="873" t="s">
        <v>378</v>
      </c>
      <c r="D14" s="1349"/>
      <c r="E14" s="1350"/>
      <c r="F14" s="801"/>
      <c r="G14" s="1351"/>
      <c r="H14" s="1399"/>
      <c r="I14" s="1399"/>
      <c r="J14" s="1399"/>
      <c r="K14" s="2741"/>
      <c r="L14" s="2769"/>
      <c r="M14" s="2806"/>
      <c r="N14" s="373"/>
      <c r="O14" s="1271">
        <v>0.04</v>
      </c>
      <c r="P14" s="469">
        <v>0</v>
      </c>
      <c r="Q14" s="443">
        <v>0</v>
      </c>
      <c r="R14" s="443">
        <v>0</v>
      </c>
      <c r="S14" s="443">
        <v>0</v>
      </c>
      <c r="T14" s="443">
        <v>0</v>
      </c>
      <c r="U14" s="443">
        <v>0</v>
      </c>
      <c r="V14" s="443">
        <v>0</v>
      </c>
      <c r="W14" s="443">
        <v>0</v>
      </c>
      <c r="X14" s="443"/>
      <c r="Y14" s="443"/>
      <c r="Z14" s="443"/>
      <c r="AA14" s="443"/>
      <c r="AB14" s="443"/>
      <c r="AC14" s="165"/>
      <c r="AD14" s="1400" t="s">
        <v>16</v>
      </c>
    </row>
    <row r="15" spans="2:32" s="862" customFormat="1" ht="31.5" customHeight="1">
      <c r="C15" s="873" t="s">
        <v>52</v>
      </c>
      <c r="D15" s="872" t="s">
        <v>121</v>
      </c>
      <c r="E15" s="871" t="s">
        <v>26</v>
      </c>
      <c r="F15" s="1421" t="s">
        <v>30</v>
      </c>
      <c r="G15" s="869" t="s">
        <v>20</v>
      </c>
      <c r="H15" s="924"/>
      <c r="I15" s="923"/>
      <c r="J15" s="923"/>
      <c r="K15" s="2742"/>
      <c r="L15" s="2770">
        <v>4.0000000000000001E-3</v>
      </c>
      <c r="M15" s="2807">
        <v>4.5999999999999999E-3</v>
      </c>
      <c r="N15" s="2001">
        <v>5.4000000000000003E-3</v>
      </c>
      <c r="O15" s="1271">
        <v>5.4000000000000003E-3</v>
      </c>
      <c r="P15" s="1271">
        <v>8.3999999999999995E-3</v>
      </c>
      <c r="Q15" s="2001">
        <v>5.8999999999999999E-3</v>
      </c>
      <c r="R15" s="2001">
        <v>1.14E-2</v>
      </c>
      <c r="S15" s="2001">
        <v>9.4000000000000004E-3</v>
      </c>
      <c r="T15" s="2001">
        <v>8.2000000000000007E-3</v>
      </c>
      <c r="U15" s="2001">
        <v>9.5999999999999992E-3</v>
      </c>
      <c r="V15" s="2001">
        <v>8.6999999999999994E-3</v>
      </c>
      <c r="W15" s="2001">
        <v>5.3E-3</v>
      </c>
      <c r="X15" s="2001"/>
      <c r="Y15" s="2001"/>
      <c r="Z15" s="2001"/>
      <c r="AA15" s="2001"/>
      <c r="AB15" s="2001"/>
      <c r="AC15" s="2828"/>
      <c r="AD15" s="947"/>
    </row>
    <row r="16" spans="2:32" s="10" customFormat="1" ht="31.5" customHeight="1">
      <c r="C16" s="23" t="s">
        <v>200</v>
      </c>
      <c r="D16" s="861" t="s">
        <v>120</v>
      </c>
      <c r="E16" s="801" t="s">
        <v>26</v>
      </c>
      <c r="F16" s="801" t="s">
        <v>30</v>
      </c>
      <c r="G16" s="801" t="s">
        <v>20</v>
      </c>
      <c r="H16" s="190"/>
      <c r="I16" s="190"/>
      <c r="J16" s="190"/>
      <c r="K16" s="2743"/>
      <c r="L16" s="2771">
        <v>0.153</v>
      </c>
      <c r="M16" s="382">
        <v>0.19800000000000001</v>
      </c>
      <c r="N16" s="241">
        <v>0.183</v>
      </c>
      <c r="O16" s="241">
        <v>0.22</v>
      </c>
      <c r="P16" s="241">
        <v>0.189</v>
      </c>
      <c r="Q16" s="462">
        <v>0.14399999999999999</v>
      </c>
      <c r="R16" s="462">
        <v>0.124</v>
      </c>
      <c r="S16" s="462">
        <v>0.156</v>
      </c>
      <c r="T16" s="462">
        <v>0.16</v>
      </c>
      <c r="U16" s="462">
        <v>0.216</v>
      </c>
      <c r="V16" s="462">
        <v>0.246</v>
      </c>
      <c r="W16" s="462">
        <v>0.19500000000000001</v>
      </c>
      <c r="X16" s="462"/>
      <c r="Y16" s="462"/>
      <c r="Z16" s="462"/>
      <c r="AA16" s="462"/>
      <c r="AB16" s="462"/>
      <c r="AC16" s="563"/>
      <c r="AD16" s="942"/>
    </row>
    <row r="17" spans="3:30" s="10" customFormat="1" ht="31.5" customHeight="1" thickBot="1">
      <c r="C17" s="172" t="s">
        <v>199</v>
      </c>
      <c r="D17" s="860" t="s">
        <v>120</v>
      </c>
      <c r="E17" s="859" t="s">
        <v>26</v>
      </c>
      <c r="F17" s="859" t="s">
        <v>30</v>
      </c>
      <c r="G17" s="859" t="s">
        <v>27</v>
      </c>
      <c r="H17" s="190"/>
      <c r="I17" s="190"/>
      <c r="J17" s="190"/>
      <c r="K17" s="2743"/>
      <c r="L17" s="2772"/>
      <c r="M17" s="2808"/>
      <c r="N17" s="858"/>
      <c r="O17" s="857"/>
      <c r="P17" s="469"/>
      <c r="Q17" s="1266"/>
      <c r="R17" s="1266"/>
      <c r="S17" s="1266"/>
      <c r="T17" s="1266"/>
      <c r="U17" s="469"/>
      <c r="V17" s="469"/>
      <c r="W17" s="469"/>
      <c r="X17" s="469"/>
      <c r="Y17" s="469"/>
      <c r="Z17" s="469"/>
      <c r="AA17" s="469"/>
      <c r="AB17" s="469"/>
      <c r="AC17" s="165"/>
      <c r="AD17" s="946"/>
    </row>
    <row r="18" spans="3:30" s="146" customFormat="1" ht="31.5" customHeight="1" thickBot="1">
      <c r="C18" s="856" t="s">
        <v>32</v>
      </c>
      <c r="D18" s="855"/>
      <c r="E18" s="854" t="s">
        <v>16</v>
      </c>
      <c r="F18" s="854" t="s">
        <v>16</v>
      </c>
      <c r="G18" s="854" t="s">
        <v>16</v>
      </c>
      <c r="H18" s="853"/>
      <c r="I18" s="853"/>
      <c r="J18" s="853"/>
      <c r="K18" s="853"/>
      <c r="L18" s="853"/>
      <c r="M18" s="853"/>
      <c r="N18" s="853"/>
      <c r="O18" s="853"/>
      <c r="P18" s="853"/>
      <c r="Q18" s="853"/>
      <c r="R18" s="853"/>
      <c r="S18" s="853"/>
      <c r="T18" s="853"/>
      <c r="U18" s="853"/>
      <c r="V18" s="853"/>
      <c r="W18" s="853"/>
      <c r="X18" s="853"/>
      <c r="Y18" s="853"/>
      <c r="Z18" s="853"/>
      <c r="AA18" s="853"/>
      <c r="AB18" s="853"/>
      <c r="AC18" s="853"/>
      <c r="AD18" s="852"/>
    </row>
    <row r="19" spans="3:30" ht="31.5" customHeight="1">
      <c r="C19" s="23" t="s">
        <v>400</v>
      </c>
      <c r="D19" s="131" t="s">
        <v>120</v>
      </c>
      <c r="E19" s="796" t="s">
        <v>25</v>
      </c>
      <c r="F19" s="797" t="s">
        <v>33</v>
      </c>
      <c r="G19" s="796" t="s">
        <v>20</v>
      </c>
      <c r="H19" s="200"/>
      <c r="I19" s="200"/>
      <c r="J19" s="374"/>
      <c r="K19" s="201"/>
      <c r="L19" s="202">
        <v>34</v>
      </c>
      <c r="M19" s="202">
        <v>140</v>
      </c>
      <c r="N19" s="239">
        <v>113</v>
      </c>
      <c r="O19" s="239">
        <v>10</v>
      </c>
      <c r="P19" s="239">
        <v>59</v>
      </c>
      <c r="Q19" s="239">
        <v>6</v>
      </c>
      <c r="R19" s="239">
        <v>6</v>
      </c>
      <c r="S19" s="239">
        <v>5</v>
      </c>
      <c r="T19" s="239">
        <v>20</v>
      </c>
      <c r="U19" s="239">
        <v>8</v>
      </c>
      <c r="V19" s="2000">
        <v>8</v>
      </c>
      <c r="W19" s="2000">
        <v>6</v>
      </c>
      <c r="X19" s="239"/>
      <c r="Y19" s="239"/>
      <c r="Z19" s="203"/>
      <c r="AA19" s="203"/>
      <c r="AB19" s="203"/>
      <c r="AC19" s="1272"/>
      <c r="AD19" s="939"/>
    </row>
    <row r="20" spans="3:30" ht="31.5" customHeight="1">
      <c r="C20" s="23" t="s">
        <v>401</v>
      </c>
      <c r="D20" s="132" t="s">
        <v>120</v>
      </c>
      <c r="E20" s="794" t="s">
        <v>26</v>
      </c>
      <c r="F20" s="795" t="s">
        <v>33</v>
      </c>
      <c r="G20" s="794" t="s">
        <v>27</v>
      </c>
      <c r="H20" s="921"/>
      <c r="I20" s="921"/>
      <c r="J20" s="921"/>
      <c r="K20" s="921"/>
      <c r="L20" s="921" t="s">
        <v>50</v>
      </c>
      <c r="M20" s="381">
        <v>1</v>
      </c>
      <c r="N20" s="210">
        <v>0.99990000000000001</v>
      </c>
      <c r="O20" s="723">
        <v>0.85</v>
      </c>
      <c r="P20" s="723">
        <v>0.95</v>
      </c>
      <c r="Q20" s="723">
        <v>0.98009999999999997</v>
      </c>
      <c r="R20" s="723">
        <v>0.99760000000000004</v>
      </c>
      <c r="S20" s="723">
        <v>0.99839999999999995</v>
      </c>
      <c r="T20" s="723">
        <v>0.98740000000000006</v>
      </c>
      <c r="U20" s="723">
        <v>0.99490000000000001</v>
      </c>
      <c r="V20" s="2001">
        <v>0.99380000000000002</v>
      </c>
      <c r="W20" s="2001">
        <v>0.77029999999999998</v>
      </c>
      <c r="X20" s="723"/>
      <c r="Y20" s="723"/>
      <c r="Z20" s="723"/>
      <c r="AA20" s="723"/>
      <c r="AB20" s="723"/>
      <c r="AC20" s="1273"/>
      <c r="AD20" s="938"/>
    </row>
    <row r="21" spans="3:30" ht="39" customHeight="1">
      <c r="C21" s="23" t="s">
        <v>197</v>
      </c>
      <c r="D21" s="132" t="s">
        <v>121</v>
      </c>
      <c r="E21" s="794" t="s">
        <v>25</v>
      </c>
      <c r="F21" s="795" t="s">
        <v>33</v>
      </c>
      <c r="G21" s="794" t="s">
        <v>20</v>
      </c>
      <c r="H21" s="207"/>
      <c r="I21" s="207"/>
      <c r="J21" s="207"/>
      <c r="K21" s="162"/>
      <c r="L21" s="162">
        <v>18</v>
      </c>
      <c r="M21" s="162">
        <v>65</v>
      </c>
      <c r="N21" s="1725">
        <v>13</v>
      </c>
      <c r="O21" s="209">
        <v>4</v>
      </c>
      <c r="P21" s="209">
        <v>15</v>
      </c>
      <c r="Q21" s="209">
        <v>2</v>
      </c>
      <c r="R21" s="209">
        <v>4</v>
      </c>
      <c r="S21" s="209">
        <v>0</v>
      </c>
      <c r="T21" s="209">
        <v>5</v>
      </c>
      <c r="U21" s="209">
        <v>2</v>
      </c>
      <c r="V21" s="2002">
        <v>1</v>
      </c>
      <c r="W21" s="2002">
        <v>1</v>
      </c>
      <c r="X21" s="209"/>
      <c r="Y21" s="209"/>
      <c r="Z21" s="850"/>
      <c r="AA21" s="850"/>
      <c r="AB21" s="850"/>
      <c r="AC21" s="1273"/>
      <c r="AD21" s="938"/>
    </row>
    <row r="22" spans="3:30" ht="31.5" customHeight="1">
      <c r="C22" s="23" t="s">
        <v>84</v>
      </c>
      <c r="D22" s="132" t="s">
        <v>121</v>
      </c>
      <c r="E22" s="794" t="s">
        <v>26</v>
      </c>
      <c r="F22" s="795" t="s">
        <v>33</v>
      </c>
      <c r="G22" s="794" t="s">
        <v>27</v>
      </c>
      <c r="H22" s="921"/>
      <c r="I22" s="921"/>
      <c r="J22" s="921"/>
      <c r="K22" s="921"/>
      <c r="L22" s="921">
        <v>0.997</v>
      </c>
      <c r="M22" s="921">
        <v>0.999</v>
      </c>
      <c r="N22" s="210">
        <v>0.99939999999999996</v>
      </c>
      <c r="O22" s="723">
        <v>0.999</v>
      </c>
      <c r="P22" s="723">
        <v>0.9919</v>
      </c>
      <c r="Q22" s="723">
        <v>1</v>
      </c>
      <c r="R22" s="723">
        <v>0.99929999999999997</v>
      </c>
      <c r="S22" s="723">
        <v>0.98580000000000001</v>
      </c>
      <c r="T22" s="723">
        <v>0.98470000000000002</v>
      </c>
      <c r="U22" s="723">
        <v>0.99080000000000001</v>
      </c>
      <c r="V22" s="2001">
        <v>0.99239999999999995</v>
      </c>
      <c r="W22" s="2001">
        <v>0.99119999999999997</v>
      </c>
      <c r="X22" s="723"/>
      <c r="Y22" s="723"/>
      <c r="Z22" s="456"/>
      <c r="AA22" s="456"/>
      <c r="AB22" s="456"/>
      <c r="AC22" s="1558" t="s">
        <v>470</v>
      </c>
      <c r="AD22" s="938"/>
    </row>
    <row r="23" spans="3:30" ht="31.5" customHeight="1">
      <c r="C23" s="23" t="s">
        <v>61</v>
      </c>
      <c r="D23" s="132" t="s">
        <v>121</v>
      </c>
      <c r="E23" s="794" t="s">
        <v>25</v>
      </c>
      <c r="F23" s="795" t="s">
        <v>33</v>
      </c>
      <c r="G23" s="794" t="s">
        <v>20</v>
      </c>
      <c r="H23" s="212"/>
      <c r="I23" s="212"/>
      <c r="J23" s="212"/>
      <c r="K23" s="162"/>
      <c r="L23" s="208">
        <v>3</v>
      </c>
      <c r="M23" s="208">
        <v>0</v>
      </c>
      <c r="N23" s="228">
        <v>0</v>
      </c>
      <c r="O23" s="466">
        <v>2</v>
      </c>
      <c r="P23" s="466">
        <v>0</v>
      </c>
      <c r="Q23" s="466">
        <v>0</v>
      </c>
      <c r="R23" s="466">
        <v>0</v>
      </c>
      <c r="S23" s="466">
        <v>0</v>
      </c>
      <c r="T23" s="466">
        <v>0</v>
      </c>
      <c r="U23" s="466">
        <v>0</v>
      </c>
      <c r="V23" s="2003">
        <v>0</v>
      </c>
      <c r="W23" s="2003">
        <v>0</v>
      </c>
      <c r="X23" s="466"/>
      <c r="Y23" s="466"/>
      <c r="Z23" s="467"/>
      <c r="AA23" s="467"/>
      <c r="AB23" s="467"/>
      <c r="AC23" s="1273"/>
      <c r="AD23" s="938"/>
    </row>
    <row r="24" spans="3:30" s="10" customFormat="1" ht="31.5" customHeight="1">
      <c r="C24" s="23" t="s">
        <v>196</v>
      </c>
      <c r="D24" s="132" t="s">
        <v>121</v>
      </c>
      <c r="E24" s="801" t="s">
        <v>25</v>
      </c>
      <c r="F24" s="835" t="s">
        <v>33</v>
      </c>
      <c r="G24" s="801" t="s">
        <v>27</v>
      </c>
      <c r="H24" s="212"/>
      <c r="I24" s="212"/>
      <c r="J24" s="212"/>
      <c r="K24" s="375"/>
      <c r="L24" s="162">
        <v>8</v>
      </c>
      <c r="M24" s="162">
        <v>12</v>
      </c>
      <c r="N24" s="559">
        <v>12</v>
      </c>
      <c r="O24" s="468">
        <v>11</v>
      </c>
      <c r="P24" s="468">
        <v>1</v>
      </c>
      <c r="Q24" s="468">
        <v>0</v>
      </c>
      <c r="R24" s="468">
        <v>0</v>
      </c>
      <c r="S24" s="468">
        <v>0</v>
      </c>
      <c r="T24" s="468">
        <v>0</v>
      </c>
      <c r="U24" s="468">
        <v>1</v>
      </c>
      <c r="V24" s="2004">
        <v>1</v>
      </c>
      <c r="W24" s="2004">
        <v>1</v>
      </c>
      <c r="X24" s="468"/>
      <c r="Y24" s="468"/>
      <c r="Z24" s="455"/>
      <c r="AA24" s="455"/>
      <c r="AB24" s="455"/>
      <c r="AC24" s="1275" t="s">
        <v>471</v>
      </c>
      <c r="AD24" s="938"/>
    </row>
    <row r="25" spans="3:30" ht="31.5" customHeight="1" thickBot="1">
      <c r="C25" s="1457" t="s">
        <v>212</v>
      </c>
      <c r="D25" s="132" t="s">
        <v>121</v>
      </c>
      <c r="E25" s="801" t="s">
        <v>211</v>
      </c>
      <c r="F25" s="849" t="s">
        <v>33</v>
      </c>
      <c r="G25" s="848" t="s">
        <v>27</v>
      </c>
      <c r="H25" s="920"/>
      <c r="I25" s="920"/>
      <c r="J25" s="920"/>
      <c r="K25" s="920"/>
      <c r="L25" s="920"/>
      <c r="M25" s="920">
        <v>4</v>
      </c>
      <c r="N25" s="559">
        <v>7</v>
      </c>
      <c r="O25" s="1874">
        <v>6</v>
      </c>
      <c r="P25" s="1874">
        <v>2</v>
      </c>
      <c r="Q25" s="466">
        <v>0</v>
      </c>
      <c r="R25" s="466">
        <v>0</v>
      </c>
      <c r="S25" s="466">
        <v>0</v>
      </c>
      <c r="T25" s="466">
        <v>1</v>
      </c>
      <c r="U25" s="466">
        <v>0</v>
      </c>
      <c r="V25" s="2003">
        <v>1</v>
      </c>
      <c r="W25" s="2003">
        <v>0</v>
      </c>
      <c r="X25" s="466"/>
      <c r="Y25" s="466"/>
      <c r="Z25" s="847"/>
      <c r="AA25" s="846"/>
      <c r="AB25" s="846"/>
      <c r="AC25" s="1276"/>
      <c r="AD25" s="945"/>
    </row>
    <row r="26" spans="3:30" s="184" customFormat="1" ht="31.5" customHeight="1" thickBot="1">
      <c r="C26" s="845" t="s">
        <v>35</v>
      </c>
      <c r="D26" s="844"/>
      <c r="E26" s="843" t="s">
        <v>16</v>
      </c>
      <c r="F26" s="843" t="s">
        <v>16</v>
      </c>
      <c r="G26" s="842"/>
      <c r="H26" s="841"/>
      <c r="I26" s="841"/>
      <c r="J26" s="841"/>
      <c r="K26" s="841"/>
      <c r="L26" s="841"/>
      <c r="M26" s="841"/>
      <c r="N26" s="841"/>
      <c r="O26" s="46"/>
      <c r="P26" s="841"/>
      <c r="Q26" s="841"/>
      <c r="R26" s="841"/>
      <c r="S26" s="841"/>
      <c r="T26" s="841"/>
      <c r="U26" s="841"/>
      <c r="V26" s="841"/>
      <c r="W26" s="841"/>
      <c r="X26" s="841"/>
      <c r="Y26" s="841"/>
      <c r="Z26" s="841"/>
      <c r="AA26" s="841"/>
      <c r="AB26" s="841"/>
      <c r="AC26" s="841"/>
      <c r="AD26" s="840"/>
    </row>
    <row r="27" spans="3:30" s="10" customFormat="1" ht="31.5" customHeight="1">
      <c r="C27" s="1457" t="s">
        <v>194</v>
      </c>
      <c r="D27" s="839" t="s">
        <v>120</v>
      </c>
      <c r="E27" s="829" t="s">
        <v>190</v>
      </c>
      <c r="F27" s="838" t="s">
        <v>36</v>
      </c>
      <c r="G27" s="829" t="s">
        <v>27</v>
      </c>
      <c r="H27" s="150"/>
      <c r="I27" s="150"/>
      <c r="J27" s="150"/>
      <c r="K27" s="150"/>
      <c r="L27" s="374"/>
      <c r="M27" s="374">
        <v>9.83</v>
      </c>
      <c r="N27" s="1488">
        <v>9.94</v>
      </c>
      <c r="O27" s="1391">
        <v>9</v>
      </c>
      <c r="P27" s="503">
        <v>8.8000000000000007</v>
      </c>
      <c r="Q27" s="503">
        <v>8.6999999999999993</v>
      </c>
      <c r="R27" s="503">
        <v>8.4</v>
      </c>
      <c r="S27" s="503">
        <v>9.15</v>
      </c>
      <c r="T27" s="503">
        <v>9.07</v>
      </c>
      <c r="U27" s="503">
        <v>9.07</v>
      </c>
      <c r="V27" s="503">
        <v>8.6999999999999993</v>
      </c>
      <c r="W27" s="503">
        <v>8.5299999999999994</v>
      </c>
      <c r="X27" s="503"/>
      <c r="Y27" s="503"/>
      <c r="Z27" s="503"/>
      <c r="AA27" s="503"/>
      <c r="AB27" s="503"/>
      <c r="AC27" s="1274"/>
      <c r="AD27" s="944"/>
    </row>
    <row r="28" spans="3:30" s="10" customFormat="1" ht="31.5" customHeight="1">
      <c r="C28" s="1457" t="s">
        <v>193</v>
      </c>
      <c r="D28" s="836" t="s">
        <v>120</v>
      </c>
      <c r="E28" s="801" t="s">
        <v>190</v>
      </c>
      <c r="F28" s="835" t="s">
        <v>36</v>
      </c>
      <c r="G28" s="801" t="s">
        <v>27</v>
      </c>
      <c r="H28" s="158"/>
      <c r="I28" s="158"/>
      <c r="J28" s="158"/>
      <c r="K28" s="158"/>
      <c r="L28" s="212"/>
      <c r="M28" s="212">
        <v>9.83</v>
      </c>
      <c r="N28" s="474">
        <v>10</v>
      </c>
      <c r="O28" s="1391">
        <v>9</v>
      </c>
      <c r="P28" s="228">
        <v>8.86</v>
      </c>
      <c r="Q28" s="1036">
        <v>8.67</v>
      </c>
      <c r="R28" s="1036">
        <v>8</v>
      </c>
      <c r="S28" s="1036">
        <v>9.33</v>
      </c>
      <c r="T28" s="1036">
        <v>9.33</v>
      </c>
      <c r="U28" s="1036">
        <v>9.33</v>
      </c>
      <c r="V28" s="1036">
        <v>8.67</v>
      </c>
      <c r="W28" s="1036">
        <v>8.67</v>
      </c>
      <c r="X28" s="1036"/>
      <c r="Y28" s="1036"/>
      <c r="Z28" s="228"/>
      <c r="AA28" s="228"/>
      <c r="AB28" s="228"/>
      <c r="AC28" s="1274"/>
      <c r="AD28" s="942"/>
    </row>
    <row r="29" spans="3:30" s="10" customFormat="1" ht="31.5" customHeight="1">
      <c r="C29" s="1457" t="s">
        <v>192</v>
      </c>
      <c r="D29" s="836" t="s">
        <v>120</v>
      </c>
      <c r="E29" s="801" t="s">
        <v>190</v>
      </c>
      <c r="F29" s="835" t="s">
        <v>36</v>
      </c>
      <c r="G29" s="801" t="s">
        <v>27</v>
      </c>
      <c r="H29" s="158"/>
      <c r="I29" s="158"/>
      <c r="J29" s="158"/>
      <c r="K29" s="158"/>
      <c r="L29" s="212"/>
      <c r="M29" s="212">
        <v>9.75</v>
      </c>
      <c r="N29" s="474">
        <v>10</v>
      </c>
      <c r="O29" s="1391">
        <v>9</v>
      </c>
      <c r="P29" s="228">
        <v>9.15</v>
      </c>
      <c r="Q29" s="228">
        <v>9.26</v>
      </c>
      <c r="R29" s="228">
        <v>9.26</v>
      </c>
      <c r="S29" s="228">
        <v>9.26</v>
      </c>
      <c r="T29" s="228">
        <v>9.26</v>
      </c>
      <c r="U29" s="228">
        <v>9.26</v>
      </c>
      <c r="V29" s="1999">
        <v>9.26</v>
      </c>
      <c r="W29" s="1999">
        <v>8.52</v>
      </c>
      <c r="X29" s="228"/>
      <c r="Y29" s="228"/>
      <c r="Z29" s="228"/>
      <c r="AA29" s="228"/>
      <c r="AB29" s="228"/>
      <c r="AC29" s="1274"/>
      <c r="AD29" s="942"/>
    </row>
    <row r="30" spans="3:30" s="10" customFormat="1" ht="31.5" customHeight="1">
      <c r="C30" s="1457" t="s">
        <v>191</v>
      </c>
      <c r="D30" s="836" t="s">
        <v>120</v>
      </c>
      <c r="E30" s="801" t="s">
        <v>190</v>
      </c>
      <c r="F30" s="835" t="s">
        <v>36</v>
      </c>
      <c r="G30" s="801" t="s">
        <v>27</v>
      </c>
      <c r="H30" s="158"/>
      <c r="I30" s="158"/>
      <c r="J30" s="158"/>
      <c r="K30" s="158"/>
      <c r="L30" s="212"/>
      <c r="M30" s="212">
        <v>9.89</v>
      </c>
      <c r="N30" s="474">
        <v>9.83</v>
      </c>
      <c r="O30" s="1391">
        <v>9</v>
      </c>
      <c r="P30" s="228">
        <v>8.39</v>
      </c>
      <c r="Q30" s="228">
        <v>8.16</v>
      </c>
      <c r="R30" s="228">
        <v>7.93</v>
      </c>
      <c r="S30" s="228">
        <v>8.85</v>
      </c>
      <c r="T30" s="228">
        <v>8.6199999999999992</v>
      </c>
      <c r="U30" s="228">
        <v>8.6199999999999992</v>
      </c>
      <c r="V30" s="1999">
        <v>8.16</v>
      </c>
      <c r="W30" s="1999">
        <v>8.39</v>
      </c>
      <c r="X30" s="228"/>
      <c r="Y30" s="228"/>
      <c r="Z30" s="228"/>
      <c r="AA30" s="228"/>
      <c r="AB30" s="228"/>
      <c r="AC30" s="1274"/>
      <c r="AD30" s="942"/>
    </row>
    <row r="31" spans="3:30" s="10" customFormat="1" ht="31.5" customHeight="1">
      <c r="C31" s="1457" t="s">
        <v>189</v>
      </c>
      <c r="D31" s="836" t="s">
        <v>120</v>
      </c>
      <c r="E31" s="801" t="s">
        <v>26</v>
      </c>
      <c r="F31" s="835" t="s">
        <v>36</v>
      </c>
      <c r="G31" s="801" t="s">
        <v>27</v>
      </c>
      <c r="H31" s="189"/>
      <c r="I31" s="191"/>
      <c r="J31" s="189"/>
      <c r="K31" s="191"/>
      <c r="L31" s="189">
        <v>0.8</v>
      </c>
      <c r="M31" s="189">
        <v>0.84799999999999998</v>
      </c>
      <c r="N31" s="469">
        <v>0.89</v>
      </c>
      <c r="O31" s="723">
        <v>0.87</v>
      </c>
      <c r="P31" s="723">
        <v>0.85099999999999998</v>
      </c>
      <c r="Q31" s="1468">
        <v>0.83899999999999997</v>
      </c>
      <c r="R31" s="1468">
        <v>0.86199999999999999</v>
      </c>
      <c r="S31" s="1468">
        <v>0.83499999999999996</v>
      </c>
      <c r="T31" s="1468">
        <v>0.86099999999999999</v>
      </c>
      <c r="U31" s="1468">
        <v>0.86299999999999999</v>
      </c>
      <c r="V31" s="1468">
        <v>0.872</v>
      </c>
      <c r="W31" s="1468">
        <v>0.82699999999999996</v>
      </c>
      <c r="X31" s="1468"/>
      <c r="Y31" s="1468"/>
      <c r="Z31" s="723"/>
      <c r="AA31" s="723"/>
      <c r="AB31" s="723"/>
      <c r="AC31" s="1558"/>
      <c r="AD31" s="938"/>
    </row>
    <row r="32" spans="3:30" s="10" customFormat="1" ht="31.5" customHeight="1" thickBot="1">
      <c r="C32" s="1457" t="s">
        <v>188</v>
      </c>
      <c r="D32" s="836" t="s">
        <v>121</v>
      </c>
      <c r="E32" s="801" t="s">
        <v>39</v>
      </c>
      <c r="F32" s="835" t="s">
        <v>36</v>
      </c>
      <c r="G32" s="801" t="s">
        <v>27</v>
      </c>
      <c r="H32" s="376"/>
      <c r="I32" s="376"/>
      <c r="J32" s="376"/>
      <c r="K32" s="376"/>
      <c r="L32" s="376">
        <v>7.2</v>
      </c>
      <c r="M32" s="376">
        <v>6.6</v>
      </c>
      <c r="N32" s="474">
        <v>6.88</v>
      </c>
      <c r="O32" s="228">
        <v>6.6</v>
      </c>
      <c r="P32" s="228">
        <v>7.37</v>
      </c>
      <c r="Q32" s="449">
        <v>6.79</v>
      </c>
      <c r="R32" s="449">
        <v>6.7</v>
      </c>
      <c r="S32" s="449">
        <v>6.83</v>
      </c>
      <c r="T32" s="449">
        <v>6.61</v>
      </c>
      <c r="U32" s="449">
        <v>7.98</v>
      </c>
      <c r="V32" s="449">
        <v>8.36</v>
      </c>
      <c r="W32" s="449">
        <v>8.1</v>
      </c>
      <c r="X32" s="449"/>
      <c r="Y32" s="449"/>
      <c r="Z32" s="228"/>
      <c r="AA32" s="228"/>
      <c r="AB32" s="228"/>
      <c r="AC32" s="1274"/>
      <c r="AD32" s="942"/>
    </row>
    <row r="33" spans="3:32" s="184" customFormat="1" ht="31.5" customHeight="1" thickBot="1">
      <c r="C33" s="834" t="s">
        <v>41</v>
      </c>
      <c r="D33" s="833"/>
      <c r="E33" s="832" t="s">
        <v>16</v>
      </c>
      <c r="F33" s="832" t="s">
        <v>16</v>
      </c>
      <c r="G33" s="832" t="s">
        <v>16</v>
      </c>
      <c r="H33" s="831"/>
      <c r="I33" s="831"/>
      <c r="J33" s="831"/>
      <c r="K33" s="831"/>
      <c r="L33" s="831"/>
      <c r="M33" s="831"/>
      <c r="N33" s="831"/>
      <c r="O33" s="831"/>
      <c r="P33" s="831"/>
      <c r="Q33" s="44"/>
      <c r="R33" s="44"/>
      <c r="S33" s="44"/>
      <c r="T33" s="44"/>
      <c r="U33" s="44"/>
      <c r="V33" s="44"/>
      <c r="W33" s="44"/>
      <c r="X33" s="44"/>
      <c r="Y33" s="44"/>
      <c r="Z33" s="44"/>
      <c r="AA33" s="44"/>
      <c r="AB33" s="44"/>
      <c r="AC33" s="44"/>
      <c r="AD33" s="44"/>
      <c r="AE33" s="1172"/>
      <c r="AF33" s="1172"/>
    </row>
    <row r="34" spans="3:32" s="10" customFormat="1" ht="31.5" customHeight="1" thickBot="1">
      <c r="C34" s="23" t="s">
        <v>187</v>
      </c>
      <c r="D34" s="125" t="s">
        <v>120</v>
      </c>
      <c r="E34" s="827" t="s">
        <v>277</v>
      </c>
      <c r="F34" s="829" t="s">
        <v>40</v>
      </c>
      <c r="G34" s="828" t="s">
        <v>20</v>
      </c>
      <c r="H34" s="150"/>
      <c r="I34" s="150"/>
      <c r="J34" s="150"/>
      <c r="K34" s="151"/>
      <c r="L34" s="1489">
        <v>316969</v>
      </c>
      <c r="M34" s="201">
        <v>434.38740000000001</v>
      </c>
      <c r="N34" s="1764">
        <v>402.4</v>
      </c>
      <c r="O34" s="1749">
        <v>414.14</v>
      </c>
      <c r="P34" s="1749">
        <v>431.25</v>
      </c>
      <c r="Q34" s="1742">
        <v>383.99428796436916</v>
      </c>
      <c r="R34" s="1742">
        <v>390.09</v>
      </c>
      <c r="S34" s="1742">
        <v>424.18</v>
      </c>
      <c r="T34" s="1742">
        <v>443.75</v>
      </c>
      <c r="U34" s="1742">
        <v>422.2</v>
      </c>
      <c r="V34" s="1742">
        <v>457.06</v>
      </c>
      <c r="W34" s="1742">
        <v>476.28</v>
      </c>
      <c r="X34" s="232"/>
      <c r="Y34" s="232"/>
      <c r="Z34" s="232"/>
      <c r="AA34" s="232"/>
      <c r="AB34" s="232"/>
      <c r="AC34" s="1278" t="s">
        <v>472</v>
      </c>
      <c r="AD34" s="944"/>
      <c r="AE34" s="1185"/>
      <c r="AF34" s="1173"/>
    </row>
    <row r="35" spans="3:32" s="10" customFormat="1" ht="31.5" customHeight="1">
      <c r="C35" s="23" t="s">
        <v>186</v>
      </c>
      <c r="D35" s="126" t="s">
        <v>120</v>
      </c>
      <c r="E35" s="827" t="s">
        <v>277</v>
      </c>
      <c r="F35" s="801" t="s">
        <v>40</v>
      </c>
      <c r="G35" s="819" t="s">
        <v>20</v>
      </c>
      <c r="H35" s="385"/>
      <c r="I35" s="376"/>
      <c r="J35" s="386"/>
      <c r="K35" s="376"/>
      <c r="L35" s="212">
        <v>0.57999999999999996</v>
      </c>
      <c r="M35" s="212">
        <v>119.35869999999998</v>
      </c>
      <c r="N35" s="1207">
        <v>122.35</v>
      </c>
      <c r="O35" s="1206">
        <v>131.85</v>
      </c>
      <c r="P35" s="1206">
        <v>133.46</v>
      </c>
      <c r="Q35" s="1170">
        <v>122.7963939639158</v>
      </c>
      <c r="R35" s="1170">
        <v>133.77000000000001</v>
      </c>
      <c r="S35" s="1170">
        <v>129.11000000000001</v>
      </c>
      <c r="T35" s="1170">
        <v>138.16</v>
      </c>
      <c r="U35" s="1170">
        <v>124.36</v>
      </c>
      <c r="V35" s="1170">
        <v>142.91</v>
      </c>
      <c r="W35" s="1170">
        <v>139.66999999999999</v>
      </c>
      <c r="X35" s="825"/>
      <c r="Y35" s="825"/>
      <c r="Z35" s="825"/>
      <c r="AA35" s="825"/>
      <c r="AB35" s="825"/>
      <c r="AC35" s="1559" t="s">
        <v>473</v>
      </c>
      <c r="AD35" s="943"/>
      <c r="AE35" s="1185"/>
      <c r="AF35" s="1173"/>
    </row>
    <row r="36" spans="3:32" s="10" customFormat="1" ht="31.5" customHeight="1">
      <c r="C36" s="23" t="s">
        <v>111</v>
      </c>
      <c r="D36" s="126" t="s">
        <v>120</v>
      </c>
      <c r="E36" s="820" t="s">
        <v>276</v>
      </c>
      <c r="F36" s="801" t="s">
        <v>36</v>
      </c>
      <c r="G36" s="819" t="s">
        <v>27</v>
      </c>
      <c r="H36" s="376"/>
      <c r="I36" s="376"/>
      <c r="J36" s="376"/>
      <c r="K36" s="207"/>
      <c r="L36" s="932">
        <v>6558</v>
      </c>
      <c r="M36" s="376">
        <v>888928.80999999994</v>
      </c>
      <c r="N36" s="1197">
        <v>753555</v>
      </c>
      <c r="O36" s="1490">
        <v>28375</v>
      </c>
      <c r="P36" s="1206">
        <v>592143</v>
      </c>
      <c r="Q36" s="1170">
        <v>230316</v>
      </c>
      <c r="R36" s="1170">
        <v>137464.40677833199</v>
      </c>
      <c r="S36" s="1170">
        <v>174436.78798833501</v>
      </c>
      <c r="T36" s="1170">
        <v>45252.920898333599</v>
      </c>
      <c r="U36" s="1170">
        <v>2769.7450405079398</v>
      </c>
      <c r="V36" s="1170">
        <v>888.91861879365104</v>
      </c>
      <c r="W36" s="1170">
        <v>1014.16665</v>
      </c>
      <c r="X36" s="228"/>
      <c r="Y36" s="228"/>
      <c r="Z36" s="228"/>
      <c r="AA36" s="228"/>
      <c r="AB36" s="228"/>
      <c r="AC36" s="1279" t="s">
        <v>474</v>
      </c>
      <c r="AD36" s="942"/>
      <c r="AE36" s="1185"/>
      <c r="AF36" s="1173"/>
    </row>
    <row r="37" spans="3:32" s="10" customFormat="1" ht="31.5" customHeight="1">
      <c r="C37" s="23" t="s">
        <v>137</v>
      </c>
      <c r="D37" s="126" t="s">
        <v>120</v>
      </c>
      <c r="E37" s="801" t="s">
        <v>26</v>
      </c>
      <c r="F37" s="801" t="s">
        <v>36</v>
      </c>
      <c r="G37" s="819" t="s">
        <v>27</v>
      </c>
      <c r="H37" s="190"/>
      <c r="I37" s="190"/>
      <c r="J37" s="190"/>
      <c r="K37" s="190"/>
      <c r="L37" s="190"/>
      <c r="M37" s="190">
        <v>1.34E-2</v>
      </c>
      <c r="N37" s="469">
        <v>1.37E-2</v>
      </c>
      <c r="O37" s="1468">
        <v>1.4999999999999999E-2</v>
      </c>
      <c r="P37" s="1734">
        <v>2.7099999999999999E-2</v>
      </c>
      <c r="Q37" s="1298">
        <v>0.10730000000000001</v>
      </c>
      <c r="R37" s="1298">
        <v>3.2599999999999997E-2</v>
      </c>
      <c r="S37" s="1298">
        <v>3.8899999999999997E-2</v>
      </c>
      <c r="T37" s="1298">
        <v>0.01</v>
      </c>
      <c r="U37" s="1298">
        <v>5.0000000000000001E-4</v>
      </c>
      <c r="V37" s="1298">
        <v>1.2899999999999999E-4</v>
      </c>
      <c r="W37" s="1298">
        <v>1.4999999999999999E-4</v>
      </c>
      <c r="X37" s="824"/>
      <c r="Y37" s="824"/>
      <c r="Z37" s="824"/>
      <c r="AA37" s="824"/>
      <c r="AB37" s="824"/>
      <c r="AC37" s="1279"/>
      <c r="AD37" s="942"/>
      <c r="AE37" s="1174"/>
      <c r="AF37" s="1174"/>
    </row>
    <row r="38" spans="3:32" s="10" customFormat="1" ht="31.5" customHeight="1">
      <c r="C38" s="223" t="s">
        <v>406</v>
      </c>
      <c r="D38" s="126" t="s">
        <v>120</v>
      </c>
      <c r="E38" s="820" t="s">
        <v>276</v>
      </c>
      <c r="F38" s="801" t="s">
        <v>40</v>
      </c>
      <c r="G38" s="819" t="s">
        <v>27</v>
      </c>
      <c r="H38" s="817"/>
      <c r="I38" s="817"/>
      <c r="J38" s="817"/>
      <c r="K38" s="817"/>
      <c r="L38" s="817"/>
      <c r="M38" s="932">
        <v>888928.80999999994</v>
      </c>
      <c r="N38" s="1491">
        <v>753555</v>
      </c>
      <c r="O38" s="1197">
        <v>28375</v>
      </c>
      <c r="P38" s="1197">
        <v>29266</v>
      </c>
      <c r="Q38" s="1724">
        <v>230316</v>
      </c>
      <c r="R38" s="1724">
        <v>137464.40677833199</v>
      </c>
      <c r="S38" s="1724">
        <v>174436.78798833501</v>
      </c>
      <c r="T38" s="1724">
        <v>45252.920898333599</v>
      </c>
      <c r="U38" s="1724">
        <v>46336.320048328802</v>
      </c>
      <c r="V38" s="1724">
        <v>-366278</v>
      </c>
      <c r="W38" s="1724">
        <v>-238262.98637166549</v>
      </c>
      <c r="X38" s="823"/>
      <c r="Y38" s="823"/>
      <c r="Z38" s="823"/>
      <c r="AA38" s="823"/>
      <c r="AB38" s="823"/>
      <c r="AC38" s="1558"/>
      <c r="AD38" s="941"/>
      <c r="AE38" s="1185"/>
      <c r="AF38" s="1173"/>
    </row>
    <row r="39" spans="3:32" s="10" customFormat="1" ht="31.5" customHeight="1">
      <c r="C39" s="23" t="s">
        <v>175</v>
      </c>
      <c r="D39" s="126" t="s">
        <v>121</v>
      </c>
      <c r="E39" s="801" t="s">
        <v>26</v>
      </c>
      <c r="F39" s="801" t="s">
        <v>40</v>
      </c>
      <c r="G39" s="819" t="s">
        <v>184</v>
      </c>
      <c r="H39" s="190"/>
      <c r="I39" s="190"/>
      <c r="J39" s="190"/>
      <c r="K39" s="190"/>
      <c r="L39" s="190">
        <v>-1.8E-3</v>
      </c>
      <c r="M39" s="190">
        <v>9.4000000000000004E-3</v>
      </c>
      <c r="N39" s="469">
        <v>0.01</v>
      </c>
      <c r="O39" s="464">
        <v>1.6E-2</v>
      </c>
      <c r="P39" s="464">
        <v>5.4000000000000003E-3</v>
      </c>
      <c r="Q39" s="1100">
        <v>0.01</v>
      </c>
      <c r="R39" s="1100">
        <v>8.0000000000000002E-3</v>
      </c>
      <c r="S39" s="1100">
        <v>5.0000000000000001E-3</v>
      </c>
      <c r="T39" s="1100">
        <v>2E-3</v>
      </c>
      <c r="U39" s="1100">
        <v>5.0000000000000001E-3</v>
      </c>
      <c r="V39" s="1100">
        <v>6.0000000000000001E-3</v>
      </c>
      <c r="W39" s="1100">
        <v>2E-3</v>
      </c>
      <c r="X39" s="464"/>
      <c r="Y39" s="464"/>
      <c r="Z39" s="464"/>
      <c r="AA39" s="464"/>
      <c r="AB39" s="464"/>
      <c r="AC39" s="166"/>
      <c r="AD39" s="942"/>
      <c r="AE39" s="1175"/>
      <c r="AF39" s="1174"/>
    </row>
    <row r="40" spans="3:32" s="10" customFormat="1" ht="31.5" customHeight="1">
      <c r="C40" s="23" t="s">
        <v>45</v>
      </c>
      <c r="D40" s="126" t="s">
        <v>121</v>
      </c>
      <c r="E40" s="820" t="s">
        <v>276</v>
      </c>
      <c r="F40" s="801" t="s">
        <v>40</v>
      </c>
      <c r="G40" s="819" t="s">
        <v>20</v>
      </c>
      <c r="H40" s="212"/>
      <c r="I40" s="158"/>
      <c r="J40" s="158"/>
      <c r="K40" s="207"/>
      <c r="L40" s="376">
        <v>53592</v>
      </c>
      <c r="M40" s="932">
        <v>7997032.8999999994</v>
      </c>
      <c r="N40" s="1197">
        <v>7680005</v>
      </c>
      <c r="O40" s="1197">
        <v>727224.68558583327</v>
      </c>
      <c r="P40" s="1197">
        <v>5394680.4385399995</v>
      </c>
      <c r="Q40" s="1170">
        <v>614758.74369999999</v>
      </c>
      <c r="R40" s="1170">
        <v>603829.28350000002</v>
      </c>
      <c r="S40" s="1170">
        <v>662053.52700999996</v>
      </c>
      <c r="T40" s="1170">
        <v>697301.2</v>
      </c>
      <c r="U40" s="1170">
        <v>892257.14023000002</v>
      </c>
      <c r="V40" s="1170">
        <v>940307.89751000004</v>
      </c>
      <c r="W40" s="1170">
        <v>984172.63708999997</v>
      </c>
      <c r="X40" s="822"/>
      <c r="Y40" s="822"/>
      <c r="Z40" s="822"/>
      <c r="AA40" s="821"/>
      <c r="AB40" s="821"/>
      <c r="AC40" s="1274" t="s">
        <v>475</v>
      </c>
      <c r="AD40" s="941"/>
      <c r="AE40" s="1185"/>
      <c r="AF40" s="1173"/>
    </row>
    <row r="41" spans="3:32" s="10" customFormat="1" ht="31.5" customHeight="1">
      <c r="C41" s="1457" t="s">
        <v>183</v>
      </c>
      <c r="D41" s="126" t="s">
        <v>121</v>
      </c>
      <c r="E41" s="820" t="s">
        <v>276</v>
      </c>
      <c r="F41" s="801" t="s">
        <v>40</v>
      </c>
      <c r="G41" s="819" t="s">
        <v>20</v>
      </c>
      <c r="H41" s="818"/>
      <c r="I41" s="817"/>
      <c r="J41" s="817"/>
      <c r="K41" s="816"/>
      <c r="L41" s="816"/>
      <c r="M41" s="816">
        <v>3875831.36</v>
      </c>
      <c r="N41" s="1138">
        <v>6024431</v>
      </c>
      <c r="O41" s="1138">
        <v>6612524.0000000037</v>
      </c>
      <c r="P41" s="1138">
        <v>2142267</v>
      </c>
      <c r="Q41" s="1170">
        <v>274383.12</v>
      </c>
      <c r="R41" s="1170">
        <v>273507.49440000003</v>
      </c>
      <c r="S41" s="1170">
        <v>60515.35</v>
      </c>
      <c r="T41" s="1170">
        <v>151526.76</v>
      </c>
      <c r="U41" s="1170">
        <v>517538.88</v>
      </c>
      <c r="V41" s="1170">
        <v>700002.8</v>
      </c>
      <c r="W41" s="1170">
        <v>164793</v>
      </c>
      <c r="X41" s="813"/>
      <c r="Y41" s="813"/>
      <c r="Z41" s="813"/>
      <c r="AA41" s="812"/>
      <c r="AB41" s="811"/>
      <c r="AC41" s="1274"/>
      <c r="AD41" s="941"/>
      <c r="AE41" s="1185"/>
      <c r="AF41" s="1173"/>
    </row>
    <row r="42" spans="3:32" s="10" customFormat="1" ht="31.5" customHeight="1">
      <c r="C42" s="23" t="s">
        <v>245</v>
      </c>
      <c r="D42" s="587" t="s">
        <v>121</v>
      </c>
      <c r="E42" s="1383" t="s">
        <v>276</v>
      </c>
      <c r="F42" s="1383" t="s">
        <v>36</v>
      </c>
      <c r="G42" s="1425" t="s">
        <v>20</v>
      </c>
      <c r="H42" s="1426"/>
      <c r="I42" s="1427"/>
      <c r="J42" s="1427"/>
      <c r="K42" s="1428"/>
      <c r="L42" s="1428"/>
      <c r="M42" s="1428">
        <v>4290</v>
      </c>
      <c r="N42" s="1757">
        <v>4368.8999999999996</v>
      </c>
      <c r="O42" s="1899">
        <v>0</v>
      </c>
      <c r="P42" s="1733">
        <v>73666</v>
      </c>
      <c r="Q42" s="1597">
        <v>0</v>
      </c>
      <c r="R42" s="1170">
        <v>1030.7971199999999</v>
      </c>
      <c r="S42" s="1170">
        <v>874.79711999999995</v>
      </c>
      <c r="T42" s="1170">
        <v>29.76632</v>
      </c>
      <c r="U42" s="1170">
        <v>9.5582399999999996</v>
      </c>
      <c r="V42" s="1170">
        <v>1249.2670000000001</v>
      </c>
      <c r="W42" s="1170">
        <v>70472.143599999996</v>
      </c>
      <c r="X42" s="825"/>
      <c r="Y42" s="825"/>
      <c r="Z42" s="825"/>
      <c r="AA42" s="809"/>
      <c r="AB42" s="809"/>
      <c r="AC42" s="1560"/>
      <c r="AD42" s="937"/>
      <c r="AE42" s="1430"/>
      <c r="AF42" s="1431"/>
    </row>
    <row r="43" spans="3:32" s="10" customFormat="1" ht="31.5" customHeight="1" thickBot="1">
      <c r="C43" s="23" t="s">
        <v>257</v>
      </c>
      <c r="D43" s="126" t="s">
        <v>121</v>
      </c>
      <c r="E43" s="801" t="s">
        <v>276</v>
      </c>
      <c r="F43" s="835" t="s">
        <v>255</v>
      </c>
      <c r="G43" s="801" t="s">
        <v>27</v>
      </c>
      <c r="H43" s="1432"/>
      <c r="I43" s="1432"/>
      <c r="J43" s="1432"/>
      <c r="K43" s="1270"/>
      <c r="L43" s="1270"/>
      <c r="M43" s="1270">
        <v>110000</v>
      </c>
      <c r="N43" s="1280">
        <v>135044.04602207089</v>
      </c>
      <c r="O43" s="1433">
        <v>8000</v>
      </c>
      <c r="P43" s="1433">
        <v>32932</v>
      </c>
      <c r="Q43" s="1170">
        <v>8335.4151882451206</v>
      </c>
      <c r="R43" s="1170">
        <v>9572.0559257342193</v>
      </c>
      <c r="S43" s="1170">
        <v>6394.5360000000001</v>
      </c>
      <c r="T43" s="1170">
        <v>3957.1713374389501</v>
      </c>
      <c r="U43" s="1170">
        <v>2769.7450405079398</v>
      </c>
      <c r="V43" s="1170">
        <v>888.91861879365104</v>
      </c>
      <c r="W43" s="1170">
        <v>1014.16665</v>
      </c>
      <c r="X43" s="1270"/>
      <c r="Y43" s="1270"/>
      <c r="Z43" s="1270"/>
      <c r="AA43" s="1270"/>
      <c r="AB43" s="1270"/>
      <c r="AC43" s="1274" t="s">
        <v>474</v>
      </c>
      <c r="AD43" s="38"/>
      <c r="AE43" s="1430"/>
      <c r="AF43" s="1431"/>
    </row>
    <row r="44" spans="3:32" s="252" customFormat="1" ht="31.5" customHeight="1" thickBot="1">
      <c r="C44" s="506" t="s">
        <v>87</v>
      </c>
      <c r="D44" s="808"/>
      <c r="E44" s="807" t="s">
        <v>16</v>
      </c>
      <c r="F44" s="807" t="s">
        <v>16</v>
      </c>
      <c r="G44" s="807" t="s">
        <v>16</v>
      </c>
      <c r="H44" s="508"/>
      <c r="I44" s="508"/>
      <c r="J44" s="508"/>
      <c r="K44" s="508"/>
      <c r="L44" s="508"/>
      <c r="M44" s="508"/>
      <c r="N44" s="508"/>
      <c r="O44" s="508"/>
      <c r="P44" s="508"/>
      <c r="Q44" s="250"/>
      <c r="R44" s="250"/>
      <c r="S44" s="250"/>
      <c r="T44" s="250"/>
      <c r="U44" s="250"/>
      <c r="V44" s="250"/>
      <c r="W44" s="250"/>
      <c r="X44" s="250"/>
      <c r="Y44" s="250"/>
      <c r="Z44" s="250"/>
      <c r="AA44" s="250"/>
      <c r="AB44" s="250"/>
      <c r="AC44" s="250"/>
      <c r="AD44" s="251"/>
    </row>
    <row r="45" spans="3:32" s="10" customFormat="1" ht="31.5" customHeight="1">
      <c r="C45" s="23" t="s">
        <v>48</v>
      </c>
      <c r="D45" s="136" t="s">
        <v>120</v>
      </c>
      <c r="E45" s="805" t="s">
        <v>26</v>
      </c>
      <c r="F45" s="806" t="s">
        <v>47</v>
      </c>
      <c r="G45" s="805" t="s">
        <v>27</v>
      </c>
      <c r="H45" s="189"/>
      <c r="I45" s="189"/>
      <c r="J45" s="256"/>
      <c r="K45" s="224"/>
      <c r="L45" s="224">
        <v>0.94</v>
      </c>
      <c r="M45" s="224">
        <v>0.92500000000000004</v>
      </c>
      <c r="N45" s="802">
        <v>0.97919999999999996</v>
      </c>
      <c r="O45" s="511">
        <v>0.93</v>
      </c>
      <c r="P45" s="511">
        <v>0.92559999999999998</v>
      </c>
      <c r="Q45" s="512">
        <v>0.94379999999999997</v>
      </c>
      <c r="R45" s="512">
        <v>0.96640000000000004</v>
      </c>
      <c r="S45" s="512">
        <v>0.93</v>
      </c>
      <c r="T45" s="512">
        <v>0.86219999999999997</v>
      </c>
      <c r="U45" s="512">
        <v>0.87919999999999998</v>
      </c>
      <c r="V45" s="512">
        <v>0.95589999999999997</v>
      </c>
      <c r="W45" s="2005">
        <v>0.9667</v>
      </c>
      <c r="X45" s="512"/>
      <c r="Y45" s="512"/>
      <c r="Z45" s="727"/>
      <c r="AA45" s="734"/>
      <c r="AB45" s="734"/>
      <c r="AC45" s="1561"/>
      <c r="AD45" s="940"/>
    </row>
    <row r="46" spans="3:32" s="10" customFormat="1" ht="31.5" customHeight="1">
      <c r="C46" s="23" t="s">
        <v>182</v>
      </c>
      <c r="D46" s="126" t="s">
        <v>120</v>
      </c>
      <c r="E46" s="801" t="s">
        <v>55</v>
      </c>
      <c r="F46" s="801" t="s">
        <v>47</v>
      </c>
      <c r="G46" s="801" t="s">
        <v>20</v>
      </c>
      <c r="H46" s="245"/>
      <c r="I46" s="245"/>
      <c r="J46" s="505"/>
      <c r="K46" s="158"/>
      <c r="L46" s="207">
        <v>25</v>
      </c>
      <c r="M46" s="207">
        <v>32.5</v>
      </c>
      <c r="N46" s="489">
        <v>23.6</v>
      </c>
      <c r="O46" s="730">
        <v>23.6</v>
      </c>
      <c r="P46" s="730">
        <v>14.3</v>
      </c>
      <c r="Q46" s="730">
        <v>22.8</v>
      </c>
      <c r="R46" s="730">
        <v>21.2</v>
      </c>
      <c r="S46" s="730">
        <v>26.2</v>
      </c>
      <c r="T46" s="730">
        <v>22.2</v>
      </c>
      <c r="U46" s="730">
        <v>17.600000000000001</v>
      </c>
      <c r="V46" s="730">
        <v>24.2</v>
      </c>
      <c r="W46" s="730">
        <v>14.3</v>
      </c>
      <c r="X46" s="730"/>
      <c r="Y46" s="730"/>
      <c r="Z46" s="259"/>
      <c r="AA46" s="259"/>
      <c r="AB46" s="259"/>
      <c r="AC46" s="1274"/>
      <c r="AD46" s="941"/>
    </row>
    <row r="47" spans="3:32" ht="31.5" customHeight="1" thickBot="1">
      <c r="C47" s="23" t="s">
        <v>88</v>
      </c>
      <c r="D47" s="800" t="s">
        <v>120</v>
      </c>
      <c r="E47" s="799" t="s">
        <v>26</v>
      </c>
      <c r="F47" s="799" t="s">
        <v>47</v>
      </c>
      <c r="G47" s="799" t="s">
        <v>27</v>
      </c>
      <c r="H47" s="916"/>
      <c r="I47" s="915"/>
      <c r="J47" s="915"/>
      <c r="K47" s="798"/>
      <c r="L47" s="798"/>
      <c r="M47" s="798">
        <v>0.996</v>
      </c>
      <c r="N47" s="798">
        <v>0.99199999999999999</v>
      </c>
      <c r="O47" s="178">
        <v>0.98</v>
      </c>
      <c r="P47" s="178">
        <v>0.98</v>
      </c>
      <c r="Q47" s="728">
        <v>0.99660000000000004</v>
      </c>
      <c r="R47" s="728">
        <v>0.99850000000000005</v>
      </c>
      <c r="S47" s="728">
        <v>0.998</v>
      </c>
      <c r="T47" s="728">
        <v>0.92369999999999997</v>
      </c>
      <c r="U47" s="728"/>
      <c r="V47" s="728"/>
      <c r="W47" s="2006">
        <v>0.98499999999999999</v>
      </c>
      <c r="X47" s="728"/>
      <c r="Y47" s="728"/>
      <c r="Z47" s="210"/>
      <c r="AA47" s="735"/>
      <c r="AB47" s="735"/>
      <c r="AC47" s="1277"/>
      <c r="AD47" s="945"/>
    </row>
    <row r="48" spans="3:32" s="146" customFormat="1" ht="31.5" customHeight="1" thickBot="1">
      <c r="C48" s="1593" t="s">
        <v>155</v>
      </c>
      <c r="D48" s="1594"/>
      <c r="E48" s="1595" t="s">
        <v>16</v>
      </c>
      <c r="F48" s="1595" t="s">
        <v>16</v>
      </c>
      <c r="G48" s="1595" t="s">
        <v>16</v>
      </c>
      <c r="H48" s="1453"/>
      <c r="I48" s="1453"/>
      <c r="J48" s="1453"/>
      <c r="K48" s="1453"/>
      <c r="L48" s="1453"/>
      <c r="M48" s="1453"/>
      <c r="N48" s="1453"/>
      <c r="O48" s="1453"/>
      <c r="P48" s="1453"/>
      <c r="Q48" s="1453"/>
      <c r="R48" s="1453"/>
      <c r="S48" s="1453"/>
      <c r="T48" s="1453"/>
      <c r="U48" s="1453"/>
      <c r="V48" s="1453"/>
      <c r="W48" s="1453"/>
      <c r="X48" s="1453"/>
      <c r="Y48" s="1453"/>
      <c r="Z48" s="1453"/>
      <c r="AA48" s="1453"/>
      <c r="AB48" s="1453"/>
      <c r="AC48" s="1453"/>
      <c r="AD48" s="1952"/>
    </row>
    <row r="49" spans="3:30" ht="31.5" customHeight="1">
      <c r="C49" s="147" t="s">
        <v>425</v>
      </c>
      <c r="D49" s="839"/>
      <c r="E49" s="796" t="s">
        <v>26</v>
      </c>
      <c r="F49" s="797" t="s">
        <v>148</v>
      </c>
      <c r="G49" s="796" t="s">
        <v>27</v>
      </c>
      <c r="H49" s="1953"/>
      <c r="I49" s="1953"/>
      <c r="J49" s="1953"/>
      <c r="K49" s="513"/>
      <c r="L49" s="513"/>
      <c r="M49" s="1954"/>
      <c r="N49" s="1950">
        <v>1</v>
      </c>
      <c r="O49" s="513">
        <v>0.87</v>
      </c>
      <c r="P49" s="514">
        <v>0.88700000000000001</v>
      </c>
      <c r="Q49" s="2247">
        <v>0.88200000000000001</v>
      </c>
      <c r="R49" s="2247">
        <v>0.88400000000000001</v>
      </c>
      <c r="S49" s="2247">
        <v>0.83299999999999996</v>
      </c>
      <c r="T49" s="2247">
        <v>0.89800000000000002</v>
      </c>
      <c r="U49" s="2247">
        <v>0.90600000000000003</v>
      </c>
      <c r="V49" s="2247">
        <v>0.90700000000000003</v>
      </c>
      <c r="W49" s="2247">
        <v>0.89500000000000002</v>
      </c>
      <c r="X49" s="514"/>
      <c r="Y49" s="514"/>
      <c r="Z49" s="514"/>
      <c r="AA49" s="514"/>
      <c r="AB49" s="514"/>
      <c r="AC49" s="148"/>
      <c r="AD49" s="1567"/>
    </row>
    <row r="50" spans="3:30" ht="31.5" customHeight="1">
      <c r="C50" s="23" t="s">
        <v>260</v>
      </c>
      <c r="D50" s="836"/>
      <c r="E50" s="794" t="s">
        <v>26</v>
      </c>
      <c r="F50" s="795" t="s">
        <v>216</v>
      </c>
      <c r="G50" s="794" t="s">
        <v>27</v>
      </c>
      <c r="H50" s="189"/>
      <c r="I50" s="189"/>
      <c r="J50" s="189"/>
      <c r="K50" s="373"/>
      <c r="L50" s="373"/>
      <c r="M50" s="373">
        <v>0.84899999999999998</v>
      </c>
      <c r="N50" s="210">
        <v>0.86</v>
      </c>
      <c r="O50" s="210">
        <v>0.85</v>
      </c>
      <c r="P50" s="210">
        <v>0.87599999999999989</v>
      </c>
      <c r="Q50" s="432">
        <v>0.87417245632667728</v>
      </c>
      <c r="R50" s="432">
        <v>0.874704662429164</v>
      </c>
      <c r="S50" s="432">
        <v>0.83500277150547053</v>
      </c>
      <c r="T50" s="432">
        <v>0.89083886631100884</v>
      </c>
      <c r="U50" s="432">
        <v>0.89303954607432556</v>
      </c>
      <c r="V50" s="432">
        <v>0.89853136134198008</v>
      </c>
      <c r="W50" s="432">
        <v>0.866177558470277</v>
      </c>
      <c r="X50" s="210"/>
      <c r="Y50" s="210"/>
      <c r="Z50" s="210"/>
      <c r="AA50" s="210"/>
      <c r="AB50" s="210"/>
      <c r="AC50" s="1544"/>
      <c r="AD50" s="38"/>
    </row>
    <row r="51" spans="3:30" ht="31.5" customHeight="1">
      <c r="C51" s="23" t="s">
        <v>426</v>
      </c>
      <c r="D51" s="836"/>
      <c r="E51" s="794" t="s">
        <v>57</v>
      </c>
      <c r="F51" s="795" t="s">
        <v>148</v>
      </c>
      <c r="G51" s="794" t="s">
        <v>27</v>
      </c>
      <c r="H51" s="189"/>
      <c r="I51" s="189"/>
      <c r="J51" s="189"/>
      <c r="K51" s="373"/>
      <c r="L51" s="373"/>
      <c r="M51" s="1150"/>
      <c r="N51" s="1404"/>
      <c r="O51" s="1963">
        <v>1000</v>
      </c>
      <c r="P51" s="1597">
        <v>933.4</v>
      </c>
      <c r="Q51" s="2141">
        <v>624.07500000000005</v>
      </c>
      <c r="R51" s="2141">
        <v>528.63</v>
      </c>
      <c r="S51" s="2141">
        <v>1759.02</v>
      </c>
      <c r="T51" s="2141">
        <v>2887.5</v>
      </c>
      <c r="U51" s="2141">
        <v>621.72222222222217</v>
      </c>
      <c r="V51" s="2141">
        <v>938.86</v>
      </c>
      <c r="W51" s="2141">
        <v>622.86333333333334</v>
      </c>
      <c r="X51" s="723"/>
      <c r="Y51" s="723"/>
      <c r="Z51" s="723"/>
      <c r="AA51" s="723"/>
      <c r="AB51" s="723"/>
      <c r="AC51" s="171"/>
      <c r="AD51" s="164"/>
    </row>
    <row r="52" spans="3:30" ht="31.5" customHeight="1">
      <c r="C52" s="23" t="s">
        <v>399</v>
      </c>
      <c r="D52" s="836"/>
      <c r="E52" s="794" t="s">
        <v>57</v>
      </c>
      <c r="F52" s="795" t="s">
        <v>154</v>
      </c>
      <c r="G52" s="794" t="s">
        <v>27</v>
      </c>
      <c r="H52" s="464"/>
      <c r="I52" s="464"/>
      <c r="J52" s="464"/>
      <c r="K52" s="210"/>
      <c r="L52" s="210"/>
      <c r="M52" s="1153"/>
      <c r="N52" s="1404"/>
      <c r="O52" s="1153">
        <v>3</v>
      </c>
      <c r="P52" s="1098">
        <v>2.66</v>
      </c>
      <c r="Q52" s="1715">
        <v>2.7</v>
      </c>
      <c r="R52" s="1715">
        <v>2.6</v>
      </c>
      <c r="S52" s="1715">
        <v>2.1</v>
      </c>
      <c r="T52" s="1715">
        <v>2.4</v>
      </c>
      <c r="U52" s="1715">
        <v>3.04</v>
      </c>
      <c r="V52" s="1715">
        <v>3.19</v>
      </c>
      <c r="W52" s="1715">
        <v>2.6</v>
      </c>
      <c r="X52" s="723"/>
      <c r="Y52" s="723"/>
      <c r="Z52" s="723"/>
      <c r="AA52" s="723"/>
      <c r="AB52" s="723"/>
      <c r="AC52" s="24"/>
      <c r="AD52" s="164"/>
    </row>
    <row r="53" spans="3:30" ht="31.5" customHeight="1">
      <c r="C53" s="23" t="s">
        <v>395</v>
      </c>
      <c r="D53" s="836"/>
      <c r="E53" s="794" t="s">
        <v>26</v>
      </c>
      <c r="F53" s="795" t="s">
        <v>149</v>
      </c>
      <c r="G53" s="794" t="s">
        <v>27</v>
      </c>
      <c r="H53" s="158"/>
      <c r="I53" s="158"/>
      <c r="J53" s="158"/>
      <c r="K53" s="159"/>
      <c r="L53" s="159"/>
      <c r="M53" s="162"/>
      <c r="N53" s="1472"/>
      <c r="O53" s="1468">
        <v>0.3</v>
      </c>
      <c r="P53" s="1468">
        <v>0.56000000000000005</v>
      </c>
      <c r="Q53" s="695">
        <v>0.5</v>
      </c>
      <c r="R53" s="695">
        <v>0.49</v>
      </c>
      <c r="S53" s="695">
        <v>0.26</v>
      </c>
      <c r="T53" s="695">
        <v>0.56000000000000005</v>
      </c>
      <c r="U53" s="695">
        <v>0.72</v>
      </c>
      <c r="V53" s="695">
        <v>0.72</v>
      </c>
      <c r="W53" s="695">
        <v>0.65</v>
      </c>
      <c r="X53" s="160"/>
      <c r="Y53" s="160"/>
      <c r="Z53" s="160"/>
      <c r="AA53" s="160"/>
      <c r="AB53" s="160"/>
      <c r="AC53" s="1544"/>
      <c r="AD53" s="38"/>
    </row>
    <row r="54" spans="3:30" ht="31.5" customHeight="1">
      <c r="C54" s="1462" t="s">
        <v>398</v>
      </c>
      <c r="D54" s="836"/>
      <c r="E54" s="794" t="s">
        <v>26</v>
      </c>
      <c r="F54" s="795" t="s">
        <v>151</v>
      </c>
      <c r="G54" s="794" t="s">
        <v>27</v>
      </c>
      <c r="H54" s="189"/>
      <c r="I54" s="189"/>
      <c r="J54" s="189"/>
      <c r="K54" s="373"/>
      <c r="L54" s="373"/>
      <c r="M54" s="1150" t="s">
        <v>50</v>
      </c>
      <c r="N54" s="1404">
        <v>0.95</v>
      </c>
      <c r="O54" s="210">
        <v>0.98</v>
      </c>
      <c r="P54" s="210">
        <v>0.90600000000000003</v>
      </c>
      <c r="Q54" s="695">
        <v>1</v>
      </c>
      <c r="R54" s="695">
        <v>0.96050000000000002</v>
      </c>
      <c r="S54" s="695">
        <v>0.95</v>
      </c>
      <c r="T54" s="695">
        <v>0.9</v>
      </c>
      <c r="U54" s="695">
        <v>0.83899999999999997</v>
      </c>
      <c r="V54" s="695">
        <v>0.84699999999999998</v>
      </c>
      <c r="W54" s="695">
        <v>0.84689999999999999</v>
      </c>
      <c r="X54" s="210"/>
      <c r="Y54" s="210"/>
      <c r="Z54" s="210"/>
      <c r="AA54" s="210"/>
      <c r="AB54" s="210"/>
      <c r="AC54" s="165"/>
      <c r="AD54" s="38"/>
    </row>
    <row r="55" spans="3:30" ht="31.5" customHeight="1" thickBot="1">
      <c r="C55" s="172" t="s">
        <v>396</v>
      </c>
      <c r="D55" s="1959"/>
      <c r="E55" s="848" t="s">
        <v>26</v>
      </c>
      <c r="F55" s="849" t="s">
        <v>216</v>
      </c>
      <c r="G55" s="848" t="s">
        <v>27</v>
      </c>
      <c r="H55" s="858"/>
      <c r="I55" s="858"/>
      <c r="J55" s="858"/>
      <c r="K55" s="728"/>
      <c r="L55" s="728"/>
      <c r="M55" s="1897"/>
      <c r="N55" s="1960"/>
      <c r="O55" s="1304">
        <v>1</v>
      </c>
      <c r="P55" s="535">
        <v>1</v>
      </c>
      <c r="Q55" s="568">
        <v>1</v>
      </c>
      <c r="R55" s="568">
        <v>1</v>
      </c>
      <c r="S55" s="568">
        <v>1</v>
      </c>
      <c r="T55" s="568">
        <v>1</v>
      </c>
      <c r="U55" s="568">
        <v>1</v>
      </c>
      <c r="V55" s="568">
        <v>1</v>
      </c>
      <c r="W55" s="568">
        <v>1</v>
      </c>
      <c r="X55" s="178"/>
      <c r="Y55" s="178"/>
      <c r="Z55" s="178"/>
      <c r="AA55" s="178"/>
      <c r="AB55" s="178"/>
      <c r="AC55" s="173"/>
      <c r="AD55" s="39"/>
    </row>
    <row r="56" spans="3:30">
      <c r="C56" s="265"/>
      <c r="D56" s="265"/>
      <c r="E56" s="265"/>
      <c r="F56" s="266"/>
      <c r="G56" s="265"/>
      <c r="H56" s="267"/>
      <c r="I56" s="265"/>
      <c r="J56" s="265"/>
      <c r="K56" s="265"/>
      <c r="L56" s="265"/>
      <c r="M56" s="265"/>
      <c r="N56" s="265" t="s">
        <v>303</v>
      </c>
      <c r="O56" s="1183"/>
      <c r="P56" s="1183"/>
      <c r="Q56" s="265"/>
      <c r="R56" s="265"/>
      <c r="S56" s="265"/>
      <c r="T56" s="265"/>
      <c r="U56" s="265"/>
      <c r="V56" s="265"/>
      <c r="W56" s="265"/>
      <c r="X56" s="265"/>
      <c r="Y56" s="268"/>
      <c r="Z56" s="265"/>
      <c r="AA56" s="265"/>
      <c r="AB56" s="265"/>
      <c r="AC56" s="265"/>
      <c r="AD56" s="265"/>
    </row>
    <row r="57" spans="3:30">
      <c r="C57" s="265"/>
      <c r="D57" s="265"/>
      <c r="E57" s="265"/>
      <c r="F57" s="266"/>
      <c r="G57" s="265"/>
      <c r="H57" s="267"/>
      <c r="I57" s="265"/>
      <c r="J57" s="265"/>
      <c r="K57" s="265"/>
      <c r="L57" s="265"/>
      <c r="M57" s="265"/>
      <c r="N57" s="265"/>
      <c r="O57" s="1184"/>
      <c r="P57" s="1184"/>
      <c r="Q57" s="265"/>
      <c r="R57" s="265"/>
      <c r="S57" s="265"/>
      <c r="T57" s="265"/>
      <c r="U57" s="265"/>
      <c r="V57" s="265"/>
      <c r="W57" s="265"/>
      <c r="X57" s="265"/>
      <c r="Y57" s="265"/>
      <c r="Z57" s="265"/>
      <c r="AA57" s="265"/>
      <c r="AB57" s="265"/>
      <c r="AC57" s="265"/>
    </row>
    <row r="58" spans="3:30" s="26" customFormat="1" ht="22.5" customHeight="1">
      <c r="C58" s="269"/>
      <c r="D58" s="269"/>
      <c r="E58" s="269"/>
      <c r="F58" s="266"/>
      <c r="G58" s="269"/>
      <c r="H58" s="270"/>
      <c r="I58" s="269"/>
      <c r="J58" s="269"/>
      <c r="K58" s="269"/>
      <c r="L58" s="269"/>
      <c r="M58" s="269"/>
      <c r="S58" s="269"/>
      <c r="T58" s="269"/>
      <c r="U58" s="269"/>
      <c r="V58" s="269"/>
      <c r="W58" s="269"/>
      <c r="X58" s="269"/>
      <c r="Y58" s="269"/>
      <c r="Z58" s="269"/>
      <c r="AA58" s="269"/>
      <c r="AB58" s="269"/>
      <c r="AC58" s="269"/>
    </row>
    <row r="59" spans="3:30" s="26" customFormat="1" ht="22.5" customHeight="1">
      <c r="C59" s="269"/>
      <c r="D59" s="269"/>
      <c r="E59" s="269"/>
      <c r="F59" s="269"/>
      <c r="G59" s="269"/>
      <c r="H59" s="269"/>
      <c r="I59" s="269"/>
      <c r="J59" s="269"/>
      <c r="K59" s="269"/>
      <c r="L59" s="269"/>
      <c r="M59" s="269"/>
      <c r="N59" s="1239"/>
      <c r="O59" s="1240"/>
      <c r="P59" s="1240"/>
      <c r="Q59" s="1240"/>
      <c r="R59" s="1240"/>
      <c r="S59" s="1240"/>
      <c r="T59" s="1240"/>
      <c r="U59" s="1240"/>
      <c r="V59" s="1240"/>
      <c r="W59" s="1240"/>
      <c r="X59" s="1240"/>
      <c r="Y59" s="1240"/>
      <c r="Z59" s="1240"/>
      <c r="AA59" s="269"/>
      <c r="AB59" s="269"/>
      <c r="AC59" s="269"/>
    </row>
    <row r="60" spans="3:30" s="26" customFormat="1" ht="22.5" customHeight="1">
      <c r="C60" s="269"/>
      <c r="D60" s="269"/>
      <c r="E60" s="269"/>
      <c r="F60" s="269"/>
      <c r="G60" s="269"/>
      <c r="H60" s="269"/>
      <c r="I60" s="269"/>
      <c r="J60" s="269"/>
      <c r="K60" s="269"/>
      <c r="L60" s="269"/>
      <c r="M60" s="269"/>
      <c r="N60" s="1239"/>
      <c r="O60" s="1240"/>
      <c r="P60" s="1240"/>
      <c r="Q60" s="1240"/>
      <c r="R60" s="1240"/>
      <c r="S60" s="1240"/>
      <c r="T60" s="1240"/>
      <c r="U60" s="1240"/>
      <c r="V60" s="1240"/>
      <c r="W60" s="1240"/>
      <c r="X60" s="1240"/>
      <c r="Y60" s="1240"/>
      <c r="Z60" s="1240"/>
      <c r="AA60" s="2829"/>
      <c r="AB60" s="2829"/>
      <c r="AC60" s="1233"/>
    </row>
    <row r="61" spans="3:30" ht="22.5" customHeight="1">
      <c r="C61" s="265"/>
      <c r="D61" s="265"/>
      <c r="E61" s="269"/>
      <c r="F61" s="265"/>
      <c r="G61" s="265"/>
      <c r="H61" s="265"/>
      <c r="I61" s="265"/>
      <c r="J61" s="265"/>
      <c r="K61" s="265"/>
      <c r="L61" s="265"/>
      <c r="M61" s="265"/>
      <c r="N61" s="1239"/>
      <c r="O61" s="276"/>
      <c r="P61" s="276"/>
      <c r="Q61" s="276"/>
      <c r="R61" s="276"/>
      <c r="S61" s="276"/>
      <c r="T61" s="276"/>
      <c r="U61" s="276"/>
      <c r="V61" s="276"/>
      <c r="W61" s="276"/>
      <c r="X61" s="276"/>
      <c r="Y61" s="276"/>
      <c r="Z61" s="276"/>
      <c r="AA61" s="265"/>
      <c r="AB61" s="269"/>
      <c r="AC61" s="269"/>
    </row>
    <row r="62" spans="3:30">
      <c r="C62" s="265"/>
      <c r="D62" s="265"/>
      <c r="E62" s="265"/>
      <c r="F62" s="266"/>
      <c r="G62" s="265"/>
      <c r="H62" s="267"/>
      <c r="I62" s="265"/>
      <c r="J62" s="265"/>
      <c r="K62" s="265"/>
      <c r="L62" s="265"/>
      <c r="M62" s="265"/>
      <c r="S62" s="265"/>
      <c r="T62" s="265"/>
      <c r="U62" s="265"/>
      <c r="V62" s="265"/>
      <c r="W62" s="265"/>
      <c r="X62" s="265"/>
      <c r="Y62" s="265"/>
      <c r="Z62" s="265"/>
      <c r="AA62" s="265"/>
      <c r="AB62" s="265"/>
      <c r="AC62" s="265"/>
      <c r="AD62" s="272"/>
    </row>
    <row r="63" spans="3:30">
      <c r="C63" s="265"/>
      <c r="D63" s="265"/>
      <c r="E63" s="265"/>
      <c r="F63" s="266"/>
      <c r="G63" s="265"/>
      <c r="H63" s="267"/>
      <c r="I63" s="265"/>
      <c r="J63" s="265"/>
      <c r="K63" s="265"/>
      <c r="L63" s="265"/>
      <c r="M63" s="265"/>
      <c r="S63" s="265"/>
      <c r="T63" s="265"/>
      <c r="U63" s="265"/>
      <c r="V63" s="265"/>
      <c r="W63" s="265"/>
      <c r="X63" s="265"/>
      <c r="Y63" s="265"/>
      <c r="Z63" s="265"/>
      <c r="AA63" s="265"/>
      <c r="AB63" s="265"/>
      <c r="AC63" s="265"/>
    </row>
    <row r="64" spans="3:30" ht="21" thickBot="1">
      <c r="C64" s="265"/>
      <c r="D64" s="265"/>
      <c r="E64" s="265"/>
      <c r="F64" s="266"/>
      <c r="G64" s="265"/>
      <c r="H64" s="267"/>
      <c r="I64" s="265"/>
      <c r="J64" s="265"/>
      <c r="K64" s="265"/>
      <c r="L64" s="265"/>
      <c r="M64" s="1192"/>
      <c r="N64" s="1193"/>
      <c r="O64" s="1193"/>
      <c r="P64" s="1193"/>
      <c r="Q64" s="1193"/>
      <c r="R64" s="1193"/>
      <c r="S64" s="1188"/>
      <c r="T64" s="26"/>
      <c r="U64" s="265"/>
      <c r="V64" s="265"/>
      <c r="W64" s="265"/>
      <c r="X64" s="265"/>
      <c r="Y64" s="265"/>
      <c r="Z64" s="265"/>
      <c r="AA64" s="265"/>
      <c r="AB64" s="265"/>
      <c r="AC64" s="265"/>
    </row>
    <row r="65" spans="3:29" ht="18" thickBot="1">
      <c r="C65" s="265"/>
      <c r="D65" s="265"/>
      <c r="E65" s="265"/>
      <c r="F65" s="266"/>
      <c r="G65" s="265"/>
      <c r="H65" s="267"/>
      <c r="I65" s="265"/>
      <c r="J65" s="265"/>
      <c r="K65" s="265"/>
      <c r="L65" s="265"/>
      <c r="M65" s="1189"/>
      <c r="N65" s="1190"/>
      <c r="O65" s="1191"/>
      <c r="P65" s="1191"/>
      <c r="Q65" s="1190"/>
      <c r="R65" s="1191"/>
      <c r="S65" s="1190"/>
      <c r="T65" s="26"/>
      <c r="U65" s="265"/>
      <c r="V65" s="265"/>
      <c r="W65" s="265"/>
      <c r="X65" s="265"/>
      <c r="Y65" s="265"/>
      <c r="Z65" s="265"/>
      <c r="AA65" s="265"/>
      <c r="AB65" s="265"/>
      <c r="AC65" s="265"/>
    </row>
    <row r="66" spans="3:29" ht="18" thickBot="1">
      <c r="C66" s="265"/>
      <c r="D66" s="265"/>
      <c r="E66" s="265"/>
      <c r="F66" s="266"/>
      <c r="G66" s="265"/>
      <c r="H66" s="267"/>
      <c r="I66" s="265"/>
      <c r="J66" s="265"/>
      <c r="K66" s="265"/>
      <c r="L66" s="265"/>
      <c r="M66" s="1189"/>
      <c r="N66" s="1190"/>
      <c r="O66" s="1191"/>
      <c r="P66" s="1191"/>
      <c r="Q66" s="1190"/>
      <c r="R66" s="1191"/>
      <c r="S66" s="1190"/>
      <c r="U66" s="265"/>
      <c r="V66" s="275"/>
      <c r="W66" s="265"/>
      <c r="X66" s="265"/>
      <c r="Y66" s="265"/>
      <c r="Z66" s="265"/>
      <c r="AA66" s="265"/>
      <c r="AB66" s="265"/>
      <c r="AC66" s="265"/>
    </row>
    <row r="67" spans="3:29">
      <c r="C67" s="265"/>
      <c r="D67" s="265"/>
      <c r="E67" s="265"/>
      <c r="F67" s="266"/>
      <c r="G67" s="265"/>
      <c r="H67" s="267"/>
      <c r="I67" s="265"/>
      <c r="J67" s="265"/>
      <c r="K67" s="265"/>
      <c r="L67" s="265"/>
      <c r="M67" s="265"/>
      <c r="N67" s="265"/>
      <c r="O67" s="265"/>
      <c r="P67" s="265"/>
      <c r="Q67" s="276"/>
      <c r="R67" s="276"/>
      <c r="S67" s="276"/>
      <c r="T67" s="276"/>
      <c r="U67" s="276"/>
      <c r="V67" s="276"/>
      <c r="W67" s="276"/>
      <c r="X67" s="276"/>
      <c r="Y67" s="276"/>
      <c r="Z67" s="276"/>
      <c r="AA67" s="265"/>
      <c r="AB67" s="265"/>
      <c r="AC67" s="265"/>
    </row>
    <row r="68" spans="3:29">
      <c r="C68" s="265"/>
      <c r="D68" s="265"/>
      <c r="E68" s="265"/>
      <c r="F68" s="266"/>
      <c r="G68" s="265"/>
      <c r="H68" s="267"/>
      <c r="I68" s="265"/>
      <c r="J68" s="265"/>
      <c r="K68" s="265"/>
      <c r="L68" s="265"/>
      <c r="M68" s="265"/>
      <c r="N68" s="265"/>
      <c r="O68" s="265"/>
      <c r="P68" s="265"/>
      <c r="Q68" s="265"/>
      <c r="R68" s="265"/>
      <c r="S68" s="265"/>
      <c r="T68" s="265"/>
      <c r="U68" s="265"/>
      <c r="V68" s="265"/>
      <c r="W68" s="265"/>
      <c r="X68" s="265"/>
      <c r="Y68" s="265"/>
      <c r="Z68" s="265"/>
      <c r="AA68" s="265"/>
      <c r="AB68" s="265"/>
      <c r="AC68" s="265"/>
    </row>
    <row r="69" spans="3:29">
      <c r="C69" s="265"/>
      <c r="D69" s="265"/>
      <c r="E69" s="265"/>
      <c r="F69" s="266"/>
      <c r="G69" s="265"/>
      <c r="H69" s="267"/>
      <c r="I69" s="265"/>
      <c r="J69" s="265"/>
      <c r="K69" s="265"/>
      <c r="L69" s="265"/>
      <c r="M69" s="265"/>
      <c r="N69" s="265"/>
      <c r="O69" s="265"/>
      <c r="P69" s="265"/>
      <c r="Q69" s="265"/>
      <c r="R69" s="265"/>
      <c r="S69" s="265"/>
      <c r="T69" s="276"/>
      <c r="U69" s="276"/>
      <c r="V69" s="276"/>
      <c r="W69" s="276"/>
      <c r="X69" s="276"/>
      <c r="Y69" s="276"/>
      <c r="Z69" s="276"/>
      <c r="AA69" s="265"/>
      <c r="AB69" s="265"/>
      <c r="AC69" s="265"/>
    </row>
    <row r="70" spans="3:29">
      <c r="C70" s="265"/>
      <c r="D70" s="265"/>
      <c r="E70" s="265"/>
      <c r="F70" s="266"/>
      <c r="G70" s="265"/>
      <c r="H70" s="267"/>
      <c r="I70" s="265"/>
      <c r="J70" s="265"/>
      <c r="K70" s="265"/>
      <c r="L70" s="265"/>
      <c r="M70" s="265"/>
      <c r="N70" s="265"/>
      <c r="O70" s="265"/>
      <c r="P70" s="265"/>
      <c r="Q70" s="265"/>
      <c r="R70" s="265"/>
      <c r="S70" s="265"/>
      <c r="T70" s="265"/>
      <c r="U70" s="265"/>
      <c r="V70" s="265"/>
      <c r="W70" s="265"/>
      <c r="X70" s="265"/>
      <c r="Y70" s="265"/>
      <c r="Z70" s="265"/>
      <c r="AA70" s="265"/>
      <c r="AB70" s="265"/>
      <c r="AC70" s="265"/>
    </row>
    <row r="71" spans="3:29">
      <c r="C71" s="265"/>
      <c r="D71" s="265"/>
      <c r="E71" s="265"/>
      <c r="F71" s="266"/>
      <c r="G71" s="265"/>
      <c r="H71" s="267"/>
      <c r="I71" s="265"/>
      <c r="J71" s="265"/>
      <c r="K71" s="265"/>
      <c r="L71" s="265"/>
      <c r="M71" s="265"/>
      <c r="N71" s="265"/>
      <c r="O71" s="265"/>
      <c r="P71" s="265"/>
      <c r="Q71" s="265"/>
      <c r="R71" s="265"/>
      <c r="S71" s="265"/>
      <c r="T71" s="265"/>
      <c r="U71" s="265"/>
      <c r="V71" s="265"/>
      <c r="W71" s="265"/>
      <c r="X71" s="265"/>
      <c r="Y71" s="265"/>
      <c r="Z71" s="265"/>
      <c r="AA71" s="265"/>
      <c r="AB71" s="265"/>
      <c r="AC71" s="265"/>
    </row>
    <row r="72" spans="3:29">
      <c r="C72" s="265"/>
      <c r="D72" s="265"/>
      <c r="E72" s="265"/>
      <c r="F72" s="266"/>
      <c r="G72" s="265"/>
      <c r="H72" s="267"/>
      <c r="I72" s="265"/>
      <c r="J72" s="265"/>
      <c r="K72" s="265"/>
      <c r="L72" s="265"/>
      <c r="M72" s="265"/>
      <c r="N72" s="265"/>
      <c r="O72" s="265"/>
      <c r="P72" s="265"/>
      <c r="Q72" s="265"/>
      <c r="R72" s="265"/>
      <c r="S72" s="265"/>
      <c r="T72" s="265"/>
      <c r="U72" s="265"/>
      <c r="V72" s="265"/>
      <c r="W72" s="265"/>
      <c r="X72" s="276"/>
      <c r="Y72" s="265"/>
      <c r="Z72" s="265"/>
      <c r="AA72" s="265"/>
      <c r="AB72" s="265"/>
      <c r="AC72" s="265"/>
    </row>
    <row r="73" spans="3:29">
      <c r="C73" s="265"/>
      <c r="D73" s="265"/>
      <c r="E73" s="265"/>
      <c r="F73" s="266"/>
      <c r="G73" s="265"/>
      <c r="H73" s="267"/>
      <c r="I73" s="265"/>
      <c r="J73" s="265"/>
      <c r="K73" s="265"/>
      <c r="L73" s="265"/>
      <c r="M73" s="265"/>
      <c r="N73" s="265"/>
      <c r="O73" s="265"/>
      <c r="P73" s="265"/>
      <c r="Q73" s="265"/>
      <c r="R73" s="265"/>
      <c r="S73" s="265"/>
      <c r="T73" s="265"/>
      <c r="U73" s="265"/>
      <c r="V73" s="265"/>
      <c r="W73" s="265"/>
      <c r="X73" s="265"/>
      <c r="Y73" s="265"/>
      <c r="Z73" s="265"/>
      <c r="AA73" s="265"/>
      <c r="AB73" s="265"/>
      <c r="AC73" s="265"/>
    </row>
    <row r="76" spans="3:29">
      <c r="X76" s="279"/>
      <c r="Y76" s="27"/>
    </row>
    <row r="80" spans="3:29">
      <c r="N80" s="2830"/>
      <c r="O80" s="2830"/>
      <c r="P80" s="2830"/>
      <c r="Q80" s="2830"/>
      <c r="R80" s="2830"/>
    </row>
    <row r="153" spans="3:30" s="252" customFormat="1" ht="20.100000000000001" customHeight="1">
      <c r="C153" s="2" t="str">
        <f>C3</f>
        <v>KEY PERFORMANCE INDICATOR</v>
      </c>
      <c r="D153" s="280"/>
      <c r="E153" s="3" t="s">
        <v>1</v>
      </c>
      <c r="F153" s="281" t="s">
        <v>2</v>
      </c>
      <c r="G153" s="4">
        <v>0</v>
      </c>
      <c r="H153" s="3" t="str">
        <f t="shared" ref="H153:M154" si="0">H3</f>
        <v>Act '09</v>
      </c>
      <c r="I153" s="3" t="str">
        <f t="shared" si="0"/>
        <v>Act '10</v>
      </c>
      <c r="J153" s="4" t="str">
        <f t="shared" si="0"/>
        <v>Act '11</v>
      </c>
      <c r="K153" s="4" t="str">
        <f t="shared" si="0"/>
        <v>Act '12</v>
      </c>
      <c r="L153" s="4" t="str">
        <f t="shared" si="0"/>
        <v>Act '13</v>
      </c>
      <c r="M153" s="4" t="str">
        <f t="shared" si="0"/>
        <v>Act '14</v>
      </c>
      <c r="N153" s="2" t="str">
        <f>O3</f>
        <v>Tgt '16</v>
      </c>
      <c r="O153" s="282" t="str">
        <f>P3</f>
        <v>YTD '16</v>
      </c>
      <c r="P153" s="1316"/>
      <c r="Q153" s="280" t="str">
        <f t="shared" ref="Q153:AB153" si="1">Q3</f>
        <v>Jan</v>
      </c>
      <c r="R153" s="3" t="str">
        <f t="shared" si="1"/>
        <v>Feb</v>
      </c>
      <c r="S153" s="3" t="str">
        <f t="shared" si="1"/>
        <v>Mar</v>
      </c>
      <c r="T153" s="3" t="str">
        <f t="shared" si="1"/>
        <v>Apr</v>
      </c>
      <c r="U153" s="3" t="str">
        <f t="shared" si="1"/>
        <v>May</v>
      </c>
      <c r="V153" s="3" t="str">
        <f t="shared" si="1"/>
        <v>Jun</v>
      </c>
      <c r="W153" s="3" t="str">
        <f t="shared" si="1"/>
        <v>Jul</v>
      </c>
      <c r="X153" s="3" t="str">
        <f t="shared" si="1"/>
        <v>Aug</v>
      </c>
      <c r="Y153" s="3" t="str">
        <f t="shared" si="1"/>
        <v>Sep</v>
      </c>
      <c r="Z153" s="3" t="str">
        <f t="shared" si="1"/>
        <v>Oct</v>
      </c>
      <c r="AA153" s="3" t="str">
        <f t="shared" si="1"/>
        <v>Nov</v>
      </c>
      <c r="AB153" s="4" t="str">
        <f t="shared" si="1"/>
        <v>Dec</v>
      </c>
      <c r="AC153" s="4"/>
      <c r="AD153" s="4"/>
    </row>
    <row r="154" spans="3:30" s="252" customFormat="1" ht="20.100000000000001" customHeight="1">
      <c r="C154" s="283" t="str">
        <f>C4</f>
        <v>SAFETY, HEALTH AND ENVIRONMENT</v>
      </c>
      <c r="D154" s="284"/>
      <c r="E154" s="285" t="s">
        <v>16</v>
      </c>
      <c r="F154" s="286" t="s">
        <v>16</v>
      </c>
      <c r="G154" s="287" t="s">
        <v>16</v>
      </c>
      <c r="H154" s="788">
        <f t="shared" si="0"/>
        <v>0</v>
      </c>
      <c r="I154" s="5">
        <f t="shared" si="0"/>
        <v>0</v>
      </c>
      <c r="J154" s="6">
        <f t="shared" si="0"/>
        <v>0</v>
      </c>
      <c r="K154" s="6">
        <f t="shared" si="0"/>
        <v>0</v>
      </c>
      <c r="L154" s="6">
        <f t="shared" si="0"/>
        <v>0</v>
      </c>
      <c r="M154" s="6">
        <f t="shared" si="0"/>
        <v>0</v>
      </c>
      <c r="N154" s="288">
        <f>N4</f>
        <v>0</v>
      </c>
      <c r="O154" s="289">
        <f>O4</f>
        <v>0</v>
      </c>
      <c r="P154" s="1317"/>
      <c r="Q154" s="290">
        <f t="shared" ref="Q154:AB154" si="2">Q4</f>
        <v>0</v>
      </c>
      <c r="R154" s="5">
        <f t="shared" si="2"/>
        <v>0</v>
      </c>
      <c r="S154" s="5">
        <f t="shared" si="2"/>
        <v>0</v>
      </c>
      <c r="T154" s="5">
        <f t="shared" si="2"/>
        <v>0</v>
      </c>
      <c r="U154" s="5">
        <f t="shared" si="2"/>
        <v>0</v>
      </c>
      <c r="V154" s="5">
        <f t="shared" si="2"/>
        <v>0</v>
      </c>
      <c r="W154" s="5">
        <f t="shared" si="2"/>
        <v>0</v>
      </c>
      <c r="X154" s="5">
        <f t="shared" si="2"/>
        <v>0</v>
      </c>
      <c r="Y154" s="5">
        <f t="shared" si="2"/>
        <v>0</v>
      </c>
      <c r="Z154" s="5">
        <f t="shared" si="2"/>
        <v>0</v>
      </c>
      <c r="AA154" s="5">
        <f t="shared" si="2"/>
        <v>0</v>
      </c>
      <c r="AB154" s="6">
        <f t="shared" si="2"/>
        <v>0</v>
      </c>
      <c r="AC154" s="6"/>
      <c r="AD154" s="6"/>
    </row>
    <row r="155" spans="3:30" s="10" customFormat="1" ht="20.100000000000001" customHeight="1">
      <c r="C155" s="7" t="str">
        <f t="shared" ref="C155:C163" si="3">C5&amp;" Target"</f>
        <v>Lost Time Injury frequency rate Target</v>
      </c>
      <c r="D155" s="118"/>
      <c r="E155" s="8" t="str">
        <f t="shared" ref="E155:G161" si="4">E5</f>
        <v>LTIFR</v>
      </c>
      <c r="F155" s="8" t="str">
        <f t="shared" si="4"/>
        <v>SHE</v>
      </c>
      <c r="G155" s="8" t="str">
        <f t="shared" si="4"/>
        <v>&lt;</v>
      </c>
      <c r="H155" s="291">
        <f t="shared" ref="H155:O163" si="5">$N5</f>
        <v>0</v>
      </c>
      <c r="I155" s="291">
        <f t="shared" si="5"/>
        <v>0</v>
      </c>
      <c r="J155" s="292">
        <f t="shared" si="5"/>
        <v>0</v>
      </c>
      <c r="K155" s="292">
        <f t="shared" si="5"/>
        <v>0</v>
      </c>
      <c r="L155" s="292">
        <f t="shared" si="5"/>
        <v>0</v>
      </c>
      <c r="M155" s="292">
        <f t="shared" si="5"/>
        <v>0</v>
      </c>
      <c r="N155" s="293">
        <f t="shared" si="5"/>
        <v>0</v>
      </c>
      <c r="O155" s="294">
        <f t="shared" si="5"/>
        <v>0</v>
      </c>
      <c r="P155" s="1329"/>
      <c r="Q155" s="30">
        <f t="shared" ref="Q155:AB155" si="6">$N5</f>
        <v>0</v>
      </c>
      <c r="R155" s="28">
        <f t="shared" si="6"/>
        <v>0</v>
      </c>
      <c r="S155" s="28">
        <f t="shared" si="6"/>
        <v>0</v>
      </c>
      <c r="T155" s="28">
        <f t="shared" si="6"/>
        <v>0</v>
      </c>
      <c r="U155" s="28">
        <f t="shared" si="6"/>
        <v>0</v>
      </c>
      <c r="V155" s="28">
        <f t="shared" si="6"/>
        <v>0</v>
      </c>
      <c r="W155" s="28">
        <f t="shared" si="6"/>
        <v>0</v>
      </c>
      <c r="X155" s="28">
        <f t="shared" si="6"/>
        <v>0</v>
      </c>
      <c r="Y155" s="28">
        <f t="shared" si="6"/>
        <v>0</v>
      </c>
      <c r="Z155" s="295">
        <f t="shared" si="6"/>
        <v>0</v>
      </c>
      <c r="AA155" s="295">
        <f t="shared" si="6"/>
        <v>0</v>
      </c>
      <c r="AB155" s="9">
        <f t="shared" si="6"/>
        <v>0</v>
      </c>
      <c r="AC155" s="9"/>
      <c r="AD155" s="9"/>
    </row>
    <row r="156" spans="3:30" s="10" customFormat="1" ht="20.100000000000001" customHeight="1">
      <c r="C156" s="7" t="str">
        <f t="shared" si="3"/>
        <v>Recordable Injury frequency rate Target</v>
      </c>
      <c r="D156" s="118"/>
      <c r="E156" s="8" t="str">
        <f t="shared" si="4"/>
        <v>RIFR</v>
      </c>
      <c r="F156" s="296" t="str">
        <f t="shared" si="4"/>
        <v>SHE</v>
      </c>
      <c r="G156" s="297" t="str">
        <f t="shared" si="4"/>
        <v>&lt;</v>
      </c>
      <c r="H156" s="780">
        <f t="shared" si="5"/>
        <v>0.14000000000000001</v>
      </c>
      <c r="I156" s="291">
        <f t="shared" si="5"/>
        <v>0.14000000000000001</v>
      </c>
      <c r="J156" s="292">
        <f t="shared" si="5"/>
        <v>0.14000000000000001</v>
      </c>
      <c r="K156" s="292">
        <f t="shared" si="5"/>
        <v>0.14000000000000001</v>
      </c>
      <c r="L156" s="292">
        <f t="shared" si="5"/>
        <v>0.14000000000000001</v>
      </c>
      <c r="M156" s="292">
        <f t="shared" si="5"/>
        <v>0.14000000000000001</v>
      </c>
      <c r="N156" s="293">
        <f t="shared" si="5"/>
        <v>0.14000000000000001</v>
      </c>
      <c r="O156" s="294">
        <f t="shared" si="5"/>
        <v>0.14000000000000001</v>
      </c>
      <c r="P156" s="1329"/>
      <c r="Q156" s="30">
        <f t="shared" ref="Q156:AB156" si="7">$N6</f>
        <v>0.14000000000000001</v>
      </c>
      <c r="R156" s="28">
        <f t="shared" si="7"/>
        <v>0.14000000000000001</v>
      </c>
      <c r="S156" s="28">
        <f t="shared" si="7"/>
        <v>0.14000000000000001</v>
      </c>
      <c r="T156" s="28">
        <f t="shared" si="7"/>
        <v>0.14000000000000001</v>
      </c>
      <c r="U156" s="28">
        <f t="shared" si="7"/>
        <v>0.14000000000000001</v>
      </c>
      <c r="V156" s="28">
        <f t="shared" si="7"/>
        <v>0.14000000000000001</v>
      </c>
      <c r="W156" s="28">
        <f t="shared" si="7"/>
        <v>0.14000000000000001</v>
      </c>
      <c r="X156" s="28">
        <f t="shared" si="7"/>
        <v>0.14000000000000001</v>
      </c>
      <c r="Y156" s="28">
        <f t="shared" si="7"/>
        <v>0.14000000000000001</v>
      </c>
      <c r="Z156" s="295">
        <f t="shared" si="7"/>
        <v>0.14000000000000001</v>
      </c>
      <c r="AA156" s="295">
        <f t="shared" si="7"/>
        <v>0.14000000000000001</v>
      </c>
      <c r="AB156" s="9">
        <f t="shared" si="7"/>
        <v>0.14000000000000001</v>
      </c>
      <c r="AC156" s="9"/>
      <c r="AD156" s="9"/>
    </row>
    <row r="157" spans="3:30" s="10" customFormat="1" ht="20.100000000000001" customHeight="1">
      <c r="C157" s="7" t="str">
        <f t="shared" si="3"/>
        <v>Energy Consumption / ton of production Target</v>
      </c>
      <c r="D157" s="118"/>
      <c r="E157" s="8" t="str">
        <f t="shared" si="4"/>
        <v>GJ/T</v>
      </c>
      <c r="F157" s="296" t="str">
        <f t="shared" si="4"/>
        <v>SHE</v>
      </c>
      <c r="G157" s="297" t="str">
        <f t="shared" si="4"/>
        <v>&lt;</v>
      </c>
      <c r="H157" s="291">
        <f t="shared" si="5"/>
        <v>4.58</v>
      </c>
      <c r="I157" s="291">
        <f t="shared" si="5"/>
        <v>4.58</v>
      </c>
      <c r="J157" s="292">
        <f t="shared" si="5"/>
        <v>4.58</v>
      </c>
      <c r="K157" s="292">
        <f t="shared" si="5"/>
        <v>4.58</v>
      </c>
      <c r="L157" s="292">
        <f t="shared" si="5"/>
        <v>4.58</v>
      </c>
      <c r="M157" s="292">
        <f t="shared" si="5"/>
        <v>4.58</v>
      </c>
      <c r="N157" s="293">
        <f t="shared" si="5"/>
        <v>4.58</v>
      </c>
      <c r="O157" s="294">
        <f t="shared" si="5"/>
        <v>4.58</v>
      </c>
      <c r="P157" s="1329"/>
      <c r="Q157" s="30">
        <f t="shared" ref="Q157:AB157" si="8">$N7</f>
        <v>4.58</v>
      </c>
      <c r="R157" s="28">
        <f t="shared" si="8"/>
        <v>4.58</v>
      </c>
      <c r="S157" s="28">
        <f t="shared" si="8"/>
        <v>4.58</v>
      </c>
      <c r="T157" s="28">
        <f t="shared" si="8"/>
        <v>4.58</v>
      </c>
      <c r="U157" s="28">
        <f t="shared" si="8"/>
        <v>4.58</v>
      </c>
      <c r="V157" s="28">
        <f t="shared" si="8"/>
        <v>4.58</v>
      </c>
      <c r="W157" s="28">
        <f t="shared" si="8"/>
        <v>4.58</v>
      </c>
      <c r="X157" s="28">
        <f t="shared" si="8"/>
        <v>4.58</v>
      </c>
      <c r="Y157" s="28">
        <f t="shared" si="8"/>
        <v>4.58</v>
      </c>
      <c r="Z157" s="295">
        <f t="shared" si="8"/>
        <v>4.58</v>
      </c>
      <c r="AA157" s="295">
        <f t="shared" si="8"/>
        <v>4.58</v>
      </c>
      <c r="AB157" s="9">
        <f t="shared" si="8"/>
        <v>4.58</v>
      </c>
      <c r="AC157" s="9"/>
      <c r="AD157" s="9"/>
    </row>
    <row r="158" spans="3:30" s="10" customFormat="1" ht="20.100000000000001" customHeight="1">
      <c r="C158" s="7" t="str">
        <f t="shared" si="3"/>
        <v>Water Withdrawal / ton of production  Target</v>
      </c>
      <c r="D158" s="118"/>
      <c r="E158" s="8" t="str">
        <f t="shared" si="4"/>
        <v>M3/T</v>
      </c>
      <c r="F158" s="296" t="str">
        <f t="shared" si="4"/>
        <v>SHE</v>
      </c>
      <c r="G158" s="297" t="str">
        <f t="shared" si="4"/>
        <v>&lt;</v>
      </c>
      <c r="H158" s="780">
        <f t="shared" si="5"/>
        <v>3.4</v>
      </c>
      <c r="I158" s="291">
        <f t="shared" si="5"/>
        <v>3.4</v>
      </c>
      <c r="J158" s="292">
        <f t="shared" si="5"/>
        <v>3.4</v>
      </c>
      <c r="K158" s="292">
        <f t="shared" si="5"/>
        <v>3.4</v>
      </c>
      <c r="L158" s="292">
        <f t="shared" si="5"/>
        <v>3.4</v>
      </c>
      <c r="M158" s="292">
        <f t="shared" si="5"/>
        <v>3.4</v>
      </c>
      <c r="N158" s="293">
        <f t="shared" si="5"/>
        <v>3.4</v>
      </c>
      <c r="O158" s="294">
        <f t="shared" si="5"/>
        <v>3.4</v>
      </c>
      <c r="P158" s="1329"/>
      <c r="Q158" s="30">
        <f t="shared" ref="Q158:AB158" si="9">$N8</f>
        <v>3.4</v>
      </c>
      <c r="R158" s="28">
        <f t="shared" si="9"/>
        <v>3.4</v>
      </c>
      <c r="S158" s="28">
        <f t="shared" si="9"/>
        <v>3.4</v>
      </c>
      <c r="T158" s="28">
        <f t="shared" si="9"/>
        <v>3.4</v>
      </c>
      <c r="U158" s="28">
        <f t="shared" si="9"/>
        <v>3.4</v>
      </c>
      <c r="V158" s="28">
        <f t="shared" si="9"/>
        <v>3.4</v>
      </c>
      <c r="W158" s="28">
        <f t="shared" si="9"/>
        <v>3.4</v>
      </c>
      <c r="X158" s="28">
        <f t="shared" si="9"/>
        <v>3.4</v>
      </c>
      <c r="Y158" s="28">
        <f t="shared" si="9"/>
        <v>3.4</v>
      </c>
      <c r="Z158" s="295">
        <f t="shared" si="9"/>
        <v>3.4</v>
      </c>
      <c r="AA158" s="295">
        <f t="shared" si="9"/>
        <v>3.4</v>
      </c>
      <c r="AB158" s="9">
        <f t="shared" si="9"/>
        <v>3.4</v>
      </c>
      <c r="AC158" s="9"/>
      <c r="AD158" s="9"/>
    </row>
    <row r="159" spans="3:30" s="10" customFormat="1" ht="20.100000000000001" customHeight="1">
      <c r="C159" s="7" t="str">
        <f t="shared" si="3"/>
        <v>Behavioural Feedback Session Target</v>
      </c>
      <c r="D159" s="118"/>
      <c r="E159" s="8" t="str">
        <f t="shared" si="4"/>
        <v>Rate</v>
      </c>
      <c r="F159" s="296" t="str">
        <f t="shared" si="4"/>
        <v>SHE</v>
      </c>
      <c r="G159" s="297" t="str">
        <f t="shared" si="4"/>
        <v>&gt;</v>
      </c>
      <c r="H159" s="291">
        <f t="shared" si="5"/>
        <v>8.82</v>
      </c>
      <c r="I159" s="291">
        <f t="shared" si="5"/>
        <v>8.82</v>
      </c>
      <c r="J159" s="292">
        <f t="shared" si="5"/>
        <v>8.82</v>
      </c>
      <c r="K159" s="292">
        <f t="shared" si="5"/>
        <v>8.82</v>
      </c>
      <c r="L159" s="292">
        <f t="shared" si="5"/>
        <v>8.82</v>
      </c>
      <c r="M159" s="292">
        <f t="shared" si="5"/>
        <v>8.82</v>
      </c>
      <c r="N159" s="293">
        <f t="shared" si="5"/>
        <v>8.82</v>
      </c>
      <c r="O159" s="294">
        <f t="shared" si="5"/>
        <v>8.82</v>
      </c>
      <c r="P159" s="1329"/>
      <c r="Q159" s="30">
        <f t="shared" ref="Q159:AB159" si="10">$N9</f>
        <v>8.82</v>
      </c>
      <c r="R159" s="28">
        <f t="shared" si="10"/>
        <v>8.82</v>
      </c>
      <c r="S159" s="28">
        <f t="shared" si="10"/>
        <v>8.82</v>
      </c>
      <c r="T159" s="28">
        <f t="shared" si="10"/>
        <v>8.82</v>
      </c>
      <c r="U159" s="28">
        <f t="shared" si="10"/>
        <v>8.82</v>
      </c>
      <c r="V159" s="28">
        <f t="shared" si="10"/>
        <v>8.82</v>
      </c>
      <c r="W159" s="28">
        <f t="shared" si="10"/>
        <v>8.82</v>
      </c>
      <c r="X159" s="28">
        <f t="shared" si="10"/>
        <v>8.82</v>
      </c>
      <c r="Y159" s="28">
        <f t="shared" si="10"/>
        <v>8.82</v>
      </c>
      <c r="Z159" s="295">
        <f t="shared" si="10"/>
        <v>8.82</v>
      </c>
      <c r="AA159" s="295">
        <f t="shared" si="10"/>
        <v>8.82</v>
      </c>
      <c r="AB159" s="9">
        <f t="shared" si="10"/>
        <v>8.82</v>
      </c>
      <c r="AC159" s="9"/>
      <c r="AD159" s="9"/>
    </row>
    <row r="160" spans="3:30" s="10" customFormat="1" ht="20.100000000000001" customHeight="1">
      <c r="C160" s="7" t="str">
        <f t="shared" si="3"/>
        <v>Waste for disposal Target</v>
      </c>
      <c r="D160" s="118"/>
      <c r="E160" s="8" t="str">
        <f t="shared" si="4"/>
        <v>Ton</v>
      </c>
      <c r="F160" s="296" t="str">
        <f t="shared" si="4"/>
        <v>SHE</v>
      </c>
      <c r="G160" s="297" t="str">
        <f t="shared" si="4"/>
        <v>&lt;</v>
      </c>
      <c r="H160" s="780">
        <f t="shared" si="5"/>
        <v>114</v>
      </c>
      <c r="I160" s="291">
        <f t="shared" si="5"/>
        <v>114</v>
      </c>
      <c r="J160" s="292">
        <f t="shared" si="5"/>
        <v>114</v>
      </c>
      <c r="K160" s="292">
        <f t="shared" si="5"/>
        <v>114</v>
      </c>
      <c r="L160" s="292">
        <f t="shared" si="5"/>
        <v>114</v>
      </c>
      <c r="M160" s="292">
        <f t="shared" si="5"/>
        <v>114</v>
      </c>
      <c r="N160" s="293">
        <f t="shared" si="5"/>
        <v>114</v>
      </c>
      <c r="O160" s="294">
        <f t="shared" si="5"/>
        <v>114</v>
      </c>
      <c r="P160" s="1329"/>
      <c r="Q160" s="30">
        <f t="shared" ref="Q160:AB160" si="11">$N10</f>
        <v>114</v>
      </c>
      <c r="R160" s="28">
        <f t="shared" si="11"/>
        <v>114</v>
      </c>
      <c r="S160" s="28">
        <f t="shared" si="11"/>
        <v>114</v>
      </c>
      <c r="T160" s="28">
        <f t="shared" si="11"/>
        <v>114</v>
      </c>
      <c r="U160" s="28">
        <f t="shared" si="11"/>
        <v>114</v>
      </c>
      <c r="V160" s="28">
        <f t="shared" si="11"/>
        <v>114</v>
      </c>
      <c r="W160" s="28">
        <f t="shared" si="11"/>
        <v>114</v>
      </c>
      <c r="X160" s="28">
        <f t="shared" si="11"/>
        <v>114</v>
      </c>
      <c r="Y160" s="28">
        <f t="shared" si="11"/>
        <v>114</v>
      </c>
      <c r="Z160" s="295">
        <f t="shared" si="11"/>
        <v>114</v>
      </c>
      <c r="AA160" s="295">
        <f t="shared" si="11"/>
        <v>114</v>
      </c>
      <c r="AB160" s="9">
        <f t="shared" si="11"/>
        <v>114</v>
      </c>
      <c r="AC160" s="9"/>
      <c r="AD160" s="9"/>
    </row>
    <row r="161" spans="3:30" s="10" customFormat="1" ht="20.100000000000001" customHeight="1">
      <c r="C161" s="7" t="str">
        <f t="shared" si="3"/>
        <v>Green House Gas Emission Target</v>
      </c>
      <c r="D161" s="118"/>
      <c r="E161" s="8" t="str">
        <f t="shared" si="4"/>
        <v>kg CO2/t</v>
      </c>
      <c r="F161" s="296" t="str">
        <f t="shared" si="4"/>
        <v>SHE</v>
      </c>
      <c r="G161" s="297" t="str">
        <f t="shared" si="4"/>
        <v>&lt;</v>
      </c>
      <c r="H161" s="291">
        <f t="shared" si="5"/>
        <v>270.33125826635228</v>
      </c>
      <c r="I161" s="291">
        <f t="shared" si="5"/>
        <v>270.33125826635228</v>
      </c>
      <c r="J161" s="292">
        <f t="shared" si="5"/>
        <v>270.33125826635228</v>
      </c>
      <c r="K161" s="292">
        <f t="shared" si="5"/>
        <v>270.33125826635228</v>
      </c>
      <c r="L161" s="292">
        <f t="shared" si="5"/>
        <v>270.33125826635228</v>
      </c>
      <c r="M161" s="292">
        <f t="shared" si="5"/>
        <v>270.33125826635228</v>
      </c>
      <c r="N161" s="293">
        <f t="shared" si="5"/>
        <v>270.33125826635228</v>
      </c>
      <c r="O161" s="294">
        <f t="shared" si="5"/>
        <v>270.33125826635228</v>
      </c>
      <c r="P161" s="1329"/>
      <c r="Q161" s="30">
        <f t="shared" ref="Q161:AB161" si="12">$N11</f>
        <v>270.33125826635228</v>
      </c>
      <c r="R161" s="28">
        <f t="shared" si="12"/>
        <v>270.33125826635228</v>
      </c>
      <c r="S161" s="28">
        <f t="shared" si="12"/>
        <v>270.33125826635228</v>
      </c>
      <c r="T161" s="28">
        <f t="shared" si="12"/>
        <v>270.33125826635228</v>
      </c>
      <c r="U161" s="28">
        <f t="shared" si="12"/>
        <v>270.33125826635228</v>
      </c>
      <c r="V161" s="28">
        <f t="shared" si="12"/>
        <v>270.33125826635228</v>
      </c>
      <c r="W161" s="28">
        <f t="shared" si="12"/>
        <v>270.33125826635228</v>
      </c>
      <c r="X161" s="28">
        <f t="shared" si="12"/>
        <v>270.33125826635228</v>
      </c>
      <c r="Y161" s="28">
        <f t="shared" si="12"/>
        <v>270.33125826635228</v>
      </c>
      <c r="Z161" s="295">
        <f t="shared" si="12"/>
        <v>270.33125826635228</v>
      </c>
      <c r="AA161" s="295">
        <f t="shared" si="12"/>
        <v>270.33125826635228</v>
      </c>
      <c r="AB161" s="9">
        <f t="shared" si="12"/>
        <v>270.33125826635228</v>
      </c>
      <c r="AC161" s="9"/>
      <c r="AD161" s="9"/>
    </row>
    <row r="162" spans="3:30" ht="20.100000000000001" customHeight="1">
      <c r="C162" s="298" t="str">
        <f t="shared" si="3"/>
        <v>MOTIVATION Target</v>
      </c>
      <c r="D162" s="299"/>
      <c r="E162" s="300" t="s">
        <v>16</v>
      </c>
      <c r="F162" s="301" t="s">
        <v>16</v>
      </c>
      <c r="G162" s="302" t="s">
        <v>16</v>
      </c>
      <c r="H162" s="787">
        <f t="shared" si="5"/>
        <v>0</v>
      </c>
      <c r="I162" s="29">
        <f t="shared" si="5"/>
        <v>0</v>
      </c>
      <c r="J162" s="303">
        <f t="shared" si="5"/>
        <v>0</v>
      </c>
      <c r="K162" s="303">
        <f t="shared" si="5"/>
        <v>0</v>
      </c>
      <c r="L162" s="303">
        <f t="shared" si="5"/>
        <v>0</v>
      </c>
      <c r="M162" s="303">
        <f t="shared" si="5"/>
        <v>0</v>
      </c>
      <c r="N162" s="304">
        <f t="shared" si="5"/>
        <v>0</v>
      </c>
      <c r="O162" s="305">
        <f t="shared" si="5"/>
        <v>0</v>
      </c>
      <c r="P162" s="1319"/>
      <c r="Q162" s="306">
        <f t="shared" ref="Q162:AB162" si="13">$N12</f>
        <v>0</v>
      </c>
      <c r="R162" s="29">
        <f t="shared" si="13"/>
        <v>0</v>
      </c>
      <c r="S162" s="29">
        <f t="shared" si="13"/>
        <v>0</v>
      </c>
      <c r="T162" s="29">
        <f t="shared" si="13"/>
        <v>0</v>
      </c>
      <c r="U162" s="29">
        <f t="shared" si="13"/>
        <v>0</v>
      </c>
      <c r="V162" s="29">
        <f t="shared" si="13"/>
        <v>0</v>
      </c>
      <c r="W162" s="29">
        <f t="shared" si="13"/>
        <v>0</v>
      </c>
      <c r="X162" s="29">
        <f t="shared" si="13"/>
        <v>0</v>
      </c>
      <c r="Y162" s="29">
        <f t="shared" si="13"/>
        <v>0</v>
      </c>
      <c r="Z162" s="307">
        <f t="shared" si="13"/>
        <v>0</v>
      </c>
      <c r="AA162" s="307">
        <f t="shared" si="13"/>
        <v>0</v>
      </c>
      <c r="AB162" s="11">
        <f t="shared" si="13"/>
        <v>0</v>
      </c>
      <c r="AC162" s="11"/>
      <c r="AD162" s="11"/>
    </row>
    <row r="163" spans="3:30" s="10" customFormat="1" ht="20.100000000000001" customHeight="1">
      <c r="C163" s="7" t="str">
        <f t="shared" si="3"/>
        <v>% Overtime inclusive Target</v>
      </c>
      <c r="D163" s="118"/>
      <c r="E163" s="8" t="str">
        <f>E13</f>
        <v>%</v>
      </c>
      <c r="F163" s="296" t="str">
        <f>F13</f>
        <v>HRM</v>
      </c>
      <c r="G163" s="297" t="str">
        <f>G13</f>
        <v>&lt;</v>
      </c>
      <c r="H163" s="780">
        <f t="shared" si="5"/>
        <v>2.5499999999999998E-2</v>
      </c>
      <c r="I163" s="291">
        <f t="shared" si="5"/>
        <v>2.5499999999999998E-2</v>
      </c>
      <c r="J163" s="292">
        <f t="shared" si="5"/>
        <v>2.5499999999999998E-2</v>
      </c>
      <c r="K163" s="292">
        <f t="shared" si="5"/>
        <v>2.5499999999999998E-2</v>
      </c>
      <c r="L163" s="292">
        <f t="shared" si="5"/>
        <v>2.5499999999999998E-2</v>
      </c>
      <c r="M163" s="292">
        <f t="shared" si="5"/>
        <v>2.5499999999999998E-2</v>
      </c>
      <c r="N163" s="293">
        <f t="shared" si="5"/>
        <v>2.5499999999999998E-2</v>
      </c>
      <c r="O163" s="294">
        <f t="shared" si="5"/>
        <v>2.5499999999999998E-2</v>
      </c>
      <c r="P163" s="1329"/>
      <c r="Q163" s="30">
        <f t="shared" ref="Q163:AB163" si="14">$N13</f>
        <v>2.5499999999999998E-2</v>
      </c>
      <c r="R163" s="30">
        <f t="shared" si="14"/>
        <v>2.5499999999999998E-2</v>
      </c>
      <c r="S163" s="28">
        <f t="shared" si="14"/>
        <v>2.5499999999999998E-2</v>
      </c>
      <c r="T163" s="28">
        <f t="shared" si="14"/>
        <v>2.5499999999999998E-2</v>
      </c>
      <c r="U163" s="28">
        <f t="shared" si="14"/>
        <v>2.5499999999999998E-2</v>
      </c>
      <c r="V163" s="28">
        <f t="shared" si="14"/>
        <v>2.5499999999999998E-2</v>
      </c>
      <c r="W163" s="28">
        <f t="shared" si="14"/>
        <v>2.5499999999999998E-2</v>
      </c>
      <c r="X163" s="28">
        <f t="shared" si="14"/>
        <v>2.5499999999999998E-2</v>
      </c>
      <c r="Y163" s="28">
        <f t="shared" si="14"/>
        <v>2.5499999999999998E-2</v>
      </c>
      <c r="Z163" s="295">
        <f t="shared" si="14"/>
        <v>2.5499999999999998E-2</v>
      </c>
      <c r="AA163" s="295">
        <f t="shared" si="14"/>
        <v>2.5499999999999998E-2</v>
      </c>
      <c r="AB163" s="9">
        <f t="shared" si="14"/>
        <v>2.5499999999999998E-2</v>
      </c>
      <c r="AC163" s="9"/>
      <c r="AD163" s="9"/>
    </row>
    <row r="164" spans="3:30" s="10" customFormat="1" ht="20.100000000000001" customHeight="1">
      <c r="C164" s="7" t="str">
        <f t="shared" ref="C164:C191" si="15">C15&amp;" Target"</f>
        <v>% Absenteeism Target</v>
      </c>
      <c r="D164" s="118"/>
      <c r="E164" s="8" t="str">
        <f>E38</f>
        <v>KNGN</v>
      </c>
      <c r="F164" s="296" t="str">
        <f>F38</f>
        <v>FC</v>
      </c>
      <c r="G164" s="297" t="str">
        <f>G38</f>
        <v>&gt;</v>
      </c>
      <c r="H164" s="749">
        <f t="shared" ref="H164:O173" si="16">$N15</f>
        <v>5.4000000000000003E-3</v>
      </c>
      <c r="I164" s="780">
        <f t="shared" si="16"/>
        <v>5.4000000000000003E-3</v>
      </c>
      <c r="J164" s="780">
        <f t="shared" si="16"/>
        <v>5.4000000000000003E-3</v>
      </c>
      <c r="K164" s="780">
        <f t="shared" si="16"/>
        <v>5.4000000000000003E-3</v>
      </c>
      <c r="L164" s="780">
        <f t="shared" si="16"/>
        <v>5.4000000000000003E-3</v>
      </c>
      <c r="M164" s="780">
        <f t="shared" si="16"/>
        <v>5.4000000000000003E-3</v>
      </c>
      <c r="N164" s="780">
        <f t="shared" si="16"/>
        <v>5.4000000000000003E-3</v>
      </c>
      <c r="O164" s="780">
        <f t="shared" si="16"/>
        <v>5.4000000000000003E-3</v>
      </c>
      <c r="P164" s="780"/>
      <c r="Q164" s="780">
        <f t="shared" ref="Q164:AB164" si="17">$N15</f>
        <v>5.4000000000000003E-3</v>
      </c>
      <c r="R164" s="780">
        <f t="shared" si="17"/>
        <v>5.4000000000000003E-3</v>
      </c>
      <c r="S164" s="780">
        <f t="shared" si="17"/>
        <v>5.4000000000000003E-3</v>
      </c>
      <c r="T164" s="780">
        <f t="shared" si="17"/>
        <v>5.4000000000000003E-3</v>
      </c>
      <c r="U164" s="780">
        <f t="shared" si="17"/>
        <v>5.4000000000000003E-3</v>
      </c>
      <c r="V164" s="780">
        <f t="shared" si="17"/>
        <v>5.4000000000000003E-3</v>
      </c>
      <c r="W164" s="780">
        <f t="shared" si="17"/>
        <v>5.4000000000000003E-3</v>
      </c>
      <c r="X164" s="780">
        <f t="shared" si="17"/>
        <v>5.4000000000000003E-3</v>
      </c>
      <c r="Y164" s="780">
        <f t="shared" si="17"/>
        <v>5.4000000000000003E-3</v>
      </c>
      <c r="Z164" s="780">
        <f t="shared" si="17"/>
        <v>5.4000000000000003E-3</v>
      </c>
      <c r="AA164" s="780">
        <f t="shared" si="17"/>
        <v>5.4000000000000003E-3</v>
      </c>
      <c r="AB164" s="780">
        <f t="shared" si="17"/>
        <v>5.4000000000000003E-3</v>
      </c>
      <c r="AC164" s="9"/>
      <c r="AD164" s="9"/>
    </row>
    <row r="165" spans="3:30" s="10" customFormat="1" ht="20.100000000000001" customHeight="1">
      <c r="C165" s="7" t="str">
        <f t="shared" si="15"/>
        <v>Temporary staff usage Target</v>
      </c>
      <c r="D165" s="118"/>
      <c r="E165" s="8" t="str">
        <f t="shared" ref="E165:G166" si="18">E16</f>
        <v>%</v>
      </c>
      <c r="F165" s="296" t="str">
        <f t="shared" si="18"/>
        <v>HRM</v>
      </c>
      <c r="G165" s="297" t="str">
        <f t="shared" si="18"/>
        <v>&lt;</v>
      </c>
      <c r="H165" s="786">
        <f t="shared" si="16"/>
        <v>0.183</v>
      </c>
      <c r="I165" s="291">
        <f t="shared" si="16"/>
        <v>0.183</v>
      </c>
      <c r="J165" s="292">
        <f t="shared" si="16"/>
        <v>0.183</v>
      </c>
      <c r="K165" s="292">
        <f t="shared" si="16"/>
        <v>0.183</v>
      </c>
      <c r="L165" s="292">
        <f t="shared" si="16"/>
        <v>0.183</v>
      </c>
      <c r="M165" s="292">
        <f t="shared" si="16"/>
        <v>0.183</v>
      </c>
      <c r="N165" s="293">
        <f t="shared" si="16"/>
        <v>0.183</v>
      </c>
      <c r="O165" s="294">
        <f t="shared" si="16"/>
        <v>0.183</v>
      </c>
      <c r="P165" s="1329"/>
      <c r="Q165" s="30">
        <f t="shared" ref="Q165:AB165" si="19">$N16</f>
        <v>0.183</v>
      </c>
      <c r="R165" s="28">
        <f t="shared" si="19"/>
        <v>0.183</v>
      </c>
      <c r="S165" s="28">
        <f t="shared" si="19"/>
        <v>0.183</v>
      </c>
      <c r="T165" s="28">
        <f t="shared" si="19"/>
        <v>0.183</v>
      </c>
      <c r="U165" s="28">
        <f t="shared" si="19"/>
        <v>0.183</v>
      </c>
      <c r="V165" s="28">
        <f t="shared" si="19"/>
        <v>0.183</v>
      </c>
      <c r="W165" s="28">
        <f t="shared" si="19"/>
        <v>0.183</v>
      </c>
      <c r="X165" s="28">
        <f t="shared" si="19"/>
        <v>0.183</v>
      </c>
      <c r="Y165" s="28">
        <f t="shared" si="19"/>
        <v>0.183</v>
      </c>
      <c r="Z165" s="295">
        <f t="shared" si="19"/>
        <v>0.183</v>
      </c>
      <c r="AA165" s="295">
        <f t="shared" si="19"/>
        <v>0.183</v>
      </c>
      <c r="AB165" s="9">
        <f t="shared" si="19"/>
        <v>0.183</v>
      </c>
      <c r="AC165" s="9"/>
      <c r="AD165" s="9"/>
    </row>
    <row r="166" spans="3:30" s="10" customFormat="1" ht="20.100000000000001" customHeight="1">
      <c r="C166" s="7" t="str">
        <f t="shared" si="15"/>
        <v>Employee Engagement  Target</v>
      </c>
      <c r="D166" s="118"/>
      <c r="E166" s="8" t="str">
        <f t="shared" si="18"/>
        <v>%</v>
      </c>
      <c r="F166" s="296" t="str">
        <f t="shared" si="18"/>
        <v>HRM</v>
      </c>
      <c r="G166" s="297" t="str">
        <f t="shared" si="18"/>
        <v>&gt;</v>
      </c>
      <c r="H166" s="291">
        <f t="shared" si="16"/>
        <v>0</v>
      </c>
      <c r="I166" s="291">
        <f t="shared" si="16"/>
        <v>0</v>
      </c>
      <c r="J166" s="292">
        <f t="shared" si="16"/>
        <v>0</v>
      </c>
      <c r="K166" s="292">
        <f t="shared" si="16"/>
        <v>0</v>
      </c>
      <c r="L166" s="292">
        <f t="shared" si="16"/>
        <v>0</v>
      </c>
      <c r="M166" s="292">
        <f t="shared" si="16"/>
        <v>0</v>
      </c>
      <c r="N166" s="293">
        <f t="shared" si="16"/>
        <v>0</v>
      </c>
      <c r="O166" s="294">
        <f t="shared" si="16"/>
        <v>0</v>
      </c>
      <c r="P166" s="1329"/>
      <c r="Q166" s="30">
        <f t="shared" ref="Q166:AB166" si="20">$N17</f>
        <v>0</v>
      </c>
      <c r="R166" s="28">
        <f t="shared" si="20"/>
        <v>0</v>
      </c>
      <c r="S166" s="28">
        <f t="shared" si="20"/>
        <v>0</v>
      </c>
      <c r="T166" s="28">
        <f t="shared" si="20"/>
        <v>0</v>
      </c>
      <c r="U166" s="28">
        <f t="shared" si="20"/>
        <v>0</v>
      </c>
      <c r="V166" s="28">
        <f t="shared" si="20"/>
        <v>0</v>
      </c>
      <c r="W166" s="28">
        <f t="shared" si="20"/>
        <v>0</v>
      </c>
      <c r="X166" s="28">
        <f t="shared" si="20"/>
        <v>0</v>
      </c>
      <c r="Y166" s="28">
        <f t="shared" si="20"/>
        <v>0</v>
      </c>
      <c r="Z166" s="295">
        <f t="shared" si="20"/>
        <v>0</v>
      </c>
      <c r="AA166" s="295">
        <f t="shared" si="20"/>
        <v>0</v>
      </c>
      <c r="AB166" s="9">
        <f t="shared" si="20"/>
        <v>0</v>
      </c>
      <c r="AC166" s="9"/>
      <c r="AD166" s="9"/>
    </row>
    <row r="167" spans="3:30" s="252" customFormat="1" ht="20.100000000000001" customHeight="1">
      <c r="C167" s="308" t="str">
        <f t="shared" si="15"/>
        <v>QUALITY MANAGEMENT Target</v>
      </c>
      <c r="D167" s="309"/>
      <c r="E167" s="310" t="s">
        <v>16</v>
      </c>
      <c r="F167" s="311" t="s">
        <v>16</v>
      </c>
      <c r="G167" s="312" t="s">
        <v>16</v>
      </c>
      <c r="H167" s="785">
        <f t="shared" si="16"/>
        <v>0</v>
      </c>
      <c r="I167" s="31">
        <f t="shared" si="16"/>
        <v>0</v>
      </c>
      <c r="J167" s="313">
        <f t="shared" si="16"/>
        <v>0</v>
      </c>
      <c r="K167" s="313">
        <f t="shared" si="16"/>
        <v>0</v>
      </c>
      <c r="L167" s="313">
        <f t="shared" si="16"/>
        <v>0</v>
      </c>
      <c r="M167" s="313">
        <f t="shared" si="16"/>
        <v>0</v>
      </c>
      <c r="N167" s="314">
        <f t="shared" si="16"/>
        <v>0</v>
      </c>
      <c r="O167" s="315">
        <f t="shared" si="16"/>
        <v>0</v>
      </c>
      <c r="P167" s="1320"/>
      <c r="Q167" s="316">
        <f t="shared" ref="Q167:AB167" si="21">$N18</f>
        <v>0</v>
      </c>
      <c r="R167" s="31">
        <f t="shared" si="21"/>
        <v>0</v>
      </c>
      <c r="S167" s="31">
        <f t="shared" si="21"/>
        <v>0</v>
      </c>
      <c r="T167" s="31">
        <f t="shared" si="21"/>
        <v>0</v>
      </c>
      <c r="U167" s="31">
        <f t="shared" si="21"/>
        <v>0</v>
      </c>
      <c r="V167" s="31">
        <f t="shared" si="21"/>
        <v>0</v>
      </c>
      <c r="W167" s="31">
        <f t="shared" si="21"/>
        <v>0</v>
      </c>
      <c r="X167" s="31">
        <f t="shared" si="21"/>
        <v>0</v>
      </c>
      <c r="Y167" s="31">
        <f t="shared" si="21"/>
        <v>0</v>
      </c>
      <c r="Z167" s="317">
        <f t="shared" si="21"/>
        <v>0</v>
      </c>
      <c r="AA167" s="317">
        <f t="shared" si="21"/>
        <v>0</v>
      </c>
      <c r="AB167" s="12">
        <f t="shared" si="21"/>
        <v>0</v>
      </c>
      <c r="AC167" s="12"/>
      <c r="AD167" s="12"/>
    </row>
    <row r="168" spans="3:30" ht="20.100000000000001" customHeight="1">
      <c r="C168" s="13" t="str">
        <f t="shared" si="15"/>
        <v>Consumer Complaints (Pulse) Target</v>
      </c>
      <c r="D168" s="318"/>
      <c r="E168" s="319" t="str">
        <f t="shared" ref="E168:G174" si="22">E19</f>
        <v>#</v>
      </c>
      <c r="F168" s="320" t="str">
        <f t="shared" si="22"/>
        <v>QAM</v>
      </c>
      <c r="G168" s="321" t="str">
        <f t="shared" si="22"/>
        <v>&lt;</v>
      </c>
      <c r="H168" s="780">
        <f t="shared" si="16"/>
        <v>113</v>
      </c>
      <c r="I168" s="291">
        <f t="shared" si="16"/>
        <v>113</v>
      </c>
      <c r="J168" s="292">
        <f t="shared" si="16"/>
        <v>113</v>
      </c>
      <c r="K168" s="292">
        <f t="shared" si="16"/>
        <v>113</v>
      </c>
      <c r="L168" s="292">
        <f t="shared" si="16"/>
        <v>113</v>
      </c>
      <c r="M168" s="292">
        <f t="shared" si="16"/>
        <v>113</v>
      </c>
      <c r="N168" s="322">
        <f t="shared" si="16"/>
        <v>113</v>
      </c>
      <c r="O168" s="323">
        <f t="shared" si="16"/>
        <v>113</v>
      </c>
      <c r="P168" s="323"/>
      <c r="Q168" s="323">
        <f t="shared" ref="Q168:AB168" si="23">$N19</f>
        <v>113</v>
      </c>
      <c r="R168" s="323">
        <f t="shared" si="23"/>
        <v>113</v>
      </c>
      <c r="S168" s="323">
        <f t="shared" si="23"/>
        <v>113</v>
      </c>
      <c r="T168" s="323">
        <f t="shared" si="23"/>
        <v>113</v>
      </c>
      <c r="U168" s="323">
        <f t="shared" si="23"/>
        <v>113</v>
      </c>
      <c r="V168" s="323">
        <f t="shared" si="23"/>
        <v>113</v>
      </c>
      <c r="W168" s="323">
        <f t="shared" si="23"/>
        <v>113</v>
      </c>
      <c r="X168" s="323">
        <f t="shared" si="23"/>
        <v>113</v>
      </c>
      <c r="Y168" s="323">
        <f t="shared" si="23"/>
        <v>113</v>
      </c>
      <c r="Z168" s="323">
        <f t="shared" si="23"/>
        <v>113</v>
      </c>
      <c r="AA168" s="323">
        <f t="shared" si="23"/>
        <v>113</v>
      </c>
      <c r="AB168" s="323">
        <f t="shared" si="23"/>
        <v>113</v>
      </c>
      <c r="AC168" s="18"/>
      <c r="AD168" s="18"/>
    </row>
    <row r="169" spans="3:30" ht="20.100000000000001" customHeight="1">
      <c r="C169" s="13" t="str">
        <f t="shared" si="15"/>
        <v>First Time Right (Pulse) Target</v>
      </c>
      <c r="D169" s="318"/>
      <c r="E169" s="319" t="str">
        <f t="shared" si="22"/>
        <v>%</v>
      </c>
      <c r="F169" s="320" t="str">
        <f t="shared" si="22"/>
        <v>QAM</v>
      </c>
      <c r="G169" s="321" t="str">
        <f t="shared" si="22"/>
        <v>&gt;</v>
      </c>
      <c r="H169" s="780">
        <f t="shared" si="16"/>
        <v>0.99990000000000001</v>
      </c>
      <c r="I169" s="291">
        <f t="shared" si="16"/>
        <v>0.99990000000000001</v>
      </c>
      <c r="J169" s="292">
        <f t="shared" si="16"/>
        <v>0.99990000000000001</v>
      </c>
      <c r="K169" s="292">
        <f t="shared" si="16"/>
        <v>0.99990000000000001</v>
      </c>
      <c r="L169" s="292">
        <f t="shared" si="16"/>
        <v>0.99990000000000001</v>
      </c>
      <c r="M169" s="292">
        <f t="shared" si="16"/>
        <v>0.99990000000000001</v>
      </c>
      <c r="N169" s="322">
        <f t="shared" si="16"/>
        <v>0.99990000000000001</v>
      </c>
      <c r="O169" s="324">
        <f t="shared" si="16"/>
        <v>0.99990000000000001</v>
      </c>
      <c r="P169" s="1330"/>
      <c r="Q169" s="33">
        <f t="shared" ref="Q169:AB169" si="24">$N20</f>
        <v>0.99990000000000001</v>
      </c>
      <c r="R169" s="32">
        <f t="shared" si="24"/>
        <v>0.99990000000000001</v>
      </c>
      <c r="S169" s="32">
        <f t="shared" si="24"/>
        <v>0.99990000000000001</v>
      </c>
      <c r="T169" s="32">
        <f t="shared" si="24"/>
        <v>0.99990000000000001</v>
      </c>
      <c r="U169" s="32">
        <f t="shared" si="24"/>
        <v>0.99990000000000001</v>
      </c>
      <c r="V169" s="32">
        <f t="shared" si="24"/>
        <v>0.99990000000000001</v>
      </c>
      <c r="W169" s="32">
        <f t="shared" si="24"/>
        <v>0.99990000000000001</v>
      </c>
      <c r="X169" s="32">
        <f t="shared" si="24"/>
        <v>0.99990000000000001</v>
      </c>
      <c r="Y169" s="32">
        <f t="shared" si="24"/>
        <v>0.99990000000000001</v>
      </c>
      <c r="Z169" s="325">
        <f t="shared" si="24"/>
        <v>0.99990000000000001</v>
      </c>
      <c r="AA169" s="325">
        <f t="shared" si="24"/>
        <v>0.99990000000000001</v>
      </c>
      <c r="AB169" s="18">
        <f t="shared" si="24"/>
        <v>0.99990000000000001</v>
      </c>
      <c r="AC169" s="18"/>
      <c r="AD169" s="18"/>
    </row>
    <row r="170" spans="3:30" ht="20.100000000000001" customHeight="1">
      <c r="C170" s="13" t="str">
        <f t="shared" si="15"/>
        <v>Foreign Body Complaints (Factory related) Target</v>
      </c>
      <c r="D170" s="318"/>
      <c r="E170" s="319" t="str">
        <f t="shared" si="22"/>
        <v>#</v>
      </c>
      <c r="F170" s="320" t="str">
        <f t="shared" si="22"/>
        <v>QAM</v>
      </c>
      <c r="G170" s="321" t="str">
        <f t="shared" si="22"/>
        <v>&lt;</v>
      </c>
      <c r="H170" s="291">
        <f t="shared" si="16"/>
        <v>13</v>
      </c>
      <c r="I170" s="291">
        <f t="shared" si="16"/>
        <v>13</v>
      </c>
      <c r="J170" s="292">
        <f t="shared" si="16"/>
        <v>13</v>
      </c>
      <c r="K170" s="292">
        <f t="shared" si="16"/>
        <v>13</v>
      </c>
      <c r="L170" s="292">
        <f t="shared" si="16"/>
        <v>13</v>
      </c>
      <c r="M170" s="292">
        <f t="shared" si="16"/>
        <v>13</v>
      </c>
      <c r="N170" s="322">
        <f t="shared" si="16"/>
        <v>13</v>
      </c>
      <c r="O170" s="324">
        <f t="shared" si="16"/>
        <v>13</v>
      </c>
      <c r="P170" s="1330"/>
      <c r="Q170" s="33">
        <f t="shared" ref="Q170:AB170" si="25">$N21</f>
        <v>13</v>
      </c>
      <c r="R170" s="32">
        <f t="shared" si="25"/>
        <v>13</v>
      </c>
      <c r="S170" s="32">
        <f t="shared" si="25"/>
        <v>13</v>
      </c>
      <c r="T170" s="32">
        <f t="shared" si="25"/>
        <v>13</v>
      </c>
      <c r="U170" s="32">
        <f t="shared" si="25"/>
        <v>13</v>
      </c>
      <c r="V170" s="32">
        <f t="shared" si="25"/>
        <v>13</v>
      </c>
      <c r="W170" s="32">
        <f t="shared" si="25"/>
        <v>13</v>
      </c>
      <c r="X170" s="32">
        <f t="shared" si="25"/>
        <v>13</v>
      </c>
      <c r="Y170" s="32">
        <f t="shared" si="25"/>
        <v>13</v>
      </c>
      <c r="Z170" s="325">
        <f t="shared" si="25"/>
        <v>13</v>
      </c>
      <c r="AA170" s="325">
        <f t="shared" si="25"/>
        <v>13</v>
      </c>
      <c r="AB170" s="18">
        <f t="shared" si="25"/>
        <v>13</v>
      </c>
      <c r="AC170" s="18"/>
      <c r="AD170" s="18"/>
    </row>
    <row r="171" spans="3:30" ht="20.100000000000001" customHeight="1">
      <c r="C171" s="13" t="str">
        <f t="shared" si="15"/>
        <v>On Time Usage Decision Target</v>
      </c>
      <c r="D171" s="318"/>
      <c r="E171" s="8" t="str">
        <f t="shared" si="22"/>
        <v>%</v>
      </c>
      <c r="F171" s="326" t="str">
        <f t="shared" si="22"/>
        <v>QAM</v>
      </c>
      <c r="G171" s="327" t="str">
        <f t="shared" si="22"/>
        <v>&gt;</v>
      </c>
      <c r="H171" s="780">
        <f t="shared" si="16"/>
        <v>0.99939999999999996</v>
      </c>
      <c r="I171" s="291">
        <f t="shared" si="16"/>
        <v>0.99939999999999996</v>
      </c>
      <c r="J171" s="292">
        <f t="shared" si="16"/>
        <v>0.99939999999999996</v>
      </c>
      <c r="K171" s="292">
        <f t="shared" si="16"/>
        <v>0.99939999999999996</v>
      </c>
      <c r="L171" s="292">
        <f t="shared" si="16"/>
        <v>0.99939999999999996</v>
      </c>
      <c r="M171" s="292">
        <f t="shared" si="16"/>
        <v>0.99939999999999996</v>
      </c>
      <c r="N171" s="322">
        <f t="shared" si="16"/>
        <v>0.99939999999999996</v>
      </c>
      <c r="O171" s="323">
        <f t="shared" si="16"/>
        <v>0.99939999999999996</v>
      </c>
      <c r="P171" s="323"/>
      <c r="Q171" s="324">
        <f t="shared" ref="Q171:AB171" si="26">$N22</f>
        <v>0.99939999999999996</v>
      </c>
      <c r="R171" s="33">
        <f t="shared" si="26"/>
        <v>0.99939999999999996</v>
      </c>
      <c r="S171" s="32">
        <f t="shared" si="26"/>
        <v>0.99939999999999996</v>
      </c>
      <c r="T171" s="32">
        <f t="shared" si="26"/>
        <v>0.99939999999999996</v>
      </c>
      <c r="U171" s="32">
        <f t="shared" si="26"/>
        <v>0.99939999999999996</v>
      </c>
      <c r="V171" s="32">
        <f t="shared" si="26"/>
        <v>0.99939999999999996</v>
      </c>
      <c r="W171" s="32">
        <f t="shared" si="26"/>
        <v>0.99939999999999996</v>
      </c>
      <c r="X171" s="32">
        <f t="shared" si="26"/>
        <v>0.99939999999999996</v>
      </c>
      <c r="Y171" s="32">
        <f t="shared" si="26"/>
        <v>0.99939999999999996</v>
      </c>
      <c r="Z171" s="325">
        <f t="shared" si="26"/>
        <v>0.99939999999999996</v>
      </c>
      <c r="AA171" s="325">
        <f t="shared" si="26"/>
        <v>0.99939999999999996</v>
      </c>
      <c r="AB171" s="18">
        <f t="shared" si="26"/>
        <v>0.99939999999999996</v>
      </c>
      <c r="AC171" s="9"/>
      <c r="AD171" s="9"/>
    </row>
    <row r="172" spans="3:30" ht="20.100000000000001" customHeight="1">
      <c r="C172" s="13" t="str">
        <f t="shared" si="15"/>
        <v>Exceptional Release  Fert Target</v>
      </c>
      <c r="D172" s="318"/>
      <c r="E172" s="319" t="str">
        <f t="shared" si="22"/>
        <v>#</v>
      </c>
      <c r="F172" s="320" t="str">
        <f t="shared" si="22"/>
        <v>QAM</v>
      </c>
      <c r="G172" s="321" t="str">
        <f t="shared" si="22"/>
        <v>&lt;</v>
      </c>
      <c r="H172" s="780">
        <f t="shared" si="16"/>
        <v>0</v>
      </c>
      <c r="I172" s="291">
        <f t="shared" si="16"/>
        <v>0</v>
      </c>
      <c r="J172" s="292">
        <f t="shared" si="16"/>
        <v>0</v>
      </c>
      <c r="K172" s="292">
        <f t="shared" si="16"/>
        <v>0</v>
      </c>
      <c r="L172" s="292">
        <f t="shared" si="16"/>
        <v>0</v>
      </c>
      <c r="M172" s="292">
        <f t="shared" si="16"/>
        <v>0</v>
      </c>
      <c r="N172" s="322">
        <f t="shared" si="16"/>
        <v>0</v>
      </c>
      <c r="O172" s="324">
        <f t="shared" si="16"/>
        <v>0</v>
      </c>
      <c r="P172" s="1330"/>
      <c r="Q172" s="33">
        <f t="shared" ref="Q172:AB172" si="27">$N23</f>
        <v>0</v>
      </c>
      <c r="R172" s="32">
        <f t="shared" si="27"/>
        <v>0</v>
      </c>
      <c r="S172" s="32">
        <f t="shared" si="27"/>
        <v>0</v>
      </c>
      <c r="T172" s="32">
        <f t="shared" si="27"/>
        <v>0</v>
      </c>
      <c r="U172" s="32">
        <f t="shared" si="27"/>
        <v>0</v>
      </c>
      <c r="V172" s="32">
        <f t="shared" si="27"/>
        <v>0</v>
      </c>
      <c r="W172" s="32">
        <f t="shared" si="27"/>
        <v>0</v>
      </c>
      <c r="X172" s="32">
        <f t="shared" si="27"/>
        <v>0</v>
      </c>
      <c r="Y172" s="32">
        <f t="shared" si="27"/>
        <v>0</v>
      </c>
      <c r="Z172" s="325">
        <f t="shared" si="27"/>
        <v>0</v>
      </c>
      <c r="AA172" s="325">
        <f t="shared" si="27"/>
        <v>0</v>
      </c>
      <c r="AB172" s="18">
        <f t="shared" si="27"/>
        <v>0</v>
      </c>
      <c r="AC172" s="18"/>
      <c r="AD172" s="18"/>
    </row>
    <row r="173" spans="3:30" ht="20.100000000000001" customHeight="1">
      <c r="C173" s="13" t="str">
        <f t="shared" si="15"/>
        <v>Number of Defect Reduction Projects Target</v>
      </c>
      <c r="D173" s="318"/>
      <c r="E173" s="319" t="str">
        <f t="shared" si="22"/>
        <v>#</v>
      </c>
      <c r="F173" s="320" t="str">
        <f t="shared" si="22"/>
        <v>QAM</v>
      </c>
      <c r="G173" s="321" t="str">
        <f t="shared" si="22"/>
        <v>&gt;</v>
      </c>
      <c r="H173" s="291">
        <f t="shared" si="16"/>
        <v>12</v>
      </c>
      <c r="I173" s="291">
        <f t="shared" si="16"/>
        <v>12</v>
      </c>
      <c r="J173" s="292">
        <f t="shared" si="16"/>
        <v>12</v>
      </c>
      <c r="K173" s="292">
        <f t="shared" si="16"/>
        <v>12</v>
      </c>
      <c r="L173" s="292">
        <f t="shared" si="16"/>
        <v>12</v>
      </c>
      <c r="M173" s="292">
        <f t="shared" si="16"/>
        <v>12</v>
      </c>
      <c r="N173" s="322">
        <f t="shared" si="16"/>
        <v>12</v>
      </c>
      <c r="O173" s="324">
        <f t="shared" si="16"/>
        <v>12</v>
      </c>
      <c r="P173" s="1330"/>
      <c r="Q173" s="33">
        <f t="shared" ref="Q173:AB173" si="28">$N24</f>
        <v>12</v>
      </c>
      <c r="R173" s="32">
        <f t="shared" si="28"/>
        <v>12</v>
      </c>
      <c r="S173" s="32">
        <f t="shared" si="28"/>
        <v>12</v>
      </c>
      <c r="T173" s="32">
        <f t="shared" si="28"/>
        <v>12</v>
      </c>
      <c r="U173" s="32">
        <f t="shared" si="28"/>
        <v>12</v>
      </c>
      <c r="V173" s="32">
        <f t="shared" si="28"/>
        <v>12</v>
      </c>
      <c r="W173" s="32">
        <f t="shared" si="28"/>
        <v>12</v>
      </c>
      <c r="X173" s="32">
        <f t="shared" si="28"/>
        <v>12</v>
      </c>
      <c r="Y173" s="32">
        <f t="shared" si="28"/>
        <v>12</v>
      </c>
      <c r="Z173" s="325">
        <f t="shared" si="28"/>
        <v>12</v>
      </c>
      <c r="AA173" s="325">
        <f t="shared" si="28"/>
        <v>12</v>
      </c>
      <c r="AB173" s="18">
        <f t="shared" si="28"/>
        <v>12</v>
      </c>
      <c r="AC173" s="18"/>
      <c r="AD173" s="18"/>
    </row>
    <row r="174" spans="3:30" ht="20.100000000000001" customHeight="1">
      <c r="C174" s="13" t="str">
        <f t="shared" si="15"/>
        <v>Number of Retail Quality Assessments  Done/year Target</v>
      </c>
      <c r="D174" s="318"/>
      <c r="E174" s="319" t="str">
        <f t="shared" si="22"/>
        <v>#/yr</v>
      </c>
      <c r="F174" s="320" t="str">
        <f t="shared" si="22"/>
        <v>QAM</v>
      </c>
      <c r="G174" s="321" t="str">
        <f t="shared" si="22"/>
        <v>&gt;</v>
      </c>
      <c r="H174" s="780">
        <f t="shared" ref="H174:O183" si="29">$N25</f>
        <v>7</v>
      </c>
      <c r="I174" s="291">
        <f t="shared" si="29"/>
        <v>7</v>
      </c>
      <c r="J174" s="292">
        <f t="shared" si="29"/>
        <v>7</v>
      </c>
      <c r="K174" s="292">
        <f t="shared" si="29"/>
        <v>7</v>
      </c>
      <c r="L174" s="292">
        <f t="shared" si="29"/>
        <v>7</v>
      </c>
      <c r="M174" s="292">
        <f t="shared" si="29"/>
        <v>7</v>
      </c>
      <c r="N174" s="322">
        <f t="shared" si="29"/>
        <v>7</v>
      </c>
      <c r="O174" s="323">
        <f t="shared" si="29"/>
        <v>7</v>
      </c>
      <c r="P174" s="323"/>
      <c r="Q174" s="324">
        <f t="shared" ref="Q174:AB174" si="30">$N25</f>
        <v>7</v>
      </c>
      <c r="R174" s="33">
        <f t="shared" si="30"/>
        <v>7</v>
      </c>
      <c r="S174" s="32">
        <f t="shared" si="30"/>
        <v>7</v>
      </c>
      <c r="T174" s="32">
        <f t="shared" si="30"/>
        <v>7</v>
      </c>
      <c r="U174" s="32">
        <f t="shared" si="30"/>
        <v>7</v>
      </c>
      <c r="V174" s="32">
        <f t="shared" si="30"/>
        <v>7</v>
      </c>
      <c r="W174" s="32">
        <f t="shared" si="30"/>
        <v>7</v>
      </c>
      <c r="X174" s="32">
        <f t="shared" si="30"/>
        <v>7</v>
      </c>
      <c r="Y174" s="32">
        <f t="shared" si="30"/>
        <v>7</v>
      </c>
      <c r="Z174" s="325">
        <f t="shared" si="30"/>
        <v>7</v>
      </c>
      <c r="AA174" s="325">
        <f t="shared" si="30"/>
        <v>7</v>
      </c>
      <c r="AB174" s="18">
        <f t="shared" si="30"/>
        <v>7</v>
      </c>
      <c r="AC174" s="18"/>
      <c r="AD174" s="18"/>
    </row>
    <row r="175" spans="3:30" ht="20.100000000000001" customHeight="1">
      <c r="C175" s="328" t="str">
        <f t="shared" si="15"/>
        <v>PRODUCTIVITY Target</v>
      </c>
      <c r="D175" s="329"/>
      <c r="E175" s="330" t="s">
        <v>16</v>
      </c>
      <c r="F175" s="331" t="s">
        <v>16</v>
      </c>
      <c r="G175" s="14">
        <v>0</v>
      </c>
      <c r="H175" s="332">
        <f t="shared" si="29"/>
        <v>0</v>
      </c>
      <c r="I175" s="34">
        <f t="shared" si="29"/>
        <v>0</v>
      </c>
      <c r="J175" s="333">
        <f t="shared" si="29"/>
        <v>0</v>
      </c>
      <c r="K175" s="333">
        <f t="shared" si="29"/>
        <v>0</v>
      </c>
      <c r="L175" s="333">
        <f t="shared" si="29"/>
        <v>0</v>
      </c>
      <c r="M175" s="333">
        <f t="shared" si="29"/>
        <v>0</v>
      </c>
      <c r="N175" s="334">
        <f t="shared" si="29"/>
        <v>0</v>
      </c>
      <c r="O175" s="335">
        <f t="shared" si="29"/>
        <v>0</v>
      </c>
      <c r="P175" s="1321"/>
      <c r="Q175" s="336">
        <f t="shared" ref="Q175:AB175" si="31">$N26</f>
        <v>0</v>
      </c>
      <c r="R175" s="34">
        <f t="shared" si="31"/>
        <v>0</v>
      </c>
      <c r="S175" s="34">
        <f t="shared" si="31"/>
        <v>0</v>
      </c>
      <c r="T175" s="34">
        <f t="shared" si="31"/>
        <v>0</v>
      </c>
      <c r="U175" s="34">
        <f t="shared" si="31"/>
        <v>0</v>
      </c>
      <c r="V175" s="34">
        <f t="shared" si="31"/>
        <v>0</v>
      </c>
      <c r="W175" s="34">
        <f t="shared" si="31"/>
        <v>0</v>
      </c>
      <c r="X175" s="34">
        <f t="shared" si="31"/>
        <v>0</v>
      </c>
      <c r="Y175" s="34">
        <f t="shared" si="31"/>
        <v>0</v>
      </c>
      <c r="Z175" s="337">
        <f t="shared" si="31"/>
        <v>0</v>
      </c>
      <c r="AA175" s="337">
        <f t="shared" si="31"/>
        <v>0</v>
      </c>
      <c r="AB175" s="14">
        <f t="shared" si="31"/>
        <v>0</v>
      </c>
      <c r="AC175" s="14"/>
      <c r="AD175" s="14"/>
    </row>
    <row r="176" spans="3:30" s="10" customFormat="1" ht="20.100000000000001" customHeight="1">
      <c r="C176" s="7" t="str">
        <f t="shared" si="15"/>
        <v>GFI Score Target</v>
      </c>
      <c r="D176" s="118"/>
      <c r="E176" s="8" t="str">
        <f t="shared" ref="E176:G181" si="32">E27</f>
        <v>Score</v>
      </c>
      <c r="F176" s="326" t="str">
        <f t="shared" si="32"/>
        <v>IPM</v>
      </c>
      <c r="G176" s="297" t="str">
        <f t="shared" si="32"/>
        <v>&gt;</v>
      </c>
      <c r="H176" s="784">
        <f t="shared" si="29"/>
        <v>9.94</v>
      </c>
      <c r="I176" s="338">
        <f t="shared" si="29"/>
        <v>9.94</v>
      </c>
      <c r="J176" s="339">
        <f t="shared" si="29"/>
        <v>9.94</v>
      </c>
      <c r="K176" s="339">
        <f t="shared" si="29"/>
        <v>9.94</v>
      </c>
      <c r="L176" s="339">
        <f t="shared" si="29"/>
        <v>9.94</v>
      </c>
      <c r="M176" s="339">
        <f t="shared" si="29"/>
        <v>9.94</v>
      </c>
      <c r="N176" s="340">
        <f t="shared" si="29"/>
        <v>9.94</v>
      </c>
      <c r="O176" s="35">
        <f t="shared" si="29"/>
        <v>9.94</v>
      </c>
      <c r="P176" s="1331"/>
      <c r="Q176" s="341">
        <f t="shared" ref="Q176:AB176" si="33">$N27</f>
        <v>9.94</v>
      </c>
      <c r="R176" s="28">
        <f t="shared" si="33"/>
        <v>9.94</v>
      </c>
      <c r="S176" s="35">
        <f t="shared" si="33"/>
        <v>9.94</v>
      </c>
      <c r="T176" s="35">
        <f t="shared" si="33"/>
        <v>9.94</v>
      </c>
      <c r="U176" s="35">
        <f t="shared" si="33"/>
        <v>9.94</v>
      </c>
      <c r="V176" s="35">
        <f t="shared" si="33"/>
        <v>9.94</v>
      </c>
      <c r="W176" s="35">
        <f t="shared" si="33"/>
        <v>9.94</v>
      </c>
      <c r="X176" s="35">
        <f t="shared" si="33"/>
        <v>9.94</v>
      </c>
      <c r="Y176" s="28">
        <f t="shared" si="33"/>
        <v>9.94</v>
      </c>
      <c r="Z176" s="295">
        <f t="shared" si="33"/>
        <v>9.94</v>
      </c>
      <c r="AA176" s="295">
        <f t="shared" si="33"/>
        <v>9.94</v>
      </c>
      <c r="AB176" s="9">
        <f t="shared" si="33"/>
        <v>9.94</v>
      </c>
      <c r="AC176" s="9"/>
      <c r="AD176" s="9"/>
    </row>
    <row r="177" spans="3:30" s="10" customFormat="1" ht="20.100000000000001" customHeight="1">
      <c r="C177" s="7" t="str">
        <f t="shared" si="15"/>
        <v>GFI Score:  MANUFACTURING Target</v>
      </c>
      <c r="D177" s="118"/>
      <c r="E177" s="8" t="str">
        <f t="shared" si="32"/>
        <v>Score</v>
      </c>
      <c r="F177" s="326" t="str">
        <f t="shared" si="32"/>
        <v>IPM</v>
      </c>
      <c r="G177" s="297" t="str">
        <f t="shared" si="32"/>
        <v>&gt;</v>
      </c>
      <c r="H177" s="784">
        <f t="shared" si="29"/>
        <v>10</v>
      </c>
      <c r="I177" s="338">
        <f t="shared" si="29"/>
        <v>10</v>
      </c>
      <c r="J177" s="339">
        <f t="shared" si="29"/>
        <v>10</v>
      </c>
      <c r="K177" s="339">
        <f t="shared" si="29"/>
        <v>10</v>
      </c>
      <c r="L177" s="339">
        <f t="shared" si="29"/>
        <v>10</v>
      </c>
      <c r="M177" s="339">
        <f t="shared" si="29"/>
        <v>10</v>
      </c>
      <c r="N177" s="340">
        <f t="shared" si="29"/>
        <v>10</v>
      </c>
      <c r="O177" s="35">
        <f t="shared" si="29"/>
        <v>10</v>
      </c>
      <c r="P177" s="1331"/>
      <c r="Q177" s="341">
        <f t="shared" ref="Q177:AB177" si="34">$N28</f>
        <v>10</v>
      </c>
      <c r="R177" s="28">
        <f t="shared" si="34"/>
        <v>10</v>
      </c>
      <c r="S177" s="35">
        <f t="shared" si="34"/>
        <v>10</v>
      </c>
      <c r="T177" s="35">
        <f t="shared" si="34"/>
        <v>10</v>
      </c>
      <c r="U177" s="35">
        <f t="shared" si="34"/>
        <v>10</v>
      </c>
      <c r="V177" s="35">
        <f t="shared" si="34"/>
        <v>10</v>
      </c>
      <c r="W177" s="35">
        <f t="shared" si="34"/>
        <v>10</v>
      </c>
      <c r="X177" s="35">
        <f t="shared" si="34"/>
        <v>10</v>
      </c>
      <c r="Y177" s="28">
        <f t="shared" si="34"/>
        <v>10</v>
      </c>
      <c r="Z177" s="295">
        <f t="shared" si="34"/>
        <v>10</v>
      </c>
      <c r="AA177" s="295">
        <f t="shared" si="34"/>
        <v>10</v>
      </c>
      <c r="AB177" s="9">
        <f t="shared" si="34"/>
        <v>10</v>
      </c>
      <c r="AC177" s="9"/>
      <c r="AD177" s="9"/>
    </row>
    <row r="178" spans="3:30" s="10" customFormat="1" ht="20.100000000000001" customHeight="1">
      <c r="C178" s="7" t="str">
        <f t="shared" si="15"/>
        <v>GFI Score:  AMM Target</v>
      </c>
      <c r="D178" s="118"/>
      <c r="E178" s="8" t="str">
        <f t="shared" si="32"/>
        <v>Score</v>
      </c>
      <c r="F178" s="326" t="str">
        <f t="shared" si="32"/>
        <v>IPM</v>
      </c>
      <c r="G178" s="297" t="str">
        <f t="shared" si="32"/>
        <v>&gt;</v>
      </c>
      <c r="H178" s="784">
        <f t="shared" si="29"/>
        <v>10</v>
      </c>
      <c r="I178" s="338">
        <f t="shared" si="29"/>
        <v>10</v>
      </c>
      <c r="J178" s="339">
        <f t="shared" si="29"/>
        <v>10</v>
      </c>
      <c r="K178" s="339">
        <f t="shared" si="29"/>
        <v>10</v>
      </c>
      <c r="L178" s="339">
        <f t="shared" si="29"/>
        <v>10</v>
      </c>
      <c r="M178" s="339">
        <f t="shared" si="29"/>
        <v>10</v>
      </c>
      <c r="N178" s="340">
        <f t="shared" si="29"/>
        <v>10</v>
      </c>
      <c r="O178" s="35">
        <f t="shared" si="29"/>
        <v>10</v>
      </c>
      <c r="P178" s="1331"/>
      <c r="Q178" s="341">
        <f t="shared" ref="Q178:AB178" si="35">$N29</f>
        <v>10</v>
      </c>
      <c r="R178" s="28">
        <f t="shared" si="35"/>
        <v>10</v>
      </c>
      <c r="S178" s="35">
        <f t="shared" si="35"/>
        <v>10</v>
      </c>
      <c r="T178" s="35">
        <f t="shared" si="35"/>
        <v>10</v>
      </c>
      <c r="U178" s="35">
        <f t="shared" si="35"/>
        <v>10</v>
      </c>
      <c r="V178" s="35">
        <f t="shared" si="35"/>
        <v>10</v>
      </c>
      <c r="W178" s="35">
        <f t="shared" si="35"/>
        <v>10</v>
      </c>
      <c r="X178" s="35">
        <f t="shared" si="35"/>
        <v>10</v>
      </c>
      <c r="Y178" s="28">
        <f t="shared" si="35"/>
        <v>10</v>
      </c>
      <c r="Z178" s="295">
        <f t="shared" si="35"/>
        <v>10</v>
      </c>
      <c r="AA178" s="295">
        <f t="shared" si="35"/>
        <v>10</v>
      </c>
      <c r="AB178" s="9">
        <f t="shared" si="35"/>
        <v>10</v>
      </c>
      <c r="AC178" s="9"/>
      <c r="AD178" s="9"/>
    </row>
    <row r="179" spans="3:30" s="10" customFormat="1" ht="20.100000000000001" customHeight="1">
      <c r="C179" s="7" t="str">
        <f t="shared" si="15"/>
        <v>GFI Score:  QUALITY Target</v>
      </c>
      <c r="D179" s="118"/>
      <c r="E179" s="8" t="str">
        <f t="shared" si="32"/>
        <v>Score</v>
      </c>
      <c r="F179" s="326" t="str">
        <f t="shared" si="32"/>
        <v>IPM</v>
      </c>
      <c r="G179" s="297" t="str">
        <f t="shared" si="32"/>
        <v>&gt;</v>
      </c>
      <c r="H179" s="784">
        <f t="shared" si="29"/>
        <v>9.83</v>
      </c>
      <c r="I179" s="338">
        <f t="shared" si="29"/>
        <v>9.83</v>
      </c>
      <c r="J179" s="339">
        <f t="shared" si="29"/>
        <v>9.83</v>
      </c>
      <c r="K179" s="339">
        <f t="shared" si="29"/>
        <v>9.83</v>
      </c>
      <c r="L179" s="339">
        <f t="shared" si="29"/>
        <v>9.83</v>
      </c>
      <c r="M179" s="339">
        <f t="shared" si="29"/>
        <v>9.83</v>
      </c>
      <c r="N179" s="340">
        <f t="shared" si="29"/>
        <v>9.83</v>
      </c>
      <c r="O179" s="35">
        <f t="shared" si="29"/>
        <v>9.83</v>
      </c>
      <c r="P179" s="1331"/>
      <c r="Q179" s="341">
        <f t="shared" ref="Q179:AB179" si="36">$N30</f>
        <v>9.83</v>
      </c>
      <c r="R179" s="28">
        <f t="shared" si="36"/>
        <v>9.83</v>
      </c>
      <c r="S179" s="35">
        <f t="shared" si="36"/>
        <v>9.83</v>
      </c>
      <c r="T179" s="35">
        <f t="shared" si="36"/>
        <v>9.83</v>
      </c>
      <c r="U179" s="35">
        <f t="shared" si="36"/>
        <v>9.83</v>
      </c>
      <c r="V179" s="35">
        <f t="shared" si="36"/>
        <v>9.83</v>
      </c>
      <c r="W179" s="35">
        <f t="shared" si="36"/>
        <v>9.83</v>
      </c>
      <c r="X179" s="35">
        <f t="shared" si="36"/>
        <v>9.83</v>
      </c>
      <c r="Y179" s="28">
        <f t="shared" si="36"/>
        <v>9.83</v>
      </c>
      <c r="Z179" s="295">
        <f t="shared" si="36"/>
        <v>9.83</v>
      </c>
      <c r="AA179" s="295">
        <f t="shared" si="36"/>
        <v>9.83</v>
      </c>
      <c r="AB179" s="9">
        <f t="shared" si="36"/>
        <v>9.83</v>
      </c>
      <c r="AC179" s="9"/>
      <c r="AD179" s="9"/>
    </row>
    <row r="180" spans="3:30" s="10" customFormat="1" ht="20.100000000000001" customHeight="1">
      <c r="C180" s="7" t="str">
        <f t="shared" si="15"/>
        <v>Asset Intensity  Target</v>
      </c>
      <c r="D180" s="118"/>
      <c r="E180" s="8" t="str">
        <f t="shared" si="32"/>
        <v>%</v>
      </c>
      <c r="F180" s="326" t="str">
        <f t="shared" si="32"/>
        <v>IPM</v>
      </c>
      <c r="G180" s="297" t="str">
        <f t="shared" si="32"/>
        <v>&gt;</v>
      </c>
      <c r="H180" s="784">
        <f t="shared" si="29"/>
        <v>0.89</v>
      </c>
      <c r="I180" s="338">
        <f t="shared" si="29"/>
        <v>0.89</v>
      </c>
      <c r="J180" s="339">
        <f t="shared" si="29"/>
        <v>0.89</v>
      </c>
      <c r="K180" s="339">
        <f t="shared" si="29"/>
        <v>0.89</v>
      </c>
      <c r="L180" s="339">
        <f t="shared" si="29"/>
        <v>0.89</v>
      </c>
      <c r="M180" s="339">
        <f t="shared" si="29"/>
        <v>0.89</v>
      </c>
      <c r="N180" s="340">
        <f t="shared" si="29"/>
        <v>0.89</v>
      </c>
      <c r="O180" s="35">
        <f t="shared" si="29"/>
        <v>0.89</v>
      </c>
      <c r="P180" s="1331"/>
      <c r="Q180" s="341">
        <f t="shared" ref="Q180:AB180" si="37">$N31</f>
        <v>0.89</v>
      </c>
      <c r="R180" s="28">
        <f t="shared" si="37"/>
        <v>0.89</v>
      </c>
      <c r="S180" s="35">
        <f t="shared" si="37"/>
        <v>0.89</v>
      </c>
      <c r="T180" s="35">
        <f t="shared" si="37"/>
        <v>0.89</v>
      </c>
      <c r="U180" s="35">
        <f t="shared" si="37"/>
        <v>0.89</v>
      </c>
      <c r="V180" s="35">
        <f t="shared" si="37"/>
        <v>0.89</v>
      </c>
      <c r="W180" s="35">
        <f t="shared" si="37"/>
        <v>0.89</v>
      </c>
      <c r="X180" s="35">
        <f t="shared" si="37"/>
        <v>0.89</v>
      </c>
      <c r="Y180" s="28">
        <f t="shared" si="37"/>
        <v>0.89</v>
      </c>
      <c r="Z180" s="295">
        <f t="shared" si="37"/>
        <v>0.89</v>
      </c>
      <c r="AA180" s="295">
        <f t="shared" si="37"/>
        <v>0.89</v>
      </c>
      <c r="AB180" s="9">
        <f t="shared" si="37"/>
        <v>0.89</v>
      </c>
      <c r="AC180" s="9"/>
      <c r="AD180" s="9"/>
    </row>
    <row r="181" spans="3:30" s="10" customFormat="1" ht="20.100000000000001" customHeight="1">
      <c r="C181" s="7" t="str">
        <f t="shared" si="15"/>
        <v>Total Factory Productivity Target</v>
      </c>
      <c r="D181" s="118"/>
      <c r="E181" s="8" t="str">
        <f t="shared" si="32"/>
        <v>Ton/Head</v>
      </c>
      <c r="F181" s="326" t="str">
        <f t="shared" si="32"/>
        <v>IPM</v>
      </c>
      <c r="G181" s="297" t="str">
        <f t="shared" si="32"/>
        <v>&gt;</v>
      </c>
      <c r="H181" s="342">
        <f t="shared" si="29"/>
        <v>6.88</v>
      </c>
      <c r="I181" s="343">
        <f t="shared" si="29"/>
        <v>6.88</v>
      </c>
      <c r="J181" s="344">
        <f t="shared" si="29"/>
        <v>6.88</v>
      </c>
      <c r="K181" s="344">
        <f t="shared" si="29"/>
        <v>6.88</v>
      </c>
      <c r="L181" s="344">
        <f t="shared" si="29"/>
        <v>6.88</v>
      </c>
      <c r="M181" s="344">
        <f t="shared" si="29"/>
        <v>6.88</v>
      </c>
      <c r="N181" s="345">
        <f t="shared" si="29"/>
        <v>6.88</v>
      </c>
      <c r="O181" s="346">
        <f t="shared" si="29"/>
        <v>6.88</v>
      </c>
      <c r="P181" s="1332"/>
      <c r="Q181" s="347">
        <f t="shared" ref="Q181:AB181" si="38">$N32</f>
        <v>6.88</v>
      </c>
      <c r="R181" s="348">
        <f t="shared" si="38"/>
        <v>6.88</v>
      </c>
      <c r="S181" s="348">
        <f t="shared" si="38"/>
        <v>6.88</v>
      </c>
      <c r="T181" s="348">
        <f t="shared" si="38"/>
        <v>6.88</v>
      </c>
      <c r="U181" s="348">
        <f t="shared" si="38"/>
        <v>6.88</v>
      </c>
      <c r="V181" s="348">
        <f t="shared" si="38"/>
        <v>6.88</v>
      </c>
      <c r="W181" s="348">
        <f t="shared" si="38"/>
        <v>6.88</v>
      </c>
      <c r="X181" s="348">
        <f t="shared" si="38"/>
        <v>6.88</v>
      </c>
      <c r="Y181" s="348">
        <f t="shared" si="38"/>
        <v>6.88</v>
      </c>
      <c r="Z181" s="295">
        <f t="shared" si="38"/>
        <v>6.88</v>
      </c>
      <c r="AA181" s="295">
        <f t="shared" si="38"/>
        <v>6.88</v>
      </c>
      <c r="AB181" s="9">
        <f t="shared" si="38"/>
        <v>6.88</v>
      </c>
      <c r="AC181" s="9"/>
      <c r="AD181" s="9"/>
    </row>
    <row r="182" spans="3:30" ht="20.100000000000001" customHeight="1">
      <c r="C182" s="349" t="str">
        <f t="shared" si="15"/>
        <v>COST CONTROL Target</v>
      </c>
      <c r="D182" s="350"/>
      <c r="E182" s="351" t="s">
        <v>16</v>
      </c>
      <c r="F182" s="352" t="s">
        <v>16</v>
      </c>
      <c r="G182" s="353" t="s">
        <v>16</v>
      </c>
      <c r="H182" s="783">
        <f t="shared" si="29"/>
        <v>0</v>
      </c>
      <c r="I182" s="36">
        <f t="shared" si="29"/>
        <v>0</v>
      </c>
      <c r="J182" s="354">
        <f t="shared" si="29"/>
        <v>0</v>
      </c>
      <c r="K182" s="354">
        <f t="shared" si="29"/>
        <v>0</v>
      </c>
      <c r="L182" s="354">
        <f t="shared" si="29"/>
        <v>0</v>
      </c>
      <c r="M182" s="354">
        <f t="shared" si="29"/>
        <v>0</v>
      </c>
      <c r="N182" s="355">
        <f t="shared" si="29"/>
        <v>0</v>
      </c>
      <c r="O182" s="356">
        <f t="shared" si="29"/>
        <v>0</v>
      </c>
      <c r="P182" s="1324"/>
      <c r="Q182" s="357">
        <f t="shared" ref="Q182:AB182" si="39">$N33</f>
        <v>0</v>
      </c>
      <c r="R182" s="36">
        <f t="shared" si="39"/>
        <v>0</v>
      </c>
      <c r="S182" s="36">
        <f t="shared" si="39"/>
        <v>0</v>
      </c>
      <c r="T182" s="36">
        <f t="shared" si="39"/>
        <v>0</v>
      </c>
      <c r="U182" s="36">
        <f t="shared" si="39"/>
        <v>0</v>
      </c>
      <c r="V182" s="36">
        <f t="shared" si="39"/>
        <v>0</v>
      </c>
      <c r="W182" s="36">
        <f t="shared" si="39"/>
        <v>0</v>
      </c>
      <c r="X182" s="36">
        <f t="shared" si="39"/>
        <v>0</v>
      </c>
      <c r="Y182" s="36">
        <f t="shared" si="39"/>
        <v>0</v>
      </c>
      <c r="Z182" s="358">
        <f t="shared" si="39"/>
        <v>0</v>
      </c>
      <c r="AA182" s="358">
        <f t="shared" si="39"/>
        <v>0</v>
      </c>
      <c r="AB182" s="15">
        <f t="shared" si="39"/>
        <v>0</v>
      </c>
      <c r="AC182" s="15"/>
      <c r="AD182" s="15"/>
    </row>
    <row r="183" spans="3:30" s="10" customFormat="1" ht="20.100000000000001" customHeight="1">
      <c r="C183" s="7" t="str">
        <f t="shared" si="15"/>
        <v>Cost of Production/ton Target</v>
      </c>
      <c r="D183" s="118"/>
      <c r="E183" s="8" t="str">
        <f t="shared" ref="E183:G186" si="40">E34</f>
        <v>KNGN./ Ton</v>
      </c>
      <c r="F183" s="296" t="str">
        <f t="shared" si="40"/>
        <v>FC</v>
      </c>
      <c r="G183" s="359" t="str">
        <f t="shared" si="40"/>
        <v>&lt;</v>
      </c>
      <c r="H183" s="782">
        <f t="shared" si="29"/>
        <v>402.4</v>
      </c>
      <c r="I183" s="782">
        <f t="shared" si="29"/>
        <v>402.4</v>
      </c>
      <c r="J183" s="782">
        <f t="shared" si="29"/>
        <v>402.4</v>
      </c>
      <c r="K183" s="782">
        <f t="shared" si="29"/>
        <v>402.4</v>
      </c>
      <c r="L183" s="782">
        <f t="shared" si="29"/>
        <v>402.4</v>
      </c>
      <c r="M183" s="782">
        <f t="shared" si="29"/>
        <v>402.4</v>
      </c>
      <c r="N183" s="782">
        <f t="shared" si="29"/>
        <v>402.4</v>
      </c>
      <c r="O183" s="782">
        <f t="shared" si="29"/>
        <v>402.4</v>
      </c>
      <c r="P183" s="782"/>
      <c r="Q183" s="782">
        <f t="shared" ref="Q183:AB183" si="41">$N34</f>
        <v>402.4</v>
      </c>
      <c r="R183" s="782">
        <f t="shared" si="41"/>
        <v>402.4</v>
      </c>
      <c r="S183" s="782">
        <f t="shared" si="41"/>
        <v>402.4</v>
      </c>
      <c r="T183" s="782">
        <f t="shared" si="41"/>
        <v>402.4</v>
      </c>
      <c r="U183" s="782">
        <f t="shared" si="41"/>
        <v>402.4</v>
      </c>
      <c r="V183" s="782">
        <f t="shared" si="41"/>
        <v>402.4</v>
      </c>
      <c r="W183" s="782">
        <f t="shared" si="41"/>
        <v>402.4</v>
      </c>
      <c r="X183" s="782">
        <f t="shared" si="41"/>
        <v>402.4</v>
      </c>
      <c r="Y183" s="782">
        <f t="shared" si="41"/>
        <v>402.4</v>
      </c>
      <c r="Z183" s="782">
        <f t="shared" si="41"/>
        <v>402.4</v>
      </c>
      <c r="AA183" s="782">
        <f t="shared" si="41"/>
        <v>402.4</v>
      </c>
      <c r="AB183" s="782">
        <f t="shared" si="41"/>
        <v>402.4</v>
      </c>
      <c r="AC183" s="9"/>
      <c r="AD183" s="9"/>
    </row>
    <row r="184" spans="3:30" s="10" customFormat="1" ht="19.5" customHeight="1">
      <c r="C184" s="7" t="str">
        <f t="shared" si="15"/>
        <v>Conversion Cost/ton Target</v>
      </c>
      <c r="D184" s="118"/>
      <c r="E184" s="8" t="str">
        <f t="shared" si="40"/>
        <v>KNGN./ Ton</v>
      </c>
      <c r="F184" s="296" t="str">
        <f t="shared" si="40"/>
        <v>FC</v>
      </c>
      <c r="G184" s="359" t="str">
        <f t="shared" si="40"/>
        <v>&lt;</v>
      </c>
      <c r="H184" s="782">
        <f t="shared" ref="H184:O191" si="42">$N35</f>
        <v>122.35</v>
      </c>
      <c r="I184" s="782">
        <f t="shared" si="42"/>
        <v>122.35</v>
      </c>
      <c r="J184" s="782">
        <f t="shared" si="42"/>
        <v>122.35</v>
      </c>
      <c r="K184" s="782">
        <f t="shared" si="42"/>
        <v>122.35</v>
      </c>
      <c r="L184" s="782">
        <f t="shared" si="42"/>
        <v>122.35</v>
      </c>
      <c r="M184" s="782">
        <f t="shared" si="42"/>
        <v>122.35</v>
      </c>
      <c r="N184" s="782">
        <f t="shared" si="42"/>
        <v>122.35</v>
      </c>
      <c r="O184" s="782">
        <f t="shared" si="42"/>
        <v>122.35</v>
      </c>
      <c r="P184" s="782"/>
      <c r="Q184" s="782">
        <f t="shared" ref="Q184:AB184" si="43">$N35</f>
        <v>122.35</v>
      </c>
      <c r="R184" s="782">
        <f t="shared" si="43"/>
        <v>122.35</v>
      </c>
      <c r="S184" s="782">
        <f t="shared" si="43"/>
        <v>122.35</v>
      </c>
      <c r="T184" s="782">
        <f t="shared" si="43"/>
        <v>122.35</v>
      </c>
      <c r="U184" s="782">
        <f t="shared" si="43"/>
        <v>122.35</v>
      </c>
      <c r="V184" s="782">
        <f t="shared" si="43"/>
        <v>122.35</v>
      </c>
      <c r="W184" s="782">
        <f t="shared" si="43"/>
        <v>122.35</v>
      </c>
      <c r="X184" s="782">
        <f t="shared" si="43"/>
        <v>122.35</v>
      </c>
      <c r="Y184" s="782">
        <f t="shared" si="43"/>
        <v>122.35</v>
      </c>
      <c r="Z184" s="782">
        <f t="shared" si="43"/>
        <v>122.35</v>
      </c>
      <c r="AA184" s="782">
        <f t="shared" si="43"/>
        <v>122.35</v>
      </c>
      <c r="AB184" s="782">
        <f t="shared" si="43"/>
        <v>122.35</v>
      </c>
      <c r="AC184" s="9"/>
      <c r="AD184" s="9"/>
    </row>
    <row r="185" spans="3:30" s="10" customFormat="1" ht="20.100000000000001" customHeight="1">
      <c r="C185" s="7" t="str">
        <f t="shared" si="15"/>
        <v>OPEX Savings Target</v>
      </c>
      <c r="D185" s="118"/>
      <c r="E185" s="8" t="str">
        <f t="shared" si="40"/>
        <v>KNGN</v>
      </c>
      <c r="F185" s="296" t="str">
        <f t="shared" si="40"/>
        <v>IPM</v>
      </c>
      <c r="G185" s="359" t="str">
        <f t="shared" si="40"/>
        <v>&gt;</v>
      </c>
      <c r="H185" s="782">
        <f t="shared" si="42"/>
        <v>753555</v>
      </c>
      <c r="I185" s="782">
        <f t="shared" si="42"/>
        <v>753555</v>
      </c>
      <c r="J185" s="782">
        <f t="shared" si="42"/>
        <v>753555</v>
      </c>
      <c r="K185" s="782">
        <f t="shared" si="42"/>
        <v>753555</v>
      </c>
      <c r="L185" s="782">
        <f t="shared" si="42"/>
        <v>753555</v>
      </c>
      <c r="M185" s="782">
        <f t="shared" si="42"/>
        <v>753555</v>
      </c>
      <c r="N185" s="782">
        <f t="shared" si="42"/>
        <v>753555</v>
      </c>
      <c r="O185" s="782">
        <f t="shared" si="42"/>
        <v>753555</v>
      </c>
      <c r="P185" s="782"/>
      <c r="Q185" s="782">
        <f t="shared" ref="Q185:AB185" si="44">$N36</f>
        <v>753555</v>
      </c>
      <c r="R185" s="782">
        <f t="shared" si="44"/>
        <v>753555</v>
      </c>
      <c r="S185" s="782">
        <f t="shared" si="44"/>
        <v>753555</v>
      </c>
      <c r="T185" s="782">
        <f t="shared" si="44"/>
        <v>753555</v>
      </c>
      <c r="U185" s="782">
        <f t="shared" si="44"/>
        <v>753555</v>
      </c>
      <c r="V185" s="782">
        <f t="shared" si="44"/>
        <v>753555</v>
      </c>
      <c r="W185" s="782">
        <f t="shared" si="44"/>
        <v>753555</v>
      </c>
      <c r="X185" s="782">
        <f t="shared" si="44"/>
        <v>753555</v>
      </c>
      <c r="Y185" s="782">
        <f t="shared" si="44"/>
        <v>753555</v>
      </c>
      <c r="Z185" s="782">
        <f t="shared" si="44"/>
        <v>753555</v>
      </c>
      <c r="AA185" s="782">
        <f t="shared" si="44"/>
        <v>753555</v>
      </c>
      <c r="AB185" s="782">
        <f t="shared" si="44"/>
        <v>753555</v>
      </c>
      <c r="AC185" s="9"/>
      <c r="AD185" s="9"/>
    </row>
    <row r="186" spans="3:30" s="10" customFormat="1" ht="20.100000000000001" customHeight="1">
      <c r="C186" s="7" t="str">
        <f t="shared" si="15"/>
        <v>% OPEX Savings Target</v>
      </c>
      <c r="D186" s="118"/>
      <c r="E186" s="8" t="str">
        <f t="shared" si="40"/>
        <v>%</v>
      </c>
      <c r="F186" s="296" t="str">
        <f t="shared" si="40"/>
        <v>IPM</v>
      </c>
      <c r="G186" s="359" t="str">
        <f t="shared" si="40"/>
        <v>&gt;</v>
      </c>
      <c r="H186" s="782">
        <f t="shared" si="42"/>
        <v>1.37E-2</v>
      </c>
      <c r="I186" s="782">
        <f t="shared" si="42"/>
        <v>1.37E-2</v>
      </c>
      <c r="J186" s="782">
        <f t="shared" si="42"/>
        <v>1.37E-2</v>
      </c>
      <c r="K186" s="782">
        <f t="shared" si="42"/>
        <v>1.37E-2</v>
      </c>
      <c r="L186" s="782">
        <f t="shared" si="42"/>
        <v>1.37E-2</v>
      </c>
      <c r="M186" s="782">
        <f t="shared" si="42"/>
        <v>1.37E-2</v>
      </c>
      <c r="N186" s="782">
        <f t="shared" si="42"/>
        <v>1.37E-2</v>
      </c>
      <c r="O186" s="782">
        <f t="shared" si="42"/>
        <v>1.37E-2</v>
      </c>
      <c r="P186" s="782"/>
      <c r="Q186" s="782">
        <f t="shared" ref="Q186:AB186" si="45">$N37</f>
        <v>1.37E-2</v>
      </c>
      <c r="R186" s="782">
        <f t="shared" si="45"/>
        <v>1.37E-2</v>
      </c>
      <c r="S186" s="782">
        <f t="shared" si="45"/>
        <v>1.37E-2</v>
      </c>
      <c r="T186" s="782">
        <f t="shared" si="45"/>
        <v>1.37E-2</v>
      </c>
      <c r="U186" s="782">
        <f t="shared" si="45"/>
        <v>1.37E-2</v>
      </c>
      <c r="V186" s="782">
        <f t="shared" si="45"/>
        <v>1.37E-2</v>
      </c>
      <c r="W186" s="782">
        <f t="shared" si="45"/>
        <v>1.37E-2</v>
      </c>
      <c r="X186" s="782">
        <f t="shared" si="45"/>
        <v>1.37E-2</v>
      </c>
      <c r="Y186" s="782">
        <f t="shared" si="45"/>
        <v>1.37E-2</v>
      </c>
      <c r="Z186" s="782">
        <f t="shared" si="45"/>
        <v>1.37E-2</v>
      </c>
      <c r="AA186" s="782">
        <f t="shared" si="45"/>
        <v>1.37E-2</v>
      </c>
      <c r="AB186" s="782">
        <f t="shared" si="45"/>
        <v>1.37E-2</v>
      </c>
      <c r="AC186" s="9"/>
      <c r="AD186" s="9"/>
    </row>
    <row r="187" spans="3:30" s="10" customFormat="1" ht="20.100000000000001" customHeight="1">
      <c r="C187" s="7" t="str">
        <f t="shared" si="15"/>
        <v>Controllable Variances Target</v>
      </c>
      <c r="D187" s="118"/>
      <c r="E187" s="8" t="str">
        <f>E38</f>
        <v>KNGN</v>
      </c>
      <c r="F187" s="296" t="str">
        <f t="shared" ref="F187:G190" si="46">F39</f>
        <v>FC</v>
      </c>
      <c r="G187" s="359" t="str">
        <f t="shared" si="46"/>
        <v>+-</v>
      </c>
      <c r="H187" s="782">
        <f t="shared" si="42"/>
        <v>753555</v>
      </c>
      <c r="I187" s="782">
        <f t="shared" si="42"/>
        <v>753555</v>
      </c>
      <c r="J187" s="782">
        <f t="shared" si="42"/>
        <v>753555</v>
      </c>
      <c r="K187" s="782">
        <f t="shared" si="42"/>
        <v>753555</v>
      </c>
      <c r="L187" s="782">
        <f t="shared" si="42"/>
        <v>753555</v>
      </c>
      <c r="M187" s="782">
        <f t="shared" si="42"/>
        <v>753555</v>
      </c>
      <c r="N187" s="782">
        <f t="shared" si="42"/>
        <v>753555</v>
      </c>
      <c r="O187" s="782">
        <f t="shared" si="42"/>
        <v>753555</v>
      </c>
      <c r="P187" s="782"/>
      <c r="Q187" s="782">
        <f t="shared" ref="Q187:AB187" si="47">$N38</f>
        <v>753555</v>
      </c>
      <c r="R187" s="782">
        <f t="shared" si="47"/>
        <v>753555</v>
      </c>
      <c r="S187" s="782">
        <f t="shared" si="47"/>
        <v>753555</v>
      </c>
      <c r="T187" s="782">
        <f t="shared" si="47"/>
        <v>753555</v>
      </c>
      <c r="U187" s="782">
        <f t="shared" si="47"/>
        <v>753555</v>
      </c>
      <c r="V187" s="782">
        <f t="shared" si="47"/>
        <v>753555</v>
      </c>
      <c r="W187" s="782">
        <f t="shared" si="47"/>
        <v>753555</v>
      </c>
      <c r="X187" s="782">
        <f t="shared" si="47"/>
        <v>753555</v>
      </c>
      <c r="Y187" s="782">
        <f t="shared" si="47"/>
        <v>753555</v>
      </c>
      <c r="Z187" s="782">
        <f t="shared" si="47"/>
        <v>753555</v>
      </c>
      <c r="AA187" s="782">
        <f t="shared" si="47"/>
        <v>753555</v>
      </c>
      <c r="AB187" s="782">
        <f t="shared" si="47"/>
        <v>753555</v>
      </c>
      <c r="AC187" s="9"/>
      <c r="AD187" s="9"/>
    </row>
    <row r="188" spans="3:30" s="10" customFormat="1" ht="20.100000000000001" customHeight="1">
      <c r="C188" s="7" t="str">
        <f t="shared" si="15"/>
        <v>Material Usage Variance Target</v>
      </c>
      <c r="D188" s="118"/>
      <c r="E188" s="8" t="str">
        <f>E39</f>
        <v>%</v>
      </c>
      <c r="F188" s="296" t="str">
        <f t="shared" si="46"/>
        <v>FC</v>
      </c>
      <c r="G188" s="359" t="str">
        <f t="shared" si="46"/>
        <v>&lt;</v>
      </c>
      <c r="H188" s="782">
        <f t="shared" si="42"/>
        <v>0.01</v>
      </c>
      <c r="I188" s="782">
        <f t="shared" si="42"/>
        <v>0.01</v>
      </c>
      <c r="J188" s="782">
        <f t="shared" si="42"/>
        <v>0.01</v>
      </c>
      <c r="K188" s="782">
        <f t="shared" si="42"/>
        <v>0.01</v>
      </c>
      <c r="L188" s="782">
        <f t="shared" si="42"/>
        <v>0.01</v>
      </c>
      <c r="M188" s="782">
        <f t="shared" si="42"/>
        <v>0.01</v>
      </c>
      <c r="N188" s="782">
        <f t="shared" si="42"/>
        <v>0.01</v>
      </c>
      <c r="O188" s="782">
        <f t="shared" si="42"/>
        <v>0.01</v>
      </c>
      <c r="P188" s="782"/>
      <c r="Q188" s="782">
        <f t="shared" ref="Q188:AB188" si="48">$N39</f>
        <v>0.01</v>
      </c>
      <c r="R188" s="782">
        <f t="shared" si="48"/>
        <v>0.01</v>
      </c>
      <c r="S188" s="782">
        <f t="shared" si="48"/>
        <v>0.01</v>
      </c>
      <c r="T188" s="782">
        <f t="shared" si="48"/>
        <v>0.01</v>
      </c>
      <c r="U188" s="782">
        <f t="shared" si="48"/>
        <v>0.01</v>
      </c>
      <c r="V188" s="782">
        <f t="shared" si="48"/>
        <v>0.01</v>
      </c>
      <c r="W188" s="782">
        <f t="shared" si="48"/>
        <v>0.01</v>
      </c>
      <c r="X188" s="782">
        <f t="shared" si="48"/>
        <v>0.01</v>
      </c>
      <c r="Y188" s="782">
        <f t="shared" si="48"/>
        <v>0.01</v>
      </c>
      <c r="Z188" s="782">
        <f t="shared" si="48"/>
        <v>0.01</v>
      </c>
      <c r="AA188" s="782">
        <f t="shared" si="48"/>
        <v>0.01</v>
      </c>
      <c r="AB188" s="782">
        <f t="shared" si="48"/>
        <v>0.01</v>
      </c>
      <c r="AC188" s="9"/>
      <c r="AD188" s="9"/>
    </row>
    <row r="189" spans="3:30" s="10" customFormat="1" ht="20.100000000000001" customHeight="1">
      <c r="C189" s="7" t="str">
        <f t="shared" si="15"/>
        <v>Factory Fixed Overhead Target</v>
      </c>
      <c r="D189" s="118"/>
      <c r="E189" s="8" t="str">
        <f>E40</f>
        <v>KNGN</v>
      </c>
      <c r="F189" s="326" t="str">
        <f t="shared" si="46"/>
        <v>FC</v>
      </c>
      <c r="G189" s="297" t="str">
        <f t="shared" si="46"/>
        <v>&lt;</v>
      </c>
      <c r="H189" s="782">
        <f t="shared" si="42"/>
        <v>7680005</v>
      </c>
      <c r="I189" s="782">
        <f t="shared" si="42"/>
        <v>7680005</v>
      </c>
      <c r="J189" s="782">
        <f t="shared" si="42"/>
        <v>7680005</v>
      </c>
      <c r="K189" s="782">
        <f t="shared" si="42"/>
        <v>7680005</v>
      </c>
      <c r="L189" s="782">
        <f t="shared" si="42"/>
        <v>7680005</v>
      </c>
      <c r="M189" s="782">
        <f t="shared" si="42"/>
        <v>7680005</v>
      </c>
      <c r="N189" s="782">
        <f t="shared" si="42"/>
        <v>7680005</v>
      </c>
      <c r="O189" s="782">
        <f t="shared" si="42"/>
        <v>7680005</v>
      </c>
      <c r="P189" s="782"/>
      <c r="Q189" s="782">
        <f t="shared" ref="Q189:AB189" si="49">$N40</f>
        <v>7680005</v>
      </c>
      <c r="R189" s="782">
        <f t="shared" si="49"/>
        <v>7680005</v>
      </c>
      <c r="S189" s="782">
        <f t="shared" si="49"/>
        <v>7680005</v>
      </c>
      <c r="T189" s="782">
        <f t="shared" si="49"/>
        <v>7680005</v>
      </c>
      <c r="U189" s="782">
        <f t="shared" si="49"/>
        <v>7680005</v>
      </c>
      <c r="V189" s="782">
        <f t="shared" si="49"/>
        <v>7680005</v>
      </c>
      <c r="W189" s="782">
        <f t="shared" si="49"/>
        <v>7680005</v>
      </c>
      <c r="X189" s="782">
        <f t="shared" si="49"/>
        <v>7680005</v>
      </c>
      <c r="Y189" s="782">
        <f t="shared" si="49"/>
        <v>7680005</v>
      </c>
      <c r="Z189" s="782">
        <f t="shared" si="49"/>
        <v>7680005</v>
      </c>
      <c r="AA189" s="782">
        <f t="shared" si="49"/>
        <v>7680005</v>
      </c>
      <c r="AB189" s="782">
        <f t="shared" si="49"/>
        <v>7680005</v>
      </c>
      <c r="AC189" s="9"/>
      <c r="AD189" s="9"/>
    </row>
    <row r="190" spans="3:30" s="10" customFormat="1" ht="20.100000000000001" customHeight="1">
      <c r="C190" s="7" t="str">
        <f t="shared" si="15"/>
        <v>Total Capital Spend  Target</v>
      </c>
      <c r="D190" s="118"/>
      <c r="E190" s="8" t="str">
        <f>E41</f>
        <v>KNGN</v>
      </c>
      <c r="F190" s="326" t="str">
        <f t="shared" si="46"/>
        <v>IPM</v>
      </c>
      <c r="G190" s="297" t="str">
        <f t="shared" si="46"/>
        <v>&lt;</v>
      </c>
      <c r="H190" s="782">
        <f t="shared" si="42"/>
        <v>6024431</v>
      </c>
      <c r="I190" s="782">
        <f t="shared" si="42"/>
        <v>6024431</v>
      </c>
      <c r="J190" s="782">
        <f t="shared" si="42"/>
        <v>6024431</v>
      </c>
      <c r="K190" s="782">
        <f t="shared" si="42"/>
        <v>6024431</v>
      </c>
      <c r="L190" s="782">
        <f t="shared" si="42"/>
        <v>6024431</v>
      </c>
      <c r="M190" s="782">
        <f t="shared" si="42"/>
        <v>6024431</v>
      </c>
      <c r="N190" s="782">
        <f t="shared" si="42"/>
        <v>6024431</v>
      </c>
      <c r="O190" s="782">
        <f t="shared" si="42"/>
        <v>6024431</v>
      </c>
      <c r="P190" s="782"/>
      <c r="Q190" s="782">
        <f t="shared" ref="Q190:AB190" si="50">$N41</f>
        <v>6024431</v>
      </c>
      <c r="R190" s="782">
        <f t="shared" si="50"/>
        <v>6024431</v>
      </c>
      <c r="S190" s="782">
        <f t="shared" si="50"/>
        <v>6024431</v>
      </c>
      <c r="T190" s="782">
        <f t="shared" si="50"/>
        <v>6024431</v>
      </c>
      <c r="U190" s="782">
        <f t="shared" si="50"/>
        <v>6024431</v>
      </c>
      <c r="V190" s="782">
        <f t="shared" si="50"/>
        <v>6024431</v>
      </c>
      <c r="W190" s="782">
        <f t="shared" si="50"/>
        <v>6024431</v>
      </c>
      <c r="X190" s="782">
        <f t="shared" si="50"/>
        <v>6024431</v>
      </c>
      <c r="Y190" s="782">
        <f t="shared" si="50"/>
        <v>6024431</v>
      </c>
      <c r="Z190" s="782">
        <f t="shared" si="50"/>
        <v>6024431</v>
      </c>
      <c r="AA190" s="782">
        <f t="shared" si="50"/>
        <v>6024431</v>
      </c>
      <c r="AB190" s="782">
        <f t="shared" si="50"/>
        <v>6024431</v>
      </c>
      <c r="AC190" s="9"/>
      <c r="AD190" s="9"/>
    </row>
    <row r="191" spans="3:30" s="10" customFormat="1" ht="20.100000000000001" customHeight="1">
      <c r="C191" s="7" t="str">
        <f t="shared" si="15"/>
        <v>Factory Write off Target</v>
      </c>
      <c r="D191" s="118"/>
      <c r="E191" s="8" t="str">
        <f>E42</f>
        <v>KNGN</v>
      </c>
      <c r="F191" s="326" t="str">
        <f>F44</f>
        <v xml:space="preserve"> </v>
      </c>
      <c r="G191" s="297" t="str">
        <f>G44</f>
        <v xml:space="preserve"> </v>
      </c>
      <c r="H191" s="782">
        <f t="shared" si="42"/>
        <v>4368.8999999999996</v>
      </c>
      <c r="I191" s="782">
        <f t="shared" si="42"/>
        <v>4368.8999999999996</v>
      </c>
      <c r="J191" s="782">
        <f t="shared" si="42"/>
        <v>4368.8999999999996</v>
      </c>
      <c r="K191" s="782">
        <f t="shared" si="42"/>
        <v>4368.8999999999996</v>
      </c>
      <c r="L191" s="782">
        <f t="shared" si="42"/>
        <v>4368.8999999999996</v>
      </c>
      <c r="M191" s="782">
        <f t="shared" si="42"/>
        <v>4368.8999999999996</v>
      </c>
      <c r="N191" s="782">
        <f t="shared" si="42"/>
        <v>4368.8999999999996</v>
      </c>
      <c r="O191" s="782">
        <f t="shared" si="42"/>
        <v>4368.8999999999996</v>
      </c>
      <c r="P191" s="782"/>
      <c r="Q191" s="782">
        <f t="shared" ref="Q191:AB191" si="51">$N42</f>
        <v>4368.8999999999996</v>
      </c>
      <c r="R191" s="782">
        <f t="shared" si="51"/>
        <v>4368.8999999999996</v>
      </c>
      <c r="S191" s="782">
        <f t="shared" si="51"/>
        <v>4368.8999999999996</v>
      </c>
      <c r="T191" s="782">
        <f t="shared" si="51"/>
        <v>4368.8999999999996</v>
      </c>
      <c r="U191" s="782">
        <f t="shared" si="51"/>
        <v>4368.8999999999996</v>
      </c>
      <c r="V191" s="782">
        <f t="shared" si="51"/>
        <v>4368.8999999999996</v>
      </c>
      <c r="W191" s="782">
        <f t="shared" si="51"/>
        <v>4368.8999999999996</v>
      </c>
      <c r="X191" s="782">
        <f t="shared" si="51"/>
        <v>4368.8999999999996</v>
      </c>
      <c r="Y191" s="782">
        <f t="shared" si="51"/>
        <v>4368.8999999999996</v>
      </c>
      <c r="Z191" s="782">
        <f t="shared" si="51"/>
        <v>4368.8999999999996</v>
      </c>
      <c r="AA191" s="782">
        <f t="shared" si="51"/>
        <v>4368.8999999999996</v>
      </c>
      <c r="AB191" s="782">
        <f t="shared" si="51"/>
        <v>4368.8999999999996</v>
      </c>
      <c r="AC191" s="9"/>
      <c r="AD191" s="9"/>
    </row>
    <row r="192" spans="3:30" s="252" customFormat="1" ht="20.100000000000001" customHeight="1">
      <c r="C192" s="360" t="str">
        <f>C44&amp;" Target"</f>
        <v>DELIVERY Target</v>
      </c>
      <c r="D192" s="361"/>
      <c r="E192" s="362" t="s">
        <v>16</v>
      </c>
      <c r="F192" s="363" t="s">
        <v>16</v>
      </c>
      <c r="G192" s="364" t="s">
        <v>16</v>
      </c>
      <c r="H192" s="781">
        <f t="shared" ref="H192:O196" si="52">$N44</f>
        <v>0</v>
      </c>
      <c r="I192" s="37">
        <f t="shared" si="52"/>
        <v>0</v>
      </c>
      <c r="J192" s="365">
        <f t="shared" si="52"/>
        <v>0</v>
      </c>
      <c r="K192" s="365">
        <f t="shared" si="52"/>
        <v>0</v>
      </c>
      <c r="L192" s="365">
        <f t="shared" si="52"/>
        <v>0</v>
      </c>
      <c r="M192" s="365">
        <f t="shared" si="52"/>
        <v>0</v>
      </c>
      <c r="N192" s="366">
        <f t="shared" si="52"/>
        <v>0</v>
      </c>
      <c r="O192" s="367">
        <f t="shared" si="52"/>
        <v>0</v>
      </c>
      <c r="P192" s="1325"/>
      <c r="Q192" s="368">
        <f t="shared" ref="Q192:AB192" si="53">$N44</f>
        <v>0</v>
      </c>
      <c r="R192" s="37">
        <f t="shared" si="53"/>
        <v>0</v>
      </c>
      <c r="S192" s="37">
        <f t="shared" si="53"/>
        <v>0</v>
      </c>
      <c r="T192" s="37">
        <f t="shared" si="53"/>
        <v>0</v>
      </c>
      <c r="U192" s="37">
        <f t="shared" si="53"/>
        <v>0</v>
      </c>
      <c r="V192" s="37">
        <f t="shared" si="53"/>
        <v>0</v>
      </c>
      <c r="W192" s="37">
        <f t="shared" si="53"/>
        <v>0</v>
      </c>
      <c r="X192" s="37">
        <f t="shared" si="53"/>
        <v>0</v>
      </c>
      <c r="Y192" s="37">
        <f t="shared" si="53"/>
        <v>0</v>
      </c>
      <c r="Z192" s="369">
        <f t="shared" si="53"/>
        <v>0</v>
      </c>
      <c r="AA192" s="369">
        <f t="shared" si="53"/>
        <v>0</v>
      </c>
      <c r="AB192" s="16">
        <f t="shared" si="53"/>
        <v>0</v>
      </c>
      <c r="AC192" s="16"/>
      <c r="AD192" s="16"/>
    </row>
    <row r="193" spans="3:30" s="10" customFormat="1" ht="20.100000000000001" customHeight="1">
      <c r="C193" s="7" t="str">
        <f>C45&amp;" Target"</f>
        <v>Master Schedule Attainment Target</v>
      </c>
      <c r="D193" s="118"/>
      <c r="E193" s="8" t="str">
        <f t="shared" ref="E193:G195" si="54">E45</f>
        <v>%</v>
      </c>
      <c r="F193" s="326" t="str">
        <f t="shared" si="54"/>
        <v>FSCM</v>
      </c>
      <c r="G193" s="297" t="str">
        <f t="shared" si="54"/>
        <v>&gt;</v>
      </c>
      <c r="H193" s="780">
        <f t="shared" si="52"/>
        <v>0.97919999999999996</v>
      </c>
      <c r="I193" s="291">
        <f t="shared" si="52"/>
        <v>0.97919999999999996</v>
      </c>
      <c r="J193" s="292">
        <f t="shared" si="52"/>
        <v>0.97919999999999996</v>
      </c>
      <c r="K193" s="292">
        <f t="shared" si="52"/>
        <v>0.97919999999999996</v>
      </c>
      <c r="L193" s="292">
        <f t="shared" si="52"/>
        <v>0.97919999999999996</v>
      </c>
      <c r="M193" s="292">
        <f t="shared" si="52"/>
        <v>0.97919999999999996</v>
      </c>
      <c r="N193" s="293">
        <f t="shared" si="52"/>
        <v>0.97919999999999996</v>
      </c>
      <c r="O193" s="294">
        <f t="shared" si="52"/>
        <v>0.97919999999999996</v>
      </c>
      <c r="P193" s="1329"/>
      <c r="Q193" s="30">
        <f t="shared" ref="Q193:AB193" si="55">$N45</f>
        <v>0.97919999999999996</v>
      </c>
      <c r="R193" s="28">
        <f t="shared" si="55"/>
        <v>0.97919999999999996</v>
      </c>
      <c r="S193" s="28">
        <f t="shared" si="55"/>
        <v>0.97919999999999996</v>
      </c>
      <c r="T193" s="28">
        <f t="shared" si="55"/>
        <v>0.97919999999999996</v>
      </c>
      <c r="U193" s="28">
        <f t="shared" si="55"/>
        <v>0.97919999999999996</v>
      </c>
      <c r="V193" s="28">
        <f t="shared" si="55"/>
        <v>0.97919999999999996</v>
      </c>
      <c r="W193" s="28">
        <f t="shared" si="55"/>
        <v>0.97919999999999996</v>
      </c>
      <c r="X193" s="28">
        <f t="shared" si="55"/>
        <v>0.97919999999999996</v>
      </c>
      <c r="Y193" s="28">
        <f t="shared" si="55"/>
        <v>0.97919999999999996</v>
      </c>
      <c r="Z193" s="295">
        <f t="shared" si="55"/>
        <v>0.97919999999999996</v>
      </c>
      <c r="AA193" s="295">
        <f t="shared" si="55"/>
        <v>0.97919999999999996</v>
      </c>
      <c r="AB193" s="9">
        <f t="shared" si="55"/>
        <v>0.97919999999999996</v>
      </c>
      <c r="AC193" s="9"/>
      <c r="AD193" s="9"/>
    </row>
    <row r="194" spans="3:30" s="10" customFormat="1" ht="20.100000000000001" customHeight="1" thickBot="1">
      <c r="C194" s="7" t="str">
        <f>C46&amp;" Target"</f>
        <v>Stock Cover - R&amp;P, SF Materials Target</v>
      </c>
      <c r="D194" s="119"/>
      <c r="E194" s="17" t="str">
        <f t="shared" si="54"/>
        <v>Days</v>
      </c>
      <c r="F194" s="370" t="str">
        <f t="shared" si="54"/>
        <v>FSCM</v>
      </c>
      <c r="G194" s="371" t="str">
        <f t="shared" si="54"/>
        <v>&lt;</v>
      </c>
      <c r="H194" s="780">
        <f t="shared" si="52"/>
        <v>23.6</v>
      </c>
      <c r="I194" s="291">
        <f t="shared" si="52"/>
        <v>23.6</v>
      </c>
      <c r="J194" s="292">
        <f t="shared" si="52"/>
        <v>23.6</v>
      </c>
      <c r="K194" s="292">
        <f t="shared" si="52"/>
        <v>23.6</v>
      </c>
      <c r="L194" s="292">
        <f t="shared" si="52"/>
        <v>23.6</v>
      </c>
      <c r="M194" s="292">
        <f t="shared" si="52"/>
        <v>23.6</v>
      </c>
      <c r="N194" s="293">
        <f t="shared" si="52"/>
        <v>23.6</v>
      </c>
      <c r="O194" s="294">
        <f t="shared" si="52"/>
        <v>23.6</v>
      </c>
      <c r="P194" s="1329"/>
      <c r="Q194" s="30">
        <f t="shared" ref="Q194:AB194" si="56">$N46</f>
        <v>23.6</v>
      </c>
      <c r="R194" s="28">
        <f t="shared" si="56"/>
        <v>23.6</v>
      </c>
      <c r="S194" s="28">
        <f t="shared" si="56"/>
        <v>23.6</v>
      </c>
      <c r="T194" s="28">
        <f t="shared" si="56"/>
        <v>23.6</v>
      </c>
      <c r="U194" s="28">
        <f t="shared" si="56"/>
        <v>23.6</v>
      </c>
      <c r="V194" s="28">
        <f t="shared" si="56"/>
        <v>23.6</v>
      </c>
      <c r="W194" s="28">
        <f t="shared" si="56"/>
        <v>23.6</v>
      </c>
      <c r="X194" s="28">
        <f t="shared" si="56"/>
        <v>23.6</v>
      </c>
      <c r="Y194" s="28">
        <f t="shared" si="56"/>
        <v>23.6</v>
      </c>
      <c r="Z194" s="295">
        <f t="shared" si="56"/>
        <v>23.6</v>
      </c>
      <c r="AA194" s="295">
        <f t="shared" si="56"/>
        <v>23.6</v>
      </c>
      <c r="AB194" s="9">
        <f t="shared" si="56"/>
        <v>23.6</v>
      </c>
      <c r="AC194" s="19"/>
      <c r="AD194" s="19"/>
    </row>
    <row r="195" spans="3:30" s="10" customFormat="1" ht="20.100000000000001" customHeight="1">
      <c r="C195" s="7" t="str">
        <f>C47&amp;" Target"</f>
        <v>Case Fill rate Target</v>
      </c>
      <c r="D195" s="118"/>
      <c r="E195" s="8" t="str">
        <f t="shared" si="54"/>
        <v>%</v>
      </c>
      <c r="F195" s="326" t="str">
        <f t="shared" si="54"/>
        <v>FSCM</v>
      </c>
      <c r="G195" s="297" t="str">
        <f t="shared" si="54"/>
        <v>&gt;</v>
      </c>
      <c r="H195" s="780">
        <f t="shared" si="52"/>
        <v>0.99199999999999999</v>
      </c>
      <c r="I195" s="291">
        <f t="shared" si="52"/>
        <v>0.99199999999999999</v>
      </c>
      <c r="J195" s="292">
        <f t="shared" si="52"/>
        <v>0.99199999999999999</v>
      </c>
      <c r="K195" s="292">
        <f t="shared" si="52"/>
        <v>0.99199999999999999</v>
      </c>
      <c r="L195" s="292">
        <f t="shared" si="52"/>
        <v>0.99199999999999999</v>
      </c>
      <c r="M195" s="292">
        <f t="shared" si="52"/>
        <v>0.99199999999999999</v>
      </c>
      <c r="N195" s="293">
        <f t="shared" si="52"/>
        <v>0.99199999999999999</v>
      </c>
      <c r="O195" s="294">
        <f t="shared" si="52"/>
        <v>0.99199999999999999</v>
      </c>
      <c r="P195" s="1329"/>
      <c r="Q195" s="30">
        <f t="shared" ref="Q195:AB195" si="57">$N47</f>
        <v>0.99199999999999999</v>
      </c>
      <c r="R195" s="28">
        <f t="shared" si="57"/>
        <v>0.99199999999999999</v>
      </c>
      <c r="S195" s="28">
        <f t="shared" si="57"/>
        <v>0.99199999999999999</v>
      </c>
      <c r="T195" s="28">
        <f t="shared" si="57"/>
        <v>0.99199999999999999</v>
      </c>
      <c r="U195" s="28">
        <f t="shared" si="57"/>
        <v>0.99199999999999999</v>
      </c>
      <c r="V195" s="28">
        <f t="shared" si="57"/>
        <v>0.99199999999999999</v>
      </c>
      <c r="W195" s="28">
        <f t="shared" si="57"/>
        <v>0.99199999999999999</v>
      </c>
      <c r="X195" s="28">
        <f t="shared" si="57"/>
        <v>0.99199999999999999</v>
      </c>
      <c r="Y195" s="28">
        <f t="shared" si="57"/>
        <v>0.99199999999999999</v>
      </c>
      <c r="Z195" s="295">
        <f t="shared" si="57"/>
        <v>0.99199999999999999</v>
      </c>
      <c r="AA195" s="295">
        <f t="shared" si="57"/>
        <v>0.99199999999999999</v>
      </c>
      <c r="AB195" s="9">
        <f t="shared" si="57"/>
        <v>0.99199999999999999</v>
      </c>
      <c r="AC195" s="9"/>
      <c r="AD195" s="9"/>
    </row>
    <row r="196" spans="3:30" s="252" customFormat="1" ht="20.100000000000001" customHeight="1">
      <c r="C196" s="779" t="str">
        <f>C48&amp;" Target"</f>
        <v>TOTAL PERFORMANCE MANAGEMENT Target</v>
      </c>
      <c r="D196" s="778"/>
      <c r="E196" s="777" t="s">
        <v>16</v>
      </c>
      <c r="F196" s="776" t="s">
        <v>16</v>
      </c>
      <c r="G196" s="775" t="s">
        <v>16</v>
      </c>
      <c r="H196" s="774">
        <f t="shared" si="52"/>
        <v>0</v>
      </c>
      <c r="I196" s="769">
        <f t="shared" si="52"/>
        <v>0</v>
      </c>
      <c r="J196" s="773">
        <f t="shared" si="52"/>
        <v>0</v>
      </c>
      <c r="K196" s="773">
        <f t="shared" si="52"/>
        <v>0</v>
      </c>
      <c r="L196" s="773">
        <f t="shared" si="52"/>
        <v>0</v>
      </c>
      <c r="M196" s="773">
        <f t="shared" si="52"/>
        <v>0</v>
      </c>
      <c r="N196" s="772">
        <f t="shared" si="52"/>
        <v>0</v>
      </c>
      <c r="O196" s="771">
        <f t="shared" si="52"/>
        <v>0</v>
      </c>
      <c r="P196" s="1326"/>
      <c r="Q196" s="770">
        <f t="shared" ref="Q196:AB196" si="58">$N48</f>
        <v>0</v>
      </c>
      <c r="R196" s="769">
        <f t="shared" si="58"/>
        <v>0</v>
      </c>
      <c r="S196" s="769">
        <f t="shared" si="58"/>
        <v>0</v>
      </c>
      <c r="T196" s="769">
        <f t="shared" si="58"/>
        <v>0</v>
      </c>
      <c r="U196" s="769">
        <f t="shared" si="58"/>
        <v>0</v>
      </c>
      <c r="V196" s="769">
        <f t="shared" si="58"/>
        <v>0</v>
      </c>
      <c r="W196" s="769">
        <f t="shared" si="58"/>
        <v>0</v>
      </c>
      <c r="X196" s="769">
        <f t="shared" si="58"/>
        <v>0</v>
      </c>
      <c r="Y196" s="769">
        <f t="shared" si="58"/>
        <v>0</v>
      </c>
      <c r="Z196" s="768">
        <f t="shared" si="58"/>
        <v>0</v>
      </c>
      <c r="AA196" s="768">
        <f t="shared" si="58"/>
        <v>0</v>
      </c>
      <c r="AB196" s="767">
        <f t="shared" si="58"/>
        <v>0</v>
      </c>
      <c r="AC196" s="767"/>
      <c r="AD196" s="767"/>
    </row>
    <row r="197" spans="3:30" s="751" customFormat="1" ht="20.100000000000001" customHeight="1">
      <c r="C197" s="766" t="str">
        <f>C53&amp;" Target"</f>
        <v>% UPS reduction on Pilot Lines  Target</v>
      </c>
      <c r="D197" s="765"/>
      <c r="E197" s="764" t="str">
        <f>E53</f>
        <v>%</v>
      </c>
      <c r="F197" s="763" t="str">
        <f>F53</f>
        <v>AM</v>
      </c>
      <c r="G197" s="762" t="str">
        <f>G53</f>
        <v>&gt;</v>
      </c>
      <c r="H197" s="761">
        <f t="shared" ref="H197:O197" si="59">$N53</f>
        <v>0</v>
      </c>
      <c r="I197" s="760">
        <f t="shared" si="59"/>
        <v>0</v>
      </c>
      <c r="J197" s="759">
        <f t="shared" si="59"/>
        <v>0</v>
      </c>
      <c r="K197" s="759">
        <f t="shared" si="59"/>
        <v>0</v>
      </c>
      <c r="L197" s="759">
        <f t="shared" si="59"/>
        <v>0</v>
      </c>
      <c r="M197" s="759">
        <f t="shared" si="59"/>
        <v>0</v>
      </c>
      <c r="N197" s="758">
        <f t="shared" si="59"/>
        <v>0</v>
      </c>
      <c r="O197" s="757">
        <f t="shared" si="59"/>
        <v>0</v>
      </c>
      <c r="P197" s="757"/>
      <c r="Q197" s="756">
        <f t="shared" ref="Q197:AB197" si="60">$N53</f>
        <v>0</v>
      </c>
      <c r="R197" s="755">
        <f t="shared" si="60"/>
        <v>0</v>
      </c>
      <c r="S197" s="754">
        <f t="shared" si="60"/>
        <v>0</v>
      </c>
      <c r="T197" s="754">
        <f t="shared" si="60"/>
        <v>0</v>
      </c>
      <c r="U197" s="754">
        <f t="shared" si="60"/>
        <v>0</v>
      </c>
      <c r="V197" s="754">
        <f t="shared" si="60"/>
        <v>0</v>
      </c>
      <c r="W197" s="754">
        <f t="shared" si="60"/>
        <v>0</v>
      </c>
      <c r="X197" s="754">
        <f t="shared" si="60"/>
        <v>0</v>
      </c>
      <c r="Y197" s="754">
        <f t="shared" si="60"/>
        <v>0</v>
      </c>
      <c r="Z197" s="753">
        <f t="shared" si="60"/>
        <v>0</v>
      </c>
      <c r="AA197" s="753">
        <f t="shared" si="60"/>
        <v>0</v>
      </c>
      <c r="AB197" s="752">
        <f t="shared" si="60"/>
        <v>0</v>
      </c>
      <c r="AC197" s="752"/>
      <c r="AD197" s="752"/>
    </row>
    <row r="198" spans="3:30" ht="20.100000000000001" customHeight="1">
      <c r="C198" s="13" t="e">
        <f>#REF!&amp;" Target"</f>
        <v>#REF!</v>
      </c>
      <c r="D198" s="318"/>
      <c r="E198" s="319" t="e">
        <f>#REF!</f>
        <v>#REF!</v>
      </c>
      <c r="F198" s="320" t="e">
        <f>#REF!</f>
        <v>#REF!</v>
      </c>
      <c r="G198" s="321" t="e">
        <f>#REF!</f>
        <v>#REF!</v>
      </c>
      <c r="H198" s="749" t="e">
        <f>#REF!</f>
        <v>#REF!</v>
      </c>
      <c r="I198" s="748" t="e">
        <f>#REF!</f>
        <v>#REF!</v>
      </c>
      <c r="J198" s="747" t="e">
        <f>#REF!</f>
        <v>#REF!</v>
      </c>
      <c r="K198" s="747" t="e">
        <f>#REF!</f>
        <v>#REF!</v>
      </c>
      <c r="L198" s="747" t="e">
        <f>#REF!</f>
        <v>#REF!</v>
      </c>
      <c r="M198" s="747" t="e">
        <f>#REF!</f>
        <v>#REF!</v>
      </c>
      <c r="N198" s="746" t="e">
        <f>#REF!</f>
        <v>#REF!</v>
      </c>
      <c r="O198" s="745" t="e">
        <f>#REF!</f>
        <v>#REF!</v>
      </c>
      <c r="P198" s="1333"/>
      <c r="Q198" s="744" t="e">
        <f>#REF!</f>
        <v>#REF!</v>
      </c>
      <c r="R198" s="743" t="e">
        <f>#REF!</f>
        <v>#REF!</v>
      </c>
      <c r="S198" s="743" t="e">
        <f>#REF!</f>
        <v>#REF!</v>
      </c>
      <c r="T198" s="743" t="e">
        <f>#REF!</f>
        <v>#REF!</v>
      </c>
      <c r="U198" s="743" t="e">
        <f>#REF!</f>
        <v>#REF!</v>
      </c>
      <c r="V198" s="743" t="e">
        <f>#REF!</f>
        <v>#REF!</v>
      </c>
      <c r="W198" s="743" t="e">
        <f>#REF!</f>
        <v>#REF!</v>
      </c>
      <c r="X198" s="743" t="e">
        <f>#REF!</f>
        <v>#REF!</v>
      </c>
      <c r="Y198" s="743" t="e">
        <f>#REF!</f>
        <v>#REF!</v>
      </c>
      <c r="Z198" s="742" t="e">
        <f>#REF!</f>
        <v>#REF!</v>
      </c>
      <c r="AA198" s="742" t="e">
        <f>#REF!</f>
        <v>#REF!</v>
      </c>
      <c r="AB198" s="741" t="e">
        <f>#REF!</f>
        <v>#REF!</v>
      </c>
      <c r="AC198" s="18"/>
      <c r="AD198" s="18"/>
    </row>
    <row r="199" spans="3:30" ht="20.100000000000001" customHeight="1">
      <c r="C199" s="13" t="str">
        <f>C54&amp;" Target"</f>
        <v>% Competency gap closure Target</v>
      </c>
      <c r="D199" s="318"/>
      <c r="E199" s="319" t="str">
        <f t="shared" ref="E199:G200" si="61">E54</f>
        <v>%</v>
      </c>
      <c r="F199" s="320" t="str">
        <f t="shared" si="61"/>
        <v>ET</v>
      </c>
      <c r="G199" s="321" t="str">
        <f t="shared" si="61"/>
        <v>&gt;</v>
      </c>
      <c r="H199" s="748">
        <f t="shared" ref="H199:O200" si="62">$N54</f>
        <v>0.95</v>
      </c>
      <c r="I199" s="748">
        <f t="shared" si="62"/>
        <v>0.95</v>
      </c>
      <c r="J199" s="747">
        <f t="shared" si="62"/>
        <v>0.95</v>
      </c>
      <c r="K199" s="747">
        <f t="shared" si="62"/>
        <v>0.95</v>
      </c>
      <c r="L199" s="747">
        <f t="shared" si="62"/>
        <v>0.95</v>
      </c>
      <c r="M199" s="747">
        <f t="shared" si="62"/>
        <v>0.95</v>
      </c>
      <c r="N199" s="746">
        <f t="shared" si="62"/>
        <v>0.95</v>
      </c>
      <c r="O199" s="745">
        <f t="shared" si="62"/>
        <v>0.95</v>
      </c>
      <c r="P199" s="1333"/>
      <c r="Q199" s="744">
        <f t="shared" ref="Q199:AB199" si="63">$N54</f>
        <v>0.95</v>
      </c>
      <c r="R199" s="743">
        <f t="shared" si="63"/>
        <v>0.95</v>
      </c>
      <c r="S199" s="743">
        <f t="shared" si="63"/>
        <v>0.95</v>
      </c>
      <c r="T199" s="743">
        <f t="shared" si="63"/>
        <v>0.95</v>
      </c>
      <c r="U199" s="743">
        <f t="shared" si="63"/>
        <v>0.95</v>
      </c>
      <c r="V199" s="743">
        <f t="shared" si="63"/>
        <v>0.95</v>
      </c>
      <c r="W199" s="743">
        <f t="shared" si="63"/>
        <v>0.95</v>
      </c>
      <c r="X199" s="743">
        <f t="shared" si="63"/>
        <v>0.95</v>
      </c>
      <c r="Y199" s="743">
        <f t="shared" si="63"/>
        <v>0.95</v>
      </c>
      <c r="Z199" s="742">
        <f t="shared" si="63"/>
        <v>0.95</v>
      </c>
      <c r="AA199" s="742">
        <f t="shared" si="63"/>
        <v>0.95</v>
      </c>
      <c r="AB199" s="741">
        <f t="shared" si="63"/>
        <v>0.95</v>
      </c>
      <c r="AC199" s="18"/>
      <c r="AD199" s="18"/>
    </row>
    <row r="200" spans="3:30" ht="20.100000000000001" customHeight="1">
      <c r="C200" s="13" t="str">
        <f>C55&amp;" Target"</f>
        <v>% Compliance to Roll-Out of Lines  Target</v>
      </c>
      <c r="D200" s="318"/>
      <c r="E200" s="8" t="str">
        <f t="shared" si="61"/>
        <v>%</v>
      </c>
      <c r="F200" s="326" t="str">
        <f t="shared" si="61"/>
        <v>LC</v>
      </c>
      <c r="G200" s="327" t="str">
        <f t="shared" si="61"/>
        <v>&gt;</v>
      </c>
      <c r="H200" s="749">
        <f t="shared" si="62"/>
        <v>0</v>
      </c>
      <c r="I200" s="748">
        <f t="shared" si="62"/>
        <v>0</v>
      </c>
      <c r="J200" s="747">
        <f t="shared" si="62"/>
        <v>0</v>
      </c>
      <c r="K200" s="747">
        <f t="shared" si="62"/>
        <v>0</v>
      </c>
      <c r="L200" s="747">
        <f t="shared" si="62"/>
        <v>0</v>
      </c>
      <c r="M200" s="747">
        <f t="shared" si="62"/>
        <v>0</v>
      </c>
      <c r="N200" s="746">
        <f t="shared" si="62"/>
        <v>0</v>
      </c>
      <c r="O200" s="750">
        <f t="shared" si="62"/>
        <v>0</v>
      </c>
      <c r="P200" s="750"/>
      <c r="Q200" s="745">
        <f t="shared" ref="Q200:AB200" si="64">$N55</f>
        <v>0</v>
      </c>
      <c r="R200" s="744">
        <f t="shared" si="64"/>
        <v>0</v>
      </c>
      <c r="S200" s="743">
        <f t="shared" si="64"/>
        <v>0</v>
      </c>
      <c r="T200" s="743">
        <f t="shared" si="64"/>
        <v>0</v>
      </c>
      <c r="U200" s="743">
        <f t="shared" si="64"/>
        <v>0</v>
      </c>
      <c r="V200" s="743">
        <f t="shared" si="64"/>
        <v>0</v>
      </c>
      <c r="W200" s="743">
        <f t="shared" si="64"/>
        <v>0</v>
      </c>
      <c r="X200" s="743">
        <f t="shared" si="64"/>
        <v>0</v>
      </c>
      <c r="Y200" s="743">
        <f t="shared" si="64"/>
        <v>0</v>
      </c>
      <c r="Z200" s="742">
        <f t="shared" si="64"/>
        <v>0</v>
      </c>
      <c r="AA200" s="742">
        <f t="shared" si="64"/>
        <v>0</v>
      </c>
      <c r="AB200" s="741">
        <f t="shared" si="64"/>
        <v>0</v>
      </c>
      <c r="AC200" s="9"/>
      <c r="AD200" s="9"/>
    </row>
    <row r="201" spans="3:30" ht="20.100000000000001" customHeight="1">
      <c r="C201" s="13" t="str">
        <f>C50&amp;" Target"</f>
        <v>AI of lines in TPM Target</v>
      </c>
      <c r="D201" s="318"/>
      <c r="E201" s="319" t="str">
        <f>E50</f>
        <v>%</v>
      </c>
      <c r="F201" s="320" t="str">
        <f>F50</f>
        <v>LC</v>
      </c>
      <c r="G201" s="321" t="str">
        <f>G50</f>
        <v>&gt;</v>
      </c>
      <c r="H201" s="749">
        <f t="shared" ref="H201:O201" si="65">$N50</f>
        <v>0.86</v>
      </c>
      <c r="I201" s="748">
        <f t="shared" si="65"/>
        <v>0.86</v>
      </c>
      <c r="J201" s="747">
        <f t="shared" si="65"/>
        <v>0.86</v>
      </c>
      <c r="K201" s="747">
        <f t="shared" si="65"/>
        <v>0.86</v>
      </c>
      <c r="L201" s="747">
        <f t="shared" si="65"/>
        <v>0.86</v>
      </c>
      <c r="M201" s="747">
        <f t="shared" si="65"/>
        <v>0.86</v>
      </c>
      <c r="N201" s="746">
        <f t="shared" si="65"/>
        <v>0.86</v>
      </c>
      <c r="O201" s="745">
        <f t="shared" si="65"/>
        <v>0.86</v>
      </c>
      <c r="P201" s="1333"/>
      <c r="Q201" s="744">
        <f t="shared" ref="Q201:AB201" si="66">$N50</f>
        <v>0.86</v>
      </c>
      <c r="R201" s="743">
        <f t="shared" si="66"/>
        <v>0.86</v>
      </c>
      <c r="S201" s="743">
        <f t="shared" si="66"/>
        <v>0.86</v>
      </c>
      <c r="T201" s="743">
        <f t="shared" si="66"/>
        <v>0.86</v>
      </c>
      <c r="U201" s="743">
        <f t="shared" si="66"/>
        <v>0.86</v>
      </c>
      <c r="V201" s="743">
        <f t="shared" si="66"/>
        <v>0.86</v>
      </c>
      <c r="W201" s="743">
        <f t="shared" si="66"/>
        <v>0.86</v>
      </c>
      <c r="X201" s="743">
        <f t="shared" si="66"/>
        <v>0.86</v>
      </c>
      <c r="Y201" s="743">
        <f t="shared" si="66"/>
        <v>0.86</v>
      </c>
      <c r="Z201" s="742">
        <f t="shared" si="66"/>
        <v>0.86</v>
      </c>
      <c r="AA201" s="742">
        <f t="shared" si="66"/>
        <v>0.86</v>
      </c>
      <c r="AB201" s="741">
        <f t="shared" si="66"/>
        <v>0.86</v>
      </c>
      <c r="AC201" s="18"/>
      <c r="AD201" s="18"/>
    </row>
    <row r="202" spans="3:30" ht="20.100000000000001" customHeight="1">
      <c r="C202" s="13" t="str">
        <f>C43&amp;" Target"</f>
        <v>FI Enabled Savings Target</v>
      </c>
      <c r="D202" s="318"/>
      <c r="E202" s="319" t="str">
        <f>E43</f>
        <v>KNGN</v>
      </c>
      <c r="F202" s="320" t="str">
        <f>F43</f>
        <v>FI</v>
      </c>
      <c r="G202" s="321" t="str">
        <f>G43</f>
        <v>&gt;</v>
      </c>
      <c r="H202" s="748">
        <f t="shared" ref="H202:O202" si="67">$N43</f>
        <v>135044.04602207089</v>
      </c>
      <c r="I202" s="748">
        <f t="shared" si="67"/>
        <v>135044.04602207089</v>
      </c>
      <c r="J202" s="747">
        <f t="shared" si="67"/>
        <v>135044.04602207089</v>
      </c>
      <c r="K202" s="747">
        <f t="shared" si="67"/>
        <v>135044.04602207089</v>
      </c>
      <c r="L202" s="747">
        <f t="shared" si="67"/>
        <v>135044.04602207089</v>
      </c>
      <c r="M202" s="747">
        <f t="shared" si="67"/>
        <v>135044.04602207089</v>
      </c>
      <c r="N202" s="746">
        <f t="shared" si="67"/>
        <v>135044.04602207089</v>
      </c>
      <c r="O202" s="745">
        <f t="shared" si="67"/>
        <v>135044.04602207089</v>
      </c>
      <c r="P202" s="1333"/>
      <c r="Q202" s="744">
        <f t="shared" ref="Q202:AB202" si="68">$N43</f>
        <v>135044.04602207089</v>
      </c>
      <c r="R202" s="743">
        <f t="shared" si="68"/>
        <v>135044.04602207089</v>
      </c>
      <c r="S202" s="743">
        <f t="shared" si="68"/>
        <v>135044.04602207089</v>
      </c>
      <c r="T202" s="743">
        <f t="shared" si="68"/>
        <v>135044.04602207089</v>
      </c>
      <c r="U202" s="743">
        <f t="shared" si="68"/>
        <v>135044.04602207089</v>
      </c>
      <c r="V202" s="743">
        <f t="shared" si="68"/>
        <v>135044.04602207089</v>
      </c>
      <c r="W202" s="743">
        <f t="shared" si="68"/>
        <v>135044.04602207089</v>
      </c>
      <c r="X202" s="743">
        <f t="shared" si="68"/>
        <v>135044.04602207089</v>
      </c>
      <c r="Y202" s="743">
        <f t="shared" si="68"/>
        <v>135044.04602207089</v>
      </c>
      <c r="Z202" s="742">
        <f t="shared" si="68"/>
        <v>135044.04602207089</v>
      </c>
      <c r="AA202" s="742">
        <f t="shared" si="68"/>
        <v>135044.04602207089</v>
      </c>
      <c r="AB202" s="741">
        <f t="shared" si="68"/>
        <v>135044.04602207089</v>
      </c>
      <c r="AC202" s="18"/>
      <c r="AD202" s="18"/>
    </row>
    <row r="203" spans="3:30" ht="20.100000000000001" customHeight="1">
      <c r="C203" s="13" t="str">
        <f>C52&amp;" Target"</f>
        <v>MTBS of Pilot Lines Target</v>
      </c>
      <c r="D203" s="318"/>
      <c r="E203" s="319" t="str">
        <f>E52</f>
        <v>Hrs</v>
      </c>
      <c r="F203" s="320" t="str">
        <f>F52</f>
        <v>EC</v>
      </c>
      <c r="G203" s="321" t="str">
        <f>G52</f>
        <v>&gt;</v>
      </c>
      <c r="H203" s="749">
        <f t="shared" ref="H203:O203" si="69">$N52</f>
        <v>0</v>
      </c>
      <c r="I203" s="748">
        <f t="shared" si="69"/>
        <v>0</v>
      </c>
      <c r="J203" s="747">
        <f t="shared" si="69"/>
        <v>0</v>
      </c>
      <c r="K203" s="747">
        <f t="shared" si="69"/>
        <v>0</v>
      </c>
      <c r="L203" s="747">
        <f t="shared" si="69"/>
        <v>0</v>
      </c>
      <c r="M203" s="747">
        <f t="shared" si="69"/>
        <v>0</v>
      </c>
      <c r="N203" s="746">
        <f t="shared" si="69"/>
        <v>0</v>
      </c>
      <c r="O203" s="743">
        <f t="shared" si="69"/>
        <v>0</v>
      </c>
      <c r="P203" s="1334"/>
      <c r="Q203" s="745">
        <f t="shared" ref="Q203:AB203" si="70">$N52</f>
        <v>0</v>
      </c>
      <c r="R203" s="744">
        <f t="shared" si="70"/>
        <v>0</v>
      </c>
      <c r="S203" s="743">
        <f t="shared" si="70"/>
        <v>0</v>
      </c>
      <c r="T203" s="743">
        <f t="shared" si="70"/>
        <v>0</v>
      </c>
      <c r="U203" s="743">
        <f t="shared" si="70"/>
        <v>0</v>
      </c>
      <c r="V203" s="743">
        <f t="shared" si="70"/>
        <v>0</v>
      </c>
      <c r="W203" s="743">
        <f t="shared" si="70"/>
        <v>0</v>
      </c>
      <c r="X203" s="743">
        <f t="shared" si="70"/>
        <v>0</v>
      </c>
      <c r="Y203" s="743">
        <f t="shared" si="70"/>
        <v>0</v>
      </c>
      <c r="Z203" s="742">
        <f t="shared" si="70"/>
        <v>0</v>
      </c>
      <c r="AA203" s="742">
        <f t="shared" si="70"/>
        <v>0</v>
      </c>
      <c r="AB203" s="741">
        <f t="shared" si="70"/>
        <v>0</v>
      </c>
      <c r="AC203" s="18"/>
      <c r="AD203" s="18"/>
    </row>
    <row r="204" spans="3:30">
      <c r="C204" s="13" t="e">
        <f>#REF!&amp;" Target"</f>
        <v>#REF!</v>
      </c>
      <c r="D204" s="318"/>
      <c r="E204" s="319" t="e">
        <f>#REF!</f>
        <v>#REF!</v>
      </c>
      <c r="F204" s="320" t="e">
        <f>#REF!</f>
        <v>#REF!</v>
      </c>
      <c r="G204" s="321" t="e">
        <f>#REF!</f>
        <v>#REF!</v>
      </c>
      <c r="H204" s="749" t="e">
        <f>#REF!</f>
        <v>#REF!</v>
      </c>
      <c r="I204" s="748" t="e">
        <f>#REF!</f>
        <v>#REF!</v>
      </c>
      <c r="J204" s="747" t="e">
        <f>#REF!</f>
        <v>#REF!</v>
      </c>
      <c r="K204" s="747" t="e">
        <f>#REF!</f>
        <v>#REF!</v>
      </c>
      <c r="L204" s="747" t="e">
        <f>#REF!</f>
        <v>#REF!</v>
      </c>
      <c r="M204" s="747" t="e">
        <f>#REF!</f>
        <v>#REF!</v>
      </c>
      <c r="N204" s="746" t="e">
        <f>#REF!</f>
        <v>#REF!</v>
      </c>
      <c r="O204" s="743" t="e">
        <f>#REF!</f>
        <v>#REF!</v>
      </c>
      <c r="P204" s="1334"/>
      <c r="Q204" s="745" t="e">
        <f>#REF!</f>
        <v>#REF!</v>
      </c>
      <c r="R204" s="744" t="e">
        <f>#REF!</f>
        <v>#REF!</v>
      </c>
      <c r="S204" s="743" t="e">
        <f>#REF!</f>
        <v>#REF!</v>
      </c>
      <c r="T204" s="743" t="e">
        <f>#REF!</f>
        <v>#REF!</v>
      </c>
      <c r="U204" s="743" t="e">
        <f>#REF!</f>
        <v>#REF!</v>
      </c>
      <c r="V204" s="743" t="e">
        <f>#REF!</f>
        <v>#REF!</v>
      </c>
      <c r="W204" s="743" t="e">
        <f>#REF!</f>
        <v>#REF!</v>
      </c>
      <c r="X204" s="743" t="e">
        <f>#REF!</f>
        <v>#REF!</v>
      </c>
      <c r="Y204" s="743" t="e">
        <f>#REF!</f>
        <v>#REF!</v>
      </c>
      <c r="Z204" s="742" t="e">
        <f>#REF!</f>
        <v>#REF!</v>
      </c>
      <c r="AA204" s="742" t="e">
        <f>#REF!</f>
        <v>#REF!</v>
      </c>
      <c r="AB204" s="741" t="e">
        <f>#REF!</f>
        <v>#REF!</v>
      </c>
      <c r="AC204" s="18"/>
      <c r="AD204" s="18"/>
    </row>
  </sheetData>
  <sheetProtection pivotTables="0"/>
  <protectedRanges>
    <protectedRange sqref="N153:AB163 N165:AB182 N192:AB204" name="Target"/>
    <protectedRange sqref="D5:D48 D50" name="leading"/>
    <protectedRange sqref="H5:AB12 H15:AB26 N13:N14 W49:AB49 H27:N30 P27:AB30 H31:AB48 H50:AB50 AD5:AD55 W51:AB51 P52:AB55 P13:AB14" name="body"/>
    <protectedRange sqref="C2:D2" name="Title"/>
    <protectedRange sqref="AC5:AC14 AC16:AC38 AC40:AC55" name="body_2"/>
    <protectedRange sqref="AC15" name="body_1_1"/>
    <protectedRange sqref="AC39" name="body_2_1"/>
    <protectedRange sqref="D52:D55" name="leading_2"/>
    <protectedRange sqref="H52:O55" name="body_3"/>
    <protectedRange sqref="O27:O30" name="body_4"/>
    <protectedRange sqref="O13:O14" name="body_1"/>
    <protectedRange sqref="D49" name="leading_1"/>
    <protectedRange sqref="H49:V49" name="body_3_1"/>
    <protectedRange sqref="D51" name="leading_1_1"/>
    <protectedRange sqref="H51:V51" name="body_3_2"/>
  </protectedRanges>
  <mergeCells count="2">
    <mergeCell ref="AA60:AB60"/>
    <mergeCell ref="N80:R80"/>
  </mergeCells>
  <conditionalFormatting sqref="X34:AB34">
    <cfRule type="cellIs" dxfId="8383" priority="2514" stopIfTrue="1" operator="greaterThan">
      <formula>$N$34</formula>
    </cfRule>
    <cfRule type="cellIs" dxfId="8382" priority="2515" stopIfTrue="1" operator="lessThanOrEqual">
      <formula>$N$34</formula>
    </cfRule>
  </conditionalFormatting>
  <conditionalFormatting sqref="X35:AB35">
    <cfRule type="cellIs" dxfId="8381" priority="2518" stopIfTrue="1" operator="greaterThan">
      <formula>$N$35</formula>
    </cfRule>
    <cfRule type="cellIs" dxfId="8380" priority="2519" stopIfTrue="1" operator="lessThanOrEqual">
      <formula>$N$35</formula>
    </cfRule>
  </conditionalFormatting>
  <conditionalFormatting sqref="X39:AB39">
    <cfRule type="containsBlanks" priority="2346" stopIfTrue="1">
      <formula>LEN(TRIM(X39))=0</formula>
    </cfRule>
    <cfRule type="cellIs" dxfId="8379" priority="2522" stopIfTrue="1" operator="between">
      <formula>-$N$39</formula>
      <formula>$N$39</formula>
    </cfRule>
    <cfRule type="cellIs" dxfId="8378" priority="2523" stopIfTrue="1" operator="notBetween">
      <formula>-$N$39</formula>
      <formula>$N$39</formula>
    </cfRule>
  </conditionalFormatting>
  <conditionalFormatting sqref="X40:AB40">
    <cfRule type="cellIs" dxfId="8377" priority="2520" stopIfTrue="1" operator="greaterThan">
      <formula>$N$40</formula>
    </cfRule>
    <cfRule type="cellIs" dxfId="8376" priority="2521" stopIfTrue="1" operator="lessThanOrEqual">
      <formula>$N$40</formula>
    </cfRule>
  </conditionalFormatting>
  <conditionalFormatting sqref="X41:AB41">
    <cfRule type="containsBlanks" priority="2344" stopIfTrue="1">
      <formula>LEN(TRIM(X41))=0</formula>
    </cfRule>
    <cfRule type="cellIs" dxfId="8375" priority="2512" stopIfTrue="1" operator="greaterThan">
      <formula>$N$41</formula>
    </cfRule>
    <cfRule type="cellIs" dxfId="8374" priority="2513" stopIfTrue="1" operator="lessThanOrEqual">
      <formula>$N$41</formula>
    </cfRule>
  </conditionalFormatting>
  <conditionalFormatting sqref="Z45:AB45">
    <cfRule type="containsBlanks" priority="2341" stopIfTrue="1">
      <formula>LEN(TRIM(Z45))=0</formula>
    </cfRule>
    <cfRule type="cellIs" dxfId="8373" priority="2492" stopIfTrue="1" operator="greaterThanOrEqual">
      <formula>$N$45</formula>
    </cfRule>
    <cfRule type="cellIs" dxfId="8372" priority="2493" stopIfTrue="1" operator="lessThan">
      <formula>$N$45</formula>
    </cfRule>
  </conditionalFormatting>
  <conditionalFormatting sqref="Z46:AB46">
    <cfRule type="containsBlanks" priority="2340" stopIfTrue="1">
      <formula>LEN(TRIM(Z46))=0</formula>
    </cfRule>
    <cfRule type="cellIs" dxfId="8371" priority="2516" stopIfTrue="1" operator="greaterThan">
      <formula>$N$46</formula>
    </cfRule>
    <cfRule type="cellIs" dxfId="8370" priority="2517" stopIfTrue="1" operator="lessThanOrEqual">
      <formula>$N$46</formula>
    </cfRule>
  </conditionalFormatting>
  <conditionalFormatting sqref="Z47:AB47">
    <cfRule type="containsBlanks" priority="2339" stopIfTrue="1">
      <formula>LEN(TRIM(Z47))=0</formula>
    </cfRule>
    <cfRule type="cellIs" dxfId="8369" priority="2508" stopIfTrue="1" operator="greaterThanOrEqual">
      <formula>$N$47</formula>
    </cfRule>
    <cfRule type="cellIs" dxfId="8368" priority="2509" stopIfTrue="1" operator="lessThan">
      <formula>$N$47</formula>
    </cfRule>
  </conditionalFormatting>
  <conditionalFormatting sqref="Z31:AB31">
    <cfRule type="containsBlanks" priority="2353" stopIfTrue="1">
      <formula>LEN(TRIM(Z31))=0</formula>
    </cfRule>
    <cfRule type="cellIs" dxfId="8367" priority="2466" stopIfTrue="1" operator="greaterThanOrEqual">
      <formula>$N$31</formula>
    </cfRule>
    <cfRule type="cellIs" dxfId="8366" priority="2467" stopIfTrue="1" operator="lessThan">
      <formula>$N$31</formula>
    </cfRule>
  </conditionalFormatting>
  <conditionalFormatting sqref="Z32:AB32">
    <cfRule type="containsBlanks" priority="2352" stopIfTrue="1">
      <formula>LEN(TRIM(Z32))=0</formula>
    </cfRule>
    <cfRule type="cellIs" dxfId="8365" priority="2464" stopIfTrue="1" operator="greaterThanOrEqual">
      <formula>$N$32</formula>
    </cfRule>
    <cfRule type="cellIs" dxfId="8364" priority="2465" stopIfTrue="1" operator="lessThan">
      <formula>$N$32</formula>
    </cfRule>
  </conditionalFormatting>
  <conditionalFormatting sqref="U17:AB17">
    <cfRule type="containsBlanks" priority="2365" stopIfTrue="1">
      <formula>LEN(TRIM(U17))=0</formula>
    </cfRule>
    <cfRule type="cellIs" dxfId="8363" priority="2444" stopIfTrue="1" operator="greaterThanOrEqual">
      <formula>$N$17</formula>
    </cfRule>
    <cfRule type="cellIs" dxfId="8362" priority="2445" stopIfTrue="1" operator="lessThan">
      <formula>$N$17</formula>
    </cfRule>
  </conditionalFormatting>
  <conditionalFormatting sqref="Z21:AB21">
    <cfRule type="containsBlanks" priority="2362" stopIfTrue="1">
      <formula>LEN(TRIM(Z21))=0</formula>
    </cfRule>
    <cfRule type="cellIs" dxfId="8361" priority="2442" stopIfTrue="1" operator="lessThanOrEqual">
      <formula>$N$21</formula>
    </cfRule>
    <cfRule type="cellIs" dxfId="8360" priority="2443" stopIfTrue="1" operator="greaterThan">
      <formula>$N$21</formula>
    </cfRule>
  </conditionalFormatting>
  <conditionalFormatting sqref="Z22:AB22">
    <cfRule type="containsBlanks" priority="2361" stopIfTrue="1">
      <formula>LEN(TRIM(Z22))=0</formula>
    </cfRule>
    <cfRule type="cellIs" dxfId="8359" priority="2440" stopIfTrue="1" operator="lessThan">
      <formula>$N$22</formula>
    </cfRule>
    <cfRule type="cellIs" dxfId="8358" priority="2441" stopIfTrue="1" operator="greaterThanOrEqual">
      <formula>$N$22</formula>
    </cfRule>
  </conditionalFormatting>
  <conditionalFormatting sqref="Z23:AB23">
    <cfRule type="containsBlanks" priority="2360" stopIfTrue="1">
      <formula>LEN(TRIM(Z23))=0</formula>
    </cfRule>
    <cfRule type="cellIs" dxfId="8357" priority="2438" stopIfTrue="1" operator="lessThanOrEqual">
      <formula>$N$23</formula>
    </cfRule>
    <cfRule type="cellIs" dxfId="8356" priority="2439" stopIfTrue="1" operator="greaterThan">
      <formula>$N$23</formula>
    </cfRule>
  </conditionalFormatting>
  <conditionalFormatting sqref="Z24:AB24">
    <cfRule type="containsBlanks" priority="2359" stopIfTrue="1">
      <formula>LEN(TRIM(Z24))=0</formula>
    </cfRule>
    <cfRule type="cellIs" dxfId="8355" priority="2436" stopIfTrue="1" operator="lessThan">
      <formula>$N$24</formula>
    </cfRule>
    <cfRule type="cellIs" dxfId="8354" priority="2437" stopIfTrue="1" operator="greaterThanOrEqual">
      <formula>$N$24</formula>
    </cfRule>
  </conditionalFormatting>
  <conditionalFormatting sqref="Z25:AB25">
    <cfRule type="containsBlanks" priority="2358" stopIfTrue="1">
      <formula>LEN(TRIM(Z25))=0</formula>
    </cfRule>
    <cfRule type="cellIs" dxfId="8353" priority="2498" stopIfTrue="1" operator="greaterThanOrEqual">
      <formula>$N$25</formula>
    </cfRule>
    <cfRule type="cellIs" dxfId="8352" priority="2499" stopIfTrue="1" operator="lessThan">
      <formula>$N$25</formula>
    </cfRule>
  </conditionalFormatting>
  <conditionalFormatting sqref="Z19:AB19">
    <cfRule type="containsBlanks" priority="2364" stopIfTrue="1">
      <formula>LEN(TRIM(Z19))=0</formula>
    </cfRule>
    <cfRule type="cellIs" dxfId="8351" priority="2434" stopIfTrue="1" operator="lessThanOrEqual">
      <formula>$N$19</formula>
    </cfRule>
    <cfRule type="cellIs" dxfId="8350" priority="2435" stopIfTrue="1" operator="greaterThan">
      <formula>$N$19</formula>
    </cfRule>
  </conditionalFormatting>
  <conditionalFormatting sqref="Z20:AB20">
    <cfRule type="containsBlanks" priority="2363" stopIfTrue="1">
      <formula>LEN(TRIM(Z20))=0</formula>
    </cfRule>
    <cfRule type="cellIs" dxfId="8349" priority="2432" stopIfTrue="1" operator="lessThan">
      <formula>$N$20</formula>
    </cfRule>
    <cfRule type="cellIs" dxfId="8348" priority="2433" stopIfTrue="1" operator="greaterThanOrEqual">
      <formula>$N$20</formula>
    </cfRule>
  </conditionalFormatting>
  <conditionalFormatting sqref="X53:AB53">
    <cfRule type="containsBlanks" priority="2338">
      <formula>LEN(TRIM(X53))=0</formula>
    </cfRule>
  </conditionalFormatting>
  <conditionalFormatting sqref="X55:AB55">
    <cfRule type="containsBlanks" priority="2336">
      <formula>LEN(TRIM(X55))=0</formula>
    </cfRule>
  </conditionalFormatting>
  <conditionalFormatting sqref="X50:AB50">
    <cfRule type="containsBlanks" priority="2335">
      <formula>LEN(TRIM(X50))=0</formula>
    </cfRule>
  </conditionalFormatting>
  <conditionalFormatting sqref="X43:AB43">
    <cfRule type="containsBlanks" priority="2342" stopIfTrue="1">
      <formula>LEN(TRIM(X43))=0</formula>
    </cfRule>
    <cfRule type="cellIs" dxfId="8347" priority="2402" stopIfTrue="1" operator="lessThan">
      <formula>$N$43</formula>
    </cfRule>
    <cfRule type="cellIs" dxfId="8346" priority="2403" stopIfTrue="1" operator="greaterThanOrEqual">
      <formula>$N$43</formula>
    </cfRule>
  </conditionalFormatting>
  <conditionalFormatting sqref="Z30:AB30">
    <cfRule type="containsBlanks" priority="2354" stopIfTrue="1">
      <formula>LEN(TRIM(Z30))=0</formula>
    </cfRule>
    <cfRule type="cellIs" dxfId="8345" priority="2396" stopIfTrue="1" operator="greaterThanOrEqual">
      <formula>$N$30</formula>
    </cfRule>
    <cfRule type="cellIs" dxfId="8344" priority="2397" stopIfTrue="1" operator="lessThan">
      <formula>$N$30</formula>
    </cfRule>
  </conditionalFormatting>
  <conditionalFormatting sqref="Z29:AB29">
    <cfRule type="containsBlanks" priority="2355" stopIfTrue="1">
      <formula>LEN(TRIM(Z29))=0</formula>
    </cfRule>
    <cfRule type="cellIs" dxfId="8343" priority="2392" stopIfTrue="1" operator="greaterThanOrEqual">
      <formula>$N$29</formula>
    </cfRule>
    <cfRule type="cellIs" dxfId="8342" priority="2393" stopIfTrue="1" operator="lessThan">
      <formula>$N$29</formula>
    </cfRule>
  </conditionalFormatting>
  <conditionalFormatting sqref="Z28:AB28">
    <cfRule type="containsBlanks" priority="2356" stopIfTrue="1">
      <formula>LEN(TRIM(Z28))=0</formula>
    </cfRule>
    <cfRule type="cellIs" dxfId="8341" priority="2394" stopIfTrue="1" operator="greaterThanOrEqual">
      <formula>$N$28</formula>
    </cfRule>
    <cfRule type="cellIs" dxfId="8340" priority="2395" stopIfTrue="1" operator="lessThan">
      <formula>$N$28</formula>
    </cfRule>
  </conditionalFormatting>
  <conditionalFormatting sqref="Z27:AB27">
    <cfRule type="containsBlanks" priority="2357" stopIfTrue="1">
      <formula>LEN(TRIM(Z27))=0</formula>
    </cfRule>
    <cfRule type="cellIs" dxfId="8339" priority="2468" stopIfTrue="1" operator="greaterThanOrEqual">
      <formula>$N$27</formula>
    </cfRule>
    <cfRule type="cellIs" dxfId="8338" priority="2469" stopIfTrue="1" operator="lessThan">
      <formula>$N$27</formula>
    </cfRule>
  </conditionalFormatting>
  <conditionalFormatting sqref="X37:AB37">
    <cfRule type="containsBlanks" priority="2348" stopIfTrue="1">
      <formula>LEN(TRIM(X37))=0</formula>
    </cfRule>
    <cfRule type="cellIs" dxfId="8337" priority="2506" stopIfTrue="1" operator="greaterThanOrEqual">
      <formula>$N$37</formula>
    </cfRule>
    <cfRule type="cellIs" dxfId="8336" priority="2507" stopIfTrue="1" operator="lessThan">
      <formula>$N$37</formula>
    </cfRule>
  </conditionalFormatting>
  <conditionalFormatting sqref="X36:AB36">
    <cfRule type="containsBlanks" priority="2349" stopIfTrue="1">
      <formula>LEN(TRIM(X36))=0</formula>
    </cfRule>
    <cfRule type="cellIs" dxfId="8335" priority="2382" stopIfTrue="1" operator="lessThan">
      <formula>$N$36</formula>
    </cfRule>
    <cfRule type="cellIs" dxfId="8334" priority="2383" stopIfTrue="1" operator="greaterThanOrEqual">
      <formula>$N$36</formula>
    </cfRule>
  </conditionalFormatting>
  <conditionalFormatting sqref="X38:AB38">
    <cfRule type="containsBlanks" priority="2347" stopIfTrue="1">
      <formula>LEN(TRIM(X38))=0</formula>
    </cfRule>
    <cfRule type="cellIs" dxfId="8333" priority="2448" stopIfTrue="1" operator="greaterThanOrEqual">
      <formula>$N$38</formula>
    </cfRule>
    <cfRule type="cellIs" dxfId="8332" priority="2449" stopIfTrue="1" operator="lessThan">
      <formula>$N$38</formula>
    </cfRule>
  </conditionalFormatting>
  <conditionalFormatting sqref="X42:AB42">
    <cfRule type="containsBlanks" priority="2343" stopIfTrue="1">
      <formula>LEN(TRIM(X42))=0</formula>
    </cfRule>
    <cfRule type="cellIs" dxfId="8331" priority="2510" stopIfTrue="1" operator="greaterThan">
      <formula>$N$42</formula>
    </cfRule>
    <cfRule type="cellIs" dxfId="8330" priority="2511" stopIfTrue="1" operator="lessThanOrEqual">
      <formula>$N$42</formula>
    </cfRule>
  </conditionalFormatting>
  <conditionalFormatting sqref="X34:AB34">
    <cfRule type="containsBlanks" priority="2351" stopIfTrue="1">
      <formula>LEN(TRIM(X34))=0</formula>
    </cfRule>
  </conditionalFormatting>
  <conditionalFormatting sqref="X35:AB35">
    <cfRule type="containsBlanks" priority="2350" stopIfTrue="1">
      <formula>LEN(TRIM(X35))=0</formula>
    </cfRule>
  </conditionalFormatting>
  <conditionalFormatting sqref="X40:AB40">
    <cfRule type="containsBlanks" priority="2345" stopIfTrue="1">
      <formula>LEN(TRIM(X40))=0</formula>
    </cfRule>
  </conditionalFormatting>
  <conditionalFormatting sqref="Q39">
    <cfRule type="containsBlanks" priority="2052" stopIfTrue="1">
      <formula>LEN(TRIM(Q39))=0</formula>
    </cfRule>
    <cfRule type="cellIs" dxfId="8329" priority="2099" stopIfTrue="1" operator="greaterThan">
      <formula>$O$39</formula>
    </cfRule>
    <cfRule type="cellIs" dxfId="8328" priority="2100" stopIfTrue="1" operator="lessThanOrEqual">
      <formula>$O$39</formula>
    </cfRule>
  </conditionalFormatting>
  <conditionalFormatting sqref="Q45">
    <cfRule type="containsBlanks" priority="2050" stopIfTrue="1">
      <formula>LEN(TRIM(Q45))=0</formula>
    </cfRule>
    <cfRule type="cellIs" dxfId="8327" priority="2089" stopIfTrue="1" operator="greaterThanOrEqual">
      <formula>$O$45</formula>
    </cfRule>
    <cfRule type="cellIs" dxfId="8326" priority="2090" stopIfTrue="1" operator="lessThan">
      <formula>$O$45</formula>
    </cfRule>
  </conditionalFormatting>
  <conditionalFormatting sqref="Q46">
    <cfRule type="containsBlanks" priority="2049" stopIfTrue="1">
      <formula>LEN(TRIM(Q46))=0</formula>
    </cfRule>
    <cfRule type="cellIs" dxfId="8325" priority="2097" stopIfTrue="1" operator="greaterThan">
      <formula>$O$46</formula>
    </cfRule>
    <cfRule type="cellIs" dxfId="8324" priority="2098" stopIfTrue="1" operator="lessThanOrEqual">
      <formula>$O$46</formula>
    </cfRule>
  </conditionalFormatting>
  <conditionalFormatting sqref="Q47">
    <cfRule type="containsBlanks" priority="2048" stopIfTrue="1">
      <formula>LEN(TRIM(Q47))=0</formula>
    </cfRule>
    <cfRule type="cellIs" dxfId="8323" priority="2093" stopIfTrue="1" operator="greaterThanOrEqual">
      <formula>$O$47</formula>
    </cfRule>
    <cfRule type="cellIs" dxfId="8322" priority="2094" stopIfTrue="1" operator="lessThan">
      <formula>$O$47</formula>
    </cfRule>
  </conditionalFormatting>
  <conditionalFormatting sqref="Q21">
    <cfRule type="containsBlanks" priority="2062" stopIfTrue="1">
      <formula>LEN(TRIM(Q21))=0</formula>
    </cfRule>
    <cfRule type="cellIs" dxfId="8321" priority="2083" stopIfTrue="1" operator="lessThanOrEqual">
      <formula>$O$21</formula>
    </cfRule>
    <cfRule type="cellIs" dxfId="8320" priority="2084" stopIfTrue="1" operator="greaterThan">
      <formula>$O$21</formula>
    </cfRule>
  </conditionalFormatting>
  <conditionalFormatting sqref="Q22">
    <cfRule type="containsBlanks" priority="2061" stopIfTrue="1">
      <formula>LEN(TRIM(Q22))=0</formula>
    </cfRule>
    <cfRule type="cellIs" dxfId="8319" priority="2081" stopIfTrue="1" operator="lessThan">
      <formula>$O$22</formula>
    </cfRule>
    <cfRule type="cellIs" dxfId="8318" priority="2082" stopIfTrue="1" operator="greaterThanOrEqual">
      <formula>$O$22</formula>
    </cfRule>
  </conditionalFormatting>
  <conditionalFormatting sqref="Q23">
    <cfRule type="containsBlanks" priority="2060" stopIfTrue="1">
      <formula>LEN(TRIM(Q23))=0</formula>
    </cfRule>
    <cfRule type="cellIs" dxfId="8317" priority="2079" stopIfTrue="1" operator="lessThanOrEqual">
      <formula>$O$23</formula>
    </cfRule>
    <cfRule type="cellIs" dxfId="8316" priority="2080" stopIfTrue="1" operator="greaterThan">
      <formula>$O$23</formula>
    </cfRule>
  </conditionalFormatting>
  <conditionalFormatting sqref="Q24">
    <cfRule type="containsBlanks" priority="2059" stopIfTrue="1">
      <formula>LEN(TRIM(Q24))=0</formula>
    </cfRule>
    <cfRule type="cellIs" dxfId="8315" priority="2077" stopIfTrue="1" operator="lessThan">
      <formula>$O$24</formula>
    </cfRule>
    <cfRule type="cellIs" dxfId="8314" priority="2078" stopIfTrue="1" operator="greaterThanOrEqual">
      <formula>$O$24</formula>
    </cfRule>
  </conditionalFormatting>
  <conditionalFormatting sqref="Q19">
    <cfRule type="containsBlanks" priority="2064" stopIfTrue="1">
      <formula>LEN(TRIM(Q19))=0</formula>
    </cfRule>
    <cfRule type="cellIs" dxfId="8313" priority="2075" stopIfTrue="1" operator="lessThanOrEqual">
      <formula>$O$19</formula>
    </cfRule>
    <cfRule type="cellIs" dxfId="8312" priority="2076" stopIfTrue="1" operator="greaterThan">
      <formula>$O$19</formula>
    </cfRule>
  </conditionalFormatting>
  <conditionalFormatting sqref="Q20">
    <cfRule type="containsBlanks" priority="2063" stopIfTrue="1">
      <formula>LEN(TRIM(Q20))=0</formula>
    </cfRule>
    <cfRule type="cellIs" dxfId="8311" priority="2073" stopIfTrue="1" operator="lessThan">
      <formula>$O$20</formula>
    </cfRule>
    <cfRule type="cellIs" dxfId="8310" priority="2074" stopIfTrue="1" operator="greaterThanOrEqual">
      <formula>$O$20</formula>
    </cfRule>
  </conditionalFormatting>
  <conditionalFormatting sqref="Q30">
    <cfRule type="containsBlanks" priority="2056" stopIfTrue="1">
      <formula>LEN(TRIM(Q30))=0</formula>
    </cfRule>
    <cfRule type="cellIs" dxfId="8309" priority="2069" stopIfTrue="1" operator="greaterThanOrEqual">
      <formula>$O$30</formula>
    </cfRule>
    <cfRule type="cellIs" dxfId="8308" priority="2070" stopIfTrue="1" operator="lessThan">
      <formula>$O$30</formula>
    </cfRule>
  </conditionalFormatting>
  <conditionalFormatting sqref="Q29">
    <cfRule type="containsBlanks" priority="2057" stopIfTrue="1">
      <formula>LEN(TRIM(Q29))=0</formula>
    </cfRule>
    <cfRule type="cellIs" dxfId="8307" priority="2067" stopIfTrue="1" operator="greaterThanOrEqual">
      <formula>$O$29</formula>
    </cfRule>
    <cfRule type="cellIs" dxfId="8306" priority="2068" stopIfTrue="1" operator="lessThan">
      <formula>$O$29</formula>
    </cfRule>
  </conditionalFormatting>
  <conditionalFormatting sqref="Q27">
    <cfRule type="containsBlanks" priority="2058" stopIfTrue="1">
      <formula>LEN(TRIM(Q27))=0</formula>
    </cfRule>
    <cfRule type="cellIs" dxfId="8305" priority="2087" stopIfTrue="1" operator="greaterThanOrEqual">
      <formula>$O$27</formula>
    </cfRule>
    <cfRule type="cellIs" dxfId="8304" priority="2088" stopIfTrue="1" operator="lessThan">
      <formula>$O$27</formula>
    </cfRule>
  </conditionalFormatting>
  <conditionalFormatting sqref="Q25">
    <cfRule type="containsBlanks" priority="2045" stopIfTrue="1">
      <formula>LEN(TRIM(Q25))=0</formula>
    </cfRule>
    <cfRule type="cellIs" dxfId="8303" priority="2046" stopIfTrue="1" operator="lessThanOrEqual">
      <formula>$O$25</formula>
    </cfRule>
    <cfRule type="cellIs" dxfId="8302" priority="2047" stopIfTrue="1" operator="greaterThan">
      <formula>$O$25</formula>
    </cfRule>
  </conditionalFormatting>
  <conditionalFormatting sqref="Q32">
    <cfRule type="containsBlanks" priority="2042" stopIfTrue="1">
      <formula>LEN(TRIM(Q32))=0</formula>
    </cfRule>
    <cfRule type="cellIs" dxfId="8301" priority="2043" stopIfTrue="1" operator="greaterThanOrEqual">
      <formula>$O$32</formula>
    </cfRule>
    <cfRule type="cellIs" dxfId="8300" priority="2044" stopIfTrue="1" operator="lessThan">
      <formula>$O$32</formula>
    </cfRule>
  </conditionalFormatting>
  <conditionalFormatting sqref="Q5">
    <cfRule type="containsBlanks" priority="2039" stopIfTrue="1">
      <formula>LEN(TRIM(Q5))=0</formula>
    </cfRule>
    <cfRule type="cellIs" dxfId="8299" priority="2040" stopIfTrue="1" operator="lessThanOrEqual">
      <formula>$O5</formula>
    </cfRule>
    <cfRule type="cellIs" dxfId="8298" priority="2041" stopIfTrue="1" operator="greaterThan">
      <formula>$O5</formula>
    </cfRule>
  </conditionalFormatting>
  <conditionalFormatting sqref="Q6">
    <cfRule type="containsBlanks" priority="2036" stopIfTrue="1">
      <formula>LEN(TRIM(Q6))=0</formula>
    </cfRule>
    <cfRule type="cellIs" dxfId="8297" priority="2037" stopIfTrue="1" operator="lessThanOrEqual">
      <formula>$O6</formula>
    </cfRule>
    <cfRule type="cellIs" dxfId="8296" priority="2038" stopIfTrue="1" operator="greaterThan">
      <formula>$O6</formula>
    </cfRule>
  </conditionalFormatting>
  <conditionalFormatting sqref="Q11">
    <cfRule type="containsBlanks" priority="2033" stopIfTrue="1">
      <formula>LEN(TRIM(Q11))=0</formula>
    </cfRule>
    <cfRule type="cellIs" dxfId="8295" priority="2034" stopIfTrue="1" operator="lessThanOrEqual">
      <formula>$O$11</formula>
    </cfRule>
    <cfRule type="cellIs" dxfId="8294" priority="2035" stopIfTrue="1" operator="greaterThan">
      <formula>$O$11</formula>
    </cfRule>
  </conditionalFormatting>
  <conditionalFormatting sqref="Q7">
    <cfRule type="containsBlanks" priority="2027" stopIfTrue="1">
      <formula>LEN(TRIM(Q7))=0</formula>
    </cfRule>
    <cfRule type="cellIs" dxfId="8293" priority="2028" stopIfTrue="1" operator="lessThanOrEqual">
      <formula>$O7</formula>
    </cfRule>
    <cfRule type="cellIs" dxfId="8292" priority="2029" stopIfTrue="1" operator="greaterThan">
      <formula>$O7</formula>
    </cfRule>
  </conditionalFormatting>
  <conditionalFormatting sqref="Q9">
    <cfRule type="containsBlanks" priority="2024" stopIfTrue="1">
      <formula>LEN(TRIM(Q9))=0</formula>
    </cfRule>
    <cfRule type="cellIs" dxfId="8291" priority="2025" stopIfTrue="1" operator="greaterThanOrEqual">
      <formula>$B$9</formula>
    </cfRule>
    <cfRule type="cellIs" dxfId="8290" priority="2026" stopIfTrue="1" operator="lessThan">
      <formula>$B$9</formula>
    </cfRule>
  </conditionalFormatting>
  <conditionalFormatting sqref="Q16">
    <cfRule type="cellIs" dxfId="8289" priority="2022" stopIfTrue="1" operator="lessThanOrEqual">
      <formula>$O$16</formula>
    </cfRule>
    <cfRule type="cellIs" dxfId="8288" priority="2023" stopIfTrue="1" operator="greaterThan">
      <formula>$O$16</formula>
    </cfRule>
  </conditionalFormatting>
  <conditionalFormatting sqref="Q15">
    <cfRule type="cellIs" dxfId="8287" priority="2019" stopIfTrue="1" operator="lessThanOrEqual">
      <formula>$O$15</formula>
    </cfRule>
    <cfRule type="cellIs" dxfId="8286" priority="2020" stopIfTrue="1" operator="greaterThan">
      <formula>$O$15</formula>
    </cfRule>
  </conditionalFormatting>
  <conditionalFormatting sqref="Q13:Q14 W14">
    <cfRule type="cellIs" dxfId="8285" priority="2016" stopIfTrue="1" operator="lessThanOrEqual">
      <formula>$O$13</formula>
    </cfRule>
    <cfRule type="cellIs" dxfId="8284" priority="2017" stopIfTrue="1" operator="greaterThan">
      <formula>$O$13</formula>
    </cfRule>
  </conditionalFormatting>
  <conditionalFormatting sqref="Q13:Q14">
    <cfRule type="containsBlanks" priority="2015" stopIfTrue="1">
      <formula>LEN(TRIM(Q13))=0</formula>
    </cfRule>
  </conditionalFormatting>
  <conditionalFormatting sqref="Q15">
    <cfRule type="containsBlanks" priority="2018" stopIfTrue="1">
      <formula>LEN(TRIM(Q15))=0</formula>
    </cfRule>
  </conditionalFormatting>
  <conditionalFormatting sqref="Q16">
    <cfRule type="containsBlanks" priority="2021" stopIfTrue="1">
      <formula>LEN(TRIM(Q16))=0</formula>
    </cfRule>
  </conditionalFormatting>
  <conditionalFormatting sqref="Q28">
    <cfRule type="containsBlanks" priority="2012" stopIfTrue="1">
      <formula>LEN(TRIM(Q28))=0</formula>
    </cfRule>
    <cfRule type="cellIs" dxfId="8283" priority="2013" stopIfTrue="1" operator="greaterThanOrEqual">
      <formula>$O$28</formula>
    </cfRule>
    <cfRule type="cellIs" dxfId="8282" priority="2014" stopIfTrue="1" operator="lessThan">
      <formula>$O$28</formula>
    </cfRule>
  </conditionalFormatting>
  <conditionalFormatting sqref="Q31">
    <cfRule type="containsBlanks" priority="2009" stopIfTrue="1">
      <formula>LEN(TRIM(Q31))=0</formula>
    </cfRule>
    <cfRule type="cellIs" dxfId="8281" priority="2010" stopIfTrue="1" operator="greaterThanOrEqual">
      <formula>$O$31</formula>
    </cfRule>
    <cfRule type="cellIs" dxfId="8280" priority="2011" stopIfTrue="1" operator="lessThan">
      <formula>$O$31</formula>
    </cfRule>
  </conditionalFormatting>
  <conditionalFormatting sqref="Q34">
    <cfRule type="cellIs" dxfId="8279" priority="1986" stopIfTrue="1" operator="greaterThan">
      <formula>$O$34</formula>
    </cfRule>
    <cfRule type="cellIs" dxfId="8278" priority="1987" stopIfTrue="1" operator="lessThanOrEqual">
      <formula>$O$34</formula>
    </cfRule>
  </conditionalFormatting>
  <conditionalFormatting sqref="Q35">
    <cfRule type="cellIs" dxfId="8277" priority="1985" stopIfTrue="1" operator="lessThanOrEqual">
      <formula>$O$35</formula>
    </cfRule>
  </conditionalFormatting>
  <conditionalFormatting sqref="Q35">
    <cfRule type="cellIs" dxfId="8276" priority="1984" stopIfTrue="1" operator="greaterThan">
      <formula>$O$35</formula>
    </cfRule>
  </conditionalFormatting>
  <conditionalFormatting sqref="Q36">
    <cfRule type="cellIs" dxfId="8275" priority="1983" stopIfTrue="1" operator="greaterThanOrEqual">
      <formula>$O$36</formula>
    </cfRule>
  </conditionalFormatting>
  <conditionalFormatting sqref="Q36">
    <cfRule type="cellIs" dxfId="8274" priority="1982" stopIfTrue="1" operator="lessThan">
      <formula>$O$36</formula>
    </cfRule>
  </conditionalFormatting>
  <conditionalFormatting sqref="Q37">
    <cfRule type="containsBlanks" priority="1977" stopIfTrue="1">
      <formula>LEN(TRIM(Q37))=0</formula>
    </cfRule>
    <cfRule type="cellIs" dxfId="8273" priority="1978" stopIfTrue="1" operator="greaterThanOrEqual">
      <formula>$O$37</formula>
    </cfRule>
    <cfRule type="cellIs" dxfId="8272" priority="1979" stopIfTrue="1" operator="lessThan">
      <formula>$O$37</formula>
    </cfRule>
  </conditionalFormatting>
  <conditionalFormatting sqref="Q38">
    <cfRule type="cellIs" dxfId="8271" priority="1976" stopIfTrue="1" operator="greaterThanOrEqual">
      <formula>$O$38</formula>
    </cfRule>
  </conditionalFormatting>
  <conditionalFormatting sqref="Q38">
    <cfRule type="cellIs" dxfId="8270" priority="1975" stopIfTrue="1" operator="lessThan">
      <formula>$O$38</formula>
    </cfRule>
  </conditionalFormatting>
  <conditionalFormatting sqref="Q40">
    <cfRule type="containsBlanks" priority="1972" stopIfTrue="1">
      <formula>LEN(TRIM(Q40))=0</formula>
    </cfRule>
    <cfRule type="cellIs" dxfId="8269" priority="1973" stopIfTrue="1" operator="lessThanOrEqual">
      <formula>$O$40</formula>
    </cfRule>
    <cfRule type="cellIs" dxfId="8268" priority="1974" stopIfTrue="1" operator="greaterThan">
      <formula>$O$40</formula>
    </cfRule>
  </conditionalFormatting>
  <conditionalFormatting sqref="Q41">
    <cfRule type="containsBlanks" priority="1969" stopIfTrue="1">
      <formula>LEN(TRIM(Q41))=0</formula>
    </cfRule>
    <cfRule type="cellIs" dxfId="8267" priority="1970" stopIfTrue="1" operator="lessThanOrEqual">
      <formula>$O$41</formula>
    </cfRule>
    <cfRule type="cellIs" dxfId="8266" priority="1971" stopIfTrue="1" operator="greaterThan">
      <formula>$O$41</formula>
    </cfRule>
  </conditionalFormatting>
  <conditionalFormatting sqref="Q42">
    <cfRule type="containsBlanks" priority="1966" stopIfTrue="1">
      <formula>LEN(TRIM(Q42))=0</formula>
    </cfRule>
    <cfRule type="cellIs" dxfId="8265" priority="1967" stopIfTrue="1" operator="lessThanOrEqual">
      <formula>$O$42</formula>
    </cfRule>
    <cfRule type="cellIs" dxfId="8264" priority="1968" stopIfTrue="1" operator="greaterThan">
      <formula>$O$42</formula>
    </cfRule>
  </conditionalFormatting>
  <conditionalFormatting sqref="Q43">
    <cfRule type="containsBlanks" priority="1960" stopIfTrue="1">
      <formula>LEN(TRIM(Q43))=0</formula>
    </cfRule>
    <cfRule type="cellIs" dxfId="8263" priority="1961" stopIfTrue="1" operator="greaterThanOrEqual">
      <formula>$O$43</formula>
    </cfRule>
    <cfRule type="cellIs" dxfId="8262" priority="1962" stopIfTrue="1" operator="lessThan">
      <formula>$O$43</formula>
    </cfRule>
  </conditionalFormatting>
  <conditionalFormatting sqref="Q8">
    <cfRule type="containsBlanks" priority="2030" stopIfTrue="1">
      <formula>LEN(TRIM(Q8))=0</formula>
    </cfRule>
    <cfRule type="cellIs" dxfId="8261" priority="2031" stopIfTrue="1" operator="lessThanOrEqual">
      <formula>$O$8</formula>
    </cfRule>
    <cfRule type="cellIs" dxfId="8260" priority="2032" stopIfTrue="1" operator="greaterThan">
      <formula>$O$8</formula>
    </cfRule>
  </conditionalFormatting>
  <conditionalFormatting sqref="Q10">
    <cfRule type="containsBlanks" priority="1952" stopIfTrue="1">
      <formula>LEN(TRIM(Q10))=0</formula>
    </cfRule>
    <cfRule type="cellIs" dxfId="8259" priority="1953" stopIfTrue="1" operator="lessThanOrEqual">
      <formula>$O10</formula>
    </cfRule>
    <cfRule type="cellIs" dxfId="8258" priority="1954" stopIfTrue="1" operator="greaterThan">
      <formula>$O10</formula>
    </cfRule>
  </conditionalFormatting>
  <conditionalFormatting sqref="X16">
    <cfRule type="cellIs" dxfId="8257" priority="1734" stopIfTrue="1" operator="lessThanOrEqual">
      <formula>$O$16</formula>
    </cfRule>
    <cfRule type="cellIs" dxfId="8256" priority="1735" stopIfTrue="1" operator="greaterThan">
      <formula>$O$16</formula>
    </cfRule>
  </conditionalFormatting>
  <conditionalFormatting sqref="X15">
    <cfRule type="cellIs" dxfId="8255" priority="1731" stopIfTrue="1" operator="lessThanOrEqual">
      <formula>$O$15</formula>
    </cfRule>
    <cfRule type="cellIs" dxfId="8254" priority="1732" stopIfTrue="1" operator="greaterThan">
      <formula>$O$15</formula>
    </cfRule>
  </conditionalFormatting>
  <conditionalFormatting sqref="X13:X14">
    <cfRule type="cellIs" dxfId="8253" priority="1728" stopIfTrue="1" operator="lessThanOrEqual">
      <formula>$O$13</formula>
    </cfRule>
    <cfRule type="cellIs" dxfId="8252" priority="1729" stopIfTrue="1" operator="greaterThan">
      <formula>$O$13</formula>
    </cfRule>
  </conditionalFormatting>
  <conditionalFormatting sqref="X13:X14">
    <cfRule type="containsBlanks" priority="1727" stopIfTrue="1">
      <formula>LEN(TRIM(X13))=0</formula>
    </cfRule>
  </conditionalFormatting>
  <conditionalFormatting sqref="X15">
    <cfRule type="containsBlanks" priority="1730" stopIfTrue="1">
      <formula>LEN(TRIM(X15))=0</formula>
    </cfRule>
  </conditionalFormatting>
  <conditionalFormatting sqref="X16">
    <cfRule type="containsBlanks" priority="1733" stopIfTrue="1">
      <formula>LEN(TRIM(X16))=0</formula>
    </cfRule>
  </conditionalFormatting>
  <conditionalFormatting sqref="Y16">
    <cfRule type="cellIs" dxfId="8251" priority="1725" stopIfTrue="1" operator="lessThanOrEqual">
      <formula>$O$16</formula>
    </cfRule>
    <cfRule type="cellIs" dxfId="8250" priority="1726" stopIfTrue="1" operator="greaterThan">
      <formula>$O$16</formula>
    </cfRule>
  </conditionalFormatting>
  <conditionalFormatting sqref="Y15">
    <cfRule type="cellIs" dxfId="8249" priority="1722" stopIfTrue="1" operator="lessThanOrEqual">
      <formula>$O$15</formula>
    </cfRule>
    <cfRule type="cellIs" dxfId="8248" priority="1723" stopIfTrue="1" operator="greaterThan">
      <formula>$O$15</formula>
    </cfRule>
  </conditionalFormatting>
  <conditionalFormatting sqref="Y13:Y14">
    <cfRule type="cellIs" dxfId="8247" priority="1719" stopIfTrue="1" operator="lessThanOrEqual">
      <formula>$O$13</formula>
    </cfRule>
    <cfRule type="cellIs" dxfId="8246" priority="1720" stopIfTrue="1" operator="greaterThan">
      <formula>$O$13</formula>
    </cfRule>
  </conditionalFormatting>
  <conditionalFormatting sqref="Y13:Y14">
    <cfRule type="containsBlanks" priority="1718" stopIfTrue="1">
      <formula>LEN(TRIM(Y13))=0</formula>
    </cfRule>
  </conditionalFormatting>
  <conditionalFormatting sqref="Y15">
    <cfRule type="containsBlanks" priority="1721" stopIfTrue="1">
      <formula>LEN(TRIM(Y15))=0</formula>
    </cfRule>
  </conditionalFormatting>
  <conditionalFormatting sqref="Y16">
    <cfRule type="containsBlanks" priority="1724" stopIfTrue="1">
      <formula>LEN(TRIM(Y16))=0</formula>
    </cfRule>
  </conditionalFormatting>
  <conditionalFormatting sqref="Z16">
    <cfRule type="cellIs" dxfId="8245" priority="1716" stopIfTrue="1" operator="lessThanOrEqual">
      <formula>$O$16</formula>
    </cfRule>
    <cfRule type="cellIs" dxfId="8244" priority="1717" stopIfTrue="1" operator="greaterThan">
      <formula>$O$16</formula>
    </cfRule>
  </conditionalFormatting>
  <conditionalFormatting sqref="Z15">
    <cfRule type="cellIs" dxfId="8243" priority="1713" stopIfTrue="1" operator="lessThanOrEqual">
      <formula>$O$15</formula>
    </cfRule>
    <cfRule type="cellIs" dxfId="8242" priority="1714" stopIfTrue="1" operator="greaterThan">
      <formula>$O$15</formula>
    </cfRule>
  </conditionalFormatting>
  <conditionalFormatting sqref="Z13:Z14">
    <cfRule type="cellIs" dxfId="8241" priority="1710" stopIfTrue="1" operator="lessThanOrEqual">
      <formula>$O$13</formula>
    </cfRule>
    <cfRule type="cellIs" dxfId="8240" priority="1711" stopIfTrue="1" operator="greaterThan">
      <formula>$O$13</formula>
    </cfRule>
  </conditionalFormatting>
  <conditionalFormatting sqref="Z13:Z14">
    <cfRule type="containsBlanks" priority="1709" stopIfTrue="1">
      <formula>LEN(TRIM(Z13))=0</formula>
    </cfRule>
  </conditionalFormatting>
  <conditionalFormatting sqref="Z15">
    <cfRule type="containsBlanks" priority="1712" stopIfTrue="1">
      <formula>LEN(TRIM(Z15))=0</formula>
    </cfRule>
  </conditionalFormatting>
  <conditionalFormatting sqref="Z16">
    <cfRule type="containsBlanks" priority="1715" stopIfTrue="1">
      <formula>LEN(TRIM(Z16))=0</formula>
    </cfRule>
  </conditionalFormatting>
  <conditionalFormatting sqref="AA16">
    <cfRule type="cellIs" dxfId="8239" priority="1707" stopIfTrue="1" operator="lessThanOrEqual">
      <formula>$O$16</formula>
    </cfRule>
    <cfRule type="cellIs" dxfId="8238" priority="1708" stopIfTrue="1" operator="greaterThan">
      <formula>$O$16</formula>
    </cfRule>
  </conditionalFormatting>
  <conditionalFormatting sqref="AA15">
    <cfRule type="cellIs" dxfId="8237" priority="1704" stopIfTrue="1" operator="lessThanOrEqual">
      <formula>$O$15</formula>
    </cfRule>
    <cfRule type="cellIs" dxfId="8236" priority="1705" stopIfTrue="1" operator="greaterThan">
      <formula>$O$15</formula>
    </cfRule>
  </conditionalFormatting>
  <conditionalFormatting sqref="AA13:AA14">
    <cfRule type="cellIs" dxfId="8235" priority="1701" stopIfTrue="1" operator="lessThanOrEqual">
      <formula>$O$13</formula>
    </cfRule>
    <cfRule type="cellIs" dxfId="8234" priority="1702" stopIfTrue="1" operator="greaterThan">
      <formula>$O$13</formula>
    </cfRule>
  </conditionalFormatting>
  <conditionalFormatting sqref="AA13:AA14">
    <cfRule type="containsBlanks" priority="1700" stopIfTrue="1">
      <formula>LEN(TRIM(AA13))=0</formula>
    </cfRule>
  </conditionalFormatting>
  <conditionalFormatting sqref="AA15">
    <cfRule type="containsBlanks" priority="1703" stopIfTrue="1">
      <formula>LEN(TRIM(AA15))=0</formula>
    </cfRule>
  </conditionalFormatting>
  <conditionalFormatting sqref="AA16">
    <cfRule type="containsBlanks" priority="1706" stopIfTrue="1">
      <formula>LEN(TRIM(AA16))=0</formula>
    </cfRule>
  </conditionalFormatting>
  <conditionalFormatting sqref="AB16">
    <cfRule type="cellIs" dxfId="8233" priority="1698" stopIfTrue="1" operator="lessThanOrEqual">
      <formula>$O$16</formula>
    </cfRule>
    <cfRule type="cellIs" dxfId="8232" priority="1699" stopIfTrue="1" operator="greaterThan">
      <formula>$O$16</formula>
    </cfRule>
  </conditionalFormatting>
  <conditionalFormatting sqref="AB15">
    <cfRule type="cellIs" dxfId="8231" priority="1695" stopIfTrue="1" operator="lessThanOrEqual">
      <formula>$O$15</formula>
    </cfRule>
    <cfRule type="cellIs" dxfId="8230" priority="1696" stopIfTrue="1" operator="greaterThan">
      <formula>$O$15</formula>
    </cfRule>
  </conditionalFormatting>
  <conditionalFormatting sqref="AB13:AB14">
    <cfRule type="cellIs" dxfId="8229" priority="1692" stopIfTrue="1" operator="lessThanOrEqual">
      <formula>$O$13</formula>
    </cfRule>
    <cfRule type="cellIs" dxfId="8228" priority="1693" stopIfTrue="1" operator="greaterThan">
      <formula>$O$13</formula>
    </cfRule>
  </conditionalFormatting>
  <conditionalFormatting sqref="AB13:AB14">
    <cfRule type="containsBlanks" priority="1691" stopIfTrue="1">
      <formula>LEN(TRIM(AB13))=0</formula>
    </cfRule>
  </conditionalFormatting>
  <conditionalFormatting sqref="AB15">
    <cfRule type="containsBlanks" priority="1694" stopIfTrue="1">
      <formula>LEN(TRIM(AB15))=0</formula>
    </cfRule>
  </conditionalFormatting>
  <conditionalFormatting sqref="AB16">
    <cfRule type="containsBlanks" priority="1697" stopIfTrue="1">
      <formula>LEN(TRIM(AB16))=0</formula>
    </cfRule>
  </conditionalFormatting>
  <conditionalFormatting sqref="R5">
    <cfRule type="containsBlanks" priority="1252" stopIfTrue="1">
      <formula>LEN(TRIM(R5))=0</formula>
    </cfRule>
    <cfRule type="cellIs" dxfId="8227" priority="1253" stopIfTrue="1" operator="lessThanOrEqual">
      <formula>$O5</formula>
    </cfRule>
    <cfRule type="cellIs" dxfId="8226" priority="1254" stopIfTrue="1" operator="greaterThan">
      <formula>$O5</formula>
    </cfRule>
  </conditionalFormatting>
  <conditionalFormatting sqref="R6">
    <cfRule type="containsBlanks" priority="1249" stopIfTrue="1">
      <formula>LEN(TRIM(R6))=0</formula>
    </cfRule>
    <cfRule type="cellIs" dxfId="8225" priority="1250" stopIfTrue="1" operator="lessThanOrEqual">
      <formula>$O6</formula>
    </cfRule>
    <cfRule type="cellIs" dxfId="8224" priority="1251" stopIfTrue="1" operator="greaterThan">
      <formula>$O6</formula>
    </cfRule>
  </conditionalFormatting>
  <conditionalFormatting sqref="R11">
    <cfRule type="containsBlanks" priority="1246" stopIfTrue="1">
      <formula>LEN(TRIM(R11))=0</formula>
    </cfRule>
    <cfRule type="cellIs" dxfId="8223" priority="1247" stopIfTrue="1" operator="lessThanOrEqual">
      <formula>$O$11</formula>
    </cfRule>
    <cfRule type="cellIs" dxfId="8222" priority="1248" stopIfTrue="1" operator="greaterThan">
      <formula>$O$11</formula>
    </cfRule>
  </conditionalFormatting>
  <conditionalFormatting sqref="R7">
    <cfRule type="containsBlanks" priority="1240" stopIfTrue="1">
      <formula>LEN(TRIM(R7))=0</formula>
    </cfRule>
    <cfRule type="cellIs" dxfId="8221" priority="1241" stopIfTrue="1" operator="lessThanOrEqual">
      <formula>$O7</formula>
    </cfRule>
    <cfRule type="cellIs" dxfId="8220" priority="1242" stopIfTrue="1" operator="greaterThan">
      <formula>$O7</formula>
    </cfRule>
  </conditionalFormatting>
  <conditionalFormatting sqref="R8">
    <cfRule type="containsBlanks" priority="1243" stopIfTrue="1">
      <formula>LEN(TRIM(R8))=0</formula>
    </cfRule>
    <cfRule type="cellIs" dxfId="8219" priority="1244" stopIfTrue="1" operator="lessThanOrEqual">
      <formula>$O$8</formula>
    </cfRule>
    <cfRule type="cellIs" dxfId="8218" priority="1245" stopIfTrue="1" operator="greaterThan">
      <formula>$O$8</formula>
    </cfRule>
  </conditionalFormatting>
  <conditionalFormatting sqref="R10">
    <cfRule type="containsBlanks" priority="1234" stopIfTrue="1">
      <formula>LEN(TRIM(R10))=0</formula>
    </cfRule>
    <cfRule type="cellIs" dxfId="8217" priority="1235" stopIfTrue="1" operator="lessThanOrEqual">
      <formula>$O10</formula>
    </cfRule>
    <cfRule type="cellIs" dxfId="8216" priority="1236" stopIfTrue="1" operator="greaterThan">
      <formula>$O10</formula>
    </cfRule>
  </conditionalFormatting>
  <conditionalFormatting sqref="S5">
    <cfRule type="containsBlanks" priority="1231" stopIfTrue="1">
      <formula>LEN(TRIM(S5))=0</formula>
    </cfRule>
    <cfRule type="cellIs" dxfId="8215" priority="1232" stopIfTrue="1" operator="lessThanOrEqual">
      <formula>$O5</formula>
    </cfRule>
    <cfRule type="cellIs" dxfId="8214" priority="1233" stopIfTrue="1" operator="greaterThan">
      <formula>$O5</formula>
    </cfRule>
  </conditionalFormatting>
  <conditionalFormatting sqref="S6">
    <cfRule type="containsBlanks" priority="1228" stopIfTrue="1">
      <formula>LEN(TRIM(S6))=0</formula>
    </cfRule>
    <cfRule type="cellIs" dxfId="8213" priority="1229" stopIfTrue="1" operator="lessThanOrEqual">
      <formula>$O6</formula>
    </cfRule>
    <cfRule type="cellIs" dxfId="8212" priority="1230" stopIfTrue="1" operator="greaterThan">
      <formula>$O6</formula>
    </cfRule>
  </conditionalFormatting>
  <conditionalFormatting sqref="S11">
    <cfRule type="containsBlanks" priority="1225" stopIfTrue="1">
      <formula>LEN(TRIM(S11))=0</formula>
    </cfRule>
    <cfRule type="cellIs" dxfId="8211" priority="1226" stopIfTrue="1" operator="lessThanOrEqual">
      <formula>$O$11</formula>
    </cfRule>
    <cfRule type="cellIs" dxfId="8210" priority="1227" stopIfTrue="1" operator="greaterThan">
      <formula>$O$11</formula>
    </cfRule>
  </conditionalFormatting>
  <conditionalFormatting sqref="S7">
    <cfRule type="containsBlanks" priority="1219" stopIfTrue="1">
      <formula>LEN(TRIM(S7))=0</formula>
    </cfRule>
    <cfRule type="cellIs" dxfId="8209" priority="1220" stopIfTrue="1" operator="lessThanOrEqual">
      <formula>$O7</formula>
    </cfRule>
    <cfRule type="cellIs" dxfId="8208" priority="1221" stopIfTrue="1" operator="greaterThan">
      <formula>$O7</formula>
    </cfRule>
  </conditionalFormatting>
  <conditionalFormatting sqref="S8">
    <cfRule type="containsBlanks" priority="1222" stopIfTrue="1">
      <formula>LEN(TRIM(S8))=0</formula>
    </cfRule>
    <cfRule type="cellIs" dxfId="8207" priority="1223" stopIfTrue="1" operator="lessThanOrEqual">
      <formula>$O$8</formula>
    </cfRule>
    <cfRule type="cellIs" dxfId="8206" priority="1224" stopIfTrue="1" operator="greaterThan">
      <formula>$O$8</formula>
    </cfRule>
  </conditionalFormatting>
  <conditionalFormatting sqref="S10">
    <cfRule type="containsBlanks" priority="1213" stopIfTrue="1">
      <formula>LEN(TRIM(S10))=0</formula>
    </cfRule>
    <cfRule type="cellIs" dxfId="8205" priority="1214" stopIfTrue="1" operator="lessThanOrEqual">
      <formula>$O10</formula>
    </cfRule>
    <cfRule type="cellIs" dxfId="8204" priority="1215" stopIfTrue="1" operator="greaterThan">
      <formula>$O10</formula>
    </cfRule>
  </conditionalFormatting>
  <conditionalFormatting sqref="T5">
    <cfRule type="containsBlanks" priority="1210" stopIfTrue="1">
      <formula>LEN(TRIM(T5))=0</formula>
    </cfRule>
    <cfRule type="cellIs" dxfId="8203" priority="1211" stopIfTrue="1" operator="lessThanOrEqual">
      <formula>$O5</formula>
    </cfRule>
    <cfRule type="cellIs" dxfId="8202" priority="1212" stopIfTrue="1" operator="greaterThan">
      <formula>$O5</formula>
    </cfRule>
  </conditionalFormatting>
  <conditionalFormatting sqref="T6">
    <cfRule type="containsBlanks" priority="1207" stopIfTrue="1">
      <formula>LEN(TRIM(T6))=0</formula>
    </cfRule>
    <cfRule type="cellIs" dxfId="8201" priority="1208" stopIfTrue="1" operator="lessThanOrEqual">
      <formula>$O6</formula>
    </cfRule>
    <cfRule type="cellIs" dxfId="8200" priority="1209" stopIfTrue="1" operator="greaterThan">
      <formula>$O6</formula>
    </cfRule>
  </conditionalFormatting>
  <conditionalFormatting sqref="T11">
    <cfRule type="containsBlanks" priority="1204" stopIfTrue="1">
      <formula>LEN(TRIM(T11))=0</formula>
    </cfRule>
    <cfRule type="cellIs" dxfId="8199" priority="1205" stopIfTrue="1" operator="lessThanOrEqual">
      <formula>$O$11</formula>
    </cfRule>
    <cfRule type="cellIs" dxfId="8198" priority="1206" stopIfTrue="1" operator="greaterThan">
      <formula>$O$11</formula>
    </cfRule>
  </conditionalFormatting>
  <conditionalFormatting sqref="T7">
    <cfRule type="containsBlanks" priority="1198" stopIfTrue="1">
      <formula>LEN(TRIM(T7))=0</formula>
    </cfRule>
    <cfRule type="cellIs" dxfId="8197" priority="1199" stopIfTrue="1" operator="lessThanOrEqual">
      <formula>$O7</formula>
    </cfRule>
    <cfRule type="cellIs" dxfId="8196" priority="1200" stopIfTrue="1" operator="greaterThan">
      <formula>$O7</formula>
    </cfRule>
  </conditionalFormatting>
  <conditionalFormatting sqref="T8">
    <cfRule type="containsBlanks" priority="1201" stopIfTrue="1">
      <formula>LEN(TRIM(T8))=0</formula>
    </cfRule>
    <cfRule type="cellIs" dxfId="8195" priority="1202" stopIfTrue="1" operator="lessThanOrEqual">
      <formula>$O$8</formula>
    </cfRule>
    <cfRule type="cellIs" dxfId="8194" priority="1203" stopIfTrue="1" operator="greaterThan">
      <formula>$O$8</formula>
    </cfRule>
  </conditionalFormatting>
  <conditionalFormatting sqref="T10">
    <cfRule type="containsBlanks" priority="1192" stopIfTrue="1">
      <formula>LEN(TRIM(T10))=0</formula>
    </cfRule>
    <cfRule type="cellIs" dxfId="8193" priority="1193" stopIfTrue="1" operator="lessThanOrEqual">
      <formula>$O10</formula>
    </cfRule>
    <cfRule type="cellIs" dxfId="8192" priority="1194" stopIfTrue="1" operator="greaterThan">
      <formula>$O10</formula>
    </cfRule>
  </conditionalFormatting>
  <conditionalFormatting sqref="U5">
    <cfRule type="containsBlanks" priority="1189" stopIfTrue="1">
      <formula>LEN(TRIM(U5))=0</formula>
    </cfRule>
    <cfRule type="cellIs" dxfId="8191" priority="1190" stopIfTrue="1" operator="lessThanOrEqual">
      <formula>$O5</formula>
    </cfRule>
    <cfRule type="cellIs" dxfId="8190" priority="1191" stopIfTrue="1" operator="greaterThan">
      <formula>$O5</formula>
    </cfRule>
  </conditionalFormatting>
  <conditionalFormatting sqref="U6">
    <cfRule type="containsBlanks" priority="1186" stopIfTrue="1">
      <formula>LEN(TRIM(U6))=0</formula>
    </cfRule>
    <cfRule type="cellIs" dxfId="8189" priority="1187" stopIfTrue="1" operator="lessThanOrEqual">
      <formula>$O6</formula>
    </cfRule>
    <cfRule type="cellIs" dxfId="8188" priority="1188" stopIfTrue="1" operator="greaterThan">
      <formula>$O6</formula>
    </cfRule>
  </conditionalFormatting>
  <conditionalFormatting sqref="U11">
    <cfRule type="containsBlanks" priority="1183" stopIfTrue="1">
      <formula>LEN(TRIM(U11))=0</formula>
    </cfRule>
    <cfRule type="cellIs" dxfId="8187" priority="1184" stopIfTrue="1" operator="lessThanOrEqual">
      <formula>$O$11</formula>
    </cfRule>
    <cfRule type="cellIs" dxfId="8186" priority="1185" stopIfTrue="1" operator="greaterThan">
      <formula>$O$11</formula>
    </cfRule>
  </conditionalFormatting>
  <conditionalFormatting sqref="U7">
    <cfRule type="containsBlanks" priority="1177" stopIfTrue="1">
      <formula>LEN(TRIM(U7))=0</formula>
    </cfRule>
    <cfRule type="cellIs" dxfId="8185" priority="1178" stopIfTrue="1" operator="lessThanOrEqual">
      <formula>$O7</formula>
    </cfRule>
    <cfRule type="cellIs" dxfId="8184" priority="1179" stopIfTrue="1" operator="greaterThan">
      <formula>$O7</formula>
    </cfRule>
  </conditionalFormatting>
  <conditionalFormatting sqref="U8">
    <cfRule type="containsBlanks" priority="1180" stopIfTrue="1">
      <formula>LEN(TRIM(U8))=0</formula>
    </cfRule>
    <cfRule type="cellIs" dxfId="8183" priority="1181" stopIfTrue="1" operator="lessThanOrEqual">
      <formula>$O$8</formula>
    </cfRule>
    <cfRule type="cellIs" dxfId="8182" priority="1182" stopIfTrue="1" operator="greaterThan">
      <formula>$O$8</formula>
    </cfRule>
  </conditionalFormatting>
  <conditionalFormatting sqref="U10">
    <cfRule type="containsBlanks" priority="1171" stopIfTrue="1">
      <formula>LEN(TRIM(U10))=0</formula>
    </cfRule>
    <cfRule type="cellIs" dxfId="8181" priority="1172" stopIfTrue="1" operator="lessThanOrEqual">
      <formula>$O10</formula>
    </cfRule>
    <cfRule type="cellIs" dxfId="8180" priority="1173" stopIfTrue="1" operator="greaterThan">
      <formula>$O10</formula>
    </cfRule>
  </conditionalFormatting>
  <conditionalFormatting sqref="X5">
    <cfRule type="containsBlanks" priority="1126" stopIfTrue="1">
      <formula>LEN(TRIM(X5))=0</formula>
    </cfRule>
    <cfRule type="cellIs" dxfId="8179" priority="1127" stopIfTrue="1" operator="lessThanOrEqual">
      <formula>$O5</formula>
    </cfRule>
    <cfRule type="cellIs" dxfId="8178" priority="1128" stopIfTrue="1" operator="greaterThan">
      <formula>$O5</formula>
    </cfRule>
  </conditionalFormatting>
  <conditionalFormatting sqref="X6">
    <cfRule type="containsBlanks" priority="1123" stopIfTrue="1">
      <formula>LEN(TRIM(X6))=0</formula>
    </cfRule>
    <cfRule type="cellIs" dxfId="8177" priority="1124" stopIfTrue="1" operator="lessThanOrEqual">
      <formula>$O6</formula>
    </cfRule>
    <cfRule type="cellIs" dxfId="8176" priority="1125" stopIfTrue="1" operator="greaterThan">
      <formula>$O6</formula>
    </cfRule>
  </conditionalFormatting>
  <conditionalFormatting sqref="X11">
    <cfRule type="containsBlanks" priority="1120" stopIfTrue="1">
      <formula>LEN(TRIM(X11))=0</formula>
    </cfRule>
    <cfRule type="cellIs" dxfId="8175" priority="1121" stopIfTrue="1" operator="lessThanOrEqual">
      <formula>$O$11</formula>
    </cfRule>
    <cfRule type="cellIs" dxfId="8174" priority="1122" stopIfTrue="1" operator="greaterThan">
      <formula>$O$11</formula>
    </cfRule>
  </conditionalFormatting>
  <conditionalFormatting sqref="X7">
    <cfRule type="containsBlanks" priority="1114" stopIfTrue="1">
      <formula>LEN(TRIM(X7))=0</formula>
    </cfRule>
    <cfRule type="cellIs" dxfId="8173" priority="1115" stopIfTrue="1" operator="lessThanOrEqual">
      <formula>$O7</formula>
    </cfRule>
    <cfRule type="cellIs" dxfId="8172" priority="1116" stopIfTrue="1" operator="greaterThan">
      <formula>$O7</formula>
    </cfRule>
  </conditionalFormatting>
  <conditionalFormatting sqref="X9">
    <cfRule type="containsBlanks" priority="1111" stopIfTrue="1">
      <formula>LEN(TRIM(X9))=0</formula>
    </cfRule>
    <cfRule type="cellIs" dxfId="8171" priority="1112" stopIfTrue="1" operator="greaterThanOrEqual">
      <formula>$O$9</formula>
    </cfRule>
    <cfRule type="cellIs" dxfId="8170" priority="1113" stopIfTrue="1" operator="lessThan">
      <formula>$O$9</formula>
    </cfRule>
  </conditionalFormatting>
  <conditionalFormatting sqref="X8">
    <cfRule type="containsBlanks" priority="1117" stopIfTrue="1">
      <formula>LEN(TRIM(X8))=0</formula>
    </cfRule>
    <cfRule type="cellIs" dxfId="8169" priority="1118" stopIfTrue="1" operator="lessThanOrEqual">
      <formula>$O$8</formula>
    </cfRule>
    <cfRule type="cellIs" dxfId="8168" priority="1119" stopIfTrue="1" operator="greaterThan">
      <formula>$O$8</formula>
    </cfRule>
  </conditionalFormatting>
  <conditionalFormatting sqref="X10">
    <cfRule type="containsBlanks" priority="1108" stopIfTrue="1">
      <formula>LEN(TRIM(X10))=0</formula>
    </cfRule>
    <cfRule type="cellIs" dxfId="8167" priority="1109" stopIfTrue="1" operator="lessThanOrEqual">
      <formula>$O10</formula>
    </cfRule>
    <cfRule type="cellIs" dxfId="8166" priority="1110" stopIfTrue="1" operator="greaterThan">
      <formula>$O10</formula>
    </cfRule>
  </conditionalFormatting>
  <conditionalFormatting sqref="Y5">
    <cfRule type="containsBlanks" priority="1105" stopIfTrue="1">
      <formula>LEN(TRIM(Y5))=0</formula>
    </cfRule>
    <cfRule type="cellIs" dxfId="8165" priority="1106" stopIfTrue="1" operator="lessThanOrEqual">
      <formula>$O5</formula>
    </cfRule>
    <cfRule type="cellIs" dxfId="8164" priority="1107" stopIfTrue="1" operator="greaterThan">
      <formula>$O5</formula>
    </cfRule>
  </conditionalFormatting>
  <conditionalFormatting sqref="Y6">
    <cfRule type="containsBlanks" priority="1102" stopIfTrue="1">
      <formula>LEN(TRIM(Y6))=0</formula>
    </cfRule>
    <cfRule type="cellIs" dxfId="8163" priority="1103" stopIfTrue="1" operator="lessThanOrEqual">
      <formula>$O6</formula>
    </cfRule>
    <cfRule type="cellIs" dxfId="8162" priority="1104" stopIfTrue="1" operator="greaterThan">
      <formula>$O6</formula>
    </cfRule>
  </conditionalFormatting>
  <conditionalFormatting sqref="Y11">
    <cfRule type="containsBlanks" priority="1099" stopIfTrue="1">
      <formula>LEN(TRIM(Y11))=0</formula>
    </cfRule>
    <cfRule type="cellIs" dxfId="8161" priority="1100" stopIfTrue="1" operator="lessThanOrEqual">
      <formula>$O$11</formula>
    </cfRule>
    <cfRule type="cellIs" dxfId="8160" priority="1101" stopIfTrue="1" operator="greaterThan">
      <formula>$O$11</formula>
    </cfRule>
  </conditionalFormatting>
  <conditionalFormatting sqref="Y7">
    <cfRule type="containsBlanks" priority="1093" stopIfTrue="1">
      <formula>LEN(TRIM(Y7))=0</formula>
    </cfRule>
    <cfRule type="cellIs" dxfId="8159" priority="1094" stopIfTrue="1" operator="lessThanOrEqual">
      <formula>$O7</formula>
    </cfRule>
    <cfRule type="cellIs" dxfId="8158" priority="1095" stopIfTrue="1" operator="greaterThan">
      <formula>$O7</formula>
    </cfRule>
  </conditionalFormatting>
  <conditionalFormatting sqref="Y9">
    <cfRule type="containsBlanks" priority="1090" stopIfTrue="1">
      <formula>LEN(TRIM(Y9))=0</formula>
    </cfRule>
    <cfRule type="cellIs" dxfId="8157" priority="1091" stopIfTrue="1" operator="greaterThanOrEqual">
      <formula>$O$9</formula>
    </cfRule>
    <cfRule type="cellIs" dxfId="8156" priority="1092" stopIfTrue="1" operator="lessThan">
      <formula>$O$9</formula>
    </cfRule>
  </conditionalFormatting>
  <conditionalFormatting sqref="Y8">
    <cfRule type="containsBlanks" priority="1096" stopIfTrue="1">
      <formula>LEN(TRIM(Y8))=0</formula>
    </cfRule>
    <cfRule type="cellIs" dxfId="8155" priority="1097" stopIfTrue="1" operator="lessThanOrEqual">
      <formula>$O$8</formula>
    </cfRule>
    <cfRule type="cellIs" dxfId="8154" priority="1098" stopIfTrue="1" operator="greaterThan">
      <formula>$O$8</formula>
    </cfRule>
  </conditionalFormatting>
  <conditionalFormatting sqref="Y10">
    <cfRule type="containsBlanks" priority="1087" stopIfTrue="1">
      <formula>LEN(TRIM(Y10))=0</formula>
    </cfRule>
    <cfRule type="cellIs" dxfId="8153" priority="1088" stopIfTrue="1" operator="lessThanOrEqual">
      <formula>$O10</formula>
    </cfRule>
    <cfRule type="cellIs" dxfId="8152" priority="1089" stopIfTrue="1" operator="greaterThan">
      <formula>$O10</formula>
    </cfRule>
  </conditionalFormatting>
  <conditionalFormatting sqref="R16">
    <cfRule type="cellIs" dxfId="8151" priority="1085" stopIfTrue="1" operator="lessThanOrEqual">
      <formula>$O$16</formula>
    </cfRule>
    <cfRule type="cellIs" dxfId="8150" priority="1086" stopIfTrue="1" operator="greaterThan">
      <formula>$O$16</formula>
    </cfRule>
  </conditionalFormatting>
  <conditionalFormatting sqref="R15">
    <cfRule type="cellIs" dxfId="8149" priority="1082" stopIfTrue="1" operator="lessThanOrEqual">
      <formula>$O$15</formula>
    </cfRule>
    <cfRule type="cellIs" dxfId="8148" priority="1083" stopIfTrue="1" operator="greaterThan">
      <formula>$O$15</formula>
    </cfRule>
  </conditionalFormatting>
  <conditionalFormatting sqref="R13:R14">
    <cfRule type="cellIs" dxfId="8147" priority="1079" stopIfTrue="1" operator="lessThanOrEqual">
      <formula>$O$13</formula>
    </cfRule>
    <cfRule type="cellIs" dxfId="8146" priority="1080" stopIfTrue="1" operator="greaterThan">
      <formula>$O$13</formula>
    </cfRule>
  </conditionalFormatting>
  <conditionalFormatting sqref="R13:R14">
    <cfRule type="containsBlanks" priority="1078" stopIfTrue="1">
      <formula>LEN(TRIM(R13))=0</formula>
    </cfRule>
  </conditionalFormatting>
  <conditionalFormatting sqref="R15">
    <cfRule type="containsBlanks" priority="1081" stopIfTrue="1">
      <formula>LEN(TRIM(R15))=0</formula>
    </cfRule>
  </conditionalFormatting>
  <conditionalFormatting sqref="R16">
    <cfRule type="containsBlanks" priority="1084" stopIfTrue="1">
      <formula>LEN(TRIM(R16))=0</formula>
    </cfRule>
  </conditionalFormatting>
  <conditionalFormatting sqref="S16">
    <cfRule type="cellIs" dxfId="8145" priority="1076" stopIfTrue="1" operator="lessThanOrEqual">
      <formula>$O$16</formula>
    </cfRule>
    <cfRule type="cellIs" dxfId="8144" priority="1077" stopIfTrue="1" operator="greaterThan">
      <formula>$O$16</formula>
    </cfRule>
  </conditionalFormatting>
  <conditionalFormatting sqref="S15">
    <cfRule type="cellIs" dxfId="8143" priority="1073" stopIfTrue="1" operator="lessThanOrEqual">
      <formula>$O$15</formula>
    </cfRule>
    <cfRule type="cellIs" dxfId="8142" priority="1074" stopIfTrue="1" operator="greaterThan">
      <formula>$O$15</formula>
    </cfRule>
  </conditionalFormatting>
  <conditionalFormatting sqref="S13:S14">
    <cfRule type="cellIs" dxfId="8141" priority="1070" stopIfTrue="1" operator="lessThanOrEqual">
      <formula>$O$13</formula>
    </cfRule>
    <cfRule type="cellIs" dxfId="8140" priority="1071" stopIfTrue="1" operator="greaterThan">
      <formula>$O$13</formula>
    </cfRule>
  </conditionalFormatting>
  <conditionalFormatting sqref="S13:S14">
    <cfRule type="containsBlanks" priority="1069" stopIfTrue="1">
      <formula>LEN(TRIM(S13))=0</formula>
    </cfRule>
  </conditionalFormatting>
  <conditionalFormatting sqref="S15">
    <cfRule type="containsBlanks" priority="1072" stopIfTrue="1">
      <formula>LEN(TRIM(S15))=0</formula>
    </cfRule>
  </conditionalFormatting>
  <conditionalFormatting sqref="S16">
    <cfRule type="containsBlanks" priority="1075" stopIfTrue="1">
      <formula>LEN(TRIM(S16))=0</formula>
    </cfRule>
  </conditionalFormatting>
  <conditionalFormatting sqref="T16">
    <cfRule type="cellIs" dxfId="8139" priority="1067" stopIfTrue="1" operator="lessThanOrEqual">
      <formula>$O$16</formula>
    </cfRule>
    <cfRule type="cellIs" dxfId="8138" priority="1068" stopIfTrue="1" operator="greaterThan">
      <formula>$O$16</formula>
    </cfRule>
  </conditionalFormatting>
  <conditionalFormatting sqref="T15">
    <cfRule type="cellIs" dxfId="8137" priority="1064" stopIfTrue="1" operator="lessThanOrEqual">
      <formula>$O$15</formula>
    </cfRule>
    <cfRule type="cellIs" dxfId="8136" priority="1065" stopIfTrue="1" operator="greaterThan">
      <formula>$O$15</formula>
    </cfRule>
  </conditionalFormatting>
  <conditionalFormatting sqref="T13:T14">
    <cfRule type="cellIs" dxfId="8135" priority="1061" stopIfTrue="1" operator="lessThanOrEqual">
      <formula>$O$13</formula>
    </cfRule>
    <cfRule type="cellIs" dxfId="8134" priority="1062" stopIfTrue="1" operator="greaterThan">
      <formula>$O$13</formula>
    </cfRule>
  </conditionalFormatting>
  <conditionalFormatting sqref="T13:T14">
    <cfRule type="containsBlanks" priority="1060" stopIfTrue="1">
      <formula>LEN(TRIM(T13))=0</formula>
    </cfRule>
  </conditionalFormatting>
  <conditionalFormatting sqref="T15">
    <cfRule type="containsBlanks" priority="1063" stopIfTrue="1">
      <formula>LEN(TRIM(T15))=0</formula>
    </cfRule>
  </conditionalFormatting>
  <conditionalFormatting sqref="T16">
    <cfRule type="containsBlanks" priority="1066" stopIfTrue="1">
      <formula>LEN(TRIM(T16))=0</formula>
    </cfRule>
  </conditionalFormatting>
  <conditionalFormatting sqref="U16">
    <cfRule type="cellIs" dxfId="8133" priority="1058" stopIfTrue="1" operator="lessThanOrEqual">
      <formula>$O$16</formula>
    </cfRule>
    <cfRule type="cellIs" dxfId="8132" priority="1059" stopIfTrue="1" operator="greaterThan">
      <formula>$O$16</formula>
    </cfRule>
  </conditionalFormatting>
  <conditionalFormatting sqref="U15">
    <cfRule type="cellIs" dxfId="8131" priority="1055" stopIfTrue="1" operator="lessThanOrEqual">
      <formula>$O$15</formula>
    </cfRule>
    <cfRule type="cellIs" dxfId="8130" priority="1056" stopIfTrue="1" operator="greaterThan">
      <formula>$O$15</formula>
    </cfRule>
  </conditionalFormatting>
  <conditionalFormatting sqref="U13:U14">
    <cfRule type="cellIs" dxfId="8129" priority="1052" stopIfTrue="1" operator="lessThanOrEqual">
      <formula>$O$13</formula>
    </cfRule>
    <cfRule type="cellIs" dxfId="8128" priority="1053" stopIfTrue="1" operator="greaterThan">
      <formula>$O$13</formula>
    </cfRule>
  </conditionalFormatting>
  <conditionalFormatting sqref="U13:U14">
    <cfRule type="containsBlanks" priority="1051" stopIfTrue="1">
      <formula>LEN(TRIM(U13))=0</formula>
    </cfRule>
  </conditionalFormatting>
  <conditionalFormatting sqref="U15">
    <cfRule type="containsBlanks" priority="1054" stopIfTrue="1">
      <formula>LEN(TRIM(U15))=0</formula>
    </cfRule>
  </conditionalFormatting>
  <conditionalFormatting sqref="U16">
    <cfRule type="containsBlanks" priority="1057" stopIfTrue="1">
      <formula>LEN(TRIM(U16))=0</formula>
    </cfRule>
  </conditionalFormatting>
  <conditionalFormatting sqref="R21">
    <cfRule type="containsBlanks" priority="1036" stopIfTrue="1">
      <formula>LEN(TRIM(R21))=0</formula>
    </cfRule>
    <cfRule type="cellIs" dxfId="8127" priority="1049" stopIfTrue="1" operator="lessThanOrEqual">
      <formula>$O$21</formula>
    </cfRule>
    <cfRule type="cellIs" dxfId="8126" priority="1050" stopIfTrue="1" operator="greaterThan">
      <formula>$O$21</formula>
    </cfRule>
  </conditionalFormatting>
  <conditionalFormatting sqref="R22">
    <cfRule type="containsBlanks" priority="1035" stopIfTrue="1">
      <formula>LEN(TRIM(R22))=0</formula>
    </cfRule>
    <cfRule type="cellIs" dxfId="8125" priority="1047" stopIfTrue="1" operator="lessThan">
      <formula>$O$22</formula>
    </cfRule>
    <cfRule type="cellIs" dxfId="8124" priority="1048" stopIfTrue="1" operator="greaterThanOrEqual">
      <formula>$O$22</formula>
    </cfRule>
  </conditionalFormatting>
  <conditionalFormatting sqref="R23">
    <cfRule type="containsBlanks" priority="1034" stopIfTrue="1">
      <formula>LEN(TRIM(R23))=0</formula>
    </cfRule>
    <cfRule type="cellIs" dxfId="8123" priority="1045" stopIfTrue="1" operator="lessThanOrEqual">
      <formula>$O$23</formula>
    </cfRule>
    <cfRule type="cellIs" dxfId="8122" priority="1046" stopIfTrue="1" operator="greaterThan">
      <formula>$O$23</formula>
    </cfRule>
  </conditionalFormatting>
  <conditionalFormatting sqref="R24">
    <cfRule type="containsBlanks" priority="1033" stopIfTrue="1">
      <formula>LEN(TRIM(R24))=0</formula>
    </cfRule>
    <cfRule type="cellIs" dxfId="8121" priority="1043" stopIfTrue="1" operator="lessThan">
      <formula>$O$24</formula>
    </cfRule>
    <cfRule type="cellIs" dxfId="8120" priority="1044" stopIfTrue="1" operator="greaterThanOrEqual">
      <formula>$O$24</formula>
    </cfRule>
  </conditionalFormatting>
  <conditionalFormatting sqref="R19">
    <cfRule type="containsBlanks" priority="1038" stopIfTrue="1">
      <formula>LEN(TRIM(R19))=0</formula>
    </cfRule>
    <cfRule type="cellIs" dxfId="8119" priority="1041" stopIfTrue="1" operator="lessThanOrEqual">
      <formula>$O$19</formula>
    </cfRule>
    <cfRule type="cellIs" dxfId="8118" priority="1042" stopIfTrue="1" operator="greaterThan">
      <formula>$O$19</formula>
    </cfRule>
  </conditionalFormatting>
  <conditionalFormatting sqref="R20">
    <cfRule type="containsBlanks" priority="1037" stopIfTrue="1">
      <formula>LEN(TRIM(R20))=0</formula>
    </cfRule>
    <cfRule type="cellIs" dxfId="8117" priority="1039" stopIfTrue="1" operator="lessThan">
      <formula>$O$20</formula>
    </cfRule>
    <cfRule type="cellIs" dxfId="8116" priority="1040" stopIfTrue="1" operator="greaterThanOrEqual">
      <formula>$O$20</formula>
    </cfRule>
  </conditionalFormatting>
  <conditionalFormatting sqref="R25">
    <cfRule type="containsBlanks" priority="1030" stopIfTrue="1">
      <formula>LEN(TRIM(R25))=0</formula>
    </cfRule>
    <cfRule type="cellIs" dxfId="8115" priority="1031" stopIfTrue="1" operator="lessThanOrEqual">
      <formula>$O$25</formula>
    </cfRule>
    <cfRule type="cellIs" dxfId="8114" priority="1032" stopIfTrue="1" operator="greaterThan">
      <formula>$O$25</formula>
    </cfRule>
  </conditionalFormatting>
  <conditionalFormatting sqref="S21">
    <cfRule type="containsBlanks" priority="1015" stopIfTrue="1">
      <formula>LEN(TRIM(S21))=0</formula>
    </cfRule>
    <cfRule type="cellIs" dxfId="8113" priority="1028" stopIfTrue="1" operator="lessThanOrEqual">
      <formula>$O$21</formula>
    </cfRule>
    <cfRule type="cellIs" dxfId="8112" priority="1029" stopIfTrue="1" operator="greaterThan">
      <formula>$O$21</formula>
    </cfRule>
  </conditionalFormatting>
  <conditionalFormatting sqref="S22">
    <cfRule type="containsBlanks" priority="1014" stopIfTrue="1">
      <formula>LEN(TRIM(S22))=0</formula>
    </cfRule>
    <cfRule type="cellIs" dxfId="8111" priority="1026" stopIfTrue="1" operator="lessThan">
      <formula>$O$22</formula>
    </cfRule>
    <cfRule type="cellIs" dxfId="8110" priority="1027" stopIfTrue="1" operator="greaterThanOrEqual">
      <formula>$O$22</formula>
    </cfRule>
  </conditionalFormatting>
  <conditionalFormatting sqref="S23">
    <cfRule type="containsBlanks" priority="1013" stopIfTrue="1">
      <formula>LEN(TRIM(S23))=0</formula>
    </cfRule>
    <cfRule type="cellIs" dxfId="8109" priority="1024" stopIfTrue="1" operator="lessThanOrEqual">
      <formula>$O$23</formula>
    </cfRule>
    <cfRule type="cellIs" dxfId="8108" priority="1025" stopIfTrue="1" operator="greaterThan">
      <formula>$O$23</formula>
    </cfRule>
  </conditionalFormatting>
  <conditionalFormatting sqref="S24">
    <cfRule type="containsBlanks" priority="1012" stopIfTrue="1">
      <formula>LEN(TRIM(S24))=0</formula>
    </cfRule>
    <cfRule type="cellIs" dxfId="8107" priority="1022" stopIfTrue="1" operator="lessThan">
      <formula>$O$24</formula>
    </cfRule>
    <cfRule type="cellIs" dxfId="8106" priority="1023" stopIfTrue="1" operator="greaterThanOrEqual">
      <formula>$O$24</formula>
    </cfRule>
  </conditionalFormatting>
  <conditionalFormatting sqref="S19">
    <cfRule type="containsBlanks" priority="1017" stopIfTrue="1">
      <formula>LEN(TRIM(S19))=0</formula>
    </cfRule>
    <cfRule type="cellIs" dxfId="8105" priority="1020" stopIfTrue="1" operator="lessThanOrEqual">
      <formula>$O$19</formula>
    </cfRule>
    <cfRule type="cellIs" dxfId="8104" priority="1021" stopIfTrue="1" operator="greaterThan">
      <formula>$O$19</formula>
    </cfRule>
  </conditionalFormatting>
  <conditionalFormatting sqref="S20">
    <cfRule type="containsBlanks" priority="1016" stopIfTrue="1">
      <formula>LEN(TRIM(S20))=0</formula>
    </cfRule>
    <cfRule type="cellIs" dxfId="8103" priority="1018" stopIfTrue="1" operator="lessThan">
      <formula>$O$20</formula>
    </cfRule>
    <cfRule type="cellIs" dxfId="8102" priority="1019" stopIfTrue="1" operator="greaterThanOrEqual">
      <formula>$O$20</formula>
    </cfRule>
  </conditionalFormatting>
  <conditionalFormatting sqref="S25">
    <cfRule type="containsBlanks" priority="1009" stopIfTrue="1">
      <formula>LEN(TRIM(S25))=0</formula>
    </cfRule>
    <cfRule type="cellIs" dxfId="8101" priority="1010" stopIfTrue="1" operator="lessThanOrEqual">
      <formula>$O$25</formula>
    </cfRule>
    <cfRule type="cellIs" dxfId="8100" priority="1011" stopIfTrue="1" operator="greaterThan">
      <formula>$O$25</formula>
    </cfRule>
  </conditionalFormatting>
  <conditionalFormatting sqref="T21">
    <cfRule type="containsBlanks" priority="994" stopIfTrue="1">
      <formula>LEN(TRIM(T21))=0</formula>
    </cfRule>
    <cfRule type="cellIs" dxfId="8099" priority="1007" stopIfTrue="1" operator="lessThanOrEqual">
      <formula>$O$21</formula>
    </cfRule>
    <cfRule type="cellIs" dxfId="8098" priority="1008" stopIfTrue="1" operator="greaterThan">
      <formula>$O$21</formula>
    </cfRule>
  </conditionalFormatting>
  <conditionalFormatting sqref="T22">
    <cfRule type="containsBlanks" priority="993" stopIfTrue="1">
      <formula>LEN(TRIM(T22))=0</formula>
    </cfRule>
    <cfRule type="cellIs" dxfId="8097" priority="1005" stopIfTrue="1" operator="lessThan">
      <formula>$O$22</formula>
    </cfRule>
    <cfRule type="cellIs" dxfId="8096" priority="1006" stopIfTrue="1" operator="greaterThanOrEqual">
      <formula>$O$22</formula>
    </cfRule>
  </conditionalFormatting>
  <conditionalFormatting sqref="T23">
    <cfRule type="containsBlanks" priority="992" stopIfTrue="1">
      <formula>LEN(TRIM(T23))=0</formula>
    </cfRule>
    <cfRule type="cellIs" dxfId="8095" priority="1003" stopIfTrue="1" operator="lessThanOrEqual">
      <formula>$O$23</formula>
    </cfRule>
    <cfRule type="cellIs" dxfId="8094" priority="1004" stopIfTrue="1" operator="greaterThan">
      <formula>$O$23</formula>
    </cfRule>
  </conditionalFormatting>
  <conditionalFormatting sqref="T24">
    <cfRule type="containsBlanks" priority="991" stopIfTrue="1">
      <formula>LEN(TRIM(T24))=0</formula>
    </cfRule>
    <cfRule type="cellIs" dxfId="8093" priority="1001" stopIfTrue="1" operator="lessThan">
      <formula>$O$24</formula>
    </cfRule>
    <cfRule type="cellIs" dxfId="8092" priority="1002" stopIfTrue="1" operator="greaterThanOrEqual">
      <formula>$O$24</formula>
    </cfRule>
  </conditionalFormatting>
  <conditionalFormatting sqref="T19">
    <cfRule type="containsBlanks" priority="996" stopIfTrue="1">
      <formula>LEN(TRIM(T19))=0</formula>
    </cfRule>
    <cfRule type="cellIs" dxfId="8091" priority="999" stopIfTrue="1" operator="lessThanOrEqual">
      <formula>$O$19</formula>
    </cfRule>
    <cfRule type="cellIs" dxfId="8090" priority="1000" stopIfTrue="1" operator="greaterThan">
      <formula>$O$19</formula>
    </cfRule>
  </conditionalFormatting>
  <conditionalFormatting sqref="T20">
    <cfRule type="containsBlanks" priority="995" stopIfTrue="1">
      <formula>LEN(TRIM(T20))=0</formula>
    </cfRule>
    <cfRule type="cellIs" dxfId="8089" priority="997" stopIfTrue="1" operator="lessThan">
      <formula>$O$20</formula>
    </cfRule>
    <cfRule type="cellIs" dxfId="8088" priority="998" stopIfTrue="1" operator="greaterThanOrEqual">
      <formula>$O$20</formula>
    </cfRule>
  </conditionalFormatting>
  <conditionalFormatting sqref="T25">
    <cfRule type="containsBlanks" priority="988" stopIfTrue="1">
      <formula>LEN(TRIM(T25))=0</formula>
    </cfRule>
    <cfRule type="cellIs" dxfId="8087" priority="989" stopIfTrue="1" operator="lessThanOrEqual">
      <formula>$O$25</formula>
    </cfRule>
    <cfRule type="cellIs" dxfId="8086" priority="990" stopIfTrue="1" operator="greaterThan">
      <formula>$O$25</formula>
    </cfRule>
  </conditionalFormatting>
  <conditionalFormatting sqref="U21">
    <cfRule type="containsBlanks" priority="973" stopIfTrue="1">
      <formula>LEN(TRIM(U21))=0</formula>
    </cfRule>
    <cfRule type="cellIs" dxfId="8085" priority="986" stopIfTrue="1" operator="lessThanOrEqual">
      <formula>$O$21</formula>
    </cfRule>
    <cfRule type="cellIs" dxfId="8084" priority="987" stopIfTrue="1" operator="greaterThan">
      <formula>$O$21</formula>
    </cfRule>
  </conditionalFormatting>
  <conditionalFormatting sqref="U22">
    <cfRule type="containsBlanks" priority="972" stopIfTrue="1">
      <formula>LEN(TRIM(U22))=0</formula>
    </cfRule>
    <cfRule type="cellIs" dxfId="8083" priority="984" stopIfTrue="1" operator="lessThan">
      <formula>$O$22</formula>
    </cfRule>
    <cfRule type="cellIs" dxfId="8082" priority="985" stopIfTrue="1" operator="greaterThanOrEqual">
      <formula>$O$22</formula>
    </cfRule>
  </conditionalFormatting>
  <conditionalFormatting sqref="U23">
    <cfRule type="containsBlanks" priority="971" stopIfTrue="1">
      <formula>LEN(TRIM(U23))=0</formula>
    </cfRule>
    <cfRule type="cellIs" dxfId="8081" priority="982" stopIfTrue="1" operator="lessThanOrEqual">
      <formula>$O$23</formula>
    </cfRule>
    <cfRule type="cellIs" dxfId="8080" priority="983" stopIfTrue="1" operator="greaterThan">
      <formula>$O$23</formula>
    </cfRule>
  </conditionalFormatting>
  <conditionalFormatting sqref="U24">
    <cfRule type="containsBlanks" priority="970" stopIfTrue="1">
      <formula>LEN(TRIM(U24))=0</formula>
    </cfRule>
    <cfRule type="cellIs" dxfId="8079" priority="980" stopIfTrue="1" operator="lessThan">
      <formula>$O$24</formula>
    </cfRule>
    <cfRule type="cellIs" dxfId="8078" priority="981" stopIfTrue="1" operator="greaterThanOrEqual">
      <formula>$O$24</formula>
    </cfRule>
  </conditionalFormatting>
  <conditionalFormatting sqref="U19">
    <cfRule type="containsBlanks" priority="975" stopIfTrue="1">
      <formula>LEN(TRIM(U19))=0</formula>
    </cfRule>
    <cfRule type="cellIs" dxfId="8077" priority="978" stopIfTrue="1" operator="lessThanOrEqual">
      <formula>$O$19</formula>
    </cfRule>
    <cfRule type="cellIs" dxfId="8076" priority="979" stopIfTrue="1" operator="greaterThan">
      <formula>$O$19</formula>
    </cfRule>
  </conditionalFormatting>
  <conditionalFormatting sqref="U20">
    <cfRule type="containsBlanks" priority="974" stopIfTrue="1">
      <formula>LEN(TRIM(U20))=0</formula>
    </cfRule>
    <cfRule type="cellIs" dxfId="8075" priority="976" stopIfTrue="1" operator="lessThan">
      <formula>$O$20</formula>
    </cfRule>
    <cfRule type="cellIs" dxfId="8074" priority="977" stopIfTrue="1" operator="greaterThanOrEqual">
      <formula>$O$20</formula>
    </cfRule>
  </conditionalFormatting>
  <conditionalFormatting sqref="U25">
    <cfRule type="containsBlanks" priority="967" stopIfTrue="1">
      <formula>LEN(TRIM(U25))=0</formula>
    </cfRule>
    <cfRule type="cellIs" dxfId="8073" priority="968" stopIfTrue="1" operator="lessThanOrEqual">
      <formula>$O$25</formula>
    </cfRule>
    <cfRule type="cellIs" dxfId="8072" priority="969" stopIfTrue="1" operator="greaterThan">
      <formula>$O$25</formula>
    </cfRule>
  </conditionalFormatting>
  <conditionalFormatting sqref="X21">
    <cfRule type="containsBlanks" priority="910" stopIfTrue="1">
      <formula>LEN(TRIM(X21))=0</formula>
    </cfRule>
    <cfRule type="cellIs" dxfId="8071" priority="923" stopIfTrue="1" operator="lessThanOrEqual">
      <formula>$O$21</formula>
    </cfRule>
    <cfRule type="cellIs" dxfId="8070" priority="924" stopIfTrue="1" operator="greaterThan">
      <formula>$O$21</formula>
    </cfRule>
  </conditionalFormatting>
  <conditionalFormatting sqref="X22">
    <cfRule type="containsBlanks" priority="909" stopIfTrue="1">
      <formula>LEN(TRIM(X22))=0</formula>
    </cfRule>
    <cfRule type="cellIs" dxfId="8069" priority="921" stopIfTrue="1" operator="lessThan">
      <formula>$O$22</formula>
    </cfRule>
    <cfRule type="cellIs" dxfId="8068" priority="922" stopIfTrue="1" operator="greaterThanOrEqual">
      <formula>$O$22</formula>
    </cfRule>
  </conditionalFormatting>
  <conditionalFormatting sqref="X23">
    <cfRule type="containsBlanks" priority="908" stopIfTrue="1">
      <formula>LEN(TRIM(X23))=0</formula>
    </cfRule>
    <cfRule type="cellIs" dxfId="8067" priority="919" stopIfTrue="1" operator="lessThanOrEqual">
      <formula>$O$23</formula>
    </cfRule>
    <cfRule type="cellIs" dxfId="8066" priority="920" stopIfTrue="1" operator="greaterThan">
      <formula>$O$23</formula>
    </cfRule>
  </conditionalFormatting>
  <conditionalFormatting sqref="X24">
    <cfRule type="containsBlanks" priority="907" stopIfTrue="1">
      <formula>LEN(TRIM(X24))=0</formula>
    </cfRule>
    <cfRule type="cellIs" dxfId="8065" priority="917" stopIfTrue="1" operator="lessThan">
      <formula>$O$24</formula>
    </cfRule>
    <cfRule type="cellIs" dxfId="8064" priority="918" stopIfTrue="1" operator="greaterThanOrEqual">
      <formula>$O$24</formula>
    </cfRule>
  </conditionalFormatting>
  <conditionalFormatting sqref="X19">
    <cfRule type="containsBlanks" priority="912" stopIfTrue="1">
      <formula>LEN(TRIM(X19))=0</formula>
    </cfRule>
    <cfRule type="cellIs" dxfId="8063" priority="915" stopIfTrue="1" operator="lessThanOrEqual">
      <formula>$O$19</formula>
    </cfRule>
    <cfRule type="cellIs" dxfId="8062" priority="916" stopIfTrue="1" operator="greaterThan">
      <formula>$O$19</formula>
    </cfRule>
  </conditionalFormatting>
  <conditionalFormatting sqref="X20">
    <cfRule type="containsBlanks" priority="911" stopIfTrue="1">
      <formula>LEN(TRIM(X20))=0</formula>
    </cfRule>
    <cfRule type="cellIs" dxfId="8061" priority="913" stopIfTrue="1" operator="lessThan">
      <formula>$O$20</formula>
    </cfRule>
    <cfRule type="cellIs" dxfId="8060" priority="914" stopIfTrue="1" operator="greaterThanOrEqual">
      <formula>$O$20</formula>
    </cfRule>
  </conditionalFormatting>
  <conditionalFormatting sqref="X25">
    <cfRule type="containsBlanks" priority="904" stopIfTrue="1">
      <formula>LEN(TRIM(X25))=0</formula>
    </cfRule>
    <cfRule type="cellIs" dxfId="8059" priority="905" stopIfTrue="1" operator="lessThanOrEqual">
      <formula>$O$25</formula>
    </cfRule>
    <cfRule type="cellIs" dxfId="8058" priority="906" stopIfTrue="1" operator="greaterThan">
      <formula>$O$25</formula>
    </cfRule>
  </conditionalFormatting>
  <conditionalFormatting sqref="Y21">
    <cfRule type="containsBlanks" priority="868" stopIfTrue="1">
      <formula>LEN(TRIM(Y21))=0</formula>
    </cfRule>
    <cfRule type="cellIs" dxfId="8057" priority="881" stopIfTrue="1" operator="lessThanOrEqual">
      <formula>$O$21</formula>
    </cfRule>
    <cfRule type="cellIs" dxfId="8056" priority="882" stopIfTrue="1" operator="greaterThan">
      <formula>$O$21</formula>
    </cfRule>
  </conditionalFormatting>
  <conditionalFormatting sqref="Y22">
    <cfRule type="containsBlanks" priority="867" stopIfTrue="1">
      <formula>LEN(TRIM(Y22))=0</formula>
    </cfRule>
    <cfRule type="cellIs" dxfId="8055" priority="879" stopIfTrue="1" operator="lessThan">
      <formula>$O$22</formula>
    </cfRule>
    <cfRule type="cellIs" dxfId="8054" priority="880" stopIfTrue="1" operator="greaterThanOrEqual">
      <formula>$O$22</formula>
    </cfRule>
  </conditionalFormatting>
  <conditionalFormatting sqref="Y23">
    <cfRule type="containsBlanks" priority="866" stopIfTrue="1">
      <formula>LEN(TRIM(Y23))=0</formula>
    </cfRule>
    <cfRule type="cellIs" dxfId="8053" priority="877" stopIfTrue="1" operator="lessThanOrEqual">
      <formula>$O$23</formula>
    </cfRule>
    <cfRule type="cellIs" dxfId="8052" priority="878" stopIfTrue="1" operator="greaterThan">
      <formula>$O$23</formula>
    </cfRule>
  </conditionalFormatting>
  <conditionalFormatting sqref="Y24">
    <cfRule type="containsBlanks" priority="865" stopIfTrue="1">
      <formula>LEN(TRIM(Y24))=0</formula>
    </cfRule>
    <cfRule type="cellIs" dxfId="8051" priority="875" stopIfTrue="1" operator="lessThan">
      <formula>$O$24</formula>
    </cfRule>
    <cfRule type="cellIs" dxfId="8050" priority="876" stopIfTrue="1" operator="greaterThanOrEqual">
      <formula>$O$24</formula>
    </cfRule>
  </conditionalFormatting>
  <conditionalFormatting sqref="Y19">
    <cfRule type="containsBlanks" priority="870" stopIfTrue="1">
      <formula>LEN(TRIM(Y19))=0</formula>
    </cfRule>
    <cfRule type="cellIs" dxfId="8049" priority="873" stopIfTrue="1" operator="lessThanOrEqual">
      <formula>$O$19</formula>
    </cfRule>
    <cfRule type="cellIs" dxfId="8048" priority="874" stopIfTrue="1" operator="greaterThan">
      <formula>$O$19</formula>
    </cfRule>
  </conditionalFormatting>
  <conditionalFormatting sqref="Y20">
    <cfRule type="containsBlanks" priority="869" stopIfTrue="1">
      <formula>LEN(TRIM(Y20))=0</formula>
    </cfRule>
    <cfRule type="cellIs" dxfId="8047" priority="871" stopIfTrue="1" operator="lessThan">
      <formula>$O$20</formula>
    </cfRule>
    <cfRule type="cellIs" dxfId="8046" priority="872" stopIfTrue="1" operator="greaterThanOrEqual">
      <formula>$O$20</formula>
    </cfRule>
  </conditionalFormatting>
  <conditionalFormatting sqref="Y25">
    <cfRule type="containsBlanks" priority="862" stopIfTrue="1">
      <formula>LEN(TRIM(Y25))=0</formula>
    </cfRule>
    <cfRule type="cellIs" dxfId="8045" priority="863" stopIfTrue="1" operator="lessThanOrEqual">
      <formula>$O$25</formula>
    </cfRule>
    <cfRule type="cellIs" dxfId="8044" priority="864" stopIfTrue="1" operator="greaterThan">
      <formula>$O$25</formula>
    </cfRule>
  </conditionalFormatting>
  <conditionalFormatting sqref="R30">
    <cfRule type="containsBlanks" priority="853" stopIfTrue="1">
      <formula>LEN(TRIM(R30))=0</formula>
    </cfRule>
    <cfRule type="cellIs" dxfId="8043" priority="858" stopIfTrue="1" operator="greaterThanOrEqual">
      <formula>$O$30</formula>
    </cfRule>
    <cfRule type="cellIs" dxfId="8042" priority="859" stopIfTrue="1" operator="lessThan">
      <formula>$O$30</formula>
    </cfRule>
  </conditionalFormatting>
  <conditionalFormatting sqref="R29">
    <cfRule type="containsBlanks" priority="854" stopIfTrue="1">
      <formula>LEN(TRIM(R29))=0</formula>
    </cfRule>
    <cfRule type="cellIs" dxfId="8041" priority="856" stopIfTrue="1" operator="greaterThanOrEqual">
      <formula>$O$29</formula>
    </cfRule>
    <cfRule type="cellIs" dxfId="8040" priority="857" stopIfTrue="1" operator="lessThan">
      <formula>$O$29</formula>
    </cfRule>
  </conditionalFormatting>
  <conditionalFormatting sqref="R27">
    <cfRule type="containsBlanks" priority="855" stopIfTrue="1">
      <formula>LEN(TRIM(R27))=0</formula>
    </cfRule>
    <cfRule type="cellIs" dxfId="8039" priority="860" stopIfTrue="1" operator="greaterThanOrEqual">
      <formula>$O$27</formula>
    </cfRule>
    <cfRule type="cellIs" dxfId="8038" priority="861" stopIfTrue="1" operator="lessThan">
      <formula>$O$27</formula>
    </cfRule>
  </conditionalFormatting>
  <conditionalFormatting sqref="R32">
    <cfRule type="containsBlanks" priority="850" stopIfTrue="1">
      <formula>LEN(TRIM(R32))=0</formula>
    </cfRule>
    <cfRule type="cellIs" dxfId="8037" priority="851" stopIfTrue="1" operator="greaterThanOrEqual">
      <formula>$O$32</formula>
    </cfRule>
    <cfRule type="cellIs" dxfId="8036" priority="852" stopIfTrue="1" operator="lessThan">
      <formula>$O$32</formula>
    </cfRule>
  </conditionalFormatting>
  <conditionalFormatting sqref="R28">
    <cfRule type="containsBlanks" priority="847" stopIfTrue="1">
      <formula>LEN(TRIM(R28))=0</formula>
    </cfRule>
    <cfRule type="cellIs" dxfId="8035" priority="848" stopIfTrue="1" operator="greaterThanOrEqual">
      <formula>$O$28</formula>
    </cfRule>
    <cfRule type="cellIs" dxfId="8034" priority="849" stopIfTrue="1" operator="lessThan">
      <formula>$O$28</formula>
    </cfRule>
  </conditionalFormatting>
  <conditionalFormatting sqref="R31">
    <cfRule type="containsBlanks" priority="844" stopIfTrue="1">
      <formula>LEN(TRIM(R31))=0</formula>
    </cfRule>
    <cfRule type="cellIs" dxfId="8033" priority="845" stopIfTrue="1" operator="greaterThanOrEqual">
      <formula>$O$31</formula>
    </cfRule>
    <cfRule type="cellIs" dxfId="8032" priority="846" stopIfTrue="1" operator="lessThan">
      <formula>$O$31</formula>
    </cfRule>
  </conditionalFormatting>
  <conditionalFormatting sqref="S30">
    <cfRule type="containsBlanks" priority="835" stopIfTrue="1">
      <formula>LEN(TRIM(S30))=0</formula>
    </cfRule>
    <cfRule type="cellIs" dxfId="8031" priority="840" stopIfTrue="1" operator="greaterThanOrEqual">
      <formula>$O$30</formula>
    </cfRule>
    <cfRule type="cellIs" dxfId="8030" priority="841" stopIfTrue="1" operator="lessThan">
      <formula>$O$30</formula>
    </cfRule>
  </conditionalFormatting>
  <conditionalFormatting sqref="S29">
    <cfRule type="containsBlanks" priority="836" stopIfTrue="1">
      <formula>LEN(TRIM(S29))=0</formula>
    </cfRule>
    <cfRule type="cellIs" dxfId="8029" priority="838" stopIfTrue="1" operator="greaterThanOrEqual">
      <formula>$O$29</formula>
    </cfRule>
    <cfRule type="cellIs" dxfId="8028" priority="839" stopIfTrue="1" operator="lessThan">
      <formula>$O$29</formula>
    </cfRule>
  </conditionalFormatting>
  <conditionalFormatting sqref="S27">
    <cfRule type="containsBlanks" priority="837" stopIfTrue="1">
      <formula>LEN(TRIM(S27))=0</formula>
    </cfRule>
    <cfRule type="cellIs" dxfId="8027" priority="842" stopIfTrue="1" operator="greaterThanOrEqual">
      <formula>$O$27</formula>
    </cfRule>
    <cfRule type="cellIs" dxfId="8026" priority="843" stopIfTrue="1" operator="lessThan">
      <formula>$O$27</formula>
    </cfRule>
  </conditionalFormatting>
  <conditionalFormatting sqref="S32">
    <cfRule type="containsBlanks" priority="832" stopIfTrue="1">
      <formula>LEN(TRIM(S32))=0</formula>
    </cfRule>
    <cfRule type="cellIs" dxfId="8025" priority="833" stopIfTrue="1" operator="greaterThanOrEqual">
      <formula>$O$32</formula>
    </cfRule>
    <cfRule type="cellIs" dxfId="8024" priority="834" stopIfTrue="1" operator="lessThan">
      <formula>$O$32</formula>
    </cfRule>
  </conditionalFormatting>
  <conditionalFormatting sqref="S28">
    <cfRule type="containsBlanks" priority="829" stopIfTrue="1">
      <formula>LEN(TRIM(S28))=0</formula>
    </cfRule>
    <cfRule type="cellIs" dxfId="8023" priority="830" stopIfTrue="1" operator="greaterThanOrEqual">
      <formula>$O$28</formula>
    </cfRule>
    <cfRule type="cellIs" dxfId="8022" priority="831" stopIfTrue="1" operator="lessThan">
      <formula>$O$28</formula>
    </cfRule>
  </conditionalFormatting>
  <conditionalFormatting sqref="S31">
    <cfRule type="containsBlanks" priority="826" stopIfTrue="1">
      <formula>LEN(TRIM(S31))=0</formula>
    </cfRule>
    <cfRule type="cellIs" dxfId="8021" priority="827" stopIfTrue="1" operator="greaterThanOrEqual">
      <formula>$O$31</formula>
    </cfRule>
    <cfRule type="cellIs" dxfId="8020" priority="828" stopIfTrue="1" operator="lessThan">
      <formula>$O$31</formula>
    </cfRule>
  </conditionalFormatting>
  <conditionalFormatting sqref="T30">
    <cfRule type="containsBlanks" priority="817" stopIfTrue="1">
      <formula>LEN(TRIM(T30))=0</formula>
    </cfRule>
    <cfRule type="cellIs" dxfId="8019" priority="822" stopIfTrue="1" operator="greaterThanOrEqual">
      <formula>$O$30</formula>
    </cfRule>
    <cfRule type="cellIs" dxfId="8018" priority="823" stopIfTrue="1" operator="lessThan">
      <formula>$O$30</formula>
    </cfRule>
  </conditionalFormatting>
  <conditionalFormatting sqref="T29">
    <cfRule type="containsBlanks" priority="818" stopIfTrue="1">
      <formula>LEN(TRIM(T29))=0</formula>
    </cfRule>
    <cfRule type="cellIs" dxfId="8017" priority="820" stopIfTrue="1" operator="greaterThanOrEqual">
      <formula>$O$29</formula>
    </cfRule>
    <cfRule type="cellIs" dxfId="8016" priority="821" stopIfTrue="1" operator="lessThan">
      <formula>$O$29</formula>
    </cfRule>
  </conditionalFormatting>
  <conditionalFormatting sqref="T27">
    <cfRule type="containsBlanks" priority="819" stopIfTrue="1">
      <formula>LEN(TRIM(T27))=0</formula>
    </cfRule>
    <cfRule type="cellIs" dxfId="8015" priority="824" stopIfTrue="1" operator="greaterThanOrEqual">
      <formula>$O$27</formula>
    </cfRule>
    <cfRule type="cellIs" dxfId="8014" priority="825" stopIfTrue="1" operator="lessThan">
      <formula>$O$27</formula>
    </cfRule>
  </conditionalFormatting>
  <conditionalFormatting sqref="T32">
    <cfRule type="containsBlanks" priority="814" stopIfTrue="1">
      <formula>LEN(TRIM(T32))=0</formula>
    </cfRule>
    <cfRule type="cellIs" dxfId="8013" priority="815" stopIfTrue="1" operator="greaterThanOrEqual">
      <formula>$O$32</formula>
    </cfRule>
    <cfRule type="cellIs" dxfId="8012" priority="816" stopIfTrue="1" operator="lessThan">
      <formula>$O$32</formula>
    </cfRule>
  </conditionalFormatting>
  <conditionalFormatting sqref="T28">
    <cfRule type="containsBlanks" priority="811" stopIfTrue="1">
      <formula>LEN(TRIM(T28))=0</formula>
    </cfRule>
    <cfRule type="cellIs" dxfId="8011" priority="812" stopIfTrue="1" operator="greaterThanOrEqual">
      <formula>$O$28</formula>
    </cfRule>
    <cfRule type="cellIs" dxfId="8010" priority="813" stopIfTrue="1" operator="lessThan">
      <formula>$O$28</formula>
    </cfRule>
  </conditionalFormatting>
  <conditionalFormatting sqref="T31">
    <cfRule type="containsBlanks" priority="808" stopIfTrue="1">
      <formula>LEN(TRIM(T31))=0</formula>
    </cfRule>
    <cfRule type="cellIs" dxfId="8009" priority="809" stopIfTrue="1" operator="greaterThanOrEqual">
      <formula>$O$31</formula>
    </cfRule>
    <cfRule type="cellIs" dxfId="8008" priority="810" stopIfTrue="1" operator="lessThan">
      <formula>$O$31</formula>
    </cfRule>
  </conditionalFormatting>
  <conditionalFormatting sqref="U30">
    <cfRule type="containsBlanks" priority="799" stopIfTrue="1">
      <formula>LEN(TRIM(U30))=0</formula>
    </cfRule>
    <cfRule type="cellIs" dxfId="8007" priority="804" stopIfTrue="1" operator="greaterThanOrEqual">
      <formula>$O$30</formula>
    </cfRule>
    <cfRule type="cellIs" dxfId="8006" priority="805" stopIfTrue="1" operator="lessThan">
      <formula>$O$30</formula>
    </cfRule>
  </conditionalFormatting>
  <conditionalFormatting sqref="U29">
    <cfRule type="containsBlanks" priority="800" stopIfTrue="1">
      <formula>LEN(TRIM(U29))=0</formula>
    </cfRule>
    <cfRule type="cellIs" dxfId="8005" priority="802" stopIfTrue="1" operator="greaterThanOrEqual">
      <formula>$O$29</formula>
    </cfRule>
    <cfRule type="cellIs" dxfId="8004" priority="803" stopIfTrue="1" operator="lessThan">
      <formula>$O$29</formula>
    </cfRule>
  </conditionalFormatting>
  <conditionalFormatting sqref="U27">
    <cfRule type="containsBlanks" priority="801" stopIfTrue="1">
      <formula>LEN(TRIM(U27))=0</formula>
    </cfRule>
    <cfRule type="cellIs" dxfId="8003" priority="806" stopIfTrue="1" operator="greaterThanOrEqual">
      <formula>$O$27</formula>
    </cfRule>
    <cfRule type="cellIs" dxfId="8002" priority="807" stopIfTrue="1" operator="lessThan">
      <formula>$O$27</formula>
    </cfRule>
  </conditionalFormatting>
  <conditionalFormatting sqref="U32">
    <cfRule type="containsBlanks" priority="796" stopIfTrue="1">
      <formula>LEN(TRIM(U32))=0</formula>
    </cfRule>
    <cfRule type="cellIs" dxfId="8001" priority="797" stopIfTrue="1" operator="greaterThanOrEqual">
      <formula>$O$32</formula>
    </cfRule>
    <cfRule type="cellIs" dxfId="8000" priority="798" stopIfTrue="1" operator="lessThan">
      <formula>$O$32</formula>
    </cfRule>
  </conditionalFormatting>
  <conditionalFormatting sqref="U28">
    <cfRule type="containsBlanks" priority="793" stopIfTrue="1">
      <formula>LEN(TRIM(U28))=0</formula>
    </cfRule>
    <cfRule type="cellIs" dxfId="7999" priority="794" stopIfTrue="1" operator="greaterThanOrEqual">
      <formula>$O$28</formula>
    </cfRule>
    <cfRule type="cellIs" dxfId="7998" priority="795" stopIfTrue="1" operator="lessThan">
      <formula>$O$28</formula>
    </cfRule>
  </conditionalFormatting>
  <conditionalFormatting sqref="U31">
    <cfRule type="containsBlanks" priority="790" stopIfTrue="1">
      <formula>LEN(TRIM(U31))=0</formula>
    </cfRule>
    <cfRule type="cellIs" dxfId="7997" priority="791" stopIfTrue="1" operator="greaterThanOrEqual">
      <formula>$O$31</formula>
    </cfRule>
    <cfRule type="cellIs" dxfId="7996" priority="792" stopIfTrue="1" operator="lessThan">
      <formula>$O$31</formula>
    </cfRule>
  </conditionalFormatting>
  <conditionalFormatting sqref="X30">
    <cfRule type="containsBlanks" priority="745" stopIfTrue="1">
      <formula>LEN(TRIM(X30))=0</formula>
    </cfRule>
    <cfRule type="cellIs" dxfId="7995" priority="750" stopIfTrue="1" operator="greaterThanOrEqual">
      <formula>$O$30</formula>
    </cfRule>
    <cfRule type="cellIs" dxfId="7994" priority="751" stopIfTrue="1" operator="lessThan">
      <formula>$O$30</formula>
    </cfRule>
  </conditionalFormatting>
  <conditionalFormatting sqref="X29">
    <cfRule type="containsBlanks" priority="746" stopIfTrue="1">
      <formula>LEN(TRIM(X29))=0</formula>
    </cfRule>
    <cfRule type="cellIs" dxfId="7993" priority="748" stopIfTrue="1" operator="greaterThanOrEqual">
      <formula>$O$29</formula>
    </cfRule>
    <cfRule type="cellIs" dxfId="7992" priority="749" stopIfTrue="1" operator="lessThan">
      <formula>$O$29</formula>
    </cfRule>
  </conditionalFormatting>
  <conditionalFormatting sqref="X27">
    <cfRule type="containsBlanks" priority="747" stopIfTrue="1">
      <formula>LEN(TRIM(X27))=0</formula>
    </cfRule>
    <cfRule type="cellIs" dxfId="7991" priority="752" stopIfTrue="1" operator="greaterThanOrEqual">
      <formula>$O$27</formula>
    </cfRule>
    <cfRule type="cellIs" dxfId="7990" priority="753" stopIfTrue="1" operator="lessThan">
      <formula>$O$27</formula>
    </cfRule>
  </conditionalFormatting>
  <conditionalFormatting sqref="X32">
    <cfRule type="containsBlanks" priority="742" stopIfTrue="1">
      <formula>LEN(TRIM(X32))=0</formula>
    </cfRule>
    <cfRule type="cellIs" dxfId="7989" priority="743" stopIfTrue="1" operator="greaterThanOrEqual">
      <formula>$O$32</formula>
    </cfRule>
    <cfRule type="cellIs" dxfId="7988" priority="744" stopIfTrue="1" operator="lessThan">
      <formula>$O$32</formula>
    </cfRule>
  </conditionalFormatting>
  <conditionalFormatting sqref="X28">
    <cfRule type="containsBlanks" priority="739" stopIfTrue="1">
      <formula>LEN(TRIM(X28))=0</formula>
    </cfRule>
    <cfRule type="cellIs" dxfId="7987" priority="740" stopIfTrue="1" operator="greaterThanOrEqual">
      <formula>$O$28</formula>
    </cfRule>
    <cfRule type="cellIs" dxfId="7986" priority="741" stopIfTrue="1" operator="lessThan">
      <formula>$O$28</formula>
    </cfRule>
  </conditionalFormatting>
  <conditionalFormatting sqref="X31">
    <cfRule type="containsBlanks" priority="736" stopIfTrue="1">
      <formula>LEN(TRIM(X31))=0</formula>
    </cfRule>
    <cfRule type="cellIs" dxfId="7985" priority="737" stopIfTrue="1" operator="greaterThanOrEqual">
      <formula>$O$31</formula>
    </cfRule>
    <cfRule type="cellIs" dxfId="7984" priority="738" stopIfTrue="1" operator="lessThan">
      <formula>$O$31</formula>
    </cfRule>
  </conditionalFormatting>
  <conditionalFormatting sqref="Y30">
    <cfRule type="containsBlanks" priority="727" stopIfTrue="1">
      <formula>LEN(TRIM(Y30))=0</formula>
    </cfRule>
    <cfRule type="cellIs" dxfId="7983" priority="732" stopIfTrue="1" operator="greaterThanOrEqual">
      <formula>$O$30</formula>
    </cfRule>
    <cfRule type="cellIs" dxfId="7982" priority="733" stopIfTrue="1" operator="lessThan">
      <formula>$O$30</formula>
    </cfRule>
  </conditionalFormatting>
  <conditionalFormatting sqref="Y29">
    <cfRule type="containsBlanks" priority="728" stopIfTrue="1">
      <formula>LEN(TRIM(Y29))=0</formula>
    </cfRule>
    <cfRule type="cellIs" dxfId="7981" priority="730" stopIfTrue="1" operator="greaterThanOrEqual">
      <formula>$O$29</formula>
    </cfRule>
    <cfRule type="cellIs" dxfId="7980" priority="731" stopIfTrue="1" operator="lessThan">
      <formula>$O$29</formula>
    </cfRule>
  </conditionalFormatting>
  <conditionalFormatting sqref="Y27">
    <cfRule type="containsBlanks" priority="729" stopIfTrue="1">
      <formula>LEN(TRIM(Y27))=0</formula>
    </cfRule>
    <cfRule type="cellIs" dxfId="7979" priority="734" stopIfTrue="1" operator="greaterThanOrEqual">
      <formula>$O$27</formula>
    </cfRule>
    <cfRule type="cellIs" dxfId="7978" priority="735" stopIfTrue="1" operator="lessThan">
      <formula>$O$27</formula>
    </cfRule>
  </conditionalFormatting>
  <conditionalFormatting sqref="Y32">
    <cfRule type="containsBlanks" priority="724" stopIfTrue="1">
      <formula>LEN(TRIM(Y32))=0</formula>
    </cfRule>
    <cfRule type="cellIs" dxfId="7977" priority="725" stopIfTrue="1" operator="greaterThanOrEqual">
      <formula>$O$32</formula>
    </cfRule>
    <cfRule type="cellIs" dxfId="7976" priority="726" stopIfTrue="1" operator="lessThan">
      <formula>$O$32</formula>
    </cfRule>
  </conditionalFormatting>
  <conditionalFormatting sqref="Y28">
    <cfRule type="containsBlanks" priority="721" stopIfTrue="1">
      <formula>LEN(TRIM(Y28))=0</formula>
    </cfRule>
    <cfRule type="cellIs" dxfId="7975" priority="722" stopIfTrue="1" operator="greaterThanOrEqual">
      <formula>$O$28</formula>
    </cfRule>
    <cfRule type="cellIs" dxfId="7974" priority="723" stopIfTrue="1" operator="lessThan">
      <formula>$O$28</formula>
    </cfRule>
  </conditionalFormatting>
  <conditionalFormatting sqref="Y31">
    <cfRule type="containsBlanks" priority="718" stopIfTrue="1">
      <formula>LEN(TRIM(Y31))=0</formula>
    </cfRule>
    <cfRule type="cellIs" dxfId="7973" priority="719" stopIfTrue="1" operator="greaterThanOrEqual">
      <formula>$O$31</formula>
    </cfRule>
    <cfRule type="cellIs" dxfId="7972" priority="720" stopIfTrue="1" operator="lessThan">
      <formula>$O$31</formula>
    </cfRule>
  </conditionalFormatting>
  <conditionalFormatting sqref="R39">
    <cfRule type="containsBlanks" priority="715" stopIfTrue="1">
      <formula>LEN(TRIM(R39))=0</formula>
    </cfRule>
    <cfRule type="cellIs" dxfId="7971" priority="716" stopIfTrue="1" operator="greaterThan">
      <formula>$O$39</formula>
    </cfRule>
    <cfRule type="cellIs" dxfId="7970" priority="717" stopIfTrue="1" operator="lessThanOrEqual">
      <formula>$O$39</formula>
    </cfRule>
  </conditionalFormatting>
  <conditionalFormatting sqref="R34">
    <cfRule type="cellIs" dxfId="7969" priority="713" stopIfTrue="1" operator="greaterThan">
      <formula>$O$34</formula>
    </cfRule>
    <cfRule type="cellIs" dxfId="7968" priority="714" stopIfTrue="1" operator="lessThanOrEqual">
      <formula>$O$34</formula>
    </cfRule>
  </conditionalFormatting>
  <conditionalFormatting sqref="R35">
    <cfRule type="cellIs" dxfId="7967" priority="712" stopIfTrue="1" operator="lessThanOrEqual">
      <formula>$O$35</formula>
    </cfRule>
  </conditionalFormatting>
  <conditionalFormatting sqref="R35">
    <cfRule type="cellIs" dxfId="7966" priority="711" stopIfTrue="1" operator="greaterThan">
      <formula>$O$35</formula>
    </cfRule>
  </conditionalFormatting>
  <conditionalFormatting sqref="R36">
    <cfRule type="cellIs" dxfId="7965" priority="710" stopIfTrue="1" operator="greaterThanOrEqual">
      <formula>$O$36</formula>
    </cfRule>
  </conditionalFormatting>
  <conditionalFormatting sqref="R36">
    <cfRule type="cellIs" dxfId="7964" priority="709" stopIfTrue="1" operator="lessThan">
      <formula>$O$36</formula>
    </cfRule>
  </conditionalFormatting>
  <conditionalFormatting sqref="R37">
    <cfRule type="containsBlanks" priority="706" stopIfTrue="1">
      <formula>LEN(TRIM(R37))=0</formula>
    </cfRule>
    <cfRule type="cellIs" dxfId="7963" priority="707" stopIfTrue="1" operator="greaterThanOrEqual">
      <formula>$O$37</formula>
    </cfRule>
    <cfRule type="cellIs" dxfId="7962" priority="708" stopIfTrue="1" operator="lessThan">
      <formula>$O$37</formula>
    </cfRule>
  </conditionalFormatting>
  <conditionalFormatting sqref="R38">
    <cfRule type="cellIs" dxfId="7961" priority="705" stopIfTrue="1" operator="greaterThanOrEqual">
      <formula>$O$38</formula>
    </cfRule>
  </conditionalFormatting>
  <conditionalFormatting sqref="R38">
    <cfRule type="cellIs" dxfId="7960" priority="704" stopIfTrue="1" operator="lessThan">
      <formula>$O$38</formula>
    </cfRule>
  </conditionalFormatting>
  <conditionalFormatting sqref="R40">
    <cfRule type="containsBlanks" priority="701" stopIfTrue="1">
      <formula>LEN(TRIM(R40))=0</formula>
    </cfRule>
    <cfRule type="cellIs" dxfId="7959" priority="702" stopIfTrue="1" operator="lessThanOrEqual">
      <formula>$O$40</formula>
    </cfRule>
    <cfRule type="cellIs" dxfId="7958" priority="703" stopIfTrue="1" operator="greaterThan">
      <formula>$O$40</formula>
    </cfRule>
  </conditionalFormatting>
  <conditionalFormatting sqref="R41">
    <cfRule type="containsBlanks" priority="698" stopIfTrue="1">
      <formula>LEN(TRIM(R41))=0</formula>
    </cfRule>
    <cfRule type="cellIs" dxfId="7957" priority="699" stopIfTrue="1" operator="lessThanOrEqual">
      <formula>$O$41</formula>
    </cfRule>
    <cfRule type="cellIs" dxfId="7956" priority="700" stopIfTrue="1" operator="greaterThan">
      <formula>$O$41</formula>
    </cfRule>
  </conditionalFormatting>
  <conditionalFormatting sqref="R42">
    <cfRule type="containsBlanks" priority="695" stopIfTrue="1">
      <formula>LEN(TRIM(R42))=0</formula>
    </cfRule>
    <cfRule type="cellIs" dxfId="7955" priority="696" stopIfTrue="1" operator="lessThanOrEqual">
      <formula>$O$42</formula>
    </cfRule>
    <cfRule type="cellIs" dxfId="7954" priority="697" stopIfTrue="1" operator="greaterThan">
      <formula>$O$42</formula>
    </cfRule>
  </conditionalFormatting>
  <conditionalFormatting sqref="R43">
    <cfRule type="containsBlanks" priority="692" stopIfTrue="1">
      <formula>LEN(TRIM(R43))=0</formula>
    </cfRule>
    <cfRule type="cellIs" dxfId="7953" priority="693" stopIfTrue="1" operator="greaterThanOrEqual">
      <formula>$O$43</formula>
    </cfRule>
    <cfRule type="cellIs" dxfId="7952" priority="694" stopIfTrue="1" operator="lessThan">
      <formula>$O$43</formula>
    </cfRule>
  </conditionalFormatting>
  <conditionalFormatting sqref="S39">
    <cfRule type="containsBlanks" priority="689" stopIfTrue="1">
      <formula>LEN(TRIM(S39))=0</formula>
    </cfRule>
    <cfRule type="cellIs" dxfId="7951" priority="690" stopIfTrue="1" operator="greaterThan">
      <formula>$O$39</formula>
    </cfRule>
    <cfRule type="cellIs" dxfId="7950" priority="691" stopIfTrue="1" operator="lessThanOrEqual">
      <formula>$O$39</formula>
    </cfRule>
  </conditionalFormatting>
  <conditionalFormatting sqref="S34">
    <cfRule type="cellIs" dxfId="7949" priority="687" stopIfTrue="1" operator="greaterThan">
      <formula>$O$34</formula>
    </cfRule>
    <cfRule type="cellIs" dxfId="7948" priority="688" stopIfTrue="1" operator="lessThanOrEqual">
      <formula>$O$34</formula>
    </cfRule>
  </conditionalFormatting>
  <conditionalFormatting sqref="S35">
    <cfRule type="cellIs" dxfId="7947" priority="686" stopIfTrue="1" operator="lessThanOrEqual">
      <formula>$O$35</formula>
    </cfRule>
  </conditionalFormatting>
  <conditionalFormatting sqref="S35">
    <cfRule type="cellIs" dxfId="7946" priority="685" stopIfTrue="1" operator="greaterThan">
      <formula>$O$35</formula>
    </cfRule>
  </conditionalFormatting>
  <conditionalFormatting sqref="S36">
    <cfRule type="cellIs" dxfId="7945" priority="684" stopIfTrue="1" operator="greaterThanOrEqual">
      <formula>$O$36</formula>
    </cfRule>
  </conditionalFormatting>
  <conditionalFormatting sqref="S36">
    <cfRule type="cellIs" dxfId="7944" priority="683" stopIfTrue="1" operator="lessThan">
      <formula>$O$36</formula>
    </cfRule>
  </conditionalFormatting>
  <conditionalFormatting sqref="S37">
    <cfRule type="containsBlanks" priority="680" stopIfTrue="1">
      <formula>LEN(TRIM(S37))=0</formula>
    </cfRule>
    <cfRule type="cellIs" dxfId="7943" priority="681" stopIfTrue="1" operator="greaterThanOrEqual">
      <formula>$O$37</formula>
    </cfRule>
    <cfRule type="cellIs" dxfId="7942" priority="682" stopIfTrue="1" operator="lessThan">
      <formula>$O$37</formula>
    </cfRule>
  </conditionalFormatting>
  <conditionalFormatting sqref="S38">
    <cfRule type="cellIs" dxfId="7941" priority="679" stopIfTrue="1" operator="greaterThanOrEqual">
      <formula>$O$38</formula>
    </cfRule>
  </conditionalFormatting>
  <conditionalFormatting sqref="S38">
    <cfRule type="cellIs" dxfId="7940" priority="678" stopIfTrue="1" operator="lessThan">
      <formula>$O$38</formula>
    </cfRule>
  </conditionalFormatting>
  <conditionalFormatting sqref="S40">
    <cfRule type="containsBlanks" priority="675" stopIfTrue="1">
      <formula>LEN(TRIM(S40))=0</formula>
    </cfRule>
    <cfRule type="cellIs" dxfId="7939" priority="676" stopIfTrue="1" operator="lessThanOrEqual">
      <formula>$O$40</formula>
    </cfRule>
    <cfRule type="cellIs" dxfId="7938" priority="677" stopIfTrue="1" operator="greaterThan">
      <formula>$O$40</formula>
    </cfRule>
  </conditionalFormatting>
  <conditionalFormatting sqref="S41">
    <cfRule type="containsBlanks" priority="672" stopIfTrue="1">
      <formula>LEN(TRIM(S41))=0</formula>
    </cfRule>
    <cfRule type="cellIs" dxfId="7937" priority="673" stopIfTrue="1" operator="lessThanOrEqual">
      <formula>$O$41</formula>
    </cfRule>
    <cfRule type="cellIs" dxfId="7936" priority="674" stopIfTrue="1" operator="greaterThan">
      <formula>$O$41</formula>
    </cfRule>
  </conditionalFormatting>
  <conditionalFormatting sqref="S42">
    <cfRule type="containsBlanks" priority="669" stopIfTrue="1">
      <formula>LEN(TRIM(S42))=0</formula>
    </cfRule>
    <cfRule type="cellIs" dxfId="7935" priority="670" stopIfTrue="1" operator="lessThanOrEqual">
      <formula>$O$42</formula>
    </cfRule>
    <cfRule type="cellIs" dxfId="7934" priority="671" stopIfTrue="1" operator="greaterThan">
      <formula>$O$42</formula>
    </cfRule>
  </conditionalFormatting>
  <conditionalFormatting sqref="S43">
    <cfRule type="containsBlanks" priority="666" stopIfTrue="1">
      <formula>LEN(TRIM(S43))=0</formula>
    </cfRule>
    <cfRule type="cellIs" dxfId="7933" priority="667" stopIfTrue="1" operator="greaterThanOrEqual">
      <formula>$O$43</formula>
    </cfRule>
    <cfRule type="cellIs" dxfId="7932" priority="668" stopIfTrue="1" operator="lessThan">
      <formula>$O$43</formula>
    </cfRule>
  </conditionalFormatting>
  <conditionalFormatting sqref="T39">
    <cfRule type="containsBlanks" priority="663" stopIfTrue="1">
      <formula>LEN(TRIM(T39))=0</formula>
    </cfRule>
    <cfRule type="cellIs" dxfId="7931" priority="664" stopIfTrue="1" operator="greaterThan">
      <formula>$O$39</formula>
    </cfRule>
    <cfRule type="cellIs" dxfId="7930" priority="665" stopIfTrue="1" operator="lessThanOrEqual">
      <formula>$O$39</formula>
    </cfRule>
  </conditionalFormatting>
  <conditionalFormatting sqref="T34">
    <cfRule type="cellIs" dxfId="7929" priority="661" stopIfTrue="1" operator="greaterThan">
      <formula>$O$34</formula>
    </cfRule>
    <cfRule type="cellIs" dxfId="7928" priority="662" stopIfTrue="1" operator="lessThanOrEqual">
      <formula>$O$34</formula>
    </cfRule>
  </conditionalFormatting>
  <conditionalFormatting sqref="T35">
    <cfRule type="cellIs" dxfId="7927" priority="660" stopIfTrue="1" operator="lessThanOrEqual">
      <formula>$O$35</formula>
    </cfRule>
  </conditionalFormatting>
  <conditionalFormatting sqref="T35">
    <cfRule type="cellIs" dxfId="7926" priority="659" stopIfTrue="1" operator="greaterThan">
      <formula>$O$35</formula>
    </cfRule>
  </conditionalFormatting>
  <conditionalFormatting sqref="T36">
    <cfRule type="cellIs" dxfId="7925" priority="658" stopIfTrue="1" operator="greaterThanOrEqual">
      <formula>$O$36</formula>
    </cfRule>
  </conditionalFormatting>
  <conditionalFormatting sqref="T36">
    <cfRule type="cellIs" dxfId="7924" priority="657" stopIfTrue="1" operator="lessThan">
      <formula>$O$36</formula>
    </cfRule>
  </conditionalFormatting>
  <conditionalFormatting sqref="T37">
    <cfRule type="containsBlanks" priority="654" stopIfTrue="1">
      <formula>LEN(TRIM(T37))=0</formula>
    </cfRule>
    <cfRule type="cellIs" dxfId="7923" priority="655" stopIfTrue="1" operator="greaterThanOrEqual">
      <formula>$O$37</formula>
    </cfRule>
    <cfRule type="cellIs" dxfId="7922" priority="656" stopIfTrue="1" operator="lessThan">
      <formula>$O$37</formula>
    </cfRule>
  </conditionalFormatting>
  <conditionalFormatting sqref="T38">
    <cfRule type="cellIs" dxfId="7921" priority="653" stopIfTrue="1" operator="greaterThanOrEqual">
      <formula>$O$38</formula>
    </cfRule>
  </conditionalFormatting>
  <conditionalFormatting sqref="T38">
    <cfRule type="cellIs" dxfId="7920" priority="652" stopIfTrue="1" operator="lessThan">
      <formula>$O$38</formula>
    </cfRule>
  </conditionalFormatting>
  <conditionalFormatting sqref="T40">
    <cfRule type="containsBlanks" priority="649" stopIfTrue="1">
      <formula>LEN(TRIM(T40))=0</formula>
    </cfRule>
    <cfRule type="cellIs" dxfId="7919" priority="650" stopIfTrue="1" operator="lessThanOrEqual">
      <formula>$O$40</formula>
    </cfRule>
    <cfRule type="cellIs" dxfId="7918" priority="651" stopIfTrue="1" operator="greaterThan">
      <formula>$O$40</formula>
    </cfRule>
  </conditionalFormatting>
  <conditionalFormatting sqref="T41">
    <cfRule type="containsBlanks" priority="646" stopIfTrue="1">
      <formula>LEN(TRIM(T41))=0</formula>
    </cfRule>
    <cfRule type="cellIs" dxfId="7917" priority="647" stopIfTrue="1" operator="lessThanOrEqual">
      <formula>$O$41</formula>
    </cfRule>
    <cfRule type="cellIs" dxfId="7916" priority="648" stopIfTrue="1" operator="greaterThan">
      <formula>$O$41</formula>
    </cfRule>
  </conditionalFormatting>
  <conditionalFormatting sqref="T42">
    <cfRule type="containsBlanks" priority="643" stopIfTrue="1">
      <formula>LEN(TRIM(T42))=0</formula>
    </cfRule>
    <cfRule type="cellIs" dxfId="7915" priority="644" stopIfTrue="1" operator="lessThanOrEqual">
      <formula>$O$42</formula>
    </cfRule>
    <cfRule type="cellIs" dxfId="7914" priority="645" stopIfTrue="1" operator="greaterThan">
      <formula>$O$42</formula>
    </cfRule>
  </conditionalFormatting>
  <conditionalFormatting sqref="T43">
    <cfRule type="containsBlanks" priority="640" stopIfTrue="1">
      <formula>LEN(TRIM(T43))=0</formula>
    </cfRule>
    <cfRule type="cellIs" dxfId="7913" priority="641" stopIfTrue="1" operator="greaterThanOrEqual">
      <formula>$O$43</formula>
    </cfRule>
    <cfRule type="cellIs" dxfId="7912" priority="642" stopIfTrue="1" operator="lessThan">
      <formula>$O$43</formula>
    </cfRule>
  </conditionalFormatting>
  <conditionalFormatting sqref="U39">
    <cfRule type="containsBlanks" priority="637" stopIfTrue="1">
      <formula>LEN(TRIM(U39))=0</formula>
    </cfRule>
    <cfRule type="cellIs" dxfId="7911" priority="638" stopIfTrue="1" operator="greaterThan">
      <formula>$O$39</formula>
    </cfRule>
    <cfRule type="cellIs" dxfId="7910" priority="639" stopIfTrue="1" operator="lessThanOrEqual">
      <formula>$O$39</formula>
    </cfRule>
  </conditionalFormatting>
  <conditionalFormatting sqref="U34">
    <cfRule type="cellIs" dxfId="7909" priority="635" stopIfTrue="1" operator="greaterThan">
      <formula>$O$34</formula>
    </cfRule>
    <cfRule type="cellIs" dxfId="7908" priority="636" stopIfTrue="1" operator="lessThanOrEqual">
      <formula>$O$34</formula>
    </cfRule>
  </conditionalFormatting>
  <conditionalFormatting sqref="U35">
    <cfRule type="cellIs" dxfId="7907" priority="634" stopIfTrue="1" operator="lessThanOrEqual">
      <formula>$O$35</formula>
    </cfRule>
  </conditionalFormatting>
  <conditionalFormatting sqref="U35">
    <cfRule type="cellIs" dxfId="7906" priority="633" stopIfTrue="1" operator="greaterThan">
      <formula>$O$35</formula>
    </cfRule>
  </conditionalFormatting>
  <conditionalFormatting sqref="U36">
    <cfRule type="cellIs" dxfId="7905" priority="632" stopIfTrue="1" operator="greaterThanOrEqual">
      <formula>$O$36</formula>
    </cfRule>
  </conditionalFormatting>
  <conditionalFormatting sqref="U36">
    <cfRule type="cellIs" dxfId="7904" priority="631" stopIfTrue="1" operator="lessThan">
      <formula>$O$36</formula>
    </cfRule>
  </conditionalFormatting>
  <conditionalFormatting sqref="U37">
    <cfRule type="containsBlanks" priority="628" stopIfTrue="1">
      <formula>LEN(TRIM(U37))=0</formula>
    </cfRule>
    <cfRule type="cellIs" dxfId="7903" priority="629" stopIfTrue="1" operator="greaterThanOrEqual">
      <formula>$O$37</formula>
    </cfRule>
    <cfRule type="cellIs" dxfId="7902" priority="630" stopIfTrue="1" operator="lessThan">
      <formula>$O$37</formula>
    </cfRule>
  </conditionalFormatting>
  <conditionalFormatting sqref="U38">
    <cfRule type="cellIs" dxfId="7901" priority="627" stopIfTrue="1" operator="greaterThanOrEqual">
      <formula>$O$38</formula>
    </cfRule>
  </conditionalFormatting>
  <conditionalFormatting sqref="U38">
    <cfRule type="cellIs" dxfId="7900" priority="626" stopIfTrue="1" operator="lessThan">
      <formula>$O$38</formula>
    </cfRule>
  </conditionalFormatting>
  <conditionalFormatting sqref="U40">
    <cfRule type="containsBlanks" priority="623" stopIfTrue="1">
      <formula>LEN(TRIM(U40))=0</formula>
    </cfRule>
    <cfRule type="cellIs" dxfId="7899" priority="624" stopIfTrue="1" operator="lessThanOrEqual">
      <formula>$O$40</formula>
    </cfRule>
    <cfRule type="cellIs" dxfId="7898" priority="625" stopIfTrue="1" operator="greaterThan">
      <formula>$O$40</formula>
    </cfRule>
  </conditionalFormatting>
  <conditionalFormatting sqref="U41">
    <cfRule type="containsBlanks" priority="620" stopIfTrue="1">
      <formula>LEN(TRIM(U41))=0</formula>
    </cfRule>
    <cfRule type="cellIs" dxfId="7897" priority="621" stopIfTrue="1" operator="lessThanOrEqual">
      <formula>$O$41</formula>
    </cfRule>
    <cfRule type="cellIs" dxfId="7896" priority="622" stopIfTrue="1" operator="greaterThan">
      <formula>$O$41</formula>
    </cfRule>
  </conditionalFormatting>
  <conditionalFormatting sqref="U42">
    <cfRule type="containsBlanks" priority="617" stopIfTrue="1">
      <formula>LEN(TRIM(U42))=0</formula>
    </cfRule>
    <cfRule type="cellIs" dxfId="7895" priority="618" stopIfTrue="1" operator="lessThanOrEqual">
      <formula>$O$42</formula>
    </cfRule>
    <cfRule type="cellIs" dxfId="7894" priority="619" stopIfTrue="1" operator="greaterThan">
      <formula>$O$42</formula>
    </cfRule>
  </conditionalFormatting>
  <conditionalFormatting sqref="U43">
    <cfRule type="containsBlanks" priority="614" stopIfTrue="1">
      <formula>LEN(TRIM(U43))=0</formula>
    </cfRule>
    <cfRule type="cellIs" dxfId="7893" priority="615" stopIfTrue="1" operator="greaterThanOrEqual">
      <formula>$O$43</formula>
    </cfRule>
    <cfRule type="cellIs" dxfId="7892" priority="616" stopIfTrue="1" operator="lessThan">
      <formula>$O$43</formula>
    </cfRule>
  </conditionalFormatting>
  <conditionalFormatting sqref="R45">
    <cfRule type="containsBlanks" priority="581" stopIfTrue="1">
      <formula>LEN(TRIM(R45))=0</formula>
    </cfRule>
    <cfRule type="cellIs" dxfId="7891" priority="582" stopIfTrue="1" operator="greaterThanOrEqual">
      <formula>$O$45</formula>
    </cfRule>
    <cfRule type="cellIs" dxfId="7890" priority="583" stopIfTrue="1" operator="lessThan">
      <formula>$O$45</formula>
    </cfRule>
  </conditionalFormatting>
  <conditionalFormatting sqref="R46">
    <cfRule type="containsBlanks" priority="580" stopIfTrue="1">
      <formula>LEN(TRIM(R46))=0</formula>
    </cfRule>
    <cfRule type="cellIs" dxfId="7889" priority="586" stopIfTrue="1" operator="greaterThan">
      <formula>$O$46</formula>
    </cfRule>
    <cfRule type="cellIs" dxfId="7888" priority="587" stopIfTrue="1" operator="lessThanOrEqual">
      <formula>$O$46</formula>
    </cfRule>
  </conditionalFormatting>
  <conditionalFormatting sqref="R47">
    <cfRule type="containsBlanks" priority="579" stopIfTrue="1">
      <formula>LEN(TRIM(R47))=0</formula>
    </cfRule>
    <cfRule type="cellIs" dxfId="7887" priority="584" stopIfTrue="1" operator="greaterThanOrEqual">
      <formula>$O$47</formula>
    </cfRule>
    <cfRule type="cellIs" dxfId="7886" priority="585" stopIfTrue="1" operator="lessThan">
      <formula>$O$47</formula>
    </cfRule>
  </conditionalFormatting>
  <conditionalFormatting sqref="S45">
    <cfRule type="containsBlanks" priority="572" stopIfTrue="1">
      <formula>LEN(TRIM(S45))=0</formula>
    </cfRule>
    <cfRule type="cellIs" dxfId="7885" priority="573" stopIfTrue="1" operator="greaterThanOrEqual">
      <formula>$O$45</formula>
    </cfRule>
    <cfRule type="cellIs" dxfId="7884" priority="574" stopIfTrue="1" operator="lessThan">
      <formula>$O$45</formula>
    </cfRule>
  </conditionalFormatting>
  <conditionalFormatting sqref="S46">
    <cfRule type="containsBlanks" priority="571" stopIfTrue="1">
      <formula>LEN(TRIM(S46))=0</formula>
    </cfRule>
    <cfRule type="cellIs" dxfId="7883" priority="577" stopIfTrue="1" operator="greaterThan">
      <formula>$O$46</formula>
    </cfRule>
    <cfRule type="cellIs" dxfId="7882" priority="578" stopIfTrue="1" operator="lessThanOrEqual">
      <formula>$O$46</formula>
    </cfRule>
  </conditionalFormatting>
  <conditionalFormatting sqref="S47">
    <cfRule type="containsBlanks" priority="570" stopIfTrue="1">
      <formula>LEN(TRIM(S47))=0</formula>
    </cfRule>
    <cfRule type="cellIs" dxfId="7881" priority="575" stopIfTrue="1" operator="greaterThanOrEqual">
      <formula>$O$47</formula>
    </cfRule>
    <cfRule type="cellIs" dxfId="7880" priority="576" stopIfTrue="1" operator="lessThan">
      <formula>$O$47</formula>
    </cfRule>
  </conditionalFormatting>
  <conditionalFormatting sqref="T45">
    <cfRule type="containsBlanks" priority="563" stopIfTrue="1">
      <formula>LEN(TRIM(T45))=0</formula>
    </cfRule>
    <cfRule type="cellIs" dxfId="7879" priority="564" stopIfTrue="1" operator="greaterThanOrEqual">
      <formula>$O$45</formula>
    </cfRule>
    <cfRule type="cellIs" dxfId="7878" priority="565" stopIfTrue="1" operator="lessThan">
      <formula>$O$45</formula>
    </cfRule>
  </conditionalFormatting>
  <conditionalFormatting sqref="T46">
    <cfRule type="containsBlanks" priority="562" stopIfTrue="1">
      <formula>LEN(TRIM(T46))=0</formula>
    </cfRule>
    <cfRule type="cellIs" dxfId="7877" priority="568" stopIfTrue="1" operator="greaterThan">
      <formula>$O$46</formula>
    </cfRule>
    <cfRule type="cellIs" dxfId="7876" priority="569" stopIfTrue="1" operator="lessThanOrEqual">
      <formula>$O$46</formula>
    </cfRule>
  </conditionalFormatting>
  <conditionalFormatting sqref="T47">
    <cfRule type="containsBlanks" priority="561" stopIfTrue="1">
      <formula>LEN(TRIM(T47))=0</formula>
    </cfRule>
    <cfRule type="cellIs" dxfId="7875" priority="566" stopIfTrue="1" operator="greaterThanOrEqual">
      <formula>$O$47</formula>
    </cfRule>
    <cfRule type="cellIs" dxfId="7874" priority="567" stopIfTrue="1" operator="lessThan">
      <formula>$O$47</formula>
    </cfRule>
  </conditionalFormatting>
  <conditionalFormatting sqref="U45">
    <cfRule type="containsBlanks" priority="554" stopIfTrue="1">
      <formula>LEN(TRIM(U45))=0</formula>
    </cfRule>
    <cfRule type="cellIs" dxfId="7873" priority="555" stopIfTrue="1" operator="greaterThanOrEqual">
      <formula>$O$45</formula>
    </cfRule>
    <cfRule type="cellIs" dxfId="7872" priority="556" stopIfTrue="1" operator="lessThan">
      <formula>$O$45</formula>
    </cfRule>
  </conditionalFormatting>
  <conditionalFormatting sqref="U46">
    <cfRule type="containsBlanks" priority="553" stopIfTrue="1">
      <formula>LEN(TRIM(U46))=0</formula>
    </cfRule>
    <cfRule type="cellIs" dxfId="7871" priority="559" stopIfTrue="1" operator="greaterThan">
      <formula>$O$46</formula>
    </cfRule>
    <cfRule type="cellIs" dxfId="7870" priority="560" stopIfTrue="1" operator="lessThanOrEqual">
      <formula>$O$46</formula>
    </cfRule>
  </conditionalFormatting>
  <conditionalFormatting sqref="U47">
    <cfRule type="containsBlanks" priority="552" stopIfTrue="1">
      <formula>LEN(TRIM(U47))=0</formula>
    </cfRule>
    <cfRule type="cellIs" dxfId="7869" priority="557" stopIfTrue="1" operator="greaterThanOrEqual">
      <formula>$O$47</formula>
    </cfRule>
    <cfRule type="cellIs" dxfId="7868" priority="558" stopIfTrue="1" operator="lessThan">
      <formula>$O$47</formula>
    </cfRule>
  </conditionalFormatting>
  <conditionalFormatting sqref="V45">
    <cfRule type="containsBlanks" priority="545" stopIfTrue="1">
      <formula>LEN(TRIM(V45))=0</formula>
    </cfRule>
    <cfRule type="cellIs" dxfId="7867" priority="546" stopIfTrue="1" operator="greaterThanOrEqual">
      <formula>$O$45</formula>
    </cfRule>
    <cfRule type="cellIs" dxfId="7866" priority="547" stopIfTrue="1" operator="lessThan">
      <formula>$O$45</formula>
    </cfRule>
  </conditionalFormatting>
  <conditionalFormatting sqref="V46">
    <cfRule type="containsBlanks" priority="544" stopIfTrue="1">
      <formula>LEN(TRIM(V46))=0</formula>
    </cfRule>
    <cfRule type="cellIs" dxfId="7865" priority="550" stopIfTrue="1" operator="greaterThan">
      <formula>$O$46</formula>
    </cfRule>
    <cfRule type="cellIs" dxfId="7864" priority="551" stopIfTrue="1" operator="lessThanOrEqual">
      <formula>$O$46</formula>
    </cfRule>
  </conditionalFormatting>
  <conditionalFormatting sqref="V47">
    <cfRule type="containsBlanks" priority="543" stopIfTrue="1">
      <formula>LEN(TRIM(V47))=0</formula>
    </cfRule>
    <cfRule type="cellIs" dxfId="7863" priority="548" stopIfTrue="1" operator="greaterThanOrEqual">
      <formula>$O$47</formula>
    </cfRule>
    <cfRule type="cellIs" dxfId="7862" priority="549" stopIfTrue="1" operator="lessThan">
      <formula>$O$47</formula>
    </cfRule>
  </conditionalFormatting>
  <conditionalFormatting sqref="X45">
    <cfRule type="containsBlanks" priority="527" stopIfTrue="1">
      <formula>LEN(TRIM(X45))=0</formula>
    </cfRule>
    <cfRule type="cellIs" dxfId="7861" priority="528" stopIfTrue="1" operator="greaterThanOrEqual">
      <formula>$O$45</formula>
    </cfRule>
    <cfRule type="cellIs" dxfId="7860" priority="529" stopIfTrue="1" operator="lessThan">
      <formula>$O$45</formula>
    </cfRule>
  </conditionalFormatting>
  <conditionalFormatting sqref="X46">
    <cfRule type="containsBlanks" priority="526" stopIfTrue="1">
      <formula>LEN(TRIM(X46))=0</formula>
    </cfRule>
    <cfRule type="cellIs" dxfId="7859" priority="532" stopIfTrue="1" operator="greaterThan">
      <formula>$O$46</formula>
    </cfRule>
    <cfRule type="cellIs" dxfId="7858" priority="533" stopIfTrue="1" operator="lessThanOrEqual">
      <formula>$O$46</formula>
    </cfRule>
  </conditionalFormatting>
  <conditionalFormatting sqref="X47">
    <cfRule type="containsBlanks" priority="525" stopIfTrue="1">
      <formula>LEN(TRIM(X47))=0</formula>
    </cfRule>
    <cfRule type="cellIs" dxfId="7857" priority="530" stopIfTrue="1" operator="greaterThanOrEqual">
      <formula>$O$47</formula>
    </cfRule>
    <cfRule type="cellIs" dxfId="7856" priority="531" stopIfTrue="1" operator="lessThan">
      <formula>$O$47</formula>
    </cfRule>
  </conditionalFormatting>
  <conditionalFormatting sqref="Y45">
    <cfRule type="containsBlanks" priority="518" stopIfTrue="1">
      <formula>LEN(TRIM(Y45))=0</formula>
    </cfRule>
    <cfRule type="cellIs" dxfId="7855" priority="519" stopIfTrue="1" operator="greaterThanOrEqual">
      <formula>$O$45</formula>
    </cfRule>
    <cfRule type="cellIs" dxfId="7854" priority="520" stopIfTrue="1" operator="lessThan">
      <formula>$O$45</formula>
    </cfRule>
  </conditionalFormatting>
  <conditionalFormatting sqref="Y46">
    <cfRule type="containsBlanks" priority="517" stopIfTrue="1">
      <formula>LEN(TRIM(Y46))=0</formula>
    </cfRule>
    <cfRule type="cellIs" dxfId="7853" priority="523" stopIfTrue="1" operator="greaterThan">
      <formula>$O$46</formula>
    </cfRule>
    <cfRule type="cellIs" dxfId="7852" priority="524" stopIfTrue="1" operator="lessThanOrEqual">
      <formula>$O$46</formula>
    </cfRule>
  </conditionalFormatting>
  <conditionalFormatting sqref="Y47">
    <cfRule type="containsBlanks" priority="516" stopIfTrue="1">
      <formula>LEN(TRIM(Y47))=0</formula>
    </cfRule>
    <cfRule type="cellIs" dxfId="7851" priority="521" stopIfTrue="1" operator="greaterThanOrEqual">
      <formula>$O$47</formula>
    </cfRule>
    <cfRule type="cellIs" dxfId="7850" priority="522" stopIfTrue="1" operator="lessThan">
      <formula>$O$47</formula>
    </cfRule>
  </conditionalFormatting>
  <conditionalFormatting sqref="X52:AB52">
    <cfRule type="containsBlanks" priority="396">
      <formula>LEN(TRIM(X52))=0</formula>
    </cfRule>
  </conditionalFormatting>
  <conditionalFormatting sqref="X49:AB49">
    <cfRule type="containsBlanks" priority="381">
      <formula>LEN(TRIM(X49))=0</formula>
    </cfRule>
  </conditionalFormatting>
  <conditionalFormatting sqref="X51:AB51">
    <cfRule type="containsBlanks" priority="20010" stopIfTrue="1">
      <formula>LEN(TRIM(X51))=0</formula>
    </cfRule>
    <cfRule type="cellIs" dxfId="7849" priority="20011" stopIfTrue="1" operator="greaterThanOrEqual">
      <formula>$N$52</formula>
    </cfRule>
    <cfRule type="cellIs" dxfId="7848" priority="20012" stopIfTrue="1" operator="lessThan">
      <formula>$N$52</formula>
    </cfRule>
  </conditionalFormatting>
  <conditionalFormatting sqref="V21">
    <cfRule type="containsBlanks" priority="333" stopIfTrue="1">
      <formula>LEN(TRIM(V21))=0</formula>
    </cfRule>
    <cfRule type="cellIs" dxfId="7847" priority="346" stopIfTrue="1" operator="lessThanOrEqual">
      <formula>$O$21</formula>
    </cfRule>
    <cfRule type="cellIs" dxfId="7846" priority="347" stopIfTrue="1" operator="greaterThan">
      <formula>$O$21</formula>
    </cfRule>
  </conditionalFormatting>
  <conditionalFormatting sqref="V22">
    <cfRule type="containsBlanks" priority="332" stopIfTrue="1">
      <formula>LEN(TRIM(V22))=0</formula>
    </cfRule>
    <cfRule type="cellIs" dxfId="7845" priority="344" stopIfTrue="1" operator="lessThan">
      <formula>$O$22</formula>
    </cfRule>
    <cfRule type="cellIs" dxfId="7844" priority="345" stopIfTrue="1" operator="greaterThanOrEqual">
      <formula>$O$22</formula>
    </cfRule>
  </conditionalFormatting>
  <conditionalFormatting sqref="V23">
    <cfRule type="containsBlanks" priority="331" stopIfTrue="1">
      <formula>LEN(TRIM(V23))=0</formula>
    </cfRule>
    <cfRule type="cellIs" dxfId="7843" priority="342" stopIfTrue="1" operator="lessThanOrEqual">
      <formula>$O$23</formula>
    </cfRule>
    <cfRule type="cellIs" dxfId="7842" priority="343" stopIfTrue="1" operator="greaterThan">
      <formula>$O$23</formula>
    </cfRule>
  </conditionalFormatting>
  <conditionalFormatting sqref="V24">
    <cfRule type="containsBlanks" priority="330" stopIfTrue="1">
      <formula>LEN(TRIM(V24))=0</formula>
    </cfRule>
    <cfRule type="cellIs" dxfId="7841" priority="340" stopIfTrue="1" operator="lessThan">
      <formula>$O$24</formula>
    </cfRule>
    <cfRule type="cellIs" dxfId="7840" priority="341" stopIfTrue="1" operator="greaterThanOrEqual">
      <formula>$O$24</formula>
    </cfRule>
  </conditionalFormatting>
  <conditionalFormatting sqref="V19">
    <cfRule type="containsBlanks" priority="335" stopIfTrue="1">
      <formula>LEN(TRIM(V19))=0</formula>
    </cfRule>
    <cfRule type="cellIs" dxfId="7839" priority="338" stopIfTrue="1" operator="lessThanOrEqual">
      <formula>$O$19</formula>
    </cfRule>
    <cfRule type="cellIs" dxfId="7838" priority="339" stopIfTrue="1" operator="greaterThan">
      <formula>$O$19</formula>
    </cfRule>
  </conditionalFormatting>
  <conditionalFormatting sqref="V20">
    <cfRule type="containsBlanks" priority="334" stopIfTrue="1">
      <formula>LEN(TRIM(V20))=0</formula>
    </cfRule>
    <cfRule type="cellIs" dxfId="7837" priority="336" stopIfTrue="1" operator="lessThan">
      <formula>$O$20</formula>
    </cfRule>
    <cfRule type="cellIs" dxfId="7836" priority="337" stopIfTrue="1" operator="greaterThanOrEqual">
      <formula>$O$20</formula>
    </cfRule>
  </conditionalFormatting>
  <conditionalFormatting sqref="V25">
    <cfRule type="containsBlanks" priority="327" stopIfTrue="1">
      <formula>LEN(TRIM(V25))=0</formula>
    </cfRule>
    <cfRule type="cellIs" dxfId="7835" priority="328" stopIfTrue="1" operator="lessThanOrEqual">
      <formula>$O$25</formula>
    </cfRule>
    <cfRule type="cellIs" dxfId="7834" priority="329" stopIfTrue="1" operator="greaterThan">
      <formula>$O$25</formula>
    </cfRule>
  </conditionalFormatting>
  <conditionalFormatting sqref="V16">
    <cfRule type="cellIs" dxfId="7833" priority="325" stopIfTrue="1" operator="lessThanOrEqual">
      <formula>$O$16</formula>
    </cfRule>
    <cfRule type="cellIs" dxfId="7832" priority="326" stopIfTrue="1" operator="greaterThan">
      <formula>$O$16</formula>
    </cfRule>
  </conditionalFormatting>
  <conditionalFormatting sqref="V15">
    <cfRule type="cellIs" dxfId="7831" priority="322" stopIfTrue="1" operator="lessThanOrEqual">
      <formula>$O$15</formula>
    </cfRule>
    <cfRule type="cellIs" dxfId="7830" priority="323" stopIfTrue="1" operator="greaterThan">
      <formula>$O$15</formula>
    </cfRule>
  </conditionalFormatting>
  <conditionalFormatting sqref="V13:V14">
    <cfRule type="cellIs" dxfId="7829" priority="319" stopIfTrue="1" operator="lessThanOrEqual">
      <formula>$O$13</formula>
    </cfRule>
    <cfRule type="cellIs" dxfId="7828" priority="320" stopIfTrue="1" operator="greaterThan">
      <formula>$O$13</formula>
    </cfRule>
  </conditionalFormatting>
  <conditionalFormatting sqref="V13:V14 W14">
    <cfRule type="containsBlanks" priority="318" stopIfTrue="1">
      <formula>LEN(TRIM(V13))=0</formula>
    </cfRule>
  </conditionalFormatting>
  <conditionalFormatting sqref="V15">
    <cfRule type="containsBlanks" priority="321" stopIfTrue="1">
      <formula>LEN(TRIM(V15))=0</formula>
    </cfRule>
  </conditionalFormatting>
  <conditionalFormatting sqref="V16">
    <cfRule type="containsBlanks" priority="324" stopIfTrue="1">
      <formula>LEN(TRIM(V16))=0</formula>
    </cfRule>
  </conditionalFormatting>
  <conditionalFormatting sqref="V5">
    <cfRule type="containsBlanks" priority="315" stopIfTrue="1">
      <formula>LEN(TRIM(V5))=0</formula>
    </cfRule>
    <cfRule type="cellIs" dxfId="7827" priority="316" stopIfTrue="1" operator="lessThanOrEqual">
      <formula>$O5</formula>
    </cfRule>
    <cfRule type="cellIs" dxfId="7826" priority="317" stopIfTrue="1" operator="greaterThan">
      <formula>$O5</formula>
    </cfRule>
  </conditionalFormatting>
  <conditionalFormatting sqref="V6">
    <cfRule type="containsBlanks" priority="312" stopIfTrue="1">
      <formula>LEN(TRIM(V6))=0</formula>
    </cfRule>
    <cfRule type="cellIs" dxfId="7825" priority="313" stopIfTrue="1" operator="lessThanOrEqual">
      <formula>$O6</formula>
    </cfRule>
    <cfRule type="cellIs" dxfId="7824" priority="314" stopIfTrue="1" operator="greaterThan">
      <formula>$O6</formula>
    </cfRule>
  </conditionalFormatting>
  <conditionalFormatting sqref="V11">
    <cfRule type="containsBlanks" priority="309" stopIfTrue="1">
      <formula>LEN(TRIM(V11))=0</formula>
    </cfRule>
    <cfRule type="cellIs" dxfId="7823" priority="310" stopIfTrue="1" operator="lessThanOrEqual">
      <formula>$O$11</formula>
    </cfRule>
    <cfRule type="cellIs" dxfId="7822" priority="311" stopIfTrue="1" operator="greaterThan">
      <formula>$O$11</formula>
    </cfRule>
  </conditionalFormatting>
  <conditionalFormatting sqref="V7">
    <cfRule type="containsBlanks" priority="303" stopIfTrue="1">
      <formula>LEN(TRIM(V7))=0</formula>
    </cfRule>
    <cfRule type="cellIs" dxfId="7821" priority="304" stopIfTrue="1" operator="lessThanOrEqual">
      <formula>$O7</formula>
    </cfRule>
    <cfRule type="cellIs" dxfId="7820" priority="305" stopIfTrue="1" operator="greaterThan">
      <formula>$O7</formula>
    </cfRule>
  </conditionalFormatting>
  <conditionalFormatting sqref="V8">
    <cfRule type="containsBlanks" priority="306" stopIfTrue="1">
      <formula>LEN(TRIM(V8))=0</formula>
    </cfRule>
    <cfRule type="cellIs" dxfId="7819" priority="307" stopIfTrue="1" operator="lessThanOrEqual">
      <formula>$O$8</formula>
    </cfRule>
    <cfRule type="cellIs" dxfId="7818" priority="308" stopIfTrue="1" operator="greaterThan">
      <formula>$O$8</formula>
    </cfRule>
  </conditionalFormatting>
  <conditionalFormatting sqref="V10">
    <cfRule type="containsBlanks" priority="297" stopIfTrue="1">
      <formula>LEN(TRIM(V10))=0</formula>
    </cfRule>
    <cfRule type="cellIs" dxfId="7817" priority="298" stopIfTrue="1" operator="lessThanOrEqual">
      <formula>$O10</formula>
    </cfRule>
    <cfRule type="cellIs" dxfId="7816" priority="299" stopIfTrue="1" operator="greaterThan">
      <formula>$O10</formula>
    </cfRule>
  </conditionalFormatting>
  <conditionalFormatting sqref="V30">
    <cfRule type="containsBlanks" priority="288" stopIfTrue="1">
      <formula>LEN(TRIM(V30))=0</formula>
    </cfRule>
    <cfRule type="cellIs" dxfId="7815" priority="293" stopIfTrue="1" operator="greaterThanOrEqual">
      <formula>$O$30</formula>
    </cfRule>
    <cfRule type="cellIs" dxfId="7814" priority="294" stopIfTrue="1" operator="lessThan">
      <formula>$O$30</formula>
    </cfRule>
  </conditionalFormatting>
  <conditionalFormatting sqref="V29">
    <cfRule type="containsBlanks" priority="289" stopIfTrue="1">
      <formula>LEN(TRIM(V29))=0</formula>
    </cfRule>
    <cfRule type="cellIs" dxfId="7813" priority="291" stopIfTrue="1" operator="greaterThanOrEqual">
      <formula>$O$29</formula>
    </cfRule>
    <cfRule type="cellIs" dxfId="7812" priority="292" stopIfTrue="1" operator="lessThan">
      <formula>$O$29</formula>
    </cfRule>
  </conditionalFormatting>
  <conditionalFormatting sqref="V27">
    <cfRule type="containsBlanks" priority="290" stopIfTrue="1">
      <formula>LEN(TRIM(V27))=0</formula>
    </cfRule>
    <cfRule type="cellIs" dxfId="7811" priority="295" stopIfTrue="1" operator="greaterThanOrEqual">
      <formula>$O$27</formula>
    </cfRule>
    <cfRule type="cellIs" dxfId="7810" priority="296" stopIfTrue="1" operator="lessThan">
      <formula>$O$27</formula>
    </cfRule>
  </conditionalFormatting>
  <conditionalFormatting sqref="V32">
    <cfRule type="containsBlanks" priority="285" stopIfTrue="1">
      <formula>LEN(TRIM(V32))=0</formula>
    </cfRule>
    <cfRule type="cellIs" dxfId="7809" priority="286" stopIfTrue="1" operator="greaterThanOrEqual">
      <formula>$O$32</formula>
    </cfRule>
    <cfRule type="cellIs" dxfId="7808" priority="287" stopIfTrue="1" operator="lessThan">
      <formula>$O$32</formula>
    </cfRule>
  </conditionalFormatting>
  <conditionalFormatting sqref="V28">
    <cfRule type="containsBlanks" priority="282" stopIfTrue="1">
      <formula>LEN(TRIM(V28))=0</formula>
    </cfRule>
    <cfRule type="cellIs" dxfId="7807" priority="283" stopIfTrue="1" operator="greaterThanOrEqual">
      <formula>$O$28</formula>
    </cfRule>
    <cfRule type="cellIs" dxfId="7806" priority="284" stopIfTrue="1" operator="lessThan">
      <formula>$O$28</formula>
    </cfRule>
  </conditionalFormatting>
  <conditionalFormatting sqref="V31">
    <cfRule type="containsBlanks" priority="279" stopIfTrue="1">
      <formula>LEN(TRIM(V31))=0</formula>
    </cfRule>
    <cfRule type="cellIs" dxfId="7805" priority="280" stopIfTrue="1" operator="greaterThanOrEqual">
      <formula>$O$31</formula>
    </cfRule>
    <cfRule type="cellIs" dxfId="7804" priority="281" stopIfTrue="1" operator="lessThan">
      <formula>$O$31</formula>
    </cfRule>
  </conditionalFormatting>
  <conditionalFormatting sqref="V39">
    <cfRule type="containsBlanks" priority="250" stopIfTrue="1">
      <formula>LEN(TRIM(V39))=0</formula>
    </cfRule>
    <cfRule type="cellIs" dxfId="7803" priority="251" stopIfTrue="1" operator="greaterThan">
      <formula>$O$39</formula>
    </cfRule>
    <cfRule type="cellIs" dxfId="7802" priority="252" stopIfTrue="1" operator="lessThanOrEqual">
      <formula>$O$39</formula>
    </cfRule>
  </conditionalFormatting>
  <conditionalFormatting sqref="V34">
    <cfRule type="cellIs" dxfId="7801" priority="248" stopIfTrue="1" operator="greaterThan">
      <formula>$O$34</formula>
    </cfRule>
    <cfRule type="cellIs" dxfId="7800" priority="249" stopIfTrue="1" operator="lessThanOrEqual">
      <formula>$O$34</formula>
    </cfRule>
  </conditionalFormatting>
  <conditionalFormatting sqref="V35">
    <cfRule type="cellIs" dxfId="7799" priority="247" stopIfTrue="1" operator="lessThanOrEqual">
      <formula>$O$35</formula>
    </cfRule>
  </conditionalFormatting>
  <conditionalFormatting sqref="V35">
    <cfRule type="cellIs" dxfId="7798" priority="246" stopIfTrue="1" operator="greaterThan">
      <formula>$O$35</formula>
    </cfRule>
  </conditionalFormatting>
  <conditionalFormatting sqref="V36">
    <cfRule type="cellIs" dxfId="7797" priority="245" stopIfTrue="1" operator="greaterThanOrEqual">
      <formula>$O$36</formula>
    </cfRule>
  </conditionalFormatting>
  <conditionalFormatting sqref="V36">
    <cfRule type="cellIs" dxfId="7796" priority="244" stopIfTrue="1" operator="lessThan">
      <formula>$O$36</formula>
    </cfRule>
  </conditionalFormatting>
  <conditionalFormatting sqref="V37">
    <cfRule type="containsBlanks" priority="241" stopIfTrue="1">
      <formula>LEN(TRIM(V37))=0</formula>
    </cfRule>
    <cfRule type="cellIs" dxfId="7795" priority="242" stopIfTrue="1" operator="greaterThanOrEqual">
      <formula>$O$37</formula>
    </cfRule>
    <cfRule type="cellIs" dxfId="7794" priority="243" stopIfTrue="1" operator="lessThan">
      <formula>$O$37</formula>
    </cfRule>
  </conditionalFormatting>
  <conditionalFormatting sqref="V38">
    <cfRule type="cellIs" dxfId="7793" priority="240" stopIfTrue="1" operator="greaterThanOrEqual">
      <formula>$O$38</formula>
    </cfRule>
  </conditionalFormatting>
  <conditionalFormatting sqref="V38">
    <cfRule type="cellIs" dxfId="7792" priority="239" stopIfTrue="1" operator="lessThan">
      <formula>$O$38</formula>
    </cfRule>
  </conditionalFormatting>
  <conditionalFormatting sqref="V40">
    <cfRule type="containsBlanks" priority="236" stopIfTrue="1">
      <formula>LEN(TRIM(V40))=0</formula>
    </cfRule>
    <cfRule type="cellIs" dxfId="7791" priority="237" stopIfTrue="1" operator="lessThanOrEqual">
      <formula>$O$40</formula>
    </cfRule>
    <cfRule type="cellIs" dxfId="7790" priority="238" stopIfTrue="1" operator="greaterThan">
      <formula>$O$40</formula>
    </cfRule>
  </conditionalFormatting>
  <conditionalFormatting sqref="V41">
    <cfRule type="containsBlanks" priority="233" stopIfTrue="1">
      <formula>LEN(TRIM(V41))=0</formula>
    </cfRule>
    <cfRule type="cellIs" dxfId="7789" priority="234" stopIfTrue="1" operator="lessThanOrEqual">
      <formula>$O$41</formula>
    </cfRule>
    <cfRule type="cellIs" dxfId="7788" priority="235" stopIfTrue="1" operator="greaterThan">
      <formula>$O$41</formula>
    </cfRule>
  </conditionalFormatting>
  <conditionalFormatting sqref="V42">
    <cfRule type="containsBlanks" priority="230" stopIfTrue="1">
      <formula>LEN(TRIM(V42))=0</formula>
    </cfRule>
    <cfRule type="cellIs" dxfId="7787" priority="231" stopIfTrue="1" operator="lessThanOrEqual">
      <formula>$O$42</formula>
    </cfRule>
    <cfRule type="cellIs" dxfId="7786" priority="232" stopIfTrue="1" operator="greaterThan">
      <formula>$O$42</formula>
    </cfRule>
  </conditionalFormatting>
  <conditionalFormatting sqref="V43">
    <cfRule type="containsBlanks" priority="227" stopIfTrue="1">
      <formula>LEN(TRIM(V43))=0</formula>
    </cfRule>
    <cfRule type="cellIs" dxfId="7785" priority="228" stopIfTrue="1" operator="greaterThanOrEqual">
      <formula>$O$43</formula>
    </cfRule>
    <cfRule type="cellIs" dxfId="7784" priority="229" stopIfTrue="1" operator="lessThan">
      <formula>$O$43</formula>
    </cfRule>
  </conditionalFormatting>
  <conditionalFormatting sqref="Q49">
    <cfRule type="cellIs" dxfId="7783" priority="204" operator="lessThan">
      <formula>$O$49</formula>
    </cfRule>
    <cfRule type="cellIs" dxfId="7782" priority="205" operator="greaterThanOrEqual">
      <formula>$O$49</formula>
    </cfRule>
  </conditionalFormatting>
  <conditionalFormatting sqref="Q50">
    <cfRule type="cellIs" dxfId="7781" priority="202" operator="lessThan">
      <formula>$O$50</formula>
    </cfRule>
    <cfRule type="cellIs" dxfId="7780" priority="203" operator="greaterThanOrEqual">
      <formula>$O$50</formula>
    </cfRule>
  </conditionalFormatting>
  <conditionalFormatting sqref="Q53">
    <cfRule type="cellIs" dxfId="7779" priority="200" stopIfTrue="1" operator="greaterThan">
      <formula>$O$53</formula>
    </cfRule>
    <cfRule type="cellIs" dxfId="7778" priority="201" stopIfTrue="1" operator="lessThanOrEqual">
      <formula>$O$53</formula>
    </cfRule>
  </conditionalFormatting>
  <conditionalFormatting sqref="Q54">
    <cfRule type="cellIs" dxfId="7777" priority="198" stopIfTrue="1" operator="lessThan">
      <formula>$O$54</formula>
    </cfRule>
    <cfRule type="cellIs" dxfId="7776" priority="199" stopIfTrue="1" operator="greaterThanOrEqual">
      <formula>$O$54</formula>
    </cfRule>
  </conditionalFormatting>
  <conditionalFormatting sqref="Q55">
    <cfRule type="cellIs" dxfId="7775" priority="196" stopIfTrue="1" operator="lessThan">
      <formula>$O$55</formula>
    </cfRule>
    <cfRule type="cellIs" dxfId="7774" priority="197" stopIfTrue="1" operator="greaterThanOrEqual">
      <formula>$O$55</formula>
    </cfRule>
  </conditionalFormatting>
  <conditionalFormatting sqref="Q51">
    <cfRule type="cellIs" dxfId="7773" priority="194" operator="lessThan">
      <formula>$O$51</formula>
    </cfRule>
    <cfRule type="cellIs" dxfId="7772" priority="195" operator="greaterThanOrEqual">
      <formula>$O$51</formula>
    </cfRule>
  </conditionalFormatting>
  <conditionalFormatting sqref="Q52">
    <cfRule type="cellIs" dxfId="7771" priority="192" operator="lessThan">
      <formula>$O$52</formula>
    </cfRule>
    <cfRule type="cellIs" dxfId="7770" priority="193" operator="greaterThanOrEqual">
      <formula>$O$52</formula>
    </cfRule>
  </conditionalFormatting>
  <conditionalFormatting sqref="R49">
    <cfRule type="cellIs" dxfId="7769" priority="190" operator="lessThan">
      <formula>$O$49</formula>
    </cfRule>
    <cfRule type="cellIs" dxfId="7768" priority="191" operator="greaterThanOrEqual">
      <formula>$O$49</formula>
    </cfRule>
  </conditionalFormatting>
  <conditionalFormatting sqref="R50">
    <cfRule type="cellIs" dxfId="7767" priority="188" operator="lessThan">
      <formula>$O$50</formula>
    </cfRule>
    <cfRule type="cellIs" dxfId="7766" priority="189" operator="greaterThanOrEqual">
      <formula>$O$50</formula>
    </cfRule>
  </conditionalFormatting>
  <conditionalFormatting sqref="R53">
    <cfRule type="cellIs" dxfId="7765" priority="186" stopIfTrue="1" operator="greaterThan">
      <formula>$O$53</formula>
    </cfRule>
    <cfRule type="cellIs" dxfId="7764" priority="187" stopIfTrue="1" operator="lessThanOrEqual">
      <formula>$O$53</formula>
    </cfRule>
  </conditionalFormatting>
  <conditionalFormatting sqref="R54">
    <cfRule type="cellIs" dxfId="7763" priority="184" stopIfTrue="1" operator="lessThan">
      <formula>$O$54</formula>
    </cfRule>
    <cfRule type="cellIs" dxfId="7762" priority="185" stopIfTrue="1" operator="greaterThanOrEqual">
      <formula>$O$54</formula>
    </cfRule>
  </conditionalFormatting>
  <conditionalFormatting sqref="R55">
    <cfRule type="cellIs" dxfId="7761" priority="182" stopIfTrue="1" operator="lessThan">
      <formula>$O$55</formula>
    </cfRule>
    <cfRule type="cellIs" dxfId="7760" priority="183" stopIfTrue="1" operator="greaterThanOrEqual">
      <formula>$O$55</formula>
    </cfRule>
  </conditionalFormatting>
  <conditionalFormatting sqref="R51">
    <cfRule type="cellIs" dxfId="7759" priority="180" operator="lessThan">
      <formula>$O$51</formula>
    </cfRule>
    <cfRule type="cellIs" dxfId="7758" priority="181" operator="greaterThanOrEqual">
      <formula>$O$51</formula>
    </cfRule>
  </conditionalFormatting>
  <conditionalFormatting sqref="R52">
    <cfRule type="cellIs" dxfId="7757" priority="178" operator="lessThan">
      <formula>$O$52</formula>
    </cfRule>
    <cfRule type="cellIs" dxfId="7756" priority="179" operator="greaterThanOrEqual">
      <formula>$O$52</formula>
    </cfRule>
  </conditionalFormatting>
  <conditionalFormatting sqref="S49">
    <cfRule type="cellIs" dxfId="7755" priority="176" operator="lessThan">
      <formula>$O$49</formula>
    </cfRule>
    <cfRule type="cellIs" dxfId="7754" priority="177" operator="greaterThanOrEqual">
      <formula>$O$49</formula>
    </cfRule>
  </conditionalFormatting>
  <conditionalFormatting sqref="S50">
    <cfRule type="cellIs" dxfId="7753" priority="174" operator="lessThan">
      <formula>$O$50</formula>
    </cfRule>
    <cfRule type="cellIs" dxfId="7752" priority="175" operator="greaterThanOrEqual">
      <formula>$O$50</formula>
    </cfRule>
  </conditionalFormatting>
  <conditionalFormatting sqref="S53">
    <cfRule type="cellIs" dxfId="7751" priority="172" stopIfTrue="1" operator="greaterThan">
      <formula>$O$53</formula>
    </cfRule>
    <cfRule type="cellIs" dxfId="7750" priority="173" stopIfTrue="1" operator="lessThanOrEqual">
      <formula>$O$53</formula>
    </cfRule>
  </conditionalFormatting>
  <conditionalFormatting sqref="S54">
    <cfRule type="cellIs" dxfId="7749" priority="170" stopIfTrue="1" operator="lessThan">
      <formula>$O$54</formula>
    </cfRule>
    <cfRule type="cellIs" dxfId="7748" priority="171" stopIfTrue="1" operator="greaterThanOrEqual">
      <formula>$O$54</formula>
    </cfRule>
  </conditionalFormatting>
  <conditionalFormatting sqref="S55">
    <cfRule type="cellIs" dxfId="7747" priority="168" stopIfTrue="1" operator="lessThan">
      <formula>$O$55</formula>
    </cfRule>
    <cfRule type="cellIs" dxfId="7746" priority="169" stopIfTrue="1" operator="greaterThanOrEqual">
      <formula>$O$55</formula>
    </cfRule>
  </conditionalFormatting>
  <conditionalFormatting sqref="S51">
    <cfRule type="cellIs" dxfId="7745" priority="166" operator="lessThan">
      <formula>$O$51</formula>
    </cfRule>
    <cfRule type="cellIs" dxfId="7744" priority="167" operator="greaterThanOrEqual">
      <formula>$O$51</formula>
    </cfRule>
  </conditionalFormatting>
  <conditionalFormatting sqref="S52">
    <cfRule type="cellIs" dxfId="7743" priority="164" operator="lessThan">
      <formula>$O$52</formula>
    </cfRule>
    <cfRule type="cellIs" dxfId="7742" priority="165" operator="greaterThanOrEqual">
      <formula>$O$52</formula>
    </cfRule>
  </conditionalFormatting>
  <conditionalFormatting sqref="T49">
    <cfRule type="cellIs" dxfId="7741" priority="162" operator="lessThan">
      <formula>$O$49</formula>
    </cfRule>
    <cfRule type="cellIs" dxfId="7740" priority="163" operator="greaterThanOrEqual">
      <formula>$O$49</formula>
    </cfRule>
  </conditionalFormatting>
  <conditionalFormatting sqref="T50">
    <cfRule type="cellIs" dxfId="7739" priority="160" operator="lessThan">
      <formula>$O$50</formula>
    </cfRule>
    <cfRule type="cellIs" dxfId="7738" priority="161" operator="greaterThanOrEqual">
      <formula>$O$50</formula>
    </cfRule>
  </conditionalFormatting>
  <conditionalFormatting sqref="T53">
    <cfRule type="cellIs" dxfId="7737" priority="158" stopIfTrue="1" operator="greaterThan">
      <formula>$O$53</formula>
    </cfRule>
    <cfRule type="cellIs" dxfId="7736" priority="159" stopIfTrue="1" operator="lessThanOrEqual">
      <formula>$O$53</formula>
    </cfRule>
  </conditionalFormatting>
  <conditionalFormatting sqref="T54">
    <cfRule type="cellIs" dxfId="7735" priority="156" stopIfTrue="1" operator="lessThan">
      <formula>$O$54</formula>
    </cfRule>
    <cfRule type="cellIs" dxfId="7734" priority="157" stopIfTrue="1" operator="greaterThanOrEqual">
      <formula>$O$54</formula>
    </cfRule>
  </conditionalFormatting>
  <conditionalFormatting sqref="T55">
    <cfRule type="cellIs" dxfId="7733" priority="154" stopIfTrue="1" operator="lessThan">
      <formula>$O$55</formula>
    </cfRule>
    <cfRule type="cellIs" dxfId="7732" priority="155" stopIfTrue="1" operator="greaterThanOrEqual">
      <formula>$O$55</formula>
    </cfRule>
  </conditionalFormatting>
  <conditionalFormatting sqref="T51">
    <cfRule type="cellIs" dxfId="7731" priority="152" operator="lessThan">
      <formula>$O$51</formula>
    </cfRule>
    <cfRule type="cellIs" dxfId="7730" priority="153" operator="greaterThanOrEqual">
      <formula>$O$51</formula>
    </cfRule>
  </conditionalFormatting>
  <conditionalFormatting sqref="T52">
    <cfRule type="cellIs" dxfId="7729" priority="150" operator="lessThan">
      <formula>$O$52</formula>
    </cfRule>
    <cfRule type="cellIs" dxfId="7728" priority="151" operator="greaterThanOrEqual">
      <formula>$O$52</formula>
    </cfRule>
  </conditionalFormatting>
  <conditionalFormatting sqref="U49">
    <cfRule type="cellIs" dxfId="7727" priority="148" operator="lessThan">
      <formula>$O$49</formula>
    </cfRule>
    <cfRule type="cellIs" dxfId="7726" priority="149" operator="greaterThanOrEqual">
      <formula>$O$49</formula>
    </cfRule>
  </conditionalFormatting>
  <conditionalFormatting sqref="U50">
    <cfRule type="cellIs" dxfId="7725" priority="146" operator="lessThan">
      <formula>$O$50</formula>
    </cfRule>
    <cfRule type="cellIs" dxfId="7724" priority="147" operator="greaterThanOrEqual">
      <formula>$O$50</formula>
    </cfRule>
  </conditionalFormatting>
  <conditionalFormatting sqref="U53">
    <cfRule type="cellIs" dxfId="7723" priority="144" stopIfTrue="1" operator="greaterThan">
      <formula>$O$53</formula>
    </cfRule>
    <cfRule type="cellIs" dxfId="7722" priority="145" stopIfTrue="1" operator="lessThanOrEqual">
      <formula>$O$53</formula>
    </cfRule>
  </conditionalFormatting>
  <conditionalFormatting sqref="U54">
    <cfRule type="cellIs" dxfId="7721" priority="142" stopIfTrue="1" operator="lessThan">
      <formula>$O$54</formula>
    </cfRule>
    <cfRule type="cellIs" dxfId="7720" priority="143" stopIfTrue="1" operator="greaterThanOrEqual">
      <formula>$O$54</formula>
    </cfRule>
  </conditionalFormatting>
  <conditionalFormatting sqref="U55">
    <cfRule type="cellIs" dxfId="7719" priority="140" stopIfTrue="1" operator="lessThan">
      <formula>$O$55</formula>
    </cfRule>
    <cfRule type="cellIs" dxfId="7718" priority="141" stopIfTrue="1" operator="greaterThanOrEqual">
      <formula>$O$55</formula>
    </cfRule>
  </conditionalFormatting>
  <conditionalFormatting sqref="U51">
    <cfRule type="cellIs" dxfId="7717" priority="138" operator="lessThan">
      <formula>$O$51</formula>
    </cfRule>
    <cfRule type="cellIs" dxfId="7716" priority="139" operator="greaterThanOrEqual">
      <formula>$O$51</formula>
    </cfRule>
  </conditionalFormatting>
  <conditionalFormatting sqref="U52">
    <cfRule type="cellIs" dxfId="7715" priority="136" operator="lessThan">
      <formula>$O$52</formula>
    </cfRule>
    <cfRule type="cellIs" dxfId="7714" priority="137" operator="greaterThanOrEqual">
      <formula>$O$52</formula>
    </cfRule>
  </conditionalFormatting>
  <conditionalFormatting sqref="V49">
    <cfRule type="cellIs" dxfId="7713" priority="134" operator="lessThan">
      <formula>$O$49</formula>
    </cfRule>
    <cfRule type="cellIs" dxfId="7712" priority="135" operator="greaterThanOrEqual">
      <formula>$O$49</formula>
    </cfRule>
  </conditionalFormatting>
  <conditionalFormatting sqref="V50">
    <cfRule type="cellIs" dxfId="7711" priority="132" operator="lessThan">
      <formula>$O$50</formula>
    </cfRule>
    <cfRule type="cellIs" dxfId="7710" priority="133" operator="greaterThanOrEqual">
      <formula>$O$50</formula>
    </cfRule>
  </conditionalFormatting>
  <conditionalFormatting sqref="V53">
    <cfRule type="cellIs" dxfId="7709" priority="130" stopIfTrue="1" operator="greaterThan">
      <formula>$O$53</formula>
    </cfRule>
    <cfRule type="cellIs" dxfId="7708" priority="131" stopIfTrue="1" operator="lessThanOrEqual">
      <formula>$O$53</formula>
    </cfRule>
  </conditionalFormatting>
  <conditionalFormatting sqref="V54">
    <cfRule type="cellIs" dxfId="7707" priority="128" stopIfTrue="1" operator="lessThan">
      <formula>$O$54</formula>
    </cfRule>
    <cfRule type="cellIs" dxfId="7706" priority="129" stopIfTrue="1" operator="greaterThanOrEqual">
      <formula>$O$54</formula>
    </cfRule>
  </conditionalFormatting>
  <conditionalFormatting sqref="V55">
    <cfRule type="cellIs" dxfId="7705" priority="126" stopIfTrue="1" operator="lessThan">
      <formula>$O$55</formula>
    </cfRule>
    <cfRule type="cellIs" dxfId="7704" priority="127" stopIfTrue="1" operator="greaterThanOrEqual">
      <formula>$O$55</formula>
    </cfRule>
  </conditionalFormatting>
  <conditionalFormatting sqref="V51">
    <cfRule type="cellIs" dxfId="7703" priority="124" operator="lessThan">
      <formula>$O$51</formula>
    </cfRule>
    <cfRule type="cellIs" dxfId="7702" priority="125" operator="greaterThanOrEqual">
      <formula>$O$51</formula>
    </cfRule>
  </conditionalFormatting>
  <conditionalFormatting sqref="V52">
    <cfRule type="cellIs" dxfId="7701" priority="122" operator="lessThan">
      <formula>$O$52</formula>
    </cfRule>
    <cfRule type="cellIs" dxfId="7700" priority="123" operator="greaterThanOrEqual">
      <formula>$O$52</formula>
    </cfRule>
  </conditionalFormatting>
  <conditionalFormatting sqref="W5">
    <cfRule type="containsBlanks" priority="119" stopIfTrue="1">
      <formula>LEN(TRIM(W5))=0</formula>
    </cfRule>
    <cfRule type="cellIs" dxfId="7699" priority="120" stopIfTrue="1" operator="lessThanOrEqual">
      <formula>$O5</formula>
    </cfRule>
    <cfRule type="cellIs" dxfId="7698" priority="121" stopIfTrue="1" operator="greaterThan">
      <formula>$O5</formula>
    </cfRule>
  </conditionalFormatting>
  <conditionalFormatting sqref="W6">
    <cfRule type="containsBlanks" priority="116" stopIfTrue="1">
      <formula>LEN(TRIM(W6))=0</formula>
    </cfRule>
    <cfRule type="cellIs" dxfId="7697" priority="117" stopIfTrue="1" operator="lessThanOrEqual">
      <formula>$O6</formula>
    </cfRule>
    <cfRule type="cellIs" dxfId="7696" priority="118" stopIfTrue="1" operator="greaterThan">
      <formula>$O6</formula>
    </cfRule>
  </conditionalFormatting>
  <conditionalFormatting sqref="W11">
    <cfRule type="containsBlanks" priority="113" stopIfTrue="1">
      <formula>LEN(TRIM(W11))=0</formula>
    </cfRule>
    <cfRule type="cellIs" dxfId="7695" priority="114" stopIfTrue="1" operator="lessThanOrEqual">
      <formula>$O$11</formula>
    </cfRule>
    <cfRule type="cellIs" dxfId="7694" priority="115" stopIfTrue="1" operator="greaterThan">
      <formula>$O$11</formula>
    </cfRule>
  </conditionalFormatting>
  <conditionalFormatting sqref="W7">
    <cfRule type="containsBlanks" priority="107" stopIfTrue="1">
      <formula>LEN(TRIM(W7))=0</formula>
    </cfRule>
    <cfRule type="cellIs" dxfId="7693" priority="108" stopIfTrue="1" operator="lessThanOrEqual">
      <formula>$O7</formula>
    </cfRule>
    <cfRule type="cellIs" dxfId="7692" priority="109" stopIfTrue="1" operator="greaterThan">
      <formula>$O7</formula>
    </cfRule>
  </conditionalFormatting>
  <conditionalFormatting sqref="W8">
    <cfRule type="containsBlanks" priority="110" stopIfTrue="1">
      <formula>LEN(TRIM(W8))=0</formula>
    </cfRule>
    <cfRule type="cellIs" dxfId="7691" priority="111" stopIfTrue="1" operator="lessThanOrEqual">
      <formula>$O$8</formula>
    </cfRule>
    <cfRule type="cellIs" dxfId="7690" priority="112" stopIfTrue="1" operator="greaterThan">
      <formula>$O$8</formula>
    </cfRule>
  </conditionalFormatting>
  <conditionalFormatting sqref="W10">
    <cfRule type="containsBlanks" priority="101" stopIfTrue="1">
      <formula>LEN(TRIM(W10))=0</formula>
    </cfRule>
    <cfRule type="cellIs" dxfId="7689" priority="102" stopIfTrue="1" operator="lessThanOrEqual">
      <formula>$O10</formula>
    </cfRule>
    <cfRule type="cellIs" dxfId="7688" priority="103" stopIfTrue="1" operator="greaterThan">
      <formula>$O10</formula>
    </cfRule>
  </conditionalFormatting>
  <conditionalFormatting sqref="W16">
    <cfRule type="cellIs" dxfId="7687" priority="99" stopIfTrue="1" operator="lessThanOrEqual">
      <formula>$O$16</formula>
    </cfRule>
    <cfRule type="cellIs" dxfId="7686" priority="100" stopIfTrue="1" operator="greaterThan">
      <formula>$O$16</formula>
    </cfRule>
  </conditionalFormatting>
  <conditionalFormatting sqref="W15">
    <cfRule type="cellIs" dxfId="7685" priority="96" stopIfTrue="1" operator="lessThanOrEqual">
      <formula>$O$15</formula>
    </cfRule>
    <cfRule type="cellIs" dxfId="7684" priority="97" stopIfTrue="1" operator="greaterThan">
      <formula>$O$15</formula>
    </cfRule>
  </conditionalFormatting>
  <conditionalFormatting sqref="W13">
    <cfRule type="cellIs" dxfId="7683" priority="93" stopIfTrue="1" operator="lessThanOrEqual">
      <formula>$O$13</formula>
    </cfRule>
    <cfRule type="cellIs" dxfId="7682" priority="94" stopIfTrue="1" operator="greaterThan">
      <formula>$O$13</formula>
    </cfRule>
  </conditionalFormatting>
  <conditionalFormatting sqref="W13">
    <cfRule type="containsBlanks" priority="92" stopIfTrue="1">
      <formula>LEN(TRIM(W13))=0</formula>
    </cfRule>
  </conditionalFormatting>
  <conditionalFormatting sqref="W15">
    <cfRule type="containsBlanks" priority="95" stopIfTrue="1">
      <formula>LEN(TRIM(W15))=0</formula>
    </cfRule>
  </conditionalFormatting>
  <conditionalFormatting sqref="W16">
    <cfRule type="containsBlanks" priority="98" stopIfTrue="1">
      <formula>LEN(TRIM(W16))=0</formula>
    </cfRule>
  </conditionalFormatting>
  <conditionalFormatting sqref="W21">
    <cfRule type="containsBlanks" priority="77" stopIfTrue="1">
      <formula>LEN(TRIM(W21))=0</formula>
    </cfRule>
    <cfRule type="cellIs" dxfId="7681" priority="90" stopIfTrue="1" operator="lessThanOrEqual">
      <formula>$O$21</formula>
    </cfRule>
    <cfRule type="cellIs" dxfId="7680" priority="91" stopIfTrue="1" operator="greaterThan">
      <formula>$O$21</formula>
    </cfRule>
  </conditionalFormatting>
  <conditionalFormatting sqref="W22">
    <cfRule type="containsBlanks" priority="76" stopIfTrue="1">
      <formula>LEN(TRIM(W22))=0</formula>
    </cfRule>
    <cfRule type="cellIs" dxfId="7679" priority="88" stopIfTrue="1" operator="lessThan">
      <formula>$O$22</formula>
    </cfRule>
    <cfRule type="cellIs" dxfId="7678" priority="89" stopIfTrue="1" operator="greaterThanOrEqual">
      <formula>$O$22</formula>
    </cfRule>
  </conditionalFormatting>
  <conditionalFormatting sqref="W23">
    <cfRule type="containsBlanks" priority="75" stopIfTrue="1">
      <formula>LEN(TRIM(W23))=0</formula>
    </cfRule>
    <cfRule type="cellIs" dxfId="7677" priority="86" stopIfTrue="1" operator="lessThanOrEqual">
      <formula>$O$23</formula>
    </cfRule>
    <cfRule type="cellIs" dxfId="7676" priority="87" stopIfTrue="1" operator="greaterThan">
      <formula>$O$23</formula>
    </cfRule>
  </conditionalFormatting>
  <conditionalFormatting sqref="W24">
    <cfRule type="containsBlanks" priority="74" stopIfTrue="1">
      <formula>LEN(TRIM(W24))=0</formula>
    </cfRule>
    <cfRule type="cellIs" dxfId="7675" priority="84" stopIfTrue="1" operator="lessThan">
      <formula>$O$24</formula>
    </cfRule>
    <cfRule type="cellIs" dxfId="7674" priority="85" stopIfTrue="1" operator="greaterThanOrEqual">
      <formula>$O$24</formula>
    </cfRule>
  </conditionalFormatting>
  <conditionalFormatting sqref="W19">
    <cfRule type="containsBlanks" priority="79" stopIfTrue="1">
      <formula>LEN(TRIM(W19))=0</formula>
    </cfRule>
    <cfRule type="cellIs" dxfId="7673" priority="82" stopIfTrue="1" operator="lessThanOrEqual">
      <formula>$O$19</formula>
    </cfRule>
    <cfRule type="cellIs" dxfId="7672" priority="83" stopIfTrue="1" operator="greaterThan">
      <formula>$O$19</formula>
    </cfRule>
  </conditionalFormatting>
  <conditionalFormatting sqref="W20">
    <cfRule type="containsBlanks" priority="78" stopIfTrue="1">
      <formula>LEN(TRIM(W20))=0</formula>
    </cfRule>
    <cfRule type="cellIs" dxfId="7671" priority="80" stopIfTrue="1" operator="lessThan">
      <formula>$O$20</formula>
    </cfRule>
    <cfRule type="cellIs" dxfId="7670" priority="81" stopIfTrue="1" operator="greaterThanOrEqual">
      <formula>$O$20</formula>
    </cfRule>
  </conditionalFormatting>
  <conditionalFormatting sqref="W25">
    <cfRule type="containsBlanks" priority="71" stopIfTrue="1">
      <formula>LEN(TRIM(W25))=0</formula>
    </cfRule>
    <cfRule type="cellIs" dxfId="7669" priority="72" stopIfTrue="1" operator="lessThanOrEqual">
      <formula>$O$25</formula>
    </cfRule>
    <cfRule type="cellIs" dxfId="7668" priority="73" stopIfTrue="1" operator="greaterThan">
      <formula>$O$25</formula>
    </cfRule>
  </conditionalFormatting>
  <conditionalFormatting sqref="W30">
    <cfRule type="containsBlanks" priority="62" stopIfTrue="1">
      <formula>LEN(TRIM(W30))=0</formula>
    </cfRule>
    <cfRule type="cellIs" dxfId="7667" priority="67" stopIfTrue="1" operator="greaterThanOrEqual">
      <formula>$O$30</formula>
    </cfRule>
    <cfRule type="cellIs" dxfId="7666" priority="68" stopIfTrue="1" operator="lessThan">
      <formula>$O$30</formula>
    </cfRule>
  </conditionalFormatting>
  <conditionalFormatting sqref="W29">
    <cfRule type="containsBlanks" priority="63" stopIfTrue="1">
      <formula>LEN(TRIM(W29))=0</formula>
    </cfRule>
    <cfRule type="cellIs" dxfId="7665" priority="65" stopIfTrue="1" operator="greaterThanOrEqual">
      <formula>$O$29</formula>
    </cfRule>
    <cfRule type="cellIs" dxfId="7664" priority="66" stopIfTrue="1" operator="lessThan">
      <formula>$O$29</formula>
    </cfRule>
  </conditionalFormatting>
  <conditionalFormatting sqref="W27">
    <cfRule type="containsBlanks" priority="64" stopIfTrue="1">
      <formula>LEN(TRIM(W27))=0</formula>
    </cfRule>
    <cfRule type="cellIs" dxfId="7663" priority="69" stopIfTrue="1" operator="greaterThanOrEqual">
      <formula>$O$27</formula>
    </cfRule>
    <cfRule type="cellIs" dxfId="7662" priority="70" stopIfTrue="1" operator="lessThan">
      <formula>$O$27</formula>
    </cfRule>
  </conditionalFormatting>
  <conditionalFormatting sqref="W32">
    <cfRule type="containsBlanks" priority="59" stopIfTrue="1">
      <formula>LEN(TRIM(W32))=0</formula>
    </cfRule>
    <cfRule type="cellIs" dxfId="7661" priority="60" stopIfTrue="1" operator="greaterThanOrEqual">
      <formula>$O$32</formula>
    </cfRule>
    <cfRule type="cellIs" dxfId="7660" priority="61" stopIfTrue="1" operator="lessThan">
      <formula>$O$32</formula>
    </cfRule>
  </conditionalFormatting>
  <conditionalFormatting sqref="W28">
    <cfRule type="containsBlanks" priority="56" stopIfTrue="1">
      <formula>LEN(TRIM(W28))=0</formula>
    </cfRule>
    <cfRule type="cellIs" dxfId="7659" priority="57" stopIfTrue="1" operator="greaterThanOrEqual">
      <formula>$O$28</formula>
    </cfRule>
    <cfRule type="cellIs" dxfId="7658" priority="58" stopIfTrue="1" operator="lessThan">
      <formula>$O$28</formula>
    </cfRule>
  </conditionalFormatting>
  <conditionalFormatting sqref="W31">
    <cfRule type="containsBlanks" priority="53" stopIfTrue="1">
      <formula>LEN(TRIM(W31))=0</formula>
    </cfRule>
    <cfRule type="cellIs" dxfId="7657" priority="54" stopIfTrue="1" operator="greaterThanOrEqual">
      <formula>$O$31</formula>
    </cfRule>
    <cfRule type="cellIs" dxfId="7656" priority="55" stopIfTrue="1" operator="lessThan">
      <formula>$O$31</formula>
    </cfRule>
  </conditionalFormatting>
  <conditionalFormatting sqref="W39">
    <cfRule type="containsBlanks" priority="50" stopIfTrue="1">
      <formula>LEN(TRIM(W39))=0</formula>
    </cfRule>
    <cfRule type="cellIs" dxfId="7655" priority="51" stopIfTrue="1" operator="greaterThan">
      <formula>$O$39</formula>
    </cfRule>
    <cfRule type="cellIs" dxfId="7654" priority="52" stopIfTrue="1" operator="lessThanOrEqual">
      <formula>$O$39</formula>
    </cfRule>
  </conditionalFormatting>
  <conditionalFormatting sqref="W34">
    <cfRule type="cellIs" dxfId="7653" priority="48" stopIfTrue="1" operator="greaterThan">
      <formula>$O$34</formula>
    </cfRule>
    <cfRule type="cellIs" dxfId="7652" priority="49" stopIfTrue="1" operator="lessThanOrEqual">
      <formula>$O$34</formula>
    </cfRule>
  </conditionalFormatting>
  <conditionalFormatting sqref="W35">
    <cfRule type="cellIs" dxfId="7651" priority="47" stopIfTrue="1" operator="lessThanOrEqual">
      <formula>$O$35</formula>
    </cfRule>
  </conditionalFormatting>
  <conditionalFormatting sqref="W35">
    <cfRule type="cellIs" dxfId="7650" priority="46" stopIfTrue="1" operator="greaterThan">
      <formula>$O$35</formula>
    </cfRule>
  </conditionalFormatting>
  <conditionalFormatting sqref="W36">
    <cfRule type="cellIs" dxfId="7649" priority="45" stopIfTrue="1" operator="greaterThanOrEqual">
      <formula>$O$36</formula>
    </cfRule>
  </conditionalFormatting>
  <conditionalFormatting sqref="W36">
    <cfRule type="cellIs" dxfId="7648" priority="44" stopIfTrue="1" operator="lessThan">
      <formula>$O$36</formula>
    </cfRule>
  </conditionalFormatting>
  <conditionalFormatting sqref="W37">
    <cfRule type="containsBlanks" priority="41" stopIfTrue="1">
      <formula>LEN(TRIM(W37))=0</formula>
    </cfRule>
    <cfRule type="cellIs" dxfId="7647" priority="42" stopIfTrue="1" operator="greaterThanOrEqual">
      <formula>$O$37</formula>
    </cfRule>
    <cfRule type="cellIs" dxfId="7646" priority="43" stopIfTrue="1" operator="lessThan">
      <formula>$O$37</formula>
    </cfRule>
  </conditionalFormatting>
  <conditionalFormatting sqref="W38">
    <cfRule type="cellIs" dxfId="7645" priority="40" stopIfTrue="1" operator="greaterThanOrEqual">
      <formula>$O$38</formula>
    </cfRule>
  </conditionalFormatting>
  <conditionalFormatting sqref="W38">
    <cfRule type="cellIs" dxfId="7644" priority="39" stopIfTrue="1" operator="lessThan">
      <formula>$O$38</formula>
    </cfRule>
  </conditionalFormatting>
  <conditionalFormatting sqref="W40">
    <cfRule type="containsBlanks" priority="36" stopIfTrue="1">
      <formula>LEN(TRIM(W40))=0</formula>
    </cfRule>
    <cfRule type="cellIs" dxfId="7643" priority="37" stopIfTrue="1" operator="lessThanOrEqual">
      <formula>$O$40</formula>
    </cfRule>
    <cfRule type="cellIs" dxfId="7642" priority="38" stopIfTrue="1" operator="greaterThan">
      <formula>$O$40</formula>
    </cfRule>
  </conditionalFormatting>
  <conditionalFormatting sqref="W41">
    <cfRule type="containsBlanks" priority="33" stopIfTrue="1">
      <formula>LEN(TRIM(W41))=0</formula>
    </cfRule>
    <cfRule type="cellIs" dxfId="7641" priority="34" stopIfTrue="1" operator="lessThanOrEqual">
      <formula>$O$41</formula>
    </cfRule>
    <cfRule type="cellIs" dxfId="7640" priority="35" stopIfTrue="1" operator="greaterThan">
      <formula>$O$41</formula>
    </cfRule>
  </conditionalFormatting>
  <conditionalFormatting sqref="W42">
    <cfRule type="containsBlanks" priority="30" stopIfTrue="1">
      <formula>LEN(TRIM(W42))=0</formula>
    </cfRule>
    <cfRule type="cellIs" dxfId="7639" priority="31" stopIfTrue="1" operator="lessThanOrEqual">
      <formula>$O$42</formula>
    </cfRule>
    <cfRule type="cellIs" dxfId="7638" priority="32" stopIfTrue="1" operator="greaterThan">
      <formula>$O$42</formula>
    </cfRule>
  </conditionalFormatting>
  <conditionalFormatting sqref="W43">
    <cfRule type="containsBlanks" priority="27" stopIfTrue="1">
      <formula>LEN(TRIM(W43))=0</formula>
    </cfRule>
    <cfRule type="cellIs" dxfId="7637" priority="28" stopIfTrue="1" operator="greaterThanOrEqual">
      <formula>$O$43</formula>
    </cfRule>
    <cfRule type="cellIs" dxfId="7636" priority="29" stopIfTrue="1" operator="lessThan">
      <formula>$O$43</formula>
    </cfRule>
  </conditionalFormatting>
  <conditionalFormatting sqref="W45">
    <cfRule type="containsBlanks" priority="20" stopIfTrue="1">
      <formula>LEN(TRIM(W45))=0</formula>
    </cfRule>
    <cfRule type="cellIs" dxfId="7635" priority="21" stopIfTrue="1" operator="greaterThanOrEqual">
      <formula>$O$45</formula>
    </cfRule>
    <cfRule type="cellIs" dxfId="7634" priority="22" stopIfTrue="1" operator="lessThan">
      <formula>$O$45</formula>
    </cfRule>
  </conditionalFormatting>
  <conditionalFormatting sqref="W46">
    <cfRule type="containsBlanks" priority="19" stopIfTrue="1">
      <formula>LEN(TRIM(W46))=0</formula>
    </cfRule>
    <cfRule type="cellIs" dxfId="7633" priority="25" stopIfTrue="1" operator="greaterThan">
      <formula>$O$46</formula>
    </cfRule>
    <cfRule type="cellIs" dxfId="7632" priority="26" stopIfTrue="1" operator="lessThanOrEqual">
      <formula>$O$46</formula>
    </cfRule>
  </conditionalFormatting>
  <conditionalFormatting sqref="W47">
    <cfRule type="containsBlanks" priority="18" stopIfTrue="1">
      <formula>LEN(TRIM(W47))=0</formula>
    </cfRule>
    <cfRule type="cellIs" dxfId="7631" priority="23" stopIfTrue="1" operator="greaterThanOrEqual">
      <formula>$O$47</formula>
    </cfRule>
    <cfRule type="cellIs" dxfId="7630" priority="24" stopIfTrue="1" operator="lessThan">
      <formula>$O$47</formula>
    </cfRule>
  </conditionalFormatting>
  <conditionalFormatting sqref="W49">
    <cfRule type="cellIs" dxfId="7629" priority="16" operator="lessThan">
      <formula>$O$49</formula>
    </cfRule>
    <cfRule type="cellIs" dxfId="7628" priority="17" operator="greaterThanOrEqual">
      <formula>$O$49</formula>
    </cfRule>
  </conditionalFormatting>
  <conditionalFormatting sqref="W50">
    <cfRule type="cellIs" dxfId="7627" priority="14" operator="lessThan">
      <formula>$O$50</formula>
    </cfRule>
    <cfRule type="cellIs" dxfId="7626" priority="15" operator="greaterThanOrEqual">
      <formula>$O$50</formula>
    </cfRule>
  </conditionalFormatting>
  <conditionalFormatting sqref="W53">
    <cfRule type="cellIs" dxfId="7625" priority="12" stopIfTrue="1" operator="greaterThan">
      <formula>$O$53</formula>
    </cfRule>
    <cfRule type="cellIs" dxfId="7624" priority="13" stopIfTrue="1" operator="lessThanOrEqual">
      <formula>$O$53</formula>
    </cfRule>
  </conditionalFormatting>
  <conditionalFormatting sqref="W54">
    <cfRule type="cellIs" dxfId="7623" priority="10" stopIfTrue="1" operator="lessThan">
      <formula>$O$54</formula>
    </cfRule>
    <cfRule type="cellIs" dxfId="7622" priority="11" stopIfTrue="1" operator="greaterThanOrEqual">
      <formula>$O$54</formula>
    </cfRule>
  </conditionalFormatting>
  <conditionalFormatting sqref="W55">
    <cfRule type="cellIs" dxfId="7621" priority="8" stopIfTrue="1" operator="lessThan">
      <formula>$O$55</formula>
    </cfRule>
    <cfRule type="cellIs" dxfId="7620" priority="9" stopIfTrue="1" operator="greaterThanOrEqual">
      <formula>$O$55</formula>
    </cfRule>
  </conditionalFormatting>
  <conditionalFormatting sqref="W51">
    <cfRule type="cellIs" dxfId="7619" priority="6" operator="lessThan">
      <formula>$O$51</formula>
    </cfRule>
    <cfRule type="cellIs" dxfId="7618" priority="7" operator="greaterThanOrEqual">
      <formula>$O$51</formula>
    </cfRule>
  </conditionalFormatting>
  <conditionalFormatting sqref="W52">
    <cfRule type="cellIs" dxfId="7617" priority="4" operator="lessThan">
      <formula>$O$52</formula>
    </cfRule>
    <cfRule type="cellIs" dxfId="7616" priority="5" operator="greaterThanOrEqual">
      <formula>$O$52</formula>
    </cfRule>
  </conditionalFormatting>
  <conditionalFormatting sqref="R9:W9">
    <cfRule type="containsBlanks" priority="1" stopIfTrue="1">
      <formula>LEN(TRIM(R9))=0</formula>
    </cfRule>
    <cfRule type="cellIs" dxfId="7615" priority="2" stopIfTrue="1" operator="greaterThanOrEqual">
      <formula>$B$9</formula>
    </cfRule>
    <cfRule type="cellIs" dxfId="7614" priority="3" stopIfTrue="1" operator="lessThan">
      <formula>$B$9</formula>
    </cfRule>
  </conditionalFormatting>
  <dataValidations count="14">
    <dataValidation type="list" errorStyle="information" allowBlank="1" showInputMessage="1" showErrorMessage="1" error="Enter Leading or Lagging" prompt="Leading or Lagging" sqref="D65542:D65591 JA65542:JA65591 SW65542:SW65591 ACS65542:ACS65591 AMO65542:AMO65591 AWK65542:AWK65591 BGG65542:BGG65591 BQC65542:BQC65591 BZY65542:BZY65591 CJU65542:CJU65591 CTQ65542:CTQ65591 DDM65542:DDM65591 DNI65542:DNI65591 DXE65542:DXE65591 EHA65542:EHA65591 EQW65542:EQW65591 FAS65542:FAS65591 FKO65542:FKO65591 FUK65542:FUK65591 GEG65542:GEG65591 GOC65542:GOC65591 GXY65542:GXY65591 HHU65542:HHU65591 HRQ65542:HRQ65591 IBM65542:IBM65591 ILI65542:ILI65591 IVE65542:IVE65591 JFA65542:JFA65591 JOW65542:JOW65591 JYS65542:JYS65591 KIO65542:KIO65591 KSK65542:KSK65591 LCG65542:LCG65591 LMC65542:LMC65591 LVY65542:LVY65591 MFU65542:MFU65591 MPQ65542:MPQ65591 MZM65542:MZM65591 NJI65542:NJI65591 NTE65542:NTE65591 ODA65542:ODA65591 OMW65542:OMW65591 OWS65542:OWS65591 PGO65542:PGO65591 PQK65542:PQK65591 QAG65542:QAG65591 QKC65542:QKC65591 QTY65542:QTY65591 RDU65542:RDU65591 RNQ65542:RNQ65591 RXM65542:RXM65591 SHI65542:SHI65591 SRE65542:SRE65591 TBA65542:TBA65591 TKW65542:TKW65591 TUS65542:TUS65591 UEO65542:UEO65591 UOK65542:UOK65591 UYG65542:UYG65591 VIC65542:VIC65591 VRY65542:VRY65591 WBU65542:WBU65591 WLQ65542:WLQ65591 WVM65542:WVM65591 D131078:D131127 JA131078:JA131127 SW131078:SW131127 ACS131078:ACS131127 AMO131078:AMO131127 AWK131078:AWK131127 BGG131078:BGG131127 BQC131078:BQC131127 BZY131078:BZY131127 CJU131078:CJU131127 CTQ131078:CTQ131127 DDM131078:DDM131127 DNI131078:DNI131127 DXE131078:DXE131127 EHA131078:EHA131127 EQW131078:EQW131127 FAS131078:FAS131127 FKO131078:FKO131127 FUK131078:FUK131127 GEG131078:GEG131127 GOC131078:GOC131127 GXY131078:GXY131127 HHU131078:HHU131127 HRQ131078:HRQ131127 IBM131078:IBM131127 ILI131078:ILI131127 IVE131078:IVE131127 JFA131078:JFA131127 JOW131078:JOW131127 JYS131078:JYS131127 KIO131078:KIO131127 KSK131078:KSK131127 LCG131078:LCG131127 LMC131078:LMC131127 LVY131078:LVY131127 MFU131078:MFU131127 MPQ131078:MPQ131127 MZM131078:MZM131127 NJI131078:NJI131127 NTE131078:NTE131127 ODA131078:ODA131127 OMW131078:OMW131127 OWS131078:OWS131127 PGO131078:PGO131127 PQK131078:PQK131127 QAG131078:QAG131127 QKC131078:QKC131127 QTY131078:QTY131127 RDU131078:RDU131127 RNQ131078:RNQ131127 RXM131078:RXM131127 SHI131078:SHI131127 SRE131078:SRE131127 TBA131078:TBA131127 TKW131078:TKW131127 TUS131078:TUS131127 UEO131078:UEO131127 UOK131078:UOK131127 UYG131078:UYG131127 VIC131078:VIC131127 VRY131078:VRY131127 WBU131078:WBU131127 WLQ131078:WLQ131127 WVM131078:WVM131127 D196614:D196663 JA196614:JA196663 SW196614:SW196663 ACS196614:ACS196663 AMO196614:AMO196663 AWK196614:AWK196663 BGG196614:BGG196663 BQC196614:BQC196663 BZY196614:BZY196663 CJU196614:CJU196663 CTQ196614:CTQ196663 DDM196614:DDM196663 DNI196614:DNI196663 DXE196614:DXE196663 EHA196614:EHA196663 EQW196614:EQW196663 FAS196614:FAS196663 FKO196614:FKO196663 FUK196614:FUK196663 GEG196614:GEG196663 GOC196614:GOC196663 GXY196614:GXY196663 HHU196614:HHU196663 HRQ196614:HRQ196663 IBM196614:IBM196663 ILI196614:ILI196663 IVE196614:IVE196663 JFA196614:JFA196663 JOW196614:JOW196663 JYS196614:JYS196663 KIO196614:KIO196663 KSK196614:KSK196663 LCG196614:LCG196663 LMC196614:LMC196663 LVY196614:LVY196663 MFU196614:MFU196663 MPQ196614:MPQ196663 MZM196614:MZM196663 NJI196614:NJI196663 NTE196614:NTE196663 ODA196614:ODA196663 OMW196614:OMW196663 OWS196614:OWS196663 PGO196614:PGO196663 PQK196614:PQK196663 QAG196614:QAG196663 QKC196614:QKC196663 QTY196614:QTY196663 RDU196614:RDU196663 RNQ196614:RNQ196663 RXM196614:RXM196663 SHI196614:SHI196663 SRE196614:SRE196663 TBA196614:TBA196663 TKW196614:TKW196663 TUS196614:TUS196663 UEO196614:UEO196663 UOK196614:UOK196663 UYG196614:UYG196663 VIC196614:VIC196663 VRY196614:VRY196663 WBU196614:WBU196663 WLQ196614:WLQ196663 WVM196614:WVM196663 D262150:D262199 JA262150:JA262199 SW262150:SW262199 ACS262150:ACS262199 AMO262150:AMO262199 AWK262150:AWK262199 BGG262150:BGG262199 BQC262150:BQC262199 BZY262150:BZY262199 CJU262150:CJU262199 CTQ262150:CTQ262199 DDM262150:DDM262199 DNI262150:DNI262199 DXE262150:DXE262199 EHA262150:EHA262199 EQW262150:EQW262199 FAS262150:FAS262199 FKO262150:FKO262199 FUK262150:FUK262199 GEG262150:GEG262199 GOC262150:GOC262199 GXY262150:GXY262199 HHU262150:HHU262199 HRQ262150:HRQ262199 IBM262150:IBM262199 ILI262150:ILI262199 IVE262150:IVE262199 JFA262150:JFA262199 JOW262150:JOW262199 JYS262150:JYS262199 KIO262150:KIO262199 KSK262150:KSK262199 LCG262150:LCG262199 LMC262150:LMC262199 LVY262150:LVY262199 MFU262150:MFU262199 MPQ262150:MPQ262199 MZM262150:MZM262199 NJI262150:NJI262199 NTE262150:NTE262199 ODA262150:ODA262199 OMW262150:OMW262199 OWS262150:OWS262199 PGO262150:PGO262199 PQK262150:PQK262199 QAG262150:QAG262199 QKC262150:QKC262199 QTY262150:QTY262199 RDU262150:RDU262199 RNQ262150:RNQ262199 RXM262150:RXM262199 SHI262150:SHI262199 SRE262150:SRE262199 TBA262150:TBA262199 TKW262150:TKW262199 TUS262150:TUS262199 UEO262150:UEO262199 UOK262150:UOK262199 UYG262150:UYG262199 VIC262150:VIC262199 VRY262150:VRY262199 WBU262150:WBU262199 WLQ262150:WLQ262199 WVM262150:WVM262199 D327686:D327735 JA327686:JA327735 SW327686:SW327735 ACS327686:ACS327735 AMO327686:AMO327735 AWK327686:AWK327735 BGG327686:BGG327735 BQC327686:BQC327735 BZY327686:BZY327735 CJU327686:CJU327735 CTQ327686:CTQ327735 DDM327686:DDM327735 DNI327686:DNI327735 DXE327686:DXE327735 EHA327686:EHA327735 EQW327686:EQW327735 FAS327686:FAS327735 FKO327686:FKO327735 FUK327686:FUK327735 GEG327686:GEG327735 GOC327686:GOC327735 GXY327686:GXY327735 HHU327686:HHU327735 HRQ327686:HRQ327735 IBM327686:IBM327735 ILI327686:ILI327735 IVE327686:IVE327735 JFA327686:JFA327735 JOW327686:JOW327735 JYS327686:JYS327735 KIO327686:KIO327735 KSK327686:KSK327735 LCG327686:LCG327735 LMC327686:LMC327735 LVY327686:LVY327735 MFU327686:MFU327735 MPQ327686:MPQ327735 MZM327686:MZM327735 NJI327686:NJI327735 NTE327686:NTE327735 ODA327686:ODA327735 OMW327686:OMW327735 OWS327686:OWS327735 PGO327686:PGO327735 PQK327686:PQK327735 QAG327686:QAG327735 QKC327686:QKC327735 QTY327686:QTY327735 RDU327686:RDU327735 RNQ327686:RNQ327735 RXM327686:RXM327735 SHI327686:SHI327735 SRE327686:SRE327735 TBA327686:TBA327735 TKW327686:TKW327735 TUS327686:TUS327735 UEO327686:UEO327735 UOK327686:UOK327735 UYG327686:UYG327735 VIC327686:VIC327735 VRY327686:VRY327735 WBU327686:WBU327735 WLQ327686:WLQ327735 WVM327686:WVM327735 D393222:D393271 JA393222:JA393271 SW393222:SW393271 ACS393222:ACS393271 AMO393222:AMO393271 AWK393222:AWK393271 BGG393222:BGG393271 BQC393222:BQC393271 BZY393222:BZY393271 CJU393222:CJU393271 CTQ393222:CTQ393271 DDM393222:DDM393271 DNI393222:DNI393271 DXE393222:DXE393271 EHA393222:EHA393271 EQW393222:EQW393271 FAS393222:FAS393271 FKO393222:FKO393271 FUK393222:FUK393271 GEG393222:GEG393271 GOC393222:GOC393271 GXY393222:GXY393271 HHU393222:HHU393271 HRQ393222:HRQ393271 IBM393222:IBM393271 ILI393222:ILI393271 IVE393222:IVE393271 JFA393222:JFA393271 JOW393222:JOW393271 JYS393222:JYS393271 KIO393222:KIO393271 KSK393222:KSK393271 LCG393222:LCG393271 LMC393222:LMC393271 LVY393222:LVY393271 MFU393222:MFU393271 MPQ393222:MPQ393271 MZM393222:MZM393271 NJI393222:NJI393271 NTE393222:NTE393271 ODA393222:ODA393271 OMW393222:OMW393271 OWS393222:OWS393271 PGO393222:PGO393271 PQK393222:PQK393271 QAG393222:QAG393271 QKC393222:QKC393271 QTY393222:QTY393271 RDU393222:RDU393271 RNQ393222:RNQ393271 RXM393222:RXM393271 SHI393222:SHI393271 SRE393222:SRE393271 TBA393222:TBA393271 TKW393222:TKW393271 TUS393222:TUS393271 UEO393222:UEO393271 UOK393222:UOK393271 UYG393222:UYG393271 VIC393222:VIC393271 VRY393222:VRY393271 WBU393222:WBU393271 WLQ393222:WLQ393271 WVM393222:WVM393271 D458758:D458807 JA458758:JA458807 SW458758:SW458807 ACS458758:ACS458807 AMO458758:AMO458807 AWK458758:AWK458807 BGG458758:BGG458807 BQC458758:BQC458807 BZY458758:BZY458807 CJU458758:CJU458807 CTQ458758:CTQ458807 DDM458758:DDM458807 DNI458758:DNI458807 DXE458758:DXE458807 EHA458758:EHA458807 EQW458758:EQW458807 FAS458758:FAS458807 FKO458758:FKO458807 FUK458758:FUK458807 GEG458758:GEG458807 GOC458758:GOC458807 GXY458758:GXY458807 HHU458758:HHU458807 HRQ458758:HRQ458807 IBM458758:IBM458807 ILI458758:ILI458807 IVE458758:IVE458807 JFA458758:JFA458807 JOW458758:JOW458807 JYS458758:JYS458807 KIO458758:KIO458807 KSK458758:KSK458807 LCG458758:LCG458807 LMC458758:LMC458807 LVY458758:LVY458807 MFU458758:MFU458807 MPQ458758:MPQ458807 MZM458758:MZM458807 NJI458758:NJI458807 NTE458758:NTE458807 ODA458758:ODA458807 OMW458758:OMW458807 OWS458758:OWS458807 PGO458758:PGO458807 PQK458758:PQK458807 QAG458758:QAG458807 QKC458758:QKC458807 QTY458758:QTY458807 RDU458758:RDU458807 RNQ458758:RNQ458807 RXM458758:RXM458807 SHI458758:SHI458807 SRE458758:SRE458807 TBA458758:TBA458807 TKW458758:TKW458807 TUS458758:TUS458807 UEO458758:UEO458807 UOK458758:UOK458807 UYG458758:UYG458807 VIC458758:VIC458807 VRY458758:VRY458807 WBU458758:WBU458807 WLQ458758:WLQ458807 WVM458758:WVM458807 D524294:D524343 JA524294:JA524343 SW524294:SW524343 ACS524294:ACS524343 AMO524294:AMO524343 AWK524294:AWK524343 BGG524294:BGG524343 BQC524294:BQC524343 BZY524294:BZY524343 CJU524294:CJU524343 CTQ524294:CTQ524343 DDM524294:DDM524343 DNI524294:DNI524343 DXE524294:DXE524343 EHA524294:EHA524343 EQW524294:EQW524343 FAS524294:FAS524343 FKO524294:FKO524343 FUK524294:FUK524343 GEG524294:GEG524343 GOC524294:GOC524343 GXY524294:GXY524343 HHU524294:HHU524343 HRQ524294:HRQ524343 IBM524294:IBM524343 ILI524294:ILI524343 IVE524294:IVE524343 JFA524294:JFA524343 JOW524294:JOW524343 JYS524294:JYS524343 KIO524294:KIO524343 KSK524294:KSK524343 LCG524294:LCG524343 LMC524294:LMC524343 LVY524294:LVY524343 MFU524294:MFU524343 MPQ524294:MPQ524343 MZM524294:MZM524343 NJI524294:NJI524343 NTE524294:NTE524343 ODA524294:ODA524343 OMW524294:OMW524343 OWS524294:OWS524343 PGO524294:PGO524343 PQK524294:PQK524343 QAG524294:QAG524343 QKC524294:QKC524343 QTY524294:QTY524343 RDU524294:RDU524343 RNQ524294:RNQ524343 RXM524294:RXM524343 SHI524294:SHI524343 SRE524294:SRE524343 TBA524294:TBA524343 TKW524294:TKW524343 TUS524294:TUS524343 UEO524294:UEO524343 UOK524294:UOK524343 UYG524294:UYG524343 VIC524294:VIC524343 VRY524294:VRY524343 WBU524294:WBU524343 WLQ524294:WLQ524343 WVM524294:WVM524343 D589830:D589879 JA589830:JA589879 SW589830:SW589879 ACS589830:ACS589879 AMO589830:AMO589879 AWK589830:AWK589879 BGG589830:BGG589879 BQC589830:BQC589879 BZY589830:BZY589879 CJU589830:CJU589879 CTQ589830:CTQ589879 DDM589830:DDM589879 DNI589830:DNI589879 DXE589830:DXE589879 EHA589830:EHA589879 EQW589830:EQW589879 FAS589830:FAS589879 FKO589830:FKO589879 FUK589830:FUK589879 GEG589830:GEG589879 GOC589830:GOC589879 GXY589830:GXY589879 HHU589830:HHU589879 HRQ589830:HRQ589879 IBM589830:IBM589879 ILI589830:ILI589879 IVE589830:IVE589879 JFA589830:JFA589879 JOW589830:JOW589879 JYS589830:JYS589879 KIO589830:KIO589879 KSK589830:KSK589879 LCG589830:LCG589879 LMC589830:LMC589879 LVY589830:LVY589879 MFU589830:MFU589879 MPQ589830:MPQ589879 MZM589830:MZM589879 NJI589830:NJI589879 NTE589830:NTE589879 ODA589830:ODA589879 OMW589830:OMW589879 OWS589830:OWS589879 PGO589830:PGO589879 PQK589830:PQK589879 QAG589830:QAG589879 QKC589830:QKC589879 QTY589830:QTY589879 RDU589830:RDU589879 RNQ589830:RNQ589879 RXM589830:RXM589879 SHI589830:SHI589879 SRE589830:SRE589879 TBA589830:TBA589879 TKW589830:TKW589879 TUS589830:TUS589879 UEO589830:UEO589879 UOK589830:UOK589879 UYG589830:UYG589879 VIC589830:VIC589879 VRY589830:VRY589879 WBU589830:WBU589879 WLQ589830:WLQ589879 WVM589830:WVM589879 D655366:D655415 JA655366:JA655415 SW655366:SW655415 ACS655366:ACS655415 AMO655366:AMO655415 AWK655366:AWK655415 BGG655366:BGG655415 BQC655366:BQC655415 BZY655366:BZY655415 CJU655366:CJU655415 CTQ655366:CTQ655415 DDM655366:DDM655415 DNI655366:DNI655415 DXE655366:DXE655415 EHA655366:EHA655415 EQW655366:EQW655415 FAS655366:FAS655415 FKO655366:FKO655415 FUK655366:FUK655415 GEG655366:GEG655415 GOC655366:GOC655415 GXY655366:GXY655415 HHU655366:HHU655415 HRQ655366:HRQ655415 IBM655366:IBM655415 ILI655366:ILI655415 IVE655366:IVE655415 JFA655366:JFA655415 JOW655366:JOW655415 JYS655366:JYS655415 KIO655366:KIO655415 KSK655366:KSK655415 LCG655366:LCG655415 LMC655366:LMC655415 LVY655366:LVY655415 MFU655366:MFU655415 MPQ655366:MPQ655415 MZM655366:MZM655415 NJI655366:NJI655415 NTE655366:NTE655415 ODA655366:ODA655415 OMW655366:OMW655415 OWS655366:OWS655415 PGO655366:PGO655415 PQK655366:PQK655415 QAG655366:QAG655415 QKC655366:QKC655415 QTY655366:QTY655415 RDU655366:RDU655415 RNQ655366:RNQ655415 RXM655366:RXM655415 SHI655366:SHI655415 SRE655366:SRE655415 TBA655366:TBA655415 TKW655366:TKW655415 TUS655366:TUS655415 UEO655366:UEO655415 UOK655366:UOK655415 UYG655366:UYG655415 VIC655366:VIC655415 VRY655366:VRY655415 WBU655366:WBU655415 WLQ655366:WLQ655415 WVM655366:WVM655415 D720902:D720951 JA720902:JA720951 SW720902:SW720951 ACS720902:ACS720951 AMO720902:AMO720951 AWK720902:AWK720951 BGG720902:BGG720951 BQC720902:BQC720951 BZY720902:BZY720951 CJU720902:CJU720951 CTQ720902:CTQ720951 DDM720902:DDM720951 DNI720902:DNI720951 DXE720902:DXE720951 EHA720902:EHA720951 EQW720902:EQW720951 FAS720902:FAS720951 FKO720902:FKO720951 FUK720902:FUK720951 GEG720902:GEG720951 GOC720902:GOC720951 GXY720902:GXY720951 HHU720902:HHU720951 HRQ720902:HRQ720951 IBM720902:IBM720951 ILI720902:ILI720951 IVE720902:IVE720951 JFA720902:JFA720951 JOW720902:JOW720951 JYS720902:JYS720951 KIO720902:KIO720951 KSK720902:KSK720951 LCG720902:LCG720951 LMC720902:LMC720951 LVY720902:LVY720951 MFU720902:MFU720951 MPQ720902:MPQ720951 MZM720902:MZM720951 NJI720902:NJI720951 NTE720902:NTE720951 ODA720902:ODA720951 OMW720902:OMW720951 OWS720902:OWS720951 PGO720902:PGO720951 PQK720902:PQK720951 QAG720902:QAG720951 QKC720902:QKC720951 QTY720902:QTY720951 RDU720902:RDU720951 RNQ720902:RNQ720951 RXM720902:RXM720951 SHI720902:SHI720951 SRE720902:SRE720951 TBA720902:TBA720951 TKW720902:TKW720951 TUS720902:TUS720951 UEO720902:UEO720951 UOK720902:UOK720951 UYG720902:UYG720951 VIC720902:VIC720951 VRY720902:VRY720951 WBU720902:WBU720951 WLQ720902:WLQ720951 WVM720902:WVM720951 D786438:D786487 JA786438:JA786487 SW786438:SW786487 ACS786438:ACS786487 AMO786438:AMO786487 AWK786438:AWK786487 BGG786438:BGG786487 BQC786438:BQC786487 BZY786438:BZY786487 CJU786438:CJU786487 CTQ786438:CTQ786487 DDM786438:DDM786487 DNI786438:DNI786487 DXE786438:DXE786487 EHA786438:EHA786487 EQW786438:EQW786487 FAS786438:FAS786487 FKO786438:FKO786487 FUK786438:FUK786487 GEG786438:GEG786487 GOC786438:GOC786487 GXY786438:GXY786487 HHU786438:HHU786487 HRQ786438:HRQ786487 IBM786438:IBM786487 ILI786438:ILI786487 IVE786438:IVE786487 JFA786438:JFA786487 JOW786438:JOW786487 JYS786438:JYS786487 KIO786438:KIO786487 KSK786438:KSK786487 LCG786438:LCG786487 LMC786438:LMC786487 LVY786438:LVY786487 MFU786438:MFU786487 MPQ786438:MPQ786487 MZM786438:MZM786487 NJI786438:NJI786487 NTE786438:NTE786487 ODA786438:ODA786487 OMW786438:OMW786487 OWS786438:OWS786487 PGO786438:PGO786487 PQK786438:PQK786487 QAG786438:QAG786487 QKC786438:QKC786487 QTY786438:QTY786487 RDU786438:RDU786487 RNQ786438:RNQ786487 RXM786438:RXM786487 SHI786438:SHI786487 SRE786438:SRE786487 TBA786438:TBA786487 TKW786438:TKW786487 TUS786438:TUS786487 UEO786438:UEO786487 UOK786438:UOK786487 UYG786438:UYG786487 VIC786438:VIC786487 VRY786438:VRY786487 WBU786438:WBU786487 WLQ786438:WLQ786487 WVM786438:WVM786487 D851974:D852023 JA851974:JA852023 SW851974:SW852023 ACS851974:ACS852023 AMO851974:AMO852023 AWK851974:AWK852023 BGG851974:BGG852023 BQC851974:BQC852023 BZY851974:BZY852023 CJU851974:CJU852023 CTQ851974:CTQ852023 DDM851974:DDM852023 DNI851974:DNI852023 DXE851974:DXE852023 EHA851974:EHA852023 EQW851974:EQW852023 FAS851974:FAS852023 FKO851974:FKO852023 FUK851974:FUK852023 GEG851974:GEG852023 GOC851974:GOC852023 GXY851974:GXY852023 HHU851974:HHU852023 HRQ851974:HRQ852023 IBM851974:IBM852023 ILI851974:ILI852023 IVE851974:IVE852023 JFA851974:JFA852023 JOW851974:JOW852023 JYS851974:JYS852023 KIO851974:KIO852023 KSK851974:KSK852023 LCG851974:LCG852023 LMC851974:LMC852023 LVY851974:LVY852023 MFU851974:MFU852023 MPQ851974:MPQ852023 MZM851974:MZM852023 NJI851974:NJI852023 NTE851974:NTE852023 ODA851974:ODA852023 OMW851974:OMW852023 OWS851974:OWS852023 PGO851974:PGO852023 PQK851974:PQK852023 QAG851974:QAG852023 QKC851974:QKC852023 QTY851974:QTY852023 RDU851974:RDU852023 RNQ851974:RNQ852023 RXM851974:RXM852023 SHI851974:SHI852023 SRE851974:SRE852023 TBA851974:TBA852023 TKW851974:TKW852023 TUS851974:TUS852023 UEO851974:UEO852023 UOK851974:UOK852023 UYG851974:UYG852023 VIC851974:VIC852023 VRY851974:VRY852023 WBU851974:WBU852023 WLQ851974:WLQ852023 WVM851974:WVM852023 D917510:D917559 JA917510:JA917559 SW917510:SW917559 ACS917510:ACS917559 AMO917510:AMO917559 AWK917510:AWK917559 BGG917510:BGG917559 BQC917510:BQC917559 BZY917510:BZY917559 CJU917510:CJU917559 CTQ917510:CTQ917559 DDM917510:DDM917559 DNI917510:DNI917559 DXE917510:DXE917559 EHA917510:EHA917559 EQW917510:EQW917559 FAS917510:FAS917559 FKO917510:FKO917559 FUK917510:FUK917559 GEG917510:GEG917559 GOC917510:GOC917559 GXY917510:GXY917559 HHU917510:HHU917559 HRQ917510:HRQ917559 IBM917510:IBM917559 ILI917510:ILI917559 IVE917510:IVE917559 JFA917510:JFA917559 JOW917510:JOW917559 JYS917510:JYS917559 KIO917510:KIO917559 KSK917510:KSK917559 LCG917510:LCG917559 LMC917510:LMC917559 LVY917510:LVY917559 MFU917510:MFU917559 MPQ917510:MPQ917559 MZM917510:MZM917559 NJI917510:NJI917559 NTE917510:NTE917559 ODA917510:ODA917559 OMW917510:OMW917559 OWS917510:OWS917559 PGO917510:PGO917559 PQK917510:PQK917559 QAG917510:QAG917559 QKC917510:QKC917559 QTY917510:QTY917559 RDU917510:RDU917559 RNQ917510:RNQ917559 RXM917510:RXM917559 SHI917510:SHI917559 SRE917510:SRE917559 TBA917510:TBA917559 TKW917510:TKW917559 TUS917510:TUS917559 UEO917510:UEO917559 UOK917510:UOK917559 UYG917510:UYG917559 VIC917510:VIC917559 VRY917510:VRY917559 WBU917510:WBU917559 WLQ917510:WLQ917559 WVM917510:WVM917559 D983046:D983095 JA983046:JA983095 SW983046:SW983095 ACS983046:ACS983095 AMO983046:AMO983095 AWK983046:AWK983095 BGG983046:BGG983095 BQC983046:BQC983095 BZY983046:BZY983095 CJU983046:CJU983095 CTQ983046:CTQ983095 DDM983046:DDM983095 DNI983046:DNI983095 DXE983046:DXE983095 EHA983046:EHA983095 EQW983046:EQW983095 FAS983046:FAS983095 FKO983046:FKO983095 FUK983046:FUK983095 GEG983046:GEG983095 GOC983046:GOC983095 GXY983046:GXY983095 HHU983046:HHU983095 HRQ983046:HRQ983095 IBM983046:IBM983095 ILI983046:ILI983095 IVE983046:IVE983095 JFA983046:JFA983095 JOW983046:JOW983095 JYS983046:JYS983095 KIO983046:KIO983095 KSK983046:KSK983095 LCG983046:LCG983095 LMC983046:LMC983095 LVY983046:LVY983095 MFU983046:MFU983095 MPQ983046:MPQ983095 MZM983046:MZM983095 NJI983046:NJI983095 NTE983046:NTE983095 ODA983046:ODA983095 OMW983046:OMW983095 OWS983046:OWS983095 PGO983046:PGO983095 PQK983046:PQK983095 QAG983046:QAG983095 QKC983046:QKC983095 QTY983046:QTY983095 RDU983046:RDU983095 RNQ983046:RNQ983095 RXM983046:RXM983095 SHI983046:SHI983095 SRE983046:SRE983095 TBA983046:TBA983095 TKW983046:TKW983095 TUS983046:TUS983095 UEO983046:UEO983095 UOK983046:UOK983095 UYG983046:UYG983095 VIC983046:VIC983095 VRY983046:VRY983095 WBU983046:WBU983095 WLQ983046:WLQ983095 WVM983046:WVM983095 D15:D39 D5:D10 JA15:JA39 JA5:JA10 SW15:SW39 SW5:SW10 ACS15:ACS39 ACS5:ACS10 AMO15:AMO39 AMO5:AMO10 AWK15:AWK39 AWK5:AWK10 BGG15:BGG39 BGG5:BGG10 BQC15:BQC39 BQC5:BQC10 BZY15:BZY39 BZY5:BZY10 CJU15:CJU39 CJU5:CJU10 CTQ15:CTQ39 CTQ5:CTQ10 DDM15:DDM39 DDM5:DDM10 DNI15:DNI39 DNI5:DNI10 DXE15:DXE39 DXE5:DXE10 EHA15:EHA39 EHA5:EHA10 EQW15:EQW39 EQW5:EQW10 FAS15:FAS39 FAS5:FAS10 FKO15:FKO39 FKO5:FKO10 FUK15:FUK39 FUK5:FUK10 GEG15:GEG39 GEG5:GEG10 GOC15:GOC39 GOC5:GOC10 GXY15:GXY39 GXY5:GXY10 HHU15:HHU39 HHU5:HHU10 HRQ15:HRQ39 HRQ5:HRQ10 IBM15:IBM39 IBM5:IBM10 ILI15:ILI39 ILI5:ILI10 IVE15:IVE39 IVE5:IVE10 JFA15:JFA39 JFA5:JFA10 JOW15:JOW39 JOW5:JOW10 JYS15:JYS39 JYS5:JYS10 KIO15:KIO39 KIO5:KIO10 KSK15:KSK39 KSK5:KSK10 LCG15:LCG39 LCG5:LCG10 LMC15:LMC39 LMC5:LMC10 LVY15:LVY39 LVY5:LVY10 MFU15:MFU39 MFU5:MFU10 MPQ15:MPQ39 MPQ5:MPQ10 MZM15:MZM39 MZM5:MZM10 NJI15:NJI39 NJI5:NJI10 NTE15:NTE39 NTE5:NTE10 ODA15:ODA39 ODA5:ODA10 OMW15:OMW39 OMW5:OMW10 OWS15:OWS39 OWS5:OWS10 PGO15:PGO39 PGO5:PGO10 PQK15:PQK39 PQK5:PQK10 QAG15:QAG39 QAG5:QAG10 QKC15:QKC39 QKC5:QKC10 QTY15:QTY39 QTY5:QTY10 RDU15:RDU39 RDU5:RDU10 RNQ15:RNQ39 RNQ5:RNQ10 RXM15:RXM39 RXM5:RXM10 SHI15:SHI39 SHI5:SHI10 SRE15:SRE39 SRE5:SRE10 TBA15:TBA39 TBA5:TBA10 TKW15:TKW39 TKW5:TKW10 TUS15:TUS39 TUS5:TUS10 UEO15:UEO39 UEO5:UEO10 UOK15:UOK39 UOK5:UOK10 UYG15:UYG39 UYG5:UYG10 VIC15:VIC39 VIC5:VIC10 VRY15:VRY39 VRY5:VRY10 WBU15:WBU39 WBU5:WBU10 WLQ15:WLQ39 WLQ5:WLQ10 WVM15:WVM39 WVM5:WVM10 D44:D45 JA44:JA45 SW44:SW45 ACS44:ACS45 AMO44:AMO45 AWK44:AWK45 BGG44:BGG45 BQC44:BQC45 BZY44:BZY45 CJU44:CJU45 CTQ44:CTQ45 DDM44:DDM45 DNI44:DNI45 DXE44:DXE45 EHA44:EHA45 EQW44:EQW45 FAS44:FAS45 FKO44:FKO45 FUK44:FUK45 GEG44:GEG45 GOC44:GOC45 GXY44:GXY45 HHU44:HHU45 HRQ44:HRQ45 IBM44:IBM45 ILI44:ILI45 IVE44:IVE45 JFA44:JFA45 JOW44:JOW45 JYS44:JYS45 KIO44:KIO45 KSK44:KSK45 LCG44:LCG45 LMC44:LMC45 LVY44:LVY45 MFU44:MFU45 MPQ44:MPQ45 MZM44:MZM45 NJI44:NJI45 NTE44:NTE45 ODA44:ODA45 OMW44:OMW45 OWS44:OWS45 PGO44:PGO45 PQK44:PQK45 QAG44:QAG45 QKC44:QKC45 QTY44:QTY45 RDU44:RDU45 RNQ44:RNQ45 RXM44:RXM45 SHI44:SHI45 SRE44:SRE45 TBA44:TBA45 TKW44:TKW45 TUS44:TUS45 UEO44:UEO45 UOK44:UOK45 UYG44:UYG45 VIC44:VIC45 VRY44:VRY45 WBU44:WBU45 WLQ44:WLQ45 WVM44:WVM45">
      <formula1>D7:D8</formula1>
    </dataValidation>
    <dataValidation type="list" errorStyle="information" allowBlank="1" showInputMessage="1" showErrorMessage="1" error="Enter Leading or Lagging" prompt="Leading or Lagging" sqref="WVM41:WVM42 WLQ41:WLQ42 WBU41:WBU42 VRY41:VRY42 VIC41:VIC42 UYG41:UYG42 UOK41:UOK42 UEO41:UEO42 TUS41:TUS42 TKW41:TKW42 TBA41:TBA42 SRE41:SRE42 SHI41:SHI42 RXM41:RXM42 RNQ41:RNQ42 RDU41:RDU42 QTY41:QTY42 QKC41:QKC42 QAG41:QAG42 PQK41:PQK42 PGO41:PGO42 OWS41:OWS42 OMW41:OMW42 ODA41:ODA42 NTE41:NTE42 NJI41:NJI42 MZM41:MZM42 MPQ41:MPQ42 MFU41:MFU42 LVY41:LVY42 LMC41:LMC42 LCG41:LCG42 KSK41:KSK42 KIO41:KIO42 JYS41:JYS42 JOW41:JOW42 JFA41:JFA42 IVE41:IVE42 ILI41:ILI42 IBM41:IBM42 HRQ41:HRQ42 HHU41:HHU42 GXY41:GXY42 GOC41:GOC42 GEG41:GEG42 FUK41:FUK42 FKO41:FKO42 FAS41:FAS42 EQW41:EQW42 EHA41:EHA42 DXE41:DXE42 DNI41:DNI42 DDM41:DDM42 CTQ41:CTQ42 CJU41:CJU42 BZY41:BZY42 BQC41:BQC42 BGG41:BGG42 AWK41:AWK42 AMO41:AMO42 ACS41:ACS42 SW41:SW42 JA41:JA42 D41:D42 D12:D14 JA12:JA14 SW12:SW14 ACS12:ACS14 AMO12:AMO14 AWK12:AWK14 BGG12:BGG14 BQC12:BQC14 BZY12:BZY14 CJU12:CJU14 CTQ12:CTQ14 DDM12:DDM14 DNI12:DNI14 DXE12:DXE14 EHA12:EHA14 EQW12:EQW14 FAS12:FAS14 FKO12:FKO14 FUK12:FUK14 GEG12:GEG14 GOC12:GOC14 GXY12:GXY14 HHU12:HHU14 HRQ12:HRQ14 IBM12:IBM14 ILI12:ILI14 IVE12:IVE14 JFA12:JFA14 JOW12:JOW14 JYS12:JYS14 KIO12:KIO14 KSK12:KSK14 LCG12:LCG14 LMC12:LMC14 LVY12:LVY14 MFU12:MFU14 MPQ12:MPQ14 MZM12:MZM14 NJI12:NJI14 NTE12:NTE14 ODA12:ODA14 OMW12:OMW14 OWS12:OWS14 PGO12:PGO14 PQK12:PQK14 QAG12:QAG14 QKC12:QKC14 QTY12:QTY14 RDU12:RDU14 RNQ12:RNQ14 RXM12:RXM14 SHI12:SHI14 SRE12:SRE14 TBA12:TBA14 TKW12:TKW14 TUS12:TUS14 UEO12:UEO14 UOK12:UOK14 UYG12:UYG14 VIC12:VIC14 VRY12:VRY14 WBU12:WBU14 WLQ12:WLQ14 WVM12:WVM14">
      <formula1>D15:D16</formula1>
    </dataValidation>
    <dataValidation type="list" errorStyle="information" allowBlank="1" showInputMessage="1" showErrorMessage="1" error="Enter Leading or Lagging" prompt="Leading or Lagging" sqref="WVM43 D43 JA43 SW43 ACS43 AMO43 AWK43 BGG43 BQC43 BZY43 CJU43 CTQ43 DDM43 DNI43 DXE43 EHA43 EQW43 FAS43 FKO43 FUK43 GEG43 GOC43 GXY43 HHU43 HRQ43 IBM43 ILI43 IVE43 JFA43 JOW43 JYS43 KIO43 KSK43 LCG43 LMC43 LVY43 MFU43 MPQ43 MZM43 NJI43 NTE43 ODA43 OMW43 OWS43 PGO43 PQK43 QAG43 QKC43 QTY43 RDU43 RNQ43 RXM43 SHI43 SRE43 TBA43 TKW43 TUS43 UEO43 UOK43 UYG43 VIC43 VRY43 WBU43 WLQ43">
      <formula1>D56:D57</formula1>
    </dataValidation>
    <dataValidation type="list" errorStyle="information" allowBlank="1" showInputMessage="1" showErrorMessage="1" error="Enter Leading or Lagging" prompt="Leading or Lagging" sqref="D40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D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formula1>D13:D15</formula1>
    </dataValidation>
    <dataValidation type="list" errorStyle="information" allowBlank="1" showInputMessage="1" showErrorMessage="1" error="Enter Leading or Lagging" prompt="Leading or Lagging" sqref="WVM53 WLQ53 JA53 SW53 ACS53 AMO53 AWK53 BGG53 BQC53 BZY53 CJU53 CTQ53 DDM53 DNI53 DXE53 EHA53 EQW53 FAS53 FKO53 FUK53 GEG53 GOC53 GXY53 HHU53 HRQ53 IBM53 ILI53 IVE53 JFA53 JOW53 JYS53 KIO53 KSK53 LCG53 LMC53 LVY53 MFU53 MPQ53 MZM53 NJI53 NTE53 ODA53 OMW53 OWS53 PGO53 PQK53 QAG53 QKC53 QTY53 RDU53 RNQ53 RXM53 SHI53 SRE53 TBA53 TKW53 TUS53 UEO53 UOK53 UYG53 VIC53 VRY53 WBU53 D53">
      <formula1>D55:D55</formula1>
    </dataValidation>
    <dataValidation type="list" errorStyle="information" allowBlank="1" showInputMessage="1" showErrorMessage="1" error="Enter Leading or Lagging" prompt="Leading or Lagging" sqref="JA50 SW50 ACS50 AMO50 AWK50 BGG50 BQC50 BZY50 CJU50 CTQ50 DDM50 DNI50 DXE50 EHA50 EQW50 FAS50 FKO50 FUK50 GEG50 GOC50 GXY50 HHU50 HRQ50 IBM50 ILI50 IVE50 JFA50 JOW50 JYS50 KIO50 KSK50 LCG50 LMC50 LVY50 MFU50 MPQ50 MZM50 NJI50 NTE50 ODA50 OMW50 OWS50 PGO50 PQK50 QAG50 QKC50 QTY50 RDU50 RNQ50 RXM50 SHI50 SRE50 TBA50 TKW50 TUS50 UEO50 UOK50 UYG50 VIC50 VRY50 WBU50 WLQ50 WVM50 D50">
      <formula1>#REF!</formula1>
    </dataValidation>
    <dataValidation type="list" errorStyle="information" allowBlank="1" showInputMessage="1" showErrorMessage="1" error="Enter Leading or Lagging" prompt="Leading or Lagging" sqref="D49 D51">
      <formula1>D56:D56</formula1>
    </dataValidation>
    <dataValidation type="list" errorStyle="information" allowBlank="1" showInputMessage="1" showErrorMessage="1" error="Enter Leading or Lagging" prompt="Leading or Lagging" sqref="JA47:JA48 D47:D48 WVM47:WVM48 WLQ47:WLQ48 WBU47:WBU48 VRY47:VRY48 VIC47:VIC48 UYG47:UYG48 UOK47:UOK48 UEO47:UEO48 TUS47:TUS48 TKW47:TKW48 TBA47:TBA48 SRE47:SRE48 SHI47:SHI48 RXM47:RXM48 RNQ47:RNQ48 RDU47:RDU48 QTY47:QTY48 QKC47:QKC48 QAG47:QAG48 PQK47:PQK48 PGO47:PGO48 OWS47:OWS48 OMW47:OMW48 ODA47:ODA48 NTE47:NTE48 NJI47:NJI48 MZM47:MZM48 MPQ47:MPQ48 MFU47:MFU48 LVY47:LVY48 LMC47:LMC48 LCG47:LCG48 KSK47:KSK48 KIO47:KIO48 JYS47:JYS48 JOW47:JOW48 JFA47:JFA48 IVE47:IVE48 ILI47:ILI48 IBM47:IBM48 HRQ47:HRQ48 HHU47:HHU48 GXY47:GXY48 GOC47:GOC48 GEG47:GEG48 FUK47:FUK48 FKO47:FKO48 FAS47:FAS48 EQW47:EQW48 EHA47:EHA48 DXE47:DXE48 DNI47:DNI48 DDM47:DDM48 CTQ47:CTQ48 CJU47:CJU48 BZY47:BZY48 BQC47:BQC48 BGG47:BGG48 AWK47:AWK48 AMO47:AMO48 ACS47:ACS48 SW47:SW48">
      <formula1>D53:D54</formula1>
    </dataValidation>
    <dataValidation type="list" errorStyle="information" allowBlank="1" showInputMessage="1" showErrorMessage="1" error="Enter Leading or Lagging" prompt="Leading or Lagging" sqref="D55 WVM55 WLQ55 JA55 SW55 ACS55 AMO55 AWK55 BGG55 BQC55 BZY55 CJU55 CTQ55 DDM55 DNI55 DXE55 EHA55 EQW55 FAS55 FKO55 FUK55 GEG55 GOC55 GXY55 HHU55 HRQ55 IBM55 ILI55 IVE55 JFA55 JOW55 JYS55 KIO55 KSK55 LCG55 LMC55 LVY55 MFU55 MPQ55 MZM55 NJI55 NTE55 ODA55 OMW55 OWS55 PGO55 PQK55 QAG55 QKC55 QTY55 RDU55 RNQ55 RXM55 SHI55 SRE55 TBA55 TKW55 TUS55 UEO55 UOK55 UYG55 VIC55 VRY55 WBU55">
      <formula1>D52:D52</formula1>
    </dataValidation>
    <dataValidation type="list" errorStyle="information" allowBlank="1" showInputMessage="1" showErrorMessage="1" error="Enter Leading or Lagging" prompt="Leading or Lagging" sqref="WVM54 JA54 SW54 ACS54 AMO54 AWK54 BGG54 BQC54 BZY54 CJU54 CTQ54 DDM54 DNI54 DXE54 EHA54 EQW54 FAS54 FKO54 FUK54 GEG54 GOC54 GXY54 HHU54 HRQ54 IBM54 ILI54 IVE54 JFA54 JOW54 JYS54 KIO54 KSK54 LCG54 LMC54 LVY54 MFU54 MPQ54 MZM54 NJI54 NTE54 ODA54 OMW54 OWS54 PGO54 PQK54 QAG54 QKC54 QTY54 RDU54 RNQ54 RXM54 SHI54 SRE54 TBA54 TKW54 TUS54 UEO54 UOK54 UYG54 VIC54 VRY54 WBU54 WLQ54 D54">
      <formula1>D50:D55</formula1>
    </dataValidation>
    <dataValidation type="list" errorStyle="information" allowBlank="1" showInputMessage="1" showErrorMessage="1" error="Enter Leading or Lagging" prompt="Leading or Lagging" sqref="D52 WBU52 VRY52 VIC52 UYG52 UOK52 UEO52 TUS52 TKW52 TBA52 SRE52 SHI52 RXM52 RNQ52 RDU52 QTY52 QKC52 QAG52 PQK52 PGO52 OWS52 OMW52 ODA52 NTE52 NJI52 MZM52 MPQ52 MFU52 LVY52 LMC52 LCG52 KSK52 KIO52 JYS52 JOW52 JFA52 IVE52 ILI52 IBM52 HRQ52 HHU52 GXY52 GOC52 GEG52 FUK52 FKO52 FAS52 EQW52 EHA52 DXE52 DNI52 DDM52 CTQ52 CJU52 BZY52 BQC52 BGG52 AWK52 AMO52 ACS52 SW52 JA52 WLQ52 WVM52">
      <formula1>D43:D55</formula1>
    </dataValidation>
    <dataValidation type="list" errorStyle="information" allowBlank="1" showInputMessage="1" showErrorMessage="1" error="Enter Leading or Lagging" prompt="Leading or Lagging" sqref="WLQ51 WVM51 WBU51 VRY51 VIC51 UYG51 UOK51 UEO51 TUS51 TKW51 TBA51 SRE51 SHI51 RXM51 RNQ51 RDU51 QTY51 QKC51 QAG51 PQK51 PGO51 OWS51 OMW51 ODA51 NTE51 NJI51 MZM51 MPQ51 MFU51 LVY51 LMC51 LCG51 KSK51 KIO51 JYS51 JOW51 JFA51 IVE51 ILI51 IBM51 HRQ51 HHU51 GXY51 GOC51 GEG51 FUK51 FKO51 FAS51 EQW51 EHA51 DXE51 DNI51 DDM51 CTQ51 CJU51 BZY51 BQC51 BGG51 AWK51 AMO51 ACS51 SW51 JA51">
      <formula1>JA44:JA55</formula1>
    </dataValidation>
    <dataValidation type="list" errorStyle="information" allowBlank="1" showInputMessage="1" showErrorMessage="1" error="Enter Leading or Lagging" prompt="Leading or Lagging" sqref="WBU49 WVM49 WLQ49 JA49 SW49 ACS49 AMO49 AWK49 BGG49 BQC49 BZY49 CJU49 CTQ49 DDM49 DNI49 DXE49 EHA49 EQW49 FAS49 FKO49 FUK49 GEG49 GOC49 GXY49 HHU49 HRQ49 IBM49 ILI49 IVE49 JFA49 JOW49 JYS49 KIO49 KSK49 LCG49 LMC49 LVY49 MFU49 MPQ49 MZM49 NJI49 NTE49 ODA49 OMW49 OWS49 PGO49 PQK49 QAG49 QKC49 QTY49 RDU49 RNQ49 RXM49 SHI49 SRE49 TBA49 TKW49 TUS49 UEO49 UOK49 UYG49 VIC49 VRY49">
      <formula1>JA44:JA55</formula1>
    </dataValidation>
    <dataValidation type="list" errorStyle="information" allowBlank="1" showInputMessage="1" showErrorMessage="1" error="Enter Leading or Lagging" prompt="Leading or Lagging" sqref="WLQ46 WBU46 VRY46 VIC46 UYG46 UOK46 UEO46 TUS46 TKW46 TBA46 SRE46 SHI46 RXM46 RNQ46 RDU46 QTY46 QKC46 QAG46 PQK46 PGO46 OWS46 OMW46 ODA46 NTE46 NJI46 MZM46 MPQ46 MFU46 LVY46 LMC46 LCG46 KSK46 KIO46 JYS46 JOW46 JFA46 IVE46 ILI46 IBM46 HRQ46 HHU46 GXY46 GOC46 GEG46 FUK46 FKO46 FAS46 EQW46 EHA46 DXE46 DNI46 DDM46 CTQ46 CJU46 BZY46 BQC46 BGG46 AWK46 AMO46 ACS46 SW46 JA46 D46 WVM46">
      <formula1>D48:D53</formula1>
    </dataValidation>
  </dataValidations>
  <printOptions horizontalCentered="1" verticalCentered="1"/>
  <pageMargins left="0.5" right="0.5" top="0.5" bottom="0" header="0.3" footer="0.3"/>
  <pageSetup paperSize="8" scale="42" orientation="landscape" r:id="rId1"/>
  <colBreaks count="1" manualBreakCount="1">
    <brk id="30" max="1048575" man="1"/>
  </colBreaks>
  <customProperties>
    <customPr name="_pios_id" r:id="rId2"/>
  </customProperties>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F204"/>
  <sheetViews>
    <sheetView showGridLines="0" topLeftCell="B1" zoomScale="70" zoomScaleNormal="70" workbookViewId="0">
      <pane xSplit="2" ySplit="4" topLeftCell="D5"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2" width="10.33203125" style="452"/>
    <col min="3" max="3" width="62.109375" style="452" customWidth="1"/>
    <col min="4" max="4" width="11.44140625" style="452" customWidth="1"/>
    <col min="5" max="5" width="12.33203125" style="452" customWidth="1"/>
    <col min="6" max="6" width="10.44140625" style="277" customWidth="1"/>
    <col min="7" max="7" width="7.5546875" style="452" customWidth="1"/>
    <col min="8" max="8" width="9.44140625" style="278" hidden="1" customWidth="1"/>
    <col min="9" max="9" width="8.88671875" style="452" hidden="1" customWidth="1"/>
    <col min="10" max="10" width="8.33203125" style="452" hidden="1" customWidth="1"/>
    <col min="11" max="11" width="9.109375" style="452" hidden="1" customWidth="1"/>
    <col min="12" max="12" width="9.5546875" style="452" hidden="1" customWidth="1"/>
    <col min="13" max="13" width="13.88671875" style="452" hidden="1" customWidth="1"/>
    <col min="14" max="14" width="12.88671875" style="452" hidden="1" customWidth="1"/>
    <col min="15" max="15" width="12.88671875" style="452" customWidth="1"/>
    <col min="16" max="16" width="15.109375" style="452" customWidth="1"/>
    <col min="17" max="17" width="12.33203125" style="1341" customWidth="1"/>
    <col min="18" max="19" width="12.33203125" style="452" customWidth="1"/>
    <col min="20" max="20" width="13.109375" style="452" customWidth="1"/>
    <col min="21" max="21" width="13" style="452" customWidth="1"/>
    <col min="22" max="22" width="11.6640625" style="452" customWidth="1"/>
    <col min="23" max="23" width="10.33203125" style="452" customWidth="1"/>
    <col min="24" max="24" width="10.33203125" style="452" hidden="1" customWidth="1"/>
    <col min="25" max="25" width="11.33203125" style="452" hidden="1" customWidth="1"/>
    <col min="26" max="26" width="11" style="452" hidden="1" customWidth="1"/>
    <col min="27" max="27" width="11.109375" style="452" hidden="1" customWidth="1"/>
    <col min="28" max="28" width="9.33203125" style="452" hidden="1" customWidth="1"/>
    <col min="29" max="29" width="92.88671875" style="452" customWidth="1"/>
    <col min="30" max="30" width="100.44140625" style="452" customWidth="1"/>
    <col min="31" max="31" width="26.33203125" style="452" customWidth="1"/>
    <col min="32" max="32" width="28.88671875" style="452" customWidth="1"/>
    <col min="33" max="16384" width="10.33203125" style="452"/>
  </cols>
  <sheetData>
    <row r="1" spans="2:32" ht="110.25" customHeight="1" thickBot="1">
      <c r="C1" s="914"/>
      <c r="D1" s="911"/>
      <c r="E1" s="911"/>
      <c r="F1" s="913"/>
      <c r="G1" s="911"/>
      <c r="H1" s="912"/>
      <c r="I1" s="911"/>
      <c r="J1" s="911"/>
      <c r="K1" s="911"/>
      <c r="L1" s="911"/>
      <c r="M1" s="911"/>
      <c r="N1" s="911"/>
      <c r="O1" s="911"/>
      <c r="P1" s="911"/>
      <c r="Q1" s="1356"/>
      <c r="R1" s="911"/>
      <c r="S1" s="911"/>
      <c r="T1" s="911"/>
      <c r="U1" s="911"/>
      <c r="V1" s="911"/>
      <c r="W1" s="911"/>
      <c r="X1" s="911"/>
      <c r="Y1" s="911"/>
      <c r="Z1" s="911"/>
      <c r="AA1" s="911"/>
      <c r="AB1" s="911"/>
      <c r="AC1" s="911"/>
      <c r="AD1" s="910"/>
    </row>
    <row r="2" spans="2:32" s="137" customFormat="1" ht="109.5" customHeight="1" thickBot="1">
      <c r="C2" s="909"/>
      <c r="D2" s="908" t="s">
        <v>205</v>
      </c>
      <c r="E2" s="907"/>
      <c r="F2" s="907"/>
      <c r="G2" s="907"/>
      <c r="H2" s="907"/>
      <c r="I2" s="907"/>
      <c r="J2" s="904"/>
      <c r="K2" s="906"/>
      <c r="L2" s="904"/>
      <c r="M2" s="904"/>
      <c r="N2" s="904"/>
      <c r="O2" s="904"/>
      <c r="P2" s="904"/>
      <c r="Q2" s="1225"/>
      <c r="R2" s="905"/>
      <c r="S2" s="904"/>
      <c r="T2" s="904"/>
      <c r="U2" s="904"/>
      <c r="V2" s="904"/>
      <c r="W2" s="904"/>
      <c r="X2" s="904"/>
      <c r="Y2" s="904"/>
      <c r="Z2" s="904"/>
      <c r="AA2" s="903"/>
      <c r="AB2" s="902"/>
      <c r="AC2" s="901"/>
      <c r="AD2" s="900"/>
    </row>
    <row r="3" spans="2:32" s="138" customFormat="1" ht="34.5" customHeight="1" thickBot="1">
      <c r="C3" s="899" t="s">
        <v>76</v>
      </c>
      <c r="D3" s="898"/>
      <c r="E3" s="897" t="s">
        <v>1</v>
      </c>
      <c r="F3" s="897" t="s">
        <v>2</v>
      </c>
      <c r="G3" s="896"/>
      <c r="H3" s="895" t="s">
        <v>125</v>
      </c>
      <c r="I3" s="891" t="s">
        <v>126</v>
      </c>
      <c r="J3" s="893" t="s">
        <v>127</v>
      </c>
      <c r="K3" s="893" t="s">
        <v>128</v>
      </c>
      <c r="L3" s="893" t="s">
        <v>129</v>
      </c>
      <c r="M3" s="893" t="s">
        <v>204</v>
      </c>
      <c r="N3" s="893" t="s">
        <v>369</v>
      </c>
      <c r="O3" s="1312" t="s">
        <v>370</v>
      </c>
      <c r="P3" s="893" t="s">
        <v>371</v>
      </c>
      <c r="Q3" s="892" t="s">
        <v>3</v>
      </c>
      <c r="R3" s="891" t="s">
        <v>4</v>
      </c>
      <c r="S3" s="891" t="s">
        <v>5</v>
      </c>
      <c r="T3" s="891" t="s">
        <v>6</v>
      </c>
      <c r="U3" s="891" t="s">
        <v>7</v>
      </c>
      <c r="V3" s="891" t="s">
        <v>8</v>
      </c>
      <c r="W3" s="891" t="s">
        <v>9</v>
      </c>
      <c r="X3" s="891" t="s">
        <v>10</v>
      </c>
      <c r="Y3" s="891" t="s">
        <v>11</v>
      </c>
      <c r="Z3" s="891" t="s">
        <v>12</v>
      </c>
      <c r="AA3" s="891" t="s">
        <v>13</v>
      </c>
      <c r="AB3" s="890" t="s">
        <v>14</v>
      </c>
      <c r="AC3" s="890" t="s">
        <v>130</v>
      </c>
      <c r="AD3" s="889" t="s">
        <v>131</v>
      </c>
    </row>
    <row r="4" spans="2:32" s="146" customFormat="1" ht="31.5" customHeight="1" thickBot="1">
      <c r="C4" s="139" t="s">
        <v>78</v>
      </c>
      <c r="D4" s="140"/>
      <c r="E4" s="141" t="s">
        <v>16</v>
      </c>
      <c r="F4" s="142" t="s">
        <v>16</v>
      </c>
      <c r="G4" s="143" t="s">
        <v>16</v>
      </c>
      <c r="H4" s="144"/>
      <c r="I4" s="144"/>
      <c r="J4" s="144"/>
      <c r="K4" s="144"/>
      <c r="L4" s="144"/>
      <c r="M4" s="144"/>
      <c r="N4" s="144"/>
      <c r="O4" s="144"/>
      <c r="P4" s="144"/>
      <c r="Q4" s="144"/>
      <c r="R4" s="144"/>
      <c r="S4" s="144"/>
      <c r="T4" s="144"/>
      <c r="U4" s="144"/>
      <c r="V4" s="144"/>
      <c r="W4" s="144"/>
      <c r="X4" s="144"/>
      <c r="Y4" s="144"/>
      <c r="Z4" s="144"/>
      <c r="AA4" s="144"/>
      <c r="AB4" s="143"/>
      <c r="AC4" s="143"/>
      <c r="AD4" s="145"/>
    </row>
    <row r="5" spans="2:32" s="10" customFormat="1" ht="31.5" customHeight="1">
      <c r="C5" s="147" t="s">
        <v>17</v>
      </c>
      <c r="D5" s="125" t="s">
        <v>120</v>
      </c>
      <c r="E5" s="829" t="s">
        <v>18</v>
      </c>
      <c r="F5" s="829" t="s">
        <v>19</v>
      </c>
      <c r="G5" s="829" t="s">
        <v>20</v>
      </c>
      <c r="H5" s="150">
        <v>3.6</v>
      </c>
      <c r="I5" s="150">
        <v>3.5</v>
      </c>
      <c r="J5" s="150">
        <v>0</v>
      </c>
      <c r="K5" s="151">
        <v>0</v>
      </c>
      <c r="L5" s="151">
        <v>0</v>
      </c>
      <c r="M5" s="1525">
        <v>0</v>
      </c>
      <c r="N5" s="383">
        <v>2.5</v>
      </c>
      <c r="O5" s="383">
        <v>0</v>
      </c>
      <c r="P5" s="384">
        <v>2.2000000000000002</v>
      </c>
      <c r="Q5" s="484">
        <v>1</v>
      </c>
      <c r="R5" s="484">
        <v>0</v>
      </c>
      <c r="S5" s="484">
        <v>0</v>
      </c>
      <c r="T5" s="484">
        <v>0</v>
      </c>
      <c r="U5" s="484">
        <v>0</v>
      </c>
      <c r="V5" s="484">
        <v>0</v>
      </c>
      <c r="W5" s="484">
        <v>0</v>
      </c>
      <c r="X5" s="484"/>
      <c r="Y5" s="484"/>
      <c r="Z5" s="484"/>
      <c r="AA5" s="484"/>
      <c r="AB5" s="484"/>
      <c r="AC5" s="1570"/>
      <c r="AD5" s="610"/>
      <c r="AE5" s="155"/>
      <c r="AF5" s="156"/>
    </row>
    <row r="6" spans="2:32" s="10" customFormat="1" ht="31.5" customHeight="1">
      <c r="C6" s="23" t="s">
        <v>21</v>
      </c>
      <c r="D6" s="126" t="s">
        <v>120</v>
      </c>
      <c r="E6" s="801" t="s">
        <v>79</v>
      </c>
      <c r="F6" s="801" t="s">
        <v>19</v>
      </c>
      <c r="G6" s="801" t="s">
        <v>20</v>
      </c>
      <c r="H6" s="158">
        <v>4.8</v>
      </c>
      <c r="I6" s="158">
        <v>4.7</v>
      </c>
      <c r="J6" s="158">
        <v>0</v>
      </c>
      <c r="K6" s="159">
        <v>0</v>
      </c>
      <c r="L6" s="159">
        <v>0</v>
      </c>
      <c r="M6" s="472">
        <v>0</v>
      </c>
      <c r="N6" s="484">
        <v>2.5</v>
      </c>
      <c r="O6" s="484">
        <v>1.18</v>
      </c>
      <c r="P6" s="850">
        <v>3.2</v>
      </c>
      <c r="Q6" s="484">
        <v>18</v>
      </c>
      <c r="R6" s="484">
        <v>0</v>
      </c>
      <c r="S6" s="484">
        <v>0</v>
      </c>
      <c r="T6" s="484">
        <v>0</v>
      </c>
      <c r="U6" s="484">
        <v>0</v>
      </c>
      <c r="V6" s="484">
        <v>0</v>
      </c>
      <c r="W6" s="484">
        <v>0</v>
      </c>
      <c r="X6" s="484"/>
      <c r="Y6" s="484"/>
      <c r="Z6" s="484"/>
      <c r="AA6" s="484"/>
      <c r="AB6" s="484"/>
      <c r="AC6" s="1571"/>
      <c r="AD6" s="1549"/>
      <c r="AE6" s="161"/>
      <c r="AF6" s="156"/>
    </row>
    <row r="7" spans="2:32" s="10" customFormat="1" ht="31.5" customHeight="1">
      <c r="C7" s="23" t="s">
        <v>22</v>
      </c>
      <c r="D7" s="126" t="s">
        <v>121</v>
      </c>
      <c r="E7" s="801" t="s">
        <v>23</v>
      </c>
      <c r="F7" s="801" t="s">
        <v>19</v>
      </c>
      <c r="G7" s="801" t="s">
        <v>20</v>
      </c>
      <c r="H7" s="158">
        <v>1.02</v>
      </c>
      <c r="I7" s="158">
        <v>0.94</v>
      </c>
      <c r="J7" s="158">
        <v>0.76</v>
      </c>
      <c r="K7" s="159">
        <v>0.56999999999999995</v>
      </c>
      <c r="L7" s="162">
        <v>0.65750000000000008</v>
      </c>
      <c r="M7" s="572">
        <v>0.72</v>
      </c>
      <c r="N7" s="1484">
        <v>0.76500000000000012</v>
      </c>
      <c r="O7" s="1484">
        <v>0.88</v>
      </c>
      <c r="P7" s="484">
        <v>0.85571428571428565</v>
      </c>
      <c r="Q7" s="484">
        <v>0.88</v>
      </c>
      <c r="R7" s="484">
        <v>1.1100000000000001</v>
      </c>
      <c r="S7" s="484">
        <v>0.88</v>
      </c>
      <c r="T7" s="484">
        <v>0.7</v>
      </c>
      <c r="U7" s="484">
        <v>0.85</v>
      </c>
      <c r="V7" s="484">
        <v>0.69</v>
      </c>
      <c r="W7" s="484">
        <v>0.88</v>
      </c>
      <c r="X7" s="484"/>
      <c r="Y7" s="484"/>
      <c r="Z7" s="484"/>
      <c r="AA7" s="484"/>
      <c r="AB7" s="484"/>
      <c r="AC7" s="563"/>
      <c r="AD7" s="1532"/>
      <c r="AE7" s="155"/>
    </row>
    <row r="8" spans="2:32" s="10" customFormat="1" ht="31.5" customHeight="1">
      <c r="C8" s="23" t="s">
        <v>203</v>
      </c>
      <c r="D8" s="126" t="s">
        <v>121</v>
      </c>
      <c r="E8" s="801" t="s">
        <v>202</v>
      </c>
      <c r="F8" s="801" t="s">
        <v>19</v>
      </c>
      <c r="G8" s="801" t="s">
        <v>20</v>
      </c>
      <c r="H8" s="158">
        <v>1.1399999999999999</v>
      </c>
      <c r="I8" s="158">
        <v>0.98</v>
      </c>
      <c r="J8" s="158">
        <v>0.92</v>
      </c>
      <c r="K8" s="162">
        <v>0.79</v>
      </c>
      <c r="L8" s="162">
        <v>0.75141666666666662</v>
      </c>
      <c r="M8" s="467">
        <v>0.69</v>
      </c>
      <c r="N8" s="850">
        <v>0.82083333333333341</v>
      </c>
      <c r="O8" s="850">
        <v>0.78</v>
      </c>
      <c r="P8" s="484">
        <v>0.74</v>
      </c>
      <c r="Q8" s="484">
        <v>1.21</v>
      </c>
      <c r="R8" s="484">
        <v>0.72</v>
      </c>
      <c r="S8" s="484">
        <v>0.64</v>
      </c>
      <c r="T8" s="484">
        <v>0.78</v>
      </c>
      <c r="U8" s="484">
        <v>0.61</v>
      </c>
      <c r="V8" s="484">
        <v>0.56999999999999995</v>
      </c>
      <c r="W8" s="484">
        <v>0.65</v>
      </c>
      <c r="X8" s="484"/>
      <c r="Y8" s="484"/>
      <c r="Z8" s="484"/>
      <c r="AA8" s="484"/>
      <c r="AB8" s="484"/>
      <c r="AC8" s="563"/>
      <c r="AD8" s="1534"/>
      <c r="AE8" s="167" t="s">
        <v>379</v>
      </c>
    </row>
    <row r="9" spans="2:32" s="10" customFormat="1" ht="31.5" customHeight="1">
      <c r="B9" s="10">
        <f>O9/12</f>
        <v>0.75</v>
      </c>
      <c r="C9" s="23" t="s">
        <v>80</v>
      </c>
      <c r="D9" s="126" t="s">
        <v>121</v>
      </c>
      <c r="E9" s="801" t="s">
        <v>25</v>
      </c>
      <c r="F9" s="801" t="s">
        <v>19</v>
      </c>
      <c r="G9" s="801" t="s">
        <v>27</v>
      </c>
      <c r="H9" s="168"/>
      <c r="I9" s="168"/>
      <c r="J9" s="168"/>
      <c r="K9" s="169"/>
      <c r="L9" s="169"/>
      <c r="M9" s="484">
        <v>0.5</v>
      </c>
      <c r="N9" s="484">
        <v>17.119999999999997</v>
      </c>
      <c r="O9" s="484">
        <f>0.75*12</f>
        <v>9</v>
      </c>
      <c r="P9" s="484">
        <f>SUM(Q9:W9)</f>
        <v>19.603098455598456</v>
      </c>
      <c r="Q9" s="484">
        <v>2.08</v>
      </c>
      <c r="R9" s="484">
        <v>2.14</v>
      </c>
      <c r="S9" s="484">
        <v>3.4</v>
      </c>
      <c r="T9" s="484">
        <v>3.07</v>
      </c>
      <c r="U9" s="484">
        <v>2.3660714285714284</v>
      </c>
      <c r="V9" s="484">
        <v>3.5270270270270272</v>
      </c>
      <c r="W9" s="484">
        <v>3.02</v>
      </c>
      <c r="X9" s="484"/>
      <c r="Y9" s="484"/>
      <c r="Z9" s="484"/>
      <c r="AA9" s="484"/>
      <c r="AB9" s="484"/>
      <c r="AC9" s="563"/>
      <c r="AD9" s="1534"/>
    </row>
    <row r="10" spans="2:32" s="10" customFormat="1" ht="31.5" customHeight="1">
      <c r="C10" s="23" t="s">
        <v>419</v>
      </c>
      <c r="D10" s="126" t="s">
        <v>120</v>
      </c>
      <c r="E10" s="801" t="s">
        <v>142</v>
      </c>
      <c r="F10" s="801" t="s">
        <v>19</v>
      </c>
      <c r="G10" s="801" t="s">
        <v>20</v>
      </c>
      <c r="H10" s="885">
        <v>31917.600000000002</v>
      </c>
      <c r="I10" s="885">
        <v>25988.800000000003</v>
      </c>
      <c r="J10" s="885">
        <v>32657.4</v>
      </c>
      <c r="K10" s="884">
        <v>17887.848515999998</v>
      </c>
      <c r="L10" s="884">
        <v>14889.508333333339</v>
      </c>
      <c r="M10" s="1484">
        <f>25</f>
        <v>25</v>
      </c>
      <c r="N10" s="1485">
        <v>10.782999999999999</v>
      </c>
      <c r="O10" s="1876">
        <v>16</v>
      </c>
      <c r="P10" s="1137">
        <v>6.9242857142857144</v>
      </c>
      <c r="Q10" s="1138">
        <v>9.1999999999999993</v>
      </c>
      <c r="R10" s="1138">
        <v>9.6999999999999993</v>
      </c>
      <c r="S10" s="1138">
        <v>7.85</v>
      </c>
      <c r="T10" s="1138">
        <v>5.6</v>
      </c>
      <c r="U10" s="1138">
        <v>5.17</v>
      </c>
      <c r="V10" s="1138">
        <v>5.97</v>
      </c>
      <c r="W10" s="1138">
        <v>4.9800000000000004</v>
      </c>
      <c r="X10" s="1138"/>
      <c r="Y10" s="1138"/>
      <c r="Z10" s="1138"/>
      <c r="AA10" s="1138"/>
      <c r="AB10" s="1138"/>
      <c r="AC10" s="563"/>
      <c r="AD10" s="1532"/>
    </row>
    <row r="11" spans="2:32" s="10" customFormat="1" ht="31.5" customHeight="1" thickBot="1">
      <c r="C11" s="172" t="s">
        <v>280</v>
      </c>
      <c r="D11" s="127" t="s">
        <v>120</v>
      </c>
      <c r="E11" s="1220" t="s">
        <v>326</v>
      </c>
      <c r="F11" s="859" t="s">
        <v>19</v>
      </c>
      <c r="G11" s="859" t="s">
        <v>20</v>
      </c>
      <c r="H11" s="175"/>
      <c r="I11" s="175"/>
      <c r="J11" s="175"/>
      <c r="K11" s="1227">
        <v>0.77</v>
      </c>
      <c r="L11" s="1227">
        <v>0.76</v>
      </c>
      <c r="M11" s="1657">
        <v>121</v>
      </c>
      <c r="N11" s="1657">
        <v>109</v>
      </c>
      <c r="O11" s="1657">
        <v>117</v>
      </c>
      <c r="P11" s="1743">
        <v>100</v>
      </c>
      <c r="Q11" s="1138">
        <v>124</v>
      </c>
      <c r="R11" s="1138">
        <v>118</v>
      </c>
      <c r="S11" s="1138">
        <v>103</v>
      </c>
      <c r="T11" s="1138">
        <v>93</v>
      </c>
      <c r="U11" s="1138">
        <v>107</v>
      </c>
      <c r="V11" s="1138">
        <v>100</v>
      </c>
      <c r="W11" s="1138"/>
      <c r="X11" s="1138"/>
      <c r="Y11" s="1138"/>
      <c r="Z11" s="1138"/>
      <c r="AA11" s="1138"/>
      <c r="AB11" s="1138"/>
      <c r="AC11" s="1587"/>
      <c r="AD11" s="1536"/>
    </row>
    <row r="12" spans="2:32" s="184" customFormat="1" ht="31.5" customHeight="1" thickBot="1">
      <c r="C12" s="881" t="s">
        <v>82</v>
      </c>
      <c r="D12" s="880"/>
      <c r="E12" s="879" t="s">
        <v>16</v>
      </c>
      <c r="F12" s="879" t="s">
        <v>16</v>
      </c>
      <c r="G12" s="879" t="s">
        <v>16</v>
      </c>
      <c r="H12" s="878"/>
      <c r="I12" s="878"/>
      <c r="J12" s="878"/>
      <c r="K12" s="878"/>
      <c r="L12" s="878"/>
      <c r="M12" s="878"/>
      <c r="N12" s="182"/>
      <c r="O12" s="182"/>
      <c r="P12" s="878"/>
      <c r="Q12" s="2816"/>
      <c r="R12" s="2816"/>
      <c r="S12" s="2816"/>
      <c r="T12" s="2816"/>
      <c r="U12" s="878"/>
      <c r="V12" s="878"/>
      <c r="W12" s="878"/>
      <c r="X12" s="878"/>
      <c r="Y12" s="878"/>
      <c r="Z12" s="878"/>
      <c r="AA12" s="878"/>
      <c r="AB12" s="878"/>
      <c r="AC12" s="1537"/>
      <c r="AD12" s="1538"/>
    </row>
    <row r="13" spans="2:32" s="10" customFormat="1" ht="31.5" customHeight="1" thickBot="1">
      <c r="C13" s="147" t="s">
        <v>377</v>
      </c>
      <c r="D13" s="876" t="s">
        <v>121</v>
      </c>
      <c r="E13" s="827" t="s">
        <v>26</v>
      </c>
      <c r="F13" s="1417" t="s">
        <v>30</v>
      </c>
      <c r="G13" s="829" t="s">
        <v>20</v>
      </c>
      <c r="H13" s="875"/>
      <c r="I13" s="875"/>
      <c r="J13" s="875"/>
      <c r="K13" s="875"/>
      <c r="L13" s="2754"/>
      <c r="M13" s="2812"/>
      <c r="N13" s="917">
        <v>4.4433333333333346E-2</v>
      </c>
      <c r="O13" s="802">
        <v>0.05</v>
      </c>
      <c r="P13" s="469">
        <v>2.6441666666666665E-2</v>
      </c>
      <c r="Q13" s="1454">
        <v>4.7E-2</v>
      </c>
      <c r="R13" s="1454">
        <v>4.0800000000000003E-2</v>
      </c>
      <c r="S13" s="1454">
        <v>4.58E-2</v>
      </c>
      <c r="T13" s="1454">
        <v>4.4400000000000002E-2</v>
      </c>
      <c r="U13" s="1454">
        <v>5.8299999999999998E-2</v>
      </c>
      <c r="V13" s="1454">
        <v>3.4000000000000002E-2</v>
      </c>
      <c r="W13" s="1454">
        <v>4.7E-2</v>
      </c>
      <c r="X13" s="1454"/>
      <c r="Y13" s="1454"/>
      <c r="Z13" s="1454"/>
      <c r="AA13" s="1454"/>
      <c r="AB13" s="1454"/>
      <c r="AC13" s="563"/>
      <c r="AD13" s="610"/>
    </row>
    <row r="14" spans="2:32" s="10" customFormat="1" ht="31.5" customHeight="1">
      <c r="C14" s="22" t="s">
        <v>378</v>
      </c>
      <c r="D14" s="1349"/>
      <c r="E14" s="1350"/>
      <c r="F14" s="801"/>
      <c r="G14" s="1351"/>
      <c r="H14" s="1354"/>
      <c r="I14" s="1354"/>
      <c r="J14" s="1354"/>
      <c r="K14" s="2749"/>
      <c r="L14" s="2769"/>
      <c r="M14" s="2813"/>
      <c r="N14" s="373"/>
      <c r="O14" s="469">
        <v>5.0000000000000001E-3</v>
      </c>
      <c r="P14" s="469">
        <v>1.2874999999999998E-2</v>
      </c>
      <c r="Q14" s="1454">
        <v>5.0000000000000001E-3</v>
      </c>
      <c r="R14" s="1454">
        <v>6.7999999999999996E-3</v>
      </c>
      <c r="S14" s="1454">
        <v>6.4000000000000003E-3</v>
      </c>
      <c r="T14" s="1454">
        <v>5.4999999999999997E-3</v>
      </c>
      <c r="U14" s="1454">
        <v>6.6E-3</v>
      </c>
      <c r="V14" s="1454">
        <v>1.8700000000000001E-2</v>
      </c>
      <c r="W14" s="1454">
        <v>1.2E-2</v>
      </c>
      <c r="X14" s="1454"/>
      <c r="Y14" s="1454"/>
      <c r="Z14" s="1454"/>
      <c r="AA14" s="1454"/>
      <c r="AB14" s="1454"/>
      <c r="AC14" s="563"/>
      <c r="AD14" s="1539"/>
    </row>
    <row r="15" spans="2:32" s="862" customFormat="1" ht="31.5" customHeight="1">
      <c r="C15" s="873" t="s">
        <v>52</v>
      </c>
      <c r="D15" s="872" t="s">
        <v>121</v>
      </c>
      <c r="E15" s="871" t="s">
        <v>26</v>
      </c>
      <c r="F15" s="1421" t="s">
        <v>30</v>
      </c>
      <c r="G15" s="869" t="s">
        <v>20</v>
      </c>
      <c r="H15" s="189">
        <v>1.4999999999999999E-2</v>
      </c>
      <c r="I15" s="189">
        <v>3.3000000000000002E-2</v>
      </c>
      <c r="J15" s="189">
        <v>3.5000000000000003E-2</v>
      </c>
      <c r="K15" s="256">
        <v>2.7E-2</v>
      </c>
      <c r="L15" s="2776">
        <v>3.1733333333333301E-2</v>
      </c>
      <c r="M15" s="2750">
        <v>0.03</v>
      </c>
      <c r="N15" s="2001">
        <v>2.466666666666667E-2</v>
      </c>
      <c r="O15" s="2001">
        <v>1.4999999999999999E-2</v>
      </c>
      <c r="P15" s="469">
        <v>2.6185714285714284E-2</v>
      </c>
      <c r="Q15" s="2001">
        <v>2.0799999999999999E-2</v>
      </c>
      <c r="R15" s="2001">
        <v>1.95E-2</v>
      </c>
      <c r="S15" s="2001">
        <v>3.1199999999999999E-2</v>
      </c>
      <c r="T15" s="2001">
        <v>3.04E-2</v>
      </c>
      <c r="U15" s="2001">
        <v>3.7999999999999999E-2</v>
      </c>
      <c r="V15" s="2001">
        <v>2.3400000000000001E-2</v>
      </c>
      <c r="W15" s="2001">
        <v>0.02</v>
      </c>
      <c r="X15" s="2001"/>
      <c r="Y15" s="2001"/>
      <c r="Z15" s="2001"/>
      <c r="AA15" s="2001"/>
      <c r="AB15" s="2001"/>
      <c r="AC15" s="1572" t="s">
        <v>521</v>
      </c>
      <c r="AD15" s="1540"/>
    </row>
    <row r="16" spans="2:32" s="10" customFormat="1" ht="30.75" customHeight="1">
      <c r="C16" s="23" t="s">
        <v>200</v>
      </c>
      <c r="D16" s="861" t="s">
        <v>120</v>
      </c>
      <c r="E16" s="801" t="s">
        <v>26</v>
      </c>
      <c r="F16" s="801" t="s">
        <v>30</v>
      </c>
      <c r="G16" s="801" t="s">
        <v>20</v>
      </c>
      <c r="H16" s="168">
        <v>0.23</v>
      </c>
      <c r="I16" s="168">
        <v>0.19</v>
      </c>
      <c r="J16" s="168">
        <v>0.22</v>
      </c>
      <c r="K16" s="382">
        <v>0.22</v>
      </c>
      <c r="L16" s="2777">
        <v>0.20015474276527331</v>
      </c>
      <c r="M16" s="2814">
        <v>0.2</v>
      </c>
      <c r="N16" s="241">
        <v>0.25939110108451841</v>
      </c>
      <c r="O16" s="462">
        <v>0.2</v>
      </c>
      <c r="P16" s="241">
        <v>0.24858129091642447</v>
      </c>
      <c r="Q16" s="2001">
        <v>0.23719999999999999</v>
      </c>
      <c r="R16" s="2001">
        <v>0.27</v>
      </c>
      <c r="S16" s="2001">
        <v>0.26315789473684209</v>
      </c>
      <c r="T16" s="2001">
        <v>0.22971114167812931</v>
      </c>
      <c r="U16" s="2001">
        <v>0.24</v>
      </c>
      <c r="V16" s="2001">
        <v>0.26</v>
      </c>
      <c r="W16" s="2001">
        <v>0.24</v>
      </c>
      <c r="X16" s="2001"/>
      <c r="Y16" s="2001"/>
      <c r="Z16" s="2001"/>
      <c r="AA16" s="2001"/>
      <c r="AB16" s="2001"/>
      <c r="AC16" s="1573" t="s">
        <v>522</v>
      </c>
      <c r="AD16" s="1534"/>
      <c r="AE16" s="10" t="s">
        <v>380</v>
      </c>
    </row>
    <row r="17" spans="3:30" s="10" customFormat="1" ht="31.5" customHeight="1" thickBot="1">
      <c r="C17" s="172" t="s">
        <v>199</v>
      </c>
      <c r="D17" s="860" t="s">
        <v>120</v>
      </c>
      <c r="E17" s="859" t="s">
        <v>26</v>
      </c>
      <c r="F17" s="859" t="s">
        <v>30</v>
      </c>
      <c r="G17" s="859" t="s">
        <v>27</v>
      </c>
      <c r="H17" s="175"/>
      <c r="I17" s="175"/>
      <c r="J17" s="175"/>
      <c r="K17" s="2748"/>
      <c r="L17" s="2774"/>
      <c r="M17" s="2815">
        <v>0.7</v>
      </c>
      <c r="N17" s="1873">
        <v>0.74875000000000003</v>
      </c>
      <c r="O17" s="535">
        <v>0.7</v>
      </c>
      <c r="P17" s="241">
        <v>0.77</v>
      </c>
      <c r="Q17" s="1266">
        <v>0.77</v>
      </c>
      <c r="R17" s="1266">
        <v>0.77</v>
      </c>
      <c r="S17" s="1266">
        <v>0.77</v>
      </c>
      <c r="T17" s="1266">
        <v>0.77</v>
      </c>
      <c r="U17" s="1266">
        <v>0.77</v>
      </c>
      <c r="V17" s="1266">
        <v>0.77</v>
      </c>
      <c r="W17" s="1266">
        <v>0.77</v>
      </c>
      <c r="X17" s="1266"/>
      <c r="Y17" s="1266"/>
      <c r="Z17" s="1266"/>
      <c r="AA17" s="1266"/>
      <c r="AB17" s="1266"/>
      <c r="AC17" s="563"/>
      <c r="AD17" s="611"/>
    </row>
    <row r="18" spans="3:30" s="146" customFormat="1" ht="31.5" customHeight="1" thickBot="1">
      <c r="C18" s="856" t="s">
        <v>32</v>
      </c>
      <c r="D18" s="855"/>
      <c r="E18" s="854" t="s">
        <v>16</v>
      </c>
      <c r="F18" s="854" t="s">
        <v>16</v>
      </c>
      <c r="G18" s="854" t="s">
        <v>16</v>
      </c>
      <c r="H18" s="853"/>
      <c r="I18" s="853"/>
      <c r="J18" s="853"/>
      <c r="K18" s="853"/>
      <c r="L18" s="853"/>
      <c r="M18" s="853"/>
      <c r="N18" s="853"/>
      <c r="O18" s="853"/>
      <c r="P18" s="853"/>
      <c r="Q18" s="853"/>
      <c r="R18" s="853"/>
      <c r="S18" s="853"/>
      <c r="T18" s="853"/>
      <c r="U18" s="853"/>
      <c r="V18" s="853"/>
      <c r="W18" s="853"/>
      <c r="X18" s="853"/>
      <c r="Y18" s="853"/>
      <c r="Z18" s="853"/>
      <c r="AA18" s="853"/>
      <c r="AB18" s="853"/>
      <c r="AC18" s="1541"/>
      <c r="AD18" s="1542"/>
    </row>
    <row r="19" spans="3:30" ht="36" customHeight="1">
      <c r="C19" s="23" t="s">
        <v>400</v>
      </c>
      <c r="D19" s="131" t="s">
        <v>120</v>
      </c>
      <c r="E19" s="796" t="s">
        <v>25</v>
      </c>
      <c r="F19" s="797" t="s">
        <v>33</v>
      </c>
      <c r="G19" s="796" t="s">
        <v>20</v>
      </c>
      <c r="H19" s="200">
        <v>0</v>
      </c>
      <c r="I19" s="200">
        <v>0</v>
      </c>
      <c r="J19" s="374">
        <v>0.06</v>
      </c>
      <c r="K19" s="202">
        <v>0</v>
      </c>
      <c r="L19" s="202">
        <v>0</v>
      </c>
      <c r="M19" s="503">
        <v>0</v>
      </c>
      <c r="N19" s="1307">
        <v>8</v>
      </c>
      <c r="O19" s="383">
        <v>0</v>
      </c>
      <c r="P19" s="383">
        <v>0</v>
      </c>
      <c r="Q19" s="239">
        <v>0</v>
      </c>
      <c r="R19" s="239">
        <v>0</v>
      </c>
      <c r="S19" s="239">
        <v>0</v>
      </c>
      <c r="T19" s="239">
        <v>0</v>
      </c>
      <c r="U19" s="239">
        <v>0</v>
      </c>
      <c r="V19" s="2000">
        <v>0</v>
      </c>
      <c r="W19" s="2000">
        <v>0</v>
      </c>
      <c r="X19" s="239"/>
      <c r="Y19" s="239"/>
      <c r="Z19" s="239"/>
      <c r="AA19" s="239"/>
      <c r="AB19" s="239"/>
      <c r="AC19" s="1564"/>
      <c r="AD19" s="1531"/>
    </row>
    <row r="20" spans="3:30" ht="31.5" customHeight="1">
      <c r="C20" s="23" t="s">
        <v>401</v>
      </c>
      <c r="D20" s="132" t="s">
        <v>120</v>
      </c>
      <c r="E20" s="794" t="s">
        <v>26</v>
      </c>
      <c r="F20" s="795" t="s">
        <v>33</v>
      </c>
      <c r="G20" s="794" t="s">
        <v>27</v>
      </c>
      <c r="H20" s="168"/>
      <c r="I20" s="168"/>
      <c r="J20" s="168"/>
      <c r="K20" s="169"/>
      <c r="L20" s="169"/>
      <c r="M20" s="851">
        <v>0.99399999999999999</v>
      </c>
      <c r="N20" s="464">
        <v>0.99866666438261575</v>
      </c>
      <c r="O20" s="456">
        <v>0.95</v>
      </c>
      <c r="P20" s="469">
        <v>0.94916666666666671</v>
      </c>
      <c r="Q20" s="723">
        <v>0.99199999999999999</v>
      </c>
      <c r="R20" s="723">
        <v>1</v>
      </c>
      <c r="S20" s="723">
        <v>1</v>
      </c>
      <c r="T20" s="723">
        <v>0.96</v>
      </c>
      <c r="U20" s="723">
        <v>1</v>
      </c>
      <c r="V20" s="2001">
        <v>0.74299999999999999</v>
      </c>
      <c r="W20" s="2001">
        <v>0.83499999999999996</v>
      </c>
      <c r="X20" s="723"/>
      <c r="Y20" s="723"/>
      <c r="Z20" s="723"/>
      <c r="AA20" s="723"/>
      <c r="AB20" s="723"/>
      <c r="AC20" s="1544"/>
      <c r="AD20" s="1532"/>
    </row>
    <row r="21" spans="3:30" ht="31.5" customHeight="1">
      <c r="C21" s="23" t="s">
        <v>197</v>
      </c>
      <c r="D21" s="132" t="s">
        <v>121</v>
      </c>
      <c r="E21" s="794" t="s">
        <v>25</v>
      </c>
      <c r="F21" s="795" t="s">
        <v>33</v>
      </c>
      <c r="G21" s="794" t="s">
        <v>20</v>
      </c>
      <c r="H21" s="207">
        <v>0</v>
      </c>
      <c r="I21" s="207">
        <v>0</v>
      </c>
      <c r="J21" s="207">
        <v>0</v>
      </c>
      <c r="K21" s="208">
        <v>0</v>
      </c>
      <c r="L21" s="208">
        <v>0</v>
      </c>
      <c r="M21" s="850">
        <v>0</v>
      </c>
      <c r="N21" s="1161">
        <v>0</v>
      </c>
      <c r="O21" s="484">
        <v>0</v>
      </c>
      <c r="P21" s="487">
        <v>0</v>
      </c>
      <c r="Q21" s="209">
        <v>0</v>
      </c>
      <c r="R21" s="209">
        <v>0</v>
      </c>
      <c r="S21" s="209">
        <v>0</v>
      </c>
      <c r="T21" s="209">
        <v>0</v>
      </c>
      <c r="U21" s="209">
        <v>0</v>
      </c>
      <c r="V21" s="2002">
        <v>0</v>
      </c>
      <c r="W21" s="2002">
        <v>0</v>
      </c>
      <c r="X21" s="209"/>
      <c r="Y21" s="209"/>
      <c r="Z21" s="209"/>
      <c r="AA21" s="209"/>
      <c r="AB21" s="209"/>
      <c r="AC21" s="1544"/>
      <c r="AD21" s="1532"/>
    </row>
    <row r="22" spans="3:30" ht="31.5" customHeight="1">
      <c r="C22" s="23" t="s">
        <v>84</v>
      </c>
      <c r="D22" s="132" t="s">
        <v>121</v>
      </c>
      <c r="E22" s="794" t="s">
        <v>26</v>
      </c>
      <c r="F22" s="795" t="s">
        <v>33</v>
      </c>
      <c r="G22" s="794" t="s">
        <v>27</v>
      </c>
      <c r="H22" s="463"/>
      <c r="I22" s="463"/>
      <c r="J22" s="463"/>
      <c r="K22" s="210"/>
      <c r="L22" s="210"/>
      <c r="M22" s="206">
        <v>0.8</v>
      </c>
      <c r="N22" s="464">
        <v>0.9900000000000001</v>
      </c>
      <c r="O22" s="723">
        <v>1</v>
      </c>
      <c r="P22" s="469">
        <v>0.70016666666666671</v>
      </c>
      <c r="Q22" s="723">
        <v>2.1999999999999999E-2</v>
      </c>
      <c r="R22" s="723">
        <v>2.7199999999999998E-2</v>
      </c>
      <c r="S22" s="723">
        <v>2.8000000000000001E-2</v>
      </c>
      <c r="T22" s="723">
        <v>0.89600000000000002</v>
      </c>
      <c r="U22" s="723">
        <v>0.63</v>
      </c>
      <c r="V22" s="2001">
        <v>0.57450000000000001</v>
      </c>
      <c r="W22" s="2001">
        <v>0.92700000000000005</v>
      </c>
      <c r="X22" s="723"/>
      <c r="Y22" s="723"/>
      <c r="Z22" s="723"/>
      <c r="AA22" s="723"/>
      <c r="AB22" s="723"/>
      <c r="AC22" s="563"/>
      <c r="AD22" s="1532"/>
    </row>
    <row r="23" spans="3:30" ht="31.5" customHeight="1">
      <c r="C23" s="23" t="s">
        <v>61</v>
      </c>
      <c r="D23" s="132" t="s">
        <v>121</v>
      </c>
      <c r="E23" s="794" t="s">
        <v>25</v>
      </c>
      <c r="F23" s="795" t="s">
        <v>33</v>
      </c>
      <c r="G23" s="794" t="s">
        <v>20</v>
      </c>
      <c r="H23" s="207">
        <v>6</v>
      </c>
      <c r="I23" s="207">
        <v>0</v>
      </c>
      <c r="J23" s="207">
        <v>0</v>
      </c>
      <c r="K23" s="208">
        <v>0</v>
      </c>
      <c r="L23" s="208">
        <v>0</v>
      </c>
      <c r="M23" s="467">
        <v>0</v>
      </c>
      <c r="N23" s="1161">
        <v>0</v>
      </c>
      <c r="O23" s="484">
        <v>0</v>
      </c>
      <c r="P23" s="487">
        <v>0</v>
      </c>
      <c r="Q23" s="466">
        <v>0</v>
      </c>
      <c r="R23" s="466">
        <v>0</v>
      </c>
      <c r="S23" s="466">
        <v>0</v>
      </c>
      <c r="T23" s="466">
        <v>0</v>
      </c>
      <c r="U23" s="466">
        <v>0</v>
      </c>
      <c r="V23" s="2003">
        <v>0</v>
      </c>
      <c r="W23" s="2003">
        <v>0</v>
      </c>
      <c r="X23" s="466"/>
      <c r="Y23" s="466"/>
      <c r="Z23" s="466"/>
      <c r="AA23" s="466"/>
      <c r="AB23" s="466"/>
      <c r="AC23" s="1544"/>
      <c r="AD23" s="1532"/>
    </row>
    <row r="24" spans="3:30" s="10" customFormat="1" ht="31.5" customHeight="1">
      <c r="C24" s="23" t="s">
        <v>196</v>
      </c>
      <c r="D24" s="132" t="s">
        <v>121</v>
      </c>
      <c r="E24" s="801" t="s">
        <v>25</v>
      </c>
      <c r="F24" s="835" t="s">
        <v>33</v>
      </c>
      <c r="G24" s="801" t="s">
        <v>27</v>
      </c>
      <c r="H24" s="212" t="s">
        <v>135</v>
      </c>
      <c r="I24" s="212" t="s">
        <v>135</v>
      </c>
      <c r="J24" s="212" t="s">
        <v>135</v>
      </c>
      <c r="K24" s="375">
        <v>3</v>
      </c>
      <c r="L24" s="162">
        <v>6</v>
      </c>
      <c r="M24" s="472">
        <v>6</v>
      </c>
      <c r="N24" s="1161">
        <v>7</v>
      </c>
      <c r="O24" s="488">
        <v>6</v>
      </c>
      <c r="P24" s="209">
        <v>7</v>
      </c>
      <c r="Q24" s="468">
        <v>6</v>
      </c>
      <c r="R24" s="468">
        <v>6</v>
      </c>
      <c r="S24" s="468">
        <v>6</v>
      </c>
      <c r="T24" s="468">
        <v>6</v>
      </c>
      <c r="U24" s="468">
        <v>6</v>
      </c>
      <c r="V24" s="2004">
        <v>6</v>
      </c>
      <c r="W24" s="2004">
        <v>6</v>
      </c>
      <c r="X24" s="468"/>
      <c r="Y24" s="468"/>
      <c r="Z24" s="468"/>
      <c r="AA24" s="468"/>
      <c r="AB24" s="468"/>
      <c r="AC24" s="1544"/>
      <c r="AD24" s="1532"/>
    </row>
    <row r="25" spans="3:30" ht="31.5" customHeight="1" thickBot="1">
      <c r="C25" s="23" t="s">
        <v>195</v>
      </c>
      <c r="D25" s="132" t="s">
        <v>121</v>
      </c>
      <c r="E25" s="801" t="s">
        <v>25</v>
      </c>
      <c r="F25" s="849" t="s">
        <v>33</v>
      </c>
      <c r="G25" s="848" t="s">
        <v>27</v>
      </c>
      <c r="H25" s="175"/>
      <c r="I25" s="175"/>
      <c r="J25" s="175"/>
      <c r="K25" s="176"/>
      <c r="L25" s="176"/>
      <c r="M25" s="176" t="s">
        <v>50</v>
      </c>
      <c r="N25" s="1308">
        <v>8</v>
      </c>
      <c r="O25" s="1874">
        <v>6</v>
      </c>
      <c r="P25" s="1355">
        <v>3</v>
      </c>
      <c r="Q25" s="466">
        <v>0</v>
      </c>
      <c r="R25" s="466">
        <v>1</v>
      </c>
      <c r="S25" s="466">
        <v>0</v>
      </c>
      <c r="T25" s="466">
        <v>1</v>
      </c>
      <c r="U25" s="466">
        <v>0</v>
      </c>
      <c r="V25" s="2003">
        <v>1</v>
      </c>
      <c r="W25" s="2003">
        <v>0</v>
      </c>
      <c r="X25" s="466"/>
      <c r="Y25" s="466"/>
      <c r="Z25" s="466"/>
      <c r="AA25" s="466"/>
      <c r="AB25" s="466"/>
      <c r="AC25" s="1562"/>
      <c r="AD25" s="1536"/>
    </row>
    <row r="26" spans="3:30" s="184" customFormat="1" ht="31.5" customHeight="1" thickBot="1">
      <c r="C26" s="845" t="s">
        <v>35</v>
      </c>
      <c r="D26" s="844"/>
      <c r="E26" s="843" t="s">
        <v>16</v>
      </c>
      <c r="F26" s="843" t="s">
        <v>16</v>
      </c>
      <c r="G26" s="842"/>
      <c r="H26" s="841"/>
      <c r="I26" s="841"/>
      <c r="J26" s="841"/>
      <c r="K26" s="841"/>
      <c r="L26" s="841"/>
      <c r="M26" s="841"/>
      <c r="N26" s="841"/>
      <c r="O26" s="841"/>
      <c r="P26" s="46"/>
      <c r="Q26" s="841"/>
      <c r="R26" s="841"/>
      <c r="S26" s="841"/>
      <c r="T26" s="841"/>
      <c r="U26" s="841"/>
      <c r="V26" s="841"/>
      <c r="W26" s="841"/>
      <c r="X26" s="841"/>
      <c r="Y26" s="841"/>
      <c r="Z26" s="841"/>
      <c r="AA26" s="841"/>
      <c r="AB26" s="841"/>
      <c r="AC26" s="1563"/>
      <c r="AD26" s="1574"/>
    </row>
    <row r="27" spans="3:30" s="10" customFormat="1" ht="31.5" customHeight="1">
      <c r="C27" s="147" t="s">
        <v>194</v>
      </c>
      <c r="D27" s="839" t="s">
        <v>120</v>
      </c>
      <c r="E27" s="829" t="s">
        <v>190</v>
      </c>
      <c r="F27" s="838" t="s">
        <v>36</v>
      </c>
      <c r="G27" s="829" t="s">
        <v>27</v>
      </c>
      <c r="H27" s="150"/>
      <c r="I27" s="150"/>
      <c r="J27" s="150"/>
      <c r="K27" s="150"/>
      <c r="L27" s="150"/>
      <c r="M27" s="222">
        <v>9.5</v>
      </c>
      <c r="N27" s="837">
        <v>9.3310000000000013</v>
      </c>
      <c r="O27" s="1879">
        <v>9</v>
      </c>
      <c r="P27" s="1605">
        <v>8.7828571428571429</v>
      </c>
      <c r="Q27" s="1877">
        <v>8.65</v>
      </c>
      <c r="R27" s="1877">
        <v>7.95</v>
      </c>
      <c r="S27" s="1877">
        <v>9.18</v>
      </c>
      <c r="T27" s="1877">
        <v>9.5500000000000007</v>
      </c>
      <c r="U27" s="1877">
        <v>9.0299999999999994</v>
      </c>
      <c r="V27" s="1877">
        <v>8.64</v>
      </c>
      <c r="W27" s="1877">
        <v>8.48</v>
      </c>
      <c r="X27" s="1877"/>
      <c r="Y27" s="1877"/>
      <c r="Z27" s="1877"/>
      <c r="AA27" s="1877"/>
      <c r="AB27" s="1877"/>
      <c r="AC27" s="1550"/>
      <c r="AD27" s="610"/>
    </row>
    <row r="28" spans="3:30" s="10" customFormat="1" ht="31.5" customHeight="1">
      <c r="C28" s="23" t="s">
        <v>193</v>
      </c>
      <c r="D28" s="836" t="s">
        <v>120</v>
      </c>
      <c r="E28" s="801" t="s">
        <v>190</v>
      </c>
      <c r="F28" s="835" t="s">
        <v>36</v>
      </c>
      <c r="G28" s="801" t="s">
        <v>27</v>
      </c>
      <c r="H28" s="158"/>
      <c r="I28" s="158"/>
      <c r="J28" s="158"/>
      <c r="K28" s="158"/>
      <c r="L28" s="212"/>
      <c r="M28" s="212"/>
      <c r="N28" s="822">
        <v>9.0271666666666661</v>
      </c>
      <c r="O28" s="822">
        <v>9</v>
      </c>
      <c r="P28" s="850">
        <v>8.0942857142857143</v>
      </c>
      <c r="Q28" s="228">
        <v>8</v>
      </c>
      <c r="R28" s="228">
        <v>8</v>
      </c>
      <c r="S28" s="228">
        <v>8</v>
      </c>
      <c r="T28" s="228">
        <v>9.33</v>
      </c>
      <c r="U28" s="228">
        <v>8</v>
      </c>
      <c r="V28" s="1999">
        <v>8</v>
      </c>
      <c r="W28" s="1999">
        <v>7.33</v>
      </c>
      <c r="X28" s="228"/>
      <c r="Y28" s="228"/>
      <c r="Z28" s="228"/>
      <c r="AA28" s="228"/>
      <c r="AB28" s="228"/>
      <c r="AC28" s="563" t="s">
        <v>544</v>
      </c>
      <c r="AD28" s="1534" t="s">
        <v>524</v>
      </c>
    </row>
    <row r="29" spans="3:30" s="10" customFormat="1" ht="31.5" customHeight="1">
      <c r="C29" s="23" t="s">
        <v>192</v>
      </c>
      <c r="D29" s="836" t="s">
        <v>120</v>
      </c>
      <c r="E29" s="801" t="s">
        <v>190</v>
      </c>
      <c r="F29" s="835" t="s">
        <v>36</v>
      </c>
      <c r="G29" s="801" t="s">
        <v>27</v>
      </c>
      <c r="H29" s="158"/>
      <c r="I29" s="158"/>
      <c r="J29" s="158"/>
      <c r="K29" s="158"/>
      <c r="L29" s="212"/>
      <c r="M29" s="212"/>
      <c r="N29" s="822">
        <v>9.3833333333333329</v>
      </c>
      <c r="O29" s="822">
        <v>9</v>
      </c>
      <c r="P29" s="850">
        <v>9.0971428571428579</v>
      </c>
      <c r="Q29" s="228">
        <v>8.52</v>
      </c>
      <c r="R29" s="228">
        <v>6.3</v>
      </c>
      <c r="S29" s="228">
        <v>10</v>
      </c>
      <c r="T29" s="228">
        <v>10</v>
      </c>
      <c r="U29" s="228">
        <v>10</v>
      </c>
      <c r="V29" s="1999">
        <v>10</v>
      </c>
      <c r="W29" s="1999">
        <v>8.85</v>
      </c>
      <c r="X29" s="228"/>
      <c r="Y29" s="228"/>
      <c r="Z29" s="228"/>
      <c r="AA29" s="228"/>
      <c r="AB29" s="228"/>
      <c r="AC29" s="563" t="s">
        <v>525</v>
      </c>
      <c r="AD29" s="1534"/>
    </row>
    <row r="30" spans="3:30" s="10" customFormat="1" ht="35.25" customHeight="1">
      <c r="C30" s="23" t="s">
        <v>191</v>
      </c>
      <c r="D30" s="836" t="s">
        <v>120</v>
      </c>
      <c r="E30" s="801" t="s">
        <v>190</v>
      </c>
      <c r="F30" s="835" t="s">
        <v>36</v>
      </c>
      <c r="G30" s="801" t="s">
        <v>27</v>
      </c>
      <c r="H30" s="158"/>
      <c r="I30" s="158"/>
      <c r="J30" s="158"/>
      <c r="K30" s="158"/>
      <c r="L30" s="212"/>
      <c r="M30" s="212"/>
      <c r="N30" s="822">
        <v>9.5791666666666675</v>
      </c>
      <c r="O30" s="1391">
        <v>9</v>
      </c>
      <c r="P30" s="1650">
        <v>9.26</v>
      </c>
      <c r="Q30" s="228">
        <v>9.43</v>
      </c>
      <c r="R30" s="228">
        <v>9.5399999999999991</v>
      </c>
      <c r="S30" s="228">
        <v>9.5399999999999991</v>
      </c>
      <c r="T30" s="228">
        <v>9.31</v>
      </c>
      <c r="U30" s="228">
        <v>9.08</v>
      </c>
      <c r="V30" s="1999">
        <v>7.93</v>
      </c>
      <c r="W30" s="1999">
        <v>10</v>
      </c>
      <c r="X30" s="228"/>
      <c r="Y30" s="228"/>
      <c r="Z30" s="228"/>
      <c r="AA30" s="228"/>
      <c r="AB30" s="228"/>
      <c r="AC30" s="563"/>
      <c r="AD30" s="1534"/>
    </row>
    <row r="31" spans="3:30" s="10" customFormat="1" ht="36" customHeight="1">
      <c r="C31" s="23" t="s">
        <v>189</v>
      </c>
      <c r="D31" s="836" t="s">
        <v>120</v>
      </c>
      <c r="E31" s="801" t="s">
        <v>26</v>
      </c>
      <c r="F31" s="835" t="s">
        <v>36</v>
      </c>
      <c r="G31" s="801" t="s">
        <v>27</v>
      </c>
      <c r="H31" s="224">
        <v>0.60299999999999998</v>
      </c>
      <c r="I31" s="224">
        <v>0.61099999999999999</v>
      </c>
      <c r="J31" s="225">
        <v>0.64200000000000002</v>
      </c>
      <c r="K31" s="189">
        <v>0.66300000000000003</v>
      </c>
      <c r="L31" s="189">
        <v>0.67900000000000005</v>
      </c>
      <c r="M31" s="461">
        <v>0.73</v>
      </c>
      <c r="N31" s="469">
        <v>0.70799999999999996</v>
      </c>
      <c r="O31" s="469">
        <v>0.75</v>
      </c>
      <c r="P31" s="469">
        <v>0.78600000000000003</v>
      </c>
      <c r="Q31" s="1468">
        <v>0.81200000000000006</v>
      </c>
      <c r="R31" s="1468">
        <v>0.77400000000000002</v>
      </c>
      <c r="S31" s="1468">
        <v>0.76200000000000001</v>
      </c>
      <c r="T31" s="1468">
        <v>0.78100000000000003</v>
      </c>
      <c r="U31" s="1468">
        <v>0.76800000000000002</v>
      </c>
      <c r="V31" s="1468">
        <v>0.77700000000000002</v>
      </c>
      <c r="W31" s="1468">
        <v>0.84299999999999997</v>
      </c>
      <c r="X31" s="1468"/>
      <c r="Y31" s="1468"/>
      <c r="Z31" s="1468"/>
      <c r="AA31" s="1468"/>
      <c r="AB31" s="1468"/>
      <c r="AC31" s="563"/>
      <c r="AD31" s="1532"/>
    </row>
    <row r="32" spans="3:30" s="10" customFormat="1" ht="31.5" customHeight="1" thickBot="1">
      <c r="C32" s="586" t="s">
        <v>188</v>
      </c>
      <c r="D32" s="1382" t="s">
        <v>121</v>
      </c>
      <c r="E32" s="1383" t="s">
        <v>39</v>
      </c>
      <c r="F32" s="1384" t="s">
        <v>36</v>
      </c>
      <c r="G32" s="1383" t="s">
        <v>27</v>
      </c>
      <c r="H32" s="1385">
        <v>42.545454545454547</v>
      </c>
      <c r="I32" s="1385">
        <v>52.396774193548389</v>
      </c>
      <c r="J32" s="1385">
        <v>58.337620578778136</v>
      </c>
      <c r="K32" s="1385">
        <v>54.304336721311465</v>
      </c>
      <c r="L32" s="1385">
        <v>52.392026578073093</v>
      </c>
      <c r="M32" s="1385">
        <v>4.5176678445229683</v>
      </c>
      <c r="N32" s="1342">
        <v>5.8236380316029814</v>
      </c>
      <c r="O32" s="449">
        <v>4.1461038961038961</v>
      </c>
      <c r="P32" s="850">
        <v>5.1589473417299914</v>
      </c>
      <c r="Q32" s="449">
        <v>4.2856881355932206</v>
      </c>
      <c r="R32" s="449">
        <v>4.5400032362459548</v>
      </c>
      <c r="S32" s="449">
        <v>5.9440789473684212</v>
      </c>
      <c r="T32" s="449">
        <v>5.9628610729023386</v>
      </c>
      <c r="U32" s="449">
        <v>5.22</v>
      </c>
      <c r="V32" s="449">
        <v>5.42</v>
      </c>
      <c r="W32" s="449">
        <v>4.74</v>
      </c>
      <c r="X32" s="449"/>
      <c r="Y32" s="449"/>
      <c r="Z32" s="449"/>
      <c r="AA32" s="449"/>
      <c r="AB32" s="449"/>
      <c r="AC32" s="1564" t="s">
        <v>526</v>
      </c>
      <c r="AD32" s="1551"/>
    </row>
    <row r="33" spans="1:32" s="1624" customFormat="1" ht="31.5" customHeight="1" thickBot="1">
      <c r="A33" s="1617"/>
      <c r="B33" s="1617"/>
      <c r="C33" s="230" t="s">
        <v>41</v>
      </c>
      <c r="D33" s="1386"/>
      <c r="E33" s="1387" t="s">
        <v>16</v>
      </c>
      <c r="F33" s="1387" t="s">
        <v>16</v>
      </c>
      <c r="G33" s="1387" t="s">
        <v>16</v>
      </c>
      <c r="H33" s="44"/>
      <c r="I33" s="44"/>
      <c r="J33" s="44"/>
      <c r="K33" s="44"/>
      <c r="L33" s="44"/>
      <c r="M33" s="44"/>
      <c r="N33" s="44"/>
      <c r="O33" s="44"/>
      <c r="P33" s="44"/>
      <c r="Q33" s="44"/>
      <c r="R33" s="44"/>
      <c r="S33" s="44"/>
      <c r="T33" s="44"/>
      <c r="U33" s="44"/>
      <c r="V33" s="44"/>
      <c r="W33" s="44"/>
      <c r="X33" s="44"/>
      <c r="Y33" s="44"/>
      <c r="Z33" s="44"/>
      <c r="AA33" s="44"/>
      <c r="AB33" s="44"/>
      <c r="AC33" s="1552"/>
      <c r="AD33" s="1553"/>
      <c r="AE33" s="1636" t="s">
        <v>281</v>
      </c>
      <c r="AF33" s="1636"/>
    </row>
    <row r="34" spans="1:32" s="10" customFormat="1" ht="31.5" customHeight="1" thickBot="1">
      <c r="C34" s="22" t="s">
        <v>187</v>
      </c>
      <c r="D34" s="136" t="s">
        <v>120</v>
      </c>
      <c r="E34" s="1601" t="s">
        <v>451</v>
      </c>
      <c r="F34" s="805" t="s">
        <v>40</v>
      </c>
      <c r="G34" s="1602" t="s">
        <v>20</v>
      </c>
      <c r="H34" s="1390"/>
      <c r="I34" s="1390"/>
      <c r="J34" s="1390"/>
      <c r="K34" s="1465"/>
      <c r="L34" s="1465"/>
      <c r="M34" s="1630">
        <f>2574.67306667449/1278.5</f>
        <v>2.0138232824986235</v>
      </c>
      <c r="N34" s="1637">
        <v>970437.5465083383</v>
      </c>
      <c r="O34" s="2267">
        <v>957.883103377216</v>
      </c>
      <c r="P34" s="2268">
        <v>1005.771161575751</v>
      </c>
      <c r="Q34" s="2269">
        <v>1113.532293969422</v>
      </c>
      <c r="R34" s="2269">
        <v>1025.2383511238156</v>
      </c>
      <c r="S34" s="2269">
        <v>953.88552768238935</v>
      </c>
      <c r="T34" s="2269">
        <v>963.776992787312</v>
      </c>
      <c r="U34" s="2269">
        <v>997.05485055066492</v>
      </c>
      <c r="V34" s="2269">
        <v>967.26449440747194</v>
      </c>
      <c r="W34" s="2269">
        <v>893.47468917646177</v>
      </c>
      <c r="X34" s="1638"/>
      <c r="Y34" s="1638"/>
      <c r="Z34" s="1638"/>
      <c r="AA34" s="1639"/>
      <c r="AB34" s="1639"/>
      <c r="AC34" s="563"/>
      <c r="AD34" s="1640"/>
      <c r="AE34" s="1185">
        <f>N34/$Q$57</f>
        <v>90822.418952581967</v>
      </c>
      <c r="AF34" s="1173" t="e">
        <f>P34/$R$57</f>
        <v>#DIV/0!</v>
      </c>
    </row>
    <row r="35" spans="1:32" s="10" customFormat="1" ht="31.5" customHeight="1">
      <c r="C35" s="23" t="s">
        <v>186</v>
      </c>
      <c r="D35" s="126" t="s">
        <v>120</v>
      </c>
      <c r="E35" s="827" t="s">
        <v>451</v>
      </c>
      <c r="F35" s="801" t="s">
        <v>40</v>
      </c>
      <c r="G35" s="819" t="s">
        <v>20</v>
      </c>
      <c r="H35" s="234">
        <v>0.63</v>
      </c>
      <c r="I35" s="158">
        <v>0.66</v>
      </c>
      <c r="J35" s="235">
        <v>0.6</v>
      </c>
      <c r="K35" s="212">
        <v>0.64989827733556549</v>
      </c>
      <c r="L35" s="212">
        <v>0.70514283053478777</v>
      </c>
      <c r="M35" s="470">
        <v>0.73307339246788383</v>
      </c>
      <c r="N35" s="1207">
        <v>310025.59309209406</v>
      </c>
      <c r="O35" s="1281">
        <v>294.7364467529016</v>
      </c>
      <c r="P35" s="2270">
        <v>291.39168660966197</v>
      </c>
      <c r="Q35" s="2271">
        <v>353.95578477901279</v>
      </c>
      <c r="R35" s="2271">
        <v>302.99580660218254</v>
      </c>
      <c r="S35" s="2271">
        <v>243.81375194025722</v>
      </c>
      <c r="T35" s="2271">
        <v>287.42153109107056</v>
      </c>
      <c r="U35" s="2271">
        <v>308.1099186619436</v>
      </c>
      <c r="V35" s="2271">
        <v>342.02890313417367</v>
      </c>
      <c r="W35" s="2271">
        <v>301.58021868148995</v>
      </c>
      <c r="X35" s="1473"/>
      <c r="Y35" s="1473"/>
      <c r="Z35" s="1473"/>
      <c r="AA35" s="1474"/>
      <c r="AB35" s="1474"/>
      <c r="AC35" s="563" t="s">
        <v>527</v>
      </c>
      <c r="AD35" s="1575"/>
      <c r="AE35" s="1185">
        <f>N35/$Q$57</f>
        <v>29015.029769966688</v>
      </c>
      <c r="AF35" s="1173" t="e">
        <f>P35/$R$57</f>
        <v>#DIV/0!</v>
      </c>
    </row>
    <row r="36" spans="1:32" s="10" customFormat="1" ht="31.5" customHeight="1">
      <c r="C36" s="23" t="s">
        <v>111</v>
      </c>
      <c r="D36" s="126" t="s">
        <v>120</v>
      </c>
      <c r="E36" s="820" t="s">
        <v>286</v>
      </c>
      <c r="F36" s="801" t="s">
        <v>36</v>
      </c>
      <c r="G36" s="819" t="s">
        <v>27</v>
      </c>
      <c r="H36" s="158">
        <v>392</v>
      </c>
      <c r="I36" s="158">
        <v>368</v>
      </c>
      <c r="J36" s="158">
        <v>1189</v>
      </c>
      <c r="K36" s="207">
        <v>1292.0054925411428</v>
      </c>
      <c r="L36" s="207">
        <v>1722.7</v>
      </c>
      <c r="M36" s="238">
        <v>64</v>
      </c>
      <c r="N36" s="1197">
        <v>805323.05054299755</v>
      </c>
      <c r="O36" s="1475">
        <v>32708.333333333332</v>
      </c>
      <c r="P36" s="1170">
        <v>317195.81202702713</v>
      </c>
      <c r="Q36" s="2242">
        <v>10721.187</v>
      </c>
      <c r="R36" s="2242">
        <v>63521.139000000003</v>
      </c>
      <c r="S36" s="2242">
        <v>70818</v>
      </c>
      <c r="T36" s="2242">
        <v>57474.486027027124</v>
      </c>
      <c r="U36" s="2242">
        <v>57363</v>
      </c>
      <c r="V36" s="2242">
        <v>52118</v>
      </c>
      <c r="W36" s="2242">
        <v>5180</v>
      </c>
      <c r="X36" s="1305"/>
      <c r="Y36" s="1474"/>
      <c r="Z36" s="466"/>
      <c r="AA36" s="1305"/>
      <c r="AB36" s="1305"/>
      <c r="AC36" s="1576" t="s">
        <v>528</v>
      </c>
      <c r="AD36" s="166"/>
      <c r="AE36" s="1185">
        <f>N36/$Q$57</f>
        <v>75369.494669442909</v>
      </c>
      <c r="AF36" s="1173" t="e">
        <f>Q36/$Q$57+R36/$R$57+IFERROR(S36/$S$57,0)+IFERROR(T36/$T$57,0)+IFERROR(U36/$U$57,0)++IFERROR(V36/$V$57,0)+IFERROR(W36/$W$57,0)+IFERROR(X36/$X$57,0)+IFERROR(Y36/$Y$57,0)+IFERROR(Y36/$Y$57,0)+IFERROR(Z36/$Z$57,0)+IFERROR(AA36/$AA$57,0)+IFERROR(AB36/$AB$57,0)</f>
        <v>#DIV/0!</v>
      </c>
    </row>
    <row r="37" spans="1:32" s="10" customFormat="1" ht="31.5" customHeight="1">
      <c r="C37" s="23" t="s">
        <v>137</v>
      </c>
      <c r="D37" s="126" t="s">
        <v>120</v>
      </c>
      <c r="E37" s="801" t="s">
        <v>26</v>
      </c>
      <c r="F37" s="801" t="s">
        <v>36</v>
      </c>
      <c r="G37" s="819" t="s">
        <v>27</v>
      </c>
      <c r="H37" s="168"/>
      <c r="I37" s="168"/>
      <c r="J37" s="168"/>
      <c r="K37" s="168"/>
      <c r="L37" s="168"/>
      <c r="M37" s="241">
        <v>0.02</v>
      </c>
      <c r="N37" s="469">
        <v>5.0336349328856389E-2</v>
      </c>
      <c r="O37" s="1176">
        <v>2.5000000000000001E-2</v>
      </c>
      <c r="P37" s="465">
        <v>2.8823936291521492E-2</v>
      </c>
      <c r="Q37" s="1468">
        <v>7.6154833623431019E-3</v>
      </c>
      <c r="R37" s="1468">
        <v>4.4165056615311352E-2</v>
      </c>
      <c r="S37" s="1468">
        <v>4.1085563253014518E-2</v>
      </c>
      <c r="T37" s="1468">
        <v>3.439136777509795E-2</v>
      </c>
      <c r="U37" s="1468">
        <v>3.730371746522592E-2</v>
      </c>
      <c r="V37" s="1468">
        <v>3.3052334494669634E-2</v>
      </c>
      <c r="W37" s="1468">
        <v>4.1540310749879948E-3</v>
      </c>
      <c r="X37" s="379"/>
      <c r="Y37" s="206"/>
      <c r="Z37" s="824"/>
      <c r="AA37" s="824"/>
      <c r="AB37" s="379"/>
      <c r="AC37" s="1576"/>
      <c r="AD37" s="166"/>
      <c r="AE37" s="1174"/>
      <c r="AF37" s="1174"/>
    </row>
    <row r="38" spans="1:32" s="10" customFormat="1" ht="33" customHeight="1">
      <c r="C38" s="223" t="s">
        <v>406</v>
      </c>
      <c r="D38" s="126" t="s">
        <v>120</v>
      </c>
      <c r="E38" s="820" t="s">
        <v>286</v>
      </c>
      <c r="F38" s="801" t="s">
        <v>40</v>
      </c>
      <c r="G38" s="819" t="s">
        <v>27</v>
      </c>
      <c r="H38" s="817"/>
      <c r="I38" s="817"/>
      <c r="J38" s="817">
        <v>1000</v>
      </c>
      <c r="K38" s="817"/>
      <c r="L38" s="817"/>
      <c r="M38" s="189" t="s">
        <v>50</v>
      </c>
      <c r="N38" s="1196">
        <v>87362</v>
      </c>
      <c r="O38" s="1446">
        <v>11515.343915716669</v>
      </c>
      <c r="P38" s="1744">
        <v>287766.95900000009</v>
      </c>
      <c r="Q38" s="1724">
        <v>6411</v>
      </c>
      <c r="R38" s="1724">
        <v>59693</v>
      </c>
      <c r="S38" s="1724">
        <v>68353</v>
      </c>
      <c r="T38" s="1724">
        <v>54729.959000000097</v>
      </c>
      <c r="U38" s="1724">
        <v>51404</v>
      </c>
      <c r="V38" s="1724">
        <v>47176</v>
      </c>
      <c r="W38" s="1724"/>
      <c r="X38" s="1476"/>
      <c r="Y38" s="1476"/>
      <c r="Z38" s="1476"/>
      <c r="AA38" s="1305"/>
      <c r="AB38" s="1305"/>
      <c r="AC38" s="1576" t="s">
        <v>529</v>
      </c>
      <c r="AD38" s="249"/>
      <c r="AE38" s="1185">
        <f>N38/$Q$57</f>
        <v>8176.1347683668691</v>
      </c>
      <c r="AF38" s="1173" t="e">
        <f>Q38/$Q$57+R38/$R$57+IFERROR(S38/$S$57,0)+IFERROR(T38/$T$57,0)+IFERROR(U38/$U$57,0)++IFERROR(V38/$V$57,0)+IFERROR(W38/$W$57,0)+IFERROR(X38/$X$57,0)+IFERROR(Y38/$Y$57,0)+IFERROR(Y38/$Y$57,0)+IFERROR(Z38/$Z$57,0)+IFERROR(AA38/$AA$57,0)+IFERROR(AB38/$AB$57,0)</f>
        <v>#DIV/0!</v>
      </c>
    </row>
    <row r="39" spans="1:32" s="10" customFormat="1" ht="30" customHeight="1">
      <c r="C39" s="23" t="s">
        <v>175</v>
      </c>
      <c r="D39" s="126" t="s">
        <v>121</v>
      </c>
      <c r="E39" s="801" t="s">
        <v>26</v>
      </c>
      <c r="F39" s="801" t="s">
        <v>40</v>
      </c>
      <c r="G39" s="819" t="s">
        <v>184</v>
      </c>
      <c r="H39" s="168">
        <v>-7.1999999999999998E-3</v>
      </c>
      <c r="I39" s="168">
        <v>-1.54E-2</v>
      </c>
      <c r="J39" s="168">
        <v>-1.2999999999999999E-2</v>
      </c>
      <c r="K39" s="191">
        <v>2.9999999999999997E-4</v>
      </c>
      <c r="L39" s="191">
        <v>-5.3255411779246E-3</v>
      </c>
      <c r="M39" s="469">
        <v>-5.0000000000000001E-3</v>
      </c>
      <c r="N39" s="469">
        <v>-4.325199155134539E-3</v>
      </c>
      <c r="O39" s="1267">
        <v>-5.0000000000000001E-3</v>
      </c>
      <c r="P39" s="1477">
        <v>-2.9403386230749153E-3</v>
      </c>
      <c r="Q39" s="1856">
        <v>-6.0000000000000001E-3</v>
      </c>
      <c r="R39" s="1856">
        <v>-3.578076540811112E-3</v>
      </c>
      <c r="S39" s="1856">
        <v>-2.8674710586565426E-3</v>
      </c>
      <c r="T39" s="1856">
        <v>-5.0000000000000001E-3</v>
      </c>
      <c r="U39" s="1856">
        <v>0</v>
      </c>
      <c r="V39" s="1856">
        <v>6.0300000000000002E-5</v>
      </c>
      <c r="W39" s="1856">
        <v>-3.1971227620567521E-3</v>
      </c>
      <c r="X39" s="1478"/>
      <c r="Y39" s="464"/>
      <c r="Z39" s="464"/>
      <c r="AA39" s="1479"/>
      <c r="AB39" s="1269"/>
      <c r="AC39" s="1576"/>
      <c r="AD39" s="1575"/>
      <c r="AE39" s="1175"/>
      <c r="AF39" s="1174"/>
    </row>
    <row r="40" spans="1:32" s="10" customFormat="1" ht="31.5" customHeight="1">
      <c r="C40" s="23" t="s">
        <v>45</v>
      </c>
      <c r="D40" s="126" t="s">
        <v>121</v>
      </c>
      <c r="E40" s="820" t="s">
        <v>286</v>
      </c>
      <c r="F40" s="801" t="s">
        <v>40</v>
      </c>
      <c r="G40" s="819" t="s">
        <v>20</v>
      </c>
      <c r="H40" s="158">
        <v>4079</v>
      </c>
      <c r="I40" s="158">
        <v>5618</v>
      </c>
      <c r="J40" s="158">
        <v>5364</v>
      </c>
      <c r="K40" s="207">
        <v>5404</v>
      </c>
      <c r="L40" s="207">
        <v>5053.8185891647499</v>
      </c>
      <c r="M40" s="471">
        <v>534.86211235106452</v>
      </c>
      <c r="N40" s="1200">
        <v>199366.71158188474</v>
      </c>
      <c r="O40" s="1281">
        <v>222575.15089575836</v>
      </c>
      <c r="P40" s="1170">
        <v>170139.47828470668</v>
      </c>
      <c r="Q40" s="1170">
        <v>206417.16264473542</v>
      </c>
      <c r="R40" s="1170">
        <v>181160.69558344036</v>
      </c>
      <c r="S40" s="1170">
        <v>137275.15056811977</v>
      </c>
      <c r="T40" s="1170">
        <v>170209.42280726499</v>
      </c>
      <c r="U40" s="1170">
        <v>176207.42013753267</v>
      </c>
      <c r="V40" s="1170">
        <v>216619.35801688954</v>
      </c>
      <c r="W40" s="1170">
        <v>164428.82872987186</v>
      </c>
      <c r="X40" s="1476"/>
      <c r="Y40" s="1476"/>
      <c r="Z40" s="1476"/>
      <c r="AA40" s="1305"/>
      <c r="AB40" s="1474"/>
      <c r="AC40" s="165"/>
      <c r="AD40" s="1577"/>
      <c r="AE40" s="1185">
        <f>N40/$Q$57</f>
        <v>18658.559811126321</v>
      </c>
      <c r="AF40" s="1173" t="e">
        <f>Q40/$Q$57+R40/$R$57+IFERROR(S40/$S$57,0)+IFERROR(T40/$T$57,0)+IFERROR(U40/$U$57,0)++IFERROR(V40/$V$57,0)+IFERROR(W40/$W$57,0)+IFERROR(X40/$X$57,0)+IFERROR(Y40/$Y$57,0)+IFERROR(Y40/$Y$57,0)+IFERROR(Z40/$Z$57,0)+IFERROR(AA40/$AA$57,0)+IFERROR(AB40/$AB$57,0)</f>
        <v>#DIV/0!</v>
      </c>
    </row>
    <row r="41" spans="1:32" s="10" customFormat="1" ht="31.5" customHeight="1">
      <c r="C41" s="23" t="s">
        <v>183</v>
      </c>
      <c r="D41" s="126" t="s">
        <v>121</v>
      </c>
      <c r="E41" s="820" t="s">
        <v>286</v>
      </c>
      <c r="F41" s="801" t="s">
        <v>40</v>
      </c>
      <c r="G41" s="819" t="s">
        <v>20</v>
      </c>
      <c r="H41" s="818"/>
      <c r="I41" s="817"/>
      <c r="J41" s="817"/>
      <c r="K41" s="816"/>
      <c r="L41" s="816"/>
      <c r="M41" s="816"/>
      <c r="N41" s="1281">
        <v>1203555</v>
      </c>
      <c r="O41" s="1281">
        <v>96538.75</v>
      </c>
      <c r="P41" s="1138">
        <v>154050</v>
      </c>
      <c r="Q41" s="1170">
        <v>0</v>
      </c>
      <c r="R41" s="1170">
        <v>39585</v>
      </c>
      <c r="S41" s="1170">
        <v>5454</v>
      </c>
      <c r="T41" s="1170">
        <v>20097</v>
      </c>
      <c r="U41" s="1170">
        <v>15225</v>
      </c>
      <c r="V41" s="1170">
        <v>55419</v>
      </c>
      <c r="W41" s="1170">
        <v>18270</v>
      </c>
      <c r="X41" s="1474"/>
      <c r="Y41" s="1474"/>
      <c r="Z41" s="1305"/>
      <c r="AA41" s="1474"/>
      <c r="AB41" s="1305"/>
      <c r="AC41" s="165"/>
      <c r="AD41" s="164"/>
      <c r="AE41" s="1185">
        <f>N41/$Q$57</f>
        <v>112639.68179691155</v>
      </c>
      <c r="AF41" s="1173" t="e">
        <f>Q41/$Q$57+R41/$R$57+IFERROR(S41/$S$57,0)+IFERROR(T41/$T$57,0)+IFERROR(U41/$U$57,0)++IFERROR(V41/$V$57,0)+IFERROR(W41/$W$57,0)+IFERROR(X41/$X$57,0)+IFERROR(Y41/$Y$57,0)+IFERROR(Y41/$Y$57,0)+IFERROR(Z41/$Z$57,0)+IFERROR(AA41/$AA$57,0)+IFERROR(AB41/$AB$57,0)</f>
        <v>#DIV/0!</v>
      </c>
    </row>
    <row r="42" spans="1:32" s="10" customFormat="1" ht="31.5" customHeight="1">
      <c r="C42" s="23" t="s">
        <v>245</v>
      </c>
      <c r="D42" s="587" t="s">
        <v>121</v>
      </c>
      <c r="E42" s="820" t="s">
        <v>286</v>
      </c>
      <c r="F42" s="1383" t="s">
        <v>36</v>
      </c>
      <c r="G42" s="1425" t="s">
        <v>20</v>
      </c>
      <c r="H42" s="1426"/>
      <c r="I42" s="1427"/>
      <c r="J42" s="1427"/>
      <c r="K42" s="1428"/>
      <c r="L42" s="1428"/>
      <c r="M42" s="1428"/>
      <c r="N42" s="1446">
        <v>14070.869999999999</v>
      </c>
      <c r="O42" s="1281">
        <v>0</v>
      </c>
      <c r="P42" s="1281">
        <v>0</v>
      </c>
      <c r="Q42" s="228">
        <v>0</v>
      </c>
      <c r="R42" s="228">
        <v>0</v>
      </c>
      <c r="S42" s="228">
        <v>0</v>
      </c>
      <c r="T42" s="228">
        <v>0</v>
      </c>
      <c r="U42" s="228">
        <v>0</v>
      </c>
      <c r="V42" s="1999">
        <v>0</v>
      </c>
      <c r="W42" s="1999">
        <v>0</v>
      </c>
      <c r="X42" s="1474"/>
      <c r="Y42" s="1474"/>
      <c r="Z42" s="1474"/>
      <c r="AA42" s="1305"/>
      <c r="AB42" s="1305"/>
      <c r="AC42" s="1576"/>
      <c r="AD42" s="164"/>
      <c r="AE42" s="1430">
        <f>N42/$Q$57</f>
        <v>1316.8806738418341</v>
      </c>
      <c r="AF42" s="1431" t="e">
        <f>Q42/$Q$57+R42/$R$57+IFERROR(S42/$S$57,0)+IFERROR(T42/$T$57,0)+IFERROR(U42/$U$57,0)++IFERROR(V42/$V$57,0)+IFERROR(W42/$W$57,0)+IFERROR(X42/$X$57,0)+IFERROR(Y42/$Y$57,0)+IFERROR(Y42/$Y$57,0)+IFERROR(Z42/$Z$57,0)+IFERROR(AA42/$AA$57,0)+IFERROR(AB42/$AB$57,0)</f>
        <v>#DIV/0!</v>
      </c>
    </row>
    <row r="43" spans="1:32" s="10" customFormat="1" ht="31.5" customHeight="1" thickBot="1">
      <c r="C43" s="23" t="s">
        <v>257</v>
      </c>
      <c r="D43" s="126" t="s">
        <v>121</v>
      </c>
      <c r="E43" s="820" t="s">
        <v>286</v>
      </c>
      <c r="F43" s="835" t="s">
        <v>255</v>
      </c>
      <c r="G43" s="801" t="s">
        <v>27</v>
      </c>
      <c r="H43" s="1270"/>
      <c r="I43" s="1270"/>
      <c r="J43" s="1270"/>
      <c r="K43" s="1270"/>
      <c r="L43" s="1270"/>
      <c r="M43" s="1270"/>
      <c r="N43" s="1447">
        <v>56292.099863636395</v>
      </c>
      <c r="O43" s="1481">
        <v>7666.666666666667</v>
      </c>
      <c r="P43" s="1745">
        <v>29428.853027027031</v>
      </c>
      <c r="Q43" s="1170">
        <v>4310.1869999999999</v>
      </c>
      <c r="R43" s="1170">
        <v>3828.1390000000001</v>
      </c>
      <c r="S43" s="1170">
        <v>2465</v>
      </c>
      <c r="T43" s="1170">
        <v>2744.5270270270298</v>
      </c>
      <c r="U43" s="1170">
        <v>5959</v>
      </c>
      <c r="V43" s="1170">
        <v>4942</v>
      </c>
      <c r="W43" s="1170">
        <v>5180</v>
      </c>
      <c r="X43" s="1482"/>
      <c r="Y43" s="1482"/>
      <c r="Z43" s="1482"/>
      <c r="AA43" s="1482"/>
      <c r="AB43" s="1483"/>
      <c r="AC43" s="1575"/>
      <c r="AD43" s="1575"/>
      <c r="AE43" s="1430">
        <f>N43/$Q$57</f>
        <v>5268.3294210235272</v>
      </c>
      <c r="AF43" s="1431" t="e">
        <f>Q43/$Q$57+R43/$R$57+IFERROR(S43/$S$57,0)+IFERROR(T43/$T$57,0)+IFERROR(U43/$U$57,0)++IFERROR(V43/$V$57,0)+IFERROR(W43/$W$57,0)+IFERROR(X43/$X$57,0)+IFERROR(Y43/$Y$57,0)+IFERROR(Y43/$Y$57,0)+IFERROR(Z43/$Z$57,0)+IFERROR(AA43/$AA$57,0)+IFERROR(AB43/$AB$57,0)</f>
        <v>#DIV/0!</v>
      </c>
    </row>
    <row r="44" spans="1:32" s="252" customFormat="1" ht="31.5" customHeight="1" thickBot="1">
      <c r="C44" s="506" t="s">
        <v>87</v>
      </c>
      <c r="D44" s="808"/>
      <c r="E44" s="807" t="s">
        <v>16</v>
      </c>
      <c r="F44" s="807" t="s">
        <v>16</v>
      </c>
      <c r="G44" s="807" t="s">
        <v>16</v>
      </c>
      <c r="H44" s="508"/>
      <c r="I44" s="508"/>
      <c r="J44" s="508"/>
      <c r="K44" s="508"/>
      <c r="L44" s="508"/>
      <c r="M44" s="508"/>
      <c r="N44" s="508"/>
      <c r="O44" s="508"/>
      <c r="P44" s="508"/>
      <c r="Q44" s="250"/>
      <c r="R44" s="250"/>
      <c r="S44" s="250"/>
      <c r="T44" s="250"/>
      <c r="U44" s="250"/>
      <c r="V44" s="250"/>
      <c r="W44" s="250"/>
      <c r="X44" s="250"/>
      <c r="Y44" s="250"/>
      <c r="Z44" s="250"/>
      <c r="AA44" s="250"/>
      <c r="AB44" s="250"/>
      <c r="AC44" s="1555"/>
      <c r="AD44" s="1556"/>
    </row>
    <row r="45" spans="1:32" s="10" customFormat="1" ht="31.5" customHeight="1">
      <c r="C45" s="23" t="s">
        <v>48</v>
      </c>
      <c r="D45" s="136" t="s">
        <v>120</v>
      </c>
      <c r="E45" s="805" t="s">
        <v>26</v>
      </c>
      <c r="F45" s="806" t="s">
        <v>47</v>
      </c>
      <c r="G45" s="805" t="s">
        <v>27</v>
      </c>
      <c r="H45" s="185">
        <v>0.89700000000000002</v>
      </c>
      <c r="I45" s="185">
        <v>0.873</v>
      </c>
      <c r="J45" s="804">
        <v>0.86899999999999999</v>
      </c>
      <c r="K45" s="185">
        <v>0.89700000000000002</v>
      </c>
      <c r="L45" s="185">
        <v>0.91704000000000008</v>
      </c>
      <c r="M45" s="803">
        <v>0.9</v>
      </c>
      <c r="N45" s="802">
        <v>0.86266528981839385</v>
      </c>
      <c r="O45" s="1335">
        <v>0.91</v>
      </c>
      <c r="P45" s="511">
        <v>0.94159999999999999</v>
      </c>
      <c r="Q45" s="512" t="s">
        <v>530</v>
      </c>
      <c r="R45" s="512">
        <v>0.96299999999999997</v>
      </c>
      <c r="S45" s="512">
        <v>0.95499999999999996</v>
      </c>
      <c r="T45" s="512">
        <v>0.93100000000000005</v>
      </c>
      <c r="U45" s="512">
        <v>0.93799999999999994</v>
      </c>
      <c r="V45" s="2005">
        <v>0.92100000000000004</v>
      </c>
      <c r="W45" s="2005">
        <v>0.82399999999999995</v>
      </c>
      <c r="X45" s="512"/>
      <c r="Y45" s="512"/>
      <c r="Z45" s="512"/>
      <c r="AA45" s="512"/>
      <c r="AB45" s="512"/>
      <c r="AC45" s="1550" t="s">
        <v>531</v>
      </c>
      <c r="AD45" s="610" t="s">
        <v>532</v>
      </c>
    </row>
    <row r="46" spans="1:32" s="10" customFormat="1" ht="32.25" customHeight="1">
      <c r="C46" s="23" t="s">
        <v>182</v>
      </c>
      <c r="D46" s="126" t="s">
        <v>120</v>
      </c>
      <c r="E46" s="801" t="s">
        <v>55</v>
      </c>
      <c r="F46" s="801" t="s">
        <v>47</v>
      </c>
      <c r="G46" s="801" t="s">
        <v>20</v>
      </c>
      <c r="H46" s="245">
        <v>49</v>
      </c>
      <c r="I46" s="245">
        <v>43</v>
      </c>
      <c r="J46" s="510">
        <v>46</v>
      </c>
      <c r="K46" s="158">
        <v>41</v>
      </c>
      <c r="L46" s="207">
        <v>45.222222222222221</v>
      </c>
      <c r="M46" s="236">
        <v>45</v>
      </c>
      <c r="N46" s="489">
        <v>46.2</v>
      </c>
      <c r="O46" s="489">
        <v>45</v>
      </c>
      <c r="P46" s="730">
        <v>52.679999999999993</v>
      </c>
      <c r="Q46" s="730">
        <v>50</v>
      </c>
      <c r="R46" s="730">
        <v>58.4</v>
      </c>
      <c r="S46" s="730">
        <v>47</v>
      </c>
      <c r="T46" s="730">
        <v>51</v>
      </c>
      <c r="U46" s="730">
        <v>57</v>
      </c>
      <c r="V46" s="730">
        <v>51</v>
      </c>
      <c r="W46" s="730">
        <v>53.1</v>
      </c>
      <c r="X46" s="730"/>
      <c r="Y46" s="730"/>
      <c r="Z46" s="730"/>
      <c r="AA46" s="730"/>
      <c r="AB46" s="730"/>
      <c r="AC46" s="563" t="s">
        <v>533</v>
      </c>
      <c r="AD46" s="1532"/>
    </row>
    <row r="47" spans="1:32" ht="31.5" customHeight="1" thickBot="1">
      <c r="C47" s="23" t="s">
        <v>88</v>
      </c>
      <c r="D47" s="800" t="s">
        <v>120</v>
      </c>
      <c r="E47" s="799" t="s">
        <v>26</v>
      </c>
      <c r="F47" s="799" t="s">
        <v>47</v>
      </c>
      <c r="G47" s="799" t="s">
        <v>27</v>
      </c>
      <c r="H47" s="261"/>
      <c r="I47" s="262"/>
      <c r="J47" s="262"/>
      <c r="K47" s="263"/>
      <c r="L47" s="263"/>
      <c r="M47" s="263">
        <v>0.99</v>
      </c>
      <c r="N47" s="798">
        <v>0.97512604713504458</v>
      </c>
      <c r="O47" s="798">
        <v>0.98899999999999999</v>
      </c>
      <c r="P47" s="178">
        <v>0.99845714285714293</v>
      </c>
      <c r="Q47" s="728">
        <v>0.99</v>
      </c>
      <c r="R47" s="728">
        <v>0.99919999999999998</v>
      </c>
      <c r="S47" s="728">
        <v>1</v>
      </c>
      <c r="T47" s="728">
        <v>1</v>
      </c>
      <c r="U47" s="728">
        <v>1</v>
      </c>
      <c r="V47" s="2006">
        <v>1</v>
      </c>
      <c r="W47" s="2006">
        <v>1</v>
      </c>
      <c r="X47" s="728"/>
      <c r="Y47" s="728"/>
      <c r="Z47" s="728"/>
      <c r="AA47" s="728"/>
      <c r="AB47" s="728"/>
      <c r="AC47" s="561"/>
      <c r="AD47" s="1536"/>
    </row>
    <row r="48" spans="1:32" s="146" customFormat="1" ht="31.5" customHeight="1" thickBot="1">
      <c r="C48" s="1593" t="s">
        <v>155</v>
      </c>
      <c r="D48" s="1594"/>
      <c r="E48" s="1595" t="s">
        <v>16</v>
      </c>
      <c r="F48" s="1595" t="s">
        <v>16</v>
      </c>
      <c r="G48" s="1595" t="s">
        <v>16</v>
      </c>
      <c r="H48" s="1453"/>
      <c r="I48" s="1453"/>
      <c r="J48" s="1453"/>
      <c r="K48" s="1453"/>
      <c r="L48" s="1453"/>
      <c r="M48" s="1453"/>
      <c r="N48" s="1453"/>
      <c r="O48" s="1453"/>
      <c r="P48" s="1453"/>
      <c r="Q48" s="1453"/>
      <c r="R48" s="1453"/>
      <c r="S48" s="1453"/>
      <c r="T48" s="1453"/>
      <c r="U48" s="1453"/>
      <c r="V48" s="1453"/>
      <c r="W48" s="1453"/>
      <c r="X48" s="1453"/>
      <c r="Y48" s="1453"/>
      <c r="Z48" s="1453"/>
      <c r="AA48" s="1453"/>
      <c r="AB48" s="1453"/>
      <c r="AC48" s="1964"/>
      <c r="AD48" s="1951"/>
    </row>
    <row r="49" spans="1:30" s="265" customFormat="1" ht="39.9" customHeight="1">
      <c r="C49" s="147" t="s">
        <v>425</v>
      </c>
      <c r="D49" s="839"/>
      <c r="E49" s="796" t="s">
        <v>26</v>
      </c>
      <c r="F49" s="797" t="s">
        <v>148</v>
      </c>
      <c r="G49" s="796" t="s">
        <v>27</v>
      </c>
      <c r="H49" s="1953"/>
      <c r="I49" s="1953"/>
      <c r="J49" s="1953"/>
      <c r="K49" s="513"/>
      <c r="L49" s="513"/>
      <c r="M49" s="1954"/>
      <c r="N49" s="1950">
        <v>1</v>
      </c>
      <c r="O49" s="1968">
        <v>0.87</v>
      </c>
      <c r="P49" s="388">
        <v>0.86799999999999999</v>
      </c>
      <c r="Q49" s="2247">
        <v>0.90600000000000003</v>
      </c>
      <c r="R49" s="2247">
        <v>0.85699999999999998</v>
      </c>
      <c r="S49" s="2247">
        <v>0.77400000000000002</v>
      </c>
      <c r="T49" s="2247">
        <v>0.79300000000000004</v>
      </c>
      <c r="U49" s="2247">
        <v>0.82699999999999996</v>
      </c>
      <c r="V49" s="2247">
        <v>0.81299999999999994</v>
      </c>
      <c r="W49" s="2247">
        <v>0.84499999999999997</v>
      </c>
      <c r="X49" s="514"/>
      <c r="Y49" s="514"/>
      <c r="Z49" s="514"/>
      <c r="AA49" s="514"/>
      <c r="AB49" s="514"/>
      <c r="AC49" s="1543" t="s">
        <v>534</v>
      </c>
      <c r="AD49" s="1531" t="s">
        <v>535</v>
      </c>
    </row>
    <row r="50" spans="1:30" ht="39.9" customHeight="1">
      <c r="C50" s="23" t="s">
        <v>260</v>
      </c>
      <c r="D50" s="836"/>
      <c r="E50" s="794" t="s">
        <v>26</v>
      </c>
      <c r="F50" s="795" t="s">
        <v>216</v>
      </c>
      <c r="G50" s="794" t="s">
        <v>27</v>
      </c>
      <c r="H50" s="162"/>
      <c r="I50" s="162"/>
      <c r="J50" s="162"/>
      <c r="K50" s="375"/>
      <c r="L50" s="162"/>
      <c r="M50" s="206"/>
      <c r="N50" s="210">
        <v>0.83708333333333351</v>
      </c>
      <c r="O50" s="1965">
        <v>0.85</v>
      </c>
      <c r="P50" s="469">
        <v>0.79200000000000004</v>
      </c>
      <c r="Q50" s="432">
        <v>0.82399999999999995</v>
      </c>
      <c r="R50" s="432">
        <v>0.77300000000000002</v>
      </c>
      <c r="S50" s="432">
        <v>0.755</v>
      </c>
      <c r="T50" s="432">
        <v>0.77700000000000002</v>
      </c>
      <c r="U50" s="432">
        <v>0.78800000000000003</v>
      </c>
      <c r="V50" s="432">
        <v>0.75600000000000001</v>
      </c>
      <c r="W50" s="432">
        <v>0.873</v>
      </c>
      <c r="X50" s="210"/>
      <c r="Y50" s="210"/>
      <c r="Z50" s="210"/>
      <c r="AA50" s="210"/>
      <c r="AB50" s="210"/>
      <c r="AC50" s="1586" t="s">
        <v>536</v>
      </c>
      <c r="AD50" s="1532" t="s">
        <v>537</v>
      </c>
    </row>
    <row r="51" spans="1:30" s="265" customFormat="1" ht="39.9" customHeight="1" thickBot="1">
      <c r="C51" s="23" t="s">
        <v>426</v>
      </c>
      <c r="D51" s="836"/>
      <c r="E51" s="794" t="s">
        <v>57</v>
      </c>
      <c r="F51" s="795" t="s">
        <v>148</v>
      </c>
      <c r="G51" s="794" t="s">
        <v>27</v>
      </c>
      <c r="H51" s="189"/>
      <c r="I51" s="189"/>
      <c r="J51" s="189"/>
      <c r="K51" s="373"/>
      <c r="L51" s="373"/>
      <c r="M51" s="1150"/>
      <c r="N51" s="1404"/>
      <c r="O51" s="1966">
        <v>800</v>
      </c>
      <c r="P51" s="1967">
        <v>482.3</v>
      </c>
      <c r="Q51" s="2141">
        <v>482.3</v>
      </c>
      <c r="R51" s="2141">
        <v>83</v>
      </c>
      <c r="S51" s="2141">
        <v>59</v>
      </c>
      <c r="T51" s="2141">
        <v>205</v>
      </c>
      <c r="U51" s="2141">
        <v>197</v>
      </c>
      <c r="V51" s="2141">
        <v>123</v>
      </c>
      <c r="W51" s="2141">
        <v>122</v>
      </c>
      <c r="X51" s="1098"/>
      <c r="Y51" s="1098"/>
      <c r="Z51" s="1098"/>
      <c r="AA51" s="1098"/>
      <c r="AB51" s="1098"/>
      <c r="AC51" s="1544" t="s">
        <v>538</v>
      </c>
      <c r="AD51" s="1532"/>
    </row>
    <row r="52" spans="1:30" s="1592" customFormat="1" ht="39.9" customHeight="1" thickBot="1">
      <c r="A52" s="1591"/>
      <c r="B52" s="2259"/>
      <c r="C52" s="23" t="s">
        <v>399</v>
      </c>
      <c r="D52" s="836"/>
      <c r="E52" s="794" t="s">
        <v>57</v>
      </c>
      <c r="F52" s="795"/>
      <c r="G52" s="794"/>
      <c r="H52" s="464"/>
      <c r="I52" s="464"/>
      <c r="J52" s="464"/>
      <c r="K52" s="210"/>
      <c r="L52" s="210"/>
      <c r="M52" s="1153"/>
      <c r="N52" s="1404"/>
      <c r="O52" s="1966">
        <v>2.5</v>
      </c>
      <c r="P52" s="1967">
        <v>3.0000000000000004</v>
      </c>
      <c r="Q52" s="1715">
        <v>5.4</v>
      </c>
      <c r="R52" s="1715">
        <v>3.2</v>
      </c>
      <c r="S52" s="1715">
        <v>3</v>
      </c>
      <c r="T52" s="1715">
        <v>1.4</v>
      </c>
      <c r="U52" s="1715">
        <v>2</v>
      </c>
      <c r="V52" s="1715">
        <v>2.9</v>
      </c>
      <c r="W52" s="1715">
        <v>3.7</v>
      </c>
      <c r="X52" s="723"/>
      <c r="Y52" s="723"/>
      <c r="Z52" s="723"/>
      <c r="AA52" s="723"/>
      <c r="AB52" s="723"/>
      <c r="AC52" s="1544"/>
      <c r="AD52" s="1532"/>
    </row>
    <row r="53" spans="1:30" ht="31.5" customHeight="1">
      <c r="C53" s="23" t="s">
        <v>395</v>
      </c>
      <c r="D53" s="836"/>
      <c r="E53" s="794" t="s">
        <v>26</v>
      </c>
      <c r="F53" s="795"/>
      <c r="G53" s="794"/>
      <c r="H53" s="158"/>
      <c r="I53" s="158"/>
      <c r="J53" s="158"/>
      <c r="K53" s="159"/>
      <c r="L53" s="159"/>
      <c r="M53" s="162"/>
      <c r="N53" s="1472"/>
      <c r="O53" s="1965">
        <v>0.3</v>
      </c>
      <c r="P53" s="1468">
        <v>8.6285714285714299E-2</v>
      </c>
      <c r="Q53" s="695">
        <v>0.03</v>
      </c>
      <c r="R53" s="695">
        <v>6.5000000000000002E-2</v>
      </c>
      <c r="S53" s="695">
        <v>0.129</v>
      </c>
      <c r="T53" s="695">
        <v>0.105</v>
      </c>
      <c r="U53" s="695">
        <v>0.104</v>
      </c>
      <c r="V53" s="695">
        <v>0.104</v>
      </c>
      <c r="W53" s="695">
        <v>6.7000000000000004E-2</v>
      </c>
      <c r="X53" s="1167"/>
      <c r="Y53" s="1167"/>
      <c r="Z53" s="1167"/>
      <c r="AA53" s="1167"/>
      <c r="AB53" s="1167"/>
      <c r="AC53" s="1586"/>
      <c r="AD53" s="1532"/>
    </row>
    <row r="54" spans="1:30" ht="34.5" customHeight="1">
      <c r="C54" s="1462" t="s">
        <v>398</v>
      </c>
      <c r="D54" s="836"/>
      <c r="E54" s="794" t="s">
        <v>26</v>
      </c>
      <c r="F54" s="795"/>
      <c r="G54" s="794"/>
      <c r="H54" s="189"/>
      <c r="I54" s="189"/>
      <c r="J54" s="189"/>
      <c r="K54" s="373"/>
      <c r="L54" s="373"/>
      <c r="M54" s="1150"/>
      <c r="N54" s="1404"/>
      <c r="O54" s="1965">
        <v>0.98</v>
      </c>
      <c r="P54" s="469">
        <v>0.70599999999999996</v>
      </c>
      <c r="Q54" s="695">
        <v>0.72599999999999998</v>
      </c>
      <c r="R54" s="695">
        <v>0.68899999999999995</v>
      </c>
      <c r="S54" s="695">
        <v>0.68899999999999995</v>
      </c>
      <c r="T54" s="695">
        <v>0.70799999999999996</v>
      </c>
      <c r="U54" s="695">
        <v>0.70599999999999996</v>
      </c>
      <c r="V54" s="695">
        <v>0.68</v>
      </c>
      <c r="W54" s="695">
        <v>0.68</v>
      </c>
      <c r="X54" s="210"/>
      <c r="Y54" s="210"/>
      <c r="Z54" s="210"/>
      <c r="AA54" s="210"/>
      <c r="AB54" s="210"/>
      <c r="AC54" s="1544"/>
      <c r="AD54" s="1532"/>
    </row>
    <row r="55" spans="1:30" ht="39.9" customHeight="1" thickBot="1">
      <c r="C55" s="172" t="s">
        <v>396</v>
      </c>
      <c r="D55" s="1959"/>
      <c r="E55" s="848" t="s">
        <v>26</v>
      </c>
      <c r="F55" s="849"/>
      <c r="G55" s="848"/>
      <c r="H55" s="858"/>
      <c r="I55" s="858"/>
      <c r="J55" s="858"/>
      <c r="K55" s="728"/>
      <c r="L55" s="728"/>
      <c r="M55" s="1897"/>
      <c r="N55" s="1960"/>
      <c r="O55" s="1969">
        <v>1</v>
      </c>
      <c r="P55" s="857">
        <v>1</v>
      </c>
      <c r="Q55" s="568">
        <v>0.95</v>
      </c>
      <c r="R55" s="568">
        <v>0.9</v>
      </c>
      <c r="S55" s="568">
        <v>0.9</v>
      </c>
      <c r="T55" s="568">
        <v>0.96</v>
      </c>
      <c r="U55" s="568">
        <v>0.92</v>
      </c>
      <c r="V55" s="568">
        <v>1</v>
      </c>
      <c r="W55" s="568">
        <v>1</v>
      </c>
      <c r="X55" s="178"/>
      <c r="Y55" s="178"/>
      <c r="Z55" s="178"/>
      <c r="AA55" s="178"/>
      <c r="AB55" s="178"/>
      <c r="AC55" s="1562"/>
      <c r="AD55" s="1536"/>
    </row>
    <row r="56" spans="1:30">
      <c r="C56" s="265"/>
      <c r="D56" s="265"/>
      <c r="E56" s="265"/>
      <c r="F56" s="266"/>
      <c r="G56" s="265"/>
      <c r="H56" s="267"/>
      <c r="I56" s="265"/>
      <c r="J56" s="265"/>
      <c r="K56" s="265"/>
      <c r="L56" s="265"/>
      <c r="M56" s="265"/>
      <c r="N56" s="265"/>
      <c r="O56" s="265"/>
      <c r="P56" s="265"/>
      <c r="Q56" s="789"/>
      <c r="R56" s="265"/>
      <c r="S56" s="265"/>
      <c r="T56" s="265"/>
      <c r="U56" s="265"/>
      <c r="V56" s="265"/>
      <c r="W56" s="265"/>
      <c r="X56" s="265"/>
      <c r="Y56" s="268"/>
      <c r="Z56" s="265"/>
      <c r="AA56" s="265"/>
      <c r="AB56" s="265"/>
      <c r="AC56" s="265"/>
      <c r="AD56" s="265"/>
    </row>
    <row r="57" spans="1:30">
      <c r="C57" s="265"/>
      <c r="D57" s="265"/>
      <c r="E57" s="265"/>
      <c r="F57" s="266"/>
      <c r="G57" s="265"/>
      <c r="H57" s="267"/>
      <c r="I57" s="265"/>
      <c r="J57" s="265"/>
      <c r="K57" s="265"/>
      <c r="L57" s="265"/>
      <c r="Q57" s="2273">
        <f>Q38/600</f>
        <v>10.685</v>
      </c>
      <c r="S57" s="265"/>
      <c r="T57" s="265"/>
      <c r="U57" s="265"/>
      <c r="V57" s="265"/>
      <c r="W57" s="265"/>
      <c r="X57" s="265"/>
      <c r="Y57" s="265"/>
      <c r="Z57" s="265"/>
      <c r="AA57" s="265"/>
      <c r="AB57" s="265"/>
      <c r="AC57" s="265"/>
    </row>
    <row r="58" spans="1:30" s="26" customFormat="1" ht="22.5" customHeight="1">
      <c r="C58" s="269"/>
      <c r="D58" s="269"/>
      <c r="E58" s="269"/>
      <c r="F58" s="266"/>
      <c r="G58" s="269"/>
      <c r="H58" s="270"/>
      <c r="I58" s="269"/>
      <c r="J58" s="269"/>
      <c r="K58" s="269"/>
      <c r="L58" s="269"/>
      <c r="M58" s="269"/>
      <c r="N58" s="269"/>
      <c r="O58" s="269"/>
      <c r="P58" s="269"/>
      <c r="Q58" s="2272">
        <f>Q34/600</f>
        <v>1.8558871566157034</v>
      </c>
      <c r="R58" s="2272">
        <f t="shared" ref="R58:W58" si="0">R34/600</f>
        <v>1.7087305852063595</v>
      </c>
      <c r="S58" s="2272">
        <f t="shared" si="0"/>
        <v>1.5898092128039822</v>
      </c>
      <c r="T58" s="2272">
        <f t="shared" si="0"/>
        <v>1.6062949879788533</v>
      </c>
      <c r="U58" s="2272">
        <f t="shared" si="0"/>
        <v>1.6617580842511082</v>
      </c>
      <c r="V58" s="2272">
        <f t="shared" si="0"/>
        <v>1.61210749067912</v>
      </c>
      <c r="W58" s="2272">
        <f t="shared" si="0"/>
        <v>1.4891244819607696</v>
      </c>
      <c r="X58" s="269"/>
      <c r="Y58" s="269"/>
      <c r="Z58" s="269"/>
      <c r="AA58" s="269"/>
      <c r="AB58" s="269"/>
      <c r="AC58" s="269"/>
      <c r="AD58" s="26">
        <v>92000000</v>
      </c>
    </row>
    <row r="59" spans="1:30" s="26" customFormat="1" ht="22.5" customHeight="1">
      <c r="C59" s="269"/>
      <c r="D59" s="269"/>
      <c r="E59" s="269"/>
      <c r="F59" s="266"/>
      <c r="G59" s="269"/>
      <c r="H59" s="270"/>
      <c r="I59" s="269"/>
      <c r="J59" s="269"/>
      <c r="K59" s="269"/>
      <c r="L59" s="269"/>
      <c r="M59" s="269"/>
      <c r="Q59" s="1357"/>
      <c r="S59" s="269"/>
      <c r="T59" s="269"/>
      <c r="U59" s="269"/>
      <c r="V59" s="269"/>
      <c r="W59" s="269"/>
      <c r="X59" s="269"/>
      <c r="Y59" s="269"/>
      <c r="Z59" s="269"/>
      <c r="AA59" s="269"/>
      <c r="AB59" s="269"/>
      <c r="AC59" s="269"/>
      <c r="AD59" s="26">
        <v>85000000</v>
      </c>
    </row>
    <row r="60" spans="1:30" s="26" customFormat="1" ht="22.5" customHeight="1">
      <c r="C60" s="269"/>
      <c r="D60" s="269"/>
      <c r="E60" s="269"/>
      <c r="F60" s="266"/>
      <c r="G60" s="269"/>
      <c r="H60" s="270"/>
      <c r="I60" s="269"/>
      <c r="J60" s="269"/>
      <c r="K60" s="269"/>
      <c r="L60" s="269"/>
      <c r="M60" s="269"/>
      <c r="Q60" s="1357"/>
      <c r="S60" s="269"/>
      <c r="T60" s="269"/>
      <c r="U60" s="269"/>
      <c r="V60" s="269"/>
      <c r="W60" s="269"/>
      <c r="X60" s="269"/>
      <c r="Y60" s="269"/>
      <c r="Z60" s="269"/>
      <c r="AA60" s="2829"/>
      <c r="AB60" s="2829"/>
      <c r="AC60" s="739"/>
      <c r="AD60" s="26">
        <v>81000000</v>
      </c>
    </row>
    <row r="61" spans="1:30" ht="22.5" customHeight="1">
      <c r="C61" s="265"/>
      <c r="D61" s="265"/>
      <c r="E61" s="265"/>
      <c r="F61" s="265"/>
      <c r="G61" s="265"/>
      <c r="H61" s="265"/>
      <c r="I61" s="265"/>
      <c r="J61" s="265"/>
      <c r="K61" s="265"/>
      <c r="L61" s="265"/>
      <c r="M61" s="265"/>
      <c r="N61" s="1238"/>
      <c r="O61" s="1238"/>
      <c r="P61" s="1238"/>
      <c r="Q61" s="1358"/>
      <c r="R61" s="1238"/>
      <c r="S61" s="1238"/>
      <c r="T61" s="1238"/>
      <c r="U61" s="1238"/>
      <c r="V61" s="1238"/>
      <c r="W61" s="1238"/>
      <c r="X61" s="1238"/>
      <c r="Y61" s="1238"/>
      <c r="Z61" s="1238"/>
      <c r="AA61" s="265"/>
      <c r="AB61" s="269"/>
      <c r="AC61" s="269"/>
      <c r="AD61" s="452">
        <v>54000000</v>
      </c>
    </row>
    <row r="62" spans="1:30" ht="13.8">
      <c r="C62" s="265"/>
      <c r="D62" s="265"/>
      <c r="E62" s="265"/>
      <c r="F62" s="265"/>
      <c r="G62" s="265"/>
      <c r="H62" s="265"/>
      <c r="I62" s="265"/>
      <c r="J62" s="265"/>
      <c r="K62" s="265"/>
      <c r="L62" s="265"/>
      <c r="M62" s="265"/>
      <c r="N62" s="1238"/>
      <c r="O62" s="1238"/>
      <c r="P62" s="1238"/>
      <c r="Q62" s="1358"/>
      <c r="R62" s="1238"/>
      <c r="S62" s="1238"/>
      <c r="T62" s="1238"/>
      <c r="U62" s="1238"/>
      <c r="V62" s="1238"/>
      <c r="W62" s="1238"/>
      <c r="X62" s="1238"/>
      <c r="Y62" s="1238"/>
      <c r="Z62" s="1238"/>
      <c r="AA62" s="265"/>
      <c r="AB62" s="265"/>
      <c r="AC62" s="265"/>
      <c r="AD62" s="272">
        <f>AD61/AD60</f>
        <v>0.66666666666666663</v>
      </c>
    </row>
    <row r="63" spans="1:30" ht="13.8">
      <c r="C63" s="265"/>
      <c r="D63" s="265"/>
      <c r="E63" s="265"/>
      <c r="F63" s="265"/>
      <c r="G63" s="265"/>
      <c r="H63" s="265"/>
      <c r="I63" s="265"/>
      <c r="J63" s="265"/>
      <c r="K63" s="265"/>
      <c r="L63" s="265"/>
      <c r="M63" s="265"/>
      <c r="N63" s="1238"/>
      <c r="O63" s="1238"/>
      <c r="P63" s="1238"/>
      <c r="Q63" s="1358"/>
      <c r="R63" s="1238"/>
      <c r="S63" s="1238"/>
      <c r="T63" s="1238"/>
      <c r="U63" s="1238"/>
      <c r="V63" s="1238"/>
      <c r="W63" s="1238"/>
      <c r="X63" s="1238"/>
      <c r="Y63" s="1238"/>
      <c r="Z63" s="1238"/>
      <c r="AA63" s="265"/>
      <c r="AB63" s="265"/>
      <c r="AC63" s="265"/>
    </row>
    <row r="64" spans="1:30">
      <c r="C64" s="265"/>
      <c r="D64" s="265"/>
      <c r="E64" s="265"/>
      <c r="F64" s="266"/>
      <c r="G64" s="265"/>
      <c r="H64" s="267"/>
      <c r="I64" s="265"/>
      <c r="J64" s="265"/>
      <c r="K64" s="265"/>
      <c r="L64" s="265"/>
      <c r="M64" s="265"/>
      <c r="N64" s="265"/>
      <c r="O64" s="265"/>
      <c r="P64" s="273"/>
      <c r="Q64" s="1359"/>
      <c r="R64" s="265"/>
      <c r="S64" s="265"/>
      <c r="T64" s="265"/>
      <c r="U64" s="265"/>
      <c r="V64" s="265"/>
      <c r="W64" s="265"/>
      <c r="X64" s="265"/>
      <c r="Y64" s="265"/>
      <c r="Z64" s="265"/>
      <c r="AA64" s="265"/>
      <c r="AB64" s="265"/>
      <c r="AC64" s="265"/>
    </row>
    <row r="65" spans="3:29" ht="21" thickBot="1">
      <c r="C65" s="265"/>
      <c r="D65" s="265"/>
      <c r="E65" s="265"/>
      <c r="F65" s="266"/>
      <c r="G65" s="265"/>
      <c r="H65" s="267"/>
      <c r="I65" s="265"/>
      <c r="J65" s="265"/>
      <c r="K65" s="265"/>
      <c r="L65" s="265"/>
      <c r="M65" s="265"/>
      <c r="N65" s="1192"/>
      <c r="O65" s="1193"/>
      <c r="P65" s="1193"/>
      <c r="Q65" s="1360"/>
      <c r="R65" s="1193"/>
      <c r="S65" s="1193"/>
      <c r="T65" s="1188"/>
      <c r="U65" s="265"/>
      <c r="V65" s="265"/>
      <c r="W65" s="265"/>
      <c r="X65" s="265"/>
      <c r="Y65" s="265"/>
      <c r="Z65" s="265"/>
      <c r="AA65" s="265"/>
      <c r="AB65" s="265"/>
      <c r="AC65" s="265"/>
    </row>
    <row r="66" spans="3:29" ht="18" thickBot="1">
      <c r="C66" s="265"/>
      <c r="D66" s="265"/>
      <c r="E66" s="265"/>
      <c r="F66" s="266"/>
      <c r="G66" s="265"/>
      <c r="H66" s="267"/>
      <c r="I66" s="265"/>
      <c r="J66" s="265"/>
      <c r="K66" s="265"/>
      <c r="L66" s="265"/>
      <c r="M66" s="265"/>
      <c r="N66" s="1189"/>
      <c r="O66" s="1190"/>
      <c r="P66" s="1190"/>
      <c r="Q66" s="1361"/>
      <c r="R66" s="1190"/>
      <c r="S66" s="1191"/>
      <c r="T66" s="1190"/>
      <c r="U66" s="265"/>
      <c r="V66" s="275"/>
      <c r="W66" s="265"/>
      <c r="X66" s="265"/>
      <c r="Y66" s="265"/>
      <c r="Z66" s="265"/>
      <c r="AA66" s="265"/>
      <c r="AB66" s="265"/>
      <c r="AC66" s="265"/>
    </row>
    <row r="67" spans="3:29">
      <c r="C67" s="265"/>
      <c r="D67" s="265"/>
      <c r="E67" s="265"/>
      <c r="F67" s="266"/>
      <c r="G67" s="265"/>
      <c r="H67" s="267"/>
      <c r="I67" s="265"/>
      <c r="J67" s="265"/>
      <c r="K67" s="265"/>
      <c r="L67" s="265"/>
      <c r="M67" s="265"/>
      <c r="N67" s="265"/>
      <c r="O67" s="265"/>
      <c r="P67" s="265"/>
      <c r="Q67" s="1362"/>
      <c r="R67" s="276"/>
      <c r="S67" s="276"/>
      <c r="T67" s="276"/>
      <c r="U67" s="276"/>
      <c r="V67" s="276"/>
      <c r="W67" s="276"/>
      <c r="X67" s="276"/>
      <c r="Y67" s="276"/>
      <c r="Z67" s="276"/>
      <c r="AA67" s="265"/>
      <c r="AB67" s="265"/>
      <c r="AC67" s="265"/>
    </row>
    <row r="68" spans="3:29">
      <c r="C68" s="265"/>
      <c r="D68" s="265"/>
      <c r="E68" s="265"/>
      <c r="F68" s="266"/>
      <c r="G68" s="265"/>
      <c r="H68" s="267"/>
      <c r="I68" s="265"/>
      <c r="J68" s="265"/>
      <c r="K68" s="265"/>
      <c r="L68" s="265"/>
      <c r="M68" s="265"/>
      <c r="N68" s="265"/>
      <c r="O68" s="265"/>
      <c r="P68" s="265"/>
      <c r="Q68" s="1359"/>
      <c r="R68" s="265"/>
      <c r="S68" s="265"/>
      <c r="T68" s="265"/>
      <c r="U68" s="265"/>
      <c r="V68" s="265"/>
      <c r="W68" s="265"/>
      <c r="X68" s="265"/>
      <c r="Y68" s="265"/>
      <c r="Z68" s="265"/>
      <c r="AA68" s="265"/>
      <c r="AB68" s="265"/>
      <c r="AC68" s="265"/>
    </row>
    <row r="69" spans="3:29">
      <c r="C69" s="265"/>
      <c r="D69" s="265"/>
      <c r="E69" s="265"/>
      <c r="F69" s="266"/>
      <c r="G69" s="265"/>
      <c r="H69" s="267"/>
      <c r="I69" s="265"/>
      <c r="J69" s="265"/>
      <c r="K69" s="265"/>
      <c r="L69" s="265"/>
      <c r="M69" s="265"/>
      <c r="N69" s="265"/>
      <c r="O69" s="265"/>
      <c r="P69" s="265"/>
      <c r="Q69" s="1359"/>
      <c r="R69" s="265"/>
      <c r="S69" s="265"/>
      <c r="T69" s="276"/>
      <c r="U69" s="276"/>
      <c r="V69" s="276"/>
      <c r="W69" s="276"/>
      <c r="X69" s="276"/>
      <c r="Y69" s="276"/>
      <c r="Z69" s="276"/>
      <c r="AA69" s="265"/>
      <c r="AB69" s="265"/>
      <c r="AC69" s="265"/>
    </row>
    <row r="70" spans="3:29">
      <c r="C70" s="265"/>
      <c r="D70" s="265"/>
      <c r="E70" s="265"/>
      <c r="F70" s="266"/>
      <c r="G70" s="265"/>
      <c r="H70" s="267"/>
      <c r="I70" s="265"/>
      <c r="J70" s="265"/>
      <c r="K70" s="265"/>
      <c r="L70" s="265"/>
      <c r="M70" s="265"/>
      <c r="N70" s="265"/>
      <c r="O70" s="265"/>
      <c r="P70" s="265"/>
      <c r="Q70" s="1359"/>
      <c r="R70" s="265">
        <v>1000</v>
      </c>
      <c r="S70" s="265"/>
      <c r="T70" s="265"/>
      <c r="U70" s="265"/>
      <c r="V70" s="265"/>
      <c r="W70" s="265"/>
      <c r="X70" s="265"/>
      <c r="Y70" s="265"/>
      <c r="Z70" s="265"/>
      <c r="AA70" s="265"/>
      <c r="AB70" s="265"/>
      <c r="AC70" s="265"/>
    </row>
    <row r="71" spans="3:29">
      <c r="C71" s="265"/>
      <c r="D71" s="265"/>
      <c r="E71" s="265"/>
      <c r="F71" s="266"/>
      <c r="G71" s="265"/>
      <c r="H71" s="267"/>
      <c r="I71" s="265"/>
      <c r="J71" s="265"/>
      <c r="K71" s="265"/>
      <c r="L71" s="265"/>
      <c r="M71" s="265"/>
      <c r="N71" s="265"/>
      <c r="O71" s="265"/>
      <c r="P71" s="265"/>
      <c r="Q71" s="1359"/>
      <c r="R71" s="265"/>
      <c r="S71" s="265"/>
      <c r="T71" s="265"/>
      <c r="U71" s="265"/>
      <c r="V71" s="265"/>
      <c r="W71" s="265"/>
      <c r="X71" s="265"/>
      <c r="Y71" s="265"/>
      <c r="Z71" s="265"/>
      <c r="AA71" s="265"/>
      <c r="AB71" s="265"/>
      <c r="AC71" s="265"/>
    </row>
    <row r="72" spans="3:29">
      <c r="C72" s="265"/>
      <c r="D72" s="265"/>
      <c r="E72" s="265"/>
      <c r="F72" s="266"/>
      <c r="G72" s="265"/>
      <c r="H72" s="267"/>
      <c r="I72" s="265"/>
      <c r="J72" s="265"/>
      <c r="K72" s="265"/>
      <c r="L72" s="265"/>
      <c r="M72" s="265"/>
      <c r="N72" s="265"/>
      <c r="O72" s="265"/>
      <c r="P72" s="265"/>
      <c r="Q72" s="1359"/>
      <c r="R72" s="265"/>
      <c r="S72" s="265"/>
      <c r="T72" s="265"/>
      <c r="U72" s="265"/>
      <c r="V72" s="265"/>
      <c r="W72" s="265"/>
      <c r="X72" s="276"/>
      <c r="Y72" s="265"/>
      <c r="Z72" s="265"/>
      <c r="AA72" s="265"/>
      <c r="AB72" s="265"/>
      <c r="AC72" s="265"/>
    </row>
    <row r="73" spans="3:29">
      <c r="C73" s="265"/>
      <c r="D73" s="265"/>
      <c r="E73" s="265"/>
      <c r="F73" s="266"/>
      <c r="G73" s="265"/>
      <c r="H73" s="267"/>
      <c r="I73" s="265"/>
      <c r="J73" s="265"/>
      <c r="K73" s="265"/>
      <c r="L73" s="265"/>
      <c r="M73" s="265"/>
      <c r="N73" s="265"/>
      <c r="O73" s="265"/>
      <c r="P73" s="265"/>
      <c r="Q73" s="1359"/>
      <c r="R73" s="265"/>
      <c r="S73" s="265"/>
      <c r="T73" s="265"/>
      <c r="U73" s="265"/>
      <c r="V73" s="265"/>
      <c r="W73" s="265"/>
      <c r="X73" s="265"/>
      <c r="Y73" s="265"/>
      <c r="Z73" s="265"/>
      <c r="AA73" s="265"/>
      <c r="AB73" s="265"/>
      <c r="AC73" s="265"/>
    </row>
    <row r="76" spans="3:29">
      <c r="X76" s="279"/>
      <c r="Y76" s="27"/>
    </row>
    <row r="80" spans="3:29">
      <c r="N80" s="2830"/>
      <c r="O80" s="2830"/>
      <c r="P80" s="2830"/>
      <c r="Q80" s="2830"/>
      <c r="R80" s="2830"/>
    </row>
    <row r="88" spans="16:28">
      <c r="P88" s="1306"/>
      <c r="Q88" s="1363"/>
      <c r="R88" s="1306"/>
      <c r="S88" s="1306"/>
      <c r="T88" s="1306"/>
      <c r="U88" s="1306"/>
      <c r="V88" s="1306"/>
      <c r="W88" s="1306"/>
      <c r="X88" s="1306"/>
      <c r="Y88" s="1306"/>
      <c r="Z88" s="1306"/>
      <c r="AA88" s="1306"/>
      <c r="AB88" s="1306"/>
    </row>
    <row r="153" spans="3:30" s="252" customFormat="1" ht="20.100000000000001" customHeight="1">
      <c r="C153" s="2" t="str">
        <f>C3</f>
        <v>KEY PERFORMANCE INDICATOR</v>
      </c>
      <c r="D153" s="280"/>
      <c r="E153" s="3" t="s">
        <v>1</v>
      </c>
      <c r="F153" s="281" t="s">
        <v>2</v>
      </c>
      <c r="G153" s="4">
        <v>0</v>
      </c>
      <c r="H153" s="3" t="str">
        <f t="shared" ref="H153:N154" si="1">H3</f>
        <v>Act '09</v>
      </c>
      <c r="I153" s="3" t="str">
        <f t="shared" si="1"/>
        <v>Act '10</v>
      </c>
      <c r="J153" s="4" t="str">
        <f t="shared" si="1"/>
        <v>Act '11</v>
      </c>
      <c r="K153" s="4" t="str">
        <f t="shared" si="1"/>
        <v>Act '12</v>
      </c>
      <c r="L153" s="4" t="str">
        <f t="shared" si="1"/>
        <v>Act '13</v>
      </c>
      <c r="M153" s="4" t="str">
        <f t="shared" si="1"/>
        <v>Act '14</v>
      </c>
      <c r="N153" s="2" t="str">
        <f t="shared" si="1"/>
        <v>Act '15</v>
      </c>
      <c r="O153" s="1316"/>
      <c r="P153" s="282" t="str">
        <f t="shared" ref="P153:AB153" si="2">P3</f>
        <v>YTD '16</v>
      </c>
      <c r="Q153" s="280" t="str">
        <f t="shared" si="2"/>
        <v>Jan</v>
      </c>
      <c r="R153" s="3" t="str">
        <f t="shared" si="2"/>
        <v>Feb</v>
      </c>
      <c r="S153" s="3" t="str">
        <f t="shared" si="2"/>
        <v>Mar</v>
      </c>
      <c r="T153" s="3" t="str">
        <f t="shared" si="2"/>
        <v>Apr</v>
      </c>
      <c r="U153" s="3" t="str">
        <f t="shared" si="2"/>
        <v>May</v>
      </c>
      <c r="V153" s="3" t="str">
        <f t="shared" si="2"/>
        <v>Jun</v>
      </c>
      <c r="W153" s="3" t="str">
        <f t="shared" si="2"/>
        <v>Jul</v>
      </c>
      <c r="X153" s="3" t="str">
        <f t="shared" si="2"/>
        <v>Aug</v>
      </c>
      <c r="Y153" s="3" t="str">
        <f t="shared" si="2"/>
        <v>Sep</v>
      </c>
      <c r="Z153" s="3" t="str">
        <f t="shared" si="2"/>
        <v>Oct</v>
      </c>
      <c r="AA153" s="3" t="str">
        <f t="shared" si="2"/>
        <v>Nov</v>
      </c>
      <c r="AB153" s="4" t="str">
        <f t="shared" si="2"/>
        <v>Dec</v>
      </c>
      <c r="AC153" s="4"/>
      <c r="AD153" s="4"/>
    </row>
    <row r="154" spans="3:30" s="252" customFormat="1" ht="20.100000000000001" customHeight="1">
      <c r="C154" s="283" t="str">
        <f>C4</f>
        <v>SAFETY, HEALTH AND ENVIRONMENT</v>
      </c>
      <c r="D154" s="284"/>
      <c r="E154" s="285" t="s">
        <v>16</v>
      </c>
      <c r="F154" s="286" t="s">
        <v>16</v>
      </c>
      <c r="G154" s="287" t="s">
        <v>16</v>
      </c>
      <c r="H154" s="788">
        <f t="shared" si="1"/>
        <v>0</v>
      </c>
      <c r="I154" s="5">
        <f t="shared" si="1"/>
        <v>0</v>
      </c>
      <c r="J154" s="6">
        <f t="shared" si="1"/>
        <v>0</v>
      </c>
      <c r="K154" s="6">
        <f t="shared" si="1"/>
        <v>0</v>
      </c>
      <c r="L154" s="6">
        <f t="shared" si="1"/>
        <v>0</v>
      </c>
      <c r="M154" s="6">
        <f t="shared" si="1"/>
        <v>0</v>
      </c>
      <c r="N154" s="288">
        <f t="shared" si="1"/>
        <v>0</v>
      </c>
      <c r="O154" s="1317"/>
      <c r="P154" s="289">
        <f t="shared" ref="P154:AB154" si="3">P4</f>
        <v>0</v>
      </c>
      <c r="Q154" s="1364">
        <f t="shared" si="3"/>
        <v>0</v>
      </c>
      <c r="R154" s="5">
        <f t="shared" si="3"/>
        <v>0</v>
      </c>
      <c r="S154" s="5">
        <f t="shared" si="3"/>
        <v>0</v>
      </c>
      <c r="T154" s="5">
        <f t="shared" si="3"/>
        <v>0</v>
      </c>
      <c r="U154" s="5">
        <f t="shared" si="3"/>
        <v>0</v>
      </c>
      <c r="V154" s="5">
        <f t="shared" si="3"/>
        <v>0</v>
      </c>
      <c r="W154" s="5">
        <f t="shared" si="3"/>
        <v>0</v>
      </c>
      <c r="X154" s="5">
        <f t="shared" si="3"/>
        <v>0</v>
      </c>
      <c r="Y154" s="5">
        <f t="shared" si="3"/>
        <v>0</v>
      </c>
      <c r="Z154" s="5">
        <f t="shared" si="3"/>
        <v>0</v>
      </c>
      <c r="AA154" s="5">
        <f t="shared" si="3"/>
        <v>0</v>
      </c>
      <c r="AB154" s="6">
        <f t="shared" si="3"/>
        <v>0</v>
      </c>
      <c r="AC154" s="6"/>
      <c r="AD154" s="6"/>
    </row>
    <row r="155" spans="3:30" s="10" customFormat="1" ht="20.100000000000001" customHeight="1">
      <c r="C155" s="7" t="str">
        <f t="shared" ref="C155:C163" si="4">C5&amp;" Target"</f>
        <v>Lost Time Injury frequency rate Target</v>
      </c>
      <c r="D155" s="118"/>
      <c r="E155" s="8" t="str">
        <f t="shared" ref="E155:G161" si="5">E5</f>
        <v>LTIFR</v>
      </c>
      <c r="F155" s="8" t="str">
        <f t="shared" si="5"/>
        <v>SHE</v>
      </c>
      <c r="G155" s="8" t="str">
        <f t="shared" si="5"/>
        <v>&lt;</v>
      </c>
      <c r="H155" s="291">
        <f t="shared" ref="H155:N163" si="6">$N5</f>
        <v>2.5</v>
      </c>
      <c r="I155" s="291">
        <f t="shared" si="6"/>
        <v>2.5</v>
      </c>
      <c r="J155" s="292">
        <f t="shared" si="6"/>
        <v>2.5</v>
      </c>
      <c r="K155" s="292">
        <f t="shared" si="6"/>
        <v>2.5</v>
      </c>
      <c r="L155" s="292">
        <f t="shared" si="6"/>
        <v>2.5</v>
      </c>
      <c r="M155" s="292">
        <f t="shared" si="6"/>
        <v>2.5</v>
      </c>
      <c r="N155" s="293">
        <f t="shared" si="6"/>
        <v>2.5</v>
      </c>
      <c r="O155" s="1329"/>
      <c r="P155" s="294">
        <f t="shared" ref="P155:AB155" si="7">$N5</f>
        <v>2.5</v>
      </c>
      <c r="Q155" s="1365">
        <f t="shared" si="7"/>
        <v>2.5</v>
      </c>
      <c r="R155" s="28">
        <f t="shared" si="7"/>
        <v>2.5</v>
      </c>
      <c r="S155" s="28">
        <f t="shared" si="7"/>
        <v>2.5</v>
      </c>
      <c r="T155" s="28">
        <f t="shared" si="7"/>
        <v>2.5</v>
      </c>
      <c r="U155" s="28">
        <f t="shared" si="7"/>
        <v>2.5</v>
      </c>
      <c r="V155" s="28">
        <f t="shared" si="7"/>
        <v>2.5</v>
      </c>
      <c r="W155" s="28">
        <f t="shared" si="7"/>
        <v>2.5</v>
      </c>
      <c r="X155" s="28">
        <f t="shared" si="7"/>
        <v>2.5</v>
      </c>
      <c r="Y155" s="28">
        <f t="shared" si="7"/>
        <v>2.5</v>
      </c>
      <c r="Z155" s="295">
        <f t="shared" si="7"/>
        <v>2.5</v>
      </c>
      <c r="AA155" s="295">
        <f t="shared" si="7"/>
        <v>2.5</v>
      </c>
      <c r="AB155" s="9">
        <f t="shared" si="7"/>
        <v>2.5</v>
      </c>
      <c r="AC155" s="9"/>
      <c r="AD155" s="9"/>
    </row>
    <row r="156" spans="3:30" s="10" customFormat="1" ht="20.100000000000001" customHeight="1">
      <c r="C156" s="7" t="str">
        <f t="shared" si="4"/>
        <v>Recordable Injury frequency rate Target</v>
      </c>
      <c r="D156" s="118"/>
      <c r="E156" s="8" t="str">
        <f t="shared" si="5"/>
        <v>RIFR</v>
      </c>
      <c r="F156" s="296" t="str">
        <f t="shared" si="5"/>
        <v>SHE</v>
      </c>
      <c r="G156" s="297" t="str">
        <f t="shared" si="5"/>
        <v>&lt;</v>
      </c>
      <c r="H156" s="780">
        <f t="shared" si="6"/>
        <v>2.5</v>
      </c>
      <c r="I156" s="291">
        <f t="shared" si="6"/>
        <v>2.5</v>
      </c>
      <c r="J156" s="292">
        <f t="shared" si="6"/>
        <v>2.5</v>
      </c>
      <c r="K156" s="292">
        <f t="shared" si="6"/>
        <v>2.5</v>
      </c>
      <c r="L156" s="292">
        <f t="shared" si="6"/>
        <v>2.5</v>
      </c>
      <c r="M156" s="292">
        <f t="shared" si="6"/>
        <v>2.5</v>
      </c>
      <c r="N156" s="293">
        <f t="shared" si="6"/>
        <v>2.5</v>
      </c>
      <c r="O156" s="1329"/>
      <c r="P156" s="294">
        <f t="shared" ref="P156:AB156" si="8">$N6</f>
        <v>2.5</v>
      </c>
      <c r="Q156" s="1365">
        <f t="shared" si="8"/>
        <v>2.5</v>
      </c>
      <c r="R156" s="28">
        <f t="shared" si="8"/>
        <v>2.5</v>
      </c>
      <c r="S156" s="28">
        <f t="shared" si="8"/>
        <v>2.5</v>
      </c>
      <c r="T156" s="28">
        <f t="shared" si="8"/>
        <v>2.5</v>
      </c>
      <c r="U156" s="28">
        <f t="shared" si="8"/>
        <v>2.5</v>
      </c>
      <c r="V156" s="28">
        <f t="shared" si="8"/>
        <v>2.5</v>
      </c>
      <c r="W156" s="28">
        <f t="shared" si="8"/>
        <v>2.5</v>
      </c>
      <c r="X156" s="28">
        <f t="shared" si="8"/>
        <v>2.5</v>
      </c>
      <c r="Y156" s="28">
        <f t="shared" si="8"/>
        <v>2.5</v>
      </c>
      <c r="Z156" s="295">
        <f t="shared" si="8"/>
        <v>2.5</v>
      </c>
      <c r="AA156" s="295">
        <f t="shared" si="8"/>
        <v>2.5</v>
      </c>
      <c r="AB156" s="9">
        <f t="shared" si="8"/>
        <v>2.5</v>
      </c>
      <c r="AC156" s="9"/>
      <c r="AD156" s="9"/>
    </row>
    <row r="157" spans="3:30" s="10" customFormat="1" ht="20.100000000000001" customHeight="1">
      <c r="C157" s="7" t="str">
        <f t="shared" si="4"/>
        <v>Energy Consumption / ton of production Target</v>
      </c>
      <c r="D157" s="118"/>
      <c r="E157" s="8" t="str">
        <f t="shared" si="5"/>
        <v>GJ/T</v>
      </c>
      <c r="F157" s="296" t="str">
        <f t="shared" si="5"/>
        <v>SHE</v>
      </c>
      <c r="G157" s="297" t="str">
        <f t="shared" si="5"/>
        <v>&lt;</v>
      </c>
      <c r="H157" s="291">
        <f t="shared" si="6"/>
        <v>0.76500000000000012</v>
      </c>
      <c r="I157" s="291">
        <f t="shared" si="6"/>
        <v>0.76500000000000012</v>
      </c>
      <c r="J157" s="292">
        <f t="shared" si="6"/>
        <v>0.76500000000000012</v>
      </c>
      <c r="K157" s="292">
        <f t="shared" si="6"/>
        <v>0.76500000000000012</v>
      </c>
      <c r="L157" s="292">
        <f t="shared" si="6"/>
        <v>0.76500000000000012</v>
      </c>
      <c r="M157" s="292">
        <f t="shared" si="6"/>
        <v>0.76500000000000012</v>
      </c>
      <c r="N157" s="293">
        <f t="shared" si="6"/>
        <v>0.76500000000000012</v>
      </c>
      <c r="O157" s="1329"/>
      <c r="P157" s="294">
        <f t="shared" ref="P157:AB157" si="9">$N7</f>
        <v>0.76500000000000012</v>
      </c>
      <c r="Q157" s="1365">
        <f t="shared" si="9"/>
        <v>0.76500000000000012</v>
      </c>
      <c r="R157" s="28">
        <f t="shared" si="9"/>
        <v>0.76500000000000012</v>
      </c>
      <c r="S157" s="28">
        <f t="shared" si="9"/>
        <v>0.76500000000000012</v>
      </c>
      <c r="T157" s="28">
        <f t="shared" si="9"/>
        <v>0.76500000000000012</v>
      </c>
      <c r="U157" s="28">
        <f t="shared" si="9"/>
        <v>0.76500000000000012</v>
      </c>
      <c r="V157" s="28">
        <f t="shared" si="9"/>
        <v>0.76500000000000012</v>
      </c>
      <c r="W157" s="28">
        <f t="shared" si="9"/>
        <v>0.76500000000000012</v>
      </c>
      <c r="X157" s="28">
        <f t="shared" si="9"/>
        <v>0.76500000000000012</v>
      </c>
      <c r="Y157" s="28">
        <f t="shared" si="9"/>
        <v>0.76500000000000012</v>
      </c>
      <c r="Z157" s="295">
        <f t="shared" si="9"/>
        <v>0.76500000000000012</v>
      </c>
      <c r="AA157" s="295">
        <f t="shared" si="9"/>
        <v>0.76500000000000012</v>
      </c>
      <c r="AB157" s="9">
        <f t="shared" si="9"/>
        <v>0.76500000000000012</v>
      </c>
      <c r="AC157" s="9"/>
      <c r="AD157" s="9"/>
    </row>
    <row r="158" spans="3:30" s="10" customFormat="1" ht="20.100000000000001" customHeight="1">
      <c r="C158" s="7" t="str">
        <f t="shared" si="4"/>
        <v>Water Withdrawal / ton of production  Target</v>
      </c>
      <c r="D158" s="118"/>
      <c r="E158" s="8" t="str">
        <f t="shared" si="5"/>
        <v>M3/T</v>
      </c>
      <c r="F158" s="296" t="str">
        <f t="shared" si="5"/>
        <v>SHE</v>
      </c>
      <c r="G158" s="297" t="str">
        <f t="shared" si="5"/>
        <v>&lt;</v>
      </c>
      <c r="H158" s="780">
        <f t="shared" si="6"/>
        <v>0.82083333333333341</v>
      </c>
      <c r="I158" s="291">
        <f t="shared" si="6"/>
        <v>0.82083333333333341</v>
      </c>
      <c r="J158" s="292">
        <f t="shared" si="6"/>
        <v>0.82083333333333341</v>
      </c>
      <c r="K158" s="292">
        <f t="shared" si="6"/>
        <v>0.82083333333333341</v>
      </c>
      <c r="L158" s="292">
        <f t="shared" si="6"/>
        <v>0.82083333333333341</v>
      </c>
      <c r="M158" s="292">
        <f t="shared" si="6"/>
        <v>0.82083333333333341</v>
      </c>
      <c r="N158" s="293">
        <f t="shared" si="6"/>
        <v>0.82083333333333341</v>
      </c>
      <c r="O158" s="1329"/>
      <c r="P158" s="294">
        <f t="shared" ref="P158:AB158" si="10">$N8</f>
        <v>0.82083333333333341</v>
      </c>
      <c r="Q158" s="1365">
        <f t="shared" si="10"/>
        <v>0.82083333333333341</v>
      </c>
      <c r="R158" s="28">
        <f t="shared" si="10"/>
        <v>0.82083333333333341</v>
      </c>
      <c r="S158" s="28">
        <f t="shared" si="10"/>
        <v>0.82083333333333341</v>
      </c>
      <c r="T158" s="28">
        <f t="shared" si="10"/>
        <v>0.82083333333333341</v>
      </c>
      <c r="U158" s="28">
        <f t="shared" si="10"/>
        <v>0.82083333333333341</v>
      </c>
      <c r="V158" s="28">
        <f t="shared" si="10"/>
        <v>0.82083333333333341</v>
      </c>
      <c r="W158" s="28">
        <f t="shared" si="10"/>
        <v>0.82083333333333341</v>
      </c>
      <c r="X158" s="28">
        <f t="shared" si="10"/>
        <v>0.82083333333333341</v>
      </c>
      <c r="Y158" s="28">
        <f t="shared" si="10"/>
        <v>0.82083333333333341</v>
      </c>
      <c r="Z158" s="295">
        <f t="shared" si="10"/>
        <v>0.82083333333333341</v>
      </c>
      <c r="AA158" s="295">
        <f t="shared" si="10"/>
        <v>0.82083333333333341</v>
      </c>
      <c r="AB158" s="9">
        <f t="shared" si="10"/>
        <v>0.82083333333333341</v>
      </c>
      <c r="AC158" s="9"/>
      <c r="AD158" s="9"/>
    </row>
    <row r="159" spans="3:30" s="10" customFormat="1" ht="20.100000000000001" customHeight="1">
      <c r="C159" s="7" t="str">
        <f t="shared" si="4"/>
        <v>Behavioural Feedback Session Target</v>
      </c>
      <c r="D159" s="118"/>
      <c r="E159" s="8" t="str">
        <f t="shared" si="5"/>
        <v>#</v>
      </c>
      <c r="F159" s="296" t="str">
        <f t="shared" si="5"/>
        <v>SHE</v>
      </c>
      <c r="G159" s="297" t="str">
        <f t="shared" si="5"/>
        <v>&gt;</v>
      </c>
      <c r="H159" s="291">
        <f t="shared" si="6"/>
        <v>17.119999999999997</v>
      </c>
      <c r="I159" s="291">
        <f t="shared" si="6"/>
        <v>17.119999999999997</v>
      </c>
      <c r="J159" s="292">
        <f t="shared" si="6"/>
        <v>17.119999999999997</v>
      </c>
      <c r="K159" s="292">
        <f t="shared" si="6"/>
        <v>17.119999999999997</v>
      </c>
      <c r="L159" s="292">
        <f t="shared" si="6"/>
        <v>17.119999999999997</v>
      </c>
      <c r="M159" s="292">
        <f t="shared" si="6"/>
        <v>17.119999999999997</v>
      </c>
      <c r="N159" s="293">
        <f t="shared" si="6"/>
        <v>17.119999999999997</v>
      </c>
      <c r="O159" s="1329"/>
      <c r="P159" s="294">
        <f t="shared" ref="P159:AB159" si="11">$N9</f>
        <v>17.119999999999997</v>
      </c>
      <c r="Q159" s="1365">
        <f t="shared" si="11"/>
        <v>17.119999999999997</v>
      </c>
      <c r="R159" s="28">
        <f t="shared" si="11"/>
        <v>17.119999999999997</v>
      </c>
      <c r="S159" s="28">
        <f t="shared" si="11"/>
        <v>17.119999999999997</v>
      </c>
      <c r="T159" s="28">
        <f t="shared" si="11"/>
        <v>17.119999999999997</v>
      </c>
      <c r="U159" s="28">
        <f t="shared" si="11"/>
        <v>17.119999999999997</v>
      </c>
      <c r="V159" s="28">
        <f t="shared" si="11"/>
        <v>17.119999999999997</v>
      </c>
      <c r="W159" s="28">
        <f t="shared" si="11"/>
        <v>17.119999999999997</v>
      </c>
      <c r="X159" s="28">
        <f t="shared" si="11"/>
        <v>17.119999999999997</v>
      </c>
      <c r="Y159" s="28">
        <f t="shared" si="11"/>
        <v>17.119999999999997</v>
      </c>
      <c r="Z159" s="295">
        <f t="shared" si="11"/>
        <v>17.119999999999997</v>
      </c>
      <c r="AA159" s="295">
        <f t="shared" si="11"/>
        <v>17.119999999999997</v>
      </c>
      <c r="AB159" s="9">
        <f t="shared" si="11"/>
        <v>17.119999999999997</v>
      </c>
      <c r="AC159" s="9"/>
      <c r="AD159" s="9"/>
    </row>
    <row r="160" spans="3:30" s="10" customFormat="1" ht="20.100000000000001" customHeight="1">
      <c r="C160" s="7" t="str">
        <f t="shared" si="4"/>
        <v>Waste for disposal Target</v>
      </c>
      <c r="D160" s="118"/>
      <c r="E160" s="8" t="str">
        <f t="shared" si="5"/>
        <v>Ton</v>
      </c>
      <c r="F160" s="296" t="str">
        <f t="shared" si="5"/>
        <v>SHE</v>
      </c>
      <c r="G160" s="297" t="str">
        <f t="shared" si="5"/>
        <v>&lt;</v>
      </c>
      <c r="H160" s="780">
        <f t="shared" si="6"/>
        <v>10.782999999999999</v>
      </c>
      <c r="I160" s="291">
        <f t="shared" si="6"/>
        <v>10.782999999999999</v>
      </c>
      <c r="J160" s="292">
        <f t="shared" si="6"/>
        <v>10.782999999999999</v>
      </c>
      <c r="K160" s="292">
        <f t="shared" si="6"/>
        <v>10.782999999999999</v>
      </c>
      <c r="L160" s="292">
        <f t="shared" si="6"/>
        <v>10.782999999999999</v>
      </c>
      <c r="M160" s="292">
        <f t="shared" si="6"/>
        <v>10.782999999999999</v>
      </c>
      <c r="N160" s="293">
        <f t="shared" si="6"/>
        <v>10.782999999999999</v>
      </c>
      <c r="O160" s="1329"/>
      <c r="P160" s="294">
        <f t="shared" ref="P160:AB160" si="12">$N10</f>
        <v>10.782999999999999</v>
      </c>
      <c r="Q160" s="1365">
        <f t="shared" si="12"/>
        <v>10.782999999999999</v>
      </c>
      <c r="R160" s="28">
        <f t="shared" si="12"/>
        <v>10.782999999999999</v>
      </c>
      <c r="S160" s="28">
        <f t="shared" si="12"/>
        <v>10.782999999999999</v>
      </c>
      <c r="T160" s="28">
        <f t="shared" si="12"/>
        <v>10.782999999999999</v>
      </c>
      <c r="U160" s="28">
        <f t="shared" si="12"/>
        <v>10.782999999999999</v>
      </c>
      <c r="V160" s="28">
        <f t="shared" si="12"/>
        <v>10.782999999999999</v>
      </c>
      <c r="W160" s="28">
        <f t="shared" si="12"/>
        <v>10.782999999999999</v>
      </c>
      <c r="X160" s="28">
        <f t="shared" si="12"/>
        <v>10.782999999999999</v>
      </c>
      <c r="Y160" s="28">
        <f t="shared" si="12"/>
        <v>10.782999999999999</v>
      </c>
      <c r="Z160" s="295">
        <f t="shared" si="12"/>
        <v>10.782999999999999</v>
      </c>
      <c r="AA160" s="295">
        <f t="shared" si="12"/>
        <v>10.782999999999999</v>
      </c>
      <c r="AB160" s="9">
        <f t="shared" si="12"/>
        <v>10.782999999999999</v>
      </c>
      <c r="AC160" s="9"/>
      <c r="AD160" s="9"/>
    </row>
    <row r="161" spans="3:30" s="10" customFormat="1" ht="20.100000000000001" customHeight="1">
      <c r="C161" s="7" t="str">
        <f t="shared" si="4"/>
        <v>Green House Gas Emission Target</v>
      </c>
      <c r="D161" s="118"/>
      <c r="E161" s="8" t="str">
        <f t="shared" si="5"/>
        <v>kg CO2/t</v>
      </c>
      <c r="F161" s="296" t="str">
        <f t="shared" si="5"/>
        <v>SHE</v>
      </c>
      <c r="G161" s="297" t="str">
        <f t="shared" si="5"/>
        <v>&lt;</v>
      </c>
      <c r="H161" s="291">
        <f t="shared" si="6"/>
        <v>109</v>
      </c>
      <c r="I161" s="291">
        <f t="shared" si="6"/>
        <v>109</v>
      </c>
      <c r="J161" s="292">
        <f t="shared" si="6"/>
        <v>109</v>
      </c>
      <c r="K161" s="292">
        <f t="shared" si="6"/>
        <v>109</v>
      </c>
      <c r="L161" s="292">
        <f t="shared" si="6"/>
        <v>109</v>
      </c>
      <c r="M161" s="292">
        <f t="shared" si="6"/>
        <v>109</v>
      </c>
      <c r="N161" s="293">
        <f t="shared" si="6"/>
        <v>109</v>
      </c>
      <c r="O161" s="1329"/>
      <c r="P161" s="294">
        <f t="shared" ref="P161:AB161" si="13">$N11</f>
        <v>109</v>
      </c>
      <c r="Q161" s="1365">
        <f t="shared" si="13"/>
        <v>109</v>
      </c>
      <c r="R161" s="28">
        <f t="shared" si="13"/>
        <v>109</v>
      </c>
      <c r="S161" s="28">
        <f t="shared" si="13"/>
        <v>109</v>
      </c>
      <c r="T161" s="28">
        <f t="shared" si="13"/>
        <v>109</v>
      </c>
      <c r="U161" s="28">
        <f t="shared" si="13"/>
        <v>109</v>
      </c>
      <c r="V161" s="28">
        <f t="shared" si="13"/>
        <v>109</v>
      </c>
      <c r="W161" s="28">
        <f t="shared" si="13"/>
        <v>109</v>
      </c>
      <c r="X161" s="28">
        <f t="shared" si="13"/>
        <v>109</v>
      </c>
      <c r="Y161" s="28">
        <f t="shared" si="13"/>
        <v>109</v>
      </c>
      <c r="Z161" s="295">
        <f t="shared" si="13"/>
        <v>109</v>
      </c>
      <c r="AA161" s="295">
        <f t="shared" si="13"/>
        <v>109</v>
      </c>
      <c r="AB161" s="9">
        <f t="shared" si="13"/>
        <v>109</v>
      </c>
      <c r="AC161" s="9"/>
      <c r="AD161" s="9"/>
    </row>
    <row r="162" spans="3:30" ht="20.100000000000001" customHeight="1">
      <c r="C162" s="298" t="str">
        <f t="shared" si="4"/>
        <v>MOTIVATION Target</v>
      </c>
      <c r="D162" s="299"/>
      <c r="E162" s="300" t="s">
        <v>16</v>
      </c>
      <c r="F162" s="301" t="s">
        <v>16</v>
      </c>
      <c r="G162" s="302" t="s">
        <v>16</v>
      </c>
      <c r="H162" s="787">
        <f t="shared" si="6"/>
        <v>0</v>
      </c>
      <c r="I162" s="29">
        <f t="shared" si="6"/>
        <v>0</v>
      </c>
      <c r="J162" s="303">
        <f t="shared" si="6"/>
        <v>0</v>
      </c>
      <c r="K162" s="303">
        <f t="shared" si="6"/>
        <v>0</v>
      </c>
      <c r="L162" s="303">
        <f t="shared" si="6"/>
        <v>0</v>
      </c>
      <c r="M162" s="303">
        <f t="shared" si="6"/>
        <v>0</v>
      </c>
      <c r="N162" s="304">
        <f t="shared" si="6"/>
        <v>0</v>
      </c>
      <c r="O162" s="1319"/>
      <c r="P162" s="305">
        <f t="shared" ref="P162:AB162" si="14">$N12</f>
        <v>0</v>
      </c>
      <c r="Q162" s="1366">
        <f t="shared" si="14"/>
        <v>0</v>
      </c>
      <c r="R162" s="29">
        <f t="shared" si="14"/>
        <v>0</v>
      </c>
      <c r="S162" s="29">
        <f t="shared" si="14"/>
        <v>0</v>
      </c>
      <c r="T162" s="29">
        <f t="shared" si="14"/>
        <v>0</v>
      </c>
      <c r="U162" s="29">
        <f t="shared" si="14"/>
        <v>0</v>
      </c>
      <c r="V162" s="29">
        <f t="shared" si="14"/>
        <v>0</v>
      </c>
      <c r="W162" s="29">
        <f t="shared" si="14"/>
        <v>0</v>
      </c>
      <c r="X162" s="29">
        <f t="shared" si="14"/>
        <v>0</v>
      </c>
      <c r="Y162" s="29">
        <f t="shared" si="14"/>
        <v>0</v>
      </c>
      <c r="Z162" s="307">
        <f t="shared" si="14"/>
        <v>0</v>
      </c>
      <c r="AA162" s="307">
        <f t="shared" si="14"/>
        <v>0</v>
      </c>
      <c r="AB162" s="11">
        <f t="shared" si="14"/>
        <v>0</v>
      </c>
      <c r="AC162" s="11"/>
      <c r="AD162" s="11"/>
    </row>
    <row r="163" spans="3:30" s="10" customFormat="1" ht="20.100000000000001" customHeight="1">
      <c r="C163" s="7" t="str">
        <f t="shared" si="4"/>
        <v>% Overtime inclusive Target</v>
      </c>
      <c r="D163" s="118"/>
      <c r="E163" s="8" t="str">
        <f>E13</f>
        <v>%</v>
      </c>
      <c r="F163" s="296" t="str">
        <f>F13</f>
        <v>HRM</v>
      </c>
      <c r="G163" s="297" t="str">
        <f>G13</f>
        <v>&lt;</v>
      </c>
      <c r="H163" s="780">
        <f t="shared" si="6"/>
        <v>4.4433333333333346E-2</v>
      </c>
      <c r="I163" s="291">
        <f t="shared" si="6"/>
        <v>4.4433333333333346E-2</v>
      </c>
      <c r="J163" s="292">
        <f t="shared" si="6"/>
        <v>4.4433333333333346E-2</v>
      </c>
      <c r="K163" s="292">
        <f t="shared" si="6"/>
        <v>4.4433333333333346E-2</v>
      </c>
      <c r="L163" s="292">
        <f t="shared" si="6"/>
        <v>4.4433333333333346E-2</v>
      </c>
      <c r="M163" s="292">
        <f t="shared" si="6"/>
        <v>4.4433333333333346E-2</v>
      </c>
      <c r="N163" s="293">
        <f t="shared" si="6"/>
        <v>4.4433333333333346E-2</v>
      </c>
      <c r="O163" s="1329"/>
      <c r="P163" s="294">
        <f t="shared" ref="P163:AB163" si="15">$N13</f>
        <v>4.4433333333333346E-2</v>
      </c>
      <c r="Q163" s="1365">
        <f t="shared" si="15"/>
        <v>4.4433333333333346E-2</v>
      </c>
      <c r="R163" s="30">
        <f t="shared" si="15"/>
        <v>4.4433333333333346E-2</v>
      </c>
      <c r="S163" s="28">
        <f t="shared" si="15"/>
        <v>4.4433333333333346E-2</v>
      </c>
      <c r="T163" s="28">
        <f t="shared" si="15"/>
        <v>4.4433333333333346E-2</v>
      </c>
      <c r="U163" s="28">
        <f t="shared" si="15"/>
        <v>4.4433333333333346E-2</v>
      </c>
      <c r="V163" s="28">
        <f t="shared" si="15"/>
        <v>4.4433333333333346E-2</v>
      </c>
      <c r="W163" s="28">
        <f t="shared" si="15"/>
        <v>4.4433333333333346E-2</v>
      </c>
      <c r="X163" s="28">
        <f t="shared" si="15"/>
        <v>4.4433333333333346E-2</v>
      </c>
      <c r="Y163" s="28">
        <f t="shared" si="15"/>
        <v>4.4433333333333346E-2</v>
      </c>
      <c r="Z163" s="295">
        <f t="shared" si="15"/>
        <v>4.4433333333333346E-2</v>
      </c>
      <c r="AA163" s="295">
        <f t="shared" si="15"/>
        <v>4.4433333333333346E-2</v>
      </c>
      <c r="AB163" s="9">
        <f t="shared" si="15"/>
        <v>4.4433333333333346E-2</v>
      </c>
      <c r="AC163" s="9"/>
      <c r="AD163" s="9"/>
    </row>
    <row r="164" spans="3:30" s="10" customFormat="1" ht="20.100000000000001" customHeight="1">
      <c r="C164" s="7" t="str">
        <f t="shared" ref="C164:C191" si="16">C15&amp;" Target"</f>
        <v>% Absenteeism Target</v>
      </c>
      <c r="D164" s="118"/>
      <c r="E164" s="8" t="str">
        <f>E38</f>
        <v xml:space="preserve">KXOF </v>
      </c>
      <c r="F164" s="296" t="str">
        <f>F38</f>
        <v>FC</v>
      </c>
      <c r="G164" s="297" t="str">
        <f>G38</f>
        <v>&gt;</v>
      </c>
      <c r="H164" s="749">
        <f t="shared" ref="H164:N173" si="17">$N15</f>
        <v>2.466666666666667E-2</v>
      </c>
      <c r="I164" s="780">
        <f t="shared" si="17"/>
        <v>2.466666666666667E-2</v>
      </c>
      <c r="J164" s="780">
        <f t="shared" si="17"/>
        <v>2.466666666666667E-2</v>
      </c>
      <c r="K164" s="780">
        <f t="shared" si="17"/>
        <v>2.466666666666667E-2</v>
      </c>
      <c r="L164" s="780">
        <f t="shared" si="17"/>
        <v>2.466666666666667E-2</v>
      </c>
      <c r="M164" s="780">
        <f t="shared" si="17"/>
        <v>2.466666666666667E-2</v>
      </c>
      <c r="N164" s="780">
        <f t="shared" si="17"/>
        <v>2.466666666666667E-2</v>
      </c>
      <c r="O164" s="780"/>
      <c r="P164" s="780">
        <f t="shared" ref="P164:AB164" si="18">$N15</f>
        <v>2.466666666666667E-2</v>
      </c>
      <c r="Q164" s="1367">
        <f t="shared" si="18"/>
        <v>2.466666666666667E-2</v>
      </c>
      <c r="R164" s="780">
        <f t="shared" si="18"/>
        <v>2.466666666666667E-2</v>
      </c>
      <c r="S164" s="780">
        <f t="shared" si="18"/>
        <v>2.466666666666667E-2</v>
      </c>
      <c r="T164" s="780">
        <f t="shared" si="18"/>
        <v>2.466666666666667E-2</v>
      </c>
      <c r="U164" s="780">
        <f t="shared" si="18"/>
        <v>2.466666666666667E-2</v>
      </c>
      <c r="V164" s="780">
        <f t="shared" si="18"/>
        <v>2.466666666666667E-2</v>
      </c>
      <c r="W164" s="780">
        <f t="shared" si="18"/>
        <v>2.466666666666667E-2</v>
      </c>
      <c r="X164" s="780">
        <f t="shared" si="18"/>
        <v>2.466666666666667E-2</v>
      </c>
      <c r="Y164" s="780">
        <f t="shared" si="18"/>
        <v>2.466666666666667E-2</v>
      </c>
      <c r="Z164" s="780">
        <f t="shared" si="18"/>
        <v>2.466666666666667E-2</v>
      </c>
      <c r="AA164" s="780">
        <f t="shared" si="18"/>
        <v>2.466666666666667E-2</v>
      </c>
      <c r="AB164" s="780">
        <f t="shared" si="18"/>
        <v>2.466666666666667E-2</v>
      </c>
      <c r="AC164" s="9"/>
      <c r="AD164" s="9"/>
    </row>
    <row r="165" spans="3:30" s="10" customFormat="1" ht="20.100000000000001" customHeight="1">
      <c r="C165" s="7" t="str">
        <f t="shared" si="16"/>
        <v>Temporary staff usage Target</v>
      </c>
      <c r="D165" s="118"/>
      <c r="E165" s="8" t="str">
        <f t="shared" ref="E165:G166" si="19">E16</f>
        <v>%</v>
      </c>
      <c r="F165" s="296" t="str">
        <f t="shared" si="19"/>
        <v>HRM</v>
      </c>
      <c r="G165" s="297" t="str">
        <f t="shared" si="19"/>
        <v>&lt;</v>
      </c>
      <c r="H165" s="786">
        <f t="shared" si="17"/>
        <v>0.25939110108451841</v>
      </c>
      <c r="I165" s="291">
        <f t="shared" si="17"/>
        <v>0.25939110108451841</v>
      </c>
      <c r="J165" s="292">
        <f t="shared" si="17"/>
        <v>0.25939110108451841</v>
      </c>
      <c r="K165" s="292">
        <f t="shared" si="17"/>
        <v>0.25939110108451841</v>
      </c>
      <c r="L165" s="292">
        <f t="shared" si="17"/>
        <v>0.25939110108451841</v>
      </c>
      <c r="M165" s="292">
        <f t="shared" si="17"/>
        <v>0.25939110108451841</v>
      </c>
      <c r="N165" s="293">
        <f t="shared" si="17"/>
        <v>0.25939110108451841</v>
      </c>
      <c r="O165" s="1329"/>
      <c r="P165" s="294">
        <f t="shared" ref="P165:AB165" si="20">$N16</f>
        <v>0.25939110108451841</v>
      </c>
      <c r="Q165" s="1365">
        <f t="shared" si="20"/>
        <v>0.25939110108451841</v>
      </c>
      <c r="R165" s="28">
        <f t="shared" si="20"/>
        <v>0.25939110108451841</v>
      </c>
      <c r="S165" s="28">
        <f t="shared" si="20"/>
        <v>0.25939110108451841</v>
      </c>
      <c r="T165" s="28">
        <f t="shared" si="20"/>
        <v>0.25939110108451841</v>
      </c>
      <c r="U165" s="28">
        <f t="shared" si="20"/>
        <v>0.25939110108451841</v>
      </c>
      <c r="V165" s="28">
        <f t="shared" si="20"/>
        <v>0.25939110108451841</v>
      </c>
      <c r="W165" s="28">
        <f t="shared" si="20"/>
        <v>0.25939110108451841</v>
      </c>
      <c r="X165" s="28">
        <f t="shared" si="20"/>
        <v>0.25939110108451841</v>
      </c>
      <c r="Y165" s="28">
        <f t="shared" si="20"/>
        <v>0.25939110108451841</v>
      </c>
      <c r="Z165" s="295">
        <f t="shared" si="20"/>
        <v>0.25939110108451841</v>
      </c>
      <c r="AA165" s="295">
        <f t="shared" si="20"/>
        <v>0.25939110108451841</v>
      </c>
      <c r="AB165" s="9">
        <f t="shared" si="20"/>
        <v>0.25939110108451841</v>
      </c>
      <c r="AC165" s="9"/>
      <c r="AD165" s="9"/>
    </row>
    <row r="166" spans="3:30" s="10" customFormat="1" ht="20.100000000000001" customHeight="1">
      <c r="C166" s="7" t="str">
        <f t="shared" si="16"/>
        <v>Employee Engagement  Target</v>
      </c>
      <c r="D166" s="118"/>
      <c r="E166" s="8" t="str">
        <f t="shared" si="19"/>
        <v>%</v>
      </c>
      <c r="F166" s="296" t="str">
        <f t="shared" si="19"/>
        <v>HRM</v>
      </c>
      <c r="G166" s="297" t="str">
        <f t="shared" si="19"/>
        <v>&gt;</v>
      </c>
      <c r="H166" s="291">
        <f t="shared" si="17"/>
        <v>0.74875000000000003</v>
      </c>
      <c r="I166" s="291">
        <f t="shared" si="17"/>
        <v>0.74875000000000003</v>
      </c>
      <c r="J166" s="292">
        <f t="shared" si="17"/>
        <v>0.74875000000000003</v>
      </c>
      <c r="K166" s="292">
        <f t="shared" si="17"/>
        <v>0.74875000000000003</v>
      </c>
      <c r="L166" s="292">
        <f t="shared" si="17"/>
        <v>0.74875000000000003</v>
      </c>
      <c r="M166" s="292">
        <f t="shared" si="17"/>
        <v>0.74875000000000003</v>
      </c>
      <c r="N166" s="293">
        <f t="shared" si="17"/>
        <v>0.74875000000000003</v>
      </c>
      <c r="O166" s="1329"/>
      <c r="P166" s="294">
        <f t="shared" ref="P166:AB166" si="21">$N17</f>
        <v>0.74875000000000003</v>
      </c>
      <c r="Q166" s="1365">
        <f t="shared" si="21"/>
        <v>0.74875000000000003</v>
      </c>
      <c r="R166" s="28">
        <f t="shared" si="21"/>
        <v>0.74875000000000003</v>
      </c>
      <c r="S166" s="28">
        <f t="shared" si="21"/>
        <v>0.74875000000000003</v>
      </c>
      <c r="T166" s="28">
        <f t="shared" si="21"/>
        <v>0.74875000000000003</v>
      </c>
      <c r="U166" s="28">
        <f t="shared" si="21"/>
        <v>0.74875000000000003</v>
      </c>
      <c r="V166" s="28">
        <f t="shared" si="21"/>
        <v>0.74875000000000003</v>
      </c>
      <c r="W166" s="28">
        <f t="shared" si="21"/>
        <v>0.74875000000000003</v>
      </c>
      <c r="X166" s="28">
        <f t="shared" si="21"/>
        <v>0.74875000000000003</v>
      </c>
      <c r="Y166" s="28">
        <f t="shared" si="21"/>
        <v>0.74875000000000003</v>
      </c>
      <c r="Z166" s="295">
        <f t="shared" si="21"/>
        <v>0.74875000000000003</v>
      </c>
      <c r="AA166" s="295">
        <f t="shared" si="21"/>
        <v>0.74875000000000003</v>
      </c>
      <c r="AB166" s="9">
        <f t="shared" si="21"/>
        <v>0.74875000000000003</v>
      </c>
      <c r="AC166" s="9"/>
      <c r="AD166" s="9"/>
    </row>
    <row r="167" spans="3:30" s="252" customFormat="1" ht="20.100000000000001" customHeight="1">
      <c r="C167" s="308" t="str">
        <f t="shared" si="16"/>
        <v>QUALITY MANAGEMENT Target</v>
      </c>
      <c r="D167" s="309"/>
      <c r="E167" s="310" t="s">
        <v>16</v>
      </c>
      <c r="F167" s="311" t="s">
        <v>16</v>
      </c>
      <c r="G167" s="312" t="s">
        <v>16</v>
      </c>
      <c r="H167" s="785">
        <f t="shared" si="17"/>
        <v>0</v>
      </c>
      <c r="I167" s="31">
        <f t="shared" si="17"/>
        <v>0</v>
      </c>
      <c r="J167" s="313">
        <f t="shared" si="17"/>
        <v>0</v>
      </c>
      <c r="K167" s="313">
        <f t="shared" si="17"/>
        <v>0</v>
      </c>
      <c r="L167" s="313">
        <f t="shared" si="17"/>
        <v>0</v>
      </c>
      <c r="M167" s="313">
        <f t="shared" si="17"/>
        <v>0</v>
      </c>
      <c r="N167" s="314">
        <f t="shared" si="17"/>
        <v>0</v>
      </c>
      <c r="O167" s="1320"/>
      <c r="P167" s="315">
        <f t="shared" ref="P167:AB167" si="22">$N18</f>
        <v>0</v>
      </c>
      <c r="Q167" s="1368">
        <f t="shared" si="22"/>
        <v>0</v>
      </c>
      <c r="R167" s="31">
        <f t="shared" si="22"/>
        <v>0</v>
      </c>
      <c r="S167" s="31">
        <f t="shared" si="22"/>
        <v>0</v>
      </c>
      <c r="T167" s="31">
        <f t="shared" si="22"/>
        <v>0</v>
      </c>
      <c r="U167" s="31">
        <f t="shared" si="22"/>
        <v>0</v>
      </c>
      <c r="V167" s="31">
        <f t="shared" si="22"/>
        <v>0</v>
      </c>
      <c r="W167" s="31">
        <f t="shared" si="22"/>
        <v>0</v>
      </c>
      <c r="X167" s="31">
        <f t="shared" si="22"/>
        <v>0</v>
      </c>
      <c r="Y167" s="31">
        <f t="shared" si="22"/>
        <v>0</v>
      </c>
      <c r="Z167" s="317">
        <f t="shared" si="22"/>
        <v>0</v>
      </c>
      <c r="AA167" s="317">
        <f t="shared" si="22"/>
        <v>0</v>
      </c>
      <c r="AB167" s="12">
        <f t="shared" si="22"/>
        <v>0</v>
      </c>
      <c r="AC167" s="12"/>
      <c r="AD167" s="12"/>
    </row>
    <row r="168" spans="3:30" ht="20.100000000000001" customHeight="1">
      <c r="C168" s="13" t="str">
        <f t="shared" si="16"/>
        <v>Consumer Complaints (Pulse) Target</v>
      </c>
      <c r="D168" s="318"/>
      <c r="E168" s="319" t="str">
        <f t="shared" ref="E168:G174" si="23">E19</f>
        <v>#</v>
      </c>
      <c r="F168" s="320" t="str">
        <f t="shared" si="23"/>
        <v>QAM</v>
      </c>
      <c r="G168" s="321" t="str">
        <f t="shared" si="23"/>
        <v>&lt;</v>
      </c>
      <c r="H168" s="780">
        <f t="shared" si="17"/>
        <v>8</v>
      </c>
      <c r="I168" s="291">
        <f t="shared" si="17"/>
        <v>8</v>
      </c>
      <c r="J168" s="292">
        <f t="shared" si="17"/>
        <v>8</v>
      </c>
      <c r="K168" s="292">
        <f t="shared" si="17"/>
        <v>8</v>
      </c>
      <c r="L168" s="292">
        <f t="shared" si="17"/>
        <v>8</v>
      </c>
      <c r="M168" s="292">
        <f t="shared" si="17"/>
        <v>8</v>
      </c>
      <c r="N168" s="322">
        <f t="shared" si="17"/>
        <v>8</v>
      </c>
      <c r="O168" s="1199"/>
      <c r="P168" s="323">
        <f t="shared" ref="P168:AB168" si="24">$N19</f>
        <v>8</v>
      </c>
      <c r="Q168" s="1341">
        <f t="shared" si="24"/>
        <v>8</v>
      </c>
      <c r="R168" s="323">
        <f t="shared" si="24"/>
        <v>8</v>
      </c>
      <c r="S168" s="323">
        <f t="shared" si="24"/>
        <v>8</v>
      </c>
      <c r="T168" s="323">
        <f t="shared" si="24"/>
        <v>8</v>
      </c>
      <c r="U168" s="323">
        <f t="shared" si="24"/>
        <v>8</v>
      </c>
      <c r="V168" s="323">
        <f t="shared" si="24"/>
        <v>8</v>
      </c>
      <c r="W168" s="323">
        <f t="shared" si="24"/>
        <v>8</v>
      </c>
      <c r="X168" s="323">
        <f t="shared" si="24"/>
        <v>8</v>
      </c>
      <c r="Y168" s="323">
        <f t="shared" si="24"/>
        <v>8</v>
      </c>
      <c r="Z168" s="323">
        <f t="shared" si="24"/>
        <v>8</v>
      </c>
      <c r="AA168" s="323">
        <f t="shared" si="24"/>
        <v>8</v>
      </c>
      <c r="AB168" s="323">
        <f t="shared" si="24"/>
        <v>8</v>
      </c>
      <c r="AC168" s="18"/>
      <c r="AD168" s="18"/>
    </row>
    <row r="169" spans="3:30" ht="20.100000000000001" customHeight="1">
      <c r="C169" s="13" t="str">
        <f t="shared" si="16"/>
        <v>First Time Right (Pulse) Target</v>
      </c>
      <c r="D169" s="318"/>
      <c r="E169" s="319" t="str">
        <f t="shared" si="23"/>
        <v>%</v>
      </c>
      <c r="F169" s="320" t="str">
        <f t="shared" si="23"/>
        <v>QAM</v>
      </c>
      <c r="G169" s="321" t="str">
        <f t="shared" si="23"/>
        <v>&gt;</v>
      </c>
      <c r="H169" s="780">
        <f t="shared" si="17"/>
        <v>0.99866666438261575</v>
      </c>
      <c r="I169" s="291">
        <f t="shared" si="17"/>
        <v>0.99866666438261575</v>
      </c>
      <c r="J169" s="292">
        <f t="shared" si="17"/>
        <v>0.99866666438261575</v>
      </c>
      <c r="K169" s="292">
        <f t="shared" si="17"/>
        <v>0.99866666438261575</v>
      </c>
      <c r="L169" s="292">
        <f t="shared" si="17"/>
        <v>0.99866666438261575</v>
      </c>
      <c r="M169" s="292">
        <f t="shared" si="17"/>
        <v>0.99866666438261575</v>
      </c>
      <c r="N169" s="322">
        <f t="shared" si="17"/>
        <v>0.99866666438261575</v>
      </c>
      <c r="O169" s="1330"/>
      <c r="P169" s="324">
        <f t="shared" ref="P169:AB169" si="25">$N20</f>
        <v>0.99866666438261575</v>
      </c>
      <c r="Q169" s="1369">
        <f t="shared" si="25"/>
        <v>0.99866666438261575</v>
      </c>
      <c r="R169" s="32">
        <f t="shared" si="25"/>
        <v>0.99866666438261575</v>
      </c>
      <c r="S169" s="32">
        <f t="shared" si="25"/>
        <v>0.99866666438261575</v>
      </c>
      <c r="T169" s="32">
        <f t="shared" si="25"/>
        <v>0.99866666438261575</v>
      </c>
      <c r="U169" s="32">
        <f t="shared" si="25"/>
        <v>0.99866666438261575</v>
      </c>
      <c r="V169" s="32">
        <f t="shared" si="25"/>
        <v>0.99866666438261575</v>
      </c>
      <c r="W169" s="32">
        <f t="shared" si="25"/>
        <v>0.99866666438261575</v>
      </c>
      <c r="X169" s="32">
        <f t="shared" si="25"/>
        <v>0.99866666438261575</v>
      </c>
      <c r="Y169" s="32">
        <f t="shared" si="25"/>
        <v>0.99866666438261575</v>
      </c>
      <c r="Z169" s="325">
        <f t="shared" si="25"/>
        <v>0.99866666438261575</v>
      </c>
      <c r="AA169" s="325">
        <f t="shared" si="25"/>
        <v>0.99866666438261575</v>
      </c>
      <c r="AB169" s="18">
        <f t="shared" si="25"/>
        <v>0.99866666438261575</v>
      </c>
      <c r="AC169" s="18"/>
      <c r="AD169" s="18"/>
    </row>
    <row r="170" spans="3:30" ht="20.100000000000001" customHeight="1">
      <c r="C170" s="13" t="str">
        <f t="shared" si="16"/>
        <v>Foreign Body Complaints (Factory related) Target</v>
      </c>
      <c r="D170" s="318"/>
      <c r="E170" s="319" t="str">
        <f t="shared" si="23"/>
        <v>#</v>
      </c>
      <c r="F170" s="320" t="str">
        <f t="shared" si="23"/>
        <v>QAM</v>
      </c>
      <c r="G170" s="321" t="str">
        <f t="shared" si="23"/>
        <v>&lt;</v>
      </c>
      <c r="H170" s="291">
        <f t="shared" si="17"/>
        <v>0</v>
      </c>
      <c r="I170" s="291">
        <f t="shared" si="17"/>
        <v>0</v>
      </c>
      <c r="J170" s="292">
        <f t="shared" si="17"/>
        <v>0</v>
      </c>
      <c r="K170" s="292">
        <f t="shared" si="17"/>
        <v>0</v>
      </c>
      <c r="L170" s="292">
        <f t="shared" si="17"/>
        <v>0</v>
      </c>
      <c r="M170" s="292">
        <f t="shared" si="17"/>
        <v>0</v>
      </c>
      <c r="N170" s="322">
        <f t="shared" si="17"/>
        <v>0</v>
      </c>
      <c r="O170" s="1330"/>
      <c r="P170" s="324">
        <f t="shared" ref="P170:AB170" si="26">$N21</f>
        <v>0</v>
      </c>
      <c r="Q170" s="1369">
        <f t="shared" si="26"/>
        <v>0</v>
      </c>
      <c r="R170" s="32">
        <f t="shared" si="26"/>
        <v>0</v>
      </c>
      <c r="S170" s="32">
        <f t="shared" si="26"/>
        <v>0</v>
      </c>
      <c r="T170" s="32">
        <f t="shared" si="26"/>
        <v>0</v>
      </c>
      <c r="U170" s="32">
        <f t="shared" si="26"/>
        <v>0</v>
      </c>
      <c r="V170" s="32">
        <f t="shared" si="26"/>
        <v>0</v>
      </c>
      <c r="W170" s="32">
        <f t="shared" si="26"/>
        <v>0</v>
      </c>
      <c r="X170" s="32">
        <f t="shared" si="26"/>
        <v>0</v>
      </c>
      <c r="Y170" s="32">
        <f t="shared" si="26"/>
        <v>0</v>
      </c>
      <c r="Z170" s="325">
        <f t="shared" si="26"/>
        <v>0</v>
      </c>
      <c r="AA170" s="325">
        <f t="shared" si="26"/>
        <v>0</v>
      </c>
      <c r="AB170" s="18">
        <f t="shared" si="26"/>
        <v>0</v>
      </c>
      <c r="AC170" s="18"/>
      <c r="AD170" s="18"/>
    </row>
    <row r="171" spans="3:30" ht="20.100000000000001" customHeight="1">
      <c r="C171" s="13" t="str">
        <f t="shared" si="16"/>
        <v>On Time Usage Decision Target</v>
      </c>
      <c r="D171" s="318"/>
      <c r="E171" s="8" t="str">
        <f t="shared" si="23"/>
        <v>%</v>
      </c>
      <c r="F171" s="326" t="str">
        <f t="shared" si="23"/>
        <v>QAM</v>
      </c>
      <c r="G171" s="327" t="str">
        <f t="shared" si="23"/>
        <v>&gt;</v>
      </c>
      <c r="H171" s="780">
        <f t="shared" si="17"/>
        <v>0.9900000000000001</v>
      </c>
      <c r="I171" s="291">
        <f t="shared" si="17"/>
        <v>0.9900000000000001</v>
      </c>
      <c r="J171" s="292">
        <f t="shared" si="17"/>
        <v>0.9900000000000001</v>
      </c>
      <c r="K171" s="292">
        <f t="shared" si="17"/>
        <v>0.9900000000000001</v>
      </c>
      <c r="L171" s="292">
        <f t="shared" si="17"/>
        <v>0.9900000000000001</v>
      </c>
      <c r="M171" s="292">
        <f t="shared" si="17"/>
        <v>0.9900000000000001</v>
      </c>
      <c r="N171" s="322">
        <f t="shared" si="17"/>
        <v>0.9900000000000001</v>
      </c>
      <c r="O171" s="1199"/>
      <c r="P171" s="323">
        <f t="shared" ref="P171:AB171" si="27">$N22</f>
        <v>0.9900000000000001</v>
      </c>
      <c r="Q171" s="1370">
        <f t="shared" si="27"/>
        <v>0.9900000000000001</v>
      </c>
      <c r="R171" s="33">
        <f t="shared" si="27"/>
        <v>0.9900000000000001</v>
      </c>
      <c r="S171" s="32">
        <f t="shared" si="27"/>
        <v>0.9900000000000001</v>
      </c>
      <c r="T171" s="32">
        <f t="shared" si="27"/>
        <v>0.9900000000000001</v>
      </c>
      <c r="U171" s="32">
        <f t="shared" si="27"/>
        <v>0.9900000000000001</v>
      </c>
      <c r="V171" s="32">
        <f t="shared" si="27"/>
        <v>0.9900000000000001</v>
      </c>
      <c r="W171" s="32">
        <f t="shared" si="27"/>
        <v>0.9900000000000001</v>
      </c>
      <c r="X171" s="32">
        <f t="shared" si="27"/>
        <v>0.9900000000000001</v>
      </c>
      <c r="Y171" s="32">
        <f t="shared" si="27"/>
        <v>0.9900000000000001</v>
      </c>
      <c r="Z171" s="325">
        <f t="shared" si="27"/>
        <v>0.9900000000000001</v>
      </c>
      <c r="AA171" s="325">
        <f t="shared" si="27"/>
        <v>0.9900000000000001</v>
      </c>
      <c r="AB171" s="18">
        <f t="shared" si="27"/>
        <v>0.9900000000000001</v>
      </c>
      <c r="AC171" s="9"/>
      <c r="AD171" s="9"/>
    </row>
    <row r="172" spans="3:30" ht="20.100000000000001" customHeight="1">
      <c r="C172" s="13" t="str">
        <f t="shared" si="16"/>
        <v>Exceptional Release  Fert Target</v>
      </c>
      <c r="D172" s="318"/>
      <c r="E172" s="319" t="str">
        <f t="shared" si="23"/>
        <v>#</v>
      </c>
      <c r="F172" s="320" t="str">
        <f t="shared" si="23"/>
        <v>QAM</v>
      </c>
      <c r="G172" s="321" t="str">
        <f t="shared" si="23"/>
        <v>&lt;</v>
      </c>
      <c r="H172" s="780">
        <f t="shared" si="17"/>
        <v>0</v>
      </c>
      <c r="I172" s="291">
        <f t="shared" si="17"/>
        <v>0</v>
      </c>
      <c r="J172" s="292">
        <f t="shared" si="17"/>
        <v>0</v>
      </c>
      <c r="K172" s="292">
        <f t="shared" si="17"/>
        <v>0</v>
      </c>
      <c r="L172" s="292">
        <f t="shared" si="17"/>
        <v>0</v>
      </c>
      <c r="M172" s="292">
        <f t="shared" si="17"/>
        <v>0</v>
      </c>
      <c r="N172" s="322">
        <f t="shared" si="17"/>
        <v>0</v>
      </c>
      <c r="O172" s="1330"/>
      <c r="P172" s="324">
        <f t="shared" ref="P172:AB172" si="28">$N23</f>
        <v>0</v>
      </c>
      <c r="Q172" s="1369">
        <f t="shared" si="28"/>
        <v>0</v>
      </c>
      <c r="R172" s="32">
        <f t="shared" si="28"/>
        <v>0</v>
      </c>
      <c r="S172" s="32">
        <f t="shared" si="28"/>
        <v>0</v>
      </c>
      <c r="T172" s="32">
        <f t="shared" si="28"/>
        <v>0</v>
      </c>
      <c r="U172" s="32">
        <f t="shared" si="28"/>
        <v>0</v>
      </c>
      <c r="V172" s="32">
        <f t="shared" si="28"/>
        <v>0</v>
      </c>
      <c r="W172" s="32">
        <f t="shared" si="28"/>
        <v>0</v>
      </c>
      <c r="X172" s="32">
        <f t="shared" si="28"/>
        <v>0</v>
      </c>
      <c r="Y172" s="32">
        <f t="shared" si="28"/>
        <v>0</v>
      </c>
      <c r="Z172" s="325">
        <f t="shared" si="28"/>
        <v>0</v>
      </c>
      <c r="AA172" s="325">
        <f t="shared" si="28"/>
        <v>0</v>
      </c>
      <c r="AB172" s="18">
        <f t="shared" si="28"/>
        <v>0</v>
      </c>
      <c r="AC172" s="18"/>
      <c r="AD172" s="18"/>
    </row>
    <row r="173" spans="3:30" ht="20.100000000000001" customHeight="1">
      <c r="C173" s="13" t="str">
        <f t="shared" si="16"/>
        <v>Number of Defect Reduction Projects Target</v>
      </c>
      <c r="D173" s="318"/>
      <c r="E173" s="319" t="str">
        <f t="shared" si="23"/>
        <v>#</v>
      </c>
      <c r="F173" s="320" t="str">
        <f t="shared" si="23"/>
        <v>QAM</v>
      </c>
      <c r="G173" s="321" t="str">
        <f t="shared" si="23"/>
        <v>&gt;</v>
      </c>
      <c r="H173" s="291">
        <f t="shared" si="17"/>
        <v>7</v>
      </c>
      <c r="I173" s="291">
        <f t="shared" si="17"/>
        <v>7</v>
      </c>
      <c r="J173" s="292">
        <f t="shared" si="17"/>
        <v>7</v>
      </c>
      <c r="K173" s="292">
        <f t="shared" si="17"/>
        <v>7</v>
      </c>
      <c r="L173" s="292">
        <f t="shared" si="17"/>
        <v>7</v>
      </c>
      <c r="M173" s="292">
        <f t="shared" si="17"/>
        <v>7</v>
      </c>
      <c r="N173" s="322">
        <f t="shared" si="17"/>
        <v>7</v>
      </c>
      <c r="O173" s="1330"/>
      <c r="P173" s="324">
        <f t="shared" ref="P173:AB173" si="29">$N24</f>
        <v>7</v>
      </c>
      <c r="Q173" s="1369">
        <f t="shared" si="29"/>
        <v>7</v>
      </c>
      <c r="R173" s="32">
        <f t="shared" si="29"/>
        <v>7</v>
      </c>
      <c r="S173" s="32">
        <f t="shared" si="29"/>
        <v>7</v>
      </c>
      <c r="T173" s="32">
        <f t="shared" si="29"/>
        <v>7</v>
      </c>
      <c r="U173" s="32">
        <f t="shared" si="29"/>
        <v>7</v>
      </c>
      <c r="V173" s="32">
        <f t="shared" si="29"/>
        <v>7</v>
      </c>
      <c r="W173" s="32">
        <f t="shared" si="29"/>
        <v>7</v>
      </c>
      <c r="X173" s="32">
        <f t="shared" si="29"/>
        <v>7</v>
      </c>
      <c r="Y173" s="32">
        <f t="shared" si="29"/>
        <v>7</v>
      </c>
      <c r="Z173" s="325">
        <f t="shared" si="29"/>
        <v>7</v>
      </c>
      <c r="AA173" s="325">
        <f t="shared" si="29"/>
        <v>7</v>
      </c>
      <c r="AB173" s="18">
        <f t="shared" si="29"/>
        <v>7</v>
      </c>
      <c r="AC173" s="18"/>
      <c r="AD173" s="18"/>
    </row>
    <row r="174" spans="3:30" ht="20.100000000000001" customHeight="1">
      <c r="C174" s="13" t="str">
        <f t="shared" si="16"/>
        <v>Number of Retail Quality Assessments  Done Target</v>
      </c>
      <c r="D174" s="318"/>
      <c r="E174" s="319" t="str">
        <f t="shared" si="23"/>
        <v>#</v>
      </c>
      <c r="F174" s="320" t="str">
        <f t="shared" si="23"/>
        <v>QAM</v>
      </c>
      <c r="G174" s="321" t="str">
        <f t="shared" si="23"/>
        <v>&gt;</v>
      </c>
      <c r="H174" s="780">
        <f t="shared" ref="H174:N183" si="30">$N25</f>
        <v>8</v>
      </c>
      <c r="I174" s="291">
        <f t="shared" si="30"/>
        <v>8</v>
      </c>
      <c r="J174" s="292">
        <f t="shared" si="30"/>
        <v>8</v>
      </c>
      <c r="K174" s="292">
        <f t="shared" si="30"/>
        <v>8</v>
      </c>
      <c r="L174" s="292">
        <f t="shared" si="30"/>
        <v>8</v>
      </c>
      <c r="M174" s="292">
        <f t="shared" si="30"/>
        <v>8</v>
      </c>
      <c r="N174" s="322">
        <f t="shared" si="30"/>
        <v>8</v>
      </c>
      <c r="O174" s="1199"/>
      <c r="P174" s="323">
        <f t="shared" ref="P174:AB174" si="31">$N25</f>
        <v>8</v>
      </c>
      <c r="Q174" s="1370">
        <f t="shared" si="31"/>
        <v>8</v>
      </c>
      <c r="R174" s="33">
        <f t="shared" si="31"/>
        <v>8</v>
      </c>
      <c r="S174" s="32">
        <f t="shared" si="31"/>
        <v>8</v>
      </c>
      <c r="T174" s="32">
        <f t="shared" si="31"/>
        <v>8</v>
      </c>
      <c r="U174" s="32">
        <f t="shared" si="31"/>
        <v>8</v>
      </c>
      <c r="V174" s="32">
        <f t="shared" si="31"/>
        <v>8</v>
      </c>
      <c r="W174" s="32">
        <f t="shared" si="31"/>
        <v>8</v>
      </c>
      <c r="X174" s="32">
        <f t="shared" si="31"/>
        <v>8</v>
      </c>
      <c r="Y174" s="32">
        <f t="shared" si="31"/>
        <v>8</v>
      </c>
      <c r="Z174" s="325">
        <f t="shared" si="31"/>
        <v>8</v>
      </c>
      <c r="AA174" s="325">
        <f t="shared" si="31"/>
        <v>8</v>
      </c>
      <c r="AB174" s="18">
        <f t="shared" si="31"/>
        <v>8</v>
      </c>
      <c r="AC174" s="18"/>
      <c r="AD174" s="18"/>
    </row>
    <row r="175" spans="3:30" ht="20.100000000000001" customHeight="1">
      <c r="C175" s="328" t="str">
        <f t="shared" si="16"/>
        <v>PRODUCTIVITY Target</v>
      </c>
      <c r="D175" s="329"/>
      <c r="E175" s="330" t="s">
        <v>16</v>
      </c>
      <c r="F175" s="331" t="s">
        <v>16</v>
      </c>
      <c r="G175" s="14">
        <v>0</v>
      </c>
      <c r="H175" s="332">
        <f t="shared" si="30"/>
        <v>0</v>
      </c>
      <c r="I175" s="34">
        <f t="shared" si="30"/>
        <v>0</v>
      </c>
      <c r="J175" s="333">
        <f t="shared" si="30"/>
        <v>0</v>
      </c>
      <c r="K175" s="333">
        <f t="shared" si="30"/>
        <v>0</v>
      </c>
      <c r="L175" s="333">
        <f t="shared" si="30"/>
        <v>0</v>
      </c>
      <c r="M175" s="333">
        <f t="shared" si="30"/>
        <v>0</v>
      </c>
      <c r="N175" s="334">
        <f t="shared" si="30"/>
        <v>0</v>
      </c>
      <c r="O175" s="1321"/>
      <c r="P175" s="335">
        <f t="shared" ref="P175:AB175" si="32">$N26</f>
        <v>0</v>
      </c>
      <c r="Q175" s="1371">
        <f t="shared" si="32"/>
        <v>0</v>
      </c>
      <c r="R175" s="34">
        <f t="shared" si="32"/>
        <v>0</v>
      </c>
      <c r="S175" s="34">
        <f t="shared" si="32"/>
        <v>0</v>
      </c>
      <c r="T175" s="34">
        <f t="shared" si="32"/>
        <v>0</v>
      </c>
      <c r="U175" s="34">
        <f t="shared" si="32"/>
        <v>0</v>
      </c>
      <c r="V175" s="34">
        <f t="shared" si="32"/>
        <v>0</v>
      </c>
      <c r="W175" s="34">
        <f t="shared" si="32"/>
        <v>0</v>
      </c>
      <c r="X175" s="34">
        <f t="shared" si="32"/>
        <v>0</v>
      </c>
      <c r="Y175" s="34">
        <f t="shared" si="32"/>
        <v>0</v>
      </c>
      <c r="Z175" s="337">
        <f t="shared" si="32"/>
        <v>0</v>
      </c>
      <c r="AA175" s="337">
        <f t="shared" si="32"/>
        <v>0</v>
      </c>
      <c r="AB175" s="14">
        <f t="shared" si="32"/>
        <v>0</v>
      </c>
      <c r="AC175" s="14"/>
      <c r="AD175" s="14"/>
    </row>
    <row r="176" spans="3:30" s="10" customFormat="1" ht="20.100000000000001" customHeight="1">
      <c r="C176" s="7" t="str">
        <f t="shared" si="16"/>
        <v>GFI Score Target</v>
      </c>
      <c r="D176" s="118"/>
      <c r="E176" s="8" t="str">
        <f t="shared" ref="E176:G181" si="33">E27</f>
        <v>Score</v>
      </c>
      <c r="F176" s="326" t="str">
        <f t="shared" si="33"/>
        <v>IPM</v>
      </c>
      <c r="G176" s="297" t="str">
        <f t="shared" si="33"/>
        <v>&gt;</v>
      </c>
      <c r="H176" s="784">
        <f t="shared" si="30"/>
        <v>9.3310000000000013</v>
      </c>
      <c r="I176" s="338">
        <f t="shared" si="30"/>
        <v>9.3310000000000013</v>
      </c>
      <c r="J176" s="339">
        <f t="shared" si="30"/>
        <v>9.3310000000000013</v>
      </c>
      <c r="K176" s="339">
        <f t="shared" si="30"/>
        <v>9.3310000000000013</v>
      </c>
      <c r="L176" s="339">
        <f t="shared" si="30"/>
        <v>9.3310000000000013</v>
      </c>
      <c r="M176" s="339">
        <f t="shared" si="30"/>
        <v>9.3310000000000013</v>
      </c>
      <c r="N176" s="340">
        <f t="shared" si="30"/>
        <v>9.3310000000000013</v>
      </c>
      <c r="O176" s="1336"/>
      <c r="P176" s="35">
        <f t="shared" ref="P176:AB176" si="34">$N27</f>
        <v>9.3310000000000013</v>
      </c>
      <c r="Q176" s="1372">
        <f t="shared" si="34"/>
        <v>9.3310000000000013</v>
      </c>
      <c r="R176" s="28">
        <f t="shared" si="34"/>
        <v>9.3310000000000013</v>
      </c>
      <c r="S176" s="35">
        <f t="shared" si="34"/>
        <v>9.3310000000000013</v>
      </c>
      <c r="T176" s="35">
        <f t="shared" si="34"/>
        <v>9.3310000000000013</v>
      </c>
      <c r="U176" s="35">
        <f t="shared" si="34"/>
        <v>9.3310000000000013</v>
      </c>
      <c r="V176" s="35">
        <f t="shared" si="34"/>
        <v>9.3310000000000013</v>
      </c>
      <c r="W176" s="35">
        <f t="shared" si="34"/>
        <v>9.3310000000000013</v>
      </c>
      <c r="X176" s="35">
        <f t="shared" si="34"/>
        <v>9.3310000000000013</v>
      </c>
      <c r="Y176" s="28">
        <f t="shared" si="34"/>
        <v>9.3310000000000013</v>
      </c>
      <c r="Z176" s="295">
        <f t="shared" si="34"/>
        <v>9.3310000000000013</v>
      </c>
      <c r="AA176" s="295">
        <f t="shared" si="34"/>
        <v>9.3310000000000013</v>
      </c>
      <c r="AB176" s="9">
        <f t="shared" si="34"/>
        <v>9.3310000000000013</v>
      </c>
      <c r="AC176" s="9"/>
      <c r="AD176" s="9"/>
    </row>
    <row r="177" spans="3:30" s="10" customFormat="1" ht="20.100000000000001" customHeight="1">
      <c r="C177" s="7" t="str">
        <f t="shared" si="16"/>
        <v>GFI Score:  MANUFACTURING Target</v>
      </c>
      <c r="D177" s="118"/>
      <c r="E177" s="8" t="str">
        <f t="shared" si="33"/>
        <v>Score</v>
      </c>
      <c r="F177" s="326" t="str">
        <f t="shared" si="33"/>
        <v>IPM</v>
      </c>
      <c r="G177" s="297" t="str">
        <f t="shared" si="33"/>
        <v>&gt;</v>
      </c>
      <c r="H177" s="784">
        <f t="shared" si="30"/>
        <v>9.0271666666666661</v>
      </c>
      <c r="I177" s="338">
        <f t="shared" si="30"/>
        <v>9.0271666666666661</v>
      </c>
      <c r="J177" s="339">
        <f t="shared" si="30"/>
        <v>9.0271666666666661</v>
      </c>
      <c r="K177" s="339">
        <f t="shared" si="30"/>
        <v>9.0271666666666661</v>
      </c>
      <c r="L177" s="339">
        <f t="shared" si="30"/>
        <v>9.0271666666666661</v>
      </c>
      <c r="M177" s="339">
        <f t="shared" si="30"/>
        <v>9.0271666666666661</v>
      </c>
      <c r="N177" s="340">
        <f t="shared" si="30"/>
        <v>9.0271666666666661</v>
      </c>
      <c r="O177" s="1336"/>
      <c r="P177" s="35">
        <f t="shared" ref="P177:AB177" si="35">$N28</f>
        <v>9.0271666666666661</v>
      </c>
      <c r="Q177" s="1372">
        <f t="shared" si="35"/>
        <v>9.0271666666666661</v>
      </c>
      <c r="R177" s="28">
        <f t="shared" si="35"/>
        <v>9.0271666666666661</v>
      </c>
      <c r="S177" s="35">
        <f t="shared" si="35"/>
        <v>9.0271666666666661</v>
      </c>
      <c r="T177" s="35">
        <f t="shared" si="35"/>
        <v>9.0271666666666661</v>
      </c>
      <c r="U177" s="35">
        <f t="shared" si="35"/>
        <v>9.0271666666666661</v>
      </c>
      <c r="V177" s="35">
        <f t="shared" si="35"/>
        <v>9.0271666666666661</v>
      </c>
      <c r="W177" s="35">
        <f t="shared" si="35"/>
        <v>9.0271666666666661</v>
      </c>
      <c r="X177" s="35">
        <f t="shared" si="35"/>
        <v>9.0271666666666661</v>
      </c>
      <c r="Y177" s="28">
        <f t="shared" si="35"/>
        <v>9.0271666666666661</v>
      </c>
      <c r="Z177" s="295">
        <f t="shared" si="35"/>
        <v>9.0271666666666661</v>
      </c>
      <c r="AA177" s="295">
        <f t="shared" si="35"/>
        <v>9.0271666666666661</v>
      </c>
      <c r="AB177" s="9">
        <f t="shared" si="35"/>
        <v>9.0271666666666661</v>
      </c>
      <c r="AC177" s="9"/>
      <c r="AD177" s="9"/>
    </row>
    <row r="178" spans="3:30" s="10" customFormat="1" ht="20.100000000000001" customHeight="1">
      <c r="C178" s="7" t="str">
        <f t="shared" si="16"/>
        <v>GFI Score:  AMM Target</v>
      </c>
      <c r="D178" s="118"/>
      <c r="E178" s="8" t="str">
        <f t="shared" si="33"/>
        <v>Score</v>
      </c>
      <c r="F178" s="326" t="str">
        <f t="shared" si="33"/>
        <v>IPM</v>
      </c>
      <c r="G178" s="297" t="str">
        <f t="shared" si="33"/>
        <v>&gt;</v>
      </c>
      <c r="H178" s="784">
        <f t="shared" si="30"/>
        <v>9.3833333333333329</v>
      </c>
      <c r="I178" s="338">
        <f t="shared" si="30"/>
        <v>9.3833333333333329</v>
      </c>
      <c r="J178" s="339">
        <f t="shared" si="30"/>
        <v>9.3833333333333329</v>
      </c>
      <c r="K178" s="339">
        <f t="shared" si="30"/>
        <v>9.3833333333333329</v>
      </c>
      <c r="L178" s="339">
        <f t="shared" si="30"/>
        <v>9.3833333333333329</v>
      </c>
      <c r="M178" s="339">
        <f t="shared" si="30"/>
        <v>9.3833333333333329</v>
      </c>
      <c r="N178" s="340">
        <f t="shared" si="30"/>
        <v>9.3833333333333329</v>
      </c>
      <c r="O178" s="1336"/>
      <c r="P178" s="35">
        <f t="shared" ref="P178:AB178" si="36">$N29</f>
        <v>9.3833333333333329</v>
      </c>
      <c r="Q178" s="1372">
        <f t="shared" si="36"/>
        <v>9.3833333333333329</v>
      </c>
      <c r="R178" s="28">
        <f t="shared" si="36"/>
        <v>9.3833333333333329</v>
      </c>
      <c r="S178" s="35">
        <f t="shared" si="36"/>
        <v>9.3833333333333329</v>
      </c>
      <c r="T178" s="35">
        <f t="shared" si="36"/>
        <v>9.3833333333333329</v>
      </c>
      <c r="U178" s="35">
        <f t="shared" si="36"/>
        <v>9.3833333333333329</v>
      </c>
      <c r="V178" s="35">
        <f t="shared" si="36"/>
        <v>9.3833333333333329</v>
      </c>
      <c r="W178" s="35">
        <f t="shared" si="36"/>
        <v>9.3833333333333329</v>
      </c>
      <c r="X178" s="35">
        <f t="shared" si="36"/>
        <v>9.3833333333333329</v>
      </c>
      <c r="Y178" s="28">
        <f t="shared" si="36"/>
        <v>9.3833333333333329</v>
      </c>
      <c r="Z178" s="295">
        <f t="shared" si="36"/>
        <v>9.3833333333333329</v>
      </c>
      <c r="AA178" s="295">
        <f t="shared" si="36"/>
        <v>9.3833333333333329</v>
      </c>
      <c r="AB178" s="9">
        <f t="shared" si="36"/>
        <v>9.3833333333333329</v>
      </c>
      <c r="AC178" s="9"/>
      <c r="AD178" s="9"/>
    </row>
    <row r="179" spans="3:30" s="10" customFormat="1" ht="20.100000000000001" customHeight="1">
      <c r="C179" s="7" t="str">
        <f t="shared" si="16"/>
        <v>GFI Score:  QUALITY Target</v>
      </c>
      <c r="D179" s="118"/>
      <c r="E179" s="8" t="str">
        <f t="shared" si="33"/>
        <v>Score</v>
      </c>
      <c r="F179" s="326" t="str">
        <f t="shared" si="33"/>
        <v>IPM</v>
      </c>
      <c r="G179" s="297" t="str">
        <f t="shared" si="33"/>
        <v>&gt;</v>
      </c>
      <c r="H179" s="784">
        <f t="shared" si="30"/>
        <v>9.5791666666666675</v>
      </c>
      <c r="I179" s="338">
        <f t="shared" si="30"/>
        <v>9.5791666666666675</v>
      </c>
      <c r="J179" s="339">
        <f t="shared" si="30"/>
        <v>9.5791666666666675</v>
      </c>
      <c r="K179" s="339">
        <f t="shared" si="30"/>
        <v>9.5791666666666675</v>
      </c>
      <c r="L179" s="339">
        <f t="shared" si="30"/>
        <v>9.5791666666666675</v>
      </c>
      <c r="M179" s="339">
        <f t="shared" si="30"/>
        <v>9.5791666666666675</v>
      </c>
      <c r="N179" s="340">
        <f t="shared" si="30"/>
        <v>9.5791666666666675</v>
      </c>
      <c r="O179" s="1336"/>
      <c r="P179" s="35">
        <f t="shared" ref="P179:AB179" si="37">$N30</f>
        <v>9.5791666666666675</v>
      </c>
      <c r="Q179" s="1372">
        <f t="shared" si="37"/>
        <v>9.5791666666666675</v>
      </c>
      <c r="R179" s="28">
        <f t="shared" si="37"/>
        <v>9.5791666666666675</v>
      </c>
      <c r="S179" s="35">
        <f t="shared" si="37"/>
        <v>9.5791666666666675</v>
      </c>
      <c r="T179" s="35">
        <f t="shared" si="37"/>
        <v>9.5791666666666675</v>
      </c>
      <c r="U179" s="35">
        <f t="shared" si="37"/>
        <v>9.5791666666666675</v>
      </c>
      <c r="V179" s="35">
        <f t="shared" si="37"/>
        <v>9.5791666666666675</v>
      </c>
      <c r="W179" s="35">
        <f t="shared" si="37"/>
        <v>9.5791666666666675</v>
      </c>
      <c r="X179" s="35">
        <f t="shared" si="37"/>
        <v>9.5791666666666675</v>
      </c>
      <c r="Y179" s="28">
        <f t="shared" si="37"/>
        <v>9.5791666666666675</v>
      </c>
      <c r="Z179" s="295">
        <f t="shared" si="37"/>
        <v>9.5791666666666675</v>
      </c>
      <c r="AA179" s="295">
        <f t="shared" si="37"/>
        <v>9.5791666666666675</v>
      </c>
      <c r="AB179" s="9">
        <f t="shared" si="37"/>
        <v>9.5791666666666675</v>
      </c>
      <c r="AC179" s="9"/>
      <c r="AD179" s="9"/>
    </row>
    <row r="180" spans="3:30" s="10" customFormat="1" ht="20.100000000000001" customHeight="1">
      <c r="C180" s="7" t="str">
        <f t="shared" si="16"/>
        <v>Asset Intensity  Target</v>
      </c>
      <c r="D180" s="118"/>
      <c r="E180" s="8" t="str">
        <f t="shared" si="33"/>
        <v>%</v>
      </c>
      <c r="F180" s="326" t="str">
        <f t="shared" si="33"/>
        <v>IPM</v>
      </c>
      <c r="G180" s="297" t="str">
        <f t="shared" si="33"/>
        <v>&gt;</v>
      </c>
      <c r="H180" s="784">
        <f t="shared" si="30"/>
        <v>0.70799999999999996</v>
      </c>
      <c r="I180" s="338">
        <f t="shared" si="30"/>
        <v>0.70799999999999996</v>
      </c>
      <c r="J180" s="339">
        <f t="shared" si="30"/>
        <v>0.70799999999999996</v>
      </c>
      <c r="K180" s="339">
        <f t="shared" si="30"/>
        <v>0.70799999999999996</v>
      </c>
      <c r="L180" s="339">
        <f t="shared" si="30"/>
        <v>0.70799999999999996</v>
      </c>
      <c r="M180" s="339">
        <f t="shared" si="30"/>
        <v>0.70799999999999996</v>
      </c>
      <c r="N180" s="340">
        <f t="shared" si="30"/>
        <v>0.70799999999999996</v>
      </c>
      <c r="O180" s="1336"/>
      <c r="P180" s="35">
        <f t="shared" ref="P180:AB180" si="38">$N31</f>
        <v>0.70799999999999996</v>
      </c>
      <c r="Q180" s="1372">
        <f t="shared" si="38"/>
        <v>0.70799999999999996</v>
      </c>
      <c r="R180" s="28">
        <f t="shared" si="38"/>
        <v>0.70799999999999996</v>
      </c>
      <c r="S180" s="35">
        <f t="shared" si="38"/>
        <v>0.70799999999999996</v>
      </c>
      <c r="T180" s="35">
        <f t="shared" si="38"/>
        <v>0.70799999999999996</v>
      </c>
      <c r="U180" s="35">
        <f t="shared" si="38"/>
        <v>0.70799999999999996</v>
      </c>
      <c r="V180" s="35">
        <f t="shared" si="38"/>
        <v>0.70799999999999996</v>
      </c>
      <c r="W180" s="35">
        <f t="shared" si="38"/>
        <v>0.70799999999999996</v>
      </c>
      <c r="X180" s="35">
        <f t="shared" si="38"/>
        <v>0.70799999999999996</v>
      </c>
      <c r="Y180" s="28">
        <f t="shared" si="38"/>
        <v>0.70799999999999996</v>
      </c>
      <c r="Z180" s="295">
        <f t="shared" si="38"/>
        <v>0.70799999999999996</v>
      </c>
      <c r="AA180" s="295">
        <f t="shared" si="38"/>
        <v>0.70799999999999996</v>
      </c>
      <c r="AB180" s="9">
        <f t="shared" si="38"/>
        <v>0.70799999999999996</v>
      </c>
      <c r="AC180" s="9"/>
      <c r="AD180" s="9"/>
    </row>
    <row r="181" spans="3:30" s="10" customFormat="1" ht="20.100000000000001" customHeight="1">
      <c r="C181" s="7" t="str">
        <f t="shared" si="16"/>
        <v>Total Factory Productivity Target</v>
      </c>
      <c r="D181" s="118"/>
      <c r="E181" s="8" t="str">
        <f t="shared" si="33"/>
        <v>Ton/Head</v>
      </c>
      <c r="F181" s="326" t="str">
        <f t="shared" si="33"/>
        <v>IPM</v>
      </c>
      <c r="G181" s="297" t="str">
        <f t="shared" si="33"/>
        <v>&gt;</v>
      </c>
      <c r="H181" s="342">
        <f t="shared" si="30"/>
        <v>5.8236380316029814</v>
      </c>
      <c r="I181" s="343">
        <f t="shared" si="30"/>
        <v>5.8236380316029814</v>
      </c>
      <c r="J181" s="344">
        <f t="shared" si="30"/>
        <v>5.8236380316029814</v>
      </c>
      <c r="K181" s="344">
        <f t="shared" si="30"/>
        <v>5.8236380316029814</v>
      </c>
      <c r="L181" s="344">
        <f t="shared" si="30"/>
        <v>5.8236380316029814</v>
      </c>
      <c r="M181" s="344">
        <f t="shared" si="30"/>
        <v>5.8236380316029814</v>
      </c>
      <c r="N181" s="345">
        <f t="shared" si="30"/>
        <v>5.8236380316029814</v>
      </c>
      <c r="O181" s="1332"/>
      <c r="P181" s="346">
        <f t="shared" ref="P181:AB181" si="39">$N32</f>
        <v>5.8236380316029814</v>
      </c>
      <c r="Q181" s="1373">
        <f t="shared" si="39"/>
        <v>5.8236380316029814</v>
      </c>
      <c r="R181" s="348">
        <f t="shared" si="39"/>
        <v>5.8236380316029814</v>
      </c>
      <c r="S181" s="348">
        <f t="shared" si="39"/>
        <v>5.8236380316029814</v>
      </c>
      <c r="T181" s="348">
        <f t="shared" si="39"/>
        <v>5.8236380316029814</v>
      </c>
      <c r="U181" s="348">
        <f t="shared" si="39"/>
        <v>5.8236380316029814</v>
      </c>
      <c r="V181" s="348">
        <f t="shared" si="39"/>
        <v>5.8236380316029814</v>
      </c>
      <c r="W181" s="348">
        <f t="shared" si="39"/>
        <v>5.8236380316029814</v>
      </c>
      <c r="X181" s="348">
        <f t="shared" si="39"/>
        <v>5.8236380316029814</v>
      </c>
      <c r="Y181" s="348">
        <f t="shared" si="39"/>
        <v>5.8236380316029814</v>
      </c>
      <c r="Z181" s="295">
        <f t="shared" si="39"/>
        <v>5.8236380316029814</v>
      </c>
      <c r="AA181" s="295">
        <f t="shared" si="39"/>
        <v>5.8236380316029814</v>
      </c>
      <c r="AB181" s="9">
        <f t="shared" si="39"/>
        <v>5.8236380316029814</v>
      </c>
      <c r="AC181" s="9"/>
      <c r="AD181" s="9"/>
    </row>
    <row r="182" spans="3:30" ht="20.100000000000001" customHeight="1">
      <c r="C182" s="349" t="str">
        <f t="shared" si="16"/>
        <v>COST CONTROL Target</v>
      </c>
      <c r="D182" s="350"/>
      <c r="E182" s="351" t="s">
        <v>16</v>
      </c>
      <c r="F182" s="352" t="s">
        <v>16</v>
      </c>
      <c r="G182" s="353" t="s">
        <v>16</v>
      </c>
      <c r="H182" s="783">
        <f t="shared" si="30"/>
        <v>0</v>
      </c>
      <c r="I182" s="36">
        <f t="shared" si="30"/>
        <v>0</v>
      </c>
      <c r="J182" s="354">
        <f t="shared" si="30"/>
        <v>0</v>
      </c>
      <c r="K182" s="354">
        <f t="shared" si="30"/>
        <v>0</v>
      </c>
      <c r="L182" s="354">
        <f t="shared" si="30"/>
        <v>0</v>
      </c>
      <c r="M182" s="354">
        <f t="shared" si="30"/>
        <v>0</v>
      </c>
      <c r="N182" s="355">
        <f t="shared" si="30"/>
        <v>0</v>
      </c>
      <c r="O182" s="1324"/>
      <c r="P182" s="356">
        <f t="shared" ref="P182:AB182" si="40">$N33</f>
        <v>0</v>
      </c>
      <c r="Q182" s="1374">
        <f t="shared" si="40"/>
        <v>0</v>
      </c>
      <c r="R182" s="36">
        <f t="shared" si="40"/>
        <v>0</v>
      </c>
      <c r="S182" s="36">
        <f t="shared" si="40"/>
        <v>0</v>
      </c>
      <c r="T182" s="36">
        <f t="shared" si="40"/>
        <v>0</v>
      </c>
      <c r="U182" s="36">
        <f t="shared" si="40"/>
        <v>0</v>
      </c>
      <c r="V182" s="36">
        <f t="shared" si="40"/>
        <v>0</v>
      </c>
      <c r="W182" s="36">
        <f t="shared" si="40"/>
        <v>0</v>
      </c>
      <c r="X182" s="36">
        <f t="shared" si="40"/>
        <v>0</v>
      </c>
      <c r="Y182" s="36">
        <f t="shared" si="40"/>
        <v>0</v>
      </c>
      <c r="Z182" s="358">
        <f t="shared" si="40"/>
        <v>0</v>
      </c>
      <c r="AA182" s="358">
        <f t="shared" si="40"/>
        <v>0</v>
      </c>
      <c r="AB182" s="15">
        <f t="shared" si="40"/>
        <v>0</v>
      </c>
      <c r="AC182" s="15"/>
      <c r="AD182" s="15"/>
    </row>
    <row r="183" spans="3:30" s="10" customFormat="1" ht="20.100000000000001" customHeight="1">
      <c r="C183" s="7" t="str">
        <f t="shared" si="16"/>
        <v>Cost of Production/ton Target</v>
      </c>
      <c r="D183" s="118"/>
      <c r="E183" s="8" t="str">
        <f t="shared" ref="E183:G186" si="41">E34</f>
        <v>KXOF./ Ton</v>
      </c>
      <c r="F183" s="296" t="str">
        <f t="shared" si="41"/>
        <v>FC</v>
      </c>
      <c r="G183" s="359" t="str">
        <f t="shared" si="41"/>
        <v>&lt;</v>
      </c>
      <c r="H183" s="782">
        <f t="shared" si="30"/>
        <v>970437.5465083383</v>
      </c>
      <c r="I183" s="782">
        <f t="shared" si="30"/>
        <v>970437.5465083383</v>
      </c>
      <c r="J183" s="782">
        <f t="shared" si="30"/>
        <v>970437.5465083383</v>
      </c>
      <c r="K183" s="782">
        <f t="shared" si="30"/>
        <v>970437.5465083383</v>
      </c>
      <c r="L183" s="782">
        <f t="shared" si="30"/>
        <v>970437.5465083383</v>
      </c>
      <c r="M183" s="782">
        <f t="shared" si="30"/>
        <v>970437.5465083383</v>
      </c>
      <c r="N183" s="782">
        <f t="shared" si="30"/>
        <v>970437.5465083383</v>
      </c>
      <c r="O183" s="782"/>
      <c r="P183" s="782">
        <f t="shared" ref="P183:AB183" si="42">$N34</f>
        <v>970437.5465083383</v>
      </c>
      <c r="Q183" s="1375">
        <f t="shared" si="42"/>
        <v>970437.5465083383</v>
      </c>
      <c r="R183" s="782">
        <f t="shared" si="42"/>
        <v>970437.5465083383</v>
      </c>
      <c r="S183" s="782">
        <f t="shared" si="42"/>
        <v>970437.5465083383</v>
      </c>
      <c r="T183" s="782">
        <f t="shared" si="42"/>
        <v>970437.5465083383</v>
      </c>
      <c r="U183" s="782">
        <f t="shared" si="42"/>
        <v>970437.5465083383</v>
      </c>
      <c r="V183" s="782">
        <f t="shared" si="42"/>
        <v>970437.5465083383</v>
      </c>
      <c r="W183" s="782">
        <f t="shared" si="42"/>
        <v>970437.5465083383</v>
      </c>
      <c r="X183" s="782">
        <f t="shared" si="42"/>
        <v>970437.5465083383</v>
      </c>
      <c r="Y183" s="782">
        <f t="shared" si="42"/>
        <v>970437.5465083383</v>
      </c>
      <c r="Z183" s="782">
        <f t="shared" si="42"/>
        <v>970437.5465083383</v>
      </c>
      <c r="AA183" s="782">
        <f t="shared" si="42"/>
        <v>970437.5465083383</v>
      </c>
      <c r="AB183" s="782">
        <f t="shared" si="42"/>
        <v>970437.5465083383</v>
      </c>
      <c r="AC183" s="9"/>
      <c r="AD183" s="9"/>
    </row>
    <row r="184" spans="3:30" s="10" customFormat="1" ht="19.5" customHeight="1">
      <c r="C184" s="7" t="str">
        <f t="shared" si="16"/>
        <v>Conversion Cost/ton Target</v>
      </c>
      <c r="D184" s="118"/>
      <c r="E184" s="8" t="str">
        <f t="shared" si="41"/>
        <v>KXOF./ Ton</v>
      </c>
      <c r="F184" s="296" t="str">
        <f t="shared" si="41"/>
        <v>FC</v>
      </c>
      <c r="G184" s="359" t="str">
        <f t="shared" si="41"/>
        <v>&lt;</v>
      </c>
      <c r="H184" s="782">
        <f t="shared" ref="H184:N191" si="43">$N35</f>
        <v>310025.59309209406</v>
      </c>
      <c r="I184" s="782">
        <f t="shared" si="43"/>
        <v>310025.59309209406</v>
      </c>
      <c r="J184" s="782">
        <f t="shared" si="43"/>
        <v>310025.59309209406</v>
      </c>
      <c r="K184" s="782">
        <f t="shared" si="43"/>
        <v>310025.59309209406</v>
      </c>
      <c r="L184" s="782">
        <f t="shared" si="43"/>
        <v>310025.59309209406</v>
      </c>
      <c r="M184" s="782">
        <f t="shared" si="43"/>
        <v>310025.59309209406</v>
      </c>
      <c r="N184" s="782">
        <f t="shared" si="43"/>
        <v>310025.59309209406</v>
      </c>
      <c r="O184" s="782"/>
      <c r="P184" s="782">
        <f t="shared" ref="P184:AB184" si="44">$N35</f>
        <v>310025.59309209406</v>
      </c>
      <c r="Q184" s="1375">
        <f t="shared" si="44"/>
        <v>310025.59309209406</v>
      </c>
      <c r="R184" s="782">
        <f t="shared" si="44"/>
        <v>310025.59309209406</v>
      </c>
      <c r="S184" s="782">
        <f t="shared" si="44"/>
        <v>310025.59309209406</v>
      </c>
      <c r="T184" s="782">
        <f t="shared" si="44"/>
        <v>310025.59309209406</v>
      </c>
      <c r="U184" s="782">
        <f t="shared" si="44"/>
        <v>310025.59309209406</v>
      </c>
      <c r="V184" s="782">
        <f t="shared" si="44"/>
        <v>310025.59309209406</v>
      </c>
      <c r="W184" s="782">
        <f t="shared" si="44"/>
        <v>310025.59309209406</v>
      </c>
      <c r="X184" s="782">
        <f t="shared" si="44"/>
        <v>310025.59309209406</v>
      </c>
      <c r="Y184" s="782">
        <f t="shared" si="44"/>
        <v>310025.59309209406</v>
      </c>
      <c r="Z184" s="782">
        <f t="shared" si="44"/>
        <v>310025.59309209406</v>
      </c>
      <c r="AA184" s="782">
        <f t="shared" si="44"/>
        <v>310025.59309209406</v>
      </c>
      <c r="AB184" s="782">
        <f t="shared" si="44"/>
        <v>310025.59309209406</v>
      </c>
      <c r="AC184" s="9"/>
      <c r="AD184" s="9"/>
    </row>
    <row r="185" spans="3:30" s="10" customFormat="1" ht="20.100000000000001" customHeight="1">
      <c r="C185" s="7" t="str">
        <f t="shared" si="16"/>
        <v>OPEX Savings Target</v>
      </c>
      <c r="D185" s="118"/>
      <c r="E185" s="8" t="str">
        <f t="shared" si="41"/>
        <v xml:space="preserve">KXOF </v>
      </c>
      <c r="F185" s="296" t="str">
        <f t="shared" si="41"/>
        <v>IPM</v>
      </c>
      <c r="G185" s="359" t="str">
        <f t="shared" si="41"/>
        <v>&gt;</v>
      </c>
      <c r="H185" s="782">
        <f t="shared" si="43"/>
        <v>805323.05054299755</v>
      </c>
      <c r="I185" s="782">
        <f t="shared" si="43"/>
        <v>805323.05054299755</v>
      </c>
      <c r="J185" s="782">
        <f t="shared" si="43"/>
        <v>805323.05054299755</v>
      </c>
      <c r="K185" s="782">
        <f t="shared" si="43"/>
        <v>805323.05054299755</v>
      </c>
      <c r="L185" s="782">
        <f t="shared" si="43"/>
        <v>805323.05054299755</v>
      </c>
      <c r="M185" s="782">
        <f t="shared" si="43"/>
        <v>805323.05054299755</v>
      </c>
      <c r="N185" s="782">
        <f t="shared" si="43"/>
        <v>805323.05054299755</v>
      </c>
      <c r="O185" s="782"/>
      <c r="P185" s="782">
        <f t="shared" ref="P185:AB185" si="45">$N36</f>
        <v>805323.05054299755</v>
      </c>
      <c r="Q185" s="1375">
        <f t="shared" si="45"/>
        <v>805323.05054299755</v>
      </c>
      <c r="R185" s="782">
        <f t="shared" si="45"/>
        <v>805323.05054299755</v>
      </c>
      <c r="S185" s="782">
        <f t="shared" si="45"/>
        <v>805323.05054299755</v>
      </c>
      <c r="T185" s="782">
        <f t="shared" si="45"/>
        <v>805323.05054299755</v>
      </c>
      <c r="U185" s="782">
        <f t="shared" si="45"/>
        <v>805323.05054299755</v>
      </c>
      <c r="V185" s="782">
        <f t="shared" si="45"/>
        <v>805323.05054299755</v>
      </c>
      <c r="W185" s="782">
        <f t="shared" si="45"/>
        <v>805323.05054299755</v>
      </c>
      <c r="X185" s="782">
        <f t="shared" si="45"/>
        <v>805323.05054299755</v>
      </c>
      <c r="Y185" s="782">
        <f t="shared" si="45"/>
        <v>805323.05054299755</v>
      </c>
      <c r="Z185" s="782">
        <f t="shared" si="45"/>
        <v>805323.05054299755</v>
      </c>
      <c r="AA185" s="782">
        <f t="shared" si="45"/>
        <v>805323.05054299755</v>
      </c>
      <c r="AB185" s="782">
        <f t="shared" si="45"/>
        <v>805323.05054299755</v>
      </c>
      <c r="AC185" s="9"/>
      <c r="AD185" s="9"/>
    </row>
    <row r="186" spans="3:30" s="10" customFormat="1" ht="20.100000000000001" customHeight="1">
      <c r="C186" s="7" t="str">
        <f t="shared" si="16"/>
        <v>% OPEX Savings Target</v>
      </c>
      <c r="D186" s="118"/>
      <c r="E186" s="8" t="str">
        <f t="shared" si="41"/>
        <v>%</v>
      </c>
      <c r="F186" s="296" t="str">
        <f t="shared" si="41"/>
        <v>IPM</v>
      </c>
      <c r="G186" s="359" t="str">
        <f t="shared" si="41"/>
        <v>&gt;</v>
      </c>
      <c r="H186" s="782">
        <f t="shared" si="43"/>
        <v>5.0336349328856389E-2</v>
      </c>
      <c r="I186" s="782">
        <f t="shared" si="43"/>
        <v>5.0336349328856389E-2</v>
      </c>
      <c r="J186" s="782">
        <f t="shared" si="43"/>
        <v>5.0336349328856389E-2</v>
      </c>
      <c r="K186" s="782">
        <f t="shared" si="43"/>
        <v>5.0336349328856389E-2</v>
      </c>
      <c r="L186" s="782">
        <f t="shared" si="43"/>
        <v>5.0336349328856389E-2</v>
      </c>
      <c r="M186" s="782">
        <f t="shared" si="43"/>
        <v>5.0336349328856389E-2</v>
      </c>
      <c r="N186" s="782">
        <f t="shared" si="43"/>
        <v>5.0336349328856389E-2</v>
      </c>
      <c r="O186" s="782"/>
      <c r="P186" s="782">
        <f t="shared" ref="P186:AB186" si="46">$N37</f>
        <v>5.0336349328856389E-2</v>
      </c>
      <c r="Q186" s="1375">
        <f t="shared" si="46"/>
        <v>5.0336349328856389E-2</v>
      </c>
      <c r="R186" s="782">
        <f t="shared" si="46"/>
        <v>5.0336349328856389E-2</v>
      </c>
      <c r="S186" s="782">
        <f t="shared" si="46"/>
        <v>5.0336349328856389E-2</v>
      </c>
      <c r="T186" s="782">
        <f t="shared" si="46"/>
        <v>5.0336349328856389E-2</v>
      </c>
      <c r="U186" s="782">
        <f t="shared" si="46"/>
        <v>5.0336349328856389E-2</v>
      </c>
      <c r="V186" s="782">
        <f t="shared" si="46"/>
        <v>5.0336349328856389E-2</v>
      </c>
      <c r="W186" s="782">
        <f t="shared" si="46"/>
        <v>5.0336349328856389E-2</v>
      </c>
      <c r="X186" s="782">
        <f t="shared" si="46"/>
        <v>5.0336349328856389E-2</v>
      </c>
      <c r="Y186" s="782">
        <f t="shared" si="46"/>
        <v>5.0336349328856389E-2</v>
      </c>
      <c r="Z186" s="782">
        <f t="shared" si="46"/>
        <v>5.0336349328856389E-2</v>
      </c>
      <c r="AA186" s="782">
        <f t="shared" si="46"/>
        <v>5.0336349328856389E-2</v>
      </c>
      <c r="AB186" s="782">
        <f t="shared" si="46"/>
        <v>5.0336349328856389E-2</v>
      </c>
      <c r="AC186" s="9"/>
      <c r="AD186" s="9"/>
    </row>
    <row r="187" spans="3:30" s="10" customFormat="1" ht="20.100000000000001" customHeight="1">
      <c r="C187" s="7" t="str">
        <f t="shared" si="16"/>
        <v>Controllable Variances Target</v>
      </c>
      <c r="D187" s="118"/>
      <c r="E187" s="8" t="str">
        <f>E38</f>
        <v xml:space="preserve">KXOF </v>
      </c>
      <c r="F187" s="296" t="str">
        <f t="shared" ref="F187:G190" si="47">F39</f>
        <v>FC</v>
      </c>
      <c r="G187" s="359" t="str">
        <f t="shared" si="47"/>
        <v>+-</v>
      </c>
      <c r="H187" s="782">
        <f t="shared" si="43"/>
        <v>87362</v>
      </c>
      <c r="I187" s="782">
        <f t="shared" si="43"/>
        <v>87362</v>
      </c>
      <c r="J187" s="782">
        <f t="shared" si="43"/>
        <v>87362</v>
      </c>
      <c r="K187" s="782">
        <f t="shared" si="43"/>
        <v>87362</v>
      </c>
      <c r="L187" s="782">
        <f t="shared" si="43"/>
        <v>87362</v>
      </c>
      <c r="M187" s="782">
        <f t="shared" si="43"/>
        <v>87362</v>
      </c>
      <c r="N187" s="782">
        <f t="shared" si="43"/>
        <v>87362</v>
      </c>
      <c r="O187" s="782"/>
      <c r="P187" s="782">
        <f t="shared" ref="P187:AB187" si="48">$N38</f>
        <v>87362</v>
      </c>
      <c r="Q187" s="1375">
        <f t="shared" si="48"/>
        <v>87362</v>
      </c>
      <c r="R187" s="782">
        <f t="shared" si="48"/>
        <v>87362</v>
      </c>
      <c r="S187" s="782">
        <f t="shared" si="48"/>
        <v>87362</v>
      </c>
      <c r="T187" s="782">
        <f t="shared" si="48"/>
        <v>87362</v>
      </c>
      <c r="U187" s="782">
        <f t="shared" si="48"/>
        <v>87362</v>
      </c>
      <c r="V187" s="782">
        <f t="shared" si="48"/>
        <v>87362</v>
      </c>
      <c r="W187" s="782">
        <f t="shared" si="48"/>
        <v>87362</v>
      </c>
      <c r="X187" s="782">
        <f t="shared" si="48"/>
        <v>87362</v>
      </c>
      <c r="Y187" s="782">
        <f t="shared" si="48"/>
        <v>87362</v>
      </c>
      <c r="Z187" s="782">
        <f t="shared" si="48"/>
        <v>87362</v>
      </c>
      <c r="AA187" s="782">
        <f t="shared" si="48"/>
        <v>87362</v>
      </c>
      <c r="AB187" s="782">
        <f t="shared" si="48"/>
        <v>87362</v>
      </c>
      <c r="AC187" s="9"/>
      <c r="AD187" s="9"/>
    </row>
    <row r="188" spans="3:30" s="10" customFormat="1" ht="20.100000000000001" customHeight="1">
      <c r="C188" s="7" t="str">
        <f t="shared" si="16"/>
        <v>Material Usage Variance Target</v>
      </c>
      <c r="D188" s="118"/>
      <c r="E188" s="8" t="str">
        <f>E39</f>
        <v>%</v>
      </c>
      <c r="F188" s="296" t="str">
        <f t="shared" si="47"/>
        <v>FC</v>
      </c>
      <c r="G188" s="359" t="str">
        <f t="shared" si="47"/>
        <v>&lt;</v>
      </c>
      <c r="H188" s="782">
        <f t="shared" si="43"/>
        <v>-4.325199155134539E-3</v>
      </c>
      <c r="I188" s="782">
        <f t="shared" si="43"/>
        <v>-4.325199155134539E-3</v>
      </c>
      <c r="J188" s="782">
        <f t="shared" si="43"/>
        <v>-4.325199155134539E-3</v>
      </c>
      <c r="K188" s="782">
        <f t="shared" si="43"/>
        <v>-4.325199155134539E-3</v>
      </c>
      <c r="L188" s="782">
        <f t="shared" si="43"/>
        <v>-4.325199155134539E-3</v>
      </c>
      <c r="M188" s="782">
        <f t="shared" si="43"/>
        <v>-4.325199155134539E-3</v>
      </c>
      <c r="N188" s="782">
        <f t="shared" si="43"/>
        <v>-4.325199155134539E-3</v>
      </c>
      <c r="O188" s="782"/>
      <c r="P188" s="782">
        <f t="shared" ref="P188:AB188" si="49">$N39</f>
        <v>-4.325199155134539E-3</v>
      </c>
      <c r="Q188" s="1375">
        <f t="shared" si="49"/>
        <v>-4.325199155134539E-3</v>
      </c>
      <c r="R188" s="782">
        <f t="shared" si="49"/>
        <v>-4.325199155134539E-3</v>
      </c>
      <c r="S188" s="782">
        <f t="shared" si="49"/>
        <v>-4.325199155134539E-3</v>
      </c>
      <c r="T188" s="782">
        <f t="shared" si="49"/>
        <v>-4.325199155134539E-3</v>
      </c>
      <c r="U188" s="782">
        <f t="shared" si="49"/>
        <v>-4.325199155134539E-3</v>
      </c>
      <c r="V188" s="782">
        <f t="shared" si="49"/>
        <v>-4.325199155134539E-3</v>
      </c>
      <c r="W188" s="782">
        <f t="shared" si="49"/>
        <v>-4.325199155134539E-3</v>
      </c>
      <c r="X188" s="782">
        <f t="shared" si="49"/>
        <v>-4.325199155134539E-3</v>
      </c>
      <c r="Y188" s="782">
        <f t="shared" si="49"/>
        <v>-4.325199155134539E-3</v>
      </c>
      <c r="Z188" s="782">
        <f t="shared" si="49"/>
        <v>-4.325199155134539E-3</v>
      </c>
      <c r="AA188" s="782">
        <f t="shared" si="49"/>
        <v>-4.325199155134539E-3</v>
      </c>
      <c r="AB188" s="782">
        <f t="shared" si="49"/>
        <v>-4.325199155134539E-3</v>
      </c>
      <c r="AC188" s="9"/>
      <c r="AD188" s="9"/>
    </row>
    <row r="189" spans="3:30" s="10" customFormat="1" ht="20.100000000000001" customHeight="1">
      <c r="C189" s="7" t="str">
        <f t="shared" si="16"/>
        <v>Factory Fixed Overhead Target</v>
      </c>
      <c r="D189" s="118"/>
      <c r="E189" s="8" t="str">
        <f>E40</f>
        <v xml:space="preserve">KXOF </v>
      </c>
      <c r="F189" s="326" t="str">
        <f t="shared" si="47"/>
        <v>FC</v>
      </c>
      <c r="G189" s="297" t="str">
        <f t="shared" si="47"/>
        <v>&lt;</v>
      </c>
      <c r="H189" s="782">
        <f t="shared" si="43"/>
        <v>199366.71158188474</v>
      </c>
      <c r="I189" s="782">
        <f t="shared" si="43"/>
        <v>199366.71158188474</v>
      </c>
      <c r="J189" s="782">
        <f t="shared" si="43"/>
        <v>199366.71158188474</v>
      </c>
      <c r="K189" s="782">
        <f t="shared" si="43"/>
        <v>199366.71158188474</v>
      </c>
      <c r="L189" s="782">
        <f t="shared" si="43"/>
        <v>199366.71158188474</v>
      </c>
      <c r="M189" s="782">
        <f t="shared" si="43"/>
        <v>199366.71158188474</v>
      </c>
      <c r="N189" s="782">
        <f t="shared" si="43"/>
        <v>199366.71158188474</v>
      </c>
      <c r="O189" s="782"/>
      <c r="P189" s="782">
        <f t="shared" ref="P189:AB189" si="50">$N40</f>
        <v>199366.71158188474</v>
      </c>
      <c r="Q189" s="1375">
        <f t="shared" si="50"/>
        <v>199366.71158188474</v>
      </c>
      <c r="R189" s="782">
        <f t="shared" si="50"/>
        <v>199366.71158188474</v>
      </c>
      <c r="S189" s="782">
        <f t="shared" si="50"/>
        <v>199366.71158188474</v>
      </c>
      <c r="T189" s="782">
        <f t="shared" si="50"/>
        <v>199366.71158188474</v>
      </c>
      <c r="U189" s="782">
        <f t="shared" si="50"/>
        <v>199366.71158188474</v>
      </c>
      <c r="V189" s="782">
        <f t="shared" si="50"/>
        <v>199366.71158188474</v>
      </c>
      <c r="W189" s="782">
        <f t="shared" si="50"/>
        <v>199366.71158188474</v>
      </c>
      <c r="X189" s="782">
        <f t="shared" si="50"/>
        <v>199366.71158188474</v>
      </c>
      <c r="Y189" s="782">
        <f t="shared" si="50"/>
        <v>199366.71158188474</v>
      </c>
      <c r="Z189" s="782">
        <f t="shared" si="50"/>
        <v>199366.71158188474</v>
      </c>
      <c r="AA189" s="782">
        <f t="shared" si="50"/>
        <v>199366.71158188474</v>
      </c>
      <c r="AB189" s="782">
        <f t="shared" si="50"/>
        <v>199366.71158188474</v>
      </c>
      <c r="AC189" s="9"/>
      <c r="AD189" s="9"/>
    </row>
    <row r="190" spans="3:30" s="10" customFormat="1" ht="20.100000000000001" customHeight="1">
      <c r="C190" s="7" t="str">
        <f t="shared" si="16"/>
        <v>Total Capital Spend  Target</v>
      </c>
      <c r="D190" s="118"/>
      <c r="E190" s="8" t="str">
        <f>E41</f>
        <v xml:space="preserve">KXOF </v>
      </c>
      <c r="F190" s="326" t="str">
        <f t="shared" si="47"/>
        <v>IPM</v>
      </c>
      <c r="G190" s="297" t="str">
        <f t="shared" si="47"/>
        <v>&lt;</v>
      </c>
      <c r="H190" s="782">
        <f t="shared" si="43"/>
        <v>1203555</v>
      </c>
      <c r="I190" s="782">
        <f t="shared" si="43"/>
        <v>1203555</v>
      </c>
      <c r="J190" s="782">
        <f t="shared" si="43"/>
        <v>1203555</v>
      </c>
      <c r="K190" s="782">
        <f t="shared" si="43"/>
        <v>1203555</v>
      </c>
      <c r="L190" s="782">
        <f t="shared" si="43"/>
        <v>1203555</v>
      </c>
      <c r="M190" s="782">
        <f t="shared" si="43"/>
        <v>1203555</v>
      </c>
      <c r="N190" s="782">
        <f t="shared" si="43"/>
        <v>1203555</v>
      </c>
      <c r="O190" s="782"/>
      <c r="P190" s="782">
        <f t="shared" ref="P190:AB190" si="51">$N41</f>
        <v>1203555</v>
      </c>
      <c r="Q190" s="1375">
        <f t="shared" si="51"/>
        <v>1203555</v>
      </c>
      <c r="R190" s="782">
        <f t="shared" si="51"/>
        <v>1203555</v>
      </c>
      <c r="S190" s="782">
        <f t="shared" si="51"/>
        <v>1203555</v>
      </c>
      <c r="T190" s="782">
        <f t="shared" si="51"/>
        <v>1203555</v>
      </c>
      <c r="U190" s="782">
        <f t="shared" si="51"/>
        <v>1203555</v>
      </c>
      <c r="V190" s="782">
        <f t="shared" si="51"/>
        <v>1203555</v>
      </c>
      <c r="W190" s="782">
        <f t="shared" si="51"/>
        <v>1203555</v>
      </c>
      <c r="X190" s="782">
        <f t="shared" si="51"/>
        <v>1203555</v>
      </c>
      <c r="Y190" s="782">
        <f t="shared" si="51"/>
        <v>1203555</v>
      </c>
      <c r="Z190" s="782">
        <f t="shared" si="51"/>
        <v>1203555</v>
      </c>
      <c r="AA190" s="782">
        <f t="shared" si="51"/>
        <v>1203555</v>
      </c>
      <c r="AB190" s="782">
        <f t="shared" si="51"/>
        <v>1203555</v>
      </c>
      <c r="AC190" s="9"/>
      <c r="AD190" s="9"/>
    </row>
    <row r="191" spans="3:30" s="10" customFormat="1" ht="20.100000000000001" customHeight="1">
      <c r="C191" s="7" t="str">
        <f t="shared" si="16"/>
        <v>Factory Write off Target</v>
      </c>
      <c r="D191" s="118"/>
      <c r="E191" s="8" t="str">
        <f>E42</f>
        <v xml:space="preserve">KXOF </v>
      </c>
      <c r="F191" s="326" t="str">
        <f>F44</f>
        <v xml:space="preserve"> </v>
      </c>
      <c r="G191" s="297" t="str">
        <f>G44</f>
        <v xml:space="preserve"> </v>
      </c>
      <c r="H191" s="782">
        <f t="shared" si="43"/>
        <v>14070.869999999999</v>
      </c>
      <c r="I191" s="782">
        <f t="shared" si="43"/>
        <v>14070.869999999999</v>
      </c>
      <c r="J191" s="782">
        <f t="shared" si="43"/>
        <v>14070.869999999999</v>
      </c>
      <c r="K191" s="782">
        <f t="shared" si="43"/>
        <v>14070.869999999999</v>
      </c>
      <c r="L191" s="782">
        <f t="shared" si="43"/>
        <v>14070.869999999999</v>
      </c>
      <c r="M191" s="782">
        <f t="shared" si="43"/>
        <v>14070.869999999999</v>
      </c>
      <c r="N191" s="782">
        <f t="shared" si="43"/>
        <v>14070.869999999999</v>
      </c>
      <c r="O191" s="782"/>
      <c r="P191" s="782">
        <f t="shared" ref="P191:AB191" si="52">$N42</f>
        <v>14070.869999999999</v>
      </c>
      <c r="Q191" s="1375">
        <f t="shared" si="52"/>
        <v>14070.869999999999</v>
      </c>
      <c r="R191" s="782">
        <f t="shared" si="52"/>
        <v>14070.869999999999</v>
      </c>
      <c r="S191" s="782">
        <f t="shared" si="52"/>
        <v>14070.869999999999</v>
      </c>
      <c r="T191" s="782">
        <f t="shared" si="52"/>
        <v>14070.869999999999</v>
      </c>
      <c r="U191" s="782">
        <f t="shared" si="52"/>
        <v>14070.869999999999</v>
      </c>
      <c r="V191" s="782">
        <f t="shared" si="52"/>
        <v>14070.869999999999</v>
      </c>
      <c r="W191" s="782">
        <f t="shared" si="52"/>
        <v>14070.869999999999</v>
      </c>
      <c r="X191" s="782">
        <f t="shared" si="52"/>
        <v>14070.869999999999</v>
      </c>
      <c r="Y191" s="782">
        <f t="shared" si="52"/>
        <v>14070.869999999999</v>
      </c>
      <c r="Z191" s="782">
        <f t="shared" si="52"/>
        <v>14070.869999999999</v>
      </c>
      <c r="AA191" s="782">
        <f t="shared" si="52"/>
        <v>14070.869999999999</v>
      </c>
      <c r="AB191" s="782">
        <f t="shared" si="52"/>
        <v>14070.869999999999</v>
      </c>
      <c r="AC191" s="9"/>
      <c r="AD191" s="9"/>
    </row>
    <row r="192" spans="3:30" s="252" customFormat="1" ht="20.100000000000001" customHeight="1">
      <c r="C192" s="360" t="str">
        <f>C44&amp;" Target"</f>
        <v>DELIVERY Target</v>
      </c>
      <c r="D192" s="361"/>
      <c r="E192" s="362" t="s">
        <v>16</v>
      </c>
      <c r="F192" s="363" t="s">
        <v>16</v>
      </c>
      <c r="G192" s="364" t="s">
        <v>16</v>
      </c>
      <c r="H192" s="781">
        <f t="shared" ref="H192:N196" si="53">$N44</f>
        <v>0</v>
      </c>
      <c r="I192" s="37">
        <f t="shared" si="53"/>
        <v>0</v>
      </c>
      <c r="J192" s="365">
        <f t="shared" si="53"/>
        <v>0</v>
      </c>
      <c r="K192" s="365">
        <f t="shared" si="53"/>
        <v>0</v>
      </c>
      <c r="L192" s="365">
        <f t="shared" si="53"/>
        <v>0</v>
      </c>
      <c r="M192" s="365">
        <f t="shared" si="53"/>
        <v>0</v>
      </c>
      <c r="N192" s="366">
        <f t="shared" si="53"/>
        <v>0</v>
      </c>
      <c r="O192" s="1325"/>
      <c r="P192" s="367">
        <f t="shared" ref="P192:AB192" si="54">$N44</f>
        <v>0</v>
      </c>
      <c r="Q192" s="1376">
        <f t="shared" si="54"/>
        <v>0</v>
      </c>
      <c r="R192" s="37">
        <f t="shared" si="54"/>
        <v>0</v>
      </c>
      <c r="S192" s="37">
        <f t="shared" si="54"/>
        <v>0</v>
      </c>
      <c r="T192" s="37">
        <f t="shared" si="54"/>
        <v>0</v>
      </c>
      <c r="U192" s="37">
        <f t="shared" si="54"/>
        <v>0</v>
      </c>
      <c r="V192" s="37">
        <f t="shared" si="54"/>
        <v>0</v>
      </c>
      <c r="W192" s="37">
        <f t="shared" si="54"/>
        <v>0</v>
      </c>
      <c r="X192" s="37">
        <f t="shared" si="54"/>
        <v>0</v>
      </c>
      <c r="Y192" s="37">
        <f t="shared" si="54"/>
        <v>0</v>
      </c>
      <c r="Z192" s="369">
        <f t="shared" si="54"/>
        <v>0</v>
      </c>
      <c r="AA192" s="369">
        <f t="shared" si="54"/>
        <v>0</v>
      </c>
      <c r="AB192" s="16">
        <f t="shared" si="54"/>
        <v>0</v>
      </c>
      <c r="AC192" s="16"/>
      <c r="AD192" s="16"/>
    </row>
    <row r="193" spans="3:30" s="10" customFormat="1" ht="20.100000000000001" customHeight="1">
      <c r="C193" s="7" t="str">
        <f>C45&amp;" Target"</f>
        <v>Master Schedule Attainment Target</v>
      </c>
      <c r="D193" s="118"/>
      <c r="E193" s="8" t="str">
        <f t="shared" ref="E193:G195" si="55">E45</f>
        <v>%</v>
      </c>
      <c r="F193" s="326" t="str">
        <f t="shared" si="55"/>
        <v>FSCM</v>
      </c>
      <c r="G193" s="297" t="str">
        <f t="shared" si="55"/>
        <v>&gt;</v>
      </c>
      <c r="H193" s="780">
        <f t="shared" si="53"/>
        <v>0.86266528981839385</v>
      </c>
      <c r="I193" s="291">
        <f t="shared" si="53"/>
        <v>0.86266528981839385</v>
      </c>
      <c r="J193" s="292">
        <f t="shared" si="53"/>
        <v>0.86266528981839385</v>
      </c>
      <c r="K193" s="292">
        <f t="shared" si="53"/>
        <v>0.86266528981839385</v>
      </c>
      <c r="L193" s="292">
        <f t="shared" si="53"/>
        <v>0.86266528981839385</v>
      </c>
      <c r="M193" s="292">
        <f t="shared" si="53"/>
        <v>0.86266528981839385</v>
      </c>
      <c r="N193" s="293">
        <f t="shared" si="53"/>
        <v>0.86266528981839385</v>
      </c>
      <c r="O193" s="1329"/>
      <c r="P193" s="294">
        <f t="shared" ref="P193:AB193" si="56">$N45</f>
        <v>0.86266528981839385</v>
      </c>
      <c r="Q193" s="1365">
        <f t="shared" si="56"/>
        <v>0.86266528981839385</v>
      </c>
      <c r="R193" s="28">
        <f t="shared" si="56"/>
        <v>0.86266528981839385</v>
      </c>
      <c r="S193" s="28">
        <f t="shared" si="56"/>
        <v>0.86266528981839385</v>
      </c>
      <c r="T193" s="28">
        <f t="shared" si="56"/>
        <v>0.86266528981839385</v>
      </c>
      <c r="U193" s="28">
        <f t="shared" si="56"/>
        <v>0.86266528981839385</v>
      </c>
      <c r="V193" s="28">
        <f t="shared" si="56"/>
        <v>0.86266528981839385</v>
      </c>
      <c r="W193" s="28">
        <f t="shared" si="56"/>
        <v>0.86266528981839385</v>
      </c>
      <c r="X193" s="28">
        <f t="shared" si="56"/>
        <v>0.86266528981839385</v>
      </c>
      <c r="Y193" s="28">
        <f t="shared" si="56"/>
        <v>0.86266528981839385</v>
      </c>
      <c r="Z193" s="295">
        <f t="shared" si="56"/>
        <v>0.86266528981839385</v>
      </c>
      <c r="AA193" s="295">
        <f t="shared" si="56"/>
        <v>0.86266528981839385</v>
      </c>
      <c r="AB193" s="9">
        <f t="shared" si="56"/>
        <v>0.86266528981839385</v>
      </c>
      <c r="AC193" s="9"/>
      <c r="AD193" s="9"/>
    </row>
    <row r="194" spans="3:30" s="10" customFormat="1" ht="20.100000000000001" customHeight="1" thickBot="1">
      <c r="C194" s="7" t="str">
        <f>C46&amp;" Target"</f>
        <v>Stock Cover - R&amp;P, SF Materials Target</v>
      </c>
      <c r="D194" s="119"/>
      <c r="E194" s="17" t="str">
        <f t="shared" si="55"/>
        <v>Days</v>
      </c>
      <c r="F194" s="370" t="str">
        <f t="shared" si="55"/>
        <v>FSCM</v>
      </c>
      <c r="G194" s="371" t="str">
        <f t="shared" si="55"/>
        <v>&lt;</v>
      </c>
      <c r="H194" s="780">
        <f t="shared" si="53"/>
        <v>46.2</v>
      </c>
      <c r="I194" s="291">
        <f t="shared" si="53"/>
        <v>46.2</v>
      </c>
      <c r="J194" s="292">
        <f t="shared" si="53"/>
        <v>46.2</v>
      </c>
      <c r="K194" s="292">
        <f t="shared" si="53"/>
        <v>46.2</v>
      </c>
      <c r="L194" s="292">
        <f t="shared" si="53"/>
        <v>46.2</v>
      </c>
      <c r="M194" s="292">
        <f t="shared" si="53"/>
        <v>46.2</v>
      </c>
      <c r="N194" s="293">
        <f t="shared" si="53"/>
        <v>46.2</v>
      </c>
      <c r="O194" s="1329"/>
      <c r="P194" s="294">
        <f t="shared" ref="P194:AB194" si="57">$N46</f>
        <v>46.2</v>
      </c>
      <c r="Q194" s="1365">
        <f t="shared" si="57"/>
        <v>46.2</v>
      </c>
      <c r="R194" s="28">
        <f t="shared" si="57"/>
        <v>46.2</v>
      </c>
      <c r="S194" s="28">
        <f t="shared" si="57"/>
        <v>46.2</v>
      </c>
      <c r="T194" s="28">
        <f t="shared" si="57"/>
        <v>46.2</v>
      </c>
      <c r="U194" s="28">
        <f t="shared" si="57"/>
        <v>46.2</v>
      </c>
      <c r="V194" s="28">
        <f t="shared" si="57"/>
        <v>46.2</v>
      </c>
      <c r="W194" s="28">
        <f t="shared" si="57"/>
        <v>46.2</v>
      </c>
      <c r="X194" s="28">
        <f t="shared" si="57"/>
        <v>46.2</v>
      </c>
      <c r="Y194" s="28">
        <f t="shared" si="57"/>
        <v>46.2</v>
      </c>
      <c r="Z194" s="295">
        <f t="shared" si="57"/>
        <v>46.2</v>
      </c>
      <c r="AA194" s="295">
        <f t="shared" si="57"/>
        <v>46.2</v>
      </c>
      <c r="AB194" s="9">
        <f t="shared" si="57"/>
        <v>46.2</v>
      </c>
      <c r="AC194" s="19"/>
      <c r="AD194" s="19"/>
    </row>
    <row r="195" spans="3:30" s="10" customFormat="1" ht="20.100000000000001" customHeight="1">
      <c r="C195" s="7" t="str">
        <f>C47&amp;" Target"</f>
        <v>Case Fill rate Target</v>
      </c>
      <c r="D195" s="118"/>
      <c r="E195" s="8" t="str">
        <f t="shared" si="55"/>
        <v>%</v>
      </c>
      <c r="F195" s="326" t="str">
        <f t="shared" si="55"/>
        <v>FSCM</v>
      </c>
      <c r="G195" s="297" t="str">
        <f t="shared" si="55"/>
        <v>&gt;</v>
      </c>
      <c r="H195" s="780">
        <f t="shared" si="53"/>
        <v>0.97512604713504458</v>
      </c>
      <c r="I195" s="291">
        <f t="shared" si="53"/>
        <v>0.97512604713504458</v>
      </c>
      <c r="J195" s="292">
        <f t="shared" si="53"/>
        <v>0.97512604713504458</v>
      </c>
      <c r="K195" s="292">
        <f t="shared" si="53"/>
        <v>0.97512604713504458</v>
      </c>
      <c r="L195" s="292">
        <f t="shared" si="53"/>
        <v>0.97512604713504458</v>
      </c>
      <c r="M195" s="292">
        <f t="shared" si="53"/>
        <v>0.97512604713504458</v>
      </c>
      <c r="N195" s="293">
        <f t="shared" si="53"/>
        <v>0.97512604713504458</v>
      </c>
      <c r="O195" s="1329"/>
      <c r="P195" s="294">
        <f t="shared" ref="P195:AB195" si="58">$N47</f>
        <v>0.97512604713504458</v>
      </c>
      <c r="Q195" s="1365">
        <f t="shared" si="58"/>
        <v>0.97512604713504458</v>
      </c>
      <c r="R195" s="28">
        <f t="shared" si="58"/>
        <v>0.97512604713504458</v>
      </c>
      <c r="S195" s="28">
        <f t="shared" si="58"/>
        <v>0.97512604713504458</v>
      </c>
      <c r="T195" s="28">
        <f t="shared" si="58"/>
        <v>0.97512604713504458</v>
      </c>
      <c r="U195" s="28">
        <f t="shared" si="58"/>
        <v>0.97512604713504458</v>
      </c>
      <c r="V195" s="28">
        <f t="shared" si="58"/>
        <v>0.97512604713504458</v>
      </c>
      <c r="W195" s="28">
        <f t="shared" si="58"/>
        <v>0.97512604713504458</v>
      </c>
      <c r="X195" s="28">
        <f t="shared" si="58"/>
        <v>0.97512604713504458</v>
      </c>
      <c r="Y195" s="28">
        <f t="shared" si="58"/>
        <v>0.97512604713504458</v>
      </c>
      <c r="Z195" s="295">
        <f t="shared" si="58"/>
        <v>0.97512604713504458</v>
      </c>
      <c r="AA195" s="295">
        <f t="shared" si="58"/>
        <v>0.97512604713504458</v>
      </c>
      <c r="AB195" s="9">
        <f t="shared" si="58"/>
        <v>0.97512604713504458</v>
      </c>
      <c r="AC195" s="9"/>
      <c r="AD195" s="9"/>
    </row>
    <row r="196" spans="3:30" s="252" customFormat="1" ht="20.100000000000001" customHeight="1">
      <c r="C196" s="779" t="str">
        <f>C48&amp;" Target"</f>
        <v>TOTAL PERFORMANCE MANAGEMENT Target</v>
      </c>
      <c r="D196" s="778"/>
      <c r="E196" s="777" t="s">
        <v>16</v>
      </c>
      <c r="F196" s="776" t="s">
        <v>16</v>
      </c>
      <c r="G196" s="775" t="s">
        <v>16</v>
      </c>
      <c r="H196" s="774">
        <f t="shared" si="53"/>
        <v>0</v>
      </c>
      <c r="I196" s="769">
        <f t="shared" si="53"/>
        <v>0</v>
      </c>
      <c r="J196" s="773">
        <f t="shared" si="53"/>
        <v>0</v>
      </c>
      <c r="K196" s="773">
        <f t="shared" si="53"/>
        <v>0</v>
      </c>
      <c r="L196" s="773">
        <f t="shared" si="53"/>
        <v>0</v>
      </c>
      <c r="M196" s="773">
        <f t="shared" si="53"/>
        <v>0</v>
      </c>
      <c r="N196" s="772">
        <f t="shared" si="53"/>
        <v>0</v>
      </c>
      <c r="O196" s="1326"/>
      <c r="P196" s="771">
        <f t="shared" ref="P196:AB196" si="59">$N48</f>
        <v>0</v>
      </c>
      <c r="Q196" s="1377">
        <f t="shared" si="59"/>
        <v>0</v>
      </c>
      <c r="R196" s="769">
        <f t="shared" si="59"/>
        <v>0</v>
      </c>
      <c r="S196" s="769">
        <f t="shared" si="59"/>
        <v>0</v>
      </c>
      <c r="T196" s="769">
        <f t="shared" si="59"/>
        <v>0</v>
      </c>
      <c r="U196" s="769">
        <f t="shared" si="59"/>
        <v>0</v>
      </c>
      <c r="V196" s="769">
        <f t="shared" si="59"/>
        <v>0</v>
      </c>
      <c r="W196" s="769">
        <f t="shared" si="59"/>
        <v>0</v>
      </c>
      <c r="X196" s="769">
        <f t="shared" si="59"/>
        <v>0</v>
      </c>
      <c r="Y196" s="769">
        <f t="shared" si="59"/>
        <v>0</v>
      </c>
      <c r="Z196" s="768">
        <f t="shared" si="59"/>
        <v>0</v>
      </c>
      <c r="AA196" s="768">
        <f t="shared" si="59"/>
        <v>0</v>
      </c>
      <c r="AB196" s="767">
        <f t="shared" si="59"/>
        <v>0</v>
      </c>
      <c r="AC196" s="767"/>
      <c r="AD196" s="767"/>
    </row>
    <row r="197" spans="3:30" s="751" customFormat="1" ht="20.100000000000001" customHeight="1">
      <c r="C197" s="766" t="str">
        <f>C53&amp;" Target"</f>
        <v>% UPS reduction on Pilot Lines  Target</v>
      </c>
      <c r="D197" s="765"/>
      <c r="E197" s="764" t="str">
        <f>E53</f>
        <v>%</v>
      </c>
      <c r="F197" s="763">
        <f>F53</f>
        <v>0</v>
      </c>
      <c r="G197" s="762">
        <f>G53</f>
        <v>0</v>
      </c>
      <c r="H197" s="761">
        <f t="shared" ref="H197:N197" si="60">$N53</f>
        <v>0</v>
      </c>
      <c r="I197" s="760">
        <f t="shared" si="60"/>
        <v>0</v>
      </c>
      <c r="J197" s="759">
        <f t="shared" si="60"/>
        <v>0</v>
      </c>
      <c r="K197" s="759">
        <f t="shared" si="60"/>
        <v>0</v>
      </c>
      <c r="L197" s="759">
        <f t="shared" si="60"/>
        <v>0</v>
      </c>
      <c r="M197" s="759">
        <f t="shared" si="60"/>
        <v>0</v>
      </c>
      <c r="N197" s="758">
        <f t="shared" si="60"/>
        <v>0</v>
      </c>
      <c r="O197" s="1337"/>
      <c r="P197" s="757">
        <f t="shared" ref="P197:AB197" si="61">$N53</f>
        <v>0</v>
      </c>
      <c r="Q197" s="1378">
        <f t="shared" si="61"/>
        <v>0</v>
      </c>
      <c r="R197" s="755">
        <f t="shared" si="61"/>
        <v>0</v>
      </c>
      <c r="S197" s="754">
        <f t="shared" si="61"/>
        <v>0</v>
      </c>
      <c r="T197" s="754">
        <f t="shared" si="61"/>
        <v>0</v>
      </c>
      <c r="U197" s="754">
        <f t="shared" si="61"/>
        <v>0</v>
      </c>
      <c r="V197" s="754">
        <f t="shared" si="61"/>
        <v>0</v>
      </c>
      <c r="W197" s="754">
        <f t="shared" si="61"/>
        <v>0</v>
      </c>
      <c r="X197" s="754">
        <f t="shared" si="61"/>
        <v>0</v>
      </c>
      <c r="Y197" s="754">
        <f t="shared" si="61"/>
        <v>0</v>
      </c>
      <c r="Z197" s="753">
        <f t="shared" si="61"/>
        <v>0</v>
      </c>
      <c r="AA197" s="753">
        <f t="shared" si="61"/>
        <v>0</v>
      </c>
      <c r="AB197" s="752">
        <f t="shared" si="61"/>
        <v>0</v>
      </c>
      <c r="AC197" s="752"/>
      <c r="AD197" s="752"/>
    </row>
    <row r="198" spans="3:30" ht="20.100000000000001" customHeight="1">
      <c r="C198" s="13" t="e">
        <f>#REF!&amp;" Target"</f>
        <v>#REF!</v>
      </c>
      <c r="D198" s="318"/>
      <c r="E198" s="319" t="e">
        <f>#REF!</f>
        <v>#REF!</v>
      </c>
      <c r="F198" s="320" t="e">
        <f>#REF!</f>
        <v>#REF!</v>
      </c>
      <c r="G198" s="321" t="e">
        <f>#REF!</f>
        <v>#REF!</v>
      </c>
      <c r="H198" s="749" t="e">
        <f>#REF!</f>
        <v>#REF!</v>
      </c>
      <c r="I198" s="748" t="e">
        <f>#REF!</f>
        <v>#REF!</v>
      </c>
      <c r="J198" s="747" t="e">
        <f>#REF!</f>
        <v>#REF!</v>
      </c>
      <c r="K198" s="747" t="e">
        <f>#REF!</f>
        <v>#REF!</v>
      </c>
      <c r="L198" s="747" t="e">
        <f>#REF!</f>
        <v>#REF!</v>
      </c>
      <c r="M198" s="747" t="e">
        <f>#REF!</f>
        <v>#REF!</v>
      </c>
      <c r="N198" s="746" t="e">
        <f>#REF!</f>
        <v>#REF!</v>
      </c>
      <c r="O198" s="1333"/>
      <c r="P198" s="745" t="e">
        <f>#REF!</f>
        <v>#REF!</v>
      </c>
      <c r="Q198" s="1379" t="e">
        <f>#REF!</f>
        <v>#REF!</v>
      </c>
      <c r="R198" s="743" t="e">
        <f>#REF!</f>
        <v>#REF!</v>
      </c>
      <c r="S198" s="743" t="e">
        <f>#REF!</f>
        <v>#REF!</v>
      </c>
      <c r="T198" s="743" t="e">
        <f>#REF!</f>
        <v>#REF!</v>
      </c>
      <c r="U198" s="743" t="e">
        <f>#REF!</f>
        <v>#REF!</v>
      </c>
      <c r="V198" s="743" t="e">
        <f>#REF!</f>
        <v>#REF!</v>
      </c>
      <c r="W198" s="743" t="e">
        <f>#REF!</f>
        <v>#REF!</v>
      </c>
      <c r="X198" s="743" t="e">
        <f>#REF!</f>
        <v>#REF!</v>
      </c>
      <c r="Y198" s="743" t="e">
        <f>#REF!</f>
        <v>#REF!</v>
      </c>
      <c r="Z198" s="742" t="e">
        <f>#REF!</f>
        <v>#REF!</v>
      </c>
      <c r="AA198" s="742" t="e">
        <f>#REF!</f>
        <v>#REF!</v>
      </c>
      <c r="AB198" s="741" t="e">
        <f>#REF!</f>
        <v>#REF!</v>
      </c>
      <c r="AC198" s="18"/>
      <c r="AD198" s="18"/>
    </row>
    <row r="199" spans="3:30" ht="20.100000000000001" customHeight="1">
      <c r="C199" s="13" t="str">
        <f>C54&amp;" Target"</f>
        <v>% Competency gap closure Target</v>
      </c>
      <c r="D199" s="318"/>
      <c r="E199" s="319" t="str">
        <f t="shared" ref="E199:G200" si="62">E54</f>
        <v>%</v>
      </c>
      <c r="F199" s="320">
        <f t="shared" si="62"/>
        <v>0</v>
      </c>
      <c r="G199" s="321">
        <f t="shared" si="62"/>
        <v>0</v>
      </c>
      <c r="H199" s="748">
        <f t="shared" ref="H199:N200" si="63">$N54</f>
        <v>0</v>
      </c>
      <c r="I199" s="748">
        <f t="shared" si="63"/>
        <v>0</v>
      </c>
      <c r="J199" s="747">
        <f t="shared" si="63"/>
        <v>0</v>
      </c>
      <c r="K199" s="747">
        <f t="shared" si="63"/>
        <v>0</v>
      </c>
      <c r="L199" s="747">
        <f t="shared" si="63"/>
        <v>0</v>
      </c>
      <c r="M199" s="747">
        <f t="shared" si="63"/>
        <v>0</v>
      </c>
      <c r="N199" s="746">
        <f t="shared" si="63"/>
        <v>0</v>
      </c>
      <c r="O199" s="1333"/>
      <c r="P199" s="745">
        <f t="shared" ref="P199:AB199" si="64">$N54</f>
        <v>0</v>
      </c>
      <c r="Q199" s="1379">
        <f t="shared" si="64"/>
        <v>0</v>
      </c>
      <c r="R199" s="743">
        <f t="shared" si="64"/>
        <v>0</v>
      </c>
      <c r="S199" s="743">
        <f t="shared" si="64"/>
        <v>0</v>
      </c>
      <c r="T199" s="743">
        <f t="shared" si="64"/>
        <v>0</v>
      </c>
      <c r="U199" s="743">
        <f t="shared" si="64"/>
        <v>0</v>
      </c>
      <c r="V199" s="743">
        <f t="shared" si="64"/>
        <v>0</v>
      </c>
      <c r="W199" s="743">
        <f t="shared" si="64"/>
        <v>0</v>
      </c>
      <c r="X199" s="743">
        <f t="shared" si="64"/>
        <v>0</v>
      </c>
      <c r="Y199" s="743">
        <f t="shared" si="64"/>
        <v>0</v>
      </c>
      <c r="Z199" s="742">
        <f t="shared" si="64"/>
        <v>0</v>
      </c>
      <c r="AA199" s="742">
        <f t="shared" si="64"/>
        <v>0</v>
      </c>
      <c r="AB199" s="741">
        <f t="shared" si="64"/>
        <v>0</v>
      </c>
      <c r="AC199" s="18"/>
      <c r="AD199" s="18"/>
    </row>
    <row r="200" spans="3:30" ht="20.100000000000001" customHeight="1">
      <c r="C200" s="13" t="str">
        <f>C55&amp;" Target"</f>
        <v>% Compliance to Roll-Out of Lines  Target</v>
      </c>
      <c r="D200" s="318"/>
      <c r="E200" s="8" t="str">
        <f t="shared" si="62"/>
        <v>%</v>
      </c>
      <c r="F200" s="326">
        <f t="shared" si="62"/>
        <v>0</v>
      </c>
      <c r="G200" s="327">
        <f t="shared" si="62"/>
        <v>0</v>
      </c>
      <c r="H200" s="749">
        <f t="shared" si="63"/>
        <v>0</v>
      </c>
      <c r="I200" s="748">
        <f t="shared" si="63"/>
        <v>0</v>
      </c>
      <c r="J200" s="747">
        <f t="shared" si="63"/>
        <v>0</v>
      </c>
      <c r="K200" s="747">
        <f t="shared" si="63"/>
        <v>0</v>
      </c>
      <c r="L200" s="747">
        <f t="shared" si="63"/>
        <v>0</v>
      </c>
      <c r="M200" s="747">
        <f t="shared" si="63"/>
        <v>0</v>
      </c>
      <c r="N200" s="746">
        <f t="shared" si="63"/>
        <v>0</v>
      </c>
      <c r="O200" s="1338"/>
      <c r="P200" s="750">
        <f t="shared" ref="P200:AB200" si="65">$N55</f>
        <v>0</v>
      </c>
      <c r="Q200" s="1380">
        <f t="shared" si="65"/>
        <v>0</v>
      </c>
      <c r="R200" s="744">
        <f t="shared" si="65"/>
        <v>0</v>
      </c>
      <c r="S200" s="743">
        <f t="shared" si="65"/>
        <v>0</v>
      </c>
      <c r="T200" s="743">
        <f t="shared" si="65"/>
        <v>0</v>
      </c>
      <c r="U200" s="743">
        <f t="shared" si="65"/>
        <v>0</v>
      </c>
      <c r="V200" s="743">
        <f t="shared" si="65"/>
        <v>0</v>
      </c>
      <c r="W200" s="743">
        <f t="shared" si="65"/>
        <v>0</v>
      </c>
      <c r="X200" s="743">
        <f t="shared" si="65"/>
        <v>0</v>
      </c>
      <c r="Y200" s="743">
        <f t="shared" si="65"/>
        <v>0</v>
      </c>
      <c r="Z200" s="742">
        <f t="shared" si="65"/>
        <v>0</v>
      </c>
      <c r="AA200" s="742">
        <f t="shared" si="65"/>
        <v>0</v>
      </c>
      <c r="AB200" s="741">
        <f t="shared" si="65"/>
        <v>0</v>
      </c>
      <c r="AC200" s="9"/>
      <c r="AD200" s="9"/>
    </row>
    <row r="201" spans="3:30" ht="20.100000000000001" customHeight="1">
      <c r="C201" s="13" t="str">
        <f>C50&amp;" Target"</f>
        <v>AI of lines in TPM Target</v>
      </c>
      <c r="D201" s="318"/>
      <c r="E201" s="319" t="str">
        <f>E50</f>
        <v>%</v>
      </c>
      <c r="F201" s="320" t="str">
        <f>F50</f>
        <v>LC</v>
      </c>
      <c r="G201" s="321" t="str">
        <f>G50</f>
        <v>&gt;</v>
      </c>
      <c r="H201" s="749">
        <f t="shared" ref="H201:N201" si="66">$N50</f>
        <v>0.83708333333333351</v>
      </c>
      <c r="I201" s="748">
        <f t="shared" si="66"/>
        <v>0.83708333333333351</v>
      </c>
      <c r="J201" s="747">
        <f t="shared" si="66"/>
        <v>0.83708333333333351</v>
      </c>
      <c r="K201" s="747">
        <f t="shared" si="66"/>
        <v>0.83708333333333351</v>
      </c>
      <c r="L201" s="747">
        <f t="shared" si="66"/>
        <v>0.83708333333333351</v>
      </c>
      <c r="M201" s="747">
        <f t="shared" si="66"/>
        <v>0.83708333333333351</v>
      </c>
      <c r="N201" s="746">
        <f t="shared" si="66"/>
        <v>0.83708333333333351</v>
      </c>
      <c r="O201" s="1333"/>
      <c r="P201" s="745">
        <f t="shared" ref="P201:AB201" si="67">$N50</f>
        <v>0.83708333333333351</v>
      </c>
      <c r="Q201" s="1379">
        <f t="shared" si="67"/>
        <v>0.83708333333333351</v>
      </c>
      <c r="R201" s="743">
        <f t="shared" si="67"/>
        <v>0.83708333333333351</v>
      </c>
      <c r="S201" s="743">
        <f t="shared" si="67"/>
        <v>0.83708333333333351</v>
      </c>
      <c r="T201" s="743">
        <f t="shared" si="67"/>
        <v>0.83708333333333351</v>
      </c>
      <c r="U201" s="743">
        <f t="shared" si="67"/>
        <v>0.83708333333333351</v>
      </c>
      <c r="V201" s="743">
        <f t="shared" si="67"/>
        <v>0.83708333333333351</v>
      </c>
      <c r="W201" s="743">
        <f t="shared" si="67"/>
        <v>0.83708333333333351</v>
      </c>
      <c r="X201" s="743">
        <f t="shared" si="67"/>
        <v>0.83708333333333351</v>
      </c>
      <c r="Y201" s="743">
        <f t="shared" si="67"/>
        <v>0.83708333333333351</v>
      </c>
      <c r="Z201" s="742">
        <f t="shared" si="67"/>
        <v>0.83708333333333351</v>
      </c>
      <c r="AA201" s="742">
        <f t="shared" si="67"/>
        <v>0.83708333333333351</v>
      </c>
      <c r="AB201" s="741">
        <f t="shared" si="67"/>
        <v>0.83708333333333351</v>
      </c>
      <c r="AC201" s="18"/>
      <c r="AD201" s="18"/>
    </row>
    <row r="202" spans="3:30" ht="20.100000000000001" customHeight="1">
      <c r="C202" s="13" t="str">
        <f>C43&amp;" Target"</f>
        <v>FI Enabled Savings Target</v>
      </c>
      <c r="D202" s="318"/>
      <c r="E202" s="319" t="str">
        <f>E43</f>
        <v xml:space="preserve">KXOF </v>
      </c>
      <c r="F202" s="320" t="str">
        <f>F43</f>
        <v>FI</v>
      </c>
      <c r="G202" s="321" t="str">
        <f>G43</f>
        <v>&gt;</v>
      </c>
      <c r="H202" s="748">
        <f t="shared" ref="H202:N202" si="68">$N43</f>
        <v>56292.099863636395</v>
      </c>
      <c r="I202" s="748">
        <f t="shared" si="68"/>
        <v>56292.099863636395</v>
      </c>
      <c r="J202" s="747">
        <f t="shared" si="68"/>
        <v>56292.099863636395</v>
      </c>
      <c r="K202" s="747">
        <f t="shared" si="68"/>
        <v>56292.099863636395</v>
      </c>
      <c r="L202" s="747">
        <f t="shared" si="68"/>
        <v>56292.099863636395</v>
      </c>
      <c r="M202" s="747">
        <f t="shared" si="68"/>
        <v>56292.099863636395</v>
      </c>
      <c r="N202" s="746">
        <f t="shared" si="68"/>
        <v>56292.099863636395</v>
      </c>
      <c r="O202" s="1333"/>
      <c r="P202" s="745">
        <f t="shared" ref="P202:AB202" si="69">$N43</f>
        <v>56292.099863636395</v>
      </c>
      <c r="Q202" s="1379">
        <f t="shared" si="69"/>
        <v>56292.099863636395</v>
      </c>
      <c r="R202" s="743">
        <f t="shared" si="69"/>
        <v>56292.099863636395</v>
      </c>
      <c r="S202" s="743">
        <f t="shared" si="69"/>
        <v>56292.099863636395</v>
      </c>
      <c r="T202" s="743">
        <f t="shared" si="69"/>
        <v>56292.099863636395</v>
      </c>
      <c r="U202" s="743">
        <f t="shared" si="69"/>
        <v>56292.099863636395</v>
      </c>
      <c r="V202" s="743">
        <f t="shared" si="69"/>
        <v>56292.099863636395</v>
      </c>
      <c r="W202" s="743">
        <f t="shared" si="69"/>
        <v>56292.099863636395</v>
      </c>
      <c r="X202" s="743">
        <f t="shared" si="69"/>
        <v>56292.099863636395</v>
      </c>
      <c r="Y202" s="743">
        <f t="shared" si="69"/>
        <v>56292.099863636395</v>
      </c>
      <c r="Z202" s="742">
        <f t="shared" si="69"/>
        <v>56292.099863636395</v>
      </c>
      <c r="AA202" s="742">
        <f t="shared" si="69"/>
        <v>56292.099863636395</v>
      </c>
      <c r="AB202" s="741">
        <f t="shared" si="69"/>
        <v>56292.099863636395</v>
      </c>
      <c r="AC202" s="18"/>
      <c r="AD202" s="18"/>
    </row>
    <row r="203" spans="3:30" ht="20.100000000000001" customHeight="1">
      <c r="C203" s="13" t="str">
        <f>C52&amp;" Target"</f>
        <v>MTBS of Pilot Lines Target</v>
      </c>
      <c r="D203" s="318"/>
      <c r="E203" s="319" t="str">
        <f>E52</f>
        <v>Hrs</v>
      </c>
      <c r="F203" s="320">
        <f>F52</f>
        <v>0</v>
      </c>
      <c r="G203" s="321">
        <f>G52</f>
        <v>0</v>
      </c>
      <c r="H203" s="749">
        <f t="shared" ref="H203:N203" si="70">$N52</f>
        <v>0</v>
      </c>
      <c r="I203" s="748">
        <f t="shared" si="70"/>
        <v>0</v>
      </c>
      <c r="J203" s="747">
        <f t="shared" si="70"/>
        <v>0</v>
      </c>
      <c r="K203" s="747">
        <f t="shared" si="70"/>
        <v>0</v>
      </c>
      <c r="L203" s="747">
        <f t="shared" si="70"/>
        <v>0</v>
      </c>
      <c r="M203" s="747">
        <f t="shared" si="70"/>
        <v>0</v>
      </c>
      <c r="N203" s="746">
        <f t="shared" si="70"/>
        <v>0</v>
      </c>
      <c r="O203" s="744"/>
      <c r="P203" s="743">
        <f t="shared" ref="P203:AB203" si="71">$N52</f>
        <v>0</v>
      </c>
      <c r="Q203" s="1380">
        <f t="shared" si="71"/>
        <v>0</v>
      </c>
      <c r="R203" s="744">
        <f t="shared" si="71"/>
        <v>0</v>
      </c>
      <c r="S203" s="743">
        <f t="shared" si="71"/>
        <v>0</v>
      </c>
      <c r="T203" s="743">
        <f t="shared" si="71"/>
        <v>0</v>
      </c>
      <c r="U203" s="743">
        <f t="shared" si="71"/>
        <v>0</v>
      </c>
      <c r="V203" s="743">
        <f t="shared" si="71"/>
        <v>0</v>
      </c>
      <c r="W203" s="743">
        <f t="shared" si="71"/>
        <v>0</v>
      </c>
      <c r="X203" s="743">
        <f t="shared" si="71"/>
        <v>0</v>
      </c>
      <c r="Y203" s="743">
        <f t="shared" si="71"/>
        <v>0</v>
      </c>
      <c r="Z203" s="742">
        <f t="shared" si="71"/>
        <v>0</v>
      </c>
      <c r="AA203" s="742">
        <f t="shared" si="71"/>
        <v>0</v>
      </c>
      <c r="AB203" s="741">
        <f t="shared" si="71"/>
        <v>0</v>
      </c>
      <c r="AC203" s="18"/>
      <c r="AD203" s="18"/>
    </row>
    <row r="204" spans="3:30">
      <c r="C204" s="13" t="e">
        <f>#REF!&amp;" Target"</f>
        <v>#REF!</v>
      </c>
      <c r="D204" s="318"/>
      <c r="E204" s="319" t="e">
        <f>#REF!</f>
        <v>#REF!</v>
      </c>
      <c r="F204" s="320" t="e">
        <f>#REF!</f>
        <v>#REF!</v>
      </c>
      <c r="G204" s="321" t="e">
        <f>#REF!</f>
        <v>#REF!</v>
      </c>
      <c r="H204" s="749" t="e">
        <f>#REF!</f>
        <v>#REF!</v>
      </c>
      <c r="I204" s="748" t="e">
        <f>#REF!</f>
        <v>#REF!</v>
      </c>
      <c r="J204" s="747" t="e">
        <f>#REF!</f>
        <v>#REF!</v>
      </c>
      <c r="K204" s="747" t="e">
        <f>#REF!</f>
        <v>#REF!</v>
      </c>
      <c r="L204" s="747" t="e">
        <f>#REF!</f>
        <v>#REF!</v>
      </c>
      <c r="M204" s="747" t="e">
        <f>#REF!</f>
        <v>#REF!</v>
      </c>
      <c r="N204" s="746" t="e">
        <f>#REF!</f>
        <v>#REF!</v>
      </c>
      <c r="O204" s="744"/>
      <c r="P204" s="743" t="e">
        <f>#REF!</f>
        <v>#REF!</v>
      </c>
      <c r="Q204" s="1380" t="e">
        <f>#REF!</f>
        <v>#REF!</v>
      </c>
      <c r="R204" s="744" t="e">
        <f>#REF!</f>
        <v>#REF!</v>
      </c>
      <c r="S204" s="743" t="e">
        <f>#REF!</f>
        <v>#REF!</v>
      </c>
      <c r="T204" s="743" t="e">
        <f>#REF!</f>
        <v>#REF!</v>
      </c>
      <c r="U204" s="743" t="e">
        <f>#REF!</f>
        <v>#REF!</v>
      </c>
      <c r="V204" s="743" t="e">
        <f>#REF!</f>
        <v>#REF!</v>
      </c>
      <c r="W204" s="743" t="e">
        <f>#REF!</f>
        <v>#REF!</v>
      </c>
      <c r="X204" s="743" t="e">
        <f>#REF!</f>
        <v>#REF!</v>
      </c>
      <c r="Y204" s="743" t="e">
        <f>#REF!</f>
        <v>#REF!</v>
      </c>
      <c r="Z204" s="742" t="e">
        <f>#REF!</f>
        <v>#REF!</v>
      </c>
      <c r="AA204" s="742" t="e">
        <f>#REF!</f>
        <v>#REF!</v>
      </c>
      <c r="AB204" s="741" t="e">
        <f>#REF!</f>
        <v>#REF!</v>
      </c>
      <c r="AC204" s="18"/>
      <c r="AD204" s="18"/>
    </row>
  </sheetData>
  <sheetProtection pivotTables="0"/>
  <protectedRanges>
    <protectedRange sqref="N153:AB163 N165:AB182 N192:AB204" name="Target"/>
    <protectedRange sqref="D5:D48 D50" name="leading"/>
    <protectedRange sqref="H12:AB12 H18:AB18 N5:AA10 N19:N24 N27:O27 N31:O31 H38:N38 N36:N37 H44:AB44 W49:AB49 N45:AB47 H41:M42 N11:Z11 AB11 AB5:AB6 H26:Q26 R19:AA24 H25:N25 R25:AB30 H33:AB33 H48:AB48 N13:N17 P13:AA14 H28:O30 H32:O32 Q31:AB32 Q27:Q30 N50 R50:AB50 W51:AB51 R52:AB55 R15:AA17" name="body"/>
    <protectedRange sqref="C2:D2" name="Title"/>
    <protectedRange sqref="H5:M5" name="body_1"/>
    <protectedRange sqref="H6:M6" name="body_2"/>
    <protectedRange sqref="H7:M7" name="body_3"/>
    <protectedRange sqref="H8:M8" name="body_4"/>
    <protectedRange sqref="H9:M9" name="body_5"/>
    <protectedRange sqref="H10:M10" name="body_6"/>
    <protectedRange sqref="H11:M11" name="body_7"/>
    <protectedRange sqref="H15:M15" name="body_8"/>
    <protectedRange sqref="H16:M16" name="body_9"/>
    <protectedRange sqref="H17:M17" name="body_10"/>
    <protectedRange sqref="H19:M19" name="body_11"/>
    <protectedRange sqref="H20:M20" name="body_12"/>
    <protectedRange sqref="H21:M21" name="body_13"/>
    <protectedRange sqref="H22:M22" name="body_14"/>
    <protectedRange sqref="H23:M23" name="body_15"/>
    <protectedRange sqref="H24:M24" name="body_16"/>
    <protectedRange sqref="H27:M27" name="body_17"/>
    <protectedRange sqref="H31:M31" name="body_18"/>
    <protectedRange sqref="H34:M34" name="body_20"/>
    <protectedRange sqref="H35:M35" name="body_21"/>
    <protectedRange sqref="H36:M36" name="body_22"/>
    <protectedRange sqref="H37:M37" name="body_23"/>
    <protectedRange sqref="H39:M39" name="body_24"/>
    <protectedRange sqref="H40:M40" name="body_25"/>
    <protectedRange sqref="H45:M45" name="body_26"/>
    <protectedRange sqref="H46:M46" name="body_27"/>
    <protectedRange sqref="H47:M47" name="body_28"/>
    <protectedRange sqref="M50" name="body_13_4"/>
    <protectedRange sqref="H50:L50" name="body_13_1_4"/>
    <protectedRange sqref="H43:M43" name="body_13_1_7"/>
    <protectedRange sqref="N34:N35" name="body_31"/>
    <protectedRange sqref="N39:N40" name="body_32"/>
    <protectedRange sqref="AC12:AD12 AC33:AD33 AC18:AD26 AC44:AD44 AD7:AD11 AD27:AD32 AD13:AD17 AC46:AD55" name="body_39"/>
    <protectedRange sqref="AC7:AC11" name="body_33"/>
    <protectedRange sqref="AC13:AC17" name="body_34"/>
    <protectedRange sqref="AC32" name="body_35"/>
    <protectedRange sqref="AC31" name="body_4_1"/>
    <protectedRange sqref="AC27:AC30" name="body_36"/>
    <protectedRange sqref="AC45:AD45" name="body_38"/>
    <protectedRange sqref="N42:N43" name="body_40"/>
    <protectedRange sqref="N41" name="body_2_1"/>
    <protectedRange sqref="AA11" name="body_36_1"/>
    <protectedRange sqref="AB9:AB10" name="body_35_2"/>
    <protectedRange sqref="AB7:AB8" name="body_32_1_1"/>
    <protectedRange sqref="AB13:AB17" name="body_6_2"/>
    <protectedRange sqref="AB19:AB24" name="body_14_1_2"/>
    <protectedRange sqref="O15:P17" name="body_42"/>
    <protectedRange sqref="Q16:Q17" name="body_46_1"/>
    <protectedRange sqref="Q15" name="body_47_1"/>
    <protectedRange sqref="O19:Q19 O20:P25" name="body_44"/>
    <protectedRange sqref="Q20" name="body_21_2"/>
    <protectedRange sqref="Q21:Q25" name="body_38_2"/>
    <protectedRange sqref="P54 P52:Q53 O50:P50 P55:Q55" name="body_56"/>
    <protectedRange sqref="Q54" name="body_11_2_7"/>
    <protectedRange sqref="Q50" name="body_44_8"/>
    <protectedRange sqref="AC5:AC6" name="body_35_1"/>
    <protectedRange sqref="AD5:AD6" name="body_57"/>
    <protectedRange sqref="D52:D55" name="leading_3"/>
    <protectedRange sqref="H52:O55" name="body_45"/>
    <protectedRange sqref="O42:O43 O36:O40" name="body_43"/>
    <protectedRange sqref="O41" name="body_2_3"/>
    <protectedRange sqref="O34" name="body_29_2"/>
    <protectedRange sqref="O35" name="body_48_1"/>
    <protectedRange sqref="P42:P43 P36:P37 X41:AA41 AA34:AA40 AD43 R42:AA43 R36:Y36 AC40 AC41:AD42 S37:Y37 AC36:AD38" name="body_52_1"/>
    <protectedRange sqref="P41 R41:W41" name="body_2_1_2"/>
    <protectedRange sqref="Z36:Z37" name="body_12_1_1"/>
    <protectedRange sqref="P34:P35 R34:Z34 S35:Z35" name="body_9_2_1"/>
    <protectedRange sqref="P40 R40:Z40" name="body_15_1_1"/>
    <protectedRange sqref="R38:Z38" name="body_17_2_1"/>
    <protectedRange sqref="P38" name="body_19_1_1_1"/>
    <protectedRange sqref="R39:Z39" name="body_31_1_2"/>
    <protectedRange sqref="AB34:AB37 AB39:AB42" name="body_33_1_1"/>
    <protectedRange sqref="AB43:AC43" name="body_37_1_1"/>
    <protectedRange sqref="AB38" name="body_8_2_1"/>
    <protectedRange sqref="Q43" name="body_1_1_1_1"/>
    <protectedRange sqref="Q36 Q41:Q42" name="body_1_2_1"/>
    <protectedRange sqref="Q34:Q35" name="body_29_1_1_1"/>
    <protectedRange sqref="Q40" name="body_30_1_1_1"/>
    <protectedRange sqref="Q38" name="body_17_1_1_1"/>
    <protectedRange sqref="Q39" name="body_30_3_1_1_1"/>
    <protectedRange sqref="AD34:AD35 AD39:AD40" name="body_3_1_1"/>
    <protectedRange sqref="AC39" name="body_37_4_1_1"/>
    <protectedRange sqref="R35" name="body_9_1_1_1"/>
    <protectedRange sqref="P27:P32" name="body_19"/>
    <protectedRange sqref="D49" name="leading_1"/>
    <protectedRange sqref="H49:V49" name="body_3_1"/>
    <protectedRange sqref="D51" name="leading_1_1"/>
    <protectedRange sqref="H51:V51" name="body_3_2"/>
    <protectedRange sqref="AC34:AC35" name="body_5_3"/>
  </protectedRanges>
  <mergeCells count="2">
    <mergeCell ref="AA60:AB60"/>
    <mergeCell ref="N80:R80"/>
  </mergeCells>
  <conditionalFormatting sqref="AA39">
    <cfRule type="containsBlanks" priority="3151" stopIfTrue="1">
      <formula>LEN(TRIM(AA39))=0</formula>
    </cfRule>
    <cfRule type="cellIs" dxfId="7613" priority="3154" stopIfTrue="1" operator="between">
      <formula>-$O$40</formula>
      <formula>$O$40</formula>
    </cfRule>
    <cfRule type="cellIs" dxfId="7612" priority="3155" stopIfTrue="1" operator="notBetween">
      <formula>-$O$40</formula>
      <formula>$O$40</formula>
    </cfRule>
  </conditionalFormatting>
  <conditionalFormatting sqref="AA34">
    <cfRule type="containsBlanks" priority="3150" stopIfTrue="1">
      <formula>LEN(TRIM(AA34))=0</formula>
    </cfRule>
    <cfRule type="cellIs" dxfId="7611" priority="3152" stopIfTrue="1" operator="lessThanOrEqual">
      <formula>$O$35</formula>
    </cfRule>
    <cfRule type="cellIs" dxfId="7610" priority="3153" stopIfTrue="1" operator="greaterThan">
      <formula>$O34</formula>
    </cfRule>
  </conditionalFormatting>
  <conditionalFormatting sqref="AA35">
    <cfRule type="containsBlanks" priority="3147" stopIfTrue="1">
      <formula>LEN(TRIM(AA35))=0</formula>
    </cfRule>
    <cfRule type="cellIs" dxfId="7609" priority="3148" stopIfTrue="1" operator="lessThanOrEqual">
      <formula>$O$36</formula>
    </cfRule>
    <cfRule type="cellIs" dxfId="7608" priority="3149" stopIfTrue="1" operator="greaterThan">
      <formula>$O35</formula>
    </cfRule>
  </conditionalFormatting>
  <conditionalFormatting sqref="X36:Y36 AA36">
    <cfRule type="containsBlanks" priority="3144" stopIfTrue="1">
      <formula>LEN(TRIM(X36))=0</formula>
    </cfRule>
    <cfRule type="cellIs" dxfId="7607" priority="3145" stopIfTrue="1" operator="greaterThanOrEqual">
      <formula>$O$37</formula>
    </cfRule>
    <cfRule type="cellIs" dxfId="7606" priority="3146" stopIfTrue="1" operator="lessThan">
      <formula>$O36</formula>
    </cfRule>
  </conditionalFormatting>
  <conditionalFormatting sqref="X37:Y37">
    <cfRule type="containsBlanks" priority="3141" stopIfTrue="1">
      <formula>LEN(TRIM(X37))=0</formula>
    </cfRule>
    <cfRule type="cellIs" dxfId="7605" priority="3142" stopIfTrue="1" operator="greaterThanOrEqual">
      <formula>$O$38</formula>
    </cfRule>
    <cfRule type="cellIs" dxfId="7604" priority="3143" stopIfTrue="1" operator="lessThan">
      <formula>$O37</formula>
    </cfRule>
  </conditionalFormatting>
  <conditionalFormatting sqref="AA38">
    <cfRule type="containsBlanks" priority="3138" stopIfTrue="1">
      <formula>LEN(TRIM(AA38))=0</formula>
    </cfRule>
    <cfRule type="cellIs" dxfId="7603" priority="3139" stopIfTrue="1" operator="greaterThanOrEqual">
      <formula>$O$39</formula>
    </cfRule>
    <cfRule type="cellIs" dxfId="7602" priority="3140" stopIfTrue="1" operator="lessThan">
      <formula>$O38</formula>
    </cfRule>
  </conditionalFormatting>
  <conditionalFormatting sqref="AA40">
    <cfRule type="containsBlanks" priority="3135" stopIfTrue="1">
      <formula>LEN(TRIM(AA40))=0</formula>
    </cfRule>
    <cfRule type="cellIs" dxfId="7601" priority="3136" stopIfTrue="1" operator="lessThanOrEqual">
      <formula>$O$41</formula>
    </cfRule>
    <cfRule type="cellIs" dxfId="7600" priority="3137" stopIfTrue="1" operator="greaterThan">
      <formula>$O40</formula>
    </cfRule>
  </conditionalFormatting>
  <conditionalFormatting sqref="X41:AA41">
    <cfRule type="containsBlanks" priority="3132" stopIfTrue="1">
      <formula>LEN(TRIM(X41))=0</formula>
    </cfRule>
    <cfRule type="cellIs" dxfId="7599" priority="3133" stopIfTrue="1" operator="lessThanOrEqual">
      <formula>$O$42</formula>
    </cfRule>
    <cfRule type="cellIs" dxfId="7598" priority="3134" stopIfTrue="1" operator="greaterThan">
      <formula>$O41</formula>
    </cfRule>
  </conditionalFormatting>
  <conditionalFormatting sqref="X42:AA42">
    <cfRule type="containsBlanks" priority="3129" stopIfTrue="1">
      <formula>LEN(TRIM(X42))=0</formula>
    </cfRule>
    <cfRule type="cellIs" dxfId="7597" priority="3130" stopIfTrue="1" operator="lessThanOrEqual">
      <formula>$O$43</formula>
    </cfRule>
    <cfRule type="cellIs" dxfId="7596" priority="3131" stopIfTrue="1" operator="greaterThan">
      <formula>$O42</formula>
    </cfRule>
  </conditionalFormatting>
  <conditionalFormatting sqref="X43:AA43">
    <cfRule type="containsBlanks" priority="3126" stopIfTrue="1">
      <formula>LEN(TRIM(X43))=0</formula>
    </cfRule>
    <cfRule type="cellIs" dxfId="7595" priority="3127" stopIfTrue="1" operator="greaterThanOrEqual">
      <formula>$O$44</formula>
    </cfRule>
    <cfRule type="cellIs" dxfId="7594" priority="3128" stopIfTrue="1" operator="lessThan">
      <formula>$O43</formula>
    </cfRule>
  </conditionalFormatting>
  <conditionalFormatting sqref="Z37">
    <cfRule type="cellIs" dxfId="7593" priority="3121" stopIfTrue="1" operator="greaterThanOrEqual">
      <formula>$O$38</formula>
    </cfRule>
    <cfRule type="cellIs" dxfId="7592" priority="3122" stopIfTrue="1" operator="lessThan">
      <formula>$O$38</formula>
    </cfRule>
  </conditionalFormatting>
  <conditionalFormatting sqref="Z36">
    <cfRule type="cellIs" dxfId="7591" priority="3119" stopIfTrue="1" operator="lessThan">
      <formula>$O$37</formula>
    </cfRule>
    <cfRule type="cellIs" dxfId="7590" priority="3120" stopIfTrue="1" operator="greaterThanOrEqual">
      <formula>$O$37</formula>
    </cfRule>
  </conditionalFormatting>
  <conditionalFormatting sqref="Z36">
    <cfRule type="containsBlanks" priority="3118" stopIfTrue="1">
      <formula>LEN(TRIM(Z36))=0</formula>
    </cfRule>
  </conditionalFormatting>
  <conditionalFormatting sqref="Z37">
    <cfRule type="containsBlanks" priority="3117" stopIfTrue="1">
      <formula>LEN(TRIM(Z37))=0</formula>
    </cfRule>
  </conditionalFormatting>
  <conditionalFormatting sqref="X34:Z34">
    <cfRule type="cellIs" dxfId="7589" priority="3113" stopIfTrue="1" operator="greaterThan">
      <formula>$O$35</formula>
    </cfRule>
    <cfRule type="cellIs" dxfId="7588" priority="3114" stopIfTrue="1" operator="lessThanOrEqual">
      <formula>$O$35</formula>
    </cfRule>
  </conditionalFormatting>
  <conditionalFormatting sqref="X35:Z35">
    <cfRule type="cellIs" dxfId="7587" priority="3115" stopIfTrue="1" operator="greaterThan">
      <formula>$O$36</formula>
    </cfRule>
    <cfRule type="cellIs" dxfId="7586" priority="3116" stopIfTrue="1" operator="lessThanOrEqual">
      <formula>$O$36</formula>
    </cfRule>
  </conditionalFormatting>
  <conditionalFormatting sqref="X34:Z34">
    <cfRule type="containsBlanks" priority="3102" stopIfTrue="1">
      <formula>LEN(TRIM(X34))=0</formula>
    </cfRule>
  </conditionalFormatting>
  <conditionalFormatting sqref="X35:Z35">
    <cfRule type="containsBlanks" priority="3101" stopIfTrue="1">
      <formula>LEN(TRIM(X35))=0</formula>
    </cfRule>
  </conditionalFormatting>
  <conditionalFormatting sqref="X40:Z40">
    <cfRule type="cellIs" dxfId="7585" priority="3099" stopIfTrue="1" operator="greaterThan">
      <formula>$O$41</formula>
    </cfRule>
    <cfRule type="cellIs" dxfId="7584" priority="3100" stopIfTrue="1" operator="lessThanOrEqual">
      <formula>$O$41</formula>
    </cfRule>
  </conditionalFormatting>
  <conditionalFormatting sqref="X40:Z40">
    <cfRule type="containsBlanks" priority="3094" stopIfTrue="1">
      <formula>LEN(TRIM(X40))=0</formula>
    </cfRule>
  </conditionalFormatting>
  <conditionalFormatting sqref="X38:Z38">
    <cfRule type="cellIs" dxfId="7583" priority="3092" stopIfTrue="1" operator="greaterThanOrEqual">
      <formula>$O$39</formula>
    </cfRule>
    <cfRule type="cellIs" dxfId="7582" priority="3093" stopIfTrue="1" operator="lessThan">
      <formula>$O$39</formula>
    </cfRule>
  </conditionalFormatting>
  <conditionalFormatting sqref="X38:Z38">
    <cfRule type="containsBlanks" priority="3091" stopIfTrue="1">
      <formula>LEN(TRIM(X38))=0</formula>
    </cfRule>
  </conditionalFormatting>
  <conditionalFormatting sqref="P38">
    <cfRule type="containsBlanks" priority="3090" stopIfTrue="1">
      <formula>LEN(TRIM(P38))=0</formula>
    </cfRule>
  </conditionalFormatting>
  <conditionalFormatting sqref="X39:Z39">
    <cfRule type="cellIs" dxfId="7581" priority="3088" stopIfTrue="1" operator="between">
      <formula>-$O$40</formula>
      <formula>$O$40</formula>
    </cfRule>
    <cfRule type="cellIs" dxfId="7580" priority="3089" stopIfTrue="1" operator="notBetween">
      <formula>-$O$40</formula>
      <formula>$O$40</formula>
    </cfRule>
  </conditionalFormatting>
  <conditionalFormatting sqref="X39:Z39">
    <cfRule type="containsBlanks" priority="3087" stopIfTrue="1">
      <formula>LEN(TRIM(X39))=0</formula>
    </cfRule>
  </conditionalFormatting>
  <conditionalFormatting sqref="AA37">
    <cfRule type="cellIs" dxfId="7579" priority="3085" stopIfTrue="1" operator="greaterThanOrEqual">
      <formula>$O$38</formula>
    </cfRule>
    <cfRule type="cellIs" dxfId="7578" priority="3086" stopIfTrue="1" operator="lessThan">
      <formula>$O$38</formula>
    </cfRule>
  </conditionalFormatting>
  <conditionalFormatting sqref="AA37">
    <cfRule type="containsBlanks" priority="3084" stopIfTrue="1">
      <formula>LEN(TRIM(AA37))=0</formula>
    </cfRule>
  </conditionalFormatting>
  <conditionalFormatting sqref="AB39">
    <cfRule type="containsBlanks" priority="3079" stopIfTrue="1">
      <formula>LEN(TRIM(AB39))=0</formula>
    </cfRule>
    <cfRule type="cellIs" dxfId="7577" priority="3082" stopIfTrue="1" operator="between">
      <formula>-$O$40</formula>
      <formula>$O$40</formula>
    </cfRule>
    <cfRule type="cellIs" dxfId="7576" priority="3083" stopIfTrue="1" operator="notBetween">
      <formula>-$O$40</formula>
      <formula>$O$40</formula>
    </cfRule>
  </conditionalFormatting>
  <conditionalFormatting sqref="AB34">
    <cfRule type="containsBlanks" priority="3078" stopIfTrue="1">
      <formula>LEN(TRIM(AB34))=0</formula>
    </cfRule>
    <cfRule type="cellIs" dxfId="7575" priority="3080" stopIfTrue="1" operator="lessThanOrEqual">
      <formula>$O$35</formula>
    </cfRule>
    <cfRule type="cellIs" dxfId="7574" priority="3081" stopIfTrue="1" operator="greaterThan">
      <formula>$O34</formula>
    </cfRule>
  </conditionalFormatting>
  <conditionalFormatting sqref="AB35">
    <cfRule type="containsBlanks" priority="3075" stopIfTrue="1">
      <formula>LEN(TRIM(AB35))=0</formula>
    </cfRule>
    <cfRule type="cellIs" dxfId="7573" priority="3076" stopIfTrue="1" operator="lessThanOrEqual">
      <formula>$O$36</formula>
    </cfRule>
    <cfRule type="cellIs" dxfId="7572" priority="3077" stopIfTrue="1" operator="greaterThan">
      <formula>$O35</formula>
    </cfRule>
  </conditionalFormatting>
  <conditionalFormatting sqref="AB36">
    <cfRule type="containsBlanks" priority="3072" stopIfTrue="1">
      <formula>LEN(TRIM(AB36))=0</formula>
    </cfRule>
    <cfRule type="cellIs" dxfId="7571" priority="3073" stopIfTrue="1" operator="greaterThanOrEqual">
      <formula>$O$37</formula>
    </cfRule>
    <cfRule type="cellIs" dxfId="7570" priority="3074" stopIfTrue="1" operator="lessThan">
      <formula>$O36</formula>
    </cfRule>
  </conditionalFormatting>
  <conditionalFormatting sqref="AB37">
    <cfRule type="containsBlanks" priority="3069" stopIfTrue="1">
      <formula>LEN(TRIM(AB37))=0</formula>
    </cfRule>
    <cfRule type="cellIs" dxfId="7569" priority="3070" stopIfTrue="1" operator="greaterThanOrEqual">
      <formula>$O$38</formula>
    </cfRule>
    <cfRule type="cellIs" dxfId="7568" priority="3071" stopIfTrue="1" operator="lessThan">
      <formula>$O37</formula>
    </cfRule>
  </conditionalFormatting>
  <conditionalFormatting sqref="AB40">
    <cfRule type="containsBlanks" priority="3066" stopIfTrue="1">
      <formula>LEN(TRIM(AB40))=0</formula>
    </cfRule>
    <cfRule type="cellIs" dxfId="7567" priority="3067" stopIfTrue="1" operator="lessThanOrEqual">
      <formula>$O$41</formula>
    </cfRule>
    <cfRule type="cellIs" dxfId="7566" priority="3068" stopIfTrue="1" operator="greaterThan">
      <formula>$O40</formula>
    </cfRule>
  </conditionalFormatting>
  <conditionalFormatting sqref="AB41">
    <cfRule type="containsBlanks" priority="3063" stopIfTrue="1">
      <formula>LEN(TRIM(AB41))=0</formula>
    </cfRule>
    <cfRule type="cellIs" dxfId="7565" priority="3064" stopIfTrue="1" operator="lessThanOrEqual">
      <formula>$O$42</formula>
    </cfRule>
    <cfRule type="cellIs" dxfId="7564" priority="3065" stopIfTrue="1" operator="greaterThan">
      <formula>$O41</formula>
    </cfRule>
  </conditionalFormatting>
  <conditionalFormatting sqref="AB42">
    <cfRule type="containsBlanks" priority="3060" stopIfTrue="1">
      <formula>LEN(TRIM(AB42))=0</formula>
    </cfRule>
    <cfRule type="cellIs" dxfId="7563" priority="3061" stopIfTrue="1" operator="lessThanOrEqual">
      <formula>$O$43</formula>
    </cfRule>
    <cfRule type="cellIs" dxfId="7562" priority="3062" stopIfTrue="1" operator="greaterThan">
      <formula>$O42</formula>
    </cfRule>
  </conditionalFormatting>
  <conditionalFormatting sqref="AB43">
    <cfRule type="containsBlanks" priority="3057" stopIfTrue="1">
      <formula>LEN(TRIM(AB43))=0</formula>
    </cfRule>
    <cfRule type="cellIs" dxfId="7561" priority="3058" stopIfTrue="1" operator="greaterThanOrEqual">
      <formula>$O$44</formula>
    </cfRule>
    <cfRule type="cellIs" dxfId="7560" priority="3059" stopIfTrue="1" operator="lessThan">
      <formula>$O43</formula>
    </cfRule>
  </conditionalFormatting>
  <conditionalFormatting sqref="AB38">
    <cfRule type="containsBlanks" priority="3054" stopIfTrue="1">
      <formula>LEN(TRIM(AB38))=0</formula>
    </cfRule>
    <cfRule type="cellIs" dxfId="7559" priority="3055" stopIfTrue="1" operator="greaterThanOrEqual">
      <formula>$O$39</formula>
    </cfRule>
    <cfRule type="cellIs" dxfId="7558" priority="3056" stopIfTrue="1" operator="lessThan">
      <formula>$O38</formula>
    </cfRule>
  </conditionalFormatting>
  <conditionalFormatting sqref="Q39">
    <cfRule type="containsBlanks" priority="2091" stopIfTrue="1">
      <formula>LEN(TRIM(Q39))=0</formula>
    </cfRule>
    <cfRule type="cellIs" dxfId="7557" priority="2125" stopIfTrue="1" operator="greaterThan">
      <formula>$O$39</formula>
    </cfRule>
    <cfRule type="cellIs" dxfId="7556" priority="2126" stopIfTrue="1" operator="lessThanOrEqual">
      <formula>$O$39</formula>
    </cfRule>
  </conditionalFormatting>
  <conditionalFormatting sqref="Q45">
    <cfRule type="containsBlanks" priority="2090" stopIfTrue="1">
      <formula>LEN(TRIM(Q45))=0</formula>
    </cfRule>
    <cfRule type="cellIs" dxfId="7555" priority="2119" stopIfTrue="1" operator="greaterThanOrEqual">
      <formula>$O$45</formula>
    </cfRule>
    <cfRule type="cellIs" dxfId="7554" priority="2120" stopIfTrue="1" operator="lessThan">
      <formula>$O$45</formula>
    </cfRule>
  </conditionalFormatting>
  <conditionalFormatting sqref="Q46">
    <cfRule type="containsBlanks" priority="2089" stopIfTrue="1">
      <formula>LEN(TRIM(Q46))=0</formula>
    </cfRule>
    <cfRule type="cellIs" dxfId="7553" priority="2123" stopIfTrue="1" operator="greaterThan">
      <formula>$O$46</formula>
    </cfRule>
    <cfRule type="cellIs" dxfId="7552" priority="2124" stopIfTrue="1" operator="lessThanOrEqual">
      <formula>$O$46</formula>
    </cfRule>
  </conditionalFormatting>
  <conditionalFormatting sqref="Q47">
    <cfRule type="containsBlanks" priority="2088" stopIfTrue="1">
      <formula>LEN(TRIM(Q47))=0</formula>
    </cfRule>
    <cfRule type="cellIs" dxfId="7551" priority="2121" stopIfTrue="1" operator="greaterThanOrEqual">
      <formula>$O$47</formula>
    </cfRule>
    <cfRule type="cellIs" dxfId="7550" priority="2122" stopIfTrue="1" operator="lessThan">
      <formula>$O$47</formula>
    </cfRule>
  </conditionalFormatting>
  <conditionalFormatting sqref="Q21">
    <cfRule type="containsBlanks" priority="2098" stopIfTrue="1">
      <formula>LEN(TRIM(Q21))=0</formula>
    </cfRule>
    <cfRule type="cellIs" dxfId="7549" priority="2115" stopIfTrue="1" operator="lessThanOrEqual">
      <formula>$O$21</formula>
    </cfRule>
    <cfRule type="cellIs" dxfId="7548" priority="2116" stopIfTrue="1" operator="greaterThan">
      <formula>$O$21</formula>
    </cfRule>
  </conditionalFormatting>
  <conditionalFormatting sqref="Q22">
    <cfRule type="containsBlanks" priority="2097" stopIfTrue="1">
      <formula>LEN(TRIM(Q22))=0</formula>
    </cfRule>
    <cfRule type="cellIs" dxfId="7547" priority="2113" stopIfTrue="1" operator="lessThan">
      <formula>$O$22</formula>
    </cfRule>
    <cfRule type="cellIs" dxfId="7546" priority="2114" stopIfTrue="1" operator="greaterThanOrEqual">
      <formula>$O$22</formula>
    </cfRule>
  </conditionalFormatting>
  <conditionalFormatting sqref="Q23">
    <cfRule type="containsBlanks" priority="2096" stopIfTrue="1">
      <formula>LEN(TRIM(Q23))=0</formula>
    </cfRule>
    <cfRule type="cellIs" dxfId="7545" priority="2111" stopIfTrue="1" operator="lessThanOrEqual">
      <formula>$O$23</formula>
    </cfRule>
    <cfRule type="cellIs" dxfId="7544" priority="2112" stopIfTrue="1" operator="greaterThan">
      <formula>$O$23</formula>
    </cfRule>
  </conditionalFormatting>
  <conditionalFormatting sqref="Q24">
    <cfRule type="containsBlanks" priority="2095" stopIfTrue="1">
      <formula>LEN(TRIM(Q24))=0</formula>
    </cfRule>
    <cfRule type="cellIs" dxfId="7543" priority="2109" stopIfTrue="1" operator="lessThan">
      <formula>$O$24</formula>
    </cfRule>
    <cfRule type="cellIs" dxfId="7542" priority="2110" stopIfTrue="1" operator="greaterThanOrEqual">
      <formula>$O$24</formula>
    </cfRule>
  </conditionalFormatting>
  <conditionalFormatting sqref="Q19">
    <cfRule type="containsBlanks" priority="2100" stopIfTrue="1">
      <formula>LEN(TRIM(Q19))=0</formula>
    </cfRule>
    <cfRule type="cellIs" dxfId="7541" priority="2107" stopIfTrue="1" operator="lessThanOrEqual">
      <formula>$O$19</formula>
    </cfRule>
    <cfRule type="cellIs" dxfId="7540" priority="2108" stopIfTrue="1" operator="greaterThan">
      <formula>$O$19</formula>
    </cfRule>
  </conditionalFormatting>
  <conditionalFormatting sqref="Q20">
    <cfRule type="containsBlanks" priority="2099" stopIfTrue="1">
      <formula>LEN(TRIM(Q20))=0</formula>
    </cfRule>
    <cfRule type="cellIs" dxfId="7539" priority="2105" stopIfTrue="1" operator="lessThan">
      <formula>$O$20</formula>
    </cfRule>
    <cfRule type="cellIs" dxfId="7538" priority="2106" stopIfTrue="1" operator="greaterThanOrEqual">
      <formula>$O$20</formula>
    </cfRule>
  </conditionalFormatting>
  <conditionalFormatting sqref="Q30">
    <cfRule type="containsBlanks" priority="2092" stopIfTrue="1">
      <formula>LEN(TRIM(Q30))=0</formula>
    </cfRule>
    <cfRule type="cellIs" dxfId="7537" priority="2103" stopIfTrue="1" operator="greaterThanOrEqual">
      <formula>$O$30</formula>
    </cfRule>
    <cfRule type="cellIs" dxfId="7536" priority="2104" stopIfTrue="1" operator="lessThan">
      <formula>$O$30</formula>
    </cfRule>
  </conditionalFormatting>
  <conditionalFormatting sqref="Q29">
    <cfRule type="containsBlanks" priority="2093" stopIfTrue="1">
      <formula>LEN(TRIM(Q29))=0</formula>
    </cfRule>
    <cfRule type="cellIs" dxfId="7535" priority="2101" stopIfTrue="1" operator="greaterThanOrEqual">
      <formula>$O$29</formula>
    </cfRule>
    <cfRule type="cellIs" dxfId="7534" priority="2102" stopIfTrue="1" operator="lessThan">
      <formula>$O$29</formula>
    </cfRule>
  </conditionalFormatting>
  <conditionalFormatting sqref="Q27">
    <cfRule type="containsBlanks" priority="2094" stopIfTrue="1">
      <formula>LEN(TRIM(Q27))=0</formula>
    </cfRule>
    <cfRule type="cellIs" dxfId="7533" priority="2117" stopIfTrue="1" operator="greaterThanOrEqual">
      <formula>$O$27</formula>
    </cfRule>
    <cfRule type="cellIs" dxfId="7532" priority="2118" stopIfTrue="1" operator="lessThan">
      <formula>$O$27</formula>
    </cfRule>
  </conditionalFormatting>
  <conditionalFormatting sqref="Q25">
    <cfRule type="containsBlanks" priority="2085" stopIfTrue="1">
      <formula>LEN(TRIM(Q25))=0</formula>
    </cfRule>
    <cfRule type="cellIs" dxfId="7531" priority="2086" stopIfTrue="1" operator="lessThanOrEqual">
      <formula>$O$25</formula>
    </cfRule>
    <cfRule type="cellIs" dxfId="7530" priority="2087" stopIfTrue="1" operator="greaterThan">
      <formula>$O$25</formula>
    </cfRule>
  </conditionalFormatting>
  <conditionalFormatting sqref="Q32">
    <cfRule type="containsBlanks" priority="2082" stopIfTrue="1">
      <formula>LEN(TRIM(Q32))=0</formula>
    </cfRule>
    <cfRule type="cellIs" dxfId="7529" priority="2083" stopIfTrue="1" operator="greaterThanOrEqual">
      <formula>$O$32</formula>
    </cfRule>
    <cfRule type="cellIs" dxfId="7528" priority="2084" stopIfTrue="1" operator="lessThan">
      <formula>$O$32</formula>
    </cfRule>
  </conditionalFormatting>
  <conditionalFormatting sqref="Q5">
    <cfRule type="containsBlanks" priority="2079" stopIfTrue="1">
      <formula>LEN(TRIM(Q5))=0</formula>
    </cfRule>
    <cfRule type="cellIs" dxfId="7527" priority="2080" stopIfTrue="1" operator="lessThanOrEqual">
      <formula>$O5</formula>
    </cfRule>
    <cfRule type="cellIs" dxfId="7526" priority="2081" stopIfTrue="1" operator="greaterThan">
      <formula>$O5</formula>
    </cfRule>
  </conditionalFormatting>
  <conditionalFormatting sqref="Q6">
    <cfRule type="containsBlanks" priority="2076" stopIfTrue="1">
      <formula>LEN(TRIM(Q6))=0</formula>
    </cfRule>
    <cfRule type="cellIs" dxfId="7525" priority="2077" stopIfTrue="1" operator="lessThanOrEqual">
      <formula>$O6</formula>
    </cfRule>
    <cfRule type="cellIs" dxfId="7524" priority="2078" stopIfTrue="1" operator="greaterThan">
      <formula>$O6</formula>
    </cfRule>
  </conditionalFormatting>
  <conditionalFormatting sqref="Q11">
    <cfRule type="containsBlanks" priority="2073" stopIfTrue="1">
      <formula>LEN(TRIM(Q11))=0</formula>
    </cfRule>
    <cfRule type="cellIs" dxfId="7523" priority="2074" stopIfTrue="1" operator="lessThanOrEqual">
      <formula>$O$11</formula>
    </cfRule>
    <cfRule type="cellIs" dxfId="7522" priority="2075" stopIfTrue="1" operator="greaterThan">
      <formula>$O$11</formula>
    </cfRule>
  </conditionalFormatting>
  <conditionalFormatting sqref="Q7">
    <cfRule type="containsBlanks" priority="2067" stopIfTrue="1">
      <formula>LEN(TRIM(Q7))=0</formula>
    </cfRule>
    <cfRule type="cellIs" dxfId="7521" priority="2068" stopIfTrue="1" operator="lessThanOrEqual">
      <formula>$O7</formula>
    </cfRule>
    <cfRule type="cellIs" dxfId="7520" priority="2069" stopIfTrue="1" operator="greaterThan">
      <formula>$O7</formula>
    </cfRule>
  </conditionalFormatting>
  <conditionalFormatting sqref="Q9">
    <cfRule type="containsBlanks" priority="2064" stopIfTrue="1">
      <formula>LEN(TRIM(Q9))=0</formula>
    </cfRule>
    <cfRule type="cellIs" dxfId="7519" priority="2065" stopIfTrue="1" operator="greaterThanOrEqual">
      <formula>$B$9</formula>
    </cfRule>
    <cfRule type="cellIs" dxfId="7518" priority="2066" stopIfTrue="1" operator="lessThan">
      <formula>$B$9</formula>
    </cfRule>
  </conditionalFormatting>
  <conditionalFormatting sqref="Q16">
    <cfRule type="cellIs" dxfId="7517" priority="2062" stopIfTrue="1" operator="lessThanOrEqual">
      <formula>$O$16</formula>
    </cfRule>
    <cfRule type="cellIs" dxfId="7516" priority="2063" stopIfTrue="1" operator="greaterThan">
      <formula>$O$16</formula>
    </cfRule>
  </conditionalFormatting>
  <conditionalFormatting sqref="Q15">
    <cfRule type="cellIs" dxfId="7515" priority="2059" stopIfTrue="1" operator="lessThanOrEqual">
      <formula>$O$15</formula>
    </cfRule>
    <cfRule type="cellIs" dxfId="7514" priority="2060" stopIfTrue="1" operator="greaterThan">
      <formula>$O$15</formula>
    </cfRule>
  </conditionalFormatting>
  <conditionalFormatting sqref="Q13">
    <cfRule type="containsBlanks" priority="2055" stopIfTrue="1">
      <formula>LEN(TRIM(Q13))=0</formula>
    </cfRule>
    <cfRule type="cellIs" dxfId="7513" priority="2056" stopIfTrue="1" operator="lessThanOrEqual">
      <formula>$O$13</formula>
    </cfRule>
    <cfRule type="cellIs" dxfId="7512" priority="2057" stopIfTrue="1" operator="greaterThan">
      <formula>$O$13</formula>
    </cfRule>
  </conditionalFormatting>
  <conditionalFormatting sqref="Q15">
    <cfRule type="containsBlanks" priority="2058" stopIfTrue="1">
      <formula>LEN(TRIM(Q15))=0</formula>
    </cfRule>
  </conditionalFormatting>
  <conditionalFormatting sqref="Q16">
    <cfRule type="containsBlanks" priority="2061" stopIfTrue="1">
      <formula>LEN(TRIM(Q16))=0</formula>
    </cfRule>
  </conditionalFormatting>
  <conditionalFormatting sqref="Q28">
    <cfRule type="containsBlanks" priority="2052" stopIfTrue="1">
      <formula>LEN(TRIM(Q28))=0</formula>
    </cfRule>
    <cfRule type="cellIs" dxfId="7511" priority="2053" stopIfTrue="1" operator="greaterThanOrEqual">
      <formula>$O$28</formula>
    </cfRule>
    <cfRule type="cellIs" dxfId="7510" priority="2054" stopIfTrue="1" operator="lessThan">
      <formula>$O$28</formula>
    </cfRule>
  </conditionalFormatting>
  <conditionalFormatting sqref="Q31">
    <cfRule type="containsBlanks" priority="2049" stopIfTrue="1">
      <formula>LEN(TRIM(Q31))=0</formula>
    </cfRule>
    <cfRule type="cellIs" dxfId="7509" priority="2050" stopIfTrue="1" operator="greaterThanOrEqual">
      <formula>$O$31</formula>
    </cfRule>
    <cfRule type="cellIs" dxfId="7508" priority="2051" stopIfTrue="1" operator="lessThan">
      <formula>$O$31</formula>
    </cfRule>
  </conditionalFormatting>
  <conditionalFormatting sqref="Q34">
    <cfRule type="cellIs" dxfId="7507" priority="2047" operator="greaterThan">
      <formula>$O$34</formula>
    </cfRule>
    <cfRule type="cellIs" dxfId="7506" priority="2048" operator="lessThanOrEqual">
      <formula>$O$34</formula>
    </cfRule>
  </conditionalFormatting>
  <conditionalFormatting sqref="Q35">
    <cfRule type="cellIs" dxfId="7505" priority="2046" stopIfTrue="1" operator="lessThanOrEqual">
      <formula>$O$35</formula>
    </cfRule>
  </conditionalFormatting>
  <conditionalFormatting sqref="Q35">
    <cfRule type="cellIs" dxfId="7504" priority="2045" stopIfTrue="1" operator="greaterThan">
      <formula>$O$35</formula>
    </cfRule>
  </conditionalFormatting>
  <conditionalFormatting sqref="Q36">
    <cfRule type="cellIs" dxfId="7503" priority="2044" stopIfTrue="1" operator="greaterThanOrEqual">
      <formula>$O$36</formula>
    </cfRule>
  </conditionalFormatting>
  <conditionalFormatting sqref="Q36">
    <cfRule type="cellIs" dxfId="7502" priority="2043" stopIfTrue="1" operator="lessThan">
      <formula>$O$36</formula>
    </cfRule>
  </conditionalFormatting>
  <conditionalFormatting sqref="Q37">
    <cfRule type="containsBlanks" priority="2040" stopIfTrue="1">
      <formula>LEN(TRIM(Q37))=0</formula>
    </cfRule>
    <cfRule type="cellIs" dxfId="7501" priority="2041" stopIfTrue="1" operator="greaterThanOrEqual">
      <formula>$O$37</formula>
    </cfRule>
    <cfRule type="cellIs" dxfId="7500" priority="2042" stopIfTrue="1" operator="lessThan">
      <formula>$O$37</formula>
    </cfRule>
  </conditionalFormatting>
  <conditionalFormatting sqref="Q38">
    <cfRule type="cellIs" dxfId="7499" priority="2039" stopIfTrue="1" operator="greaterThanOrEqual">
      <formula>$O$38</formula>
    </cfRule>
  </conditionalFormatting>
  <conditionalFormatting sqref="Q38">
    <cfRule type="cellIs" dxfId="7498" priority="2038" stopIfTrue="1" operator="lessThan">
      <formula>$O$38</formula>
    </cfRule>
  </conditionalFormatting>
  <conditionalFormatting sqref="Q40">
    <cfRule type="containsBlanks" priority="2035" stopIfTrue="1">
      <formula>LEN(TRIM(Q40))=0</formula>
    </cfRule>
    <cfRule type="cellIs" dxfId="7497" priority="2036" stopIfTrue="1" operator="lessThanOrEqual">
      <formula>$O$40</formula>
    </cfRule>
    <cfRule type="cellIs" dxfId="7496" priority="2037" stopIfTrue="1" operator="greaterThan">
      <formula>$O$40</formula>
    </cfRule>
  </conditionalFormatting>
  <conditionalFormatting sqref="Q41">
    <cfRule type="containsBlanks" priority="2032" stopIfTrue="1">
      <formula>LEN(TRIM(Q41))=0</formula>
    </cfRule>
    <cfRule type="cellIs" dxfId="7495" priority="2033" stopIfTrue="1" operator="lessThanOrEqual">
      <formula>$O$41</formula>
    </cfRule>
    <cfRule type="cellIs" dxfId="7494" priority="2034" stopIfTrue="1" operator="greaterThan">
      <formula>$O$41</formula>
    </cfRule>
  </conditionalFormatting>
  <conditionalFormatting sqref="Q42">
    <cfRule type="containsBlanks" priority="2029" stopIfTrue="1">
      <formula>LEN(TRIM(Q42))=0</formula>
    </cfRule>
    <cfRule type="cellIs" dxfId="7493" priority="2030" stopIfTrue="1" operator="lessThanOrEqual">
      <formula>$O$42</formula>
    </cfRule>
    <cfRule type="cellIs" dxfId="7492" priority="2031" stopIfTrue="1" operator="greaterThan">
      <formula>$O$42</formula>
    </cfRule>
  </conditionalFormatting>
  <conditionalFormatting sqref="Q43">
    <cfRule type="containsBlanks" priority="2026" stopIfTrue="1">
      <formula>LEN(TRIM(Q43))=0</formula>
    </cfRule>
    <cfRule type="cellIs" dxfId="7491" priority="2027" stopIfTrue="1" operator="greaterThanOrEqual">
      <formula>$O$43</formula>
    </cfRule>
    <cfRule type="cellIs" dxfId="7490" priority="2028" stopIfTrue="1" operator="lessThan">
      <formula>$O$43</formula>
    </cfRule>
  </conditionalFormatting>
  <conditionalFormatting sqref="Q8">
    <cfRule type="containsBlanks" priority="2070" stopIfTrue="1">
      <formula>LEN(TRIM(Q8))=0</formula>
    </cfRule>
    <cfRule type="cellIs" dxfId="7489" priority="2071" stopIfTrue="1" operator="lessThanOrEqual">
      <formula>$O$8</formula>
    </cfRule>
    <cfRule type="cellIs" dxfId="7488" priority="2072" stopIfTrue="1" operator="greaterThan">
      <formula>$O$8</formula>
    </cfRule>
  </conditionalFormatting>
  <conditionalFormatting sqref="Q10">
    <cfRule type="containsBlanks" priority="2023" stopIfTrue="1">
      <formula>LEN(TRIM(Q10))=0</formula>
    </cfRule>
    <cfRule type="cellIs" dxfId="7487" priority="2024" stopIfTrue="1" operator="lessThanOrEqual">
      <formula>$O10</formula>
    </cfRule>
    <cfRule type="cellIs" dxfId="7486" priority="2025" stopIfTrue="1" operator="greaterThan">
      <formula>$O10</formula>
    </cfRule>
  </conditionalFormatting>
  <conditionalFormatting sqref="R5">
    <cfRule type="containsBlanks" priority="1918" stopIfTrue="1">
      <formula>LEN(TRIM(R5))=0</formula>
    </cfRule>
    <cfRule type="cellIs" dxfId="7485" priority="1919" stopIfTrue="1" operator="lessThanOrEqual">
      <formula>$O5</formula>
    </cfRule>
    <cfRule type="cellIs" dxfId="7484" priority="1920" stopIfTrue="1" operator="greaterThan">
      <formula>$O5</formula>
    </cfRule>
  </conditionalFormatting>
  <conditionalFormatting sqref="R6">
    <cfRule type="containsBlanks" priority="1915" stopIfTrue="1">
      <formula>LEN(TRIM(R6))=0</formula>
    </cfRule>
    <cfRule type="cellIs" dxfId="7483" priority="1916" stopIfTrue="1" operator="lessThanOrEqual">
      <formula>$O6</formula>
    </cfRule>
    <cfRule type="cellIs" dxfId="7482" priority="1917" stopIfTrue="1" operator="greaterThan">
      <formula>$O6</formula>
    </cfRule>
  </conditionalFormatting>
  <conditionalFormatting sqref="R11">
    <cfRule type="containsBlanks" priority="1912" stopIfTrue="1">
      <formula>LEN(TRIM(R11))=0</formula>
    </cfRule>
    <cfRule type="cellIs" dxfId="7481" priority="1913" stopIfTrue="1" operator="lessThanOrEqual">
      <formula>$O$11</formula>
    </cfRule>
    <cfRule type="cellIs" dxfId="7480" priority="1914" stopIfTrue="1" operator="greaterThan">
      <formula>$O$11</formula>
    </cfRule>
  </conditionalFormatting>
  <conditionalFormatting sqref="R7">
    <cfRule type="containsBlanks" priority="1906" stopIfTrue="1">
      <formula>LEN(TRIM(R7))=0</formula>
    </cfRule>
    <cfRule type="cellIs" dxfId="7479" priority="1907" stopIfTrue="1" operator="lessThanOrEqual">
      <formula>$O7</formula>
    </cfRule>
    <cfRule type="cellIs" dxfId="7478" priority="1908" stopIfTrue="1" operator="greaterThan">
      <formula>$O7</formula>
    </cfRule>
  </conditionalFormatting>
  <conditionalFormatting sqref="R8">
    <cfRule type="containsBlanks" priority="1909" stopIfTrue="1">
      <formula>LEN(TRIM(R8))=0</formula>
    </cfRule>
    <cfRule type="cellIs" dxfId="7477" priority="1910" stopIfTrue="1" operator="lessThanOrEqual">
      <formula>$O$8</formula>
    </cfRule>
    <cfRule type="cellIs" dxfId="7476" priority="1911" stopIfTrue="1" operator="greaterThan">
      <formula>$O$8</formula>
    </cfRule>
  </conditionalFormatting>
  <conditionalFormatting sqref="R10">
    <cfRule type="containsBlanks" priority="1900" stopIfTrue="1">
      <formula>LEN(TRIM(R10))=0</formula>
    </cfRule>
    <cfRule type="cellIs" dxfId="7475" priority="1901" stopIfTrue="1" operator="lessThanOrEqual">
      <formula>$O10</formula>
    </cfRule>
    <cfRule type="cellIs" dxfId="7474" priority="1902" stopIfTrue="1" operator="greaterThan">
      <formula>$O10</formula>
    </cfRule>
  </conditionalFormatting>
  <conditionalFormatting sqref="S5">
    <cfRule type="containsBlanks" priority="1897" stopIfTrue="1">
      <formula>LEN(TRIM(S5))=0</formula>
    </cfRule>
    <cfRule type="cellIs" dxfId="7473" priority="1898" stopIfTrue="1" operator="lessThanOrEqual">
      <formula>$O5</formula>
    </cfRule>
    <cfRule type="cellIs" dxfId="7472" priority="1899" stopIfTrue="1" operator="greaterThan">
      <formula>$O5</formula>
    </cfRule>
  </conditionalFormatting>
  <conditionalFormatting sqref="S6">
    <cfRule type="containsBlanks" priority="1894" stopIfTrue="1">
      <formula>LEN(TRIM(S6))=0</formula>
    </cfRule>
    <cfRule type="cellIs" dxfId="7471" priority="1895" stopIfTrue="1" operator="lessThanOrEqual">
      <formula>$O6</formula>
    </cfRule>
    <cfRule type="cellIs" dxfId="7470" priority="1896" stopIfTrue="1" operator="greaterThan">
      <formula>$O6</formula>
    </cfRule>
  </conditionalFormatting>
  <conditionalFormatting sqref="S11">
    <cfRule type="containsBlanks" priority="1891" stopIfTrue="1">
      <formula>LEN(TRIM(S11))=0</formula>
    </cfRule>
    <cfRule type="cellIs" dxfId="7469" priority="1892" stopIfTrue="1" operator="lessThanOrEqual">
      <formula>$O$11</formula>
    </cfRule>
    <cfRule type="cellIs" dxfId="7468" priority="1893" stopIfTrue="1" operator="greaterThan">
      <formula>$O$11</formula>
    </cfRule>
  </conditionalFormatting>
  <conditionalFormatting sqref="S7">
    <cfRule type="containsBlanks" priority="1885" stopIfTrue="1">
      <formula>LEN(TRIM(S7))=0</formula>
    </cfRule>
    <cfRule type="cellIs" dxfId="7467" priority="1886" stopIfTrue="1" operator="lessThanOrEqual">
      <formula>$O7</formula>
    </cfRule>
    <cfRule type="cellIs" dxfId="7466" priority="1887" stopIfTrue="1" operator="greaterThan">
      <formula>$O7</formula>
    </cfRule>
  </conditionalFormatting>
  <conditionalFormatting sqref="S8">
    <cfRule type="containsBlanks" priority="1888" stopIfTrue="1">
      <formula>LEN(TRIM(S8))=0</formula>
    </cfRule>
    <cfRule type="cellIs" dxfId="7465" priority="1889" stopIfTrue="1" operator="lessThanOrEqual">
      <formula>$O$8</formula>
    </cfRule>
    <cfRule type="cellIs" dxfId="7464" priority="1890" stopIfTrue="1" operator="greaterThan">
      <formula>$O$8</formula>
    </cfRule>
  </conditionalFormatting>
  <conditionalFormatting sqref="S10">
    <cfRule type="containsBlanks" priority="1879" stopIfTrue="1">
      <formula>LEN(TRIM(S10))=0</formula>
    </cfRule>
    <cfRule type="cellIs" dxfId="7463" priority="1880" stopIfTrue="1" operator="lessThanOrEqual">
      <formula>$O10</formula>
    </cfRule>
    <cfRule type="cellIs" dxfId="7462" priority="1881" stopIfTrue="1" operator="greaterThan">
      <formula>$O10</formula>
    </cfRule>
  </conditionalFormatting>
  <conditionalFormatting sqref="T5">
    <cfRule type="containsBlanks" priority="1876" stopIfTrue="1">
      <formula>LEN(TRIM(T5))=0</formula>
    </cfRule>
    <cfRule type="cellIs" dxfId="7461" priority="1877" stopIfTrue="1" operator="lessThanOrEqual">
      <formula>$O5</formula>
    </cfRule>
    <cfRule type="cellIs" dxfId="7460" priority="1878" stopIfTrue="1" operator="greaterThan">
      <formula>$O5</formula>
    </cfRule>
  </conditionalFormatting>
  <conditionalFormatting sqref="T6">
    <cfRule type="containsBlanks" priority="1873" stopIfTrue="1">
      <formula>LEN(TRIM(T6))=0</formula>
    </cfRule>
    <cfRule type="cellIs" dxfId="7459" priority="1874" stopIfTrue="1" operator="lessThanOrEqual">
      <formula>$O6</formula>
    </cfRule>
    <cfRule type="cellIs" dxfId="7458" priority="1875" stopIfTrue="1" operator="greaterThan">
      <formula>$O6</formula>
    </cfRule>
  </conditionalFormatting>
  <conditionalFormatting sqref="T11">
    <cfRule type="containsBlanks" priority="1870" stopIfTrue="1">
      <formula>LEN(TRIM(T11))=0</formula>
    </cfRule>
    <cfRule type="cellIs" dxfId="7457" priority="1871" stopIfTrue="1" operator="lessThanOrEqual">
      <formula>$O$11</formula>
    </cfRule>
    <cfRule type="cellIs" dxfId="7456" priority="1872" stopIfTrue="1" operator="greaterThan">
      <formula>$O$11</formula>
    </cfRule>
  </conditionalFormatting>
  <conditionalFormatting sqref="T7">
    <cfRule type="containsBlanks" priority="1864" stopIfTrue="1">
      <formula>LEN(TRIM(T7))=0</formula>
    </cfRule>
    <cfRule type="cellIs" dxfId="7455" priority="1865" stopIfTrue="1" operator="lessThanOrEqual">
      <formula>$O7</formula>
    </cfRule>
    <cfRule type="cellIs" dxfId="7454" priority="1866" stopIfTrue="1" operator="greaterThan">
      <formula>$O7</formula>
    </cfRule>
  </conditionalFormatting>
  <conditionalFormatting sqref="T8">
    <cfRule type="containsBlanks" priority="1867" stopIfTrue="1">
      <formula>LEN(TRIM(T8))=0</formula>
    </cfRule>
    <cfRule type="cellIs" dxfId="7453" priority="1868" stopIfTrue="1" operator="lessThanOrEqual">
      <formula>$O$8</formula>
    </cfRule>
    <cfRule type="cellIs" dxfId="7452" priority="1869" stopIfTrue="1" operator="greaterThan">
      <formula>$O$8</formula>
    </cfRule>
  </conditionalFormatting>
  <conditionalFormatting sqref="T10">
    <cfRule type="containsBlanks" priority="1858" stopIfTrue="1">
      <formula>LEN(TRIM(T10))=0</formula>
    </cfRule>
    <cfRule type="cellIs" dxfId="7451" priority="1859" stopIfTrue="1" operator="lessThanOrEqual">
      <formula>$O10</formula>
    </cfRule>
    <cfRule type="cellIs" dxfId="7450" priority="1860" stopIfTrue="1" operator="greaterThan">
      <formula>$O10</formula>
    </cfRule>
  </conditionalFormatting>
  <conditionalFormatting sqref="U5">
    <cfRule type="containsBlanks" priority="1855" stopIfTrue="1">
      <formula>LEN(TRIM(U5))=0</formula>
    </cfRule>
    <cfRule type="cellIs" dxfId="7449" priority="1856" stopIfTrue="1" operator="lessThanOrEqual">
      <formula>$O5</formula>
    </cfRule>
    <cfRule type="cellIs" dxfId="7448" priority="1857" stopIfTrue="1" operator="greaterThan">
      <formula>$O5</formula>
    </cfRule>
  </conditionalFormatting>
  <conditionalFormatting sqref="U6">
    <cfRule type="containsBlanks" priority="1852" stopIfTrue="1">
      <formula>LEN(TRIM(U6))=0</formula>
    </cfRule>
    <cfRule type="cellIs" dxfId="7447" priority="1853" stopIfTrue="1" operator="lessThanOrEqual">
      <formula>$O6</formula>
    </cfRule>
    <cfRule type="cellIs" dxfId="7446" priority="1854" stopIfTrue="1" operator="greaterThan">
      <formula>$O6</formula>
    </cfRule>
  </conditionalFormatting>
  <conditionalFormatting sqref="U11">
    <cfRule type="containsBlanks" priority="1849" stopIfTrue="1">
      <formula>LEN(TRIM(U11))=0</formula>
    </cfRule>
    <cfRule type="cellIs" dxfId="7445" priority="1850" stopIfTrue="1" operator="lessThanOrEqual">
      <formula>$O$11</formula>
    </cfRule>
    <cfRule type="cellIs" dxfId="7444" priority="1851" stopIfTrue="1" operator="greaterThan">
      <formula>$O$11</formula>
    </cfRule>
  </conditionalFormatting>
  <conditionalFormatting sqref="U7">
    <cfRule type="containsBlanks" priority="1843" stopIfTrue="1">
      <formula>LEN(TRIM(U7))=0</formula>
    </cfRule>
    <cfRule type="cellIs" dxfId="7443" priority="1844" stopIfTrue="1" operator="lessThanOrEqual">
      <formula>$O7</formula>
    </cfRule>
    <cfRule type="cellIs" dxfId="7442" priority="1845" stopIfTrue="1" operator="greaterThan">
      <formula>$O7</formula>
    </cfRule>
  </conditionalFormatting>
  <conditionalFormatting sqref="U8">
    <cfRule type="containsBlanks" priority="1846" stopIfTrue="1">
      <formula>LEN(TRIM(U8))=0</formula>
    </cfRule>
    <cfRule type="cellIs" dxfId="7441" priority="1847" stopIfTrue="1" operator="lessThanOrEqual">
      <formula>$O$8</formula>
    </cfRule>
    <cfRule type="cellIs" dxfId="7440" priority="1848" stopIfTrue="1" operator="greaterThan">
      <formula>$O$8</formula>
    </cfRule>
  </conditionalFormatting>
  <conditionalFormatting sqref="U10">
    <cfRule type="containsBlanks" priority="1837" stopIfTrue="1">
      <formula>LEN(TRIM(U10))=0</formula>
    </cfRule>
    <cfRule type="cellIs" dxfId="7439" priority="1838" stopIfTrue="1" operator="lessThanOrEqual">
      <formula>$O10</formula>
    </cfRule>
    <cfRule type="cellIs" dxfId="7438" priority="1839" stopIfTrue="1" operator="greaterThan">
      <formula>$O10</formula>
    </cfRule>
  </conditionalFormatting>
  <conditionalFormatting sqref="X5">
    <cfRule type="containsBlanks" priority="1792" stopIfTrue="1">
      <formula>LEN(TRIM(X5))=0</formula>
    </cfRule>
    <cfRule type="cellIs" dxfId="7437" priority="1793" stopIfTrue="1" operator="lessThanOrEqual">
      <formula>$O5</formula>
    </cfRule>
    <cfRule type="cellIs" dxfId="7436" priority="1794" stopIfTrue="1" operator="greaterThan">
      <formula>$O5</formula>
    </cfRule>
  </conditionalFormatting>
  <conditionalFormatting sqref="X6">
    <cfRule type="containsBlanks" priority="1789" stopIfTrue="1">
      <formula>LEN(TRIM(X6))=0</formula>
    </cfRule>
    <cfRule type="cellIs" dxfId="7435" priority="1790" stopIfTrue="1" operator="lessThanOrEqual">
      <formula>$O6</formula>
    </cfRule>
    <cfRule type="cellIs" dxfId="7434" priority="1791" stopIfTrue="1" operator="greaterThan">
      <formula>$O6</formula>
    </cfRule>
  </conditionalFormatting>
  <conditionalFormatting sqref="X11">
    <cfRule type="containsBlanks" priority="1786" stopIfTrue="1">
      <formula>LEN(TRIM(X11))=0</formula>
    </cfRule>
    <cfRule type="cellIs" dxfId="7433" priority="1787" stopIfTrue="1" operator="lessThanOrEqual">
      <formula>$O$11</formula>
    </cfRule>
    <cfRule type="cellIs" dxfId="7432" priority="1788" stopIfTrue="1" operator="greaterThan">
      <formula>$O$11</formula>
    </cfRule>
  </conditionalFormatting>
  <conditionalFormatting sqref="X7">
    <cfRule type="containsBlanks" priority="1780" stopIfTrue="1">
      <formula>LEN(TRIM(X7))=0</formula>
    </cfRule>
    <cfRule type="cellIs" dxfId="7431" priority="1781" stopIfTrue="1" operator="lessThanOrEqual">
      <formula>$O7</formula>
    </cfRule>
    <cfRule type="cellIs" dxfId="7430" priority="1782" stopIfTrue="1" operator="greaterThan">
      <formula>$O7</formula>
    </cfRule>
  </conditionalFormatting>
  <conditionalFormatting sqref="X9">
    <cfRule type="containsBlanks" priority="1777" stopIfTrue="1">
      <formula>LEN(TRIM(X9))=0</formula>
    </cfRule>
    <cfRule type="cellIs" dxfId="7429" priority="1778" stopIfTrue="1" operator="greaterThanOrEqual">
      <formula>$O$9</formula>
    </cfRule>
    <cfRule type="cellIs" dxfId="7428" priority="1779" stopIfTrue="1" operator="lessThan">
      <formula>$O$9</formula>
    </cfRule>
  </conditionalFormatting>
  <conditionalFormatting sqref="X8">
    <cfRule type="containsBlanks" priority="1783" stopIfTrue="1">
      <formula>LEN(TRIM(X8))=0</formula>
    </cfRule>
    <cfRule type="cellIs" dxfId="7427" priority="1784" stopIfTrue="1" operator="lessThanOrEqual">
      <formula>$O$8</formula>
    </cfRule>
    <cfRule type="cellIs" dxfId="7426" priority="1785" stopIfTrue="1" operator="greaterThan">
      <formula>$O$8</formula>
    </cfRule>
  </conditionalFormatting>
  <conditionalFormatting sqref="X10">
    <cfRule type="containsBlanks" priority="1774" stopIfTrue="1">
      <formula>LEN(TRIM(X10))=0</formula>
    </cfRule>
    <cfRule type="cellIs" dxfId="7425" priority="1775" stopIfTrue="1" operator="lessThanOrEqual">
      <formula>$O10</formula>
    </cfRule>
    <cfRule type="cellIs" dxfId="7424" priority="1776" stopIfTrue="1" operator="greaterThan">
      <formula>$O10</formula>
    </cfRule>
  </conditionalFormatting>
  <conditionalFormatting sqref="Y5">
    <cfRule type="containsBlanks" priority="1771" stopIfTrue="1">
      <formula>LEN(TRIM(Y5))=0</formula>
    </cfRule>
    <cfRule type="cellIs" dxfId="7423" priority="1772" stopIfTrue="1" operator="lessThanOrEqual">
      <formula>$O5</formula>
    </cfRule>
    <cfRule type="cellIs" dxfId="7422" priority="1773" stopIfTrue="1" operator="greaterThan">
      <formula>$O5</formula>
    </cfRule>
  </conditionalFormatting>
  <conditionalFormatting sqref="Y6">
    <cfRule type="containsBlanks" priority="1768" stopIfTrue="1">
      <formula>LEN(TRIM(Y6))=0</formula>
    </cfRule>
    <cfRule type="cellIs" dxfId="7421" priority="1769" stopIfTrue="1" operator="lessThanOrEqual">
      <formula>$O6</formula>
    </cfRule>
    <cfRule type="cellIs" dxfId="7420" priority="1770" stopIfTrue="1" operator="greaterThan">
      <formula>$O6</formula>
    </cfRule>
  </conditionalFormatting>
  <conditionalFormatting sqref="Y11">
    <cfRule type="containsBlanks" priority="1765" stopIfTrue="1">
      <formula>LEN(TRIM(Y11))=0</formula>
    </cfRule>
    <cfRule type="cellIs" dxfId="7419" priority="1766" stopIfTrue="1" operator="lessThanOrEqual">
      <formula>$O$11</formula>
    </cfRule>
    <cfRule type="cellIs" dxfId="7418" priority="1767" stopIfTrue="1" operator="greaterThan">
      <formula>$O$11</formula>
    </cfRule>
  </conditionalFormatting>
  <conditionalFormatting sqref="Y7">
    <cfRule type="containsBlanks" priority="1759" stopIfTrue="1">
      <formula>LEN(TRIM(Y7))=0</formula>
    </cfRule>
    <cfRule type="cellIs" dxfId="7417" priority="1760" stopIfTrue="1" operator="lessThanOrEqual">
      <formula>$O7</formula>
    </cfRule>
    <cfRule type="cellIs" dxfId="7416" priority="1761" stopIfTrue="1" operator="greaterThan">
      <formula>$O7</formula>
    </cfRule>
  </conditionalFormatting>
  <conditionalFormatting sqref="Y9">
    <cfRule type="containsBlanks" priority="1756" stopIfTrue="1">
      <formula>LEN(TRIM(Y9))=0</formula>
    </cfRule>
    <cfRule type="cellIs" dxfId="7415" priority="1757" stopIfTrue="1" operator="greaterThanOrEqual">
      <formula>$O$9</formula>
    </cfRule>
    <cfRule type="cellIs" dxfId="7414" priority="1758" stopIfTrue="1" operator="lessThan">
      <formula>$O$9</formula>
    </cfRule>
  </conditionalFormatting>
  <conditionalFormatting sqref="Y8">
    <cfRule type="containsBlanks" priority="1762" stopIfTrue="1">
      <formula>LEN(TRIM(Y8))=0</formula>
    </cfRule>
    <cfRule type="cellIs" dxfId="7413" priority="1763" stopIfTrue="1" operator="lessThanOrEqual">
      <formula>$O$8</formula>
    </cfRule>
    <cfRule type="cellIs" dxfId="7412" priority="1764" stopIfTrue="1" operator="greaterThan">
      <formula>$O$8</formula>
    </cfRule>
  </conditionalFormatting>
  <conditionalFormatting sqref="Y10">
    <cfRule type="containsBlanks" priority="1753" stopIfTrue="1">
      <formula>LEN(TRIM(Y10))=0</formula>
    </cfRule>
    <cfRule type="cellIs" dxfId="7411" priority="1754" stopIfTrue="1" operator="lessThanOrEqual">
      <formula>$O10</formula>
    </cfRule>
    <cfRule type="cellIs" dxfId="7410" priority="1755" stopIfTrue="1" operator="greaterThan">
      <formula>$O10</formula>
    </cfRule>
  </conditionalFormatting>
  <conditionalFormatting sqref="Z5">
    <cfRule type="containsBlanks" priority="1750" stopIfTrue="1">
      <formula>LEN(TRIM(Z5))=0</formula>
    </cfRule>
    <cfRule type="cellIs" dxfId="7409" priority="1751" stopIfTrue="1" operator="lessThanOrEqual">
      <formula>$O5</formula>
    </cfRule>
    <cfRule type="cellIs" dxfId="7408" priority="1752" stopIfTrue="1" operator="greaterThan">
      <formula>$O5</formula>
    </cfRule>
  </conditionalFormatting>
  <conditionalFormatting sqref="Z6">
    <cfRule type="containsBlanks" priority="1747" stopIfTrue="1">
      <formula>LEN(TRIM(Z6))=0</formula>
    </cfRule>
    <cfRule type="cellIs" dxfId="7407" priority="1748" stopIfTrue="1" operator="lessThanOrEqual">
      <formula>$O6</formula>
    </cfRule>
    <cfRule type="cellIs" dxfId="7406" priority="1749" stopIfTrue="1" operator="greaterThan">
      <formula>$O6</formula>
    </cfRule>
  </conditionalFormatting>
  <conditionalFormatting sqref="Z11">
    <cfRule type="containsBlanks" priority="1744" stopIfTrue="1">
      <formula>LEN(TRIM(Z11))=0</formula>
    </cfRule>
    <cfRule type="cellIs" dxfId="7405" priority="1745" stopIfTrue="1" operator="lessThanOrEqual">
      <formula>$O$11</formula>
    </cfRule>
    <cfRule type="cellIs" dxfId="7404" priority="1746" stopIfTrue="1" operator="greaterThan">
      <formula>$O$11</formula>
    </cfRule>
  </conditionalFormatting>
  <conditionalFormatting sqref="Z7">
    <cfRule type="containsBlanks" priority="1738" stopIfTrue="1">
      <formula>LEN(TRIM(Z7))=0</formula>
    </cfRule>
    <cfRule type="cellIs" dxfId="7403" priority="1739" stopIfTrue="1" operator="lessThanOrEqual">
      <formula>$O7</formula>
    </cfRule>
    <cfRule type="cellIs" dxfId="7402" priority="1740" stopIfTrue="1" operator="greaterThan">
      <formula>$O7</formula>
    </cfRule>
  </conditionalFormatting>
  <conditionalFormatting sqref="Z9">
    <cfRule type="containsBlanks" priority="1735" stopIfTrue="1">
      <formula>LEN(TRIM(Z9))=0</formula>
    </cfRule>
    <cfRule type="cellIs" dxfId="7401" priority="1736" stopIfTrue="1" operator="greaterThanOrEqual">
      <formula>$O$9</formula>
    </cfRule>
    <cfRule type="cellIs" dxfId="7400" priority="1737" stopIfTrue="1" operator="lessThan">
      <formula>$O$9</formula>
    </cfRule>
  </conditionalFormatting>
  <conditionalFormatting sqref="Z8">
    <cfRule type="containsBlanks" priority="1741" stopIfTrue="1">
      <formula>LEN(TRIM(Z8))=0</formula>
    </cfRule>
    <cfRule type="cellIs" dxfId="7399" priority="1742" stopIfTrue="1" operator="lessThanOrEqual">
      <formula>$O$8</formula>
    </cfRule>
    <cfRule type="cellIs" dxfId="7398" priority="1743" stopIfTrue="1" operator="greaterThan">
      <formula>$O$8</formula>
    </cfRule>
  </conditionalFormatting>
  <conditionalFormatting sqref="Z10">
    <cfRule type="containsBlanks" priority="1732" stopIfTrue="1">
      <formula>LEN(TRIM(Z10))=0</formula>
    </cfRule>
    <cfRule type="cellIs" dxfId="7397" priority="1733" stopIfTrue="1" operator="lessThanOrEqual">
      <formula>$O10</formula>
    </cfRule>
    <cfRule type="cellIs" dxfId="7396" priority="1734" stopIfTrue="1" operator="greaterThan">
      <formula>$O10</formula>
    </cfRule>
  </conditionalFormatting>
  <conditionalFormatting sqref="AA5">
    <cfRule type="containsBlanks" priority="1729" stopIfTrue="1">
      <formula>LEN(TRIM(AA5))=0</formula>
    </cfRule>
    <cfRule type="cellIs" dxfId="7395" priority="1730" stopIfTrue="1" operator="lessThanOrEqual">
      <formula>$O5</formula>
    </cfRule>
    <cfRule type="cellIs" dxfId="7394" priority="1731" stopIfTrue="1" operator="greaterThan">
      <formula>$O5</formula>
    </cfRule>
  </conditionalFormatting>
  <conditionalFormatting sqref="AA6">
    <cfRule type="containsBlanks" priority="1726" stopIfTrue="1">
      <formula>LEN(TRIM(AA6))=0</formula>
    </cfRule>
    <cfRule type="cellIs" dxfId="7393" priority="1727" stopIfTrue="1" operator="lessThanOrEqual">
      <formula>$O6</formula>
    </cfRule>
    <cfRule type="cellIs" dxfId="7392" priority="1728" stopIfTrue="1" operator="greaterThan">
      <formula>$O6</formula>
    </cfRule>
  </conditionalFormatting>
  <conditionalFormatting sqref="AA11">
    <cfRule type="containsBlanks" priority="1723" stopIfTrue="1">
      <formula>LEN(TRIM(AA11))=0</formula>
    </cfRule>
    <cfRule type="cellIs" dxfId="7391" priority="1724" stopIfTrue="1" operator="lessThanOrEqual">
      <formula>$O$11</formula>
    </cfRule>
    <cfRule type="cellIs" dxfId="7390" priority="1725" stopIfTrue="1" operator="greaterThan">
      <formula>$O$11</formula>
    </cfRule>
  </conditionalFormatting>
  <conditionalFormatting sqref="AA7">
    <cfRule type="containsBlanks" priority="1717" stopIfTrue="1">
      <formula>LEN(TRIM(AA7))=0</formula>
    </cfRule>
    <cfRule type="cellIs" dxfId="7389" priority="1718" stopIfTrue="1" operator="lessThanOrEqual">
      <formula>$O7</formula>
    </cfRule>
    <cfRule type="cellIs" dxfId="7388" priority="1719" stopIfTrue="1" operator="greaterThan">
      <formula>$O7</formula>
    </cfRule>
  </conditionalFormatting>
  <conditionalFormatting sqref="AA9">
    <cfRule type="containsBlanks" priority="1714" stopIfTrue="1">
      <formula>LEN(TRIM(AA9))=0</formula>
    </cfRule>
    <cfRule type="cellIs" dxfId="7387" priority="1715" stopIfTrue="1" operator="greaterThanOrEqual">
      <formula>$O$9</formula>
    </cfRule>
    <cfRule type="cellIs" dxfId="7386" priority="1716" stopIfTrue="1" operator="lessThan">
      <formula>$O$9</formula>
    </cfRule>
  </conditionalFormatting>
  <conditionalFormatting sqref="AA8">
    <cfRule type="containsBlanks" priority="1720" stopIfTrue="1">
      <formula>LEN(TRIM(AA8))=0</formula>
    </cfRule>
    <cfRule type="cellIs" dxfId="7385" priority="1721" stopIfTrue="1" operator="lessThanOrEqual">
      <formula>$O$8</formula>
    </cfRule>
    <cfRule type="cellIs" dxfId="7384" priority="1722" stopIfTrue="1" operator="greaterThan">
      <formula>$O$8</formula>
    </cfRule>
  </conditionalFormatting>
  <conditionalFormatting sqref="AA10">
    <cfRule type="containsBlanks" priority="1711" stopIfTrue="1">
      <formula>LEN(TRIM(AA10))=0</formula>
    </cfRule>
    <cfRule type="cellIs" dxfId="7383" priority="1712" stopIfTrue="1" operator="lessThanOrEqual">
      <formula>$O10</formula>
    </cfRule>
    <cfRule type="cellIs" dxfId="7382" priority="1713" stopIfTrue="1" operator="greaterThan">
      <formula>$O10</formula>
    </cfRule>
  </conditionalFormatting>
  <conditionalFormatting sqref="AB5">
    <cfRule type="containsBlanks" priority="1708" stopIfTrue="1">
      <formula>LEN(TRIM(AB5))=0</formula>
    </cfRule>
    <cfRule type="cellIs" dxfId="7381" priority="1709" stopIfTrue="1" operator="lessThanOrEqual">
      <formula>$O5</formula>
    </cfRule>
    <cfRule type="cellIs" dxfId="7380" priority="1710" stopIfTrue="1" operator="greaterThan">
      <formula>$O5</formula>
    </cfRule>
  </conditionalFormatting>
  <conditionalFormatting sqref="AB6">
    <cfRule type="containsBlanks" priority="1705" stopIfTrue="1">
      <formula>LEN(TRIM(AB6))=0</formula>
    </cfRule>
    <cfRule type="cellIs" dxfId="7379" priority="1706" stopIfTrue="1" operator="lessThanOrEqual">
      <formula>$O6</formula>
    </cfRule>
    <cfRule type="cellIs" dxfId="7378" priority="1707" stopIfTrue="1" operator="greaterThan">
      <formula>$O6</formula>
    </cfRule>
  </conditionalFormatting>
  <conditionalFormatting sqref="AB11">
    <cfRule type="containsBlanks" priority="1702" stopIfTrue="1">
      <formula>LEN(TRIM(AB11))=0</formula>
    </cfRule>
    <cfRule type="cellIs" dxfId="7377" priority="1703" stopIfTrue="1" operator="lessThanOrEqual">
      <formula>$O$11</formula>
    </cfRule>
    <cfRule type="cellIs" dxfId="7376" priority="1704" stopIfTrue="1" operator="greaterThan">
      <formula>$O$11</formula>
    </cfRule>
  </conditionalFormatting>
  <conditionalFormatting sqref="AB7">
    <cfRule type="containsBlanks" priority="1696" stopIfTrue="1">
      <formula>LEN(TRIM(AB7))=0</formula>
    </cfRule>
    <cfRule type="cellIs" dxfId="7375" priority="1697" stopIfTrue="1" operator="lessThanOrEqual">
      <formula>$O7</formula>
    </cfRule>
    <cfRule type="cellIs" dxfId="7374" priority="1698" stopIfTrue="1" operator="greaterThan">
      <formula>$O7</formula>
    </cfRule>
  </conditionalFormatting>
  <conditionalFormatting sqref="AB9">
    <cfRule type="containsBlanks" priority="1693" stopIfTrue="1">
      <formula>LEN(TRIM(AB9))=0</formula>
    </cfRule>
    <cfRule type="cellIs" dxfId="7373" priority="1694" stopIfTrue="1" operator="greaterThanOrEqual">
      <formula>$O$9</formula>
    </cfRule>
    <cfRule type="cellIs" dxfId="7372" priority="1695" stopIfTrue="1" operator="lessThan">
      <formula>$O$9</formula>
    </cfRule>
  </conditionalFormatting>
  <conditionalFormatting sqref="AB8">
    <cfRule type="containsBlanks" priority="1699" stopIfTrue="1">
      <formula>LEN(TRIM(AB8))=0</formula>
    </cfRule>
    <cfRule type="cellIs" dxfId="7371" priority="1700" stopIfTrue="1" operator="lessThanOrEqual">
      <formula>$O$8</formula>
    </cfRule>
    <cfRule type="cellIs" dxfId="7370" priority="1701" stopIfTrue="1" operator="greaterThan">
      <formula>$O$8</formula>
    </cfRule>
  </conditionalFormatting>
  <conditionalFormatting sqref="AB10">
    <cfRule type="containsBlanks" priority="1690" stopIfTrue="1">
      <formula>LEN(TRIM(AB10))=0</formula>
    </cfRule>
    <cfRule type="cellIs" dxfId="7369" priority="1691" stopIfTrue="1" operator="lessThanOrEqual">
      <formula>$O10</formula>
    </cfRule>
    <cfRule type="cellIs" dxfId="7368" priority="1692" stopIfTrue="1" operator="greaterThan">
      <formula>$O10</formula>
    </cfRule>
  </conditionalFormatting>
  <conditionalFormatting sqref="X16">
    <cfRule type="cellIs" dxfId="7367" priority="1634" stopIfTrue="1" operator="lessThanOrEqual">
      <formula>$O$16</formula>
    </cfRule>
    <cfRule type="cellIs" dxfId="7366" priority="1635" stopIfTrue="1" operator="greaterThan">
      <formula>$O$16</formula>
    </cfRule>
  </conditionalFormatting>
  <conditionalFormatting sqref="X15">
    <cfRule type="cellIs" dxfId="7365" priority="1631" stopIfTrue="1" operator="lessThanOrEqual">
      <formula>$O$15</formula>
    </cfRule>
    <cfRule type="cellIs" dxfId="7364" priority="1632" stopIfTrue="1" operator="greaterThan">
      <formula>$O$15</formula>
    </cfRule>
  </conditionalFormatting>
  <conditionalFormatting sqref="X13:X14">
    <cfRule type="cellIs" dxfId="7363" priority="1628" stopIfTrue="1" operator="lessThanOrEqual">
      <formula>$O$13</formula>
    </cfRule>
    <cfRule type="cellIs" dxfId="7362" priority="1629" stopIfTrue="1" operator="greaterThan">
      <formula>$O$13</formula>
    </cfRule>
  </conditionalFormatting>
  <conditionalFormatting sqref="X13:X14">
    <cfRule type="containsBlanks" priority="1627" stopIfTrue="1">
      <formula>LEN(TRIM(X13))=0</formula>
    </cfRule>
  </conditionalFormatting>
  <conditionalFormatting sqref="X15">
    <cfRule type="containsBlanks" priority="1630" stopIfTrue="1">
      <formula>LEN(TRIM(X15))=0</formula>
    </cfRule>
  </conditionalFormatting>
  <conditionalFormatting sqref="X16">
    <cfRule type="containsBlanks" priority="1633" stopIfTrue="1">
      <formula>LEN(TRIM(X16))=0</formula>
    </cfRule>
  </conditionalFormatting>
  <conditionalFormatting sqref="Y16">
    <cfRule type="cellIs" dxfId="7361" priority="1625" stopIfTrue="1" operator="lessThanOrEqual">
      <formula>$O$16</formula>
    </cfRule>
    <cfRule type="cellIs" dxfId="7360" priority="1626" stopIfTrue="1" operator="greaterThan">
      <formula>$O$16</formula>
    </cfRule>
  </conditionalFormatting>
  <conditionalFormatting sqref="Y15">
    <cfRule type="cellIs" dxfId="7359" priority="1622" stopIfTrue="1" operator="lessThanOrEqual">
      <formula>$O$15</formula>
    </cfRule>
    <cfRule type="cellIs" dxfId="7358" priority="1623" stopIfTrue="1" operator="greaterThan">
      <formula>$O$15</formula>
    </cfRule>
  </conditionalFormatting>
  <conditionalFormatting sqref="Y13:Y14">
    <cfRule type="cellIs" dxfId="7357" priority="1619" stopIfTrue="1" operator="lessThanOrEqual">
      <formula>$O$13</formula>
    </cfRule>
    <cfRule type="cellIs" dxfId="7356" priority="1620" stopIfTrue="1" operator="greaterThan">
      <formula>$O$13</formula>
    </cfRule>
  </conditionalFormatting>
  <conditionalFormatting sqref="Y13:Y14">
    <cfRule type="containsBlanks" priority="1618" stopIfTrue="1">
      <formula>LEN(TRIM(Y13))=0</formula>
    </cfRule>
  </conditionalFormatting>
  <conditionalFormatting sqref="Y15">
    <cfRule type="containsBlanks" priority="1621" stopIfTrue="1">
      <formula>LEN(TRIM(Y15))=0</formula>
    </cfRule>
  </conditionalFormatting>
  <conditionalFormatting sqref="Y16">
    <cfRule type="containsBlanks" priority="1624" stopIfTrue="1">
      <formula>LEN(TRIM(Y16))=0</formula>
    </cfRule>
  </conditionalFormatting>
  <conditionalFormatting sqref="Z16">
    <cfRule type="cellIs" dxfId="7355" priority="1616" stopIfTrue="1" operator="lessThanOrEqual">
      <formula>$O$16</formula>
    </cfRule>
    <cfRule type="cellIs" dxfId="7354" priority="1617" stopIfTrue="1" operator="greaterThan">
      <formula>$O$16</formula>
    </cfRule>
  </conditionalFormatting>
  <conditionalFormatting sqref="Z15">
    <cfRule type="cellIs" dxfId="7353" priority="1613" stopIfTrue="1" operator="lessThanOrEqual">
      <formula>$O$15</formula>
    </cfRule>
    <cfRule type="cellIs" dxfId="7352" priority="1614" stopIfTrue="1" operator="greaterThan">
      <formula>$O$15</formula>
    </cfRule>
  </conditionalFormatting>
  <conditionalFormatting sqref="Z13:Z14">
    <cfRule type="cellIs" dxfId="7351" priority="1610" stopIfTrue="1" operator="lessThanOrEqual">
      <formula>$O$13</formula>
    </cfRule>
    <cfRule type="cellIs" dxfId="7350" priority="1611" stopIfTrue="1" operator="greaterThan">
      <formula>$O$13</formula>
    </cfRule>
  </conditionalFormatting>
  <conditionalFormatting sqref="Z13:Z14">
    <cfRule type="containsBlanks" priority="1609" stopIfTrue="1">
      <formula>LEN(TRIM(Z13))=0</formula>
    </cfRule>
  </conditionalFormatting>
  <conditionalFormatting sqref="Z15">
    <cfRule type="containsBlanks" priority="1612" stopIfTrue="1">
      <formula>LEN(TRIM(Z15))=0</formula>
    </cfRule>
  </conditionalFormatting>
  <conditionalFormatting sqref="Z16">
    <cfRule type="containsBlanks" priority="1615" stopIfTrue="1">
      <formula>LEN(TRIM(Z16))=0</formula>
    </cfRule>
  </conditionalFormatting>
  <conditionalFormatting sqref="AA16">
    <cfRule type="cellIs" dxfId="7349" priority="1607" stopIfTrue="1" operator="lessThanOrEqual">
      <formula>$O$16</formula>
    </cfRule>
    <cfRule type="cellIs" dxfId="7348" priority="1608" stopIfTrue="1" operator="greaterThan">
      <formula>$O$16</formula>
    </cfRule>
  </conditionalFormatting>
  <conditionalFormatting sqref="AA15">
    <cfRule type="cellIs" dxfId="7347" priority="1604" stopIfTrue="1" operator="lessThanOrEqual">
      <formula>$O$15</formula>
    </cfRule>
    <cfRule type="cellIs" dxfId="7346" priority="1605" stopIfTrue="1" operator="greaterThan">
      <formula>$O$15</formula>
    </cfRule>
  </conditionalFormatting>
  <conditionalFormatting sqref="AA13:AA14">
    <cfRule type="cellIs" dxfId="7345" priority="1601" stopIfTrue="1" operator="lessThanOrEqual">
      <formula>$O$13</formula>
    </cfRule>
    <cfRule type="cellIs" dxfId="7344" priority="1602" stopIfTrue="1" operator="greaterThan">
      <formula>$O$13</formula>
    </cfRule>
  </conditionalFormatting>
  <conditionalFormatting sqref="AA13:AA14">
    <cfRule type="containsBlanks" priority="1600" stopIfTrue="1">
      <formula>LEN(TRIM(AA13))=0</formula>
    </cfRule>
  </conditionalFormatting>
  <conditionalFormatting sqref="AA15">
    <cfRule type="containsBlanks" priority="1603" stopIfTrue="1">
      <formula>LEN(TRIM(AA15))=0</formula>
    </cfRule>
  </conditionalFormatting>
  <conditionalFormatting sqref="AA16">
    <cfRule type="containsBlanks" priority="1606" stopIfTrue="1">
      <formula>LEN(TRIM(AA16))=0</formula>
    </cfRule>
  </conditionalFormatting>
  <conditionalFormatting sqref="AB16">
    <cfRule type="cellIs" dxfId="7343" priority="1598" stopIfTrue="1" operator="lessThanOrEqual">
      <formula>$O$16</formula>
    </cfRule>
    <cfRule type="cellIs" dxfId="7342" priority="1599" stopIfTrue="1" operator="greaterThan">
      <formula>$O$16</formula>
    </cfRule>
  </conditionalFormatting>
  <conditionalFormatting sqref="AB15">
    <cfRule type="cellIs" dxfId="7341" priority="1595" stopIfTrue="1" operator="lessThanOrEqual">
      <formula>$O$15</formula>
    </cfRule>
    <cfRule type="cellIs" dxfId="7340" priority="1596" stopIfTrue="1" operator="greaterThan">
      <formula>$O$15</formula>
    </cfRule>
  </conditionalFormatting>
  <conditionalFormatting sqref="AB13:AB14">
    <cfRule type="cellIs" dxfId="7339" priority="1592" stopIfTrue="1" operator="lessThanOrEqual">
      <formula>$O$13</formula>
    </cfRule>
    <cfRule type="cellIs" dxfId="7338" priority="1593" stopIfTrue="1" operator="greaterThan">
      <formula>$O$13</formula>
    </cfRule>
  </conditionalFormatting>
  <conditionalFormatting sqref="AB13:AB14">
    <cfRule type="containsBlanks" priority="1591" stopIfTrue="1">
      <formula>LEN(TRIM(AB13))=0</formula>
    </cfRule>
  </conditionalFormatting>
  <conditionalFormatting sqref="AB15">
    <cfRule type="containsBlanks" priority="1594" stopIfTrue="1">
      <formula>LEN(TRIM(AB15))=0</formula>
    </cfRule>
  </conditionalFormatting>
  <conditionalFormatting sqref="AB16">
    <cfRule type="containsBlanks" priority="1597" stopIfTrue="1">
      <formula>LEN(TRIM(AB16))=0</formula>
    </cfRule>
  </conditionalFormatting>
  <conditionalFormatting sqref="R21">
    <cfRule type="containsBlanks" priority="1576" stopIfTrue="1">
      <formula>LEN(TRIM(R21))=0</formula>
    </cfRule>
    <cfRule type="cellIs" dxfId="7337" priority="1589" stopIfTrue="1" operator="lessThanOrEqual">
      <formula>$O$21</formula>
    </cfRule>
    <cfRule type="cellIs" dxfId="7336" priority="1590" stopIfTrue="1" operator="greaterThan">
      <formula>$O$21</formula>
    </cfRule>
  </conditionalFormatting>
  <conditionalFormatting sqref="R22">
    <cfRule type="containsBlanks" priority="1575" stopIfTrue="1">
      <formula>LEN(TRIM(R22))=0</formula>
    </cfRule>
    <cfRule type="cellIs" dxfId="7335" priority="1587" stopIfTrue="1" operator="lessThan">
      <formula>$O$22</formula>
    </cfRule>
    <cfRule type="cellIs" dxfId="7334" priority="1588" stopIfTrue="1" operator="greaterThanOrEqual">
      <formula>$O$22</formula>
    </cfRule>
  </conditionalFormatting>
  <conditionalFormatting sqref="R23">
    <cfRule type="containsBlanks" priority="1574" stopIfTrue="1">
      <formula>LEN(TRIM(R23))=0</formula>
    </cfRule>
    <cfRule type="cellIs" dxfId="7333" priority="1585" stopIfTrue="1" operator="lessThanOrEqual">
      <formula>$O$23</formula>
    </cfRule>
    <cfRule type="cellIs" dxfId="7332" priority="1586" stopIfTrue="1" operator="greaterThan">
      <formula>$O$23</formula>
    </cfRule>
  </conditionalFormatting>
  <conditionalFormatting sqref="R24">
    <cfRule type="containsBlanks" priority="1573" stopIfTrue="1">
      <formula>LEN(TRIM(R24))=0</formula>
    </cfRule>
    <cfRule type="cellIs" dxfId="7331" priority="1583" stopIfTrue="1" operator="lessThan">
      <formula>$O$24</formula>
    </cfRule>
    <cfRule type="cellIs" dxfId="7330" priority="1584" stopIfTrue="1" operator="greaterThanOrEqual">
      <formula>$O$24</formula>
    </cfRule>
  </conditionalFormatting>
  <conditionalFormatting sqref="R19">
    <cfRule type="containsBlanks" priority="1578" stopIfTrue="1">
      <formula>LEN(TRIM(R19))=0</formula>
    </cfRule>
    <cfRule type="cellIs" dxfId="7329" priority="1581" stopIfTrue="1" operator="lessThanOrEqual">
      <formula>$O$19</formula>
    </cfRule>
    <cfRule type="cellIs" dxfId="7328" priority="1582" stopIfTrue="1" operator="greaterThan">
      <formula>$O$19</formula>
    </cfRule>
  </conditionalFormatting>
  <conditionalFormatting sqref="R20">
    <cfRule type="containsBlanks" priority="1577" stopIfTrue="1">
      <formula>LEN(TRIM(R20))=0</formula>
    </cfRule>
    <cfRule type="cellIs" dxfId="7327" priority="1579" stopIfTrue="1" operator="lessThan">
      <formula>$O$20</formula>
    </cfRule>
    <cfRule type="cellIs" dxfId="7326" priority="1580" stopIfTrue="1" operator="greaterThanOrEqual">
      <formula>$O$20</formula>
    </cfRule>
  </conditionalFormatting>
  <conditionalFormatting sqref="R25">
    <cfRule type="containsBlanks" priority="1570" stopIfTrue="1">
      <formula>LEN(TRIM(R25))=0</formula>
    </cfRule>
    <cfRule type="cellIs" dxfId="7325" priority="1571" stopIfTrue="1" operator="lessThanOrEqual">
      <formula>$O$25</formula>
    </cfRule>
    <cfRule type="cellIs" dxfId="7324" priority="1572" stopIfTrue="1" operator="greaterThan">
      <formula>$O$25</formula>
    </cfRule>
  </conditionalFormatting>
  <conditionalFormatting sqref="S21">
    <cfRule type="containsBlanks" priority="1555" stopIfTrue="1">
      <formula>LEN(TRIM(S21))=0</formula>
    </cfRule>
    <cfRule type="cellIs" dxfId="7323" priority="1568" stopIfTrue="1" operator="lessThanOrEqual">
      <formula>$O$21</formula>
    </cfRule>
    <cfRule type="cellIs" dxfId="7322" priority="1569" stopIfTrue="1" operator="greaterThan">
      <formula>$O$21</formula>
    </cfRule>
  </conditionalFormatting>
  <conditionalFormatting sqref="S22">
    <cfRule type="containsBlanks" priority="1554" stopIfTrue="1">
      <formula>LEN(TRIM(S22))=0</formula>
    </cfRule>
    <cfRule type="cellIs" dxfId="7321" priority="1566" stopIfTrue="1" operator="lessThan">
      <formula>$O$22</formula>
    </cfRule>
    <cfRule type="cellIs" dxfId="7320" priority="1567" stopIfTrue="1" operator="greaterThanOrEqual">
      <formula>$O$22</formula>
    </cfRule>
  </conditionalFormatting>
  <conditionalFormatting sqref="S23">
    <cfRule type="containsBlanks" priority="1553" stopIfTrue="1">
      <formula>LEN(TRIM(S23))=0</formula>
    </cfRule>
    <cfRule type="cellIs" dxfId="7319" priority="1564" stopIfTrue="1" operator="lessThanOrEqual">
      <formula>$O$23</formula>
    </cfRule>
    <cfRule type="cellIs" dxfId="7318" priority="1565" stopIfTrue="1" operator="greaterThan">
      <formula>$O$23</formula>
    </cfRule>
  </conditionalFormatting>
  <conditionalFormatting sqref="S24">
    <cfRule type="containsBlanks" priority="1552" stopIfTrue="1">
      <formula>LEN(TRIM(S24))=0</formula>
    </cfRule>
    <cfRule type="cellIs" dxfId="7317" priority="1562" stopIfTrue="1" operator="lessThan">
      <formula>$O$24</formula>
    </cfRule>
    <cfRule type="cellIs" dxfId="7316" priority="1563" stopIfTrue="1" operator="greaterThanOrEqual">
      <formula>$O$24</formula>
    </cfRule>
  </conditionalFormatting>
  <conditionalFormatting sqref="S19">
    <cfRule type="containsBlanks" priority="1557" stopIfTrue="1">
      <formula>LEN(TRIM(S19))=0</formula>
    </cfRule>
    <cfRule type="cellIs" dxfId="7315" priority="1560" stopIfTrue="1" operator="lessThanOrEqual">
      <formula>$O$19</formula>
    </cfRule>
    <cfRule type="cellIs" dxfId="7314" priority="1561" stopIfTrue="1" operator="greaterThan">
      <formula>$O$19</formula>
    </cfRule>
  </conditionalFormatting>
  <conditionalFormatting sqref="S20">
    <cfRule type="containsBlanks" priority="1556" stopIfTrue="1">
      <formula>LEN(TRIM(S20))=0</formula>
    </cfRule>
    <cfRule type="cellIs" dxfId="7313" priority="1558" stopIfTrue="1" operator="lessThan">
      <formula>$O$20</formula>
    </cfRule>
    <cfRule type="cellIs" dxfId="7312" priority="1559" stopIfTrue="1" operator="greaterThanOrEqual">
      <formula>$O$20</formula>
    </cfRule>
  </conditionalFormatting>
  <conditionalFormatting sqref="S25">
    <cfRule type="containsBlanks" priority="1549" stopIfTrue="1">
      <formula>LEN(TRIM(S25))=0</formula>
    </cfRule>
    <cfRule type="cellIs" dxfId="7311" priority="1550" stopIfTrue="1" operator="lessThanOrEqual">
      <formula>$O$25</formula>
    </cfRule>
    <cfRule type="cellIs" dxfId="7310" priority="1551" stopIfTrue="1" operator="greaterThan">
      <formula>$O$25</formula>
    </cfRule>
  </conditionalFormatting>
  <conditionalFormatting sqref="T21">
    <cfRule type="containsBlanks" priority="1534" stopIfTrue="1">
      <formula>LEN(TRIM(T21))=0</formula>
    </cfRule>
    <cfRule type="cellIs" dxfId="7309" priority="1547" stopIfTrue="1" operator="lessThanOrEqual">
      <formula>$O$21</formula>
    </cfRule>
    <cfRule type="cellIs" dxfId="7308" priority="1548" stopIfTrue="1" operator="greaterThan">
      <formula>$O$21</formula>
    </cfRule>
  </conditionalFormatting>
  <conditionalFormatting sqref="T22">
    <cfRule type="containsBlanks" priority="1533" stopIfTrue="1">
      <formula>LEN(TRIM(T22))=0</formula>
    </cfRule>
    <cfRule type="cellIs" dxfId="7307" priority="1545" stopIfTrue="1" operator="lessThan">
      <formula>$O$22</formula>
    </cfRule>
    <cfRule type="cellIs" dxfId="7306" priority="1546" stopIfTrue="1" operator="greaterThanOrEqual">
      <formula>$O$22</formula>
    </cfRule>
  </conditionalFormatting>
  <conditionalFormatting sqref="T23">
    <cfRule type="containsBlanks" priority="1532" stopIfTrue="1">
      <formula>LEN(TRIM(T23))=0</formula>
    </cfRule>
    <cfRule type="cellIs" dxfId="7305" priority="1543" stopIfTrue="1" operator="lessThanOrEqual">
      <formula>$O$23</formula>
    </cfRule>
    <cfRule type="cellIs" dxfId="7304" priority="1544" stopIfTrue="1" operator="greaterThan">
      <formula>$O$23</formula>
    </cfRule>
  </conditionalFormatting>
  <conditionalFormatting sqref="T24">
    <cfRule type="containsBlanks" priority="1531" stopIfTrue="1">
      <formula>LEN(TRIM(T24))=0</formula>
    </cfRule>
    <cfRule type="cellIs" dxfId="7303" priority="1541" stopIfTrue="1" operator="lessThan">
      <formula>$O$24</formula>
    </cfRule>
    <cfRule type="cellIs" dxfId="7302" priority="1542" stopIfTrue="1" operator="greaterThanOrEqual">
      <formula>$O$24</formula>
    </cfRule>
  </conditionalFormatting>
  <conditionalFormatting sqref="T19">
    <cfRule type="containsBlanks" priority="1536" stopIfTrue="1">
      <formula>LEN(TRIM(T19))=0</formula>
    </cfRule>
    <cfRule type="cellIs" dxfId="7301" priority="1539" stopIfTrue="1" operator="lessThanOrEqual">
      <formula>$O$19</formula>
    </cfRule>
    <cfRule type="cellIs" dxfId="7300" priority="1540" stopIfTrue="1" operator="greaterThan">
      <formula>$O$19</formula>
    </cfRule>
  </conditionalFormatting>
  <conditionalFormatting sqref="T20">
    <cfRule type="containsBlanks" priority="1535" stopIfTrue="1">
      <formula>LEN(TRIM(T20))=0</formula>
    </cfRule>
    <cfRule type="cellIs" dxfId="7299" priority="1537" stopIfTrue="1" operator="lessThan">
      <formula>$O$20</formula>
    </cfRule>
    <cfRule type="cellIs" dxfId="7298" priority="1538" stopIfTrue="1" operator="greaterThanOrEqual">
      <formula>$O$20</formula>
    </cfRule>
  </conditionalFormatting>
  <conditionalFormatting sqref="T25">
    <cfRule type="containsBlanks" priority="1528" stopIfTrue="1">
      <formula>LEN(TRIM(T25))=0</formula>
    </cfRule>
    <cfRule type="cellIs" dxfId="7297" priority="1529" stopIfTrue="1" operator="lessThanOrEqual">
      <formula>$O$25</formula>
    </cfRule>
    <cfRule type="cellIs" dxfId="7296" priority="1530" stopIfTrue="1" operator="greaterThan">
      <formula>$O$25</formula>
    </cfRule>
  </conditionalFormatting>
  <conditionalFormatting sqref="U21">
    <cfRule type="containsBlanks" priority="1513" stopIfTrue="1">
      <formula>LEN(TRIM(U21))=0</formula>
    </cfRule>
    <cfRule type="cellIs" dxfId="7295" priority="1526" stopIfTrue="1" operator="lessThanOrEqual">
      <formula>$O$21</formula>
    </cfRule>
    <cfRule type="cellIs" dxfId="7294" priority="1527" stopIfTrue="1" operator="greaterThan">
      <formula>$O$21</formula>
    </cfRule>
  </conditionalFormatting>
  <conditionalFormatting sqref="U22">
    <cfRule type="containsBlanks" priority="1512" stopIfTrue="1">
      <formula>LEN(TRIM(U22))=0</formula>
    </cfRule>
    <cfRule type="cellIs" dxfId="7293" priority="1524" stopIfTrue="1" operator="lessThan">
      <formula>$O$22</formula>
    </cfRule>
    <cfRule type="cellIs" dxfId="7292" priority="1525" stopIfTrue="1" operator="greaterThanOrEqual">
      <formula>$O$22</formula>
    </cfRule>
  </conditionalFormatting>
  <conditionalFormatting sqref="U23">
    <cfRule type="containsBlanks" priority="1511" stopIfTrue="1">
      <formula>LEN(TRIM(U23))=0</formula>
    </cfRule>
    <cfRule type="cellIs" dxfId="7291" priority="1522" stopIfTrue="1" operator="lessThanOrEqual">
      <formula>$O$23</formula>
    </cfRule>
    <cfRule type="cellIs" dxfId="7290" priority="1523" stopIfTrue="1" operator="greaterThan">
      <formula>$O$23</formula>
    </cfRule>
  </conditionalFormatting>
  <conditionalFormatting sqref="U24">
    <cfRule type="containsBlanks" priority="1510" stopIfTrue="1">
      <formula>LEN(TRIM(U24))=0</formula>
    </cfRule>
    <cfRule type="cellIs" dxfId="7289" priority="1520" stopIfTrue="1" operator="lessThan">
      <formula>$O$24</formula>
    </cfRule>
    <cfRule type="cellIs" dxfId="7288" priority="1521" stopIfTrue="1" operator="greaterThanOrEqual">
      <formula>$O$24</formula>
    </cfRule>
  </conditionalFormatting>
  <conditionalFormatting sqref="U19">
    <cfRule type="containsBlanks" priority="1515" stopIfTrue="1">
      <formula>LEN(TRIM(U19))=0</formula>
    </cfRule>
    <cfRule type="cellIs" dxfId="7287" priority="1518" stopIfTrue="1" operator="lessThanOrEqual">
      <formula>$O$19</formula>
    </cfRule>
    <cfRule type="cellIs" dxfId="7286" priority="1519" stopIfTrue="1" operator="greaterThan">
      <formula>$O$19</formula>
    </cfRule>
  </conditionalFormatting>
  <conditionalFormatting sqref="U20">
    <cfRule type="containsBlanks" priority="1514" stopIfTrue="1">
      <formula>LEN(TRIM(U20))=0</formula>
    </cfRule>
    <cfRule type="cellIs" dxfId="7285" priority="1516" stopIfTrue="1" operator="lessThan">
      <formula>$O$20</formula>
    </cfRule>
    <cfRule type="cellIs" dxfId="7284" priority="1517" stopIfTrue="1" operator="greaterThanOrEqual">
      <formula>$O$20</formula>
    </cfRule>
  </conditionalFormatting>
  <conditionalFormatting sqref="U25">
    <cfRule type="containsBlanks" priority="1507" stopIfTrue="1">
      <formula>LEN(TRIM(U25))=0</formula>
    </cfRule>
    <cfRule type="cellIs" dxfId="7283" priority="1508" stopIfTrue="1" operator="lessThanOrEqual">
      <formula>$O$25</formula>
    </cfRule>
    <cfRule type="cellIs" dxfId="7282" priority="1509" stopIfTrue="1" operator="greaterThan">
      <formula>$O$25</formula>
    </cfRule>
  </conditionalFormatting>
  <conditionalFormatting sqref="X21">
    <cfRule type="containsBlanks" priority="1450" stopIfTrue="1">
      <formula>LEN(TRIM(X21))=0</formula>
    </cfRule>
    <cfRule type="cellIs" dxfId="7281" priority="1463" stopIfTrue="1" operator="lessThanOrEqual">
      <formula>$O$21</formula>
    </cfRule>
    <cfRule type="cellIs" dxfId="7280" priority="1464" stopIfTrue="1" operator="greaterThan">
      <formula>$O$21</formula>
    </cfRule>
  </conditionalFormatting>
  <conditionalFormatting sqref="X22">
    <cfRule type="containsBlanks" priority="1449" stopIfTrue="1">
      <formula>LEN(TRIM(X22))=0</formula>
    </cfRule>
    <cfRule type="cellIs" dxfId="7279" priority="1461" stopIfTrue="1" operator="lessThan">
      <formula>$O$22</formula>
    </cfRule>
    <cfRule type="cellIs" dxfId="7278" priority="1462" stopIfTrue="1" operator="greaterThanOrEqual">
      <formula>$O$22</formula>
    </cfRule>
  </conditionalFormatting>
  <conditionalFormatting sqref="X23">
    <cfRule type="containsBlanks" priority="1448" stopIfTrue="1">
      <formula>LEN(TRIM(X23))=0</formula>
    </cfRule>
    <cfRule type="cellIs" dxfId="7277" priority="1459" stopIfTrue="1" operator="lessThanOrEqual">
      <formula>$O$23</formula>
    </cfRule>
    <cfRule type="cellIs" dxfId="7276" priority="1460" stopIfTrue="1" operator="greaterThan">
      <formula>$O$23</formula>
    </cfRule>
  </conditionalFormatting>
  <conditionalFormatting sqref="X24">
    <cfRule type="containsBlanks" priority="1447" stopIfTrue="1">
      <formula>LEN(TRIM(X24))=0</formula>
    </cfRule>
    <cfRule type="cellIs" dxfId="7275" priority="1457" stopIfTrue="1" operator="lessThan">
      <formula>$O$24</formula>
    </cfRule>
    <cfRule type="cellIs" dxfId="7274" priority="1458" stopIfTrue="1" operator="greaterThanOrEqual">
      <formula>$O$24</formula>
    </cfRule>
  </conditionalFormatting>
  <conditionalFormatting sqref="X19">
    <cfRule type="containsBlanks" priority="1452" stopIfTrue="1">
      <formula>LEN(TRIM(X19))=0</formula>
    </cfRule>
    <cfRule type="cellIs" dxfId="7273" priority="1455" stopIfTrue="1" operator="lessThanOrEqual">
      <formula>$O$19</formula>
    </cfRule>
    <cfRule type="cellIs" dxfId="7272" priority="1456" stopIfTrue="1" operator="greaterThan">
      <formula>$O$19</formula>
    </cfRule>
  </conditionalFormatting>
  <conditionalFormatting sqref="X20">
    <cfRule type="containsBlanks" priority="1451" stopIfTrue="1">
      <formula>LEN(TRIM(X20))=0</formula>
    </cfRule>
    <cfRule type="cellIs" dxfId="7271" priority="1453" stopIfTrue="1" operator="lessThan">
      <formula>$O$20</formula>
    </cfRule>
    <cfRule type="cellIs" dxfId="7270" priority="1454" stopIfTrue="1" operator="greaterThanOrEqual">
      <formula>$O$20</formula>
    </cfRule>
  </conditionalFormatting>
  <conditionalFormatting sqref="X25">
    <cfRule type="containsBlanks" priority="1444" stopIfTrue="1">
      <formula>LEN(TRIM(X25))=0</formula>
    </cfRule>
    <cfRule type="cellIs" dxfId="7269" priority="1445" stopIfTrue="1" operator="lessThanOrEqual">
      <formula>$O$25</formula>
    </cfRule>
    <cfRule type="cellIs" dxfId="7268" priority="1446" stopIfTrue="1" operator="greaterThan">
      <formula>$O$25</formula>
    </cfRule>
  </conditionalFormatting>
  <conditionalFormatting sqref="Y21">
    <cfRule type="containsBlanks" priority="1429" stopIfTrue="1">
      <formula>LEN(TRIM(Y21))=0</formula>
    </cfRule>
    <cfRule type="cellIs" dxfId="7267" priority="1442" stopIfTrue="1" operator="lessThanOrEqual">
      <formula>$O$21</formula>
    </cfRule>
    <cfRule type="cellIs" dxfId="7266" priority="1443" stopIfTrue="1" operator="greaterThan">
      <formula>$O$21</formula>
    </cfRule>
  </conditionalFormatting>
  <conditionalFormatting sqref="Y22">
    <cfRule type="containsBlanks" priority="1428" stopIfTrue="1">
      <formula>LEN(TRIM(Y22))=0</formula>
    </cfRule>
    <cfRule type="cellIs" dxfId="7265" priority="1440" stopIfTrue="1" operator="lessThan">
      <formula>$O$22</formula>
    </cfRule>
    <cfRule type="cellIs" dxfId="7264" priority="1441" stopIfTrue="1" operator="greaterThanOrEqual">
      <formula>$O$22</formula>
    </cfRule>
  </conditionalFormatting>
  <conditionalFormatting sqref="Y23">
    <cfRule type="containsBlanks" priority="1427" stopIfTrue="1">
      <formula>LEN(TRIM(Y23))=0</formula>
    </cfRule>
    <cfRule type="cellIs" dxfId="7263" priority="1438" stopIfTrue="1" operator="lessThanOrEqual">
      <formula>$O$23</formula>
    </cfRule>
    <cfRule type="cellIs" dxfId="7262" priority="1439" stopIfTrue="1" operator="greaterThan">
      <formula>$O$23</formula>
    </cfRule>
  </conditionalFormatting>
  <conditionalFormatting sqref="Y24">
    <cfRule type="containsBlanks" priority="1426" stopIfTrue="1">
      <formula>LEN(TRIM(Y24))=0</formula>
    </cfRule>
    <cfRule type="cellIs" dxfId="7261" priority="1436" stopIfTrue="1" operator="lessThan">
      <formula>$O$24</formula>
    </cfRule>
    <cfRule type="cellIs" dxfId="7260" priority="1437" stopIfTrue="1" operator="greaterThanOrEqual">
      <formula>$O$24</formula>
    </cfRule>
  </conditionalFormatting>
  <conditionalFormatting sqref="Y19">
    <cfRule type="containsBlanks" priority="1431" stopIfTrue="1">
      <formula>LEN(TRIM(Y19))=0</formula>
    </cfRule>
    <cfRule type="cellIs" dxfId="7259" priority="1434" stopIfTrue="1" operator="lessThanOrEqual">
      <formula>$O$19</formula>
    </cfRule>
    <cfRule type="cellIs" dxfId="7258" priority="1435" stopIfTrue="1" operator="greaterThan">
      <formula>$O$19</formula>
    </cfRule>
  </conditionalFormatting>
  <conditionalFormatting sqref="Y20">
    <cfRule type="containsBlanks" priority="1430" stopIfTrue="1">
      <formula>LEN(TRIM(Y20))=0</formula>
    </cfRule>
    <cfRule type="cellIs" dxfId="7257" priority="1432" stopIfTrue="1" operator="lessThan">
      <formula>$O$20</formula>
    </cfRule>
    <cfRule type="cellIs" dxfId="7256" priority="1433" stopIfTrue="1" operator="greaterThanOrEqual">
      <formula>$O$20</formula>
    </cfRule>
  </conditionalFormatting>
  <conditionalFormatting sqref="Y25">
    <cfRule type="containsBlanks" priority="1423" stopIfTrue="1">
      <formula>LEN(TRIM(Y25))=0</formula>
    </cfRule>
    <cfRule type="cellIs" dxfId="7255" priority="1424" stopIfTrue="1" operator="lessThanOrEqual">
      <formula>$O$25</formula>
    </cfRule>
    <cfRule type="cellIs" dxfId="7254" priority="1425" stopIfTrue="1" operator="greaterThan">
      <formula>$O$25</formula>
    </cfRule>
  </conditionalFormatting>
  <conditionalFormatting sqref="Z21">
    <cfRule type="containsBlanks" priority="1408" stopIfTrue="1">
      <formula>LEN(TRIM(Z21))=0</formula>
    </cfRule>
    <cfRule type="cellIs" dxfId="7253" priority="1421" stopIfTrue="1" operator="lessThanOrEqual">
      <formula>$O$21</formula>
    </cfRule>
    <cfRule type="cellIs" dxfId="7252" priority="1422" stopIfTrue="1" operator="greaterThan">
      <formula>$O$21</formula>
    </cfRule>
  </conditionalFormatting>
  <conditionalFormatting sqref="Z22">
    <cfRule type="containsBlanks" priority="1407" stopIfTrue="1">
      <formula>LEN(TRIM(Z22))=0</formula>
    </cfRule>
    <cfRule type="cellIs" dxfId="7251" priority="1419" stopIfTrue="1" operator="lessThan">
      <formula>$O$22</formula>
    </cfRule>
    <cfRule type="cellIs" dxfId="7250" priority="1420" stopIfTrue="1" operator="greaterThanOrEqual">
      <formula>$O$22</formula>
    </cfRule>
  </conditionalFormatting>
  <conditionalFormatting sqref="Z23">
    <cfRule type="containsBlanks" priority="1406" stopIfTrue="1">
      <formula>LEN(TRIM(Z23))=0</formula>
    </cfRule>
    <cfRule type="cellIs" dxfId="7249" priority="1417" stopIfTrue="1" operator="lessThanOrEqual">
      <formula>$O$23</formula>
    </cfRule>
    <cfRule type="cellIs" dxfId="7248" priority="1418" stopIfTrue="1" operator="greaterThan">
      <formula>$O$23</formula>
    </cfRule>
  </conditionalFormatting>
  <conditionalFormatting sqref="Z24">
    <cfRule type="containsBlanks" priority="1405" stopIfTrue="1">
      <formula>LEN(TRIM(Z24))=0</formula>
    </cfRule>
    <cfRule type="cellIs" dxfId="7247" priority="1415" stopIfTrue="1" operator="lessThan">
      <formula>$O$24</formula>
    </cfRule>
    <cfRule type="cellIs" dxfId="7246" priority="1416" stopIfTrue="1" operator="greaterThanOrEqual">
      <formula>$O$24</formula>
    </cfRule>
  </conditionalFormatting>
  <conditionalFormatting sqref="Z19">
    <cfRule type="containsBlanks" priority="1410" stopIfTrue="1">
      <formula>LEN(TRIM(Z19))=0</formula>
    </cfRule>
    <cfRule type="cellIs" dxfId="7245" priority="1413" stopIfTrue="1" operator="lessThanOrEqual">
      <formula>$O$19</formula>
    </cfRule>
    <cfRule type="cellIs" dxfId="7244" priority="1414" stopIfTrue="1" operator="greaterThan">
      <formula>$O$19</formula>
    </cfRule>
  </conditionalFormatting>
  <conditionalFormatting sqref="Z20">
    <cfRule type="containsBlanks" priority="1409" stopIfTrue="1">
      <formula>LEN(TRIM(Z20))=0</formula>
    </cfRule>
    <cfRule type="cellIs" dxfId="7243" priority="1411" stopIfTrue="1" operator="lessThan">
      <formula>$O$20</formula>
    </cfRule>
    <cfRule type="cellIs" dxfId="7242" priority="1412" stopIfTrue="1" operator="greaterThanOrEqual">
      <formula>$O$20</formula>
    </cfRule>
  </conditionalFormatting>
  <conditionalFormatting sqref="Z25">
    <cfRule type="containsBlanks" priority="1402" stopIfTrue="1">
      <formula>LEN(TRIM(Z25))=0</formula>
    </cfRule>
    <cfRule type="cellIs" dxfId="7241" priority="1403" stopIfTrue="1" operator="lessThanOrEqual">
      <formula>$O$25</formula>
    </cfRule>
    <cfRule type="cellIs" dxfId="7240" priority="1404" stopIfTrue="1" operator="greaterThan">
      <formula>$O$25</formula>
    </cfRule>
  </conditionalFormatting>
  <conditionalFormatting sqref="AA21">
    <cfRule type="containsBlanks" priority="1387" stopIfTrue="1">
      <formula>LEN(TRIM(AA21))=0</formula>
    </cfRule>
    <cfRule type="cellIs" dxfId="7239" priority="1400" stopIfTrue="1" operator="lessThanOrEqual">
      <formula>$O$21</formula>
    </cfRule>
    <cfRule type="cellIs" dxfId="7238" priority="1401" stopIfTrue="1" operator="greaterThan">
      <formula>$O$21</formula>
    </cfRule>
  </conditionalFormatting>
  <conditionalFormatting sqref="AA22">
    <cfRule type="containsBlanks" priority="1386" stopIfTrue="1">
      <formula>LEN(TRIM(AA22))=0</formula>
    </cfRule>
    <cfRule type="cellIs" dxfId="7237" priority="1398" stopIfTrue="1" operator="lessThan">
      <formula>$O$22</formula>
    </cfRule>
    <cfRule type="cellIs" dxfId="7236" priority="1399" stopIfTrue="1" operator="greaterThanOrEqual">
      <formula>$O$22</formula>
    </cfRule>
  </conditionalFormatting>
  <conditionalFormatting sqref="AA23">
    <cfRule type="containsBlanks" priority="1385" stopIfTrue="1">
      <formula>LEN(TRIM(AA23))=0</formula>
    </cfRule>
    <cfRule type="cellIs" dxfId="7235" priority="1396" stopIfTrue="1" operator="lessThanOrEqual">
      <formula>$O$23</formula>
    </cfRule>
    <cfRule type="cellIs" dxfId="7234" priority="1397" stopIfTrue="1" operator="greaterThan">
      <formula>$O$23</formula>
    </cfRule>
  </conditionalFormatting>
  <conditionalFormatting sqref="AA24">
    <cfRule type="containsBlanks" priority="1384" stopIfTrue="1">
      <formula>LEN(TRIM(AA24))=0</formula>
    </cfRule>
    <cfRule type="cellIs" dxfId="7233" priority="1394" stopIfTrue="1" operator="lessThan">
      <formula>$O$24</formula>
    </cfRule>
    <cfRule type="cellIs" dxfId="7232" priority="1395" stopIfTrue="1" operator="greaterThanOrEqual">
      <formula>$O$24</formula>
    </cfRule>
  </conditionalFormatting>
  <conditionalFormatting sqref="AA19">
    <cfRule type="containsBlanks" priority="1389" stopIfTrue="1">
      <formula>LEN(TRIM(AA19))=0</formula>
    </cfRule>
    <cfRule type="cellIs" dxfId="7231" priority="1392" stopIfTrue="1" operator="lessThanOrEqual">
      <formula>$O$19</formula>
    </cfRule>
    <cfRule type="cellIs" dxfId="7230" priority="1393" stopIfTrue="1" operator="greaterThan">
      <formula>$O$19</formula>
    </cfRule>
  </conditionalFormatting>
  <conditionalFormatting sqref="AA20">
    <cfRule type="containsBlanks" priority="1388" stopIfTrue="1">
      <formula>LEN(TRIM(AA20))=0</formula>
    </cfRule>
    <cfRule type="cellIs" dxfId="7229" priority="1390" stopIfTrue="1" operator="lessThan">
      <formula>$O$20</formula>
    </cfRule>
    <cfRule type="cellIs" dxfId="7228" priority="1391" stopIfTrue="1" operator="greaterThanOrEqual">
      <formula>$O$20</formula>
    </cfRule>
  </conditionalFormatting>
  <conditionalFormatting sqref="AA25">
    <cfRule type="containsBlanks" priority="1381" stopIfTrue="1">
      <formula>LEN(TRIM(AA25))=0</formula>
    </cfRule>
    <cfRule type="cellIs" dxfId="7227" priority="1382" stopIfTrue="1" operator="lessThanOrEqual">
      <formula>$O$25</formula>
    </cfRule>
    <cfRule type="cellIs" dxfId="7226" priority="1383" stopIfTrue="1" operator="greaterThan">
      <formula>$O$25</formula>
    </cfRule>
  </conditionalFormatting>
  <conditionalFormatting sqref="AB21">
    <cfRule type="containsBlanks" priority="1366" stopIfTrue="1">
      <formula>LEN(TRIM(AB21))=0</formula>
    </cfRule>
    <cfRule type="cellIs" dxfId="7225" priority="1379" stopIfTrue="1" operator="lessThanOrEqual">
      <formula>$O$21</formula>
    </cfRule>
    <cfRule type="cellIs" dxfId="7224" priority="1380" stopIfTrue="1" operator="greaterThan">
      <formula>$O$21</formula>
    </cfRule>
  </conditionalFormatting>
  <conditionalFormatting sqref="AB22">
    <cfRule type="containsBlanks" priority="1365" stopIfTrue="1">
      <formula>LEN(TRIM(AB22))=0</formula>
    </cfRule>
    <cfRule type="cellIs" dxfId="7223" priority="1377" stopIfTrue="1" operator="lessThan">
      <formula>$O$22</formula>
    </cfRule>
    <cfRule type="cellIs" dxfId="7222" priority="1378" stopIfTrue="1" operator="greaterThanOrEqual">
      <formula>$O$22</formula>
    </cfRule>
  </conditionalFormatting>
  <conditionalFormatting sqref="AB23">
    <cfRule type="containsBlanks" priority="1364" stopIfTrue="1">
      <formula>LEN(TRIM(AB23))=0</formula>
    </cfRule>
    <cfRule type="cellIs" dxfId="7221" priority="1375" stopIfTrue="1" operator="lessThanOrEqual">
      <formula>$O$23</formula>
    </cfRule>
    <cfRule type="cellIs" dxfId="7220" priority="1376" stopIfTrue="1" operator="greaterThan">
      <formula>$O$23</formula>
    </cfRule>
  </conditionalFormatting>
  <conditionalFormatting sqref="AB24">
    <cfRule type="containsBlanks" priority="1363" stopIfTrue="1">
      <formula>LEN(TRIM(AB24))=0</formula>
    </cfRule>
    <cfRule type="cellIs" dxfId="7219" priority="1373" stopIfTrue="1" operator="lessThan">
      <formula>$O$24</formula>
    </cfRule>
    <cfRule type="cellIs" dxfId="7218" priority="1374" stopIfTrue="1" operator="greaterThanOrEqual">
      <formula>$O$24</formula>
    </cfRule>
  </conditionalFormatting>
  <conditionalFormatting sqref="AB19">
    <cfRule type="containsBlanks" priority="1368" stopIfTrue="1">
      <formula>LEN(TRIM(AB19))=0</formula>
    </cfRule>
    <cfRule type="cellIs" dxfId="7217" priority="1371" stopIfTrue="1" operator="lessThanOrEqual">
      <formula>$O$19</formula>
    </cfRule>
    <cfRule type="cellIs" dxfId="7216" priority="1372" stopIfTrue="1" operator="greaterThan">
      <formula>$O$19</formula>
    </cfRule>
  </conditionalFormatting>
  <conditionalFormatting sqref="AB20">
    <cfRule type="containsBlanks" priority="1367" stopIfTrue="1">
      <formula>LEN(TRIM(AB20))=0</formula>
    </cfRule>
    <cfRule type="cellIs" dxfId="7215" priority="1369" stopIfTrue="1" operator="lessThan">
      <formula>$O$20</formula>
    </cfRule>
    <cfRule type="cellIs" dxfId="7214" priority="1370" stopIfTrue="1" operator="greaterThanOrEqual">
      <formula>$O$20</formula>
    </cfRule>
  </conditionalFormatting>
  <conditionalFormatting sqref="AB25">
    <cfRule type="containsBlanks" priority="1360" stopIfTrue="1">
      <formula>LEN(TRIM(AB25))=0</formula>
    </cfRule>
    <cfRule type="cellIs" dxfId="7213" priority="1361" stopIfTrue="1" operator="lessThanOrEqual">
      <formula>$O$25</formula>
    </cfRule>
    <cfRule type="cellIs" dxfId="7212" priority="1362" stopIfTrue="1" operator="greaterThan">
      <formula>$O$25</formula>
    </cfRule>
  </conditionalFormatting>
  <conditionalFormatting sqref="R30">
    <cfRule type="containsBlanks" priority="1135" stopIfTrue="1">
      <formula>LEN(TRIM(R30))=0</formula>
    </cfRule>
    <cfRule type="cellIs" dxfId="7211" priority="1140" stopIfTrue="1" operator="greaterThanOrEqual">
      <formula>$O$30</formula>
    </cfRule>
    <cfRule type="cellIs" dxfId="7210" priority="1141" stopIfTrue="1" operator="lessThan">
      <formula>$O$30</formula>
    </cfRule>
  </conditionalFormatting>
  <conditionalFormatting sqref="R29">
    <cfRule type="containsBlanks" priority="1136" stopIfTrue="1">
      <formula>LEN(TRIM(R29))=0</formula>
    </cfRule>
    <cfRule type="cellIs" dxfId="7209" priority="1138" stopIfTrue="1" operator="greaterThanOrEqual">
      <formula>$O$29</formula>
    </cfRule>
    <cfRule type="cellIs" dxfId="7208" priority="1139" stopIfTrue="1" operator="lessThan">
      <formula>$O$29</formula>
    </cfRule>
  </conditionalFormatting>
  <conditionalFormatting sqref="R27">
    <cfRule type="containsBlanks" priority="1137" stopIfTrue="1">
      <formula>LEN(TRIM(R27))=0</formula>
    </cfRule>
    <cfRule type="cellIs" dxfId="7207" priority="1142" stopIfTrue="1" operator="greaterThanOrEqual">
      <formula>$O$27</formula>
    </cfRule>
    <cfRule type="cellIs" dxfId="7206" priority="1143" stopIfTrue="1" operator="lessThan">
      <formula>$O$27</formula>
    </cfRule>
  </conditionalFormatting>
  <conditionalFormatting sqref="R32">
    <cfRule type="containsBlanks" priority="1132" stopIfTrue="1">
      <formula>LEN(TRIM(R32))=0</formula>
    </cfRule>
    <cfRule type="cellIs" dxfId="7205" priority="1133" stopIfTrue="1" operator="greaterThanOrEqual">
      <formula>$O$32</formula>
    </cfRule>
    <cfRule type="cellIs" dxfId="7204" priority="1134" stopIfTrue="1" operator="lessThan">
      <formula>$O$32</formula>
    </cfRule>
  </conditionalFormatting>
  <conditionalFormatting sqref="R28">
    <cfRule type="containsBlanks" priority="1129" stopIfTrue="1">
      <formula>LEN(TRIM(R28))=0</formula>
    </cfRule>
    <cfRule type="cellIs" dxfId="7203" priority="1130" stopIfTrue="1" operator="greaterThanOrEqual">
      <formula>$O$28</formula>
    </cfRule>
    <cfRule type="cellIs" dxfId="7202" priority="1131" stopIfTrue="1" operator="lessThan">
      <formula>$O$28</formula>
    </cfRule>
  </conditionalFormatting>
  <conditionalFormatting sqref="R31">
    <cfRule type="containsBlanks" priority="1126" stopIfTrue="1">
      <formula>LEN(TRIM(R31))=0</formula>
    </cfRule>
    <cfRule type="cellIs" dxfId="7201" priority="1127" stopIfTrue="1" operator="greaterThanOrEqual">
      <formula>$O$31</formula>
    </cfRule>
    <cfRule type="cellIs" dxfId="7200" priority="1128" stopIfTrue="1" operator="lessThan">
      <formula>$O$31</formula>
    </cfRule>
  </conditionalFormatting>
  <conditionalFormatting sqref="S30">
    <cfRule type="containsBlanks" priority="1117" stopIfTrue="1">
      <formula>LEN(TRIM(S30))=0</formula>
    </cfRule>
    <cfRule type="cellIs" dxfId="7199" priority="1122" stopIfTrue="1" operator="greaterThanOrEqual">
      <formula>$O$30</formula>
    </cfRule>
    <cfRule type="cellIs" dxfId="7198" priority="1123" stopIfTrue="1" operator="lessThan">
      <formula>$O$30</formula>
    </cfRule>
  </conditionalFormatting>
  <conditionalFormatting sqref="S29">
    <cfRule type="containsBlanks" priority="1118" stopIfTrue="1">
      <formula>LEN(TRIM(S29))=0</formula>
    </cfRule>
    <cfRule type="cellIs" dxfId="7197" priority="1120" stopIfTrue="1" operator="greaterThanOrEqual">
      <formula>$O$29</formula>
    </cfRule>
    <cfRule type="cellIs" dxfId="7196" priority="1121" stopIfTrue="1" operator="lessThan">
      <formula>$O$29</formula>
    </cfRule>
  </conditionalFormatting>
  <conditionalFormatting sqref="S27">
    <cfRule type="containsBlanks" priority="1119" stopIfTrue="1">
      <formula>LEN(TRIM(S27))=0</formula>
    </cfRule>
    <cfRule type="cellIs" dxfId="7195" priority="1124" stopIfTrue="1" operator="greaterThanOrEqual">
      <formula>$O$27</formula>
    </cfRule>
    <cfRule type="cellIs" dxfId="7194" priority="1125" stopIfTrue="1" operator="lessThan">
      <formula>$O$27</formula>
    </cfRule>
  </conditionalFormatting>
  <conditionalFormatting sqref="S32">
    <cfRule type="containsBlanks" priority="1114" stopIfTrue="1">
      <formula>LEN(TRIM(S32))=0</formula>
    </cfRule>
    <cfRule type="cellIs" dxfId="7193" priority="1115" stopIfTrue="1" operator="greaterThanOrEqual">
      <formula>$O$32</formula>
    </cfRule>
    <cfRule type="cellIs" dxfId="7192" priority="1116" stopIfTrue="1" operator="lessThan">
      <formula>$O$32</formula>
    </cfRule>
  </conditionalFormatting>
  <conditionalFormatting sqref="S28">
    <cfRule type="containsBlanks" priority="1111" stopIfTrue="1">
      <formula>LEN(TRIM(S28))=0</formula>
    </cfRule>
    <cfRule type="cellIs" dxfId="7191" priority="1112" stopIfTrue="1" operator="greaterThanOrEqual">
      <formula>$O$28</formula>
    </cfRule>
    <cfRule type="cellIs" dxfId="7190" priority="1113" stopIfTrue="1" operator="lessThan">
      <formula>$O$28</formula>
    </cfRule>
  </conditionalFormatting>
  <conditionalFormatting sqref="S31">
    <cfRule type="containsBlanks" priority="1108" stopIfTrue="1">
      <formula>LEN(TRIM(S31))=0</formula>
    </cfRule>
    <cfRule type="cellIs" dxfId="7189" priority="1109" stopIfTrue="1" operator="greaterThanOrEqual">
      <formula>$O$31</formula>
    </cfRule>
    <cfRule type="cellIs" dxfId="7188" priority="1110" stopIfTrue="1" operator="lessThan">
      <formula>$O$31</formula>
    </cfRule>
  </conditionalFormatting>
  <conditionalFormatting sqref="T30">
    <cfRule type="containsBlanks" priority="1099" stopIfTrue="1">
      <formula>LEN(TRIM(T30))=0</formula>
    </cfRule>
    <cfRule type="cellIs" dxfId="7187" priority="1104" stopIfTrue="1" operator="greaterThanOrEqual">
      <formula>$O$30</formula>
    </cfRule>
    <cfRule type="cellIs" dxfId="7186" priority="1105" stopIfTrue="1" operator="lessThan">
      <formula>$O$30</formula>
    </cfRule>
  </conditionalFormatting>
  <conditionalFormatting sqref="T29">
    <cfRule type="containsBlanks" priority="1100" stopIfTrue="1">
      <formula>LEN(TRIM(T29))=0</formula>
    </cfRule>
    <cfRule type="cellIs" dxfId="7185" priority="1102" stopIfTrue="1" operator="greaterThanOrEqual">
      <formula>$O$29</formula>
    </cfRule>
    <cfRule type="cellIs" dxfId="7184" priority="1103" stopIfTrue="1" operator="lessThan">
      <formula>$O$29</formula>
    </cfRule>
  </conditionalFormatting>
  <conditionalFormatting sqref="T27">
    <cfRule type="containsBlanks" priority="1101" stopIfTrue="1">
      <formula>LEN(TRIM(T27))=0</formula>
    </cfRule>
    <cfRule type="cellIs" dxfId="7183" priority="1106" stopIfTrue="1" operator="greaterThanOrEqual">
      <formula>$O$27</formula>
    </cfRule>
    <cfRule type="cellIs" dxfId="7182" priority="1107" stopIfTrue="1" operator="lessThan">
      <formula>$O$27</formula>
    </cfRule>
  </conditionalFormatting>
  <conditionalFormatting sqref="T32">
    <cfRule type="containsBlanks" priority="1096" stopIfTrue="1">
      <formula>LEN(TRIM(T32))=0</formula>
    </cfRule>
    <cfRule type="cellIs" dxfId="7181" priority="1097" stopIfTrue="1" operator="greaterThanOrEqual">
      <formula>$O$32</formula>
    </cfRule>
    <cfRule type="cellIs" dxfId="7180" priority="1098" stopIfTrue="1" operator="lessThan">
      <formula>$O$32</formula>
    </cfRule>
  </conditionalFormatting>
  <conditionalFormatting sqref="T28">
    <cfRule type="containsBlanks" priority="1093" stopIfTrue="1">
      <formula>LEN(TRIM(T28))=0</formula>
    </cfRule>
    <cfRule type="cellIs" dxfId="7179" priority="1094" stopIfTrue="1" operator="greaterThanOrEqual">
      <formula>$O$28</formula>
    </cfRule>
    <cfRule type="cellIs" dxfId="7178" priority="1095" stopIfTrue="1" operator="lessThan">
      <formula>$O$28</formula>
    </cfRule>
  </conditionalFormatting>
  <conditionalFormatting sqref="T31">
    <cfRule type="containsBlanks" priority="1090" stopIfTrue="1">
      <formula>LEN(TRIM(T31))=0</formula>
    </cfRule>
    <cfRule type="cellIs" dxfId="7177" priority="1091" stopIfTrue="1" operator="greaterThanOrEqual">
      <formula>$O$31</formula>
    </cfRule>
    <cfRule type="cellIs" dxfId="7176" priority="1092" stopIfTrue="1" operator="lessThan">
      <formula>$O$31</formula>
    </cfRule>
  </conditionalFormatting>
  <conditionalFormatting sqref="U30">
    <cfRule type="containsBlanks" priority="1081" stopIfTrue="1">
      <formula>LEN(TRIM(U30))=0</formula>
    </cfRule>
    <cfRule type="cellIs" dxfId="7175" priority="1086" stopIfTrue="1" operator="greaterThanOrEqual">
      <formula>$O$30</formula>
    </cfRule>
    <cfRule type="cellIs" dxfId="7174" priority="1087" stopIfTrue="1" operator="lessThan">
      <formula>$O$30</formula>
    </cfRule>
  </conditionalFormatting>
  <conditionalFormatting sqref="U29">
    <cfRule type="containsBlanks" priority="1082" stopIfTrue="1">
      <formula>LEN(TRIM(U29))=0</formula>
    </cfRule>
    <cfRule type="cellIs" dxfId="7173" priority="1084" stopIfTrue="1" operator="greaterThanOrEqual">
      <formula>$O$29</formula>
    </cfRule>
    <cfRule type="cellIs" dxfId="7172" priority="1085" stopIfTrue="1" operator="lessThan">
      <formula>$O$29</formula>
    </cfRule>
  </conditionalFormatting>
  <conditionalFormatting sqref="U27">
    <cfRule type="containsBlanks" priority="1083" stopIfTrue="1">
      <formula>LEN(TRIM(U27))=0</formula>
    </cfRule>
    <cfRule type="cellIs" dxfId="7171" priority="1088" stopIfTrue="1" operator="greaterThanOrEqual">
      <formula>$O$27</formula>
    </cfRule>
    <cfRule type="cellIs" dxfId="7170" priority="1089" stopIfTrue="1" operator="lessThan">
      <formula>$O$27</formula>
    </cfRule>
  </conditionalFormatting>
  <conditionalFormatting sqref="U32">
    <cfRule type="containsBlanks" priority="1078" stopIfTrue="1">
      <formula>LEN(TRIM(U32))=0</formula>
    </cfRule>
    <cfRule type="cellIs" dxfId="7169" priority="1079" stopIfTrue="1" operator="greaterThanOrEqual">
      <formula>$O$32</formula>
    </cfRule>
    <cfRule type="cellIs" dxfId="7168" priority="1080" stopIfTrue="1" operator="lessThan">
      <formula>$O$32</formula>
    </cfRule>
  </conditionalFormatting>
  <conditionalFormatting sqref="U28">
    <cfRule type="containsBlanks" priority="1075" stopIfTrue="1">
      <formula>LEN(TRIM(U28))=0</formula>
    </cfRule>
    <cfRule type="cellIs" dxfId="7167" priority="1076" stopIfTrue="1" operator="greaterThanOrEqual">
      <formula>$O$28</formula>
    </cfRule>
    <cfRule type="cellIs" dxfId="7166" priority="1077" stopIfTrue="1" operator="lessThan">
      <formula>$O$28</formula>
    </cfRule>
  </conditionalFormatting>
  <conditionalFormatting sqref="U31">
    <cfRule type="containsBlanks" priority="1072" stopIfTrue="1">
      <formula>LEN(TRIM(U31))=0</formula>
    </cfRule>
    <cfRule type="cellIs" dxfId="7165" priority="1073" stopIfTrue="1" operator="greaterThanOrEqual">
      <formula>$O$31</formula>
    </cfRule>
    <cfRule type="cellIs" dxfId="7164" priority="1074" stopIfTrue="1" operator="lessThan">
      <formula>$O$31</formula>
    </cfRule>
  </conditionalFormatting>
  <conditionalFormatting sqref="X30">
    <cfRule type="containsBlanks" priority="1027" stopIfTrue="1">
      <formula>LEN(TRIM(X30))=0</formula>
    </cfRule>
    <cfRule type="cellIs" dxfId="7163" priority="1032" stopIfTrue="1" operator="greaterThanOrEqual">
      <formula>$O$30</formula>
    </cfRule>
    <cfRule type="cellIs" dxfId="7162" priority="1033" stopIfTrue="1" operator="lessThan">
      <formula>$O$30</formula>
    </cfRule>
  </conditionalFormatting>
  <conditionalFormatting sqref="X29">
    <cfRule type="containsBlanks" priority="1028" stopIfTrue="1">
      <formula>LEN(TRIM(X29))=0</formula>
    </cfRule>
    <cfRule type="cellIs" dxfId="7161" priority="1030" stopIfTrue="1" operator="greaterThanOrEqual">
      <formula>$O$29</formula>
    </cfRule>
    <cfRule type="cellIs" dxfId="7160" priority="1031" stopIfTrue="1" operator="lessThan">
      <formula>$O$29</formula>
    </cfRule>
  </conditionalFormatting>
  <conditionalFormatting sqref="X27">
    <cfRule type="containsBlanks" priority="1029" stopIfTrue="1">
      <formula>LEN(TRIM(X27))=0</formula>
    </cfRule>
    <cfRule type="cellIs" dxfId="7159" priority="1034" stopIfTrue="1" operator="greaterThanOrEqual">
      <formula>$O$27</formula>
    </cfRule>
    <cfRule type="cellIs" dxfId="7158" priority="1035" stopIfTrue="1" operator="lessThan">
      <formula>$O$27</formula>
    </cfRule>
  </conditionalFormatting>
  <conditionalFormatting sqref="X32">
    <cfRule type="containsBlanks" priority="1024" stopIfTrue="1">
      <formula>LEN(TRIM(X32))=0</formula>
    </cfRule>
    <cfRule type="cellIs" dxfId="7157" priority="1025" stopIfTrue="1" operator="greaterThanOrEqual">
      <formula>$O$32</formula>
    </cfRule>
    <cfRule type="cellIs" dxfId="7156" priority="1026" stopIfTrue="1" operator="lessThan">
      <formula>$O$32</formula>
    </cfRule>
  </conditionalFormatting>
  <conditionalFormatting sqref="X28">
    <cfRule type="containsBlanks" priority="1021" stopIfTrue="1">
      <formula>LEN(TRIM(X28))=0</formula>
    </cfRule>
    <cfRule type="cellIs" dxfId="7155" priority="1022" stopIfTrue="1" operator="greaterThanOrEqual">
      <formula>$O$28</formula>
    </cfRule>
    <cfRule type="cellIs" dxfId="7154" priority="1023" stopIfTrue="1" operator="lessThan">
      <formula>$O$28</formula>
    </cfRule>
  </conditionalFormatting>
  <conditionalFormatting sqref="X31">
    <cfRule type="containsBlanks" priority="1018" stopIfTrue="1">
      <formula>LEN(TRIM(X31))=0</formula>
    </cfRule>
    <cfRule type="cellIs" dxfId="7153" priority="1019" stopIfTrue="1" operator="greaterThanOrEqual">
      <formula>$O$31</formula>
    </cfRule>
    <cfRule type="cellIs" dxfId="7152" priority="1020" stopIfTrue="1" operator="lessThan">
      <formula>$O$31</formula>
    </cfRule>
  </conditionalFormatting>
  <conditionalFormatting sqref="Y30">
    <cfRule type="containsBlanks" priority="1009" stopIfTrue="1">
      <formula>LEN(TRIM(Y30))=0</formula>
    </cfRule>
    <cfRule type="cellIs" dxfId="7151" priority="1014" stopIfTrue="1" operator="greaterThanOrEqual">
      <formula>$O$30</formula>
    </cfRule>
    <cfRule type="cellIs" dxfId="7150" priority="1015" stopIfTrue="1" operator="lessThan">
      <formula>$O$30</formula>
    </cfRule>
  </conditionalFormatting>
  <conditionalFormatting sqref="Y29">
    <cfRule type="containsBlanks" priority="1010" stopIfTrue="1">
      <formula>LEN(TRIM(Y29))=0</formula>
    </cfRule>
    <cfRule type="cellIs" dxfId="7149" priority="1012" stopIfTrue="1" operator="greaterThanOrEqual">
      <formula>$O$29</formula>
    </cfRule>
    <cfRule type="cellIs" dxfId="7148" priority="1013" stopIfTrue="1" operator="lessThan">
      <formula>$O$29</formula>
    </cfRule>
  </conditionalFormatting>
  <conditionalFormatting sqref="Y27">
    <cfRule type="containsBlanks" priority="1011" stopIfTrue="1">
      <formula>LEN(TRIM(Y27))=0</formula>
    </cfRule>
    <cfRule type="cellIs" dxfId="7147" priority="1016" stopIfTrue="1" operator="greaterThanOrEqual">
      <formula>$O$27</formula>
    </cfRule>
    <cfRule type="cellIs" dxfId="7146" priority="1017" stopIfTrue="1" operator="lessThan">
      <formula>$O$27</formula>
    </cfRule>
  </conditionalFormatting>
  <conditionalFormatting sqref="Y32">
    <cfRule type="containsBlanks" priority="1006" stopIfTrue="1">
      <formula>LEN(TRIM(Y32))=0</formula>
    </cfRule>
    <cfRule type="cellIs" dxfId="7145" priority="1007" stopIfTrue="1" operator="greaterThanOrEqual">
      <formula>$O$32</formula>
    </cfRule>
    <cfRule type="cellIs" dxfId="7144" priority="1008" stopIfTrue="1" operator="lessThan">
      <formula>$O$32</formula>
    </cfRule>
  </conditionalFormatting>
  <conditionalFormatting sqref="Y28">
    <cfRule type="containsBlanks" priority="1003" stopIfTrue="1">
      <formula>LEN(TRIM(Y28))=0</formula>
    </cfRule>
    <cfRule type="cellIs" dxfId="7143" priority="1004" stopIfTrue="1" operator="greaterThanOrEqual">
      <formula>$O$28</formula>
    </cfRule>
    <cfRule type="cellIs" dxfId="7142" priority="1005" stopIfTrue="1" operator="lessThan">
      <formula>$O$28</formula>
    </cfRule>
  </conditionalFormatting>
  <conditionalFormatting sqref="Y31">
    <cfRule type="containsBlanks" priority="1000" stopIfTrue="1">
      <formula>LEN(TRIM(Y31))=0</formula>
    </cfRule>
    <cfRule type="cellIs" dxfId="7141" priority="1001" stopIfTrue="1" operator="greaterThanOrEqual">
      <formula>$O$31</formula>
    </cfRule>
    <cfRule type="cellIs" dxfId="7140" priority="1002" stopIfTrue="1" operator="lessThan">
      <formula>$O$31</formula>
    </cfRule>
  </conditionalFormatting>
  <conditionalFormatting sqref="Z30">
    <cfRule type="containsBlanks" priority="991" stopIfTrue="1">
      <formula>LEN(TRIM(Z30))=0</formula>
    </cfRule>
    <cfRule type="cellIs" dxfId="7139" priority="996" stopIfTrue="1" operator="greaterThanOrEqual">
      <formula>$O$30</formula>
    </cfRule>
    <cfRule type="cellIs" dxfId="7138" priority="997" stopIfTrue="1" operator="lessThan">
      <formula>$O$30</formula>
    </cfRule>
  </conditionalFormatting>
  <conditionalFormatting sqref="Z29">
    <cfRule type="containsBlanks" priority="992" stopIfTrue="1">
      <formula>LEN(TRIM(Z29))=0</formula>
    </cfRule>
    <cfRule type="cellIs" dxfId="7137" priority="994" stopIfTrue="1" operator="greaterThanOrEqual">
      <formula>$O$29</formula>
    </cfRule>
    <cfRule type="cellIs" dxfId="7136" priority="995" stopIfTrue="1" operator="lessThan">
      <formula>$O$29</formula>
    </cfRule>
  </conditionalFormatting>
  <conditionalFormatting sqref="Z27">
    <cfRule type="containsBlanks" priority="993" stopIfTrue="1">
      <formula>LEN(TRIM(Z27))=0</formula>
    </cfRule>
    <cfRule type="cellIs" dxfId="7135" priority="998" stopIfTrue="1" operator="greaterThanOrEqual">
      <formula>$O$27</formula>
    </cfRule>
    <cfRule type="cellIs" dxfId="7134" priority="999" stopIfTrue="1" operator="lessThan">
      <formula>$O$27</formula>
    </cfRule>
  </conditionalFormatting>
  <conditionalFormatting sqref="Z32">
    <cfRule type="containsBlanks" priority="988" stopIfTrue="1">
      <formula>LEN(TRIM(Z32))=0</formula>
    </cfRule>
    <cfRule type="cellIs" dxfId="7133" priority="989" stopIfTrue="1" operator="greaterThanOrEqual">
      <formula>$O$32</formula>
    </cfRule>
    <cfRule type="cellIs" dxfId="7132" priority="990" stopIfTrue="1" operator="lessThan">
      <formula>$O$32</formula>
    </cfRule>
  </conditionalFormatting>
  <conditionalFormatting sqref="Z28">
    <cfRule type="containsBlanks" priority="985" stopIfTrue="1">
      <formula>LEN(TRIM(Z28))=0</formula>
    </cfRule>
    <cfRule type="cellIs" dxfId="7131" priority="986" stopIfTrue="1" operator="greaterThanOrEqual">
      <formula>$O$28</formula>
    </cfRule>
    <cfRule type="cellIs" dxfId="7130" priority="987" stopIfTrue="1" operator="lessThan">
      <formula>$O$28</formula>
    </cfRule>
  </conditionalFormatting>
  <conditionalFormatting sqref="Z31">
    <cfRule type="containsBlanks" priority="982" stopIfTrue="1">
      <formula>LEN(TRIM(Z31))=0</formula>
    </cfRule>
    <cfRule type="cellIs" dxfId="7129" priority="983" stopIfTrue="1" operator="greaterThanOrEqual">
      <formula>$O$31</formula>
    </cfRule>
    <cfRule type="cellIs" dxfId="7128" priority="984" stopIfTrue="1" operator="lessThan">
      <formula>$O$31</formula>
    </cfRule>
  </conditionalFormatting>
  <conditionalFormatting sqref="AA30">
    <cfRule type="containsBlanks" priority="973" stopIfTrue="1">
      <formula>LEN(TRIM(AA30))=0</formula>
    </cfRule>
    <cfRule type="cellIs" dxfId="7127" priority="978" stopIfTrue="1" operator="greaterThanOrEqual">
      <formula>$O$30</formula>
    </cfRule>
    <cfRule type="cellIs" dxfId="7126" priority="979" stopIfTrue="1" operator="lessThan">
      <formula>$O$30</formula>
    </cfRule>
  </conditionalFormatting>
  <conditionalFormatting sqref="AA29">
    <cfRule type="containsBlanks" priority="974" stopIfTrue="1">
      <formula>LEN(TRIM(AA29))=0</formula>
    </cfRule>
    <cfRule type="cellIs" dxfId="7125" priority="976" stopIfTrue="1" operator="greaterThanOrEqual">
      <formula>$O$29</formula>
    </cfRule>
    <cfRule type="cellIs" dxfId="7124" priority="977" stopIfTrue="1" operator="lessThan">
      <formula>$O$29</formula>
    </cfRule>
  </conditionalFormatting>
  <conditionalFormatting sqref="AA27">
    <cfRule type="containsBlanks" priority="975" stopIfTrue="1">
      <formula>LEN(TRIM(AA27))=0</formula>
    </cfRule>
    <cfRule type="cellIs" dxfId="7123" priority="980" stopIfTrue="1" operator="greaterThanOrEqual">
      <formula>$O$27</formula>
    </cfRule>
    <cfRule type="cellIs" dxfId="7122" priority="981" stopIfTrue="1" operator="lessThan">
      <formula>$O$27</formula>
    </cfRule>
  </conditionalFormatting>
  <conditionalFormatting sqref="AA32">
    <cfRule type="containsBlanks" priority="970" stopIfTrue="1">
      <formula>LEN(TRIM(AA32))=0</formula>
    </cfRule>
    <cfRule type="cellIs" dxfId="7121" priority="971" stopIfTrue="1" operator="greaterThanOrEqual">
      <formula>$O$32</formula>
    </cfRule>
    <cfRule type="cellIs" dxfId="7120" priority="972" stopIfTrue="1" operator="lessThan">
      <formula>$O$32</formula>
    </cfRule>
  </conditionalFormatting>
  <conditionalFormatting sqref="AA28">
    <cfRule type="containsBlanks" priority="967" stopIfTrue="1">
      <formula>LEN(TRIM(AA28))=0</formula>
    </cfRule>
    <cfRule type="cellIs" dxfId="7119" priority="968" stopIfTrue="1" operator="greaterThanOrEqual">
      <formula>$O$28</formula>
    </cfRule>
    <cfRule type="cellIs" dxfId="7118" priority="969" stopIfTrue="1" operator="lessThan">
      <formula>$O$28</formula>
    </cfRule>
  </conditionalFormatting>
  <conditionalFormatting sqref="AA31">
    <cfRule type="containsBlanks" priority="964" stopIfTrue="1">
      <formula>LEN(TRIM(AA31))=0</formula>
    </cfRule>
    <cfRule type="cellIs" dxfId="7117" priority="965" stopIfTrue="1" operator="greaterThanOrEqual">
      <formula>$O$31</formula>
    </cfRule>
    <cfRule type="cellIs" dxfId="7116" priority="966" stopIfTrue="1" operator="lessThan">
      <formula>$O$31</formula>
    </cfRule>
  </conditionalFormatting>
  <conditionalFormatting sqref="AB30">
    <cfRule type="containsBlanks" priority="955" stopIfTrue="1">
      <formula>LEN(TRIM(AB30))=0</formula>
    </cfRule>
    <cfRule type="cellIs" dxfId="7115" priority="960" stopIfTrue="1" operator="greaterThanOrEqual">
      <formula>$O$30</formula>
    </cfRule>
    <cfRule type="cellIs" dxfId="7114" priority="961" stopIfTrue="1" operator="lessThan">
      <formula>$O$30</formula>
    </cfRule>
  </conditionalFormatting>
  <conditionalFormatting sqref="AB29">
    <cfRule type="containsBlanks" priority="956" stopIfTrue="1">
      <formula>LEN(TRIM(AB29))=0</formula>
    </cfRule>
    <cfRule type="cellIs" dxfId="7113" priority="958" stopIfTrue="1" operator="greaterThanOrEqual">
      <formula>$O$29</formula>
    </cfRule>
    <cfRule type="cellIs" dxfId="7112" priority="959" stopIfTrue="1" operator="lessThan">
      <formula>$O$29</formula>
    </cfRule>
  </conditionalFormatting>
  <conditionalFormatting sqref="AB27">
    <cfRule type="containsBlanks" priority="957" stopIfTrue="1">
      <formula>LEN(TRIM(AB27))=0</formula>
    </cfRule>
    <cfRule type="cellIs" dxfId="7111" priority="962" stopIfTrue="1" operator="greaterThanOrEqual">
      <formula>$O$27</formula>
    </cfRule>
    <cfRule type="cellIs" dxfId="7110" priority="963" stopIfTrue="1" operator="lessThan">
      <formula>$O$27</formula>
    </cfRule>
  </conditionalFormatting>
  <conditionalFormatting sqref="AB32">
    <cfRule type="containsBlanks" priority="952" stopIfTrue="1">
      <formula>LEN(TRIM(AB32))=0</formula>
    </cfRule>
    <cfRule type="cellIs" dxfId="7109" priority="953" stopIfTrue="1" operator="greaterThanOrEqual">
      <formula>$O$32</formula>
    </cfRule>
    <cfRule type="cellIs" dxfId="7108" priority="954" stopIfTrue="1" operator="lessThan">
      <formula>$O$32</formula>
    </cfRule>
  </conditionalFormatting>
  <conditionalFormatting sqref="AB28">
    <cfRule type="containsBlanks" priority="949" stopIfTrue="1">
      <formula>LEN(TRIM(AB28))=0</formula>
    </cfRule>
    <cfRule type="cellIs" dxfId="7107" priority="950" stopIfTrue="1" operator="greaterThanOrEqual">
      <formula>$O$28</formula>
    </cfRule>
    <cfRule type="cellIs" dxfId="7106" priority="951" stopIfTrue="1" operator="lessThan">
      <formula>$O$28</formula>
    </cfRule>
  </conditionalFormatting>
  <conditionalFormatting sqref="AB31">
    <cfRule type="containsBlanks" priority="946" stopIfTrue="1">
      <formula>LEN(TRIM(AB31))=0</formula>
    </cfRule>
    <cfRule type="cellIs" dxfId="7105" priority="947" stopIfTrue="1" operator="greaterThanOrEqual">
      <formula>$O$31</formula>
    </cfRule>
    <cfRule type="cellIs" dxfId="7104" priority="948" stopIfTrue="1" operator="lessThan">
      <formula>$O$31</formula>
    </cfRule>
  </conditionalFormatting>
  <conditionalFormatting sqref="R39">
    <cfRule type="containsBlanks" priority="943" stopIfTrue="1">
      <formula>LEN(TRIM(R39))=0</formula>
    </cfRule>
    <cfRule type="cellIs" dxfId="7103" priority="944" stopIfTrue="1" operator="greaterThan">
      <formula>$O$39</formula>
    </cfRule>
    <cfRule type="cellIs" dxfId="7102" priority="945" stopIfTrue="1" operator="lessThanOrEqual">
      <formula>$O$39</formula>
    </cfRule>
  </conditionalFormatting>
  <conditionalFormatting sqref="R34">
    <cfRule type="cellIs" dxfId="7101" priority="941" operator="greaterThan">
      <formula>$O$34</formula>
    </cfRule>
    <cfRule type="cellIs" dxfId="7100" priority="942" operator="lessThanOrEqual">
      <formula>$O$34</formula>
    </cfRule>
  </conditionalFormatting>
  <conditionalFormatting sqref="R35">
    <cfRule type="cellIs" dxfId="7099" priority="940" stopIfTrue="1" operator="lessThanOrEqual">
      <formula>$O$35</formula>
    </cfRule>
  </conditionalFormatting>
  <conditionalFormatting sqref="R35">
    <cfRule type="cellIs" dxfId="7098" priority="939" stopIfTrue="1" operator="greaterThan">
      <formula>$O$35</formula>
    </cfRule>
  </conditionalFormatting>
  <conditionalFormatting sqref="R36">
    <cfRule type="cellIs" dxfId="7097" priority="938" stopIfTrue="1" operator="greaterThanOrEqual">
      <formula>$O$36</formula>
    </cfRule>
  </conditionalFormatting>
  <conditionalFormatting sqref="R36">
    <cfRule type="cellIs" dxfId="7096" priority="937" stopIfTrue="1" operator="lessThan">
      <formula>$O$36</formula>
    </cfRule>
  </conditionalFormatting>
  <conditionalFormatting sqref="R37">
    <cfRule type="containsBlanks" priority="934" stopIfTrue="1">
      <formula>LEN(TRIM(R37))=0</formula>
    </cfRule>
    <cfRule type="cellIs" dxfId="7095" priority="935" stopIfTrue="1" operator="greaterThanOrEqual">
      <formula>$O$37</formula>
    </cfRule>
    <cfRule type="cellIs" dxfId="7094" priority="936" stopIfTrue="1" operator="lessThan">
      <formula>$O$37</formula>
    </cfRule>
  </conditionalFormatting>
  <conditionalFormatting sqref="R38">
    <cfRule type="cellIs" dxfId="7093" priority="933" stopIfTrue="1" operator="greaterThanOrEqual">
      <formula>$O$38</formula>
    </cfRule>
  </conditionalFormatting>
  <conditionalFormatting sqref="R38">
    <cfRule type="cellIs" dxfId="7092" priority="932" stopIfTrue="1" operator="lessThan">
      <formula>$O$38</formula>
    </cfRule>
  </conditionalFormatting>
  <conditionalFormatting sqref="R40">
    <cfRule type="containsBlanks" priority="929" stopIfTrue="1">
      <formula>LEN(TRIM(R40))=0</formula>
    </cfRule>
    <cfRule type="cellIs" dxfId="7091" priority="930" stopIfTrue="1" operator="lessThanOrEqual">
      <formula>$O$40</formula>
    </cfRule>
    <cfRule type="cellIs" dxfId="7090" priority="931" stopIfTrue="1" operator="greaterThan">
      <formula>$O$40</formula>
    </cfRule>
  </conditionalFormatting>
  <conditionalFormatting sqref="R41">
    <cfRule type="containsBlanks" priority="926" stopIfTrue="1">
      <formula>LEN(TRIM(R41))=0</formula>
    </cfRule>
    <cfRule type="cellIs" dxfId="7089" priority="927" stopIfTrue="1" operator="lessThanOrEqual">
      <formula>$O$41</formula>
    </cfRule>
    <cfRule type="cellIs" dxfId="7088" priority="928" stopIfTrue="1" operator="greaterThan">
      <formula>$O$41</formula>
    </cfRule>
  </conditionalFormatting>
  <conditionalFormatting sqref="R42">
    <cfRule type="containsBlanks" priority="923" stopIfTrue="1">
      <formula>LEN(TRIM(R42))=0</formula>
    </cfRule>
    <cfRule type="cellIs" dxfId="7087" priority="924" stopIfTrue="1" operator="lessThanOrEqual">
      <formula>$O$42</formula>
    </cfRule>
    <cfRule type="cellIs" dxfId="7086" priority="925" stopIfTrue="1" operator="greaterThan">
      <formula>$O$42</formula>
    </cfRule>
  </conditionalFormatting>
  <conditionalFormatting sqref="R43">
    <cfRule type="containsBlanks" priority="920" stopIfTrue="1">
      <formula>LEN(TRIM(R43))=0</formula>
    </cfRule>
    <cfRule type="cellIs" dxfId="7085" priority="921" stopIfTrue="1" operator="greaterThanOrEqual">
      <formula>$O$43</formula>
    </cfRule>
    <cfRule type="cellIs" dxfId="7084" priority="922" stopIfTrue="1" operator="lessThan">
      <formula>$O$43</formula>
    </cfRule>
  </conditionalFormatting>
  <conditionalFormatting sqref="S39">
    <cfRule type="containsBlanks" priority="917" stopIfTrue="1">
      <formula>LEN(TRIM(S39))=0</formula>
    </cfRule>
    <cfRule type="cellIs" dxfId="7083" priority="918" stopIfTrue="1" operator="greaterThan">
      <formula>$O$39</formula>
    </cfRule>
    <cfRule type="cellIs" dxfId="7082" priority="919" stopIfTrue="1" operator="lessThanOrEqual">
      <formula>$O$39</formula>
    </cfRule>
  </conditionalFormatting>
  <conditionalFormatting sqref="S34">
    <cfRule type="cellIs" dxfId="7081" priority="915" operator="greaterThan">
      <formula>$O$34</formula>
    </cfRule>
    <cfRule type="cellIs" dxfId="7080" priority="916" operator="lessThanOrEqual">
      <formula>$O$34</formula>
    </cfRule>
  </conditionalFormatting>
  <conditionalFormatting sqref="S35">
    <cfRule type="cellIs" dxfId="7079" priority="914" stopIfTrue="1" operator="lessThanOrEqual">
      <formula>$O$35</formula>
    </cfRule>
  </conditionalFormatting>
  <conditionalFormatting sqref="S35">
    <cfRule type="cellIs" dxfId="7078" priority="913" stopIfTrue="1" operator="greaterThan">
      <formula>$O$35</formula>
    </cfRule>
  </conditionalFormatting>
  <conditionalFormatting sqref="S36">
    <cfRule type="cellIs" dxfId="7077" priority="912" stopIfTrue="1" operator="greaterThanOrEqual">
      <formula>$O$36</formula>
    </cfRule>
  </conditionalFormatting>
  <conditionalFormatting sqref="S36">
    <cfRule type="cellIs" dxfId="7076" priority="911" stopIfTrue="1" operator="lessThan">
      <formula>$O$36</formula>
    </cfRule>
  </conditionalFormatting>
  <conditionalFormatting sqref="S37">
    <cfRule type="containsBlanks" priority="908" stopIfTrue="1">
      <formula>LEN(TRIM(S37))=0</formula>
    </cfRule>
    <cfRule type="cellIs" dxfId="7075" priority="909" stopIfTrue="1" operator="greaterThanOrEqual">
      <formula>$O$37</formula>
    </cfRule>
    <cfRule type="cellIs" dxfId="7074" priority="910" stopIfTrue="1" operator="lessThan">
      <formula>$O$37</formula>
    </cfRule>
  </conditionalFormatting>
  <conditionalFormatting sqref="S38">
    <cfRule type="cellIs" dxfId="7073" priority="907" stopIfTrue="1" operator="greaterThanOrEqual">
      <formula>$O$38</formula>
    </cfRule>
  </conditionalFormatting>
  <conditionalFormatting sqref="S38">
    <cfRule type="cellIs" dxfId="7072" priority="906" stopIfTrue="1" operator="lessThan">
      <formula>$O$38</formula>
    </cfRule>
  </conditionalFormatting>
  <conditionalFormatting sqref="S40">
    <cfRule type="containsBlanks" priority="903" stopIfTrue="1">
      <formula>LEN(TRIM(S40))=0</formula>
    </cfRule>
    <cfRule type="cellIs" dxfId="7071" priority="904" stopIfTrue="1" operator="lessThanOrEqual">
      <formula>$O$40</formula>
    </cfRule>
    <cfRule type="cellIs" dxfId="7070" priority="905" stopIfTrue="1" operator="greaterThan">
      <formula>$O$40</formula>
    </cfRule>
  </conditionalFormatting>
  <conditionalFormatting sqref="S41">
    <cfRule type="containsBlanks" priority="900" stopIfTrue="1">
      <formula>LEN(TRIM(S41))=0</formula>
    </cfRule>
    <cfRule type="cellIs" dxfId="7069" priority="901" stopIfTrue="1" operator="lessThanOrEqual">
      <formula>$O$41</formula>
    </cfRule>
    <cfRule type="cellIs" dxfId="7068" priority="902" stopIfTrue="1" operator="greaterThan">
      <formula>$O$41</formula>
    </cfRule>
  </conditionalFormatting>
  <conditionalFormatting sqref="S42">
    <cfRule type="containsBlanks" priority="897" stopIfTrue="1">
      <formula>LEN(TRIM(S42))=0</formula>
    </cfRule>
    <cfRule type="cellIs" dxfId="7067" priority="898" stopIfTrue="1" operator="lessThanOrEqual">
      <formula>$O$42</formula>
    </cfRule>
    <cfRule type="cellIs" dxfId="7066" priority="899" stopIfTrue="1" operator="greaterThan">
      <formula>$O$42</formula>
    </cfRule>
  </conditionalFormatting>
  <conditionalFormatting sqref="S43">
    <cfRule type="containsBlanks" priority="894" stopIfTrue="1">
      <formula>LEN(TRIM(S43))=0</formula>
    </cfRule>
    <cfRule type="cellIs" dxfId="7065" priority="895" stopIfTrue="1" operator="greaterThanOrEqual">
      <formula>$O$43</formula>
    </cfRule>
    <cfRule type="cellIs" dxfId="7064" priority="896" stopIfTrue="1" operator="lessThan">
      <formula>$O$43</formula>
    </cfRule>
  </conditionalFormatting>
  <conditionalFormatting sqref="T39">
    <cfRule type="containsBlanks" priority="891" stopIfTrue="1">
      <formula>LEN(TRIM(T39))=0</formula>
    </cfRule>
    <cfRule type="cellIs" dxfId="7063" priority="892" stopIfTrue="1" operator="greaterThan">
      <formula>$O$39</formula>
    </cfRule>
    <cfRule type="cellIs" dxfId="7062" priority="893" stopIfTrue="1" operator="lessThanOrEqual">
      <formula>$O$39</formula>
    </cfRule>
  </conditionalFormatting>
  <conditionalFormatting sqref="T34">
    <cfRule type="cellIs" dxfId="7061" priority="889" operator="greaterThan">
      <formula>$O$34</formula>
    </cfRule>
    <cfRule type="cellIs" dxfId="7060" priority="890" operator="lessThanOrEqual">
      <formula>$O$34</formula>
    </cfRule>
  </conditionalFormatting>
  <conditionalFormatting sqref="T35">
    <cfRule type="cellIs" dxfId="7059" priority="888" stopIfTrue="1" operator="lessThanOrEqual">
      <formula>$O$35</formula>
    </cfRule>
  </conditionalFormatting>
  <conditionalFormatting sqref="T35">
    <cfRule type="cellIs" dxfId="7058" priority="887" stopIfTrue="1" operator="greaterThan">
      <formula>$O$35</formula>
    </cfRule>
  </conditionalFormatting>
  <conditionalFormatting sqref="T36">
    <cfRule type="cellIs" dxfId="7057" priority="886" stopIfTrue="1" operator="greaterThanOrEqual">
      <formula>$O$36</formula>
    </cfRule>
  </conditionalFormatting>
  <conditionalFormatting sqref="T36">
    <cfRule type="cellIs" dxfId="7056" priority="885" stopIfTrue="1" operator="lessThan">
      <formula>$O$36</formula>
    </cfRule>
  </conditionalFormatting>
  <conditionalFormatting sqref="T37">
    <cfRule type="containsBlanks" priority="882" stopIfTrue="1">
      <formula>LEN(TRIM(T37))=0</formula>
    </cfRule>
    <cfRule type="cellIs" dxfId="7055" priority="883" stopIfTrue="1" operator="greaterThanOrEqual">
      <formula>$O$37</formula>
    </cfRule>
    <cfRule type="cellIs" dxfId="7054" priority="884" stopIfTrue="1" operator="lessThan">
      <formula>$O$37</formula>
    </cfRule>
  </conditionalFormatting>
  <conditionalFormatting sqref="T38">
    <cfRule type="cellIs" dxfId="7053" priority="881" stopIfTrue="1" operator="greaterThanOrEqual">
      <formula>$O$38</formula>
    </cfRule>
  </conditionalFormatting>
  <conditionalFormatting sqref="T38">
    <cfRule type="cellIs" dxfId="7052" priority="880" stopIfTrue="1" operator="lessThan">
      <formula>$O$38</formula>
    </cfRule>
  </conditionalFormatting>
  <conditionalFormatting sqref="T40">
    <cfRule type="containsBlanks" priority="877" stopIfTrue="1">
      <formula>LEN(TRIM(T40))=0</formula>
    </cfRule>
    <cfRule type="cellIs" dxfId="7051" priority="878" stopIfTrue="1" operator="lessThanOrEqual">
      <formula>$O$40</formula>
    </cfRule>
    <cfRule type="cellIs" dxfId="7050" priority="879" stopIfTrue="1" operator="greaterThan">
      <formula>$O$40</formula>
    </cfRule>
  </conditionalFormatting>
  <conditionalFormatting sqref="T41">
    <cfRule type="containsBlanks" priority="874" stopIfTrue="1">
      <formula>LEN(TRIM(T41))=0</formula>
    </cfRule>
    <cfRule type="cellIs" dxfId="7049" priority="875" stopIfTrue="1" operator="lessThanOrEqual">
      <formula>$O$41</formula>
    </cfRule>
    <cfRule type="cellIs" dxfId="7048" priority="876" stopIfTrue="1" operator="greaterThan">
      <formula>$O$41</formula>
    </cfRule>
  </conditionalFormatting>
  <conditionalFormatting sqref="T42">
    <cfRule type="containsBlanks" priority="871" stopIfTrue="1">
      <formula>LEN(TRIM(T42))=0</formula>
    </cfRule>
    <cfRule type="cellIs" dxfId="7047" priority="872" stopIfTrue="1" operator="lessThanOrEqual">
      <formula>$O$42</formula>
    </cfRule>
    <cfRule type="cellIs" dxfId="7046" priority="873" stopIfTrue="1" operator="greaterThan">
      <formula>$O$42</formula>
    </cfRule>
  </conditionalFormatting>
  <conditionalFormatting sqref="T43">
    <cfRule type="containsBlanks" priority="868" stopIfTrue="1">
      <formula>LEN(TRIM(T43))=0</formula>
    </cfRule>
    <cfRule type="cellIs" dxfId="7045" priority="869" stopIfTrue="1" operator="greaterThanOrEqual">
      <formula>$O$43</formula>
    </cfRule>
    <cfRule type="cellIs" dxfId="7044" priority="870" stopIfTrue="1" operator="lessThan">
      <formula>$O$43</formula>
    </cfRule>
  </conditionalFormatting>
  <conditionalFormatting sqref="U39">
    <cfRule type="containsBlanks" priority="865" stopIfTrue="1">
      <formula>LEN(TRIM(U39))=0</formula>
    </cfRule>
    <cfRule type="cellIs" dxfId="7043" priority="866" stopIfTrue="1" operator="greaterThan">
      <formula>$O$39</formula>
    </cfRule>
    <cfRule type="cellIs" dxfId="7042" priority="867" stopIfTrue="1" operator="lessThanOrEqual">
      <formula>$O$39</formula>
    </cfRule>
  </conditionalFormatting>
  <conditionalFormatting sqref="U34">
    <cfRule type="cellIs" dxfId="7041" priority="863" operator="greaterThan">
      <formula>$O$34</formula>
    </cfRule>
    <cfRule type="cellIs" dxfId="7040" priority="864" operator="lessThanOrEqual">
      <formula>$O$34</formula>
    </cfRule>
  </conditionalFormatting>
  <conditionalFormatting sqref="U35">
    <cfRule type="cellIs" dxfId="7039" priority="862" stopIfTrue="1" operator="lessThanOrEqual">
      <formula>$O$35</formula>
    </cfRule>
  </conditionalFormatting>
  <conditionalFormatting sqref="U35">
    <cfRule type="cellIs" dxfId="7038" priority="861" stopIfTrue="1" operator="greaterThan">
      <formula>$O$35</formula>
    </cfRule>
  </conditionalFormatting>
  <conditionalFormatting sqref="U36">
    <cfRule type="cellIs" dxfId="7037" priority="860" stopIfTrue="1" operator="greaterThanOrEqual">
      <formula>$O$36</formula>
    </cfRule>
  </conditionalFormatting>
  <conditionalFormatting sqref="U36">
    <cfRule type="cellIs" dxfId="7036" priority="859" stopIfTrue="1" operator="lessThan">
      <formula>$O$36</formula>
    </cfRule>
  </conditionalFormatting>
  <conditionalFormatting sqref="U37">
    <cfRule type="containsBlanks" priority="856" stopIfTrue="1">
      <formula>LEN(TRIM(U37))=0</formula>
    </cfRule>
    <cfRule type="cellIs" dxfId="7035" priority="857" stopIfTrue="1" operator="greaterThanOrEqual">
      <formula>$O$37</formula>
    </cfRule>
    <cfRule type="cellIs" dxfId="7034" priority="858" stopIfTrue="1" operator="lessThan">
      <formula>$O$37</formula>
    </cfRule>
  </conditionalFormatting>
  <conditionalFormatting sqref="U38">
    <cfRule type="cellIs" dxfId="7033" priority="855" stopIfTrue="1" operator="greaterThanOrEqual">
      <formula>$O$38</formula>
    </cfRule>
  </conditionalFormatting>
  <conditionalFormatting sqref="U38">
    <cfRule type="cellIs" dxfId="7032" priority="854" stopIfTrue="1" operator="lessThan">
      <formula>$O$38</formula>
    </cfRule>
  </conditionalFormatting>
  <conditionalFormatting sqref="U40">
    <cfRule type="containsBlanks" priority="851" stopIfTrue="1">
      <formula>LEN(TRIM(U40))=0</formula>
    </cfRule>
    <cfRule type="cellIs" dxfId="7031" priority="852" stopIfTrue="1" operator="lessThanOrEqual">
      <formula>$O$40</formula>
    </cfRule>
    <cfRule type="cellIs" dxfId="7030" priority="853" stopIfTrue="1" operator="greaterThan">
      <formula>$O$40</formula>
    </cfRule>
  </conditionalFormatting>
  <conditionalFormatting sqref="U41">
    <cfRule type="containsBlanks" priority="848" stopIfTrue="1">
      <formula>LEN(TRIM(U41))=0</formula>
    </cfRule>
    <cfRule type="cellIs" dxfId="7029" priority="849" stopIfTrue="1" operator="lessThanOrEqual">
      <formula>$O$41</formula>
    </cfRule>
    <cfRule type="cellIs" dxfId="7028" priority="850" stopIfTrue="1" operator="greaterThan">
      <formula>$O$41</formula>
    </cfRule>
  </conditionalFormatting>
  <conditionalFormatting sqref="U42">
    <cfRule type="containsBlanks" priority="845" stopIfTrue="1">
      <formula>LEN(TRIM(U42))=0</formula>
    </cfRule>
    <cfRule type="cellIs" dxfId="7027" priority="846" stopIfTrue="1" operator="lessThanOrEqual">
      <formula>$O$42</formula>
    </cfRule>
    <cfRule type="cellIs" dxfId="7026" priority="847" stopIfTrue="1" operator="greaterThan">
      <formula>$O$42</formula>
    </cfRule>
  </conditionalFormatting>
  <conditionalFormatting sqref="U43">
    <cfRule type="containsBlanks" priority="842" stopIfTrue="1">
      <formula>LEN(TRIM(U43))=0</formula>
    </cfRule>
    <cfRule type="cellIs" dxfId="7025" priority="843" stopIfTrue="1" operator="greaterThanOrEqual">
      <formula>$O$43</formula>
    </cfRule>
    <cfRule type="cellIs" dxfId="7024" priority="844" stopIfTrue="1" operator="lessThan">
      <formula>$O$43</formula>
    </cfRule>
  </conditionalFormatting>
  <conditionalFormatting sqref="R45">
    <cfRule type="containsBlanks" priority="783" stopIfTrue="1">
      <formula>LEN(TRIM(R45))=0</formula>
    </cfRule>
    <cfRule type="cellIs" dxfId="7023" priority="784" stopIfTrue="1" operator="greaterThanOrEqual">
      <formula>$O$45</formula>
    </cfRule>
    <cfRule type="cellIs" dxfId="7022" priority="785" stopIfTrue="1" operator="lessThan">
      <formula>$O$45</formula>
    </cfRule>
  </conditionalFormatting>
  <conditionalFormatting sqref="R46">
    <cfRule type="containsBlanks" priority="782" stopIfTrue="1">
      <formula>LEN(TRIM(R46))=0</formula>
    </cfRule>
    <cfRule type="cellIs" dxfId="7021" priority="788" stopIfTrue="1" operator="greaterThan">
      <formula>$O$46</formula>
    </cfRule>
    <cfRule type="cellIs" dxfId="7020" priority="789" stopIfTrue="1" operator="lessThanOrEqual">
      <formula>$O$46</formula>
    </cfRule>
  </conditionalFormatting>
  <conditionalFormatting sqref="R47">
    <cfRule type="containsBlanks" priority="781" stopIfTrue="1">
      <formula>LEN(TRIM(R47))=0</formula>
    </cfRule>
    <cfRule type="cellIs" dxfId="7019" priority="786" stopIfTrue="1" operator="greaterThanOrEqual">
      <formula>$O$47</formula>
    </cfRule>
    <cfRule type="cellIs" dxfId="7018" priority="787" stopIfTrue="1" operator="lessThan">
      <formula>$O$47</formula>
    </cfRule>
  </conditionalFormatting>
  <conditionalFormatting sqref="S45">
    <cfRule type="containsBlanks" priority="774" stopIfTrue="1">
      <formula>LEN(TRIM(S45))=0</formula>
    </cfRule>
    <cfRule type="cellIs" dxfId="7017" priority="775" stopIfTrue="1" operator="greaterThanOrEqual">
      <formula>$O$45</formula>
    </cfRule>
    <cfRule type="cellIs" dxfId="7016" priority="776" stopIfTrue="1" operator="lessThan">
      <formula>$O$45</formula>
    </cfRule>
  </conditionalFormatting>
  <conditionalFormatting sqref="S46">
    <cfRule type="containsBlanks" priority="773" stopIfTrue="1">
      <formula>LEN(TRIM(S46))=0</formula>
    </cfRule>
    <cfRule type="cellIs" dxfId="7015" priority="779" stopIfTrue="1" operator="greaterThan">
      <formula>$O$46</formula>
    </cfRule>
    <cfRule type="cellIs" dxfId="7014" priority="780" stopIfTrue="1" operator="lessThanOrEqual">
      <formula>$O$46</formula>
    </cfRule>
  </conditionalFormatting>
  <conditionalFormatting sqref="S47">
    <cfRule type="containsBlanks" priority="772" stopIfTrue="1">
      <formula>LEN(TRIM(S47))=0</formula>
    </cfRule>
    <cfRule type="cellIs" dxfId="7013" priority="777" stopIfTrue="1" operator="greaterThanOrEqual">
      <formula>$O$47</formula>
    </cfRule>
    <cfRule type="cellIs" dxfId="7012" priority="778" stopIfTrue="1" operator="lessThan">
      <formula>$O$47</formula>
    </cfRule>
  </conditionalFormatting>
  <conditionalFormatting sqref="T45">
    <cfRule type="containsBlanks" priority="765" stopIfTrue="1">
      <formula>LEN(TRIM(T45))=0</formula>
    </cfRule>
    <cfRule type="cellIs" dxfId="7011" priority="766" stopIfTrue="1" operator="greaterThanOrEqual">
      <formula>$O$45</formula>
    </cfRule>
    <cfRule type="cellIs" dxfId="7010" priority="767" stopIfTrue="1" operator="lessThan">
      <formula>$O$45</formula>
    </cfRule>
  </conditionalFormatting>
  <conditionalFormatting sqref="T46">
    <cfRule type="containsBlanks" priority="764" stopIfTrue="1">
      <formula>LEN(TRIM(T46))=0</formula>
    </cfRule>
    <cfRule type="cellIs" dxfId="7009" priority="770" stopIfTrue="1" operator="greaterThan">
      <formula>$O$46</formula>
    </cfRule>
    <cfRule type="cellIs" dxfId="7008" priority="771" stopIfTrue="1" operator="lessThanOrEqual">
      <formula>$O$46</formula>
    </cfRule>
  </conditionalFormatting>
  <conditionalFormatting sqref="T47">
    <cfRule type="containsBlanks" priority="763" stopIfTrue="1">
      <formula>LEN(TRIM(T47))=0</formula>
    </cfRule>
    <cfRule type="cellIs" dxfId="7007" priority="768" stopIfTrue="1" operator="greaterThanOrEqual">
      <formula>$O$47</formula>
    </cfRule>
    <cfRule type="cellIs" dxfId="7006" priority="769" stopIfTrue="1" operator="lessThan">
      <formula>$O$47</formula>
    </cfRule>
  </conditionalFormatting>
  <conditionalFormatting sqref="U45">
    <cfRule type="containsBlanks" priority="756" stopIfTrue="1">
      <formula>LEN(TRIM(U45))=0</formula>
    </cfRule>
    <cfRule type="cellIs" dxfId="7005" priority="757" stopIfTrue="1" operator="greaterThanOrEqual">
      <formula>$O$45</formula>
    </cfRule>
    <cfRule type="cellIs" dxfId="7004" priority="758" stopIfTrue="1" operator="lessThan">
      <formula>$O$45</formula>
    </cfRule>
  </conditionalFormatting>
  <conditionalFormatting sqref="U46">
    <cfRule type="containsBlanks" priority="755" stopIfTrue="1">
      <formula>LEN(TRIM(U46))=0</formula>
    </cfRule>
    <cfRule type="cellIs" dxfId="7003" priority="761" stopIfTrue="1" operator="greaterThan">
      <formula>$O$46</formula>
    </cfRule>
    <cfRule type="cellIs" dxfId="7002" priority="762" stopIfTrue="1" operator="lessThanOrEqual">
      <formula>$O$46</formula>
    </cfRule>
  </conditionalFormatting>
  <conditionalFormatting sqref="U47">
    <cfRule type="containsBlanks" priority="754" stopIfTrue="1">
      <formula>LEN(TRIM(U47))=0</formula>
    </cfRule>
    <cfRule type="cellIs" dxfId="7001" priority="759" stopIfTrue="1" operator="greaterThanOrEqual">
      <formula>$O$47</formula>
    </cfRule>
    <cfRule type="cellIs" dxfId="7000" priority="760" stopIfTrue="1" operator="lessThan">
      <formula>$O$47</formula>
    </cfRule>
  </conditionalFormatting>
  <conditionalFormatting sqref="X45">
    <cfRule type="containsBlanks" priority="729" stopIfTrue="1">
      <formula>LEN(TRIM(X45))=0</formula>
    </cfRule>
    <cfRule type="cellIs" dxfId="6999" priority="730" stopIfTrue="1" operator="greaterThanOrEqual">
      <formula>$O$45</formula>
    </cfRule>
    <cfRule type="cellIs" dxfId="6998" priority="731" stopIfTrue="1" operator="lessThan">
      <formula>$O$45</formula>
    </cfRule>
  </conditionalFormatting>
  <conditionalFormatting sqref="X46">
    <cfRule type="containsBlanks" priority="728" stopIfTrue="1">
      <formula>LEN(TRIM(X46))=0</formula>
    </cfRule>
    <cfRule type="cellIs" dxfId="6997" priority="734" stopIfTrue="1" operator="greaterThan">
      <formula>$O$46</formula>
    </cfRule>
    <cfRule type="cellIs" dxfId="6996" priority="735" stopIfTrue="1" operator="lessThanOrEqual">
      <formula>$O$46</formula>
    </cfRule>
  </conditionalFormatting>
  <conditionalFormatting sqref="X47">
    <cfRule type="containsBlanks" priority="727" stopIfTrue="1">
      <formula>LEN(TRIM(X47))=0</formula>
    </cfRule>
    <cfRule type="cellIs" dxfId="6995" priority="732" stopIfTrue="1" operator="greaterThanOrEqual">
      <formula>$O$47</formula>
    </cfRule>
    <cfRule type="cellIs" dxfId="6994" priority="733" stopIfTrue="1" operator="lessThan">
      <formula>$O$47</formula>
    </cfRule>
  </conditionalFormatting>
  <conditionalFormatting sqref="Y45">
    <cfRule type="containsBlanks" priority="720" stopIfTrue="1">
      <formula>LEN(TRIM(Y45))=0</formula>
    </cfRule>
    <cfRule type="cellIs" dxfId="6993" priority="721" stopIfTrue="1" operator="greaterThanOrEqual">
      <formula>$O$45</formula>
    </cfRule>
    <cfRule type="cellIs" dxfId="6992" priority="722" stopIfTrue="1" operator="lessThan">
      <formula>$O$45</formula>
    </cfRule>
  </conditionalFormatting>
  <conditionalFormatting sqref="Y46">
    <cfRule type="containsBlanks" priority="719" stopIfTrue="1">
      <formula>LEN(TRIM(Y46))=0</formula>
    </cfRule>
    <cfRule type="cellIs" dxfId="6991" priority="725" stopIfTrue="1" operator="greaterThan">
      <formula>$O$46</formula>
    </cfRule>
    <cfRule type="cellIs" dxfId="6990" priority="726" stopIfTrue="1" operator="lessThanOrEqual">
      <formula>$O$46</formula>
    </cfRule>
  </conditionalFormatting>
  <conditionalFormatting sqref="Y47">
    <cfRule type="containsBlanks" priority="718" stopIfTrue="1">
      <formula>LEN(TRIM(Y47))=0</formula>
    </cfRule>
    <cfRule type="cellIs" dxfId="6989" priority="723" stopIfTrue="1" operator="greaterThanOrEqual">
      <formula>$O$47</formula>
    </cfRule>
    <cfRule type="cellIs" dxfId="6988" priority="724" stopIfTrue="1" operator="lessThan">
      <formula>$O$47</formula>
    </cfRule>
  </conditionalFormatting>
  <conditionalFormatting sqref="Z45">
    <cfRule type="containsBlanks" priority="711" stopIfTrue="1">
      <formula>LEN(TRIM(Z45))=0</formula>
    </cfRule>
    <cfRule type="cellIs" dxfId="6987" priority="712" stopIfTrue="1" operator="greaterThanOrEqual">
      <formula>$O$45</formula>
    </cfRule>
    <cfRule type="cellIs" dxfId="6986" priority="713" stopIfTrue="1" operator="lessThan">
      <formula>$O$45</formula>
    </cfRule>
  </conditionalFormatting>
  <conditionalFormatting sqref="Z46">
    <cfRule type="containsBlanks" priority="710" stopIfTrue="1">
      <formula>LEN(TRIM(Z46))=0</formula>
    </cfRule>
    <cfRule type="cellIs" dxfId="6985" priority="716" stopIfTrue="1" operator="greaterThan">
      <formula>$O$46</formula>
    </cfRule>
    <cfRule type="cellIs" dxfId="6984" priority="717" stopIfTrue="1" operator="lessThanOrEqual">
      <formula>$O$46</formula>
    </cfRule>
  </conditionalFormatting>
  <conditionalFormatting sqref="Z47">
    <cfRule type="containsBlanks" priority="709" stopIfTrue="1">
      <formula>LEN(TRIM(Z47))=0</formula>
    </cfRule>
    <cfRule type="cellIs" dxfId="6983" priority="714" stopIfTrue="1" operator="greaterThanOrEqual">
      <formula>$O$47</formula>
    </cfRule>
    <cfRule type="cellIs" dxfId="6982" priority="715" stopIfTrue="1" operator="lessThan">
      <formula>$O$47</formula>
    </cfRule>
  </conditionalFormatting>
  <conditionalFormatting sqref="AA45">
    <cfRule type="containsBlanks" priority="702" stopIfTrue="1">
      <formula>LEN(TRIM(AA45))=0</formula>
    </cfRule>
    <cfRule type="cellIs" dxfId="6981" priority="703" stopIfTrue="1" operator="greaterThanOrEqual">
      <formula>$O$45</formula>
    </cfRule>
    <cfRule type="cellIs" dxfId="6980" priority="704" stopIfTrue="1" operator="lessThan">
      <formula>$O$45</formula>
    </cfRule>
  </conditionalFormatting>
  <conditionalFormatting sqref="AA46">
    <cfRule type="containsBlanks" priority="701" stopIfTrue="1">
      <formula>LEN(TRIM(AA46))=0</formula>
    </cfRule>
    <cfRule type="cellIs" dxfId="6979" priority="707" stopIfTrue="1" operator="greaterThan">
      <formula>$O$46</formula>
    </cfRule>
    <cfRule type="cellIs" dxfId="6978" priority="708" stopIfTrue="1" operator="lessThanOrEqual">
      <formula>$O$46</formula>
    </cfRule>
  </conditionalFormatting>
  <conditionalFormatting sqref="AA47">
    <cfRule type="containsBlanks" priority="700" stopIfTrue="1">
      <formula>LEN(TRIM(AA47))=0</formula>
    </cfRule>
    <cfRule type="cellIs" dxfId="6977" priority="705" stopIfTrue="1" operator="greaterThanOrEqual">
      <formula>$O$47</formula>
    </cfRule>
    <cfRule type="cellIs" dxfId="6976" priority="706" stopIfTrue="1" operator="lessThan">
      <formula>$O$47</formula>
    </cfRule>
  </conditionalFormatting>
  <conditionalFormatting sqref="AB45">
    <cfRule type="containsBlanks" priority="693" stopIfTrue="1">
      <formula>LEN(TRIM(AB45))=0</formula>
    </cfRule>
    <cfRule type="cellIs" dxfId="6975" priority="694" stopIfTrue="1" operator="greaterThanOrEqual">
      <formula>$O$45</formula>
    </cfRule>
    <cfRule type="cellIs" dxfId="6974" priority="695" stopIfTrue="1" operator="lessThan">
      <formula>$O$45</formula>
    </cfRule>
  </conditionalFormatting>
  <conditionalFormatting sqref="AB46">
    <cfRule type="containsBlanks" priority="692" stopIfTrue="1">
      <formula>LEN(TRIM(AB46))=0</formula>
    </cfRule>
    <cfRule type="cellIs" dxfId="6973" priority="698" stopIfTrue="1" operator="greaterThan">
      <formula>$O$46</formula>
    </cfRule>
    <cfRule type="cellIs" dxfId="6972" priority="699" stopIfTrue="1" operator="lessThanOrEqual">
      <formula>$O$46</formula>
    </cfRule>
  </conditionalFormatting>
  <conditionalFormatting sqref="AB47">
    <cfRule type="containsBlanks" priority="691" stopIfTrue="1">
      <formula>LEN(TRIM(AB47))=0</formula>
    </cfRule>
    <cfRule type="cellIs" dxfId="6971" priority="696" stopIfTrue="1" operator="greaterThanOrEqual">
      <formula>$O$47</formula>
    </cfRule>
    <cfRule type="cellIs" dxfId="6970" priority="697" stopIfTrue="1" operator="lessThan">
      <formula>$O$47</formula>
    </cfRule>
  </conditionalFormatting>
  <conditionalFormatting sqref="X53">
    <cfRule type="containsBlanks" priority="590" stopIfTrue="1">
      <formula>LEN(TRIM(X53))=0</formula>
    </cfRule>
    <cfRule type="cellIs" dxfId="6969" priority="599" stopIfTrue="1" operator="greaterThanOrEqual">
      <formula>$O$53</formula>
    </cfRule>
    <cfRule type="cellIs" dxfId="6968" priority="600" stopIfTrue="1" operator="lessThan">
      <formula>$O$53</formula>
    </cfRule>
  </conditionalFormatting>
  <conditionalFormatting sqref="X54">
    <cfRule type="containsBlanks" priority="589" stopIfTrue="1">
      <formula>LEN(TRIM(X54))=0</formula>
    </cfRule>
    <cfRule type="cellIs" dxfId="6967" priority="595" stopIfTrue="1" operator="greaterThanOrEqual">
      <formula>$O$54</formula>
    </cfRule>
    <cfRule type="cellIs" dxfId="6966" priority="596" stopIfTrue="1" operator="lessThan">
      <formula>$O$54</formula>
    </cfRule>
  </conditionalFormatting>
  <conditionalFormatting sqref="X55">
    <cfRule type="containsBlanks" priority="588" stopIfTrue="1">
      <formula>LEN(TRIM(X55))=0</formula>
    </cfRule>
    <cfRule type="cellIs" dxfId="6965" priority="591" stopIfTrue="1" operator="lessThan">
      <formula>$O$55</formula>
    </cfRule>
    <cfRule type="cellIs" dxfId="6964" priority="592" stopIfTrue="1" operator="greaterThanOrEqual">
      <formula>$O$55</formula>
    </cfRule>
  </conditionalFormatting>
  <conditionalFormatting sqref="X50">
    <cfRule type="containsBlanks" priority="587" stopIfTrue="1">
      <formula>LEN(TRIM(X50))=0</formula>
    </cfRule>
    <cfRule type="cellIs" dxfId="6963" priority="597" stopIfTrue="1" operator="greaterThanOrEqual">
      <formula>$O$50</formula>
    </cfRule>
    <cfRule type="cellIs" dxfId="6962" priority="598" stopIfTrue="1" operator="lessThan">
      <formula>$O$50</formula>
    </cfRule>
  </conditionalFormatting>
  <conditionalFormatting sqref="Y53">
    <cfRule type="containsBlanks" priority="575" stopIfTrue="1">
      <formula>LEN(TRIM(Y53))=0</formula>
    </cfRule>
    <cfRule type="cellIs" dxfId="6961" priority="584" stopIfTrue="1" operator="greaterThanOrEqual">
      <formula>$O$53</formula>
    </cfRule>
    <cfRule type="cellIs" dxfId="6960" priority="585" stopIfTrue="1" operator="lessThan">
      <formula>$O$53</formula>
    </cfRule>
  </conditionalFormatting>
  <conditionalFormatting sqref="Y54">
    <cfRule type="containsBlanks" priority="574" stopIfTrue="1">
      <formula>LEN(TRIM(Y54))=0</formula>
    </cfRule>
    <cfRule type="cellIs" dxfId="6959" priority="580" stopIfTrue="1" operator="greaterThanOrEqual">
      <formula>$O$54</formula>
    </cfRule>
    <cfRule type="cellIs" dxfId="6958" priority="581" stopIfTrue="1" operator="lessThan">
      <formula>$O$54</formula>
    </cfRule>
  </conditionalFormatting>
  <conditionalFormatting sqref="Y55">
    <cfRule type="containsBlanks" priority="573" stopIfTrue="1">
      <formula>LEN(TRIM(Y55))=0</formula>
    </cfRule>
    <cfRule type="cellIs" dxfId="6957" priority="576" stopIfTrue="1" operator="lessThan">
      <formula>$O$55</formula>
    </cfRule>
    <cfRule type="cellIs" dxfId="6956" priority="577" stopIfTrue="1" operator="greaterThanOrEqual">
      <formula>$O$55</formula>
    </cfRule>
  </conditionalFormatting>
  <conditionalFormatting sqref="Y50">
    <cfRule type="containsBlanks" priority="572" stopIfTrue="1">
      <formula>LEN(TRIM(Y50))=0</formula>
    </cfRule>
    <cfRule type="cellIs" dxfId="6955" priority="582" stopIfTrue="1" operator="greaterThanOrEqual">
      <formula>$O$50</formula>
    </cfRule>
    <cfRule type="cellIs" dxfId="6954" priority="583" stopIfTrue="1" operator="lessThan">
      <formula>$O$50</formula>
    </cfRule>
  </conditionalFormatting>
  <conditionalFormatting sqref="Z53">
    <cfRule type="containsBlanks" priority="560" stopIfTrue="1">
      <formula>LEN(TRIM(Z53))=0</formula>
    </cfRule>
    <cfRule type="cellIs" dxfId="6953" priority="569" stopIfTrue="1" operator="greaterThanOrEqual">
      <formula>$O$53</formula>
    </cfRule>
    <cfRule type="cellIs" dxfId="6952" priority="570" stopIfTrue="1" operator="lessThan">
      <formula>$O$53</formula>
    </cfRule>
  </conditionalFormatting>
  <conditionalFormatting sqref="Z54">
    <cfRule type="containsBlanks" priority="559" stopIfTrue="1">
      <formula>LEN(TRIM(Z54))=0</formula>
    </cfRule>
    <cfRule type="cellIs" dxfId="6951" priority="565" stopIfTrue="1" operator="greaterThanOrEqual">
      <formula>$O$54</formula>
    </cfRule>
    <cfRule type="cellIs" dxfId="6950" priority="566" stopIfTrue="1" operator="lessThan">
      <formula>$O$54</formula>
    </cfRule>
  </conditionalFormatting>
  <conditionalFormatting sqref="Z55">
    <cfRule type="containsBlanks" priority="558" stopIfTrue="1">
      <formula>LEN(TRIM(Z55))=0</formula>
    </cfRule>
    <cfRule type="cellIs" dxfId="6949" priority="561" stopIfTrue="1" operator="lessThan">
      <formula>$O$55</formula>
    </cfRule>
    <cfRule type="cellIs" dxfId="6948" priority="562" stopIfTrue="1" operator="greaterThanOrEqual">
      <formula>$O$55</formula>
    </cfRule>
  </conditionalFormatting>
  <conditionalFormatting sqref="Z50">
    <cfRule type="containsBlanks" priority="557" stopIfTrue="1">
      <formula>LEN(TRIM(Z50))=0</formula>
    </cfRule>
    <cfRule type="cellIs" dxfId="6947" priority="567" stopIfTrue="1" operator="greaterThanOrEqual">
      <formula>$O$50</formula>
    </cfRule>
    <cfRule type="cellIs" dxfId="6946" priority="568" stopIfTrue="1" operator="lessThan">
      <formula>$O$50</formula>
    </cfRule>
  </conditionalFormatting>
  <conditionalFormatting sqref="AA53">
    <cfRule type="containsBlanks" priority="545" stopIfTrue="1">
      <formula>LEN(TRIM(AA53))=0</formula>
    </cfRule>
    <cfRule type="cellIs" dxfId="6945" priority="554" stopIfTrue="1" operator="greaterThanOrEqual">
      <formula>$O$53</formula>
    </cfRule>
    <cfRule type="cellIs" dxfId="6944" priority="555" stopIfTrue="1" operator="lessThan">
      <formula>$O$53</formula>
    </cfRule>
  </conditionalFormatting>
  <conditionalFormatting sqref="AA54">
    <cfRule type="containsBlanks" priority="544" stopIfTrue="1">
      <formula>LEN(TRIM(AA54))=0</formula>
    </cfRule>
    <cfRule type="cellIs" dxfId="6943" priority="550" stopIfTrue="1" operator="greaterThanOrEqual">
      <formula>$O$54</formula>
    </cfRule>
    <cfRule type="cellIs" dxfId="6942" priority="551" stopIfTrue="1" operator="lessThan">
      <formula>$O$54</formula>
    </cfRule>
  </conditionalFormatting>
  <conditionalFormatting sqref="AA55">
    <cfRule type="containsBlanks" priority="543" stopIfTrue="1">
      <formula>LEN(TRIM(AA55))=0</formula>
    </cfRule>
    <cfRule type="cellIs" dxfId="6941" priority="546" stopIfTrue="1" operator="lessThan">
      <formula>$O$55</formula>
    </cfRule>
    <cfRule type="cellIs" dxfId="6940" priority="547" stopIfTrue="1" operator="greaterThanOrEqual">
      <formula>$O$55</formula>
    </cfRule>
  </conditionalFormatting>
  <conditionalFormatting sqref="AA50">
    <cfRule type="containsBlanks" priority="542" stopIfTrue="1">
      <formula>LEN(TRIM(AA50))=0</formula>
    </cfRule>
    <cfRule type="cellIs" dxfId="6939" priority="552" stopIfTrue="1" operator="greaterThanOrEqual">
      <formula>$O$50</formula>
    </cfRule>
    <cfRule type="cellIs" dxfId="6938" priority="553" stopIfTrue="1" operator="lessThan">
      <formula>$O$50</formula>
    </cfRule>
  </conditionalFormatting>
  <conditionalFormatting sqref="AB53">
    <cfRule type="containsBlanks" priority="530" stopIfTrue="1">
      <formula>LEN(TRIM(AB53))=0</formula>
    </cfRule>
    <cfRule type="cellIs" dxfId="6937" priority="539" stopIfTrue="1" operator="greaterThanOrEqual">
      <formula>$O$53</formula>
    </cfRule>
    <cfRule type="cellIs" dxfId="6936" priority="540" stopIfTrue="1" operator="lessThan">
      <formula>$O$53</formula>
    </cfRule>
  </conditionalFormatting>
  <conditionalFormatting sqref="AB54">
    <cfRule type="containsBlanks" priority="529" stopIfTrue="1">
      <formula>LEN(TRIM(AB54))=0</formula>
    </cfRule>
    <cfRule type="cellIs" dxfId="6935" priority="535" stopIfTrue="1" operator="greaterThanOrEqual">
      <formula>$O$54</formula>
    </cfRule>
    <cfRule type="cellIs" dxfId="6934" priority="536" stopIfTrue="1" operator="lessThan">
      <formula>$O$54</formula>
    </cfRule>
  </conditionalFormatting>
  <conditionalFormatting sqref="AB55">
    <cfRule type="containsBlanks" priority="528" stopIfTrue="1">
      <formula>LEN(TRIM(AB55))=0</formula>
    </cfRule>
    <cfRule type="cellIs" dxfId="6933" priority="531" stopIfTrue="1" operator="lessThan">
      <formula>$O$55</formula>
    </cfRule>
    <cfRule type="cellIs" dxfId="6932" priority="532" stopIfTrue="1" operator="greaterThanOrEqual">
      <formula>$O$55</formula>
    </cfRule>
  </conditionalFormatting>
  <conditionalFormatting sqref="AB50">
    <cfRule type="containsBlanks" priority="527" stopIfTrue="1">
      <formula>LEN(TRIM(AB50))=0</formula>
    </cfRule>
    <cfRule type="cellIs" dxfId="6931" priority="537" stopIfTrue="1" operator="greaterThanOrEqual">
      <formula>$O$50</formula>
    </cfRule>
    <cfRule type="cellIs" dxfId="6930" priority="538" stopIfTrue="1" operator="lessThan">
      <formula>$O$50</formula>
    </cfRule>
  </conditionalFormatting>
  <conditionalFormatting sqref="X52">
    <cfRule type="containsBlanks" priority="457" stopIfTrue="1">
      <formula>LEN(TRIM(X52))=0</formula>
    </cfRule>
    <cfRule type="cellIs" dxfId="6929" priority="458" stopIfTrue="1" operator="lessThan">
      <formula>$O$55</formula>
    </cfRule>
    <cfRule type="cellIs" dxfId="6928" priority="459" stopIfTrue="1" operator="greaterThanOrEqual">
      <formula>$O$55</formula>
    </cfRule>
  </conditionalFormatting>
  <conditionalFormatting sqref="Y52">
    <cfRule type="containsBlanks" priority="454" stopIfTrue="1">
      <formula>LEN(TRIM(Y52))=0</formula>
    </cfRule>
    <cfRule type="cellIs" dxfId="6927" priority="455" stopIfTrue="1" operator="lessThan">
      <formula>$O$55</formula>
    </cfRule>
    <cfRule type="cellIs" dxfId="6926" priority="456" stopIfTrue="1" operator="greaterThanOrEqual">
      <formula>$O$55</formula>
    </cfRule>
  </conditionalFormatting>
  <conditionalFormatting sqref="Z52">
    <cfRule type="containsBlanks" priority="451" stopIfTrue="1">
      <formula>LEN(TRIM(Z52))=0</formula>
    </cfRule>
    <cfRule type="cellIs" dxfId="6925" priority="452" stopIfTrue="1" operator="lessThan">
      <formula>$O$55</formula>
    </cfRule>
    <cfRule type="cellIs" dxfId="6924" priority="453" stopIfTrue="1" operator="greaterThanOrEqual">
      <formula>$O$55</formula>
    </cfRule>
  </conditionalFormatting>
  <conditionalFormatting sqref="AA52">
    <cfRule type="containsBlanks" priority="448" stopIfTrue="1">
      <formula>LEN(TRIM(AA52))=0</formula>
    </cfRule>
    <cfRule type="cellIs" dxfId="6923" priority="449" stopIfTrue="1" operator="lessThan">
      <formula>$O$55</formula>
    </cfRule>
    <cfRule type="cellIs" dxfId="6922" priority="450" stopIfTrue="1" operator="greaterThanOrEqual">
      <formula>$O$55</formula>
    </cfRule>
  </conditionalFormatting>
  <conditionalFormatting sqref="AB52">
    <cfRule type="containsBlanks" priority="445" stopIfTrue="1">
      <formula>LEN(TRIM(AB52))=0</formula>
    </cfRule>
    <cfRule type="cellIs" dxfId="6921" priority="446" stopIfTrue="1" operator="lessThan">
      <formula>$O$55</formula>
    </cfRule>
    <cfRule type="cellIs" dxfId="6920" priority="447" stopIfTrue="1" operator="greaterThanOrEqual">
      <formula>$O$55</formula>
    </cfRule>
  </conditionalFormatting>
  <conditionalFormatting sqref="X49">
    <cfRule type="containsBlanks" priority="421" stopIfTrue="1">
      <formula>LEN(TRIM(X49))=0</formula>
    </cfRule>
    <cfRule type="cellIs" dxfId="6919" priority="422" stopIfTrue="1" operator="lessThan">
      <formula>$O$55</formula>
    </cfRule>
    <cfRule type="cellIs" dxfId="6918" priority="423" stopIfTrue="1" operator="greaterThanOrEqual">
      <formula>$O$55</formula>
    </cfRule>
  </conditionalFormatting>
  <conditionalFormatting sqref="Y49">
    <cfRule type="containsBlanks" priority="418" stopIfTrue="1">
      <formula>LEN(TRIM(Y49))=0</formula>
    </cfRule>
    <cfRule type="cellIs" dxfId="6917" priority="419" stopIfTrue="1" operator="lessThan">
      <formula>$O$55</formula>
    </cfRule>
    <cfRule type="cellIs" dxfId="6916" priority="420" stopIfTrue="1" operator="greaterThanOrEqual">
      <formula>$O$55</formula>
    </cfRule>
  </conditionalFormatting>
  <conditionalFormatting sqref="Z49">
    <cfRule type="containsBlanks" priority="415" stopIfTrue="1">
      <formula>LEN(TRIM(Z49))=0</formula>
    </cfRule>
    <cfRule type="cellIs" dxfId="6915" priority="416" stopIfTrue="1" operator="lessThan">
      <formula>$O$55</formula>
    </cfRule>
    <cfRule type="cellIs" dxfId="6914" priority="417" stopIfTrue="1" operator="greaterThanOrEqual">
      <formula>$O$55</formula>
    </cfRule>
  </conditionalFormatting>
  <conditionalFormatting sqref="AA49">
    <cfRule type="containsBlanks" priority="412" stopIfTrue="1">
      <formula>LEN(TRIM(AA49))=0</formula>
    </cfRule>
    <cfRule type="cellIs" dxfId="6913" priority="413" stopIfTrue="1" operator="lessThan">
      <formula>$O$55</formula>
    </cfRule>
    <cfRule type="cellIs" dxfId="6912" priority="414" stopIfTrue="1" operator="greaterThanOrEqual">
      <formula>$O$55</formula>
    </cfRule>
  </conditionalFormatting>
  <conditionalFormatting sqref="AB49">
    <cfRule type="containsBlanks" priority="409" stopIfTrue="1">
      <formula>LEN(TRIM(AB49))=0</formula>
    </cfRule>
    <cfRule type="cellIs" dxfId="6911" priority="410" stopIfTrue="1" operator="lessThan">
      <formula>$O$55</formula>
    </cfRule>
    <cfRule type="cellIs" dxfId="6910" priority="411" stopIfTrue="1" operator="greaterThanOrEqual">
      <formula>$O$55</formula>
    </cfRule>
  </conditionalFormatting>
  <conditionalFormatting sqref="X51:AB51">
    <cfRule type="containsBlanks" priority="20047" stopIfTrue="1">
      <formula>LEN(TRIM(X51))=0</formula>
    </cfRule>
    <cfRule type="cellIs" dxfId="6909" priority="20048" stopIfTrue="1" operator="greaterThanOrEqual">
      <formula>$O$52</formula>
    </cfRule>
    <cfRule type="cellIs" dxfId="6908" priority="20049" stopIfTrue="1" operator="lessThan">
      <formula>$O$52</formula>
    </cfRule>
  </conditionalFormatting>
  <conditionalFormatting sqref="V21">
    <cfRule type="containsBlanks" priority="394" stopIfTrue="1">
      <formula>LEN(TRIM(V21))=0</formula>
    </cfRule>
    <cfRule type="cellIs" dxfId="6907" priority="407" stopIfTrue="1" operator="lessThanOrEqual">
      <formula>$O$21</formula>
    </cfRule>
    <cfRule type="cellIs" dxfId="6906" priority="408" stopIfTrue="1" operator="greaterThan">
      <formula>$O$21</formula>
    </cfRule>
  </conditionalFormatting>
  <conditionalFormatting sqref="V22">
    <cfRule type="containsBlanks" priority="393" stopIfTrue="1">
      <formula>LEN(TRIM(V22))=0</formula>
    </cfRule>
    <cfRule type="cellIs" dxfId="6905" priority="405" stopIfTrue="1" operator="lessThan">
      <formula>$O$22</formula>
    </cfRule>
    <cfRule type="cellIs" dxfId="6904" priority="406" stopIfTrue="1" operator="greaterThanOrEqual">
      <formula>$O$22</formula>
    </cfRule>
  </conditionalFormatting>
  <conditionalFormatting sqref="V23">
    <cfRule type="containsBlanks" priority="392" stopIfTrue="1">
      <formula>LEN(TRIM(V23))=0</formula>
    </cfRule>
    <cfRule type="cellIs" dxfId="6903" priority="403" stopIfTrue="1" operator="lessThanOrEqual">
      <formula>$O$23</formula>
    </cfRule>
    <cfRule type="cellIs" dxfId="6902" priority="404" stopIfTrue="1" operator="greaterThan">
      <formula>$O$23</formula>
    </cfRule>
  </conditionalFormatting>
  <conditionalFormatting sqref="V24">
    <cfRule type="containsBlanks" priority="391" stopIfTrue="1">
      <formula>LEN(TRIM(V24))=0</formula>
    </cfRule>
    <cfRule type="cellIs" dxfId="6901" priority="401" stopIfTrue="1" operator="lessThan">
      <formula>$O$24</formula>
    </cfRule>
    <cfRule type="cellIs" dxfId="6900" priority="402" stopIfTrue="1" operator="greaterThanOrEqual">
      <formula>$O$24</formula>
    </cfRule>
  </conditionalFormatting>
  <conditionalFormatting sqref="V19">
    <cfRule type="containsBlanks" priority="396" stopIfTrue="1">
      <formula>LEN(TRIM(V19))=0</formula>
    </cfRule>
    <cfRule type="cellIs" dxfId="6899" priority="399" stopIfTrue="1" operator="lessThanOrEqual">
      <formula>$O$19</formula>
    </cfRule>
    <cfRule type="cellIs" dxfId="6898" priority="400" stopIfTrue="1" operator="greaterThan">
      <formula>$O$19</formula>
    </cfRule>
  </conditionalFormatting>
  <conditionalFormatting sqref="V20">
    <cfRule type="containsBlanks" priority="395" stopIfTrue="1">
      <formula>LEN(TRIM(V20))=0</formula>
    </cfRule>
    <cfRule type="cellIs" dxfId="6897" priority="397" stopIfTrue="1" operator="lessThan">
      <formula>$O$20</formula>
    </cfRule>
    <cfRule type="cellIs" dxfId="6896" priority="398" stopIfTrue="1" operator="greaterThanOrEqual">
      <formula>$O$20</formula>
    </cfRule>
  </conditionalFormatting>
  <conditionalFormatting sqref="V25">
    <cfRule type="containsBlanks" priority="388" stopIfTrue="1">
      <formula>LEN(TRIM(V25))=0</formula>
    </cfRule>
    <cfRule type="cellIs" dxfId="6895" priority="389" stopIfTrue="1" operator="lessThanOrEqual">
      <formula>$O$25</formula>
    </cfRule>
    <cfRule type="cellIs" dxfId="6894" priority="390" stopIfTrue="1" operator="greaterThan">
      <formula>$O$25</formula>
    </cfRule>
  </conditionalFormatting>
  <conditionalFormatting sqref="V5">
    <cfRule type="containsBlanks" priority="376" stopIfTrue="1">
      <formula>LEN(TRIM(V5))=0</formula>
    </cfRule>
    <cfRule type="cellIs" dxfId="6893" priority="377" stopIfTrue="1" operator="lessThanOrEqual">
      <formula>$O5</formula>
    </cfRule>
    <cfRule type="cellIs" dxfId="6892" priority="378" stopIfTrue="1" operator="greaterThan">
      <formula>$O5</formula>
    </cfRule>
  </conditionalFormatting>
  <conditionalFormatting sqref="V6">
    <cfRule type="containsBlanks" priority="373" stopIfTrue="1">
      <formula>LEN(TRIM(V6))=0</formula>
    </cfRule>
    <cfRule type="cellIs" dxfId="6891" priority="374" stopIfTrue="1" operator="lessThanOrEqual">
      <formula>$O6</formula>
    </cfRule>
    <cfRule type="cellIs" dxfId="6890" priority="375" stopIfTrue="1" operator="greaterThan">
      <formula>$O6</formula>
    </cfRule>
  </conditionalFormatting>
  <conditionalFormatting sqref="V11">
    <cfRule type="containsBlanks" priority="370" stopIfTrue="1">
      <formula>LEN(TRIM(V11))=0</formula>
    </cfRule>
    <cfRule type="cellIs" dxfId="6889" priority="371" stopIfTrue="1" operator="lessThanOrEqual">
      <formula>$O$11</formula>
    </cfRule>
    <cfRule type="cellIs" dxfId="6888" priority="372" stopIfTrue="1" operator="greaterThan">
      <formula>$O$11</formula>
    </cfRule>
  </conditionalFormatting>
  <conditionalFormatting sqref="V7">
    <cfRule type="containsBlanks" priority="364" stopIfTrue="1">
      <formula>LEN(TRIM(V7))=0</formula>
    </cfRule>
    <cfRule type="cellIs" dxfId="6887" priority="365" stopIfTrue="1" operator="lessThanOrEqual">
      <formula>$O7</formula>
    </cfRule>
    <cfRule type="cellIs" dxfId="6886" priority="366" stopIfTrue="1" operator="greaterThan">
      <formula>$O7</formula>
    </cfRule>
  </conditionalFormatting>
  <conditionalFormatting sqref="V8">
    <cfRule type="containsBlanks" priority="367" stopIfTrue="1">
      <formula>LEN(TRIM(V8))=0</formula>
    </cfRule>
    <cfRule type="cellIs" dxfId="6885" priority="368" stopIfTrue="1" operator="lessThanOrEqual">
      <formula>$O$8</formula>
    </cfRule>
    <cfRule type="cellIs" dxfId="6884" priority="369" stopIfTrue="1" operator="greaterThan">
      <formula>$O$8</formula>
    </cfRule>
  </conditionalFormatting>
  <conditionalFormatting sqref="V10">
    <cfRule type="containsBlanks" priority="358" stopIfTrue="1">
      <formula>LEN(TRIM(V10))=0</formula>
    </cfRule>
    <cfRule type="cellIs" dxfId="6883" priority="359" stopIfTrue="1" operator="lessThanOrEqual">
      <formula>$O10</formula>
    </cfRule>
    <cfRule type="cellIs" dxfId="6882" priority="360" stopIfTrue="1" operator="greaterThan">
      <formula>$O10</formula>
    </cfRule>
  </conditionalFormatting>
  <conditionalFormatting sqref="V30">
    <cfRule type="containsBlanks" priority="349" stopIfTrue="1">
      <formula>LEN(TRIM(V30))=0</formula>
    </cfRule>
    <cfRule type="cellIs" dxfId="6881" priority="354" stopIfTrue="1" operator="greaterThanOrEqual">
      <formula>$O$30</formula>
    </cfRule>
    <cfRule type="cellIs" dxfId="6880" priority="355" stopIfTrue="1" operator="lessThan">
      <formula>$O$30</formula>
    </cfRule>
  </conditionalFormatting>
  <conditionalFormatting sqref="V29">
    <cfRule type="containsBlanks" priority="350" stopIfTrue="1">
      <formula>LEN(TRIM(V29))=0</formula>
    </cfRule>
    <cfRule type="cellIs" dxfId="6879" priority="352" stopIfTrue="1" operator="greaterThanOrEqual">
      <formula>$O$29</formula>
    </cfRule>
    <cfRule type="cellIs" dxfId="6878" priority="353" stopIfTrue="1" operator="lessThan">
      <formula>$O$29</formula>
    </cfRule>
  </conditionalFormatting>
  <conditionalFormatting sqref="V27">
    <cfRule type="containsBlanks" priority="351" stopIfTrue="1">
      <formula>LEN(TRIM(V27))=0</formula>
    </cfRule>
    <cfRule type="cellIs" dxfId="6877" priority="356" stopIfTrue="1" operator="greaterThanOrEqual">
      <formula>$O$27</formula>
    </cfRule>
    <cfRule type="cellIs" dxfId="6876" priority="357" stopIfTrue="1" operator="lessThan">
      <formula>$O$27</formula>
    </cfRule>
  </conditionalFormatting>
  <conditionalFormatting sqref="V32">
    <cfRule type="containsBlanks" priority="346" stopIfTrue="1">
      <formula>LEN(TRIM(V32))=0</formula>
    </cfRule>
    <cfRule type="cellIs" dxfId="6875" priority="347" stopIfTrue="1" operator="greaterThanOrEqual">
      <formula>$O$32</formula>
    </cfRule>
    <cfRule type="cellIs" dxfId="6874" priority="348" stopIfTrue="1" operator="lessThan">
      <formula>$O$32</formula>
    </cfRule>
  </conditionalFormatting>
  <conditionalFormatting sqref="V28">
    <cfRule type="containsBlanks" priority="343" stopIfTrue="1">
      <formula>LEN(TRIM(V28))=0</formula>
    </cfRule>
    <cfRule type="cellIs" dxfId="6873" priority="344" stopIfTrue="1" operator="greaterThanOrEqual">
      <formula>$O$28</formula>
    </cfRule>
    <cfRule type="cellIs" dxfId="6872" priority="345" stopIfTrue="1" operator="lessThan">
      <formula>$O$28</formula>
    </cfRule>
  </conditionalFormatting>
  <conditionalFormatting sqref="V31">
    <cfRule type="containsBlanks" priority="340" stopIfTrue="1">
      <formula>LEN(TRIM(V31))=0</formula>
    </cfRule>
    <cfRule type="cellIs" dxfId="6871" priority="341" stopIfTrue="1" operator="greaterThanOrEqual">
      <formula>$O$31</formula>
    </cfRule>
    <cfRule type="cellIs" dxfId="6870" priority="342" stopIfTrue="1" operator="lessThan">
      <formula>$O$31</formula>
    </cfRule>
  </conditionalFormatting>
  <conditionalFormatting sqref="V39">
    <cfRule type="containsBlanks" priority="337" stopIfTrue="1">
      <formula>LEN(TRIM(V39))=0</formula>
    </cfRule>
    <cfRule type="cellIs" dxfId="6869" priority="338" stopIfTrue="1" operator="greaterThan">
      <formula>$O$39</formula>
    </cfRule>
    <cfRule type="cellIs" dxfId="6868" priority="339" stopIfTrue="1" operator="lessThanOrEqual">
      <formula>$O$39</formula>
    </cfRule>
  </conditionalFormatting>
  <conditionalFormatting sqref="V34">
    <cfRule type="cellIs" dxfId="6867" priority="335" operator="greaterThan">
      <formula>$O$34</formula>
    </cfRule>
    <cfRule type="cellIs" dxfId="6866" priority="336" operator="lessThanOrEqual">
      <formula>$O$34</formula>
    </cfRule>
  </conditionalFormatting>
  <conditionalFormatting sqref="V35">
    <cfRule type="cellIs" dxfId="6865" priority="334" stopIfTrue="1" operator="lessThanOrEqual">
      <formula>$O$35</formula>
    </cfRule>
  </conditionalFormatting>
  <conditionalFormatting sqref="V35">
    <cfRule type="cellIs" dxfId="6864" priority="333" stopIfTrue="1" operator="greaterThan">
      <formula>$O$35</formula>
    </cfRule>
  </conditionalFormatting>
  <conditionalFormatting sqref="V36">
    <cfRule type="cellIs" dxfId="6863" priority="332" stopIfTrue="1" operator="greaterThanOrEqual">
      <formula>$O$36</formula>
    </cfRule>
  </conditionalFormatting>
  <conditionalFormatting sqref="V36">
    <cfRule type="cellIs" dxfId="6862" priority="331" stopIfTrue="1" operator="lessThan">
      <formula>$O$36</formula>
    </cfRule>
  </conditionalFormatting>
  <conditionalFormatting sqref="V37">
    <cfRule type="containsBlanks" priority="328" stopIfTrue="1">
      <formula>LEN(TRIM(V37))=0</formula>
    </cfRule>
    <cfRule type="cellIs" dxfId="6861" priority="329" stopIfTrue="1" operator="greaterThanOrEqual">
      <formula>$O$37</formula>
    </cfRule>
    <cfRule type="cellIs" dxfId="6860" priority="330" stopIfTrue="1" operator="lessThan">
      <formula>$O$37</formula>
    </cfRule>
  </conditionalFormatting>
  <conditionalFormatting sqref="V38">
    <cfRule type="cellIs" dxfId="6859" priority="327" stopIfTrue="1" operator="greaterThanOrEqual">
      <formula>$O$38</formula>
    </cfRule>
  </conditionalFormatting>
  <conditionalFormatting sqref="V38">
    <cfRule type="cellIs" dxfId="6858" priority="326" stopIfTrue="1" operator="lessThan">
      <formula>$O$38</formula>
    </cfRule>
  </conditionalFormatting>
  <conditionalFormatting sqref="V40">
    <cfRule type="containsBlanks" priority="323" stopIfTrue="1">
      <formula>LEN(TRIM(V40))=0</formula>
    </cfRule>
    <cfRule type="cellIs" dxfId="6857" priority="324" stopIfTrue="1" operator="lessThanOrEqual">
      <formula>$O$40</formula>
    </cfRule>
    <cfRule type="cellIs" dxfId="6856" priority="325" stopIfTrue="1" operator="greaterThan">
      <formula>$O$40</formula>
    </cfRule>
  </conditionalFormatting>
  <conditionalFormatting sqref="V41">
    <cfRule type="containsBlanks" priority="320" stopIfTrue="1">
      <formula>LEN(TRIM(V41))=0</formula>
    </cfRule>
    <cfRule type="cellIs" dxfId="6855" priority="321" stopIfTrue="1" operator="lessThanOrEqual">
      <formula>$O$41</formula>
    </cfRule>
    <cfRule type="cellIs" dxfId="6854" priority="322" stopIfTrue="1" operator="greaterThan">
      <formula>$O$41</formula>
    </cfRule>
  </conditionalFormatting>
  <conditionalFormatting sqref="V42">
    <cfRule type="containsBlanks" priority="317" stopIfTrue="1">
      <formula>LEN(TRIM(V42))=0</formula>
    </cfRule>
    <cfRule type="cellIs" dxfId="6853" priority="318" stopIfTrue="1" operator="lessThanOrEqual">
      <formula>$O$42</formula>
    </cfRule>
    <cfRule type="cellIs" dxfId="6852" priority="319" stopIfTrue="1" operator="greaterThan">
      <formula>$O$42</formula>
    </cfRule>
  </conditionalFormatting>
  <conditionalFormatting sqref="V43">
    <cfRule type="containsBlanks" priority="314" stopIfTrue="1">
      <formula>LEN(TRIM(V43))=0</formula>
    </cfRule>
    <cfRule type="cellIs" dxfId="6851" priority="315" stopIfTrue="1" operator="greaterThanOrEqual">
      <formula>$O$43</formula>
    </cfRule>
    <cfRule type="cellIs" dxfId="6850" priority="316" stopIfTrue="1" operator="lessThan">
      <formula>$O$43</formula>
    </cfRule>
  </conditionalFormatting>
  <conditionalFormatting sqref="V45">
    <cfRule type="containsBlanks" priority="307" stopIfTrue="1">
      <formula>LEN(TRIM(V45))=0</formula>
    </cfRule>
    <cfRule type="cellIs" dxfId="6849" priority="308" stopIfTrue="1" operator="greaterThanOrEqual">
      <formula>$O$45</formula>
    </cfRule>
    <cfRule type="cellIs" dxfId="6848" priority="309" stopIfTrue="1" operator="lessThan">
      <formula>$O$45</formula>
    </cfRule>
  </conditionalFormatting>
  <conditionalFormatting sqref="V46">
    <cfRule type="containsBlanks" priority="306" stopIfTrue="1">
      <formula>LEN(TRIM(V46))=0</formula>
    </cfRule>
    <cfRule type="cellIs" dxfId="6847" priority="312" stopIfTrue="1" operator="greaterThan">
      <formula>$O$46</formula>
    </cfRule>
    <cfRule type="cellIs" dxfId="6846" priority="313" stopIfTrue="1" operator="lessThanOrEqual">
      <formula>$O$46</formula>
    </cfRule>
  </conditionalFormatting>
  <conditionalFormatting sqref="V47">
    <cfRule type="containsBlanks" priority="305" stopIfTrue="1">
      <formula>LEN(TRIM(V47))=0</formula>
    </cfRule>
    <cfRule type="cellIs" dxfId="6845" priority="310" stopIfTrue="1" operator="greaterThanOrEqual">
      <formula>$O$47</formula>
    </cfRule>
    <cfRule type="cellIs" dxfId="6844" priority="311" stopIfTrue="1" operator="lessThan">
      <formula>$O$47</formula>
    </cfRule>
  </conditionalFormatting>
  <conditionalFormatting sqref="Q14">
    <cfRule type="cellIs" dxfId="6843" priority="285" stopIfTrue="1" operator="greaterThan">
      <formula>$O$14</formula>
    </cfRule>
    <cfRule type="cellIs" dxfId="6842" priority="286" stopIfTrue="1" operator="lessThanOrEqual">
      <formula>$O$14</formula>
    </cfRule>
  </conditionalFormatting>
  <conditionalFormatting sqref="R16">
    <cfRule type="cellIs" dxfId="6841" priority="283" stopIfTrue="1" operator="lessThanOrEqual">
      <formula>$O$16</formula>
    </cfRule>
    <cfRule type="cellIs" dxfId="6840" priority="284" stopIfTrue="1" operator="greaterThan">
      <formula>$O$16</formula>
    </cfRule>
  </conditionalFormatting>
  <conditionalFormatting sqref="R15">
    <cfRule type="cellIs" dxfId="6839" priority="280" stopIfTrue="1" operator="lessThanOrEqual">
      <formula>$O$15</formula>
    </cfRule>
    <cfRule type="cellIs" dxfId="6838" priority="281" stopIfTrue="1" operator="greaterThan">
      <formula>$O$15</formula>
    </cfRule>
  </conditionalFormatting>
  <conditionalFormatting sqref="R13">
    <cfRule type="containsBlanks" priority="276" stopIfTrue="1">
      <formula>LEN(TRIM(R13))=0</formula>
    </cfRule>
    <cfRule type="cellIs" dxfId="6837" priority="277" stopIfTrue="1" operator="lessThanOrEqual">
      <formula>$O$13</formula>
    </cfRule>
    <cfRule type="cellIs" dxfId="6836" priority="278" stopIfTrue="1" operator="greaterThan">
      <formula>$O$13</formula>
    </cfRule>
  </conditionalFormatting>
  <conditionalFormatting sqref="R15">
    <cfRule type="containsBlanks" priority="279" stopIfTrue="1">
      <formula>LEN(TRIM(R15))=0</formula>
    </cfRule>
  </conditionalFormatting>
  <conditionalFormatting sqref="R16">
    <cfRule type="containsBlanks" priority="282" stopIfTrue="1">
      <formula>LEN(TRIM(R16))=0</formula>
    </cfRule>
  </conditionalFormatting>
  <conditionalFormatting sqref="R14">
    <cfRule type="cellIs" dxfId="6835" priority="274" stopIfTrue="1" operator="greaterThan">
      <formula>$O$14</formula>
    </cfRule>
    <cfRule type="cellIs" dxfId="6834" priority="275" stopIfTrue="1" operator="lessThanOrEqual">
      <formula>$O$14</formula>
    </cfRule>
  </conditionalFormatting>
  <conditionalFormatting sqref="S16">
    <cfRule type="cellIs" dxfId="6833" priority="272" stopIfTrue="1" operator="lessThanOrEqual">
      <formula>$O$16</formula>
    </cfRule>
    <cfRule type="cellIs" dxfId="6832" priority="273" stopIfTrue="1" operator="greaterThan">
      <formula>$O$16</formula>
    </cfRule>
  </conditionalFormatting>
  <conditionalFormatting sqref="S15">
    <cfRule type="cellIs" dxfId="6831" priority="269" stopIfTrue="1" operator="lessThanOrEqual">
      <formula>$O$15</formula>
    </cfRule>
    <cfRule type="cellIs" dxfId="6830" priority="270" stopIfTrue="1" operator="greaterThan">
      <formula>$O$15</formula>
    </cfRule>
  </conditionalFormatting>
  <conditionalFormatting sqref="S13">
    <cfRule type="containsBlanks" priority="265" stopIfTrue="1">
      <formula>LEN(TRIM(S13))=0</formula>
    </cfRule>
    <cfRule type="cellIs" dxfId="6829" priority="266" stopIfTrue="1" operator="lessThanOrEqual">
      <formula>$O$13</formula>
    </cfRule>
    <cfRule type="cellIs" dxfId="6828" priority="267" stopIfTrue="1" operator="greaterThan">
      <formula>$O$13</formula>
    </cfRule>
  </conditionalFormatting>
  <conditionalFormatting sqref="S15">
    <cfRule type="containsBlanks" priority="268" stopIfTrue="1">
      <formula>LEN(TRIM(S15))=0</formula>
    </cfRule>
  </conditionalFormatting>
  <conditionalFormatting sqref="S16">
    <cfRule type="containsBlanks" priority="271" stopIfTrue="1">
      <formula>LEN(TRIM(S16))=0</formula>
    </cfRule>
  </conditionalFormatting>
  <conditionalFormatting sqref="S14">
    <cfRule type="cellIs" dxfId="6827" priority="263" stopIfTrue="1" operator="greaterThan">
      <formula>$O$14</formula>
    </cfRule>
    <cfRule type="cellIs" dxfId="6826" priority="264" stopIfTrue="1" operator="lessThanOrEqual">
      <formula>$O$14</formula>
    </cfRule>
  </conditionalFormatting>
  <conditionalFormatting sqref="T16">
    <cfRule type="cellIs" dxfId="6825" priority="261" stopIfTrue="1" operator="lessThanOrEqual">
      <formula>$O$16</formula>
    </cfRule>
    <cfRule type="cellIs" dxfId="6824" priority="262" stopIfTrue="1" operator="greaterThan">
      <formula>$O$16</formula>
    </cfRule>
  </conditionalFormatting>
  <conditionalFormatting sqref="T15">
    <cfRule type="cellIs" dxfId="6823" priority="258" stopIfTrue="1" operator="lessThanOrEqual">
      <formula>$O$15</formula>
    </cfRule>
    <cfRule type="cellIs" dxfId="6822" priority="259" stopIfTrue="1" operator="greaterThan">
      <formula>$O$15</formula>
    </cfRule>
  </conditionalFormatting>
  <conditionalFormatting sqref="T13">
    <cfRule type="containsBlanks" priority="254" stopIfTrue="1">
      <formula>LEN(TRIM(T13))=0</formula>
    </cfRule>
    <cfRule type="cellIs" dxfId="6821" priority="255" stopIfTrue="1" operator="lessThanOrEqual">
      <formula>$O$13</formula>
    </cfRule>
    <cfRule type="cellIs" dxfId="6820" priority="256" stopIfTrue="1" operator="greaterThan">
      <formula>$O$13</formula>
    </cfRule>
  </conditionalFormatting>
  <conditionalFormatting sqref="T15">
    <cfRule type="containsBlanks" priority="257" stopIfTrue="1">
      <formula>LEN(TRIM(T15))=0</formula>
    </cfRule>
  </conditionalFormatting>
  <conditionalFormatting sqref="T16">
    <cfRule type="containsBlanks" priority="260" stopIfTrue="1">
      <formula>LEN(TRIM(T16))=0</formula>
    </cfRule>
  </conditionalFormatting>
  <conditionalFormatting sqref="T14">
    <cfRule type="cellIs" dxfId="6819" priority="252" stopIfTrue="1" operator="greaterThan">
      <formula>$O$14</formula>
    </cfRule>
    <cfRule type="cellIs" dxfId="6818" priority="253" stopIfTrue="1" operator="lessThanOrEqual">
      <formula>$O$14</formula>
    </cfRule>
  </conditionalFormatting>
  <conditionalFormatting sqref="U16">
    <cfRule type="cellIs" dxfId="6817" priority="250" stopIfTrue="1" operator="lessThanOrEqual">
      <formula>$O$16</formula>
    </cfRule>
    <cfRule type="cellIs" dxfId="6816" priority="251" stopIfTrue="1" operator="greaterThan">
      <formula>$O$16</formula>
    </cfRule>
  </conditionalFormatting>
  <conditionalFormatting sqref="U15">
    <cfRule type="cellIs" dxfId="6815" priority="247" stopIfTrue="1" operator="lessThanOrEqual">
      <formula>$O$15</formula>
    </cfRule>
    <cfRule type="cellIs" dxfId="6814" priority="248" stopIfTrue="1" operator="greaterThan">
      <formula>$O$15</formula>
    </cfRule>
  </conditionalFormatting>
  <conditionalFormatting sqref="U13">
    <cfRule type="containsBlanks" priority="243" stopIfTrue="1">
      <formula>LEN(TRIM(U13))=0</formula>
    </cfRule>
    <cfRule type="cellIs" dxfId="6813" priority="244" stopIfTrue="1" operator="lessThanOrEqual">
      <formula>$O$13</formula>
    </cfRule>
    <cfRule type="cellIs" dxfId="6812" priority="245" stopIfTrue="1" operator="greaterThan">
      <formula>$O$13</formula>
    </cfRule>
  </conditionalFormatting>
  <conditionalFormatting sqref="U15">
    <cfRule type="containsBlanks" priority="246" stopIfTrue="1">
      <formula>LEN(TRIM(U15))=0</formula>
    </cfRule>
  </conditionalFormatting>
  <conditionalFormatting sqref="U16">
    <cfRule type="containsBlanks" priority="249" stopIfTrue="1">
      <formula>LEN(TRIM(U16))=0</formula>
    </cfRule>
  </conditionalFormatting>
  <conditionalFormatting sqref="U14">
    <cfRule type="cellIs" dxfId="6811" priority="241" stopIfTrue="1" operator="greaterThan">
      <formula>$O$14</formula>
    </cfRule>
    <cfRule type="cellIs" dxfId="6810" priority="242" stopIfTrue="1" operator="lessThanOrEqual">
      <formula>$O$14</formula>
    </cfRule>
  </conditionalFormatting>
  <conditionalFormatting sqref="V16">
    <cfRule type="cellIs" dxfId="6809" priority="239" stopIfTrue="1" operator="lessThanOrEqual">
      <formula>$O$16</formula>
    </cfRule>
    <cfRule type="cellIs" dxfId="6808" priority="240" stopIfTrue="1" operator="greaterThan">
      <formula>$O$16</formula>
    </cfRule>
  </conditionalFormatting>
  <conditionalFormatting sqref="V15">
    <cfRule type="cellIs" dxfId="6807" priority="236" stopIfTrue="1" operator="lessThanOrEqual">
      <formula>$O$15</formula>
    </cfRule>
    <cfRule type="cellIs" dxfId="6806" priority="237" stopIfTrue="1" operator="greaterThan">
      <formula>$O$15</formula>
    </cfRule>
  </conditionalFormatting>
  <conditionalFormatting sqref="V13">
    <cfRule type="containsBlanks" priority="232" stopIfTrue="1">
      <formula>LEN(TRIM(V13))=0</formula>
    </cfRule>
    <cfRule type="cellIs" dxfId="6805" priority="233" stopIfTrue="1" operator="lessThanOrEqual">
      <formula>$O$13</formula>
    </cfRule>
    <cfRule type="cellIs" dxfId="6804" priority="234" stopIfTrue="1" operator="greaterThan">
      <formula>$O$13</formula>
    </cfRule>
  </conditionalFormatting>
  <conditionalFormatting sqref="V15">
    <cfRule type="containsBlanks" priority="235" stopIfTrue="1">
      <formula>LEN(TRIM(V15))=0</formula>
    </cfRule>
  </conditionalFormatting>
  <conditionalFormatting sqref="V16">
    <cfRule type="containsBlanks" priority="238" stopIfTrue="1">
      <formula>LEN(TRIM(V16))=0</formula>
    </cfRule>
  </conditionalFormatting>
  <conditionalFormatting sqref="V14">
    <cfRule type="cellIs" dxfId="6803" priority="230" stopIfTrue="1" operator="greaterThan">
      <formula>$O$14</formula>
    </cfRule>
    <cfRule type="cellIs" dxfId="6802" priority="231" stopIfTrue="1" operator="lessThanOrEqual">
      <formula>$O$14</formula>
    </cfRule>
  </conditionalFormatting>
  <conditionalFormatting sqref="Q49">
    <cfRule type="cellIs" dxfId="6801" priority="217" operator="lessThan">
      <formula>$O$49</formula>
    </cfRule>
    <cfRule type="cellIs" dxfId="6800" priority="218" operator="greaterThanOrEqual">
      <formula>$O$49</formula>
    </cfRule>
  </conditionalFormatting>
  <conditionalFormatting sqref="Q50">
    <cfRule type="cellIs" dxfId="6799" priority="215" operator="lessThan">
      <formula>$O$50</formula>
    </cfRule>
    <cfRule type="cellIs" dxfId="6798" priority="216" operator="greaterThanOrEqual">
      <formula>$O$50</formula>
    </cfRule>
  </conditionalFormatting>
  <conditionalFormatting sqref="Q53">
    <cfRule type="cellIs" dxfId="6797" priority="213" stopIfTrue="1" operator="greaterThan">
      <formula>$O$53</formula>
    </cfRule>
    <cfRule type="cellIs" dxfId="6796" priority="214" stopIfTrue="1" operator="lessThanOrEqual">
      <formula>$O$53</formula>
    </cfRule>
  </conditionalFormatting>
  <conditionalFormatting sqref="Q54">
    <cfRule type="cellIs" dxfId="6795" priority="211" stopIfTrue="1" operator="lessThan">
      <formula>$O$54</formula>
    </cfRule>
    <cfRule type="cellIs" dxfId="6794" priority="212" stopIfTrue="1" operator="greaterThanOrEqual">
      <formula>$O$54</formula>
    </cfRule>
  </conditionalFormatting>
  <conditionalFormatting sqref="Q55">
    <cfRule type="cellIs" dxfId="6793" priority="209" stopIfTrue="1" operator="lessThan">
      <formula>$O$55</formula>
    </cfRule>
    <cfRule type="cellIs" dxfId="6792" priority="210" stopIfTrue="1" operator="greaterThanOrEqual">
      <formula>$O$55</formula>
    </cfRule>
  </conditionalFormatting>
  <conditionalFormatting sqref="Q51">
    <cfRule type="cellIs" dxfId="6791" priority="207" operator="lessThan">
      <formula>$O$51</formula>
    </cfRule>
    <cfRule type="cellIs" dxfId="6790" priority="208" operator="greaterThanOrEqual">
      <formula>$O$51</formula>
    </cfRule>
  </conditionalFormatting>
  <conditionalFormatting sqref="Q52">
    <cfRule type="cellIs" dxfId="6789" priority="205" operator="lessThan">
      <formula>$O$52</formula>
    </cfRule>
    <cfRule type="cellIs" dxfId="6788" priority="206" operator="greaterThanOrEqual">
      <formula>$O$52</formula>
    </cfRule>
  </conditionalFormatting>
  <conditionalFormatting sqref="R49">
    <cfRule type="cellIs" dxfId="6787" priority="203" operator="lessThan">
      <formula>$O$49</formula>
    </cfRule>
    <cfRule type="cellIs" dxfId="6786" priority="204" operator="greaterThanOrEqual">
      <formula>$O$49</formula>
    </cfRule>
  </conditionalFormatting>
  <conditionalFormatting sqref="R50">
    <cfRule type="cellIs" dxfId="6785" priority="201" operator="lessThan">
      <formula>$O$50</formula>
    </cfRule>
    <cfRule type="cellIs" dxfId="6784" priority="202" operator="greaterThanOrEqual">
      <formula>$O$50</formula>
    </cfRule>
  </conditionalFormatting>
  <conditionalFormatting sqref="R53">
    <cfRule type="cellIs" dxfId="6783" priority="199" stopIfTrue="1" operator="greaterThan">
      <formula>$O$53</formula>
    </cfRule>
    <cfRule type="cellIs" dxfId="6782" priority="200" stopIfTrue="1" operator="lessThanOrEqual">
      <formula>$O$53</formula>
    </cfRule>
  </conditionalFormatting>
  <conditionalFormatting sqref="R54">
    <cfRule type="cellIs" dxfId="6781" priority="197" stopIfTrue="1" operator="lessThan">
      <formula>$O$54</formula>
    </cfRule>
    <cfRule type="cellIs" dxfId="6780" priority="198" stopIfTrue="1" operator="greaterThanOrEqual">
      <formula>$O$54</formula>
    </cfRule>
  </conditionalFormatting>
  <conditionalFormatting sqref="R55">
    <cfRule type="cellIs" dxfId="6779" priority="195" stopIfTrue="1" operator="lessThan">
      <formula>$O$55</formula>
    </cfRule>
    <cfRule type="cellIs" dxfId="6778" priority="196" stopIfTrue="1" operator="greaterThanOrEqual">
      <formula>$O$55</formula>
    </cfRule>
  </conditionalFormatting>
  <conditionalFormatting sqref="R51">
    <cfRule type="cellIs" dxfId="6777" priority="193" operator="lessThan">
      <formula>$O$51</formula>
    </cfRule>
    <cfRule type="cellIs" dxfId="6776" priority="194" operator="greaterThanOrEqual">
      <formula>$O$51</formula>
    </cfRule>
  </conditionalFormatting>
  <conditionalFormatting sqref="R52">
    <cfRule type="cellIs" dxfId="6775" priority="191" operator="lessThan">
      <formula>$O$52</formula>
    </cfRule>
    <cfRule type="cellIs" dxfId="6774" priority="192" operator="greaterThanOrEqual">
      <formula>$O$52</formula>
    </cfRule>
  </conditionalFormatting>
  <conditionalFormatting sqref="S49">
    <cfRule type="cellIs" dxfId="6773" priority="189" operator="lessThan">
      <formula>$O$49</formula>
    </cfRule>
    <cfRule type="cellIs" dxfId="6772" priority="190" operator="greaterThanOrEqual">
      <formula>$O$49</formula>
    </cfRule>
  </conditionalFormatting>
  <conditionalFormatting sqref="S50">
    <cfRule type="cellIs" dxfId="6771" priority="187" operator="lessThan">
      <formula>$O$50</formula>
    </cfRule>
    <cfRule type="cellIs" dxfId="6770" priority="188" operator="greaterThanOrEqual">
      <formula>$O$50</formula>
    </cfRule>
  </conditionalFormatting>
  <conditionalFormatting sqref="S53">
    <cfRule type="cellIs" dxfId="6769" priority="185" stopIfTrue="1" operator="greaterThan">
      <formula>$O$53</formula>
    </cfRule>
    <cfRule type="cellIs" dxfId="6768" priority="186" stopIfTrue="1" operator="lessThanOrEqual">
      <formula>$O$53</formula>
    </cfRule>
  </conditionalFormatting>
  <conditionalFormatting sqref="S54">
    <cfRule type="cellIs" dxfId="6767" priority="183" stopIfTrue="1" operator="lessThan">
      <formula>$O$54</formula>
    </cfRule>
    <cfRule type="cellIs" dxfId="6766" priority="184" stopIfTrue="1" operator="greaterThanOrEqual">
      <formula>$O$54</formula>
    </cfRule>
  </conditionalFormatting>
  <conditionalFormatting sqref="S55">
    <cfRule type="cellIs" dxfId="6765" priority="181" stopIfTrue="1" operator="lessThan">
      <formula>$O$55</formula>
    </cfRule>
    <cfRule type="cellIs" dxfId="6764" priority="182" stopIfTrue="1" operator="greaterThanOrEqual">
      <formula>$O$55</formula>
    </cfRule>
  </conditionalFormatting>
  <conditionalFormatting sqref="S51">
    <cfRule type="cellIs" dxfId="6763" priority="179" operator="lessThan">
      <formula>$O$51</formula>
    </cfRule>
    <cfRule type="cellIs" dxfId="6762" priority="180" operator="greaterThanOrEqual">
      <formula>$O$51</formula>
    </cfRule>
  </conditionalFormatting>
  <conditionalFormatting sqref="S52">
    <cfRule type="cellIs" dxfId="6761" priority="177" operator="lessThan">
      <formula>$O$52</formula>
    </cfRule>
    <cfRule type="cellIs" dxfId="6760" priority="178" operator="greaterThanOrEqual">
      <formula>$O$52</formula>
    </cfRule>
  </conditionalFormatting>
  <conditionalFormatting sqref="T49">
    <cfRule type="cellIs" dxfId="6759" priority="175" operator="lessThan">
      <formula>$O$49</formula>
    </cfRule>
    <cfRule type="cellIs" dxfId="6758" priority="176" operator="greaterThanOrEqual">
      <formula>$O$49</formula>
    </cfRule>
  </conditionalFormatting>
  <conditionalFormatting sqref="T50">
    <cfRule type="cellIs" dxfId="6757" priority="173" operator="lessThan">
      <formula>$O$50</formula>
    </cfRule>
    <cfRule type="cellIs" dxfId="6756" priority="174" operator="greaterThanOrEqual">
      <formula>$O$50</formula>
    </cfRule>
  </conditionalFormatting>
  <conditionalFormatting sqref="T53">
    <cfRule type="cellIs" dxfId="6755" priority="171" stopIfTrue="1" operator="greaterThan">
      <formula>$O$53</formula>
    </cfRule>
    <cfRule type="cellIs" dxfId="6754" priority="172" stopIfTrue="1" operator="lessThanOrEqual">
      <formula>$O$53</formula>
    </cfRule>
  </conditionalFormatting>
  <conditionalFormatting sqref="T54">
    <cfRule type="cellIs" dxfId="6753" priority="169" stopIfTrue="1" operator="lessThan">
      <formula>$O$54</formula>
    </cfRule>
    <cfRule type="cellIs" dxfId="6752" priority="170" stopIfTrue="1" operator="greaterThanOrEqual">
      <formula>$O$54</formula>
    </cfRule>
  </conditionalFormatting>
  <conditionalFormatting sqref="T55">
    <cfRule type="cellIs" dxfId="6751" priority="167" stopIfTrue="1" operator="lessThan">
      <formula>$O$55</formula>
    </cfRule>
    <cfRule type="cellIs" dxfId="6750" priority="168" stopIfTrue="1" operator="greaterThanOrEqual">
      <formula>$O$55</formula>
    </cfRule>
  </conditionalFormatting>
  <conditionalFormatting sqref="T51">
    <cfRule type="cellIs" dxfId="6749" priority="165" operator="lessThan">
      <formula>$O$51</formula>
    </cfRule>
    <cfRule type="cellIs" dxfId="6748" priority="166" operator="greaterThanOrEqual">
      <formula>$O$51</formula>
    </cfRule>
  </conditionalFormatting>
  <conditionalFormatting sqref="T52">
    <cfRule type="cellIs" dxfId="6747" priority="163" operator="lessThan">
      <formula>$O$52</formula>
    </cfRule>
    <cfRule type="cellIs" dxfId="6746" priority="164" operator="greaterThanOrEqual">
      <formula>$O$52</formula>
    </cfRule>
  </conditionalFormatting>
  <conditionalFormatting sqref="U49">
    <cfRule type="cellIs" dxfId="6745" priority="161" operator="lessThan">
      <formula>$O$49</formula>
    </cfRule>
    <cfRule type="cellIs" dxfId="6744" priority="162" operator="greaterThanOrEqual">
      <formula>$O$49</formula>
    </cfRule>
  </conditionalFormatting>
  <conditionalFormatting sqref="U50">
    <cfRule type="cellIs" dxfId="6743" priority="159" operator="lessThan">
      <formula>$O$50</formula>
    </cfRule>
    <cfRule type="cellIs" dxfId="6742" priority="160" operator="greaterThanOrEqual">
      <formula>$O$50</formula>
    </cfRule>
  </conditionalFormatting>
  <conditionalFormatting sqref="U53">
    <cfRule type="cellIs" dxfId="6741" priority="157" stopIfTrue="1" operator="greaterThan">
      <formula>$O$53</formula>
    </cfRule>
    <cfRule type="cellIs" dxfId="6740" priority="158" stopIfTrue="1" operator="lessThanOrEqual">
      <formula>$O$53</formula>
    </cfRule>
  </conditionalFormatting>
  <conditionalFormatting sqref="U54">
    <cfRule type="cellIs" dxfId="6739" priority="155" stopIfTrue="1" operator="lessThan">
      <formula>$O$54</formula>
    </cfRule>
    <cfRule type="cellIs" dxfId="6738" priority="156" stopIfTrue="1" operator="greaterThanOrEqual">
      <formula>$O$54</formula>
    </cfRule>
  </conditionalFormatting>
  <conditionalFormatting sqref="U55">
    <cfRule type="cellIs" dxfId="6737" priority="153" stopIfTrue="1" operator="lessThan">
      <formula>$O$55</formula>
    </cfRule>
    <cfRule type="cellIs" dxfId="6736" priority="154" stopIfTrue="1" operator="greaterThanOrEqual">
      <formula>$O$55</formula>
    </cfRule>
  </conditionalFormatting>
  <conditionalFormatting sqref="U51">
    <cfRule type="cellIs" dxfId="6735" priority="151" operator="lessThan">
      <formula>$O$51</formula>
    </cfRule>
    <cfRule type="cellIs" dxfId="6734" priority="152" operator="greaterThanOrEqual">
      <formula>$O$51</formula>
    </cfRule>
  </conditionalFormatting>
  <conditionalFormatting sqref="U52">
    <cfRule type="cellIs" dxfId="6733" priority="149" operator="lessThan">
      <formula>$O$52</formula>
    </cfRule>
    <cfRule type="cellIs" dxfId="6732" priority="150" operator="greaterThanOrEqual">
      <formula>$O$52</formula>
    </cfRule>
  </conditionalFormatting>
  <conditionalFormatting sqref="V49">
    <cfRule type="cellIs" dxfId="6731" priority="147" operator="lessThan">
      <formula>$O$49</formula>
    </cfRule>
    <cfRule type="cellIs" dxfId="6730" priority="148" operator="greaterThanOrEqual">
      <formula>$O$49</formula>
    </cfRule>
  </conditionalFormatting>
  <conditionalFormatting sqref="V50">
    <cfRule type="cellIs" dxfId="6729" priority="145" operator="lessThan">
      <formula>$O$50</formula>
    </cfRule>
    <cfRule type="cellIs" dxfId="6728" priority="146" operator="greaterThanOrEqual">
      <formula>$O$50</formula>
    </cfRule>
  </conditionalFormatting>
  <conditionalFormatting sqref="V53">
    <cfRule type="cellIs" dxfId="6727" priority="143" stopIfTrue="1" operator="greaterThan">
      <formula>$O$53</formula>
    </cfRule>
    <cfRule type="cellIs" dxfId="6726" priority="144" stopIfTrue="1" operator="lessThanOrEqual">
      <formula>$O$53</formula>
    </cfRule>
  </conditionalFormatting>
  <conditionalFormatting sqref="V54">
    <cfRule type="cellIs" dxfId="6725" priority="141" stopIfTrue="1" operator="lessThan">
      <formula>$O$54</formula>
    </cfRule>
    <cfRule type="cellIs" dxfId="6724" priority="142" stopIfTrue="1" operator="greaterThanOrEqual">
      <formula>$O$54</formula>
    </cfRule>
  </conditionalFormatting>
  <conditionalFormatting sqref="V55">
    <cfRule type="cellIs" dxfId="6723" priority="139" stopIfTrue="1" operator="lessThan">
      <formula>$O$55</formula>
    </cfRule>
    <cfRule type="cellIs" dxfId="6722" priority="140" stopIfTrue="1" operator="greaterThanOrEqual">
      <formula>$O$55</formula>
    </cfRule>
  </conditionalFormatting>
  <conditionalFormatting sqref="V51">
    <cfRule type="cellIs" dxfId="6721" priority="137" operator="lessThan">
      <formula>$O$51</formula>
    </cfRule>
    <cfRule type="cellIs" dxfId="6720" priority="138" operator="greaterThanOrEqual">
      <formula>$O$51</formula>
    </cfRule>
  </conditionalFormatting>
  <conditionalFormatting sqref="V52">
    <cfRule type="cellIs" dxfId="6719" priority="135" operator="lessThan">
      <formula>$O$52</formula>
    </cfRule>
    <cfRule type="cellIs" dxfId="6718" priority="136" operator="greaterThanOrEqual">
      <formula>$O$52</formula>
    </cfRule>
  </conditionalFormatting>
  <conditionalFormatting sqref="W5">
    <cfRule type="containsBlanks" priority="132" stopIfTrue="1">
      <formula>LEN(TRIM(W5))=0</formula>
    </cfRule>
    <cfRule type="cellIs" dxfId="6717" priority="133" stopIfTrue="1" operator="lessThanOrEqual">
      <formula>$O5</formula>
    </cfRule>
    <cfRule type="cellIs" dxfId="6716" priority="134" stopIfTrue="1" operator="greaterThan">
      <formula>$O5</formula>
    </cfRule>
  </conditionalFormatting>
  <conditionalFormatting sqref="W6">
    <cfRule type="containsBlanks" priority="129" stopIfTrue="1">
      <formula>LEN(TRIM(W6))=0</formula>
    </cfRule>
    <cfRule type="cellIs" dxfId="6715" priority="130" stopIfTrue="1" operator="lessThanOrEqual">
      <formula>$O6</formula>
    </cfRule>
    <cfRule type="cellIs" dxfId="6714" priority="131" stopIfTrue="1" operator="greaterThan">
      <formula>$O6</formula>
    </cfRule>
  </conditionalFormatting>
  <conditionalFormatting sqref="W11">
    <cfRule type="containsBlanks" priority="126" stopIfTrue="1">
      <formula>LEN(TRIM(W11))=0</formula>
    </cfRule>
    <cfRule type="cellIs" dxfId="6713" priority="127" stopIfTrue="1" operator="lessThanOrEqual">
      <formula>$O$11</formula>
    </cfRule>
    <cfRule type="cellIs" dxfId="6712" priority="128" stopIfTrue="1" operator="greaterThan">
      <formula>$O$11</formula>
    </cfRule>
  </conditionalFormatting>
  <conditionalFormatting sqref="W7">
    <cfRule type="containsBlanks" priority="120" stopIfTrue="1">
      <formula>LEN(TRIM(W7))=0</formula>
    </cfRule>
    <cfRule type="cellIs" dxfId="6711" priority="121" stopIfTrue="1" operator="lessThanOrEqual">
      <formula>$O7</formula>
    </cfRule>
    <cfRule type="cellIs" dxfId="6710" priority="122" stopIfTrue="1" operator="greaterThan">
      <formula>$O7</formula>
    </cfRule>
  </conditionalFormatting>
  <conditionalFormatting sqref="W8">
    <cfRule type="containsBlanks" priority="123" stopIfTrue="1">
      <formula>LEN(TRIM(W8))=0</formula>
    </cfRule>
    <cfRule type="cellIs" dxfId="6709" priority="124" stopIfTrue="1" operator="lessThanOrEqual">
      <formula>$O$8</formula>
    </cfRule>
    <cfRule type="cellIs" dxfId="6708" priority="125" stopIfTrue="1" operator="greaterThan">
      <formula>$O$8</formula>
    </cfRule>
  </conditionalFormatting>
  <conditionalFormatting sqref="W10">
    <cfRule type="containsBlanks" priority="114" stopIfTrue="1">
      <formula>LEN(TRIM(W10))=0</formula>
    </cfRule>
    <cfRule type="cellIs" dxfId="6707" priority="115" stopIfTrue="1" operator="lessThanOrEqual">
      <formula>$O10</formula>
    </cfRule>
    <cfRule type="cellIs" dxfId="6706" priority="116" stopIfTrue="1" operator="greaterThan">
      <formula>$O10</formula>
    </cfRule>
  </conditionalFormatting>
  <conditionalFormatting sqref="W21">
    <cfRule type="containsBlanks" priority="88" stopIfTrue="1">
      <formula>LEN(TRIM(W21))=0</formula>
    </cfRule>
    <cfRule type="cellIs" dxfId="6705" priority="101" stopIfTrue="1" operator="lessThanOrEqual">
      <formula>$O$21</formula>
    </cfRule>
    <cfRule type="cellIs" dxfId="6704" priority="102" stopIfTrue="1" operator="greaterThan">
      <formula>$O$21</formula>
    </cfRule>
  </conditionalFormatting>
  <conditionalFormatting sqref="W22">
    <cfRule type="containsBlanks" priority="87" stopIfTrue="1">
      <formula>LEN(TRIM(W22))=0</formula>
    </cfRule>
    <cfRule type="cellIs" dxfId="6703" priority="99" stopIfTrue="1" operator="lessThan">
      <formula>$O$22</formula>
    </cfRule>
    <cfRule type="cellIs" dxfId="6702" priority="100" stopIfTrue="1" operator="greaterThanOrEqual">
      <formula>$O$22</formula>
    </cfRule>
  </conditionalFormatting>
  <conditionalFormatting sqref="W23">
    <cfRule type="containsBlanks" priority="86" stopIfTrue="1">
      <formula>LEN(TRIM(W23))=0</formula>
    </cfRule>
    <cfRule type="cellIs" dxfId="6701" priority="97" stopIfTrue="1" operator="lessThanOrEqual">
      <formula>$O$23</formula>
    </cfRule>
    <cfRule type="cellIs" dxfId="6700" priority="98" stopIfTrue="1" operator="greaterThan">
      <formula>$O$23</formula>
    </cfRule>
  </conditionalFormatting>
  <conditionalFormatting sqref="W24">
    <cfRule type="containsBlanks" priority="85" stopIfTrue="1">
      <formula>LEN(TRIM(W24))=0</formula>
    </cfRule>
    <cfRule type="cellIs" dxfId="6699" priority="95" stopIfTrue="1" operator="lessThan">
      <formula>$O$24</formula>
    </cfRule>
    <cfRule type="cellIs" dxfId="6698" priority="96" stopIfTrue="1" operator="greaterThanOrEqual">
      <formula>$O$24</formula>
    </cfRule>
  </conditionalFormatting>
  <conditionalFormatting sqref="W19">
    <cfRule type="containsBlanks" priority="90" stopIfTrue="1">
      <formula>LEN(TRIM(W19))=0</formula>
    </cfRule>
    <cfRule type="cellIs" dxfId="6697" priority="93" stopIfTrue="1" operator="lessThanOrEqual">
      <formula>$O$19</formula>
    </cfRule>
    <cfRule type="cellIs" dxfId="6696" priority="94" stopIfTrue="1" operator="greaterThan">
      <formula>$O$19</formula>
    </cfRule>
  </conditionalFormatting>
  <conditionalFormatting sqref="W20">
    <cfRule type="containsBlanks" priority="89" stopIfTrue="1">
      <formula>LEN(TRIM(W20))=0</formula>
    </cfRule>
    <cfRule type="cellIs" dxfId="6695" priority="91" stopIfTrue="1" operator="lessThan">
      <formula>$O$20</formula>
    </cfRule>
    <cfRule type="cellIs" dxfId="6694" priority="92" stopIfTrue="1" operator="greaterThanOrEqual">
      <formula>$O$20</formula>
    </cfRule>
  </conditionalFormatting>
  <conditionalFormatting sqref="W25">
    <cfRule type="containsBlanks" priority="82" stopIfTrue="1">
      <formula>LEN(TRIM(W25))=0</formula>
    </cfRule>
    <cfRule type="cellIs" dxfId="6693" priority="83" stopIfTrue="1" operator="lessThanOrEqual">
      <formula>$O$25</formula>
    </cfRule>
    <cfRule type="cellIs" dxfId="6692" priority="84" stopIfTrue="1" operator="greaterThan">
      <formula>$O$25</formula>
    </cfRule>
  </conditionalFormatting>
  <conditionalFormatting sqref="W16">
    <cfRule type="cellIs" dxfId="6691" priority="80" stopIfTrue="1" operator="lessThanOrEqual">
      <formula>$O$16</formula>
    </cfRule>
    <cfRule type="cellIs" dxfId="6690" priority="81" stopIfTrue="1" operator="greaterThan">
      <formula>$O$16</formula>
    </cfRule>
  </conditionalFormatting>
  <conditionalFormatting sqref="W15">
    <cfRule type="cellIs" dxfId="6689" priority="77" stopIfTrue="1" operator="lessThanOrEqual">
      <formula>$O$15</formula>
    </cfRule>
    <cfRule type="cellIs" dxfId="6688" priority="78" stopIfTrue="1" operator="greaterThan">
      <formula>$O$15</formula>
    </cfRule>
  </conditionalFormatting>
  <conditionalFormatting sqref="W13">
    <cfRule type="containsBlanks" priority="73" stopIfTrue="1">
      <formula>LEN(TRIM(W13))=0</formula>
    </cfRule>
    <cfRule type="cellIs" dxfId="6687" priority="74" stopIfTrue="1" operator="lessThanOrEqual">
      <formula>$O$13</formula>
    </cfRule>
    <cfRule type="cellIs" dxfId="6686" priority="75" stopIfTrue="1" operator="greaterThan">
      <formula>$O$13</formula>
    </cfRule>
  </conditionalFormatting>
  <conditionalFormatting sqref="W15">
    <cfRule type="containsBlanks" priority="76" stopIfTrue="1">
      <formula>LEN(TRIM(W15))=0</formula>
    </cfRule>
  </conditionalFormatting>
  <conditionalFormatting sqref="W16">
    <cfRule type="containsBlanks" priority="79" stopIfTrue="1">
      <formula>LEN(TRIM(W16))=0</formula>
    </cfRule>
  </conditionalFormatting>
  <conditionalFormatting sqref="W14">
    <cfRule type="cellIs" dxfId="6685" priority="71" stopIfTrue="1" operator="greaterThan">
      <formula>$O$14</formula>
    </cfRule>
    <cfRule type="cellIs" dxfId="6684" priority="72" stopIfTrue="1" operator="lessThanOrEqual">
      <formula>$O$14</formula>
    </cfRule>
  </conditionalFormatting>
  <conditionalFormatting sqref="W30">
    <cfRule type="containsBlanks" priority="62" stopIfTrue="1">
      <formula>LEN(TRIM(W30))=0</formula>
    </cfRule>
    <cfRule type="cellIs" dxfId="6683" priority="67" stopIfTrue="1" operator="greaterThanOrEqual">
      <formula>$O$30</formula>
    </cfRule>
    <cfRule type="cellIs" dxfId="6682" priority="68" stopIfTrue="1" operator="lessThan">
      <formula>$O$30</formula>
    </cfRule>
  </conditionalFormatting>
  <conditionalFormatting sqref="W29">
    <cfRule type="containsBlanks" priority="63" stopIfTrue="1">
      <formula>LEN(TRIM(W29))=0</formula>
    </cfRule>
    <cfRule type="cellIs" dxfId="6681" priority="65" stopIfTrue="1" operator="greaterThanOrEqual">
      <formula>$O$29</formula>
    </cfRule>
    <cfRule type="cellIs" dxfId="6680" priority="66" stopIfTrue="1" operator="lessThan">
      <formula>$O$29</formula>
    </cfRule>
  </conditionalFormatting>
  <conditionalFormatting sqref="W27">
    <cfRule type="containsBlanks" priority="64" stopIfTrue="1">
      <formula>LEN(TRIM(W27))=0</formula>
    </cfRule>
    <cfRule type="cellIs" dxfId="6679" priority="69" stopIfTrue="1" operator="greaterThanOrEqual">
      <formula>$O$27</formula>
    </cfRule>
    <cfRule type="cellIs" dxfId="6678" priority="70" stopIfTrue="1" operator="lessThan">
      <formula>$O$27</formula>
    </cfRule>
  </conditionalFormatting>
  <conditionalFormatting sqref="W32">
    <cfRule type="containsBlanks" priority="59" stopIfTrue="1">
      <formula>LEN(TRIM(W32))=0</formula>
    </cfRule>
    <cfRule type="cellIs" dxfId="6677" priority="60" stopIfTrue="1" operator="greaterThanOrEqual">
      <formula>$O$32</formula>
    </cfRule>
    <cfRule type="cellIs" dxfId="6676" priority="61" stopIfTrue="1" operator="lessThan">
      <formula>$O$32</formula>
    </cfRule>
  </conditionalFormatting>
  <conditionalFormatting sqref="W28">
    <cfRule type="containsBlanks" priority="56" stopIfTrue="1">
      <formula>LEN(TRIM(W28))=0</formula>
    </cfRule>
    <cfRule type="cellIs" dxfId="6675" priority="57" stopIfTrue="1" operator="greaterThanOrEqual">
      <formula>$O$28</formula>
    </cfRule>
    <cfRule type="cellIs" dxfId="6674" priority="58" stopIfTrue="1" operator="lessThan">
      <formula>$O$28</formula>
    </cfRule>
  </conditionalFormatting>
  <conditionalFormatting sqref="W31">
    <cfRule type="containsBlanks" priority="53" stopIfTrue="1">
      <formula>LEN(TRIM(W31))=0</formula>
    </cfRule>
    <cfRule type="cellIs" dxfId="6673" priority="54" stopIfTrue="1" operator="greaterThanOrEqual">
      <formula>$O$31</formula>
    </cfRule>
    <cfRule type="cellIs" dxfId="6672" priority="55" stopIfTrue="1" operator="lessThan">
      <formula>$O$31</formula>
    </cfRule>
  </conditionalFormatting>
  <conditionalFormatting sqref="W39">
    <cfRule type="containsBlanks" priority="50" stopIfTrue="1">
      <formula>LEN(TRIM(W39))=0</formula>
    </cfRule>
    <cfRule type="cellIs" dxfId="6671" priority="51" stopIfTrue="1" operator="greaterThan">
      <formula>$O$39</formula>
    </cfRule>
    <cfRule type="cellIs" dxfId="6670" priority="52" stopIfTrue="1" operator="lessThanOrEqual">
      <formula>$O$39</formula>
    </cfRule>
  </conditionalFormatting>
  <conditionalFormatting sqref="W34">
    <cfRule type="cellIs" dxfId="6669" priority="48" operator="greaterThan">
      <formula>$O$34</formula>
    </cfRule>
    <cfRule type="cellIs" dxfId="6668" priority="49" operator="lessThanOrEqual">
      <formula>$O$34</formula>
    </cfRule>
  </conditionalFormatting>
  <conditionalFormatting sqref="W35">
    <cfRule type="cellIs" dxfId="6667" priority="47" stopIfTrue="1" operator="lessThanOrEqual">
      <formula>$O$35</formula>
    </cfRule>
  </conditionalFormatting>
  <conditionalFormatting sqref="W35">
    <cfRule type="cellIs" dxfId="6666" priority="46" stopIfTrue="1" operator="greaterThan">
      <formula>$O$35</formula>
    </cfRule>
  </conditionalFormatting>
  <conditionalFormatting sqref="W36">
    <cfRule type="cellIs" dxfId="6665" priority="45" stopIfTrue="1" operator="greaterThanOrEqual">
      <formula>$O$36</formula>
    </cfRule>
  </conditionalFormatting>
  <conditionalFormatting sqref="W36">
    <cfRule type="cellIs" dxfId="6664" priority="44" stopIfTrue="1" operator="lessThan">
      <formula>$O$36</formula>
    </cfRule>
  </conditionalFormatting>
  <conditionalFormatting sqref="W37">
    <cfRule type="containsBlanks" priority="41" stopIfTrue="1">
      <formula>LEN(TRIM(W37))=0</formula>
    </cfRule>
    <cfRule type="cellIs" dxfId="6663" priority="42" stopIfTrue="1" operator="greaterThanOrEqual">
      <formula>$O$37</formula>
    </cfRule>
    <cfRule type="cellIs" dxfId="6662" priority="43" stopIfTrue="1" operator="lessThan">
      <formula>$O$37</formula>
    </cfRule>
  </conditionalFormatting>
  <conditionalFormatting sqref="W38">
    <cfRule type="cellIs" dxfId="6661" priority="40" stopIfTrue="1" operator="greaterThanOrEqual">
      <formula>$O$38</formula>
    </cfRule>
  </conditionalFormatting>
  <conditionalFormatting sqref="W38">
    <cfRule type="cellIs" dxfId="6660" priority="39" stopIfTrue="1" operator="lessThan">
      <formula>$O$38</formula>
    </cfRule>
  </conditionalFormatting>
  <conditionalFormatting sqref="W40">
    <cfRule type="containsBlanks" priority="36" stopIfTrue="1">
      <formula>LEN(TRIM(W40))=0</formula>
    </cfRule>
    <cfRule type="cellIs" dxfId="6659" priority="37" stopIfTrue="1" operator="lessThanOrEqual">
      <formula>$O$40</formula>
    </cfRule>
    <cfRule type="cellIs" dxfId="6658" priority="38" stopIfTrue="1" operator="greaterThan">
      <formula>$O$40</formula>
    </cfRule>
  </conditionalFormatting>
  <conditionalFormatting sqref="W41">
    <cfRule type="containsBlanks" priority="33" stopIfTrue="1">
      <formula>LEN(TRIM(W41))=0</formula>
    </cfRule>
    <cfRule type="cellIs" dxfId="6657" priority="34" stopIfTrue="1" operator="lessThanOrEqual">
      <formula>$O$41</formula>
    </cfRule>
    <cfRule type="cellIs" dxfId="6656" priority="35" stopIfTrue="1" operator="greaterThan">
      <formula>$O$41</formula>
    </cfRule>
  </conditionalFormatting>
  <conditionalFormatting sqref="W42">
    <cfRule type="containsBlanks" priority="30" stopIfTrue="1">
      <formula>LEN(TRIM(W42))=0</formula>
    </cfRule>
    <cfRule type="cellIs" dxfId="6655" priority="31" stopIfTrue="1" operator="lessThanOrEqual">
      <formula>$O$42</formula>
    </cfRule>
    <cfRule type="cellIs" dxfId="6654" priority="32" stopIfTrue="1" operator="greaterThan">
      <formula>$O$42</formula>
    </cfRule>
  </conditionalFormatting>
  <conditionalFormatting sqref="W43">
    <cfRule type="containsBlanks" priority="27" stopIfTrue="1">
      <formula>LEN(TRIM(W43))=0</formula>
    </cfRule>
    <cfRule type="cellIs" dxfId="6653" priority="28" stopIfTrue="1" operator="greaterThanOrEqual">
      <formula>$O$43</formula>
    </cfRule>
    <cfRule type="cellIs" dxfId="6652" priority="29" stopIfTrue="1" operator="lessThan">
      <formula>$O$43</formula>
    </cfRule>
  </conditionalFormatting>
  <conditionalFormatting sqref="W45">
    <cfRule type="containsBlanks" priority="20" stopIfTrue="1">
      <formula>LEN(TRIM(W45))=0</formula>
    </cfRule>
    <cfRule type="cellIs" dxfId="6651" priority="21" stopIfTrue="1" operator="greaterThanOrEqual">
      <formula>$O$45</formula>
    </cfRule>
    <cfRule type="cellIs" dxfId="6650" priority="22" stopIfTrue="1" operator="lessThan">
      <formula>$O$45</formula>
    </cfRule>
  </conditionalFormatting>
  <conditionalFormatting sqref="W46">
    <cfRule type="containsBlanks" priority="19" stopIfTrue="1">
      <formula>LEN(TRIM(W46))=0</formula>
    </cfRule>
    <cfRule type="cellIs" dxfId="6649" priority="25" stopIfTrue="1" operator="greaterThan">
      <formula>$O$46</formula>
    </cfRule>
    <cfRule type="cellIs" dxfId="6648" priority="26" stopIfTrue="1" operator="lessThanOrEqual">
      <formula>$O$46</formula>
    </cfRule>
  </conditionalFormatting>
  <conditionalFormatting sqref="W47">
    <cfRule type="containsBlanks" priority="18" stopIfTrue="1">
      <formula>LEN(TRIM(W47))=0</formula>
    </cfRule>
    <cfRule type="cellIs" dxfId="6647" priority="23" stopIfTrue="1" operator="greaterThanOrEqual">
      <formula>$O$47</formula>
    </cfRule>
    <cfRule type="cellIs" dxfId="6646" priority="24" stopIfTrue="1" operator="lessThan">
      <formula>$O$47</formula>
    </cfRule>
  </conditionalFormatting>
  <conditionalFormatting sqref="W49">
    <cfRule type="cellIs" dxfId="6645" priority="16" operator="lessThan">
      <formula>$O$49</formula>
    </cfRule>
    <cfRule type="cellIs" dxfId="6644" priority="17" operator="greaterThanOrEqual">
      <formula>$O$49</formula>
    </cfRule>
  </conditionalFormatting>
  <conditionalFormatting sqref="W50">
    <cfRule type="cellIs" dxfId="6643" priority="14" operator="lessThan">
      <formula>$O$50</formula>
    </cfRule>
    <cfRule type="cellIs" dxfId="6642" priority="15" operator="greaterThanOrEqual">
      <formula>$O$50</formula>
    </cfRule>
  </conditionalFormatting>
  <conditionalFormatting sqref="W53">
    <cfRule type="cellIs" dxfId="6641" priority="12" stopIfTrue="1" operator="greaterThan">
      <formula>$O$53</formula>
    </cfRule>
    <cfRule type="cellIs" dxfId="6640" priority="13" stopIfTrue="1" operator="lessThanOrEqual">
      <formula>$O$53</formula>
    </cfRule>
  </conditionalFormatting>
  <conditionalFormatting sqref="W54">
    <cfRule type="cellIs" dxfId="6639" priority="10" stopIfTrue="1" operator="lessThan">
      <formula>$O$54</formula>
    </cfRule>
    <cfRule type="cellIs" dxfId="6638" priority="11" stopIfTrue="1" operator="greaterThanOrEqual">
      <formula>$O$54</formula>
    </cfRule>
  </conditionalFormatting>
  <conditionalFormatting sqref="W55">
    <cfRule type="cellIs" dxfId="6637" priority="8" stopIfTrue="1" operator="lessThan">
      <formula>$O$55</formula>
    </cfRule>
    <cfRule type="cellIs" dxfId="6636" priority="9" stopIfTrue="1" operator="greaterThanOrEqual">
      <formula>$O$55</formula>
    </cfRule>
  </conditionalFormatting>
  <conditionalFormatting sqref="W51">
    <cfRule type="cellIs" dxfId="6635" priority="6" operator="lessThan">
      <formula>$O$51</formula>
    </cfRule>
    <cfRule type="cellIs" dxfId="6634" priority="7" operator="greaterThanOrEqual">
      <formula>$O$51</formula>
    </cfRule>
  </conditionalFormatting>
  <conditionalFormatting sqref="W52">
    <cfRule type="cellIs" dxfId="6633" priority="4" operator="lessThan">
      <formula>$O$52</formula>
    </cfRule>
    <cfRule type="cellIs" dxfId="6632" priority="5" operator="greaterThanOrEqual">
      <formula>$O$52</formula>
    </cfRule>
  </conditionalFormatting>
  <conditionalFormatting sqref="R9:W9">
    <cfRule type="containsBlanks" priority="1" stopIfTrue="1">
      <formula>LEN(TRIM(R9))=0</formula>
    </cfRule>
    <cfRule type="cellIs" dxfId="6631" priority="2" stopIfTrue="1" operator="greaterThanOrEqual">
      <formula>$B$9</formula>
    </cfRule>
    <cfRule type="cellIs" dxfId="6630" priority="3" stopIfTrue="1" operator="lessThan">
      <formula>$B$9</formula>
    </cfRule>
  </conditionalFormatting>
  <dataValidations disablePrompts="1" count="14">
    <dataValidation type="list" errorStyle="information" allowBlank="1" showInputMessage="1" showErrorMessage="1" error="Enter Leading or Lagging" prompt="Leading or Lagging" sqref="D65542:D65591 JA65542:JA65591 SW65542:SW65591 ACS65542:ACS65591 AMO65542:AMO65591 AWK65542:AWK65591 BGG65542:BGG65591 BQC65542:BQC65591 BZY65542:BZY65591 CJU65542:CJU65591 CTQ65542:CTQ65591 DDM65542:DDM65591 DNI65542:DNI65591 DXE65542:DXE65591 EHA65542:EHA65591 EQW65542:EQW65591 FAS65542:FAS65591 FKO65542:FKO65591 FUK65542:FUK65591 GEG65542:GEG65591 GOC65542:GOC65591 GXY65542:GXY65591 HHU65542:HHU65591 HRQ65542:HRQ65591 IBM65542:IBM65591 ILI65542:ILI65591 IVE65542:IVE65591 JFA65542:JFA65591 JOW65542:JOW65591 JYS65542:JYS65591 KIO65542:KIO65591 KSK65542:KSK65591 LCG65542:LCG65591 LMC65542:LMC65591 LVY65542:LVY65591 MFU65542:MFU65591 MPQ65542:MPQ65591 MZM65542:MZM65591 NJI65542:NJI65591 NTE65542:NTE65591 ODA65542:ODA65591 OMW65542:OMW65591 OWS65542:OWS65591 PGO65542:PGO65591 PQK65542:PQK65591 QAG65542:QAG65591 QKC65542:QKC65591 QTY65542:QTY65591 RDU65542:RDU65591 RNQ65542:RNQ65591 RXM65542:RXM65591 SHI65542:SHI65591 SRE65542:SRE65591 TBA65542:TBA65591 TKW65542:TKW65591 TUS65542:TUS65591 UEO65542:UEO65591 UOK65542:UOK65591 UYG65542:UYG65591 VIC65542:VIC65591 VRY65542:VRY65591 WBU65542:WBU65591 WLQ65542:WLQ65591 WVM65542:WVM65591 D131078:D131127 JA131078:JA131127 SW131078:SW131127 ACS131078:ACS131127 AMO131078:AMO131127 AWK131078:AWK131127 BGG131078:BGG131127 BQC131078:BQC131127 BZY131078:BZY131127 CJU131078:CJU131127 CTQ131078:CTQ131127 DDM131078:DDM131127 DNI131078:DNI131127 DXE131078:DXE131127 EHA131078:EHA131127 EQW131078:EQW131127 FAS131078:FAS131127 FKO131078:FKO131127 FUK131078:FUK131127 GEG131078:GEG131127 GOC131078:GOC131127 GXY131078:GXY131127 HHU131078:HHU131127 HRQ131078:HRQ131127 IBM131078:IBM131127 ILI131078:ILI131127 IVE131078:IVE131127 JFA131078:JFA131127 JOW131078:JOW131127 JYS131078:JYS131127 KIO131078:KIO131127 KSK131078:KSK131127 LCG131078:LCG131127 LMC131078:LMC131127 LVY131078:LVY131127 MFU131078:MFU131127 MPQ131078:MPQ131127 MZM131078:MZM131127 NJI131078:NJI131127 NTE131078:NTE131127 ODA131078:ODA131127 OMW131078:OMW131127 OWS131078:OWS131127 PGO131078:PGO131127 PQK131078:PQK131127 QAG131078:QAG131127 QKC131078:QKC131127 QTY131078:QTY131127 RDU131078:RDU131127 RNQ131078:RNQ131127 RXM131078:RXM131127 SHI131078:SHI131127 SRE131078:SRE131127 TBA131078:TBA131127 TKW131078:TKW131127 TUS131078:TUS131127 UEO131078:UEO131127 UOK131078:UOK131127 UYG131078:UYG131127 VIC131078:VIC131127 VRY131078:VRY131127 WBU131078:WBU131127 WLQ131078:WLQ131127 WVM131078:WVM131127 D196614:D196663 JA196614:JA196663 SW196614:SW196663 ACS196614:ACS196663 AMO196614:AMO196663 AWK196614:AWK196663 BGG196614:BGG196663 BQC196614:BQC196663 BZY196614:BZY196663 CJU196614:CJU196663 CTQ196614:CTQ196663 DDM196614:DDM196663 DNI196614:DNI196663 DXE196614:DXE196663 EHA196614:EHA196663 EQW196614:EQW196663 FAS196614:FAS196663 FKO196614:FKO196663 FUK196614:FUK196663 GEG196614:GEG196663 GOC196614:GOC196663 GXY196614:GXY196663 HHU196614:HHU196663 HRQ196614:HRQ196663 IBM196614:IBM196663 ILI196614:ILI196663 IVE196614:IVE196663 JFA196614:JFA196663 JOW196614:JOW196663 JYS196614:JYS196663 KIO196614:KIO196663 KSK196614:KSK196663 LCG196614:LCG196663 LMC196614:LMC196663 LVY196614:LVY196663 MFU196614:MFU196663 MPQ196614:MPQ196663 MZM196614:MZM196663 NJI196614:NJI196663 NTE196614:NTE196663 ODA196614:ODA196663 OMW196614:OMW196663 OWS196614:OWS196663 PGO196614:PGO196663 PQK196614:PQK196663 QAG196614:QAG196663 QKC196614:QKC196663 QTY196614:QTY196663 RDU196614:RDU196663 RNQ196614:RNQ196663 RXM196614:RXM196663 SHI196614:SHI196663 SRE196614:SRE196663 TBA196614:TBA196663 TKW196614:TKW196663 TUS196614:TUS196663 UEO196614:UEO196663 UOK196614:UOK196663 UYG196614:UYG196663 VIC196614:VIC196663 VRY196614:VRY196663 WBU196614:WBU196663 WLQ196614:WLQ196663 WVM196614:WVM196663 D262150:D262199 JA262150:JA262199 SW262150:SW262199 ACS262150:ACS262199 AMO262150:AMO262199 AWK262150:AWK262199 BGG262150:BGG262199 BQC262150:BQC262199 BZY262150:BZY262199 CJU262150:CJU262199 CTQ262150:CTQ262199 DDM262150:DDM262199 DNI262150:DNI262199 DXE262150:DXE262199 EHA262150:EHA262199 EQW262150:EQW262199 FAS262150:FAS262199 FKO262150:FKO262199 FUK262150:FUK262199 GEG262150:GEG262199 GOC262150:GOC262199 GXY262150:GXY262199 HHU262150:HHU262199 HRQ262150:HRQ262199 IBM262150:IBM262199 ILI262150:ILI262199 IVE262150:IVE262199 JFA262150:JFA262199 JOW262150:JOW262199 JYS262150:JYS262199 KIO262150:KIO262199 KSK262150:KSK262199 LCG262150:LCG262199 LMC262150:LMC262199 LVY262150:LVY262199 MFU262150:MFU262199 MPQ262150:MPQ262199 MZM262150:MZM262199 NJI262150:NJI262199 NTE262150:NTE262199 ODA262150:ODA262199 OMW262150:OMW262199 OWS262150:OWS262199 PGO262150:PGO262199 PQK262150:PQK262199 QAG262150:QAG262199 QKC262150:QKC262199 QTY262150:QTY262199 RDU262150:RDU262199 RNQ262150:RNQ262199 RXM262150:RXM262199 SHI262150:SHI262199 SRE262150:SRE262199 TBA262150:TBA262199 TKW262150:TKW262199 TUS262150:TUS262199 UEO262150:UEO262199 UOK262150:UOK262199 UYG262150:UYG262199 VIC262150:VIC262199 VRY262150:VRY262199 WBU262150:WBU262199 WLQ262150:WLQ262199 WVM262150:WVM262199 D327686:D327735 JA327686:JA327735 SW327686:SW327735 ACS327686:ACS327735 AMO327686:AMO327735 AWK327686:AWK327735 BGG327686:BGG327735 BQC327686:BQC327735 BZY327686:BZY327735 CJU327686:CJU327735 CTQ327686:CTQ327735 DDM327686:DDM327735 DNI327686:DNI327735 DXE327686:DXE327735 EHA327686:EHA327735 EQW327686:EQW327735 FAS327686:FAS327735 FKO327686:FKO327735 FUK327686:FUK327735 GEG327686:GEG327735 GOC327686:GOC327735 GXY327686:GXY327735 HHU327686:HHU327735 HRQ327686:HRQ327735 IBM327686:IBM327735 ILI327686:ILI327735 IVE327686:IVE327735 JFA327686:JFA327735 JOW327686:JOW327735 JYS327686:JYS327735 KIO327686:KIO327735 KSK327686:KSK327735 LCG327686:LCG327735 LMC327686:LMC327735 LVY327686:LVY327735 MFU327686:MFU327735 MPQ327686:MPQ327735 MZM327686:MZM327735 NJI327686:NJI327735 NTE327686:NTE327735 ODA327686:ODA327735 OMW327686:OMW327735 OWS327686:OWS327735 PGO327686:PGO327735 PQK327686:PQK327735 QAG327686:QAG327735 QKC327686:QKC327735 QTY327686:QTY327735 RDU327686:RDU327735 RNQ327686:RNQ327735 RXM327686:RXM327735 SHI327686:SHI327735 SRE327686:SRE327735 TBA327686:TBA327735 TKW327686:TKW327735 TUS327686:TUS327735 UEO327686:UEO327735 UOK327686:UOK327735 UYG327686:UYG327735 VIC327686:VIC327735 VRY327686:VRY327735 WBU327686:WBU327735 WLQ327686:WLQ327735 WVM327686:WVM327735 D393222:D393271 JA393222:JA393271 SW393222:SW393271 ACS393222:ACS393271 AMO393222:AMO393271 AWK393222:AWK393271 BGG393222:BGG393271 BQC393222:BQC393271 BZY393222:BZY393271 CJU393222:CJU393271 CTQ393222:CTQ393271 DDM393222:DDM393271 DNI393222:DNI393271 DXE393222:DXE393271 EHA393222:EHA393271 EQW393222:EQW393271 FAS393222:FAS393271 FKO393222:FKO393271 FUK393222:FUK393271 GEG393222:GEG393271 GOC393222:GOC393271 GXY393222:GXY393271 HHU393222:HHU393271 HRQ393222:HRQ393271 IBM393222:IBM393271 ILI393222:ILI393271 IVE393222:IVE393271 JFA393222:JFA393271 JOW393222:JOW393271 JYS393222:JYS393271 KIO393222:KIO393271 KSK393222:KSK393271 LCG393222:LCG393271 LMC393222:LMC393271 LVY393222:LVY393271 MFU393222:MFU393271 MPQ393222:MPQ393271 MZM393222:MZM393271 NJI393222:NJI393271 NTE393222:NTE393271 ODA393222:ODA393271 OMW393222:OMW393271 OWS393222:OWS393271 PGO393222:PGO393271 PQK393222:PQK393271 QAG393222:QAG393271 QKC393222:QKC393271 QTY393222:QTY393271 RDU393222:RDU393271 RNQ393222:RNQ393271 RXM393222:RXM393271 SHI393222:SHI393271 SRE393222:SRE393271 TBA393222:TBA393271 TKW393222:TKW393271 TUS393222:TUS393271 UEO393222:UEO393271 UOK393222:UOK393271 UYG393222:UYG393271 VIC393222:VIC393271 VRY393222:VRY393271 WBU393222:WBU393271 WLQ393222:WLQ393271 WVM393222:WVM393271 D458758:D458807 JA458758:JA458807 SW458758:SW458807 ACS458758:ACS458807 AMO458758:AMO458807 AWK458758:AWK458807 BGG458758:BGG458807 BQC458758:BQC458807 BZY458758:BZY458807 CJU458758:CJU458807 CTQ458758:CTQ458807 DDM458758:DDM458807 DNI458758:DNI458807 DXE458758:DXE458807 EHA458758:EHA458807 EQW458758:EQW458807 FAS458758:FAS458807 FKO458758:FKO458807 FUK458758:FUK458807 GEG458758:GEG458807 GOC458758:GOC458807 GXY458758:GXY458807 HHU458758:HHU458807 HRQ458758:HRQ458807 IBM458758:IBM458807 ILI458758:ILI458807 IVE458758:IVE458807 JFA458758:JFA458807 JOW458758:JOW458807 JYS458758:JYS458807 KIO458758:KIO458807 KSK458758:KSK458807 LCG458758:LCG458807 LMC458758:LMC458807 LVY458758:LVY458807 MFU458758:MFU458807 MPQ458758:MPQ458807 MZM458758:MZM458807 NJI458758:NJI458807 NTE458758:NTE458807 ODA458758:ODA458807 OMW458758:OMW458807 OWS458758:OWS458807 PGO458758:PGO458807 PQK458758:PQK458807 QAG458758:QAG458807 QKC458758:QKC458807 QTY458758:QTY458807 RDU458758:RDU458807 RNQ458758:RNQ458807 RXM458758:RXM458807 SHI458758:SHI458807 SRE458758:SRE458807 TBA458758:TBA458807 TKW458758:TKW458807 TUS458758:TUS458807 UEO458758:UEO458807 UOK458758:UOK458807 UYG458758:UYG458807 VIC458758:VIC458807 VRY458758:VRY458807 WBU458758:WBU458807 WLQ458758:WLQ458807 WVM458758:WVM458807 D524294:D524343 JA524294:JA524343 SW524294:SW524343 ACS524294:ACS524343 AMO524294:AMO524343 AWK524294:AWK524343 BGG524294:BGG524343 BQC524294:BQC524343 BZY524294:BZY524343 CJU524294:CJU524343 CTQ524294:CTQ524343 DDM524294:DDM524343 DNI524294:DNI524343 DXE524294:DXE524343 EHA524294:EHA524343 EQW524294:EQW524343 FAS524294:FAS524343 FKO524294:FKO524343 FUK524294:FUK524343 GEG524294:GEG524343 GOC524294:GOC524343 GXY524294:GXY524343 HHU524294:HHU524343 HRQ524294:HRQ524343 IBM524294:IBM524343 ILI524294:ILI524343 IVE524294:IVE524343 JFA524294:JFA524343 JOW524294:JOW524343 JYS524294:JYS524343 KIO524294:KIO524343 KSK524294:KSK524343 LCG524294:LCG524343 LMC524294:LMC524343 LVY524294:LVY524343 MFU524294:MFU524343 MPQ524294:MPQ524343 MZM524294:MZM524343 NJI524294:NJI524343 NTE524294:NTE524343 ODA524294:ODA524343 OMW524294:OMW524343 OWS524294:OWS524343 PGO524294:PGO524343 PQK524294:PQK524343 QAG524294:QAG524343 QKC524294:QKC524343 QTY524294:QTY524343 RDU524294:RDU524343 RNQ524294:RNQ524343 RXM524294:RXM524343 SHI524294:SHI524343 SRE524294:SRE524343 TBA524294:TBA524343 TKW524294:TKW524343 TUS524294:TUS524343 UEO524294:UEO524343 UOK524294:UOK524343 UYG524294:UYG524343 VIC524294:VIC524343 VRY524294:VRY524343 WBU524294:WBU524343 WLQ524294:WLQ524343 WVM524294:WVM524343 D589830:D589879 JA589830:JA589879 SW589830:SW589879 ACS589830:ACS589879 AMO589830:AMO589879 AWK589830:AWK589879 BGG589830:BGG589879 BQC589830:BQC589879 BZY589830:BZY589879 CJU589830:CJU589879 CTQ589830:CTQ589879 DDM589830:DDM589879 DNI589830:DNI589879 DXE589830:DXE589879 EHA589830:EHA589879 EQW589830:EQW589879 FAS589830:FAS589879 FKO589830:FKO589879 FUK589830:FUK589879 GEG589830:GEG589879 GOC589830:GOC589879 GXY589830:GXY589879 HHU589830:HHU589879 HRQ589830:HRQ589879 IBM589830:IBM589879 ILI589830:ILI589879 IVE589830:IVE589879 JFA589830:JFA589879 JOW589830:JOW589879 JYS589830:JYS589879 KIO589830:KIO589879 KSK589830:KSK589879 LCG589830:LCG589879 LMC589830:LMC589879 LVY589830:LVY589879 MFU589830:MFU589879 MPQ589830:MPQ589879 MZM589830:MZM589879 NJI589830:NJI589879 NTE589830:NTE589879 ODA589830:ODA589879 OMW589830:OMW589879 OWS589830:OWS589879 PGO589830:PGO589879 PQK589830:PQK589879 QAG589830:QAG589879 QKC589830:QKC589879 QTY589830:QTY589879 RDU589830:RDU589879 RNQ589830:RNQ589879 RXM589830:RXM589879 SHI589830:SHI589879 SRE589830:SRE589879 TBA589830:TBA589879 TKW589830:TKW589879 TUS589830:TUS589879 UEO589830:UEO589879 UOK589830:UOK589879 UYG589830:UYG589879 VIC589830:VIC589879 VRY589830:VRY589879 WBU589830:WBU589879 WLQ589830:WLQ589879 WVM589830:WVM589879 D655366:D655415 JA655366:JA655415 SW655366:SW655415 ACS655366:ACS655415 AMO655366:AMO655415 AWK655366:AWK655415 BGG655366:BGG655415 BQC655366:BQC655415 BZY655366:BZY655415 CJU655366:CJU655415 CTQ655366:CTQ655415 DDM655366:DDM655415 DNI655366:DNI655415 DXE655366:DXE655415 EHA655366:EHA655415 EQW655366:EQW655415 FAS655366:FAS655415 FKO655366:FKO655415 FUK655366:FUK655415 GEG655366:GEG655415 GOC655366:GOC655415 GXY655366:GXY655415 HHU655366:HHU655415 HRQ655366:HRQ655415 IBM655366:IBM655415 ILI655366:ILI655415 IVE655366:IVE655415 JFA655366:JFA655415 JOW655366:JOW655415 JYS655366:JYS655415 KIO655366:KIO655415 KSK655366:KSK655415 LCG655366:LCG655415 LMC655366:LMC655415 LVY655366:LVY655415 MFU655366:MFU655415 MPQ655366:MPQ655415 MZM655366:MZM655415 NJI655366:NJI655415 NTE655366:NTE655415 ODA655366:ODA655415 OMW655366:OMW655415 OWS655366:OWS655415 PGO655366:PGO655415 PQK655366:PQK655415 QAG655366:QAG655415 QKC655366:QKC655415 QTY655366:QTY655415 RDU655366:RDU655415 RNQ655366:RNQ655415 RXM655366:RXM655415 SHI655366:SHI655415 SRE655366:SRE655415 TBA655366:TBA655415 TKW655366:TKW655415 TUS655366:TUS655415 UEO655366:UEO655415 UOK655366:UOK655415 UYG655366:UYG655415 VIC655366:VIC655415 VRY655366:VRY655415 WBU655366:WBU655415 WLQ655366:WLQ655415 WVM655366:WVM655415 D720902:D720951 JA720902:JA720951 SW720902:SW720951 ACS720902:ACS720951 AMO720902:AMO720951 AWK720902:AWK720951 BGG720902:BGG720951 BQC720902:BQC720951 BZY720902:BZY720951 CJU720902:CJU720951 CTQ720902:CTQ720951 DDM720902:DDM720951 DNI720902:DNI720951 DXE720902:DXE720951 EHA720902:EHA720951 EQW720902:EQW720951 FAS720902:FAS720951 FKO720902:FKO720951 FUK720902:FUK720951 GEG720902:GEG720951 GOC720902:GOC720951 GXY720902:GXY720951 HHU720902:HHU720951 HRQ720902:HRQ720951 IBM720902:IBM720951 ILI720902:ILI720951 IVE720902:IVE720951 JFA720902:JFA720951 JOW720902:JOW720951 JYS720902:JYS720951 KIO720902:KIO720951 KSK720902:KSK720951 LCG720902:LCG720951 LMC720902:LMC720951 LVY720902:LVY720951 MFU720902:MFU720951 MPQ720902:MPQ720951 MZM720902:MZM720951 NJI720902:NJI720951 NTE720902:NTE720951 ODA720902:ODA720951 OMW720902:OMW720951 OWS720902:OWS720951 PGO720902:PGO720951 PQK720902:PQK720951 QAG720902:QAG720951 QKC720902:QKC720951 QTY720902:QTY720951 RDU720902:RDU720951 RNQ720902:RNQ720951 RXM720902:RXM720951 SHI720902:SHI720951 SRE720902:SRE720951 TBA720902:TBA720951 TKW720902:TKW720951 TUS720902:TUS720951 UEO720902:UEO720951 UOK720902:UOK720951 UYG720902:UYG720951 VIC720902:VIC720951 VRY720902:VRY720951 WBU720902:WBU720951 WLQ720902:WLQ720951 WVM720902:WVM720951 D786438:D786487 JA786438:JA786487 SW786438:SW786487 ACS786438:ACS786487 AMO786438:AMO786487 AWK786438:AWK786487 BGG786438:BGG786487 BQC786438:BQC786487 BZY786438:BZY786487 CJU786438:CJU786487 CTQ786438:CTQ786487 DDM786438:DDM786487 DNI786438:DNI786487 DXE786438:DXE786487 EHA786438:EHA786487 EQW786438:EQW786487 FAS786438:FAS786487 FKO786438:FKO786487 FUK786438:FUK786487 GEG786438:GEG786487 GOC786438:GOC786487 GXY786438:GXY786487 HHU786438:HHU786487 HRQ786438:HRQ786487 IBM786438:IBM786487 ILI786438:ILI786487 IVE786438:IVE786487 JFA786438:JFA786487 JOW786438:JOW786487 JYS786438:JYS786487 KIO786438:KIO786487 KSK786438:KSK786487 LCG786438:LCG786487 LMC786438:LMC786487 LVY786438:LVY786487 MFU786438:MFU786487 MPQ786438:MPQ786487 MZM786438:MZM786487 NJI786438:NJI786487 NTE786438:NTE786487 ODA786438:ODA786487 OMW786438:OMW786487 OWS786438:OWS786487 PGO786438:PGO786487 PQK786438:PQK786487 QAG786438:QAG786487 QKC786438:QKC786487 QTY786438:QTY786487 RDU786438:RDU786487 RNQ786438:RNQ786487 RXM786438:RXM786487 SHI786438:SHI786487 SRE786438:SRE786487 TBA786438:TBA786487 TKW786438:TKW786487 TUS786438:TUS786487 UEO786438:UEO786487 UOK786438:UOK786487 UYG786438:UYG786487 VIC786438:VIC786487 VRY786438:VRY786487 WBU786438:WBU786487 WLQ786438:WLQ786487 WVM786438:WVM786487 D851974:D852023 JA851974:JA852023 SW851974:SW852023 ACS851974:ACS852023 AMO851974:AMO852023 AWK851974:AWK852023 BGG851974:BGG852023 BQC851974:BQC852023 BZY851974:BZY852023 CJU851974:CJU852023 CTQ851974:CTQ852023 DDM851974:DDM852023 DNI851974:DNI852023 DXE851974:DXE852023 EHA851974:EHA852023 EQW851974:EQW852023 FAS851974:FAS852023 FKO851974:FKO852023 FUK851974:FUK852023 GEG851974:GEG852023 GOC851974:GOC852023 GXY851974:GXY852023 HHU851974:HHU852023 HRQ851974:HRQ852023 IBM851974:IBM852023 ILI851974:ILI852023 IVE851974:IVE852023 JFA851974:JFA852023 JOW851974:JOW852023 JYS851974:JYS852023 KIO851974:KIO852023 KSK851974:KSK852023 LCG851974:LCG852023 LMC851974:LMC852023 LVY851974:LVY852023 MFU851974:MFU852023 MPQ851974:MPQ852023 MZM851974:MZM852023 NJI851974:NJI852023 NTE851974:NTE852023 ODA851974:ODA852023 OMW851974:OMW852023 OWS851974:OWS852023 PGO851974:PGO852023 PQK851974:PQK852023 QAG851974:QAG852023 QKC851974:QKC852023 QTY851974:QTY852023 RDU851974:RDU852023 RNQ851974:RNQ852023 RXM851974:RXM852023 SHI851974:SHI852023 SRE851974:SRE852023 TBA851974:TBA852023 TKW851974:TKW852023 TUS851974:TUS852023 UEO851974:UEO852023 UOK851974:UOK852023 UYG851974:UYG852023 VIC851974:VIC852023 VRY851974:VRY852023 WBU851974:WBU852023 WLQ851974:WLQ852023 WVM851974:WVM852023 D917510:D917559 JA917510:JA917559 SW917510:SW917559 ACS917510:ACS917559 AMO917510:AMO917559 AWK917510:AWK917559 BGG917510:BGG917559 BQC917510:BQC917559 BZY917510:BZY917559 CJU917510:CJU917559 CTQ917510:CTQ917559 DDM917510:DDM917559 DNI917510:DNI917559 DXE917510:DXE917559 EHA917510:EHA917559 EQW917510:EQW917559 FAS917510:FAS917559 FKO917510:FKO917559 FUK917510:FUK917559 GEG917510:GEG917559 GOC917510:GOC917559 GXY917510:GXY917559 HHU917510:HHU917559 HRQ917510:HRQ917559 IBM917510:IBM917559 ILI917510:ILI917559 IVE917510:IVE917559 JFA917510:JFA917559 JOW917510:JOW917559 JYS917510:JYS917559 KIO917510:KIO917559 KSK917510:KSK917559 LCG917510:LCG917559 LMC917510:LMC917559 LVY917510:LVY917559 MFU917510:MFU917559 MPQ917510:MPQ917559 MZM917510:MZM917559 NJI917510:NJI917559 NTE917510:NTE917559 ODA917510:ODA917559 OMW917510:OMW917559 OWS917510:OWS917559 PGO917510:PGO917559 PQK917510:PQK917559 QAG917510:QAG917559 QKC917510:QKC917559 QTY917510:QTY917559 RDU917510:RDU917559 RNQ917510:RNQ917559 RXM917510:RXM917559 SHI917510:SHI917559 SRE917510:SRE917559 TBA917510:TBA917559 TKW917510:TKW917559 TUS917510:TUS917559 UEO917510:UEO917559 UOK917510:UOK917559 UYG917510:UYG917559 VIC917510:VIC917559 VRY917510:VRY917559 WBU917510:WBU917559 WLQ917510:WLQ917559 WVM917510:WVM917559 D983046:D983095 JA983046:JA983095 SW983046:SW983095 ACS983046:ACS983095 AMO983046:AMO983095 AWK983046:AWK983095 BGG983046:BGG983095 BQC983046:BQC983095 BZY983046:BZY983095 CJU983046:CJU983095 CTQ983046:CTQ983095 DDM983046:DDM983095 DNI983046:DNI983095 DXE983046:DXE983095 EHA983046:EHA983095 EQW983046:EQW983095 FAS983046:FAS983095 FKO983046:FKO983095 FUK983046:FUK983095 GEG983046:GEG983095 GOC983046:GOC983095 GXY983046:GXY983095 HHU983046:HHU983095 HRQ983046:HRQ983095 IBM983046:IBM983095 ILI983046:ILI983095 IVE983046:IVE983095 JFA983046:JFA983095 JOW983046:JOW983095 JYS983046:JYS983095 KIO983046:KIO983095 KSK983046:KSK983095 LCG983046:LCG983095 LMC983046:LMC983095 LVY983046:LVY983095 MFU983046:MFU983095 MPQ983046:MPQ983095 MZM983046:MZM983095 NJI983046:NJI983095 NTE983046:NTE983095 ODA983046:ODA983095 OMW983046:OMW983095 OWS983046:OWS983095 PGO983046:PGO983095 PQK983046:PQK983095 QAG983046:QAG983095 QKC983046:QKC983095 QTY983046:QTY983095 RDU983046:RDU983095 RNQ983046:RNQ983095 RXM983046:RXM983095 SHI983046:SHI983095 SRE983046:SRE983095 TBA983046:TBA983095 TKW983046:TKW983095 TUS983046:TUS983095 UEO983046:UEO983095 UOK983046:UOK983095 UYG983046:UYG983095 VIC983046:VIC983095 VRY983046:VRY983095 WBU983046:WBU983095 WLQ983046:WLQ983095 WVM983046:WVM983095 D15:D39 D5:D10 JA15:JA39 JA5:JA10 SW15:SW39 SW5:SW10 ACS15:ACS39 ACS5:ACS10 AMO15:AMO39 AMO5:AMO10 AWK15:AWK39 AWK5:AWK10 BGG15:BGG39 BGG5:BGG10 BQC15:BQC39 BQC5:BQC10 BZY15:BZY39 BZY5:BZY10 CJU15:CJU39 CJU5:CJU10 CTQ15:CTQ39 CTQ5:CTQ10 DDM15:DDM39 DDM5:DDM10 DNI15:DNI39 DNI5:DNI10 DXE15:DXE39 DXE5:DXE10 EHA15:EHA39 EHA5:EHA10 EQW15:EQW39 EQW5:EQW10 FAS15:FAS39 FAS5:FAS10 FKO15:FKO39 FKO5:FKO10 FUK15:FUK39 FUK5:FUK10 GEG15:GEG39 GEG5:GEG10 GOC15:GOC39 GOC5:GOC10 GXY15:GXY39 GXY5:GXY10 HHU15:HHU39 HHU5:HHU10 HRQ15:HRQ39 HRQ5:HRQ10 IBM15:IBM39 IBM5:IBM10 ILI15:ILI39 ILI5:ILI10 IVE15:IVE39 IVE5:IVE10 JFA15:JFA39 JFA5:JFA10 JOW15:JOW39 JOW5:JOW10 JYS15:JYS39 JYS5:JYS10 KIO15:KIO39 KIO5:KIO10 KSK15:KSK39 KSK5:KSK10 LCG15:LCG39 LCG5:LCG10 LMC15:LMC39 LMC5:LMC10 LVY15:LVY39 LVY5:LVY10 MFU15:MFU39 MFU5:MFU10 MPQ15:MPQ39 MPQ5:MPQ10 MZM15:MZM39 MZM5:MZM10 NJI15:NJI39 NJI5:NJI10 NTE15:NTE39 NTE5:NTE10 ODA15:ODA39 ODA5:ODA10 OMW15:OMW39 OMW5:OMW10 OWS15:OWS39 OWS5:OWS10 PGO15:PGO39 PGO5:PGO10 PQK15:PQK39 PQK5:PQK10 QAG15:QAG39 QAG5:QAG10 QKC15:QKC39 QKC5:QKC10 QTY15:QTY39 QTY5:QTY10 RDU15:RDU39 RDU5:RDU10 RNQ15:RNQ39 RNQ5:RNQ10 RXM15:RXM39 RXM5:RXM10 SHI15:SHI39 SHI5:SHI10 SRE15:SRE39 SRE5:SRE10 TBA15:TBA39 TBA5:TBA10 TKW15:TKW39 TKW5:TKW10 TUS15:TUS39 TUS5:TUS10 UEO15:UEO39 UEO5:UEO10 UOK15:UOK39 UOK5:UOK10 UYG15:UYG39 UYG5:UYG10 VIC15:VIC39 VIC5:VIC10 VRY15:VRY39 VRY5:VRY10 WBU15:WBU39 WBU5:WBU10 WLQ15:WLQ39 WLQ5:WLQ10 WVM15:WVM39 WVM5:WVM10 D44:D45 JA44:JA45 SW44:SW45 ACS44:ACS45 AMO44:AMO45 AWK44:AWK45 BGG44:BGG45 BQC44:BQC45 BZY44:BZY45 CJU44:CJU45 CTQ44:CTQ45 DDM44:DDM45 DNI44:DNI45 DXE44:DXE45 EHA44:EHA45 EQW44:EQW45 FAS44:FAS45 FKO44:FKO45 FUK44:FUK45 GEG44:GEG45 GOC44:GOC45 GXY44:GXY45 HHU44:HHU45 HRQ44:HRQ45 IBM44:IBM45 ILI44:ILI45 IVE44:IVE45 JFA44:JFA45 JOW44:JOW45 JYS44:JYS45 KIO44:KIO45 KSK44:KSK45 LCG44:LCG45 LMC44:LMC45 LVY44:LVY45 MFU44:MFU45 MPQ44:MPQ45 MZM44:MZM45 NJI44:NJI45 NTE44:NTE45 ODA44:ODA45 OMW44:OMW45 OWS44:OWS45 PGO44:PGO45 PQK44:PQK45 QAG44:QAG45 QKC44:QKC45 QTY44:QTY45 RDU44:RDU45 RNQ44:RNQ45 RXM44:RXM45 SHI44:SHI45 SRE44:SRE45 TBA44:TBA45 TKW44:TKW45 TUS44:TUS45 UEO44:UEO45 UOK44:UOK45 UYG44:UYG45 VIC44:VIC45 VRY44:VRY45 WBU44:WBU45 WLQ44:WLQ45 WVM44:WVM45">
      <formula1>D7:D8</formula1>
    </dataValidation>
    <dataValidation type="list" errorStyle="information" allowBlank="1" showInputMessage="1" showErrorMessage="1" error="Enter Leading or Lagging" prompt="Leading or Lagging" sqref="WVM41:WVM42 WLQ41:WLQ42 WBU41:WBU42 VRY41:VRY42 VIC41:VIC42 UYG41:UYG42 UOK41:UOK42 UEO41:UEO42 TUS41:TUS42 TKW41:TKW42 TBA41:TBA42 SRE41:SRE42 SHI41:SHI42 RXM41:RXM42 RNQ41:RNQ42 RDU41:RDU42 QTY41:QTY42 QKC41:QKC42 QAG41:QAG42 PQK41:PQK42 PGO41:PGO42 OWS41:OWS42 OMW41:OMW42 ODA41:ODA42 NTE41:NTE42 NJI41:NJI42 MZM41:MZM42 MPQ41:MPQ42 MFU41:MFU42 LVY41:LVY42 LMC41:LMC42 LCG41:LCG42 KSK41:KSK42 KIO41:KIO42 JYS41:JYS42 JOW41:JOW42 JFA41:JFA42 IVE41:IVE42 ILI41:ILI42 IBM41:IBM42 HRQ41:HRQ42 HHU41:HHU42 GXY41:GXY42 GOC41:GOC42 GEG41:GEG42 FUK41:FUK42 FKO41:FKO42 FAS41:FAS42 EQW41:EQW42 EHA41:EHA42 DXE41:DXE42 DNI41:DNI42 DDM41:DDM42 CTQ41:CTQ42 CJU41:CJU42 BZY41:BZY42 BQC41:BQC42 BGG41:BGG42 AWK41:AWK42 AMO41:AMO42 ACS41:ACS42 SW41:SW42 JA41:JA42 D41:D42 D12:D14 JA12:JA14 SW12:SW14 ACS12:ACS14 AMO12:AMO14 AWK12:AWK14 BGG12:BGG14 BQC12:BQC14 BZY12:BZY14 CJU12:CJU14 CTQ12:CTQ14 DDM12:DDM14 DNI12:DNI14 DXE12:DXE14 EHA12:EHA14 EQW12:EQW14 FAS12:FAS14 FKO12:FKO14 FUK12:FUK14 GEG12:GEG14 GOC12:GOC14 GXY12:GXY14 HHU12:HHU14 HRQ12:HRQ14 IBM12:IBM14 ILI12:ILI14 IVE12:IVE14 JFA12:JFA14 JOW12:JOW14 JYS12:JYS14 KIO12:KIO14 KSK12:KSK14 LCG12:LCG14 LMC12:LMC14 LVY12:LVY14 MFU12:MFU14 MPQ12:MPQ14 MZM12:MZM14 NJI12:NJI14 NTE12:NTE14 ODA12:ODA14 OMW12:OMW14 OWS12:OWS14 PGO12:PGO14 PQK12:PQK14 QAG12:QAG14 QKC12:QKC14 QTY12:QTY14 RDU12:RDU14 RNQ12:RNQ14 RXM12:RXM14 SHI12:SHI14 SRE12:SRE14 TBA12:TBA14 TKW12:TKW14 TUS12:TUS14 UEO12:UEO14 UOK12:UOK14 UYG12:UYG14 VIC12:VIC14 VRY12:VRY14 WBU12:WBU14 WLQ12:WLQ14 WVM12:WVM14">
      <formula1>D15:D16</formula1>
    </dataValidation>
    <dataValidation type="list" errorStyle="information" allowBlank="1" showInputMessage="1" showErrorMessage="1" error="Enter Leading or Lagging" prompt="Leading or Lagging" sqref="WVM43 D43 JA43 SW43 ACS43 AMO43 AWK43 BGG43 BQC43 BZY43 CJU43 CTQ43 DDM43 DNI43 DXE43 EHA43 EQW43 FAS43 FKO43 FUK43 GEG43 GOC43 GXY43 HHU43 HRQ43 IBM43 ILI43 IVE43 JFA43 JOW43 JYS43 KIO43 KSK43 LCG43 LMC43 LVY43 MFU43 MPQ43 MZM43 NJI43 NTE43 ODA43 OMW43 OWS43 PGO43 PQK43 QAG43 QKC43 QTY43 RDU43 RNQ43 RXM43 SHI43 SRE43 TBA43 TKW43 TUS43 UEO43 UOK43 UYG43 VIC43 VRY43 WBU43 WLQ43">
      <formula1>D56:D57</formula1>
    </dataValidation>
    <dataValidation type="list" errorStyle="information" allowBlank="1" showInputMessage="1" showErrorMessage="1" error="Enter Leading or Lagging" prompt="Leading or Lagging" sqref="D40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D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formula1>D13:D15</formula1>
    </dataValidation>
    <dataValidation type="list" errorStyle="information" allowBlank="1" showInputMessage="1" showErrorMessage="1" error="Enter Leading or Lagging" prompt="Leading or Lagging" sqref="WVM53 WLQ53 JA53 SW53 ACS53 AMO53 AWK53 BGG53 BQC53 BZY53 CJU53 CTQ53 DDM53 DNI53 DXE53 EHA53 EQW53 FAS53 FKO53 FUK53 GEG53 GOC53 GXY53 HHU53 HRQ53 IBM53 ILI53 IVE53 JFA53 JOW53 JYS53 KIO53 KSK53 LCG53 LMC53 LVY53 MFU53 MPQ53 MZM53 NJI53 NTE53 ODA53 OMW53 OWS53 PGO53 PQK53 QAG53 QKC53 QTY53 RDU53 RNQ53 RXM53 SHI53 SRE53 TBA53 TKW53 TUS53 UEO53 UOK53 UYG53 VIC53 VRY53 WBU53 D53">
      <formula1>D55:D55</formula1>
    </dataValidation>
    <dataValidation type="list" errorStyle="information" allowBlank="1" showInputMessage="1" showErrorMessage="1" error="Enter Leading or Lagging" prompt="Leading or Lagging" sqref="JA50 SW50 ACS50 AMO50 AWK50 BGG50 BQC50 BZY50 CJU50 CTQ50 DDM50 DNI50 DXE50 EHA50 EQW50 FAS50 FKO50 FUK50 GEG50 GOC50 GXY50 HHU50 HRQ50 IBM50 ILI50 IVE50 JFA50 JOW50 JYS50 KIO50 KSK50 LCG50 LMC50 LVY50 MFU50 MPQ50 MZM50 NJI50 NTE50 ODA50 OMW50 OWS50 PGO50 PQK50 QAG50 QKC50 QTY50 RDU50 RNQ50 RXM50 SHI50 SRE50 TBA50 TKW50 TUS50 UEO50 UOK50 UYG50 VIC50 VRY50 WBU50 WLQ50 WVM50 D50">
      <formula1>#REF!</formula1>
    </dataValidation>
    <dataValidation type="list" errorStyle="information" allowBlank="1" showInputMessage="1" showErrorMessage="1" error="Enter Leading or Lagging" prompt="Leading or Lagging" sqref="D49 D51">
      <formula1>D56:D56</formula1>
    </dataValidation>
    <dataValidation type="list" errorStyle="information" allowBlank="1" showInputMessage="1" showErrorMessage="1" error="Enter Leading or Lagging" prompt="Leading or Lagging" sqref="JA47:JA48 D47:D48 WVM47:WVM48 WLQ47:WLQ48 WBU47:WBU48 VRY47:VRY48 VIC47:VIC48 UYG47:UYG48 UOK47:UOK48 UEO47:UEO48 TUS47:TUS48 TKW47:TKW48 TBA47:TBA48 SRE47:SRE48 SHI47:SHI48 RXM47:RXM48 RNQ47:RNQ48 RDU47:RDU48 QTY47:QTY48 QKC47:QKC48 QAG47:QAG48 PQK47:PQK48 PGO47:PGO48 OWS47:OWS48 OMW47:OMW48 ODA47:ODA48 NTE47:NTE48 NJI47:NJI48 MZM47:MZM48 MPQ47:MPQ48 MFU47:MFU48 LVY47:LVY48 LMC47:LMC48 LCG47:LCG48 KSK47:KSK48 KIO47:KIO48 JYS47:JYS48 JOW47:JOW48 JFA47:JFA48 IVE47:IVE48 ILI47:ILI48 IBM47:IBM48 HRQ47:HRQ48 HHU47:HHU48 GXY47:GXY48 GOC47:GOC48 GEG47:GEG48 FUK47:FUK48 FKO47:FKO48 FAS47:FAS48 EQW47:EQW48 EHA47:EHA48 DXE47:DXE48 DNI47:DNI48 DDM47:DDM48 CTQ47:CTQ48 CJU47:CJU48 BZY47:BZY48 BQC47:BQC48 BGG47:BGG48 AWK47:AWK48 AMO47:AMO48 ACS47:ACS48 SW47:SW48">
      <formula1>D53:D54</formula1>
    </dataValidation>
    <dataValidation type="list" errorStyle="information" allowBlank="1" showInputMessage="1" showErrorMessage="1" error="Enter Leading or Lagging" prompt="Leading or Lagging" sqref="D55 WVM55 WLQ55 JA55 SW55 ACS55 AMO55 AWK55 BGG55 BQC55 BZY55 CJU55 CTQ55 DDM55 DNI55 DXE55 EHA55 EQW55 FAS55 FKO55 FUK55 GEG55 GOC55 GXY55 HHU55 HRQ55 IBM55 ILI55 IVE55 JFA55 JOW55 JYS55 KIO55 KSK55 LCG55 LMC55 LVY55 MFU55 MPQ55 MZM55 NJI55 NTE55 ODA55 OMW55 OWS55 PGO55 PQK55 QAG55 QKC55 QTY55 RDU55 RNQ55 RXM55 SHI55 SRE55 TBA55 TKW55 TUS55 UEO55 UOK55 UYG55 VIC55 VRY55 WBU55">
      <formula1>D52:D52</formula1>
    </dataValidation>
    <dataValidation type="list" errorStyle="information" allowBlank="1" showInputMessage="1" showErrorMessage="1" error="Enter Leading or Lagging" prompt="Leading or Lagging" sqref="WVM54 JA54 SW54 ACS54 AMO54 AWK54 BGG54 BQC54 BZY54 CJU54 CTQ54 DDM54 DNI54 DXE54 EHA54 EQW54 FAS54 FKO54 FUK54 GEG54 GOC54 GXY54 HHU54 HRQ54 IBM54 ILI54 IVE54 JFA54 JOW54 JYS54 KIO54 KSK54 LCG54 LMC54 LVY54 MFU54 MPQ54 MZM54 NJI54 NTE54 ODA54 OMW54 OWS54 PGO54 PQK54 QAG54 QKC54 QTY54 RDU54 RNQ54 RXM54 SHI54 SRE54 TBA54 TKW54 TUS54 UEO54 UOK54 UYG54 VIC54 VRY54 WBU54 WLQ54 D54">
      <formula1>D50:D55</formula1>
    </dataValidation>
    <dataValidation type="list" errorStyle="information" allowBlank="1" showInputMessage="1" showErrorMessage="1" error="Enter Leading or Lagging" prompt="Leading or Lagging" sqref="D52 WBU52 VRY52 VIC52 UYG52 UOK52 UEO52 TUS52 TKW52 TBA52 SRE52 SHI52 RXM52 RNQ52 RDU52 QTY52 QKC52 QAG52 PQK52 PGO52 OWS52 OMW52 ODA52 NTE52 NJI52 MZM52 MPQ52 MFU52 LVY52 LMC52 LCG52 KSK52 KIO52 JYS52 JOW52 JFA52 IVE52 ILI52 IBM52 HRQ52 HHU52 GXY52 GOC52 GEG52 FUK52 FKO52 FAS52 EQW52 EHA52 DXE52 DNI52 DDM52 CTQ52 CJU52 BZY52 BQC52 BGG52 AWK52 AMO52 ACS52 SW52 JA52 WLQ52 WVM52">
      <formula1>D43:D55</formula1>
    </dataValidation>
    <dataValidation type="list" errorStyle="information" allowBlank="1" showInputMessage="1" showErrorMessage="1" error="Enter Leading or Lagging" prompt="Leading or Lagging" sqref="WLQ51 WVM51 WBU51 VRY51 VIC51 UYG51 UOK51 UEO51 TUS51 TKW51 TBA51 SRE51 SHI51 RXM51 RNQ51 RDU51 QTY51 QKC51 QAG51 PQK51 PGO51 OWS51 OMW51 ODA51 NTE51 NJI51 MZM51 MPQ51 MFU51 LVY51 LMC51 LCG51 KSK51 KIO51 JYS51 JOW51 JFA51 IVE51 ILI51 IBM51 HRQ51 HHU51 GXY51 GOC51 GEG51 FUK51 FKO51 FAS51 EQW51 EHA51 DXE51 DNI51 DDM51 CTQ51 CJU51 BZY51 BQC51 BGG51 AWK51 AMO51 ACS51 SW51 JA51">
      <formula1>JA44:JA55</formula1>
    </dataValidation>
    <dataValidation type="list" errorStyle="information" allowBlank="1" showInputMessage="1" showErrorMessage="1" error="Enter Leading or Lagging" prompt="Leading or Lagging" sqref="WBU49 WVM49 WLQ49 JA49 SW49 ACS49 AMO49 AWK49 BGG49 BQC49 BZY49 CJU49 CTQ49 DDM49 DNI49 DXE49 EHA49 EQW49 FAS49 FKO49 FUK49 GEG49 GOC49 GXY49 HHU49 HRQ49 IBM49 ILI49 IVE49 JFA49 JOW49 JYS49 KIO49 KSK49 LCG49 LMC49 LVY49 MFU49 MPQ49 MZM49 NJI49 NTE49 ODA49 OMW49 OWS49 PGO49 PQK49 QAG49 QKC49 QTY49 RDU49 RNQ49 RXM49 SHI49 SRE49 TBA49 TKW49 TUS49 UEO49 UOK49 UYG49 VIC49 VRY49">
      <formula1>JA44:JA55</formula1>
    </dataValidation>
    <dataValidation type="list" errorStyle="information" allowBlank="1" showInputMessage="1" showErrorMessage="1" error="Enter Leading or Lagging" prompt="Leading or Lagging" sqref="WLQ46 WBU46 VRY46 VIC46 UYG46 UOK46 UEO46 TUS46 TKW46 TBA46 SRE46 SHI46 RXM46 RNQ46 RDU46 QTY46 QKC46 QAG46 PQK46 PGO46 OWS46 OMW46 ODA46 NTE46 NJI46 MZM46 MPQ46 MFU46 LVY46 LMC46 LCG46 KSK46 KIO46 JYS46 JOW46 JFA46 IVE46 ILI46 IBM46 HRQ46 HHU46 GXY46 GOC46 GEG46 FUK46 FKO46 FAS46 EQW46 EHA46 DXE46 DNI46 DDM46 CTQ46 CJU46 BZY46 BQC46 BGG46 AWK46 AMO46 ACS46 SW46 JA46 D46 WVM46">
      <formula1>D48:D53</formula1>
    </dataValidation>
  </dataValidations>
  <pageMargins left="0.7" right="0.7" top="0.75" bottom="0.75" header="0.3" footer="0.3"/>
  <pageSetup paperSize="9" scale="33" orientation="landscape" r:id="rId1"/>
  <rowBreaks count="1" manualBreakCount="1">
    <brk id="46" max="16383" man="1"/>
  </rowBreaks>
  <colBreaks count="1" manualBreakCount="1">
    <brk id="30" max="1048575" man="1"/>
  </colBreaks>
  <customProperties>
    <customPr name="_pios_id" r:id="rId2"/>
  </customProperties>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AF204"/>
  <sheetViews>
    <sheetView showGridLines="0" topLeftCell="B1" zoomScale="70" zoomScaleNormal="70" workbookViewId="0">
      <pane xSplit="2" ySplit="3" topLeftCell="D1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2" width="10.33203125" style="452"/>
    <col min="3" max="3" width="62.109375" style="452" customWidth="1"/>
    <col min="4" max="4" width="11.44140625" style="452" customWidth="1"/>
    <col min="5" max="5" width="12.33203125" style="452" customWidth="1"/>
    <col min="6" max="6" width="10.44140625" style="277" bestFit="1" customWidth="1"/>
    <col min="7" max="7" width="9.44140625" style="452" hidden="1" customWidth="1"/>
    <col min="8" max="8" width="11.88671875" style="278" hidden="1" customWidth="1"/>
    <col min="9" max="14" width="11.88671875" style="452" hidden="1" customWidth="1"/>
    <col min="15" max="15" width="12.88671875" style="452" hidden="1" customWidth="1"/>
    <col min="16" max="16" width="12.88671875" style="452" customWidth="1"/>
    <col min="17" max="21" width="11.5546875" style="452" customWidth="1"/>
    <col min="22" max="23" width="10.33203125" style="452" customWidth="1"/>
    <col min="24" max="24" width="10.33203125" style="452" hidden="1" customWidth="1"/>
    <col min="25" max="25" width="8.109375" style="452" hidden="1" customWidth="1"/>
    <col min="26" max="26" width="9.33203125" style="452" hidden="1" customWidth="1"/>
    <col min="27" max="27" width="11.109375" style="452" hidden="1" customWidth="1"/>
    <col min="28" max="28" width="10.44140625" style="452" hidden="1" customWidth="1"/>
    <col min="29" max="29" width="101.44140625" style="452" customWidth="1"/>
    <col min="30" max="30" width="113.6640625" style="452" bestFit="1" customWidth="1"/>
    <col min="31" max="31" width="26.33203125" style="452" customWidth="1"/>
    <col min="32" max="32" width="28.88671875" style="452" customWidth="1"/>
    <col min="33" max="16384" width="10.33203125" style="452"/>
  </cols>
  <sheetData>
    <row r="1" spans="1:32" ht="110.25" customHeight="1" thickBot="1">
      <c r="C1" s="914"/>
      <c r="D1" s="911"/>
      <c r="E1" s="911"/>
      <c r="F1" s="913"/>
      <c r="G1" s="911"/>
      <c r="H1" s="912"/>
      <c r="I1" s="911"/>
      <c r="J1" s="911"/>
      <c r="K1" s="911"/>
      <c r="L1" s="911"/>
      <c r="M1" s="911"/>
      <c r="N1" s="911"/>
      <c r="O1" s="911"/>
      <c r="P1" s="911"/>
      <c r="Q1" s="911"/>
      <c r="R1" s="911"/>
      <c r="S1" s="911"/>
      <c r="T1" s="911"/>
      <c r="U1" s="911"/>
      <c r="V1" s="911"/>
      <c r="W1" s="911"/>
      <c r="X1" s="911"/>
      <c r="Y1" s="911"/>
      <c r="Z1" s="911"/>
      <c r="AA1" s="911"/>
      <c r="AB1" s="911"/>
      <c r="AC1" s="911"/>
      <c r="AD1" s="910"/>
    </row>
    <row r="2" spans="1:32" s="137" customFormat="1" ht="109.5" customHeight="1" thickBot="1">
      <c r="C2" s="909"/>
      <c r="D2" s="908" t="s">
        <v>210</v>
      </c>
      <c r="E2" s="907"/>
      <c r="F2" s="907"/>
      <c r="G2" s="907"/>
      <c r="H2" s="907"/>
      <c r="I2" s="907"/>
      <c r="J2" s="904"/>
      <c r="K2" s="906"/>
      <c r="L2" s="904"/>
      <c r="M2" s="904"/>
      <c r="N2" s="904"/>
      <c r="O2" s="904"/>
      <c r="P2" s="904"/>
      <c r="Q2" s="904"/>
      <c r="R2" s="905"/>
      <c r="S2" s="904"/>
      <c r="T2" s="904"/>
      <c r="U2" s="904"/>
      <c r="V2" s="904"/>
      <c r="W2" s="904"/>
      <c r="X2" s="904"/>
      <c r="Y2" s="904"/>
      <c r="Z2" s="904"/>
      <c r="AA2" s="903"/>
      <c r="AB2" s="902"/>
      <c r="AC2" s="901"/>
      <c r="AD2" s="900"/>
    </row>
    <row r="3" spans="1:32" s="138" customFormat="1" ht="34.5" customHeight="1" thickBot="1">
      <c r="C3" s="899" t="s">
        <v>76</v>
      </c>
      <c r="D3" s="898"/>
      <c r="E3" s="897" t="s">
        <v>1</v>
      </c>
      <c r="F3" s="897" t="s">
        <v>2</v>
      </c>
      <c r="G3" s="896"/>
      <c r="H3" s="895" t="s">
        <v>125</v>
      </c>
      <c r="I3" s="891" t="s">
        <v>126</v>
      </c>
      <c r="J3" s="893" t="s">
        <v>127</v>
      </c>
      <c r="K3" s="893" t="s">
        <v>128</v>
      </c>
      <c r="L3" s="893" t="s">
        <v>129</v>
      </c>
      <c r="M3" s="893" t="s">
        <v>204</v>
      </c>
      <c r="N3" s="893" t="s">
        <v>369</v>
      </c>
      <c r="O3" s="894" t="s">
        <v>370</v>
      </c>
      <c r="P3" s="893" t="s">
        <v>371</v>
      </c>
      <c r="Q3" s="892" t="s">
        <v>3</v>
      </c>
      <c r="R3" s="891" t="s">
        <v>4</v>
      </c>
      <c r="S3" s="891" t="s">
        <v>5</v>
      </c>
      <c r="T3" s="891" t="s">
        <v>6</v>
      </c>
      <c r="U3" s="891" t="s">
        <v>7</v>
      </c>
      <c r="V3" s="891" t="s">
        <v>8</v>
      </c>
      <c r="W3" s="891" t="s">
        <v>9</v>
      </c>
      <c r="X3" s="891" t="s">
        <v>10</v>
      </c>
      <c r="Y3" s="891" t="s">
        <v>11</v>
      </c>
      <c r="Z3" s="891" t="s">
        <v>12</v>
      </c>
      <c r="AA3" s="891" t="s">
        <v>13</v>
      </c>
      <c r="AB3" s="890" t="s">
        <v>14</v>
      </c>
      <c r="AC3" s="890" t="s">
        <v>130</v>
      </c>
      <c r="AD3" s="889" t="s">
        <v>131</v>
      </c>
    </row>
    <row r="4" spans="1:32" s="146" customFormat="1" ht="31.5" customHeight="1" thickBot="1">
      <c r="C4" s="139" t="s">
        <v>78</v>
      </c>
      <c r="D4" s="140"/>
      <c r="E4" s="141" t="s">
        <v>16</v>
      </c>
      <c r="F4" s="142" t="s">
        <v>16</v>
      </c>
      <c r="G4" s="143" t="s">
        <v>16</v>
      </c>
      <c r="H4" s="144"/>
      <c r="I4" s="144"/>
      <c r="J4" s="144"/>
      <c r="K4" s="144"/>
      <c r="L4" s="144"/>
      <c r="M4" s="144"/>
      <c r="N4" s="144"/>
      <c r="O4" s="144"/>
      <c r="P4" s="144"/>
      <c r="Q4" s="144"/>
      <c r="R4" s="144"/>
      <c r="S4" s="144"/>
      <c r="T4" s="144"/>
      <c r="U4" s="144"/>
      <c r="V4" s="144"/>
      <c r="W4" s="144"/>
      <c r="X4" s="144"/>
      <c r="Y4" s="144"/>
      <c r="Z4" s="144"/>
      <c r="AA4" s="144"/>
      <c r="AB4" s="143"/>
      <c r="AC4" s="143"/>
      <c r="AD4" s="145"/>
    </row>
    <row r="5" spans="1:32" s="10" customFormat="1" ht="31.5" customHeight="1">
      <c r="C5" s="147" t="s">
        <v>17</v>
      </c>
      <c r="D5" s="125" t="s">
        <v>120</v>
      </c>
      <c r="E5" s="829" t="s">
        <v>18</v>
      </c>
      <c r="F5" s="829" t="s">
        <v>19</v>
      </c>
      <c r="G5" s="829" t="s">
        <v>20</v>
      </c>
      <c r="H5" s="150">
        <v>0</v>
      </c>
      <c r="I5" s="150">
        <v>0</v>
      </c>
      <c r="J5" s="150">
        <v>2.8</v>
      </c>
      <c r="K5" s="151">
        <v>0.9</v>
      </c>
      <c r="L5" s="151">
        <v>0</v>
      </c>
      <c r="M5" s="151">
        <v>0</v>
      </c>
      <c r="N5" s="1526" t="s">
        <v>209</v>
      </c>
      <c r="O5" s="484" t="s">
        <v>209</v>
      </c>
      <c r="P5" s="850" t="s">
        <v>209</v>
      </c>
      <c r="Q5" s="484">
        <v>0</v>
      </c>
      <c r="R5" s="484">
        <v>0</v>
      </c>
      <c r="S5" s="484">
        <v>0</v>
      </c>
      <c r="T5" s="484">
        <v>0</v>
      </c>
      <c r="U5" s="484">
        <v>0</v>
      </c>
      <c r="V5" s="484">
        <v>0</v>
      </c>
      <c r="W5" s="484">
        <v>0</v>
      </c>
      <c r="X5" s="484"/>
      <c r="Y5" s="484"/>
      <c r="Z5" s="484"/>
      <c r="AA5" s="484"/>
      <c r="AB5" s="484"/>
      <c r="AC5" s="1578"/>
      <c r="AD5" s="1531"/>
      <c r="AE5" s="155"/>
      <c r="AF5" s="156"/>
    </row>
    <row r="6" spans="1:32" s="10" customFormat="1" ht="31.5" customHeight="1">
      <c r="C6" s="23" t="s">
        <v>21</v>
      </c>
      <c r="D6" s="126" t="s">
        <v>120</v>
      </c>
      <c r="E6" s="801" t="s">
        <v>79</v>
      </c>
      <c r="F6" s="801" t="s">
        <v>19</v>
      </c>
      <c r="G6" s="801" t="s">
        <v>20</v>
      </c>
      <c r="H6" s="158">
        <v>2.5</v>
      </c>
      <c r="I6" s="158">
        <v>1.2</v>
      </c>
      <c r="J6" s="158">
        <v>2.8</v>
      </c>
      <c r="K6" s="159">
        <v>0.9</v>
      </c>
      <c r="L6" s="159">
        <v>0</v>
      </c>
      <c r="M6" s="159">
        <v>0</v>
      </c>
      <c r="N6" s="1527" t="s">
        <v>209</v>
      </c>
      <c r="O6" s="484" t="s">
        <v>209</v>
      </c>
      <c r="P6" s="850" t="s">
        <v>209</v>
      </c>
      <c r="Q6" s="484">
        <v>0</v>
      </c>
      <c r="R6" s="484">
        <v>0</v>
      </c>
      <c r="S6" s="484">
        <v>0</v>
      </c>
      <c r="T6" s="484">
        <v>0</v>
      </c>
      <c r="U6" s="484">
        <v>0</v>
      </c>
      <c r="V6" s="484">
        <v>0</v>
      </c>
      <c r="W6" s="484">
        <v>0</v>
      </c>
      <c r="X6" s="484"/>
      <c r="Y6" s="484"/>
      <c r="Z6" s="484"/>
      <c r="AA6" s="484"/>
      <c r="AB6" s="484"/>
      <c r="AC6" s="1579"/>
      <c r="AD6" s="1532"/>
      <c r="AE6" s="161"/>
      <c r="AF6" s="156"/>
    </row>
    <row r="7" spans="1:32" s="10" customFormat="1" ht="31.5" customHeight="1">
      <c r="C7" s="23" t="s">
        <v>22</v>
      </c>
      <c r="D7" s="126" t="s">
        <v>121</v>
      </c>
      <c r="E7" s="801" t="s">
        <v>23</v>
      </c>
      <c r="F7" s="801" t="s">
        <v>19</v>
      </c>
      <c r="G7" s="801" t="s">
        <v>20</v>
      </c>
      <c r="H7" s="158">
        <v>0.6</v>
      </c>
      <c r="I7" s="158">
        <v>0.62</v>
      </c>
      <c r="J7" s="158">
        <v>0.56999999999999995</v>
      </c>
      <c r="K7" s="372">
        <v>0.76</v>
      </c>
      <c r="L7" s="372">
        <v>0.60250000000000015</v>
      </c>
      <c r="M7" s="372">
        <v>0.63833333333333331</v>
      </c>
      <c r="N7" s="1484">
        <v>0.72</v>
      </c>
      <c r="O7" s="484">
        <v>0.87</v>
      </c>
      <c r="P7" s="850">
        <v>1.0533333333333332</v>
      </c>
      <c r="Q7" s="484">
        <v>1.37</v>
      </c>
      <c r="R7" s="484">
        <v>0.85</v>
      </c>
      <c r="S7" s="484">
        <v>1</v>
      </c>
      <c r="T7" s="484">
        <v>0.83</v>
      </c>
      <c r="U7" s="484">
        <v>1.0900000000000001</v>
      </c>
      <c r="V7" s="484">
        <v>1.18</v>
      </c>
      <c r="W7" s="484"/>
      <c r="X7" s="484"/>
      <c r="Y7" s="484"/>
      <c r="Z7" s="484" t="s">
        <v>496</v>
      </c>
      <c r="AA7" s="484"/>
      <c r="AB7" s="484"/>
      <c r="AC7" s="1558"/>
      <c r="AD7" s="1532"/>
      <c r="AE7" s="155"/>
    </row>
    <row r="8" spans="1:32" s="10" customFormat="1" ht="31.5" customHeight="1">
      <c r="C8" s="23" t="s">
        <v>203</v>
      </c>
      <c r="D8" s="126" t="s">
        <v>121</v>
      </c>
      <c r="E8" s="801" t="s">
        <v>202</v>
      </c>
      <c r="F8" s="801" t="s">
        <v>19</v>
      </c>
      <c r="G8" s="801" t="s">
        <v>20</v>
      </c>
      <c r="H8" s="158">
        <v>0.5</v>
      </c>
      <c r="I8" s="158">
        <v>0.45</v>
      </c>
      <c r="J8" s="158">
        <v>0.43</v>
      </c>
      <c r="K8" s="372">
        <v>0.44</v>
      </c>
      <c r="L8" s="372">
        <v>0.43</v>
      </c>
      <c r="M8" s="372">
        <v>0.61416666666666664</v>
      </c>
      <c r="N8" s="850">
        <v>0.52</v>
      </c>
      <c r="O8" s="484">
        <v>0.54</v>
      </c>
      <c r="P8" s="850">
        <v>0.54499999999999993</v>
      </c>
      <c r="Q8" s="484">
        <v>0.61</v>
      </c>
      <c r="R8" s="484">
        <v>0.45</v>
      </c>
      <c r="S8" s="484">
        <v>0.46</v>
      </c>
      <c r="T8" s="484">
        <v>0.42</v>
      </c>
      <c r="U8" s="484">
        <v>0.63</v>
      </c>
      <c r="V8" s="484">
        <v>0.7</v>
      </c>
      <c r="W8" s="484"/>
      <c r="X8" s="484"/>
      <c r="Y8" s="484"/>
      <c r="Z8" s="484"/>
      <c r="AA8" s="484"/>
      <c r="AB8" s="484"/>
      <c r="AC8" s="1558"/>
      <c r="AD8" s="1534"/>
      <c r="AE8" s="167"/>
    </row>
    <row r="9" spans="1:32" s="10" customFormat="1" ht="31.5" customHeight="1">
      <c r="B9" s="10">
        <f>O9/12</f>
        <v>0.75</v>
      </c>
      <c r="C9" s="23" t="s">
        <v>80</v>
      </c>
      <c r="D9" s="126" t="s">
        <v>121</v>
      </c>
      <c r="E9" s="801" t="s">
        <v>25</v>
      </c>
      <c r="F9" s="801" t="s">
        <v>19</v>
      </c>
      <c r="G9" s="801" t="s">
        <v>27</v>
      </c>
      <c r="H9" s="931" t="s">
        <v>171</v>
      </c>
      <c r="I9" s="931" t="s">
        <v>171</v>
      </c>
      <c r="J9" s="931" t="s">
        <v>171</v>
      </c>
      <c r="K9" s="930" t="s">
        <v>171</v>
      </c>
      <c r="L9" s="930" t="s">
        <v>171</v>
      </c>
      <c r="M9" s="926">
        <v>3.5749999999999997</v>
      </c>
      <c r="N9" s="484">
        <v>16</v>
      </c>
      <c r="O9" s="484">
        <f>0.75*12</f>
        <v>9</v>
      </c>
      <c r="P9" s="484">
        <f>SUM(Q9:W9)</f>
        <v>7.1</v>
      </c>
      <c r="Q9" s="484">
        <v>0.47</v>
      </c>
      <c r="R9" s="484">
        <v>0.23</v>
      </c>
      <c r="S9" s="484">
        <v>1.3</v>
      </c>
      <c r="T9" s="484">
        <v>1.1000000000000001</v>
      </c>
      <c r="U9" s="484">
        <v>1</v>
      </c>
      <c r="V9" s="484">
        <v>1.5</v>
      </c>
      <c r="W9" s="484">
        <v>1.5</v>
      </c>
      <c r="X9" s="484"/>
      <c r="Y9" s="484"/>
      <c r="Z9" s="484"/>
      <c r="AA9" s="484"/>
      <c r="AB9" s="484"/>
      <c r="AC9" s="1558"/>
      <c r="AD9" s="1534"/>
    </row>
    <row r="10" spans="1:32" s="10" customFormat="1" ht="31.5" customHeight="1">
      <c r="C10" s="23" t="s">
        <v>419</v>
      </c>
      <c r="D10" s="126" t="s">
        <v>120</v>
      </c>
      <c r="E10" s="801" t="s">
        <v>142</v>
      </c>
      <c r="F10" s="801" t="s">
        <v>19</v>
      </c>
      <c r="G10" s="801" t="s">
        <v>20</v>
      </c>
      <c r="H10" s="929">
        <v>3.6999999999999998E-2</v>
      </c>
      <c r="I10" s="929">
        <v>3.6999999999999998E-2</v>
      </c>
      <c r="J10" s="929">
        <v>3.2000000000000001E-2</v>
      </c>
      <c r="K10" s="928">
        <v>2.1000000000000001E-2</v>
      </c>
      <c r="L10" s="927">
        <v>1.3166666666666669E-2</v>
      </c>
      <c r="M10" s="926">
        <v>246</v>
      </c>
      <c r="N10" s="1485">
        <v>232</v>
      </c>
      <c r="O10" s="484">
        <v>112</v>
      </c>
      <c r="P10" s="484">
        <v>145.76</v>
      </c>
      <c r="Q10" s="484">
        <v>21.36</v>
      </c>
      <c r="R10" s="484">
        <v>19.7</v>
      </c>
      <c r="S10" s="484">
        <v>18.739999999999998</v>
      </c>
      <c r="T10" s="484">
        <v>20.96</v>
      </c>
      <c r="U10" s="484">
        <v>23</v>
      </c>
      <c r="V10" s="484">
        <v>42</v>
      </c>
      <c r="W10" s="484"/>
      <c r="X10" s="484"/>
      <c r="Y10" s="484"/>
      <c r="Z10" s="484"/>
      <c r="AA10" s="484"/>
      <c r="AB10" s="484"/>
      <c r="AC10" s="1579"/>
      <c r="AD10" s="1532"/>
    </row>
    <row r="11" spans="1:32" s="10" customFormat="1" ht="31.5" customHeight="1" thickBot="1">
      <c r="C11" s="586" t="s">
        <v>280</v>
      </c>
      <c r="D11" s="587" t="s">
        <v>120</v>
      </c>
      <c r="E11" s="1220" t="s">
        <v>326</v>
      </c>
      <c r="F11" s="1383" t="s">
        <v>19</v>
      </c>
      <c r="G11" s="1383" t="s">
        <v>20</v>
      </c>
      <c r="H11" s="1642" t="s">
        <v>171</v>
      </c>
      <c r="I11" s="1642" t="s">
        <v>171</v>
      </c>
      <c r="J11" s="1642" t="s">
        <v>171</v>
      </c>
      <c r="K11" s="1643" t="s">
        <v>171</v>
      </c>
      <c r="L11" s="1156">
        <v>0.93</v>
      </c>
      <c r="M11" s="1156">
        <v>0.41349999999999998</v>
      </c>
      <c r="N11" s="1772">
        <v>47</v>
      </c>
      <c r="O11" s="1738">
        <v>51</v>
      </c>
      <c r="P11" s="1738">
        <v>69.5</v>
      </c>
      <c r="Q11" s="1738">
        <v>95</v>
      </c>
      <c r="R11" s="1738">
        <v>56</v>
      </c>
      <c r="S11" s="1738">
        <v>66</v>
      </c>
      <c r="T11" s="1738">
        <v>53</v>
      </c>
      <c r="U11" s="1738">
        <v>72</v>
      </c>
      <c r="V11" s="1738">
        <v>75</v>
      </c>
      <c r="W11" s="1738"/>
      <c r="X11" s="1738"/>
      <c r="Y11" s="1738"/>
      <c r="Z11" s="1738"/>
      <c r="AA11" s="1738"/>
      <c r="AB11" s="1738"/>
      <c r="AC11" s="1580"/>
      <c r="AD11" s="1554"/>
    </row>
    <row r="12" spans="1:32" s="1624" customFormat="1" ht="31.5" customHeight="1" thickBot="1">
      <c r="A12" s="1617"/>
      <c r="B12" s="1617"/>
      <c r="C12" s="180" t="s">
        <v>82</v>
      </c>
      <c r="D12" s="1619"/>
      <c r="E12" s="1620" t="s">
        <v>16</v>
      </c>
      <c r="F12" s="1620" t="s">
        <v>16</v>
      </c>
      <c r="G12" s="1620" t="s">
        <v>16</v>
      </c>
      <c r="H12" s="182"/>
      <c r="I12" s="182"/>
      <c r="J12" s="182"/>
      <c r="K12" s="182"/>
      <c r="L12" s="182"/>
      <c r="M12" s="182"/>
      <c r="N12" s="182"/>
      <c r="O12" s="182"/>
      <c r="P12" s="878"/>
      <c r="Q12" s="2816"/>
      <c r="R12" s="2816"/>
      <c r="S12" s="878"/>
      <c r="T12" s="878"/>
      <c r="U12" s="878"/>
      <c r="V12" s="878"/>
      <c r="W12" s="878"/>
      <c r="X12" s="878"/>
      <c r="Y12" s="878"/>
      <c r="Z12" s="878"/>
      <c r="AA12" s="878"/>
      <c r="AB12" s="878"/>
      <c r="AC12" s="1537"/>
      <c r="AD12" s="1581"/>
    </row>
    <row r="13" spans="1:32" s="10" customFormat="1" ht="31.5" customHeight="1" thickBot="1">
      <c r="C13" s="22" t="s">
        <v>377</v>
      </c>
      <c r="D13" s="1615" t="s">
        <v>121</v>
      </c>
      <c r="E13" s="1601" t="s">
        <v>26</v>
      </c>
      <c r="F13" s="1351" t="s">
        <v>30</v>
      </c>
      <c r="G13" s="805" t="s">
        <v>20</v>
      </c>
      <c r="H13" s="1354"/>
      <c r="I13" s="1354"/>
      <c r="J13" s="1354"/>
      <c r="K13" s="1354">
        <v>1.35E-2</v>
      </c>
      <c r="L13" s="1399">
        <v>1.7390909090909099E-2</v>
      </c>
      <c r="M13" s="2741"/>
      <c r="N13" s="1644">
        <v>9.7000000000000003E-3</v>
      </c>
      <c r="O13" s="1645">
        <v>2.92E-2</v>
      </c>
      <c r="P13" s="460">
        <v>2.7414285714285717E-2</v>
      </c>
      <c r="Q13" s="1454">
        <v>2.3E-2</v>
      </c>
      <c r="R13" s="1454">
        <v>3.9300000000000002E-2</v>
      </c>
      <c r="S13" s="1454">
        <v>3.9600000000000003E-2</v>
      </c>
      <c r="T13" s="1454">
        <v>2.2800000000000001E-2</v>
      </c>
      <c r="U13" s="1454">
        <v>1.9800000000000002E-2</v>
      </c>
      <c r="V13" s="1454">
        <v>1.03E-2</v>
      </c>
      <c r="W13" s="1454">
        <v>3.7100000000000001E-2</v>
      </c>
      <c r="X13" s="1454"/>
      <c r="Y13" s="1454"/>
      <c r="Z13" s="1454"/>
      <c r="AA13" s="1454"/>
      <c r="AB13" s="1454"/>
      <c r="AC13" s="563" t="s">
        <v>497</v>
      </c>
      <c r="AD13" s="1549" t="s">
        <v>498</v>
      </c>
    </row>
    <row r="14" spans="1:32" s="10" customFormat="1" ht="31.5" customHeight="1">
      <c r="C14" s="22" t="s">
        <v>378</v>
      </c>
      <c r="D14" s="1349"/>
      <c r="E14" s="1782"/>
      <c r="F14" s="820"/>
      <c r="G14" s="1785"/>
      <c r="H14" s="1399"/>
      <c r="I14" s="1399"/>
      <c r="J14" s="1399"/>
      <c r="K14" s="2749"/>
      <c r="L14" s="2769"/>
      <c r="M14" s="2809"/>
      <c r="N14" s="373">
        <v>2.92E-2</v>
      </c>
      <c r="O14" s="460">
        <v>0.01</v>
      </c>
      <c r="P14" s="460">
        <v>5.8857142857142858E-3</v>
      </c>
      <c r="Q14" s="1454">
        <v>5.4000000000000003E-3</v>
      </c>
      <c r="R14" s="1454">
        <v>7.0000000000000001E-3</v>
      </c>
      <c r="S14" s="1454">
        <v>3.7000000000000002E-3</v>
      </c>
      <c r="T14" s="1454">
        <v>2.5000000000000001E-3</v>
      </c>
      <c r="U14" s="1454">
        <v>5.0000000000000001E-3</v>
      </c>
      <c r="V14" s="1454">
        <v>5.5999999999999999E-3</v>
      </c>
      <c r="W14" s="1454">
        <v>1.2E-2</v>
      </c>
      <c r="X14" s="1454"/>
      <c r="Y14" s="1454"/>
      <c r="Z14" s="1454"/>
      <c r="AA14" s="1454"/>
      <c r="AB14" s="1454"/>
      <c r="AC14" s="563" t="s">
        <v>497</v>
      </c>
      <c r="AD14" s="1539" t="s">
        <v>498</v>
      </c>
    </row>
    <row r="15" spans="1:32" s="862" customFormat="1" ht="31.5" customHeight="1">
      <c r="C15" s="873" t="s">
        <v>52</v>
      </c>
      <c r="D15" s="872" t="s">
        <v>121</v>
      </c>
      <c r="E15" s="1783" t="s">
        <v>26</v>
      </c>
      <c r="F15" s="1424" t="s">
        <v>30</v>
      </c>
      <c r="G15" s="1786" t="s">
        <v>20</v>
      </c>
      <c r="H15" s="922" t="s">
        <v>171</v>
      </c>
      <c r="I15" s="922" t="s">
        <v>171</v>
      </c>
      <c r="J15" s="923" t="s">
        <v>171</v>
      </c>
      <c r="K15" s="2750" t="s">
        <v>208</v>
      </c>
      <c r="L15" s="2775">
        <v>2.5899999999999999E-2</v>
      </c>
      <c r="M15" s="2807">
        <v>1.1599999999999999E-2</v>
      </c>
      <c r="N15" s="2001">
        <v>6.2416666666666662E-3</v>
      </c>
      <c r="O15" s="2001">
        <v>5.0000000000000001E-3</v>
      </c>
      <c r="P15" s="460">
        <v>3.2285714285714287E-3</v>
      </c>
      <c r="Q15" s="2001">
        <v>5.0000000000000001E-3</v>
      </c>
      <c r="R15" s="2001">
        <v>3.8999999999999998E-3</v>
      </c>
      <c r="S15" s="2001">
        <v>2.0999999999999999E-3</v>
      </c>
      <c r="T15" s="2001">
        <v>2.8E-3</v>
      </c>
      <c r="U15" s="2001">
        <v>1.8E-3</v>
      </c>
      <c r="V15" s="2001">
        <v>3.3E-3</v>
      </c>
      <c r="W15" s="2001">
        <v>3.7000000000000002E-3</v>
      </c>
      <c r="X15" s="2001"/>
      <c r="Y15" s="2001"/>
      <c r="Z15" s="2001"/>
      <c r="AA15" s="2001"/>
      <c r="AB15" s="2001"/>
      <c r="AC15" s="1572"/>
      <c r="AD15" s="1540"/>
    </row>
    <row r="16" spans="1:32" s="10" customFormat="1" ht="31.5" customHeight="1">
      <c r="C16" s="23" t="s">
        <v>200</v>
      </c>
      <c r="D16" s="861" t="s">
        <v>120</v>
      </c>
      <c r="E16" s="1784" t="s">
        <v>26</v>
      </c>
      <c r="F16" s="801" t="s">
        <v>30</v>
      </c>
      <c r="G16" s="1787" t="s">
        <v>20</v>
      </c>
      <c r="H16" s="190">
        <v>0.24</v>
      </c>
      <c r="I16" s="190">
        <v>0.28999999999999998</v>
      </c>
      <c r="J16" s="190">
        <v>0.42</v>
      </c>
      <c r="K16" s="2743">
        <v>0.37</v>
      </c>
      <c r="L16" s="2771">
        <v>0.3775</v>
      </c>
      <c r="M16" s="2743">
        <v>0.43</v>
      </c>
      <c r="N16" s="469">
        <v>0.33382500000000004</v>
      </c>
      <c r="O16" s="456">
        <v>0.33</v>
      </c>
      <c r="P16" s="241">
        <v>0.24942857142857139</v>
      </c>
      <c r="Q16" s="462">
        <v>0.376</v>
      </c>
      <c r="R16" s="462">
        <v>0.21</v>
      </c>
      <c r="S16" s="462">
        <v>0.28999999999999998</v>
      </c>
      <c r="T16" s="462">
        <v>0.26</v>
      </c>
      <c r="U16" s="462">
        <v>0.18</v>
      </c>
      <c r="V16" s="462">
        <v>0.24</v>
      </c>
      <c r="W16" s="462">
        <v>0.19</v>
      </c>
      <c r="X16" s="462"/>
      <c r="Y16" s="462"/>
      <c r="Z16" s="462"/>
      <c r="AA16" s="462"/>
      <c r="AB16" s="462"/>
      <c r="AC16" s="563"/>
      <c r="AD16" s="1534"/>
    </row>
    <row r="17" spans="1:30" s="10" customFormat="1" ht="31.5" customHeight="1" thickBot="1">
      <c r="C17" s="586" t="s">
        <v>199</v>
      </c>
      <c r="D17" s="1232" t="s">
        <v>120</v>
      </c>
      <c r="E17" s="1383" t="s">
        <v>26</v>
      </c>
      <c r="F17" s="1351" t="s">
        <v>30</v>
      </c>
      <c r="G17" s="1383" t="s">
        <v>27</v>
      </c>
      <c r="H17" s="1313" t="s">
        <v>171</v>
      </c>
      <c r="I17" s="1313" t="s">
        <v>171</v>
      </c>
      <c r="J17" s="1313" t="s">
        <v>171</v>
      </c>
      <c r="K17" s="2744">
        <v>0.5</v>
      </c>
      <c r="L17" s="2772">
        <v>0.5</v>
      </c>
      <c r="M17" s="2808">
        <v>0.5</v>
      </c>
      <c r="N17" s="858">
        <v>0.76</v>
      </c>
      <c r="O17" s="459">
        <v>0.7</v>
      </c>
      <c r="P17" s="241">
        <v>0.76</v>
      </c>
      <c r="Q17" s="2817">
        <v>0.76</v>
      </c>
      <c r="R17" s="2817">
        <v>0.76</v>
      </c>
      <c r="S17" s="2817">
        <v>0.76</v>
      </c>
      <c r="T17" s="2817">
        <v>0.76</v>
      </c>
      <c r="U17" s="2817">
        <v>0.76</v>
      </c>
      <c r="V17" s="2817">
        <v>0.76</v>
      </c>
      <c r="W17" s="2817">
        <v>0.76</v>
      </c>
      <c r="X17" s="2817"/>
      <c r="Y17" s="2817"/>
      <c r="Z17" s="2817"/>
      <c r="AA17" s="2817"/>
      <c r="AB17" s="2817"/>
      <c r="AC17" s="563"/>
      <c r="AD17" s="1551"/>
    </row>
    <row r="18" spans="1:30" s="1649" customFormat="1" ht="31.5" customHeight="1" thickBot="1">
      <c r="A18" s="1647"/>
      <c r="B18" s="1647"/>
      <c r="C18" s="196" t="s">
        <v>32</v>
      </c>
      <c r="D18" s="1422"/>
      <c r="E18" s="1423" t="s">
        <v>16</v>
      </c>
      <c r="F18" s="1423" t="s">
        <v>16</v>
      </c>
      <c r="G18" s="1423" t="s">
        <v>16</v>
      </c>
      <c r="H18" s="197"/>
      <c r="I18" s="197"/>
      <c r="J18" s="197"/>
      <c r="K18" s="197"/>
      <c r="L18" s="853"/>
      <c r="M18" s="853"/>
      <c r="N18" s="853"/>
      <c r="O18" s="853"/>
      <c r="P18" s="853"/>
      <c r="Q18" s="853"/>
      <c r="R18" s="853"/>
      <c r="S18" s="853"/>
      <c r="T18" s="853"/>
      <c r="U18" s="853"/>
      <c r="V18" s="853"/>
      <c r="W18" s="853"/>
      <c r="X18" s="853"/>
      <c r="Y18" s="853"/>
      <c r="Z18" s="853"/>
      <c r="AA18" s="853"/>
      <c r="AB18" s="853"/>
      <c r="AC18" s="1541"/>
      <c r="AD18" s="1648"/>
    </row>
    <row r="19" spans="1:30" ht="31.5" customHeight="1">
      <c r="C19" s="22" t="s">
        <v>400</v>
      </c>
      <c r="D19" s="1450" t="s">
        <v>120</v>
      </c>
      <c r="E19" s="1451" t="s">
        <v>25</v>
      </c>
      <c r="F19" s="1452" t="s">
        <v>33</v>
      </c>
      <c r="G19" s="1451" t="s">
        <v>20</v>
      </c>
      <c r="H19" s="1646"/>
      <c r="I19" s="1646"/>
      <c r="J19" s="1315"/>
      <c r="K19" s="1151">
        <v>15</v>
      </c>
      <c r="L19" s="920">
        <v>7</v>
      </c>
      <c r="M19" s="920">
        <v>24</v>
      </c>
      <c r="N19" s="441">
        <v>19</v>
      </c>
      <c r="O19" s="1762">
        <v>17</v>
      </c>
      <c r="P19" s="1762">
        <v>2</v>
      </c>
      <c r="Q19" s="441">
        <v>0</v>
      </c>
      <c r="R19" s="441">
        <v>0</v>
      </c>
      <c r="S19" s="441">
        <v>0</v>
      </c>
      <c r="T19" s="441">
        <v>0</v>
      </c>
      <c r="U19" s="441">
        <v>2</v>
      </c>
      <c r="V19" s="441">
        <v>0</v>
      </c>
      <c r="W19" s="441">
        <v>0</v>
      </c>
      <c r="X19" s="441"/>
      <c r="Y19" s="441"/>
      <c r="Z19" s="441"/>
      <c r="AA19" s="441"/>
      <c r="AB19" s="441"/>
      <c r="AC19" s="1582"/>
      <c r="AD19" s="1549"/>
    </row>
    <row r="20" spans="1:30" ht="31.5" customHeight="1">
      <c r="C20" s="23" t="s">
        <v>401</v>
      </c>
      <c r="D20" s="132" t="s">
        <v>120</v>
      </c>
      <c r="E20" s="794" t="s">
        <v>26</v>
      </c>
      <c r="F20" s="795" t="s">
        <v>33</v>
      </c>
      <c r="G20" s="794" t="s">
        <v>27</v>
      </c>
      <c r="H20" s="921" t="s">
        <v>171</v>
      </c>
      <c r="I20" s="921" t="s">
        <v>171</v>
      </c>
      <c r="J20" s="921" t="s">
        <v>171</v>
      </c>
      <c r="K20" s="921" t="s">
        <v>171</v>
      </c>
      <c r="L20" s="921">
        <v>0.99750000000000005</v>
      </c>
      <c r="M20" s="921">
        <v>0.99450000000000005</v>
      </c>
      <c r="N20" s="206">
        <v>0.99950000000000006</v>
      </c>
      <c r="O20" s="456">
        <v>0.7</v>
      </c>
      <c r="P20" s="241">
        <v>0.95509999999999995</v>
      </c>
      <c r="Q20" s="462">
        <v>1</v>
      </c>
      <c r="R20" s="462">
        <v>1</v>
      </c>
      <c r="S20" s="462">
        <v>0.99550000000000005</v>
      </c>
      <c r="T20" s="462">
        <v>1</v>
      </c>
      <c r="U20" s="462">
        <v>1</v>
      </c>
      <c r="V20" s="462">
        <v>0.96750000000000003</v>
      </c>
      <c r="W20" s="462">
        <v>0.76570000000000005</v>
      </c>
      <c r="X20" s="462"/>
      <c r="Y20" s="462"/>
      <c r="Z20" s="462"/>
      <c r="AA20" s="462"/>
      <c r="AB20" s="462"/>
      <c r="AC20" s="1579"/>
      <c r="AD20" s="1532"/>
    </row>
    <row r="21" spans="1:30" ht="31.5" customHeight="1">
      <c r="C21" s="23" t="s">
        <v>197</v>
      </c>
      <c r="D21" s="132" t="s">
        <v>121</v>
      </c>
      <c r="E21" s="794" t="s">
        <v>25</v>
      </c>
      <c r="F21" s="795" t="s">
        <v>33</v>
      </c>
      <c r="G21" s="794" t="s">
        <v>20</v>
      </c>
      <c r="H21" s="207">
        <v>0</v>
      </c>
      <c r="I21" s="207">
        <v>0</v>
      </c>
      <c r="J21" s="207">
        <v>0</v>
      </c>
      <c r="K21" s="162">
        <v>0</v>
      </c>
      <c r="L21" s="162">
        <v>0</v>
      </c>
      <c r="M21" s="162">
        <v>0</v>
      </c>
      <c r="N21" s="850">
        <v>0</v>
      </c>
      <c r="O21" s="488">
        <v>0</v>
      </c>
      <c r="P21" s="488">
        <v>0</v>
      </c>
      <c r="Q21" s="209">
        <v>0</v>
      </c>
      <c r="R21" s="209">
        <v>0</v>
      </c>
      <c r="S21" s="209">
        <v>0</v>
      </c>
      <c r="T21" s="209">
        <v>0</v>
      </c>
      <c r="U21" s="209">
        <v>0</v>
      </c>
      <c r="V21" s="209">
        <v>0</v>
      </c>
      <c r="W21" s="2002">
        <v>0</v>
      </c>
      <c r="X21" s="209"/>
      <c r="Y21" s="209"/>
      <c r="Z21" s="209"/>
      <c r="AA21" s="209"/>
      <c r="AB21" s="209"/>
      <c r="AC21" s="1579"/>
      <c r="AD21" s="1532"/>
    </row>
    <row r="22" spans="1:30" ht="31.5" customHeight="1">
      <c r="C22" s="23" t="s">
        <v>84</v>
      </c>
      <c r="D22" s="132" t="s">
        <v>121</v>
      </c>
      <c r="E22" s="794" t="s">
        <v>26</v>
      </c>
      <c r="F22" s="795" t="s">
        <v>33</v>
      </c>
      <c r="G22" s="794" t="s">
        <v>27</v>
      </c>
      <c r="H22" s="921">
        <v>0.99739999999999995</v>
      </c>
      <c r="I22" s="921">
        <v>0.998</v>
      </c>
      <c r="J22" s="921">
        <v>0.99650000000000005</v>
      </c>
      <c r="K22" s="921">
        <v>0.99619999999999997</v>
      </c>
      <c r="L22" s="921">
        <v>0.99290833333333295</v>
      </c>
      <c r="M22" s="921">
        <v>0.99150000000000005</v>
      </c>
      <c r="N22" s="206">
        <v>0.997</v>
      </c>
      <c r="O22" s="1176">
        <v>0.998</v>
      </c>
      <c r="P22" s="469">
        <v>0.98699999999999999</v>
      </c>
      <c r="Q22" s="1176">
        <v>0.95099999999999996</v>
      </c>
      <c r="R22" s="1176">
        <v>1</v>
      </c>
      <c r="S22" s="1176">
        <v>0.98209999999999997</v>
      </c>
      <c r="T22" s="1176">
        <v>1</v>
      </c>
      <c r="U22" s="1176">
        <v>0.98460000000000003</v>
      </c>
      <c r="V22" s="1176">
        <v>0.98880000000000001</v>
      </c>
      <c r="W22" s="1176">
        <v>0.996</v>
      </c>
      <c r="X22" s="1176"/>
      <c r="Y22" s="1176"/>
      <c r="Z22" s="1176"/>
      <c r="AA22" s="1176"/>
      <c r="AB22" s="1176"/>
      <c r="AC22" s="1558" t="s">
        <v>499</v>
      </c>
      <c r="AD22" s="1532" t="s">
        <v>500</v>
      </c>
    </row>
    <row r="23" spans="1:30" ht="31.5" customHeight="1">
      <c r="C23" s="23" t="s">
        <v>61</v>
      </c>
      <c r="D23" s="132" t="s">
        <v>121</v>
      </c>
      <c r="E23" s="794" t="s">
        <v>25</v>
      </c>
      <c r="F23" s="795" t="s">
        <v>33</v>
      </c>
      <c r="G23" s="794" t="s">
        <v>20</v>
      </c>
      <c r="H23" s="212">
        <v>1</v>
      </c>
      <c r="I23" s="212">
        <v>0</v>
      </c>
      <c r="J23" s="212">
        <v>1</v>
      </c>
      <c r="K23" s="162">
        <v>0</v>
      </c>
      <c r="L23" s="162">
        <v>0</v>
      </c>
      <c r="M23" s="162">
        <v>0</v>
      </c>
      <c r="N23" s="467">
        <v>0</v>
      </c>
      <c r="O23" s="488">
        <v>0</v>
      </c>
      <c r="P23" s="488">
        <v>0</v>
      </c>
      <c r="Q23" s="466">
        <v>0</v>
      </c>
      <c r="R23" s="466">
        <v>0</v>
      </c>
      <c r="S23" s="466">
        <v>0</v>
      </c>
      <c r="T23" s="466">
        <v>0</v>
      </c>
      <c r="U23" s="466">
        <v>0</v>
      </c>
      <c r="V23" s="466">
        <v>0</v>
      </c>
      <c r="W23" s="2003">
        <v>0</v>
      </c>
      <c r="X23" s="466"/>
      <c r="Y23" s="466"/>
      <c r="Z23" s="466"/>
      <c r="AA23" s="466"/>
      <c r="AB23" s="466"/>
      <c r="AC23" s="1579"/>
      <c r="AD23" s="1532"/>
    </row>
    <row r="24" spans="1:30" s="10" customFormat="1" ht="31.5" customHeight="1">
      <c r="C24" s="23" t="s">
        <v>196</v>
      </c>
      <c r="D24" s="132" t="s">
        <v>121</v>
      </c>
      <c r="E24" s="801" t="s">
        <v>25</v>
      </c>
      <c r="F24" s="835" t="s">
        <v>33</v>
      </c>
      <c r="G24" s="801" t="s">
        <v>27</v>
      </c>
      <c r="H24" s="212" t="s">
        <v>171</v>
      </c>
      <c r="I24" s="162" t="s">
        <v>171</v>
      </c>
      <c r="J24" s="162" t="s">
        <v>171</v>
      </c>
      <c r="K24" s="162" t="s">
        <v>171</v>
      </c>
      <c r="L24" s="162">
        <v>6</v>
      </c>
      <c r="M24" s="162">
        <v>6</v>
      </c>
      <c r="N24" s="472">
        <v>6</v>
      </c>
      <c r="O24" s="488">
        <v>2.5</v>
      </c>
      <c r="P24" s="488">
        <v>4</v>
      </c>
      <c r="Q24" s="468">
        <v>0</v>
      </c>
      <c r="R24" s="468">
        <v>0</v>
      </c>
      <c r="S24" s="468">
        <v>0</v>
      </c>
      <c r="T24" s="468">
        <v>1</v>
      </c>
      <c r="U24" s="468">
        <v>1</v>
      </c>
      <c r="V24" s="468">
        <v>0</v>
      </c>
      <c r="W24" s="2004">
        <v>2</v>
      </c>
      <c r="X24" s="468"/>
      <c r="Y24" s="468"/>
      <c r="Z24" s="468"/>
      <c r="AA24" s="468"/>
      <c r="AB24" s="468"/>
      <c r="AC24" s="1579" t="s">
        <v>501</v>
      </c>
      <c r="AD24" s="1532" t="s">
        <v>503</v>
      </c>
    </row>
    <row r="25" spans="1:30" ht="31.5" customHeight="1" thickBot="1">
      <c r="C25" s="586" t="s">
        <v>195</v>
      </c>
      <c r="D25" s="793" t="s">
        <v>121</v>
      </c>
      <c r="E25" s="1383" t="s">
        <v>25</v>
      </c>
      <c r="F25" s="792" t="s">
        <v>33</v>
      </c>
      <c r="G25" s="791" t="s">
        <v>27</v>
      </c>
      <c r="H25" s="1314"/>
      <c r="I25" s="1314"/>
      <c r="J25" s="1314"/>
      <c r="K25" s="1314"/>
      <c r="L25" s="1314">
        <v>6</v>
      </c>
      <c r="M25" s="1314">
        <v>8</v>
      </c>
      <c r="N25" s="1650">
        <v>7</v>
      </c>
      <c r="O25" s="1740">
        <v>0.5</v>
      </c>
      <c r="P25" s="1740">
        <v>5</v>
      </c>
      <c r="Q25" s="1880">
        <v>1</v>
      </c>
      <c r="R25" s="1880">
        <v>0</v>
      </c>
      <c r="S25" s="1880">
        <v>1</v>
      </c>
      <c r="T25" s="1880">
        <v>1</v>
      </c>
      <c r="U25" s="1880">
        <v>1</v>
      </c>
      <c r="V25" s="1880">
        <v>1</v>
      </c>
      <c r="W25" s="1880">
        <v>0</v>
      </c>
      <c r="X25" s="1880"/>
      <c r="Y25" s="1880"/>
      <c r="Z25" s="1880"/>
      <c r="AA25" s="1880"/>
      <c r="AB25" s="1880"/>
      <c r="AC25" s="1580" t="s">
        <v>502</v>
      </c>
      <c r="AD25" s="1554"/>
    </row>
    <row r="26" spans="1:30" s="1624" customFormat="1" ht="31.5" customHeight="1" thickBot="1">
      <c r="A26" s="1617"/>
      <c r="B26" s="1617"/>
      <c r="C26" s="218" t="s">
        <v>35</v>
      </c>
      <c r="D26" s="1392"/>
      <c r="E26" s="1393" t="s">
        <v>16</v>
      </c>
      <c r="F26" s="1393" t="s">
        <v>16</v>
      </c>
      <c r="G26" s="1394"/>
      <c r="H26" s="46"/>
      <c r="I26" s="46"/>
      <c r="J26" s="46"/>
      <c r="K26" s="46"/>
      <c r="L26" s="46"/>
      <c r="M26" s="46"/>
      <c r="N26" s="46"/>
      <c r="O26" s="46"/>
      <c r="P26" s="46"/>
      <c r="Q26" s="46"/>
      <c r="R26" s="46"/>
      <c r="S26" s="46"/>
      <c r="T26" s="46"/>
      <c r="U26" s="46"/>
      <c r="V26" s="46"/>
      <c r="W26" s="46"/>
      <c r="X26" s="46"/>
      <c r="Y26" s="46"/>
      <c r="Z26" s="46"/>
      <c r="AA26" s="46"/>
      <c r="AB26" s="46"/>
      <c r="AC26" s="1546"/>
      <c r="AD26" s="1547"/>
    </row>
    <row r="27" spans="1:30" s="10" customFormat="1" ht="31.5" customHeight="1">
      <c r="C27" s="22" t="s">
        <v>194</v>
      </c>
      <c r="D27" s="1389" t="s">
        <v>120</v>
      </c>
      <c r="E27" s="805" t="s">
        <v>190</v>
      </c>
      <c r="F27" s="806" t="s">
        <v>36</v>
      </c>
      <c r="G27" s="805" t="s">
        <v>27</v>
      </c>
      <c r="H27" s="1390"/>
      <c r="I27" s="1390"/>
      <c r="J27" s="1390"/>
      <c r="K27" s="1390"/>
      <c r="L27" s="1315">
        <v>9.42</v>
      </c>
      <c r="M27" s="1315"/>
      <c r="N27" s="1609">
        <v>9.44</v>
      </c>
      <c r="O27" s="1631">
        <v>9</v>
      </c>
      <c r="P27" s="1631">
        <v>9.36</v>
      </c>
      <c r="Q27" s="1881">
        <v>9.48</v>
      </c>
      <c r="R27" s="1881">
        <v>9.23</v>
      </c>
      <c r="S27" s="1881">
        <v>9.77</v>
      </c>
      <c r="T27" s="1881">
        <v>9.2200000000000006</v>
      </c>
      <c r="U27" s="1881">
        <v>8.9600000000000009</v>
      </c>
      <c r="V27" s="1881">
        <v>9.6199999999999992</v>
      </c>
      <c r="W27" s="1881">
        <v>9.24</v>
      </c>
      <c r="X27" s="1881"/>
      <c r="Y27" s="1881"/>
      <c r="Z27" s="1881"/>
      <c r="AA27" s="1881"/>
      <c r="AB27" s="1881"/>
      <c r="AC27" s="1582" t="s">
        <v>504</v>
      </c>
      <c r="AD27" s="1549" t="s">
        <v>505</v>
      </c>
    </row>
    <row r="28" spans="1:30" s="10" customFormat="1" ht="31.5" customHeight="1">
      <c r="C28" s="23" t="s">
        <v>193</v>
      </c>
      <c r="D28" s="836" t="s">
        <v>120</v>
      </c>
      <c r="E28" s="801" t="s">
        <v>190</v>
      </c>
      <c r="F28" s="835" t="s">
        <v>36</v>
      </c>
      <c r="G28" s="801" t="s">
        <v>27</v>
      </c>
      <c r="H28" s="158"/>
      <c r="I28" s="158"/>
      <c r="J28" s="158"/>
      <c r="K28" s="158"/>
      <c r="L28" s="212"/>
      <c r="M28" s="212"/>
      <c r="N28" s="474">
        <v>8.9441666666666659</v>
      </c>
      <c r="O28" s="1737">
        <v>9</v>
      </c>
      <c r="P28" s="1737">
        <v>8.9514285714285702</v>
      </c>
      <c r="Q28" s="228">
        <v>8.67</v>
      </c>
      <c r="R28" s="228">
        <v>8.67</v>
      </c>
      <c r="S28" s="228">
        <v>10</v>
      </c>
      <c r="T28" s="228">
        <v>9.33</v>
      </c>
      <c r="U28" s="228">
        <v>7.33</v>
      </c>
      <c r="V28" s="228">
        <v>9.33</v>
      </c>
      <c r="W28" s="1999">
        <v>9.33</v>
      </c>
      <c r="X28" s="228"/>
      <c r="Y28" s="228"/>
      <c r="Z28" s="228"/>
      <c r="AA28" s="228"/>
      <c r="AB28" s="228"/>
      <c r="AC28" s="1558" t="s">
        <v>506</v>
      </c>
      <c r="AD28" s="1534" t="s">
        <v>507</v>
      </c>
    </row>
    <row r="29" spans="1:30" s="10" customFormat="1" ht="31.5" customHeight="1">
      <c r="C29" s="23" t="s">
        <v>192</v>
      </c>
      <c r="D29" s="836" t="s">
        <v>120</v>
      </c>
      <c r="E29" s="801" t="s">
        <v>190</v>
      </c>
      <c r="F29" s="835" t="s">
        <v>36</v>
      </c>
      <c r="G29" s="801" t="s">
        <v>27</v>
      </c>
      <c r="H29" s="158"/>
      <c r="I29" s="158"/>
      <c r="J29" s="158"/>
      <c r="K29" s="158"/>
      <c r="L29" s="212"/>
      <c r="M29" s="212"/>
      <c r="N29" s="474">
        <v>9.8149999999999995</v>
      </c>
      <c r="O29" s="1737">
        <v>9</v>
      </c>
      <c r="P29" s="1737">
        <v>9.7885714285714283</v>
      </c>
      <c r="Q29" s="228">
        <v>10</v>
      </c>
      <c r="R29" s="228">
        <v>9.26</v>
      </c>
      <c r="S29" s="228">
        <v>10</v>
      </c>
      <c r="T29" s="228">
        <v>9.26</v>
      </c>
      <c r="U29" s="228">
        <v>10</v>
      </c>
      <c r="V29" s="228">
        <v>10</v>
      </c>
      <c r="W29" s="1999">
        <v>10</v>
      </c>
      <c r="X29" s="228"/>
      <c r="Y29" s="228"/>
      <c r="Z29" s="228"/>
      <c r="AA29" s="228"/>
      <c r="AB29" s="228"/>
      <c r="AC29" s="1558"/>
      <c r="AD29" s="1534"/>
    </row>
    <row r="30" spans="1:30" s="10" customFormat="1" ht="31.5" customHeight="1">
      <c r="C30" s="23" t="s">
        <v>191</v>
      </c>
      <c r="D30" s="836" t="s">
        <v>120</v>
      </c>
      <c r="E30" s="801" t="s">
        <v>190</v>
      </c>
      <c r="F30" s="835" t="s">
        <v>36</v>
      </c>
      <c r="G30" s="801" t="s">
        <v>27</v>
      </c>
      <c r="H30" s="158"/>
      <c r="I30" s="158"/>
      <c r="J30" s="158"/>
      <c r="K30" s="158"/>
      <c r="L30" s="212"/>
      <c r="M30" s="212"/>
      <c r="N30" s="474">
        <v>9.56</v>
      </c>
      <c r="O30" s="1737">
        <v>9</v>
      </c>
      <c r="P30" s="1737">
        <v>9.3449999999999989</v>
      </c>
      <c r="Q30" s="228">
        <v>10</v>
      </c>
      <c r="R30" s="228">
        <v>9.77</v>
      </c>
      <c r="S30" s="228">
        <v>9.31</v>
      </c>
      <c r="T30" s="228">
        <v>9.08</v>
      </c>
      <c r="U30" s="228" t="s">
        <v>508</v>
      </c>
      <c r="V30" s="228">
        <v>9.5399999999999991</v>
      </c>
      <c r="W30" s="1999">
        <v>8.3699999999999992</v>
      </c>
      <c r="X30" s="228"/>
      <c r="Y30" s="228"/>
      <c r="Z30" s="228"/>
      <c r="AA30" s="228"/>
      <c r="AB30" s="228"/>
      <c r="AC30" s="1558" t="s">
        <v>509</v>
      </c>
      <c r="AD30" s="1534" t="s">
        <v>510</v>
      </c>
    </row>
    <row r="31" spans="1:30" s="10" customFormat="1" ht="31.5" customHeight="1">
      <c r="C31" s="23" t="s">
        <v>189</v>
      </c>
      <c r="D31" s="836" t="s">
        <v>120</v>
      </c>
      <c r="E31" s="801" t="s">
        <v>26</v>
      </c>
      <c r="F31" s="835" t="s">
        <v>36</v>
      </c>
      <c r="G31" s="801" t="s">
        <v>27</v>
      </c>
      <c r="H31" s="189">
        <v>0.69199999999999995</v>
      </c>
      <c r="I31" s="191">
        <v>0.72</v>
      </c>
      <c r="J31" s="189">
        <v>0.69299999999999995</v>
      </c>
      <c r="K31" s="191">
        <v>0.747</v>
      </c>
      <c r="L31" s="189">
        <v>0.753</v>
      </c>
      <c r="M31" s="189">
        <v>0.73799999999999999</v>
      </c>
      <c r="N31" s="469">
        <v>0.755</v>
      </c>
      <c r="O31" s="469">
        <v>0.78</v>
      </c>
      <c r="P31" s="1454">
        <v>0.80100000000000005</v>
      </c>
      <c r="Q31" s="1468">
        <v>0.753</v>
      </c>
      <c r="R31" s="1468">
        <v>0.83299999999999996</v>
      </c>
      <c r="S31" s="1468">
        <v>0.80600000000000005</v>
      </c>
      <c r="T31" s="1468">
        <v>0.82</v>
      </c>
      <c r="U31" s="1468">
        <v>0.81</v>
      </c>
      <c r="V31" s="1468">
        <v>0.82399999999999995</v>
      </c>
      <c r="W31" s="1468">
        <v>0.77</v>
      </c>
      <c r="X31" s="1468"/>
      <c r="Y31" s="1468"/>
      <c r="Z31" s="1468"/>
      <c r="AA31" s="1468"/>
      <c r="AB31" s="1468"/>
      <c r="AC31" s="1558" t="s">
        <v>511</v>
      </c>
      <c r="AD31" s="1532" t="s">
        <v>512</v>
      </c>
    </row>
    <row r="32" spans="1:30" s="10" customFormat="1" ht="31.5" customHeight="1" thickBot="1">
      <c r="C32" s="586" t="s">
        <v>188</v>
      </c>
      <c r="D32" s="1382" t="s">
        <v>121</v>
      </c>
      <c r="E32" s="1383" t="s">
        <v>39</v>
      </c>
      <c r="F32" s="1384" t="s">
        <v>36</v>
      </c>
      <c r="G32" s="1383" t="s">
        <v>27</v>
      </c>
      <c r="H32" s="1385"/>
      <c r="I32" s="1385"/>
      <c r="J32" s="1385"/>
      <c r="K32" s="1385"/>
      <c r="L32" s="1385">
        <v>84.73</v>
      </c>
      <c r="M32" s="1385">
        <v>86.75</v>
      </c>
      <c r="N32" s="1342">
        <v>7.159916926272067</v>
      </c>
      <c r="O32" s="1342">
        <v>8.1646279306829772</v>
      </c>
      <c r="P32" s="1738">
        <v>5.8646095196121637</v>
      </c>
      <c r="Q32" s="449">
        <v>5.6984615384615385</v>
      </c>
      <c r="R32" s="449">
        <v>5.9226006191950464</v>
      </c>
      <c r="S32" s="449">
        <v>6.7956656346749229</v>
      </c>
      <c r="T32" s="449">
        <v>7.3608403614457831</v>
      </c>
      <c r="U32" s="449">
        <v>5.7746913580246915</v>
      </c>
      <c r="V32" s="449">
        <v>5.0031249999999998</v>
      </c>
      <c r="W32" s="449">
        <v>4.4440993788819876</v>
      </c>
      <c r="X32" s="449"/>
      <c r="Y32" s="449"/>
      <c r="Z32" s="449"/>
      <c r="AA32" s="449"/>
      <c r="AB32" s="449"/>
      <c r="AC32" s="1584" t="s">
        <v>513</v>
      </c>
      <c r="AD32" s="1551" t="s">
        <v>514</v>
      </c>
    </row>
    <row r="33" spans="1:32" s="1624" customFormat="1" ht="31.5" customHeight="1" thickBot="1">
      <c r="A33" s="1617"/>
      <c r="B33" s="1617"/>
      <c r="C33" s="230" t="s">
        <v>41</v>
      </c>
      <c r="D33" s="1386"/>
      <c r="E33" s="1387" t="s">
        <v>16</v>
      </c>
      <c r="F33" s="1387" t="s">
        <v>16</v>
      </c>
      <c r="G33" s="1387" t="s">
        <v>16</v>
      </c>
      <c r="H33" s="44"/>
      <c r="I33" s="44"/>
      <c r="J33" s="44"/>
      <c r="K33" s="44"/>
      <c r="L33" s="44"/>
      <c r="M33" s="44"/>
      <c r="N33" s="44"/>
      <c r="O33" s="44"/>
      <c r="P33" s="44"/>
      <c r="Q33" s="44"/>
      <c r="R33" s="44"/>
      <c r="S33" s="44"/>
      <c r="T33" s="44"/>
      <c r="U33" s="44"/>
      <c r="V33" s="44"/>
      <c r="W33" s="44"/>
      <c r="X33" s="44"/>
      <c r="Y33" s="44"/>
      <c r="Z33" s="44"/>
      <c r="AA33" s="44"/>
      <c r="AB33" s="44"/>
      <c r="AC33" s="1552"/>
      <c r="AD33" s="1553"/>
      <c r="AE33" s="1641"/>
      <c r="AF33" s="1641"/>
    </row>
    <row r="34" spans="1:32" s="10" customFormat="1" ht="36" customHeight="1">
      <c r="C34" s="22" t="s">
        <v>187</v>
      </c>
      <c r="D34" s="136" t="s">
        <v>120</v>
      </c>
      <c r="E34" s="1350" t="s">
        <v>283</v>
      </c>
      <c r="F34" s="805" t="s">
        <v>40</v>
      </c>
      <c r="G34" s="1602" t="s">
        <v>20</v>
      </c>
      <c r="H34" s="1390">
        <v>1172.5039999999999</v>
      </c>
      <c r="I34" s="1390">
        <v>1156.0735999999999</v>
      </c>
      <c r="J34" s="1390">
        <v>1255.0319999999999</v>
      </c>
      <c r="K34" s="1151">
        <v>1317.4190000000001</v>
      </c>
      <c r="L34" s="1151">
        <v>1193.3599999999999</v>
      </c>
      <c r="M34" s="1151">
        <v>1227.55</v>
      </c>
      <c r="N34" s="1741">
        <v>1255.4124108314081</v>
      </c>
      <c r="O34" s="1741">
        <v>1396</v>
      </c>
      <c r="P34" s="1747">
        <v>1357.37441438221</v>
      </c>
      <c r="Q34" s="1742">
        <v>1527.93822550555</v>
      </c>
      <c r="R34" s="1742">
        <v>1486.1715234521275</v>
      </c>
      <c r="S34" s="1742">
        <v>1223.8912583798315</v>
      </c>
      <c r="T34" s="1742">
        <v>1237.7</v>
      </c>
      <c r="U34" s="1742">
        <v>1367.0666314751591</v>
      </c>
      <c r="V34" s="1742">
        <v>1380.8234161668481</v>
      </c>
      <c r="W34" s="1742">
        <v>1536.1830532950344</v>
      </c>
      <c r="X34" s="1606"/>
      <c r="Y34" s="1606"/>
      <c r="Z34" s="1606"/>
      <c r="AA34" s="1606"/>
      <c r="AB34" s="1606"/>
      <c r="AC34" s="1632" t="s">
        <v>410</v>
      </c>
      <c r="AD34" s="1549" t="s">
        <v>375</v>
      </c>
    </row>
    <row r="35" spans="1:32" s="10" customFormat="1" ht="31.5" customHeight="1">
      <c r="C35" s="23" t="s">
        <v>186</v>
      </c>
      <c r="D35" s="126" t="s">
        <v>120</v>
      </c>
      <c r="E35" s="820" t="s">
        <v>283</v>
      </c>
      <c r="F35" s="801" t="s">
        <v>40</v>
      </c>
      <c r="G35" s="819" t="s">
        <v>20</v>
      </c>
      <c r="H35" s="162">
        <v>238.3</v>
      </c>
      <c r="I35" s="162">
        <v>249.1</v>
      </c>
      <c r="J35" s="162">
        <v>229.2</v>
      </c>
      <c r="K35" s="162">
        <v>267.7</v>
      </c>
      <c r="L35" s="212">
        <v>251.41</v>
      </c>
      <c r="M35" s="212">
        <v>280.7</v>
      </c>
      <c r="N35" s="1207">
        <v>269.35363231608346</v>
      </c>
      <c r="O35" s="1207">
        <v>305</v>
      </c>
      <c r="P35" s="1206">
        <v>307.12321193957598</v>
      </c>
      <c r="Q35" s="1170">
        <v>346.21646663375793</v>
      </c>
      <c r="R35" s="1170">
        <v>276.86787102623953</v>
      </c>
      <c r="S35" s="1170">
        <v>298.77904983584307</v>
      </c>
      <c r="T35" s="1170">
        <v>263.5</v>
      </c>
      <c r="U35" s="1170">
        <v>367.16787056480683</v>
      </c>
      <c r="V35" s="1170">
        <v>410.27011134188371</v>
      </c>
      <c r="W35" s="1170">
        <v>418.74269458606159</v>
      </c>
      <c r="X35" s="825"/>
      <c r="Y35" s="825"/>
      <c r="Z35" s="825"/>
      <c r="AA35" s="825"/>
      <c r="AB35" s="825"/>
      <c r="AC35" s="1583" t="s">
        <v>411</v>
      </c>
      <c r="AD35" s="1534"/>
    </row>
    <row r="36" spans="1:32" s="10" customFormat="1" ht="31.5" customHeight="1">
      <c r="C36" s="23" t="s">
        <v>111</v>
      </c>
      <c r="D36" s="126" t="s">
        <v>120</v>
      </c>
      <c r="E36" s="820" t="s">
        <v>282</v>
      </c>
      <c r="F36" s="801" t="s">
        <v>36</v>
      </c>
      <c r="G36" s="819" t="s">
        <v>27</v>
      </c>
      <c r="H36" s="376" t="s">
        <v>171</v>
      </c>
      <c r="I36" s="376">
        <v>122</v>
      </c>
      <c r="J36" s="376">
        <v>1409</v>
      </c>
      <c r="K36" s="207">
        <v>1068</v>
      </c>
      <c r="L36" s="376">
        <v>1871</v>
      </c>
      <c r="M36" s="376">
        <v>1972</v>
      </c>
      <c r="N36" s="1200">
        <v>143380.52429102638</v>
      </c>
      <c r="O36" s="1197">
        <v>32375</v>
      </c>
      <c r="P36" s="1206">
        <v>189675.01673478258</v>
      </c>
      <c r="Q36" s="1170">
        <v>1670.22</v>
      </c>
      <c r="R36" s="1170">
        <v>9390.0560779145326</v>
      </c>
      <c r="S36" s="1170">
        <v>25332.137287570389</v>
      </c>
      <c r="T36" s="1170">
        <v>23835.1</v>
      </c>
      <c r="U36" s="1170">
        <v>13077.8971633818</v>
      </c>
      <c r="V36" s="1170">
        <v>54195.33305138594</v>
      </c>
      <c r="W36" s="1170">
        <v>62174.273154529918</v>
      </c>
      <c r="X36" s="228"/>
      <c r="Y36" s="228"/>
      <c r="Z36" s="466"/>
      <c r="AA36" s="228"/>
      <c r="AB36" s="228"/>
      <c r="AC36" s="563"/>
      <c r="AD36" s="1534"/>
    </row>
    <row r="37" spans="1:32" s="10" customFormat="1" ht="31.5" customHeight="1">
      <c r="C37" s="23" t="s">
        <v>137</v>
      </c>
      <c r="D37" s="126" t="s">
        <v>120</v>
      </c>
      <c r="E37" s="801" t="s">
        <v>26</v>
      </c>
      <c r="F37" s="801" t="s">
        <v>36</v>
      </c>
      <c r="G37" s="819" t="s">
        <v>27</v>
      </c>
      <c r="H37" s="190"/>
      <c r="I37" s="190">
        <v>2.3999999999999998E-3</v>
      </c>
      <c r="J37" s="190">
        <v>2.75E-2</v>
      </c>
      <c r="K37" s="190">
        <v>2.0500000000000001E-2</v>
      </c>
      <c r="L37" s="190">
        <v>3.5000000000000003E-2</v>
      </c>
      <c r="M37" s="190">
        <v>0.06</v>
      </c>
      <c r="N37" s="469">
        <v>5.2021996231376433E-3</v>
      </c>
      <c r="O37" s="469">
        <v>0.01</v>
      </c>
      <c r="P37" s="1347">
        <v>5.0000000000000001E-3</v>
      </c>
      <c r="Q37" s="1298">
        <v>6.9999999999999999E-4</v>
      </c>
      <c r="R37" s="1298">
        <v>3.2196261624878688E-3</v>
      </c>
      <c r="S37" s="1298">
        <v>9.4298464667760783E-3</v>
      </c>
      <c r="T37" s="1298">
        <v>8.0000000000000002E-3</v>
      </c>
      <c r="U37" s="1298">
        <v>5.0731902399063205E-3</v>
      </c>
      <c r="V37" s="1298">
        <v>2.5322935567997699E-2</v>
      </c>
      <c r="W37" s="1298">
        <v>2.898980780649436E-2</v>
      </c>
      <c r="X37" s="824"/>
      <c r="Y37" s="824"/>
      <c r="Z37" s="824"/>
      <c r="AA37" s="824"/>
      <c r="AB37" s="824"/>
      <c r="AC37" s="563"/>
      <c r="AD37" s="1534"/>
    </row>
    <row r="38" spans="1:32" s="10" customFormat="1" ht="31.5" customHeight="1">
      <c r="C38" s="223" t="s">
        <v>406</v>
      </c>
      <c r="D38" s="126" t="s">
        <v>120</v>
      </c>
      <c r="E38" s="820" t="s">
        <v>282</v>
      </c>
      <c r="F38" s="801" t="s">
        <v>40</v>
      </c>
      <c r="G38" s="819" t="s">
        <v>27</v>
      </c>
      <c r="H38" s="817" t="s">
        <v>50</v>
      </c>
      <c r="I38" s="817" t="s">
        <v>50</v>
      </c>
      <c r="J38" s="817" t="s">
        <v>50</v>
      </c>
      <c r="K38" s="817" t="s">
        <v>50</v>
      </c>
      <c r="L38" s="817" t="s">
        <v>50</v>
      </c>
      <c r="M38" s="817">
        <v>19463.401999999998</v>
      </c>
      <c r="N38" s="1170">
        <v>504342.66200000141</v>
      </c>
      <c r="O38" s="1196">
        <v>166666.66666666669</v>
      </c>
      <c r="P38" s="1746">
        <v>305274.0575000004</v>
      </c>
      <c r="Q38" s="1724">
        <v>-14628.475083333586</v>
      </c>
      <c r="R38" s="1724">
        <v>97579.106916667195</v>
      </c>
      <c r="S38" s="1724">
        <v>53343.177916666697</v>
      </c>
      <c r="T38" s="1724">
        <v>86523.3</v>
      </c>
      <c r="U38" s="1724">
        <v>9903.1789166668896</v>
      </c>
      <c r="V38" s="1724">
        <v>-14034.053083333536</v>
      </c>
      <c r="W38" s="1724">
        <v>86587.821916666755</v>
      </c>
      <c r="X38" s="823"/>
      <c r="Y38" s="823"/>
      <c r="Z38" s="823"/>
      <c r="AA38" s="823"/>
      <c r="AB38" s="823"/>
      <c r="AC38" s="1583" t="s">
        <v>515</v>
      </c>
      <c r="AD38" s="1534"/>
    </row>
    <row r="39" spans="1:32" s="10" customFormat="1" ht="31.5" customHeight="1">
      <c r="C39" s="23" t="s">
        <v>175</v>
      </c>
      <c r="D39" s="126" t="s">
        <v>121</v>
      </c>
      <c r="E39" s="801" t="s">
        <v>26</v>
      </c>
      <c r="F39" s="801" t="s">
        <v>40</v>
      </c>
      <c r="G39" s="819" t="s">
        <v>184</v>
      </c>
      <c r="H39" s="190">
        <v>9.09</v>
      </c>
      <c r="I39" s="190">
        <v>0.32</v>
      </c>
      <c r="J39" s="190">
        <v>10.85</v>
      </c>
      <c r="K39" s="190">
        <v>0.56000000000000005</v>
      </c>
      <c r="L39" s="190">
        <v>-0.22</v>
      </c>
      <c r="M39" s="190">
        <v>0.4</v>
      </c>
      <c r="N39" s="464">
        <v>-1E-3</v>
      </c>
      <c r="O39" s="469">
        <v>8.0000000000000002E-3</v>
      </c>
      <c r="P39" s="1348">
        <v>5.0000000000000001E-3</v>
      </c>
      <c r="Q39" s="464">
        <v>-3.0000000000000001E-3</v>
      </c>
      <c r="R39" s="464">
        <v>1.6E-2</v>
      </c>
      <c r="S39" s="464">
        <v>1E-3</v>
      </c>
      <c r="T39" s="464">
        <v>5.0000000000000001E-3</v>
      </c>
      <c r="U39" s="464">
        <v>7.0000000000000001E-3</v>
      </c>
      <c r="V39" s="464">
        <v>3.0000000000000001E-3</v>
      </c>
      <c r="W39" s="464">
        <v>-1E-3</v>
      </c>
      <c r="X39" s="464"/>
      <c r="Y39" s="464"/>
      <c r="Z39" s="464"/>
      <c r="AA39" s="464"/>
      <c r="AB39" s="464"/>
      <c r="AC39" s="563"/>
      <c r="AD39" s="563"/>
    </row>
    <row r="40" spans="1:32" s="10" customFormat="1" ht="31.5" customHeight="1">
      <c r="C40" s="23" t="s">
        <v>45</v>
      </c>
      <c r="D40" s="126" t="s">
        <v>121</v>
      </c>
      <c r="E40" s="820" t="s">
        <v>282</v>
      </c>
      <c r="F40" s="801" t="s">
        <v>40</v>
      </c>
      <c r="G40" s="819" t="s">
        <v>20</v>
      </c>
      <c r="H40" s="1140">
        <v>2535645</v>
      </c>
      <c r="I40" s="158">
        <v>2873249</v>
      </c>
      <c r="J40" s="158">
        <v>3008425</v>
      </c>
      <c r="K40" s="207">
        <v>3466358</v>
      </c>
      <c r="L40" s="208">
        <v>3479685</v>
      </c>
      <c r="M40" s="159">
        <v>4078892</v>
      </c>
      <c r="N40" s="1487">
        <v>4055966.6209999998</v>
      </c>
      <c r="O40" s="1196">
        <v>1960742.2104166667</v>
      </c>
      <c r="P40" s="1746">
        <v>2300494.7280000001</v>
      </c>
      <c r="Q40" s="1170">
        <v>335983</v>
      </c>
      <c r="R40" s="1170">
        <v>241321.33299999998</v>
      </c>
      <c r="S40" s="1170">
        <v>330882.93299999996</v>
      </c>
      <c r="T40" s="1170">
        <v>382909.4</v>
      </c>
      <c r="U40" s="1170">
        <v>392322.39100000006</v>
      </c>
      <c r="V40" s="1170">
        <v>360250.18299999996</v>
      </c>
      <c r="W40" s="1170">
        <v>256825.48800000013</v>
      </c>
      <c r="X40" s="822"/>
      <c r="Y40" s="822"/>
      <c r="Z40" s="822"/>
      <c r="AA40" s="821"/>
      <c r="AB40" s="821"/>
      <c r="AC40" s="563"/>
      <c r="AD40" s="1532"/>
    </row>
    <row r="41" spans="1:32" s="10" customFormat="1" ht="31.5" customHeight="1">
      <c r="C41" s="23" t="s">
        <v>183</v>
      </c>
      <c r="D41" s="126" t="s">
        <v>121</v>
      </c>
      <c r="E41" s="820" t="s">
        <v>282</v>
      </c>
      <c r="F41" s="801" t="s">
        <v>40</v>
      </c>
      <c r="G41" s="819" t="s">
        <v>20</v>
      </c>
      <c r="H41" s="372">
        <v>592731.75100000005</v>
      </c>
      <c r="I41" s="372">
        <v>2988944.8280000002</v>
      </c>
      <c r="J41" s="1143">
        <v>5393908.5760000004</v>
      </c>
      <c r="K41" s="1143">
        <v>2307899.949</v>
      </c>
      <c r="L41" s="1143">
        <v>4204344.5779999997</v>
      </c>
      <c r="M41" s="1143">
        <v>1862405.798</v>
      </c>
      <c r="N41" s="1487">
        <v>1453064</v>
      </c>
      <c r="O41" s="1196">
        <v>811446.2699999999</v>
      </c>
      <c r="P41" s="1746">
        <v>207000</v>
      </c>
      <c r="Q41" s="1731">
        <v>1009.9880000000001</v>
      </c>
      <c r="R41" s="1731">
        <v>9510.2790000000005</v>
      </c>
      <c r="S41" s="1731">
        <v>34274.682000000001</v>
      </c>
      <c r="T41" s="1731">
        <v>54023.197999999997</v>
      </c>
      <c r="U41" s="1731">
        <v>52325.053</v>
      </c>
      <c r="V41" s="1731">
        <v>19388.727999999999</v>
      </c>
      <c r="W41" s="1731">
        <v>36468.071999999986</v>
      </c>
      <c r="X41" s="813"/>
      <c r="Y41" s="813"/>
      <c r="Z41" s="813"/>
      <c r="AA41" s="812"/>
      <c r="AB41" s="811"/>
      <c r="AC41" s="1558"/>
      <c r="AD41" s="1532"/>
    </row>
    <row r="42" spans="1:32" s="10" customFormat="1" ht="31.5" customHeight="1">
      <c r="C42" s="23" t="s">
        <v>245</v>
      </c>
      <c r="D42" s="587" t="s">
        <v>121</v>
      </c>
      <c r="E42" s="1383" t="s">
        <v>282</v>
      </c>
      <c r="F42" s="1383" t="s">
        <v>36</v>
      </c>
      <c r="G42" s="1425" t="s">
        <v>20</v>
      </c>
      <c r="H42" s="1428" t="s">
        <v>171</v>
      </c>
      <c r="I42" s="1428" t="s">
        <v>171</v>
      </c>
      <c r="J42" s="1428" t="s">
        <v>171</v>
      </c>
      <c r="K42" s="1428" t="s">
        <v>171</v>
      </c>
      <c r="L42" s="1428" t="s">
        <v>171</v>
      </c>
      <c r="M42" s="1428">
        <v>66548839</v>
      </c>
      <c r="N42" s="810">
        <v>16538.866999999998</v>
      </c>
      <c r="O42" s="1882">
        <v>0</v>
      </c>
      <c r="P42" s="1878">
        <v>0</v>
      </c>
      <c r="Q42" s="466">
        <v>0</v>
      </c>
      <c r="R42" s="466">
        <v>0</v>
      </c>
      <c r="S42" s="466">
        <v>0</v>
      </c>
      <c r="T42" s="466">
        <v>0</v>
      </c>
      <c r="U42" s="466">
        <v>0</v>
      </c>
      <c r="V42" s="466">
        <v>0</v>
      </c>
      <c r="W42" s="2003">
        <v>0</v>
      </c>
      <c r="X42" s="825"/>
      <c r="Y42" s="825"/>
      <c r="Z42" s="825"/>
      <c r="AA42" s="809"/>
      <c r="AB42" s="809"/>
      <c r="AC42" s="1584"/>
      <c r="AD42" s="1585"/>
    </row>
    <row r="43" spans="1:32" s="10" customFormat="1" ht="31.5" customHeight="1" thickBot="1">
      <c r="C43" s="23" t="s">
        <v>257</v>
      </c>
      <c r="D43" s="126" t="s">
        <v>121</v>
      </c>
      <c r="E43" s="801" t="s">
        <v>282</v>
      </c>
      <c r="F43" s="835" t="s">
        <v>255</v>
      </c>
      <c r="G43" s="801" t="s">
        <v>27</v>
      </c>
      <c r="H43" s="1432" t="s">
        <v>171</v>
      </c>
      <c r="I43" s="1432" t="s">
        <v>171</v>
      </c>
      <c r="J43" s="1432" t="s">
        <v>171</v>
      </c>
      <c r="K43" s="1270" t="s">
        <v>171</v>
      </c>
      <c r="L43" s="1270" t="s">
        <v>171</v>
      </c>
      <c r="M43" s="1270" t="s">
        <v>171</v>
      </c>
      <c r="N43" s="1492">
        <v>72765.267681476616</v>
      </c>
      <c r="O43" s="1445">
        <v>26750</v>
      </c>
      <c r="P43" s="1444">
        <v>63429.771813112355</v>
      </c>
      <c r="Q43" s="1730">
        <v>1670</v>
      </c>
      <c r="R43" s="1730">
        <v>2348</v>
      </c>
      <c r="S43" s="1730">
        <v>5392</v>
      </c>
      <c r="T43" s="1730">
        <v>3822</v>
      </c>
      <c r="U43" s="1730">
        <v>580</v>
      </c>
      <c r="V43" s="1730">
        <v>41755.572687849119</v>
      </c>
      <c r="W43" s="1730">
        <v>7862.1991252632397</v>
      </c>
      <c r="X43" s="1433"/>
      <c r="Y43" s="1433"/>
      <c r="Z43" s="1433"/>
      <c r="AA43" s="1270"/>
      <c r="AB43" s="1270"/>
      <c r="AC43" s="1579" t="s">
        <v>516</v>
      </c>
      <c r="AD43" s="1536" t="s">
        <v>517</v>
      </c>
    </row>
    <row r="44" spans="1:32" s="252" customFormat="1" ht="31.5" customHeight="1" thickBot="1">
      <c r="C44" s="506" t="s">
        <v>87</v>
      </c>
      <c r="D44" s="808"/>
      <c r="E44" s="807" t="s">
        <v>16</v>
      </c>
      <c r="F44" s="807" t="s">
        <v>16</v>
      </c>
      <c r="G44" s="807" t="s">
        <v>16</v>
      </c>
      <c r="H44" s="508"/>
      <c r="I44" s="508"/>
      <c r="J44" s="508"/>
      <c r="K44" s="508"/>
      <c r="L44" s="508"/>
      <c r="M44" s="508"/>
      <c r="N44" s="508"/>
      <c r="O44" s="508"/>
      <c r="P44" s="508"/>
      <c r="Q44" s="250"/>
      <c r="R44" s="250"/>
      <c r="S44" s="250"/>
      <c r="T44" s="250"/>
      <c r="U44" s="250"/>
      <c r="V44" s="250"/>
      <c r="W44" s="250"/>
      <c r="X44" s="250"/>
      <c r="Y44" s="250"/>
      <c r="Z44" s="250"/>
      <c r="AA44" s="250"/>
      <c r="AB44" s="250"/>
      <c r="AC44" s="1555"/>
      <c r="AD44" s="1556"/>
      <c r="AE44" s="10"/>
      <c r="AF44" s="10"/>
    </row>
    <row r="45" spans="1:32" s="10" customFormat="1" ht="31.5" customHeight="1">
      <c r="C45" s="23" t="s">
        <v>48</v>
      </c>
      <c r="D45" s="136" t="s">
        <v>120</v>
      </c>
      <c r="E45" s="805" t="s">
        <v>26</v>
      </c>
      <c r="F45" s="806" t="s">
        <v>47</v>
      </c>
      <c r="G45" s="805" t="s">
        <v>27</v>
      </c>
      <c r="H45" s="189">
        <v>0.92</v>
      </c>
      <c r="I45" s="189">
        <v>0.97</v>
      </c>
      <c r="J45" s="256">
        <v>1.08</v>
      </c>
      <c r="K45" s="224">
        <v>0.94499999999999995</v>
      </c>
      <c r="L45" s="224">
        <v>0.92715000000000003</v>
      </c>
      <c r="M45" s="224">
        <v>0.88500000000000001</v>
      </c>
      <c r="N45" s="802">
        <v>0.93600000000000005</v>
      </c>
      <c r="O45" s="723">
        <v>0.95</v>
      </c>
      <c r="P45" s="210">
        <v>0.88500000000000001</v>
      </c>
      <c r="Q45" s="512">
        <v>0.94299999999999995</v>
      </c>
      <c r="R45" s="512">
        <v>0.96899999999999997</v>
      </c>
      <c r="S45" s="512">
        <v>0.95699999999999996</v>
      </c>
      <c r="T45" s="512">
        <v>0.95099999999999996</v>
      </c>
      <c r="U45" s="512">
        <v>0.97099999999999997</v>
      </c>
      <c r="V45" s="512">
        <v>0.61399999999999999</v>
      </c>
      <c r="W45" s="2005">
        <v>0.92400000000000004</v>
      </c>
      <c r="X45" s="513"/>
      <c r="Y45" s="513"/>
      <c r="Z45" s="727"/>
      <c r="AA45" s="734"/>
      <c r="AB45" s="734"/>
      <c r="AC45" s="1586" t="s">
        <v>518</v>
      </c>
      <c r="AD45" s="1549" t="s">
        <v>519</v>
      </c>
    </row>
    <row r="46" spans="1:32" s="10" customFormat="1" ht="31.5" customHeight="1">
      <c r="C46" s="23" t="s">
        <v>182</v>
      </c>
      <c r="D46" s="126" t="s">
        <v>120</v>
      </c>
      <c r="E46" s="801" t="s">
        <v>55</v>
      </c>
      <c r="F46" s="801" t="s">
        <v>47</v>
      </c>
      <c r="G46" s="801" t="s">
        <v>20</v>
      </c>
      <c r="H46" s="245" t="s">
        <v>171</v>
      </c>
      <c r="I46" s="246" t="s">
        <v>171</v>
      </c>
      <c r="J46" s="246" t="s">
        <v>171</v>
      </c>
      <c r="K46" s="158">
        <v>46</v>
      </c>
      <c r="L46" s="207">
        <v>35</v>
      </c>
      <c r="M46" s="207">
        <v>28</v>
      </c>
      <c r="N46" s="489">
        <v>27</v>
      </c>
      <c r="O46" s="1737">
        <v>27</v>
      </c>
      <c r="P46" s="1725">
        <v>54.22</v>
      </c>
      <c r="Q46" s="731">
        <v>64.7</v>
      </c>
      <c r="R46" s="731">
        <v>52.6</v>
      </c>
      <c r="S46" s="731">
        <v>53</v>
      </c>
      <c r="T46" s="731">
        <v>48.8</v>
      </c>
      <c r="U46" s="731">
        <v>52</v>
      </c>
      <c r="V46" s="731">
        <v>63</v>
      </c>
      <c r="W46" s="731">
        <v>53.7</v>
      </c>
      <c r="X46" s="259"/>
      <c r="Y46" s="259"/>
      <c r="Z46" s="259"/>
      <c r="AA46" s="259"/>
      <c r="AB46" s="259"/>
      <c r="AC46" s="1587" t="s">
        <v>520</v>
      </c>
      <c r="AD46" s="1534" t="s">
        <v>409</v>
      </c>
    </row>
    <row r="47" spans="1:32" ht="31.5" customHeight="1" thickBot="1">
      <c r="C47" s="23" t="s">
        <v>88</v>
      </c>
      <c r="D47" s="800" t="s">
        <v>120</v>
      </c>
      <c r="E47" s="799" t="s">
        <v>26</v>
      </c>
      <c r="F47" s="799" t="s">
        <v>47</v>
      </c>
      <c r="G47" s="799" t="s">
        <v>27</v>
      </c>
      <c r="H47" s="246" t="s">
        <v>171</v>
      </c>
      <c r="I47" s="246" t="s">
        <v>171</v>
      </c>
      <c r="J47" s="246" t="s">
        <v>171</v>
      </c>
      <c r="K47" s="246" t="s">
        <v>171</v>
      </c>
      <c r="L47" s="246" t="s">
        <v>171</v>
      </c>
      <c r="M47" s="798">
        <v>0.99</v>
      </c>
      <c r="N47" s="798">
        <v>0.98899999999999999</v>
      </c>
      <c r="O47" s="456">
        <v>0.99</v>
      </c>
      <c r="P47" s="379">
        <v>0.99660000000000004</v>
      </c>
      <c r="Q47" s="1304">
        <v>1</v>
      </c>
      <c r="R47" s="1304">
        <v>0.996</v>
      </c>
      <c r="S47" s="1304">
        <v>0.999</v>
      </c>
      <c r="T47" s="1304">
        <v>0.998</v>
      </c>
      <c r="U47" s="1304">
        <v>0.99</v>
      </c>
      <c r="V47" s="1304">
        <v>0.99409999999999998</v>
      </c>
      <c r="W47" s="1304"/>
      <c r="X47" s="210"/>
      <c r="Y47" s="210"/>
      <c r="Z47" s="210"/>
      <c r="AA47" s="735"/>
      <c r="AB47" s="735"/>
      <c r="AC47" s="1587"/>
      <c r="AD47" s="1588"/>
      <c r="AE47" s="10"/>
      <c r="AF47" s="10"/>
    </row>
    <row r="48" spans="1:32" s="146" customFormat="1" ht="31.5" customHeight="1" thickBot="1">
      <c r="C48" s="1593" t="s">
        <v>155</v>
      </c>
      <c r="D48" s="1594"/>
      <c r="E48" s="1595" t="s">
        <v>16</v>
      </c>
      <c r="F48" s="1595" t="s">
        <v>16</v>
      </c>
      <c r="G48" s="1595" t="s">
        <v>16</v>
      </c>
      <c r="H48" s="1453"/>
      <c r="I48" s="1453"/>
      <c r="J48" s="1453"/>
      <c r="K48" s="1453"/>
      <c r="L48" s="1453"/>
      <c r="M48" s="1453"/>
      <c r="N48" s="1453"/>
      <c r="O48" s="1453"/>
      <c r="P48" s="1453"/>
      <c r="Q48" s="1453"/>
      <c r="R48" s="1453"/>
      <c r="S48" s="1453"/>
      <c r="T48" s="1453"/>
      <c r="U48" s="1453"/>
      <c r="V48" s="1453"/>
      <c r="W48" s="1453"/>
      <c r="X48" s="1453"/>
      <c r="Y48" s="1453"/>
      <c r="Z48" s="1453"/>
      <c r="AA48" s="1453"/>
      <c r="AB48" s="1453"/>
      <c r="AC48" s="1964"/>
      <c r="AD48" s="1951"/>
      <c r="AE48" s="10"/>
      <c r="AF48" s="10"/>
    </row>
    <row r="49" spans="3:32" ht="31.5" customHeight="1">
      <c r="C49" s="147" t="s">
        <v>425</v>
      </c>
      <c r="D49" s="839"/>
      <c r="E49" s="796" t="s">
        <v>26</v>
      </c>
      <c r="F49" s="797" t="s">
        <v>148</v>
      </c>
      <c r="G49" s="796" t="s">
        <v>27</v>
      </c>
      <c r="H49" s="1953"/>
      <c r="I49" s="1953"/>
      <c r="J49" s="1953"/>
      <c r="K49" s="513"/>
      <c r="L49" s="513"/>
      <c r="M49" s="513"/>
      <c r="N49" s="1973">
        <v>1</v>
      </c>
      <c r="O49" s="1968">
        <v>0.85</v>
      </c>
      <c r="P49" s="514">
        <v>0.79509941148316998</v>
      </c>
      <c r="Q49" s="2251">
        <v>0.73478133255063105</v>
      </c>
      <c r="R49" s="2251">
        <v>0.846603336402451</v>
      </c>
      <c r="S49" s="2251">
        <v>0.82368983025569198</v>
      </c>
      <c r="T49" s="2251">
        <v>0.82384914208675097</v>
      </c>
      <c r="U49" s="2251">
        <v>0.80786819187482495</v>
      </c>
      <c r="V49" s="2251">
        <v>0.79511225627306803</v>
      </c>
      <c r="W49" s="514">
        <v>0.71829079817335395</v>
      </c>
      <c r="X49" s="514"/>
      <c r="Y49" s="514"/>
      <c r="Z49" s="514"/>
      <c r="AA49" s="514"/>
      <c r="AB49" s="514"/>
      <c r="AC49" s="1543" t="s">
        <v>550</v>
      </c>
      <c r="AD49" s="1531" t="s">
        <v>551</v>
      </c>
      <c r="AE49" s="10"/>
      <c r="AF49" s="10"/>
    </row>
    <row r="50" spans="3:32" ht="31.5" customHeight="1">
      <c r="C50" s="23" t="s">
        <v>260</v>
      </c>
      <c r="D50" s="836" t="s">
        <v>120</v>
      </c>
      <c r="E50" s="794" t="s">
        <v>26</v>
      </c>
      <c r="F50" s="795" t="s">
        <v>216</v>
      </c>
      <c r="G50" s="794" t="s">
        <v>27</v>
      </c>
      <c r="H50" s="189" t="s">
        <v>171</v>
      </c>
      <c r="I50" s="189" t="s">
        <v>171</v>
      </c>
      <c r="J50" s="189" t="s">
        <v>171</v>
      </c>
      <c r="K50" s="373" t="s">
        <v>171</v>
      </c>
      <c r="L50" s="373" t="s">
        <v>171</v>
      </c>
      <c r="M50" s="373">
        <v>0.68</v>
      </c>
      <c r="N50" s="210">
        <v>0.76</v>
      </c>
      <c r="O50" s="1965">
        <v>0.83</v>
      </c>
      <c r="P50" s="210">
        <v>0.79400000000000004</v>
      </c>
      <c r="Q50" s="1100">
        <v>0.74617798504335997</v>
      </c>
      <c r="R50" s="1100">
        <v>0.83871920227180397</v>
      </c>
      <c r="S50" s="1100">
        <v>0.81853700051387002</v>
      </c>
      <c r="T50" s="1100">
        <v>0.82428127613048896</v>
      </c>
      <c r="U50" s="1100">
        <v>0.80786819187482495</v>
      </c>
      <c r="V50" s="1100">
        <v>0.80059331026772795</v>
      </c>
      <c r="W50" s="210">
        <v>0.72437556811883397</v>
      </c>
      <c r="X50" s="210"/>
      <c r="Y50" s="210"/>
      <c r="Z50" s="210"/>
      <c r="AA50" s="210"/>
      <c r="AB50" s="210"/>
      <c r="AC50" s="563" t="s">
        <v>550</v>
      </c>
      <c r="AD50" s="1532" t="s">
        <v>551</v>
      </c>
    </row>
    <row r="51" spans="3:32" ht="31.5" customHeight="1">
      <c r="C51" s="23" t="s">
        <v>426</v>
      </c>
      <c r="D51" s="836"/>
      <c r="E51" s="794" t="s">
        <v>57</v>
      </c>
      <c r="F51" s="795" t="s">
        <v>148</v>
      </c>
      <c r="G51" s="794" t="s">
        <v>27</v>
      </c>
      <c r="H51" s="158"/>
      <c r="I51" s="158"/>
      <c r="J51" s="158"/>
      <c r="K51" s="159"/>
      <c r="L51" s="159"/>
      <c r="M51" s="159"/>
      <c r="N51" s="160"/>
      <c r="O51" s="1966">
        <v>850</v>
      </c>
      <c r="P51" s="2003">
        <v>312.57</v>
      </c>
      <c r="Q51" s="2249">
        <v>234</v>
      </c>
      <c r="R51" s="2249">
        <v>312</v>
      </c>
      <c r="S51" s="2249">
        <v>154</v>
      </c>
      <c r="T51" s="2249">
        <v>398</v>
      </c>
      <c r="U51" s="2249">
        <v>355</v>
      </c>
      <c r="V51" s="2249">
        <v>491</v>
      </c>
      <c r="W51" s="160">
        <v>250</v>
      </c>
      <c r="X51" s="160"/>
      <c r="Y51" s="160"/>
      <c r="Z51" s="160"/>
      <c r="AA51" s="160"/>
      <c r="AB51" s="160"/>
      <c r="AC51" s="1544" t="s">
        <v>552</v>
      </c>
      <c r="AD51" s="1532" t="s">
        <v>551</v>
      </c>
      <c r="AE51" s="10"/>
      <c r="AF51" s="10"/>
    </row>
    <row r="52" spans="3:32" ht="31.5" customHeight="1">
      <c r="C52" s="23" t="s">
        <v>399</v>
      </c>
      <c r="D52" s="836" t="s">
        <v>121</v>
      </c>
      <c r="E52" s="794" t="s">
        <v>57</v>
      </c>
      <c r="F52" s="795" t="s">
        <v>148</v>
      </c>
      <c r="G52" s="794" t="s">
        <v>27</v>
      </c>
      <c r="H52" s="464" t="s">
        <v>171</v>
      </c>
      <c r="I52" s="464" t="s">
        <v>171</v>
      </c>
      <c r="J52" s="464" t="s">
        <v>171</v>
      </c>
      <c r="K52" s="210" t="s">
        <v>171</v>
      </c>
      <c r="L52" s="210" t="s">
        <v>171</v>
      </c>
      <c r="M52" s="210">
        <v>83</v>
      </c>
      <c r="N52" s="595">
        <v>4</v>
      </c>
      <c r="O52" s="1966">
        <v>2.8</v>
      </c>
      <c r="P52" s="1098">
        <v>0.5</v>
      </c>
      <c r="Q52" s="2250">
        <v>0.5</v>
      </c>
      <c r="R52" s="2250">
        <v>0.52</v>
      </c>
      <c r="S52" s="2250">
        <v>0.42</v>
      </c>
      <c r="T52" s="2250">
        <v>0.81</v>
      </c>
      <c r="U52" s="2250">
        <v>0.71</v>
      </c>
      <c r="V52" s="2250">
        <v>0.4</v>
      </c>
      <c r="W52" s="1098">
        <v>0.45</v>
      </c>
      <c r="X52" s="2001"/>
      <c r="Y52" s="2001"/>
      <c r="Z52" s="2001"/>
      <c r="AA52" s="2001"/>
      <c r="AB52" s="2001"/>
      <c r="AC52" s="1544" t="s">
        <v>552</v>
      </c>
      <c r="AD52" s="1532" t="s">
        <v>551</v>
      </c>
      <c r="AE52" s="10"/>
      <c r="AF52" s="10"/>
    </row>
    <row r="53" spans="3:32" s="10" customFormat="1" ht="31.5" customHeight="1">
      <c r="C53" s="23" t="s">
        <v>395</v>
      </c>
      <c r="D53" s="861" t="s">
        <v>121</v>
      </c>
      <c r="E53" s="1970" t="s">
        <v>26</v>
      </c>
      <c r="F53" s="1970" t="s">
        <v>149</v>
      </c>
      <c r="G53" s="801" t="s">
        <v>20</v>
      </c>
      <c r="H53" s="1266" t="s">
        <v>171</v>
      </c>
      <c r="I53" s="1266" t="s">
        <v>171</v>
      </c>
      <c r="J53" s="1266" t="s">
        <v>171</v>
      </c>
      <c r="K53" s="1268" t="s">
        <v>171</v>
      </c>
      <c r="L53" s="1268" t="s">
        <v>171</v>
      </c>
      <c r="M53" s="1268">
        <v>1.1100000000000001</v>
      </c>
      <c r="N53" s="1271">
        <v>0.97907999999999995</v>
      </c>
      <c r="O53" s="1965">
        <v>0.3</v>
      </c>
      <c r="P53" s="1268">
        <v>0.3</v>
      </c>
      <c r="Q53" s="683">
        <v>0</v>
      </c>
      <c r="R53" s="683">
        <v>0.57999999999999996</v>
      </c>
      <c r="S53" s="683">
        <v>0.34</v>
      </c>
      <c r="T53" s="683">
        <v>0.31</v>
      </c>
      <c r="U53" s="683">
        <v>0.3</v>
      </c>
      <c r="V53" s="683">
        <v>0.27</v>
      </c>
      <c r="W53" s="1268">
        <v>0.27</v>
      </c>
      <c r="X53" s="1268"/>
      <c r="Y53" s="1268"/>
      <c r="Z53" s="1268"/>
      <c r="AA53" s="1268"/>
      <c r="AB53" s="1268"/>
      <c r="AC53" s="563" t="s">
        <v>550</v>
      </c>
      <c r="AD53" s="1534" t="s">
        <v>551</v>
      </c>
    </row>
    <row r="54" spans="3:32" s="1440" customFormat="1" ht="36" customHeight="1">
      <c r="C54" s="1462" t="s">
        <v>398</v>
      </c>
      <c r="D54" s="861" t="s">
        <v>121</v>
      </c>
      <c r="E54" s="1970" t="s">
        <v>26</v>
      </c>
      <c r="F54" s="1970" t="s">
        <v>151</v>
      </c>
      <c r="G54" s="1970" t="s">
        <v>27</v>
      </c>
      <c r="H54" s="1971" t="s">
        <v>171</v>
      </c>
      <c r="I54" s="1872" t="s">
        <v>171</v>
      </c>
      <c r="J54" s="1872" t="s">
        <v>171</v>
      </c>
      <c r="K54" s="1872" t="s">
        <v>171</v>
      </c>
      <c r="L54" s="1872" t="s">
        <v>171</v>
      </c>
      <c r="M54" s="1872">
        <v>0</v>
      </c>
      <c r="N54" s="1348">
        <v>0.70670454545454542</v>
      </c>
      <c r="O54" s="1965">
        <v>0.98</v>
      </c>
      <c r="P54" s="1348">
        <v>0.90321428571428564</v>
      </c>
      <c r="Q54" s="683">
        <v>0.86250000000000004</v>
      </c>
      <c r="R54" s="683">
        <v>0.9</v>
      </c>
      <c r="S54" s="683">
        <v>0.9</v>
      </c>
      <c r="T54" s="683">
        <v>0.88</v>
      </c>
      <c r="U54" s="683">
        <v>0.9</v>
      </c>
      <c r="V54" s="683">
        <v>0.98</v>
      </c>
      <c r="W54" s="1268">
        <v>0.9</v>
      </c>
      <c r="X54" s="1872"/>
      <c r="Y54" s="1872"/>
      <c r="Z54" s="1872"/>
      <c r="AA54" s="1872"/>
      <c r="AB54" s="1872"/>
      <c r="AC54" s="1972" t="s">
        <v>550</v>
      </c>
      <c r="AD54" s="1974" t="s">
        <v>551</v>
      </c>
    </row>
    <row r="55" spans="3:32" ht="31.5" customHeight="1" thickBot="1">
      <c r="C55" s="172" t="s">
        <v>396</v>
      </c>
      <c r="D55" s="1959" t="s">
        <v>121</v>
      </c>
      <c r="E55" s="848" t="s">
        <v>26</v>
      </c>
      <c r="F55" s="849" t="s">
        <v>148</v>
      </c>
      <c r="G55" s="848" t="s">
        <v>27</v>
      </c>
      <c r="H55" s="858" t="s">
        <v>171</v>
      </c>
      <c r="I55" s="858" t="s">
        <v>171</v>
      </c>
      <c r="J55" s="858" t="s">
        <v>171</v>
      </c>
      <c r="K55" s="2006" t="s">
        <v>171</v>
      </c>
      <c r="L55" s="2006" t="s">
        <v>171</v>
      </c>
      <c r="M55" s="2006">
        <v>1</v>
      </c>
      <c r="N55" s="1304">
        <v>1</v>
      </c>
      <c r="O55" s="1969">
        <v>1</v>
      </c>
      <c r="P55" s="178">
        <v>0.93571428571428583</v>
      </c>
      <c r="Q55" s="2252">
        <v>0.83</v>
      </c>
      <c r="R55" s="2252">
        <v>1</v>
      </c>
      <c r="S55" s="2252">
        <v>1</v>
      </c>
      <c r="T55" s="2252">
        <v>1</v>
      </c>
      <c r="U55" s="2252">
        <v>0.86</v>
      </c>
      <c r="V55" s="2252">
        <v>0.86</v>
      </c>
      <c r="W55" s="178">
        <v>1</v>
      </c>
      <c r="X55" s="178"/>
      <c r="Y55" s="178"/>
      <c r="Z55" s="178"/>
      <c r="AA55" s="178"/>
      <c r="AB55" s="178"/>
      <c r="AC55" s="1562" t="s">
        <v>550</v>
      </c>
      <c r="AD55" s="1536" t="s">
        <v>551</v>
      </c>
    </row>
    <row r="56" spans="3:32">
      <c r="C56" s="265"/>
      <c r="D56" s="265"/>
      <c r="E56" s="265"/>
      <c r="F56" s="266"/>
      <c r="G56" s="265"/>
      <c r="H56" s="267"/>
      <c r="I56" s="265"/>
      <c r="J56" s="265"/>
      <c r="K56" s="265"/>
      <c r="L56" s="265"/>
      <c r="M56" s="265"/>
      <c r="N56" s="265"/>
      <c r="O56" s="265"/>
      <c r="P56" s="1183"/>
      <c r="Q56" s="265"/>
      <c r="R56" s="265"/>
      <c r="S56" s="265"/>
      <c r="T56" s="265"/>
      <c r="U56" s="265"/>
      <c r="V56" s="265"/>
      <c r="W56" s="265"/>
      <c r="X56" s="265"/>
      <c r="Y56" s="268"/>
      <c r="Z56" s="265"/>
      <c r="AA56" s="265"/>
      <c r="AB56" s="265"/>
      <c r="AC56" s="265"/>
      <c r="AD56" s="265"/>
    </row>
    <row r="57" spans="3:32">
      <c r="C57" s="265"/>
      <c r="D57" s="265"/>
      <c r="E57" s="265"/>
      <c r="F57" s="266"/>
      <c r="G57" s="265"/>
      <c r="H57" s="267"/>
      <c r="I57" s="265"/>
      <c r="J57" s="265"/>
      <c r="K57" s="265"/>
      <c r="L57" s="265"/>
      <c r="M57" s="269"/>
      <c r="N57" s="269"/>
      <c r="O57" s="269"/>
      <c r="P57" s="1184"/>
      <c r="Q57" s="269"/>
      <c r="R57" s="265"/>
      <c r="S57" s="265"/>
      <c r="T57" s="265"/>
      <c r="U57" s="265"/>
      <c r="V57" s="265"/>
      <c r="W57" s="265"/>
      <c r="X57" s="265"/>
      <c r="Y57" s="265"/>
      <c r="Z57" s="265"/>
      <c r="AA57" s="265"/>
      <c r="AB57" s="265"/>
      <c r="AC57" s="265"/>
    </row>
    <row r="58" spans="3:32" s="26" customFormat="1" ht="22.5" customHeight="1">
      <c r="C58" s="269"/>
      <c r="D58" s="269"/>
      <c r="E58" s="269"/>
      <c r="F58" s="266"/>
      <c r="G58" s="269"/>
      <c r="H58" s="270"/>
      <c r="I58" s="269"/>
      <c r="J58" s="269"/>
      <c r="K58" s="269"/>
      <c r="L58" s="269"/>
      <c r="M58" s="269"/>
      <c r="S58" s="269"/>
      <c r="T58" s="269"/>
      <c r="U58" s="269"/>
      <c r="V58" s="269"/>
      <c r="W58" s="269"/>
      <c r="X58" s="269"/>
      <c r="Y58" s="269"/>
      <c r="Z58" s="269"/>
      <c r="AA58" s="269"/>
      <c r="AB58" s="269"/>
      <c r="AC58" s="269"/>
    </row>
    <row r="59" spans="3:32" s="26" customFormat="1" ht="22.5" customHeight="1" thickBot="1">
      <c r="C59" s="269"/>
      <c r="D59" s="269"/>
      <c r="E59" s="269"/>
      <c r="F59" s="266"/>
      <c r="G59" s="269"/>
      <c r="H59" s="270"/>
      <c r="I59" s="269"/>
      <c r="J59" s="269"/>
      <c r="K59" s="269"/>
      <c r="L59" s="269"/>
      <c r="M59" s="1192"/>
      <c r="N59" s="1193"/>
      <c r="O59" s="1193"/>
      <c r="P59" s="1193"/>
      <c r="Q59" s="1193"/>
      <c r="R59" s="1193"/>
      <c r="S59" s="1188"/>
      <c r="U59" s="269"/>
      <c r="V59" s="269"/>
      <c r="W59" s="269"/>
      <c r="X59" s="269"/>
      <c r="Y59" s="269"/>
      <c r="Z59" s="269"/>
      <c r="AA59" s="269"/>
      <c r="AB59" s="269"/>
      <c r="AC59" s="269"/>
    </row>
    <row r="60" spans="3:32" s="26" customFormat="1" ht="22.5" customHeight="1" thickBot="1">
      <c r="C60" s="269"/>
      <c r="D60" s="269"/>
      <c r="E60" s="269"/>
      <c r="F60" s="266"/>
      <c r="G60" s="269"/>
      <c r="H60" s="270"/>
      <c r="I60" s="269"/>
      <c r="J60" s="269"/>
      <c r="K60" s="269"/>
      <c r="L60" s="269"/>
      <c r="M60" s="1189"/>
      <c r="N60" s="1190"/>
      <c r="O60" s="1190"/>
      <c r="P60" s="1191"/>
      <c r="Q60" s="1190"/>
      <c r="R60" s="1191"/>
      <c r="S60" s="1190"/>
      <c r="U60" s="269"/>
      <c r="V60" s="269"/>
      <c r="W60" s="269"/>
      <c r="X60" s="269"/>
      <c r="Y60" s="269"/>
      <c r="Z60" s="269"/>
      <c r="AA60" s="2829"/>
      <c r="AB60" s="2829"/>
      <c r="AC60" s="1233"/>
    </row>
    <row r="61" spans="3:32" ht="22.5" customHeight="1" thickBot="1">
      <c r="C61" s="265"/>
      <c r="D61" s="265"/>
      <c r="E61" s="265"/>
      <c r="F61" s="266"/>
      <c r="G61" s="265"/>
      <c r="H61" s="267"/>
      <c r="I61" s="265"/>
      <c r="J61" s="265"/>
      <c r="K61" s="265"/>
      <c r="L61" s="265"/>
      <c r="M61" s="1189"/>
      <c r="N61" s="1190"/>
      <c r="O61" s="1190"/>
      <c r="P61" s="1191"/>
      <c r="Q61" s="1190"/>
      <c r="R61" s="1191"/>
      <c r="S61" s="1190"/>
      <c r="U61" s="265"/>
      <c r="V61" s="265"/>
      <c r="W61" s="265"/>
      <c r="X61" s="265"/>
      <c r="Y61" s="265"/>
      <c r="Z61" s="265"/>
      <c r="AA61" s="265"/>
      <c r="AB61" s="269"/>
      <c r="AC61" s="269"/>
    </row>
    <row r="62" spans="3:32" ht="18" thickBot="1">
      <c r="C62" s="265"/>
      <c r="D62" s="265"/>
      <c r="E62" s="265"/>
      <c r="F62" s="266"/>
      <c r="G62" s="265"/>
      <c r="H62" s="267"/>
      <c r="I62" s="265"/>
      <c r="J62" s="265"/>
      <c r="K62" s="265"/>
      <c r="L62" s="265"/>
      <c r="M62" s="1189"/>
      <c r="N62" s="1190"/>
      <c r="O62" s="1190"/>
      <c r="P62" s="1191"/>
      <c r="Q62" s="1190"/>
      <c r="R62" s="1191"/>
      <c r="S62" s="1190"/>
      <c r="U62" s="265"/>
      <c r="V62" s="265"/>
      <c r="W62" s="265"/>
      <c r="X62" s="265"/>
      <c r="Y62" s="265"/>
      <c r="Z62" s="265"/>
      <c r="AA62" s="265"/>
      <c r="AB62" s="265"/>
      <c r="AC62" s="265"/>
      <c r="AD62" s="272"/>
    </row>
    <row r="63" spans="3:32" ht="18" thickBot="1">
      <c r="C63" s="265"/>
      <c r="D63" s="265"/>
      <c r="E63" s="265"/>
      <c r="F63" s="266"/>
      <c r="G63" s="265"/>
      <c r="H63" s="267"/>
      <c r="I63" s="265"/>
      <c r="J63" s="265"/>
      <c r="K63" s="265"/>
      <c r="L63" s="265"/>
      <c r="M63" s="1189"/>
      <c r="N63" s="1190"/>
      <c r="O63" s="1190"/>
      <c r="P63" s="1191"/>
      <c r="Q63" s="1190"/>
      <c r="R63" s="1191"/>
      <c r="S63" s="1190"/>
      <c r="U63" s="265"/>
      <c r="V63" s="265"/>
      <c r="W63" s="265"/>
      <c r="X63" s="265"/>
      <c r="Y63" s="265"/>
      <c r="Z63" s="265"/>
      <c r="AA63" s="265"/>
      <c r="AB63" s="265"/>
      <c r="AC63" s="265"/>
    </row>
    <row r="64" spans="3:32">
      <c r="C64" s="265"/>
      <c r="D64" s="265"/>
      <c r="E64" s="265"/>
      <c r="F64" s="266"/>
      <c r="G64" s="265"/>
      <c r="H64" s="267"/>
      <c r="I64" s="265"/>
      <c r="J64" s="265"/>
      <c r="K64" s="265"/>
      <c r="L64" s="265"/>
      <c r="M64" s="265"/>
      <c r="N64" s="265"/>
      <c r="O64" s="265"/>
      <c r="P64" s="273"/>
      <c r="Q64" s="265"/>
      <c r="R64" s="265"/>
      <c r="S64" s="265"/>
      <c r="T64" s="265"/>
      <c r="U64" s="265"/>
      <c r="V64" s="265"/>
      <c r="W64" s="265"/>
      <c r="X64" s="265"/>
      <c r="Y64" s="265"/>
      <c r="Z64" s="265"/>
      <c r="AA64" s="265"/>
      <c r="AB64" s="265"/>
      <c r="AC64" s="265"/>
    </row>
    <row r="65" spans="3:29" ht="13.8">
      <c r="C65" s="265"/>
      <c r="D65" s="265"/>
      <c r="E65" s="265"/>
      <c r="F65" s="265"/>
      <c r="G65" s="265"/>
      <c r="H65" s="265"/>
      <c r="I65" s="265"/>
      <c r="J65" s="265"/>
      <c r="K65" s="265"/>
      <c r="L65" s="265"/>
      <c r="M65" s="265"/>
      <c r="N65" s="1241"/>
      <c r="O65" s="1241"/>
      <c r="P65" s="1238"/>
      <c r="Q65" s="1238"/>
      <c r="R65" s="1238"/>
      <c r="S65" s="1238"/>
      <c r="T65" s="1238"/>
      <c r="U65" s="1238"/>
      <c r="V65" s="1238"/>
      <c r="W65" s="1238"/>
      <c r="X65" s="1238"/>
      <c r="Y65" s="1238"/>
      <c r="Z65" s="1238"/>
      <c r="AA65" s="265"/>
      <c r="AB65" s="265"/>
      <c r="AC65" s="265"/>
    </row>
    <row r="66" spans="3:29" ht="13.8">
      <c r="C66" s="265"/>
      <c r="D66" s="265"/>
      <c r="E66" s="265"/>
      <c r="F66" s="265"/>
      <c r="G66" s="265"/>
      <c r="H66" s="265"/>
      <c r="I66" s="265"/>
      <c r="J66" s="265"/>
      <c r="K66" s="265"/>
      <c r="L66" s="265"/>
      <c r="M66" s="265"/>
      <c r="N66" s="1238"/>
      <c r="O66" s="1238"/>
      <c r="P66" s="1238"/>
      <c r="Q66" s="1238"/>
      <c r="R66" s="1238"/>
      <c r="S66" s="1238"/>
      <c r="T66" s="1238"/>
      <c r="U66" s="1238"/>
      <c r="V66" s="1238"/>
      <c r="W66" s="1238"/>
      <c r="X66" s="1238"/>
      <c r="Y66" s="1238"/>
      <c r="Z66" s="1238"/>
      <c r="AA66" s="265"/>
      <c r="AB66" s="265"/>
      <c r="AC66" s="265"/>
    </row>
    <row r="67" spans="3:29" ht="13.8">
      <c r="C67" s="265"/>
      <c r="D67" s="265"/>
      <c r="E67" s="265"/>
      <c r="F67" s="265"/>
      <c r="G67" s="265"/>
      <c r="H67" s="265"/>
      <c r="I67" s="265"/>
      <c r="J67" s="265"/>
      <c r="K67" s="265"/>
      <c r="L67" s="265"/>
      <c r="M67" s="265"/>
      <c r="N67" s="1238"/>
      <c r="O67" s="1238"/>
      <c r="P67" s="1238"/>
      <c r="Q67" s="1238"/>
      <c r="R67" s="1238"/>
      <c r="S67" s="1238"/>
      <c r="T67" s="1238"/>
      <c r="U67" s="1238"/>
      <c r="V67" s="1238"/>
      <c r="W67" s="1238"/>
      <c r="X67" s="1238"/>
      <c r="Y67" s="1238"/>
      <c r="Z67" s="1238"/>
      <c r="AA67" s="265"/>
      <c r="AB67" s="265"/>
      <c r="AC67" s="265"/>
    </row>
    <row r="68" spans="3:29">
      <c r="C68" s="265"/>
      <c r="D68" s="265"/>
      <c r="E68" s="265"/>
      <c r="F68" s="266"/>
      <c r="G68" s="265"/>
      <c r="H68" s="267"/>
      <c r="I68" s="265"/>
      <c r="J68" s="265"/>
      <c r="K68" s="265"/>
      <c r="L68" s="265"/>
      <c r="M68" s="265"/>
      <c r="N68" s="265"/>
      <c r="O68" s="265"/>
      <c r="P68" s="265"/>
      <c r="Q68" s="265"/>
      <c r="R68" s="265"/>
      <c r="S68" s="265"/>
      <c r="T68" s="265"/>
      <c r="U68" s="265"/>
      <c r="V68" s="265"/>
      <c r="W68" s="265"/>
      <c r="X68" s="265"/>
      <c r="Y68" s="265"/>
      <c r="Z68" s="265"/>
      <c r="AA68" s="265"/>
      <c r="AB68" s="265"/>
      <c r="AC68" s="265"/>
    </row>
    <row r="69" spans="3:29">
      <c r="C69" s="265"/>
      <c r="D69" s="265"/>
      <c r="E69" s="265"/>
      <c r="F69" s="266"/>
      <c r="G69" s="265"/>
      <c r="H69" s="267"/>
      <c r="I69" s="265"/>
      <c r="J69" s="265"/>
      <c r="K69" s="265"/>
      <c r="L69" s="265"/>
      <c r="M69" s="265"/>
      <c r="N69" s="265"/>
      <c r="O69" s="265"/>
      <c r="P69" s="265"/>
      <c r="Q69" s="265"/>
      <c r="R69" s="265"/>
      <c r="S69" s="265"/>
      <c r="T69" s="276"/>
      <c r="U69" s="276"/>
      <c r="V69" s="276"/>
      <c r="W69" s="276"/>
      <c r="X69" s="276"/>
      <c r="Y69" s="276"/>
      <c r="Z69" s="276"/>
      <c r="AA69" s="265"/>
      <c r="AB69" s="265"/>
      <c r="AC69" s="265"/>
    </row>
    <row r="70" spans="3:29">
      <c r="C70" s="265"/>
      <c r="D70" s="265"/>
      <c r="E70" s="265"/>
      <c r="F70" s="266"/>
      <c r="G70" s="265"/>
      <c r="H70" s="267"/>
      <c r="I70" s="265"/>
      <c r="J70" s="265"/>
      <c r="K70" s="265"/>
      <c r="L70" s="265"/>
      <c r="M70" s="265"/>
      <c r="N70" s="265"/>
      <c r="O70" s="265"/>
      <c r="P70" s="265"/>
      <c r="Q70" s="265"/>
      <c r="R70" s="265"/>
      <c r="S70" s="265"/>
      <c r="T70" s="265"/>
      <c r="U70" s="265"/>
      <c r="V70" s="265"/>
      <c r="W70" s="265"/>
      <c r="X70" s="265"/>
      <c r="Y70" s="265"/>
      <c r="Z70" s="265"/>
      <c r="AA70" s="265"/>
      <c r="AB70" s="265"/>
      <c r="AC70" s="265"/>
    </row>
    <row r="71" spans="3:29">
      <c r="C71" s="265"/>
      <c r="D71" s="265"/>
      <c r="E71" s="265"/>
      <c r="F71" s="266"/>
      <c r="G71" s="265"/>
      <c r="H71" s="267"/>
      <c r="I71" s="265"/>
      <c r="J71" s="265"/>
      <c r="K71" s="265"/>
      <c r="L71" s="265"/>
      <c r="M71" s="265"/>
      <c r="N71" s="265"/>
      <c r="O71" s="265"/>
      <c r="P71" s="265"/>
      <c r="Q71" s="265"/>
      <c r="R71" s="265"/>
      <c r="S71" s="265"/>
      <c r="T71" s="265"/>
      <c r="U71" s="265"/>
      <c r="V71" s="265"/>
      <c r="W71" s="265"/>
      <c r="X71" s="265"/>
      <c r="Y71" s="265"/>
      <c r="Z71" s="265"/>
      <c r="AA71" s="265"/>
      <c r="AB71" s="265"/>
      <c r="AC71" s="265"/>
    </row>
    <row r="72" spans="3:29">
      <c r="C72" s="265"/>
      <c r="D72" s="265"/>
      <c r="E72" s="265"/>
      <c r="F72" s="266"/>
      <c r="G72" s="265"/>
      <c r="H72" s="267"/>
      <c r="I72" s="265"/>
      <c r="J72" s="265"/>
      <c r="K72" s="265"/>
      <c r="L72" s="265"/>
      <c r="M72" s="265"/>
      <c r="N72" s="265"/>
      <c r="O72" s="265"/>
      <c r="P72" s="265"/>
      <c r="Q72" s="265"/>
      <c r="R72" s="265"/>
      <c r="S72" s="265"/>
      <c r="T72" s="265"/>
      <c r="U72" s="265"/>
      <c r="V72" s="265"/>
      <c r="W72" s="265"/>
      <c r="X72" s="276"/>
      <c r="Y72" s="265"/>
      <c r="Z72" s="265"/>
      <c r="AA72" s="265"/>
      <c r="AB72" s="265"/>
      <c r="AC72" s="265"/>
    </row>
    <row r="73" spans="3:29">
      <c r="C73" s="265"/>
      <c r="D73" s="265"/>
      <c r="E73" s="265"/>
      <c r="F73" s="266"/>
      <c r="G73" s="265"/>
      <c r="H73" s="267"/>
      <c r="I73" s="265"/>
      <c r="J73" s="265"/>
      <c r="K73" s="265"/>
      <c r="L73" s="265"/>
      <c r="M73" s="265"/>
      <c r="N73" s="265"/>
      <c r="O73" s="265"/>
      <c r="P73" s="265"/>
      <c r="Q73" s="265"/>
      <c r="R73" s="265"/>
      <c r="S73" s="265"/>
      <c r="T73" s="265"/>
      <c r="U73" s="265"/>
      <c r="V73" s="265"/>
      <c r="W73" s="265"/>
      <c r="X73" s="265"/>
      <c r="Y73" s="265"/>
      <c r="Z73" s="265"/>
      <c r="AA73" s="265"/>
      <c r="AB73" s="265"/>
      <c r="AC73" s="265"/>
    </row>
    <row r="76" spans="3:29">
      <c r="X76" s="279"/>
      <c r="Y76" s="27"/>
    </row>
    <row r="80" spans="3:29">
      <c r="N80" s="2830"/>
      <c r="O80" s="2830"/>
      <c r="P80" s="2830"/>
      <c r="Q80" s="2830"/>
      <c r="R80" s="2830"/>
    </row>
    <row r="153" spans="3:30" s="252" customFormat="1" ht="20.100000000000001" customHeight="1">
      <c r="C153" s="2" t="str">
        <f>C3</f>
        <v>KEY PERFORMANCE INDICATOR</v>
      </c>
      <c r="D153" s="280"/>
      <c r="E153" s="3" t="s">
        <v>1</v>
      </c>
      <c r="F153" s="281" t="s">
        <v>2</v>
      </c>
      <c r="G153" s="4">
        <v>0</v>
      </c>
      <c r="H153" s="3" t="str">
        <f t="shared" ref="H153:N154" si="0">H3</f>
        <v>Act '09</v>
      </c>
      <c r="I153" s="3" t="str">
        <f t="shared" si="0"/>
        <v>Act '10</v>
      </c>
      <c r="J153" s="4" t="str">
        <f t="shared" si="0"/>
        <v>Act '11</v>
      </c>
      <c r="K153" s="4" t="str">
        <f t="shared" si="0"/>
        <v>Act '12</v>
      </c>
      <c r="L153" s="4" t="str">
        <f t="shared" si="0"/>
        <v>Act '13</v>
      </c>
      <c r="M153" s="4" t="str">
        <f t="shared" si="0"/>
        <v>Act '14</v>
      </c>
      <c r="N153" s="2" t="str">
        <f t="shared" si="0"/>
        <v>Act '15</v>
      </c>
      <c r="O153" s="1316"/>
      <c r="P153" s="282" t="str">
        <f t="shared" ref="P153:AB153" si="1">P3</f>
        <v>YTD '16</v>
      </c>
      <c r="Q153" s="280" t="str">
        <f t="shared" si="1"/>
        <v>Jan</v>
      </c>
      <c r="R153" s="3" t="str">
        <f t="shared" si="1"/>
        <v>Feb</v>
      </c>
      <c r="S153" s="3" t="str">
        <f t="shared" si="1"/>
        <v>Mar</v>
      </c>
      <c r="T153" s="3" t="str">
        <f t="shared" si="1"/>
        <v>Apr</v>
      </c>
      <c r="U153" s="3" t="str">
        <f t="shared" si="1"/>
        <v>May</v>
      </c>
      <c r="V153" s="3" t="str">
        <f t="shared" si="1"/>
        <v>Jun</v>
      </c>
      <c r="W153" s="3" t="str">
        <f t="shared" si="1"/>
        <v>Jul</v>
      </c>
      <c r="X153" s="3" t="str">
        <f t="shared" si="1"/>
        <v>Aug</v>
      </c>
      <c r="Y153" s="3" t="str">
        <f t="shared" si="1"/>
        <v>Sep</v>
      </c>
      <c r="Z153" s="3" t="str">
        <f t="shared" si="1"/>
        <v>Oct</v>
      </c>
      <c r="AA153" s="3" t="str">
        <f t="shared" si="1"/>
        <v>Nov</v>
      </c>
      <c r="AB153" s="4" t="str">
        <f t="shared" si="1"/>
        <v>Dec</v>
      </c>
      <c r="AC153" s="4"/>
      <c r="AD153" s="4"/>
    </row>
    <row r="154" spans="3:30" s="252" customFormat="1" ht="20.100000000000001" customHeight="1">
      <c r="C154" s="283" t="str">
        <f>C4</f>
        <v>SAFETY, HEALTH AND ENVIRONMENT</v>
      </c>
      <c r="D154" s="284"/>
      <c r="E154" s="285" t="s">
        <v>16</v>
      </c>
      <c r="F154" s="286" t="s">
        <v>16</v>
      </c>
      <c r="G154" s="287" t="s">
        <v>16</v>
      </c>
      <c r="H154" s="788">
        <f t="shared" si="0"/>
        <v>0</v>
      </c>
      <c r="I154" s="5">
        <f t="shared" si="0"/>
        <v>0</v>
      </c>
      <c r="J154" s="6">
        <f t="shared" si="0"/>
        <v>0</v>
      </c>
      <c r="K154" s="6">
        <f t="shared" si="0"/>
        <v>0</v>
      </c>
      <c r="L154" s="6">
        <f t="shared" si="0"/>
        <v>0</v>
      </c>
      <c r="M154" s="6">
        <f t="shared" si="0"/>
        <v>0</v>
      </c>
      <c r="N154" s="288">
        <f t="shared" si="0"/>
        <v>0</v>
      </c>
      <c r="O154" s="1317"/>
      <c r="P154" s="289">
        <f t="shared" ref="P154:AB154" si="2">P4</f>
        <v>0</v>
      </c>
      <c r="Q154" s="290">
        <f t="shared" si="2"/>
        <v>0</v>
      </c>
      <c r="R154" s="5">
        <f t="shared" si="2"/>
        <v>0</v>
      </c>
      <c r="S154" s="5">
        <f t="shared" si="2"/>
        <v>0</v>
      </c>
      <c r="T154" s="5">
        <f t="shared" si="2"/>
        <v>0</v>
      </c>
      <c r="U154" s="5">
        <f t="shared" si="2"/>
        <v>0</v>
      </c>
      <c r="V154" s="5">
        <f t="shared" si="2"/>
        <v>0</v>
      </c>
      <c r="W154" s="5">
        <f t="shared" si="2"/>
        <v>0</v>
      </c>
      <c r="X154" s="5">
        <f t="shared" si="2"/>
        <v>0</v>
      </c>
      <c r="Y154" s="5">
        <f t="shared" si="2"/>
        <v>0</v>
      </c>
      <c r="Z154" s="5">
        <f t="shared" si="2"/>
        <v>0</v>
      </c>
      <c r="AA154" s="5">
        <f t="shared" si="2"/>
        <v>0</v>
      </c>
      <c r="AB154" s="6">
        <f t="shared" si="2"/>
        <v>0</v>
      </c>
      <c r="AC154" s="6"/>
      <c r="AD154" s="6"/>
    </row>
    <row r="155" spans="3:30" s="10" customFormat="1" ht="20.100000000000001" customHeight="1">
      <c r="C155" s="7" t="str">
        <f t="shared" ref="C155:C163" si="3">C5&amp;" Target"</f>
        <v>Lost Time Injury frequency rate Target</v>
      </c>
      <c r="D155" s="118"/>
      <c r="E155" s="8" t="str">
        <f t="shared" ref="E155:G161" si="4">E5</f>
        <v>LTIFR</v>
      </c>
      <c r="F155" s="8" t="str">
        <f t="shared" si="4"/>
        <v>SHE</v>
      </c>
      <c r="G155" s="8" t="str">
        <f t="shared" si="4"/>
        <v>&lt;</v>
      </c>
      <c r="H155" s="291" t="str">
        <f t="shared" ref="H155:N163" si="5">$N5</f>
        <v>0</v>
      </c>
      <c r="I155" s="291" t="str">
        <f t="shared" si="5"/>
        <v>0</v>
      </c>
      <c r="J155" s="292" t="str">
        <f t="shared" si="5"/>
        <v>0</v>
      </c>
      <c r="K155" s="292" t="str">
        <f t="shared" si="5"/>
        <v>0</v>
      </c>
      <c r="L155" s="292" t="str">
        <f t="shared" si="5"/>
        <v>0</v>
      </c>
      <c r="M155" s="292" t="str">
        <f t="shared" si="5"/>
        <v>0</v>
      </c>
      <c r="N155" s="293" t="str">
        <f t="shared" si="5"/>
        <v>0</v>
      </c>
      <c r="O155" s="1329"/>
      <c r="P155" s="294" t="str">
        <f t="shared" ref="P155:AB155" si="6">$N5</f>
        <v>0</v>
      </c>
      <c r="Q155" s="30" t="str">
        <f t="shared" si="6"/>
        <v>0</v>
      </c>
      <c r="R155" s="28" t="str">
        <f t="shared" si="6"/>
        <v>0</v>
      </c>
      <c r="S155" s="28" t="str">
        <f t="shared" si="6"/>
        <v>0</v>
      </c>
      <c r="T155" s="28" t="str">
        <f t="shared" si="6"/>
        <v>0</v>
      </c>
      <c r="U155" s="28" t="str">
        <f t="shared" si="6"/>
        <v>0</v>
      </c>
      <c r="V155" s="28" t="str">
        <f t="shared" si="6"/>
        <v>0</v>
      </c>
      <c r="W155" s="28" t="str">
        <f t="shared" si="6"/>
        <v>0</v>
      </c>
      <c r="X155" s="28" t="str">
        <f t="shared" si="6"/>
        <v>0</v>
      </c>
      <c r="Y155" s="28" t="str">
        <f t="shared" si="6"/>
        <v>0</v>
      </c>
      <c r="Z155" s="295" t="str">
        <f t="shared" si="6"/>
        <v>0</v>
      </c>
      <c r="AA155" s="295" t="str">
        <f t="shared" si="6"/>
        <v>0</v>
      </c>
      <c r="AB155" s="9" t="str">
        <f t="shared" si="6"/>
        <v>0</v>
      </c>
      <c r="AC155" s="9"/>
      <c r="AD155" s="9"/>
    </row>
    <row r="156" spans="3:30" s="10" customFormat="1" ht="20.100000000000001" customHeight="1">
      <c r="C156" s="7" t="str">
        <f t="shared" si="3"/>
        <v>Recordable Injury frequency rate Target</v>
      </c>
      <c r="D156" s="118"/>
      <c r="E156" s="8" t="str">
        <f t="shared" si="4"/>
        <v>RIFR</v>
      </c>
      <c r="F156" s="296" t="str">
        <f t="shared" si="4"/>
        <v>SHE</v>
      </c>
      <c r="G156" s="297" t="str">
        <f t="shared" si="4"/>
        <v>&lt;</v>
      </c>
      <c r="H156" s="780" t="str">
        <f t="shared" si="5"/>
        <v>0</v>
      </c>
      <c r="I156" s="291" t="str">
        <f t="shared" si="5"/>
        <v>0</v>
      </c>
      <c r="J156" s="292" t="str">
        <f t="shared" si="5"/>
        <v>0</v>
      </c>
      <c r="K156" s="292" t="str">
        <f t="shared" si="5"/>
        <v>0</v>
      </c>
      <c r="L156" s="292" t="str">
        <f t="shared" si="5"/>
        <v>0</v>
      </c>
      <c r="M156" s="292" t="str">
        <f t="shared" si="5"/>
        <v>0</v>
      </c>
      <c r="N156" s="293" t="str">
        <f t="shared" si="5"/>
        <v>0</v>
      </c>
      <c r="O156" s="1329"/>
      <c r="P156" s="294" t="str">
        <f t="shared" ref="P156:AB156" si="7">$N6</f>
        <v>0</v>
      </c>
      <c r="Q156" s="30" t="str">
        <f t="shared" si="7"/>
        <v>0</v>
      </c>
      <c r="R156" s="28" t="str">
        <f t="shared" si="7"/>
        <v>0</v>
      </c>
      <c r="S156" s="28" t="str">
        <f t="shared" si="7"/>
        <v>0</v>
      </c>
      <c r="T156" s="28" t="str">
        <f t="shared" si="7"/>
        <v>0</v>
      </c>
      <c r="U156" s="28" t="str">
        <f t="shared" si="7"/>
        <v>0</v>
      </c>
      <c r="V156" s="28" t="str">
        <f t="shared" si="7"/>
        <v>0</v>
      </c>
      <c r="W156" s="28" t="str">
        <f t="shared" si="7"/>
        <v>0</v>
      </c>
      <c r="X156" s="28" t="str">
        <f t="shared" si="7"/>
        <v>0</v>
      </c>
      <c r="Y156" s="28" t="str">
        <f t="shared" si="7"/>
        <v>0</v>
      </c>
      <c r="Z156" s="295" t="str">
        <f t="shared" si="7"/>
        <v>0</v>
      </c>
      <c r="AA156" s="295" t="str">
        <f t="shared" si="7"/>
        <v>0</v>
      </c>
      <c r="AB156" s="9" t="str">
        <f t="shared" si="7"/>
        <v>0</v>
      </c>
      <c r="AC156" s="9"/>
      <c r="AD156" s="9"/>
    </row>
    <row r="157" spans="3:30" s="10" customFormat="1" ht="20.100000000000001" customHeight="1">
      <c r="C157" s="7" t="str">
        <f t="shared" si="3"/>
        <v>Energy Consumption / ton of production Target</v>
      </c>
      <c r="D157" s="118"/>
      <c r="E157" s="8" t="str">
        <f t="shared" si="4"/>
        <v>GJ/T</v>
      </c>
      <c r="F157" s="296" t="str">
        <f t="shared" si="4"/>
        <v>SHE</v>
      </c>
      <c r="G157" s="297" t="str">
        <f t="shared" si="4"/>
        <v>&lt;</v>
      </c>
      <c r="H157" s="291">
        <f t="shared" si="5"/>
        <v>0.72</v>
      </c>
      <c r="I157" s="291">
        <f t="shared" si="5"/>
        <v>0.72</v>
      </c>
      <c r="J157" s="292">
        <f t="shared" si="5"/>
        <v>0.72</v>
      </c>
      <c r="K157" s="292">
        <f t="shared" si="5"/>
        <v>0.72</v>
      </c>
      <c r="L157" s="292">
        <f t="shared" si="5"/>
        <v>0.72</v>
      </c>
      <c r="M157" s="292">
        <f t="shared" si="5"/>
        <v>0.72</v>
      </c>
      <c r="N157" s="293">
        <f t="shared" si="5"/>
        <v>0.72</v>
      </c>
      <c r="O157" s="1329"/>
      <c r="P157" s="294">
        <f t="shared" ref="P157:AB157" si="8">$N7</f>
        <v>0.72</v>
      </c>
      <c r="Q157" s="30">
        <f t="shared" si="8"/>
        <v>0.72</v>
      </c>
      <c r="R157" s="28">
        <f t="shared" si="8"/>
        <v>0.72</v>
      </c>
      <c r="S157" s="28">
        <f t="shared" si="8"/>
        <v>0.72</v>
      </c>
      <c r="T157" s="28">
        <f t="shared" si="8"/>
        <v>0.72</v>
      </c>
      <c r="U157" s="28">
        <f t="shared" si="8"/>
        <v>0.72</v>
      </c>
      <c r="V157" s="28">
        <f t="shared" si="8"/>
        <v>0.72</v>
      </c>
      <c r="W157" s="28">
        <f t="shared" si="8"/>
        <v>0.72</v>
      </c>
      <c r="X157" s="28">
        <f t="shared" si="8"/>
        <v>0.72</v>
      </c>
      <c r="Y157" s="28">
        <f t="shared" si="8"/>
        <v>0.72</v>
      </c>
      <c r="Z157" s="295">
        <f t="shared" si="8"/>
        <v>0.72</v>
      </c>
      <c r="AA157" s="295">
        <f t="shared" si="8"/>
        <v>0.72</v>
      </c>
      <c r="AB157" s="9">
        <f t="shared" si="8"/>
        <v>0.72</v>
      </c>
      <c r="AC157" s="9"/>
      <c r="AD157" s="9"/>
    </row>
    <row r="158" spans="3:30" s="10" customFormat="1" ht="20.100000000000001" customHeight="1">
      <c r="C158" s="7" t="str">
        <f t="shared" si="3"/>
        <v>Water Withdrawal / ton of production  Target</v>
      </c>
      <c r="D158" s="118"/>
      <c r="E158" s="8" t="str">
        <f t="shared" si="4"/>
        <v>M3/T</v>
      </c>
      <c r="F158" s="296" t="str">
        <f t="shared" si="4"/>
        <v>SHE</v>
      </c>
      <c r="G158" s="297" t="str">
        <f t="shared" si="4"/>
        <v>&lt;</v>
      </c>
      <c r="H158" s="780">
        <f t="shared" si="5"/>
        <v>0.52</v>
      </c>
      <c r="I158" s="291">
        <f t="shared" si="5"/>
        <v>0.52</v>
      </c>
      <c r="J158" s="292">
        <f t="shared" si="5"/>
        <v>0.52</v>
      </c>
      <c r="K158" s="292">
        <f t="shared" si="5"/>
        <v>0.52</v>
      </c>
      <c r="L158" s="292">
        <f t="shared" si="5"/>
        <v>0.52</v>
      </c>
      <c r="M158" s="292">
        <f t="shared" si="5"/>
        <v>0.52</v>
      </c>
      <c r="N158" s="293">
        <f t="shared" si="5"/>
        <v>0.52</v>
      </c>
      <c r="O158" s="1329"/>
      <c r="P158" s="294">
        <f t="shared" ref="P158:AB158" si="9">$N8</f>
        <v>0.52</v>
      </c>
      <c r="Q158" s="30">
        <f t="shared" si="9"/>
        <v>0.52</v>
      </c>
      <c r="R158" s="28">
        <f t="shared" si="9"/>
        <v>0.52</v>
      </c>
      <c r="S158" s="28">
        <f t="shared" si="9"/>
        <v>0.52</v>
      </c>
      <c r="T158" s="28">
        <f t="shared" si="9"/>
        <v>0.52</v>
      </c>
      <c r="U158" s="28">
        <f t="shared" si="9"/>
        <v>0.52</v>
      </c>
      <c r="V158" s="28">
        <f t="shared" si="9"/>
        <v>0.52</v>
      </c>
      <c r="W158" s="28">
        <f t="shared" si="9"/>
        <v>0.52</v>
      </c>
      <c r="X158" s="28">
        <f t="shared" si="9"/>
        <v>0.52</v>
      </c>
      <c r="Y158" s="28">
        <f t="shared" si="9"/>
        <v>0.52</v>
      </c>
      <c r="Z158" s="295">
        <f t="shared" si="9"/>
        <v>0.52</v>
      </c>
      <c r="AA158" s="295">
        <f t="shared" si="9"/>
        <v>0.52</v>
      </c>
      <c r="AB158" s="9">
        <f t="shared" si="9"/>
        <v>0.52</v>
      </c>
      <c r="AC158" s="9"/>
      <c r="AD158" s="9"/>
    </row>
    <row r="159" spans="3:30" s="10" customFormat="1" ht="20.100000000000001" customHeight="1">
      <c r="C159" s="7" t="str">
        <f t="shared" si="3"/>
        <v>Behavioural Feedback Session Target</v>
      </c>
      <c r="D159" s="118"/>
      <c r="E159" s="8" t="str">
        <f t="shared" si="4"/>
        <v>#</v>
      </c>
      <c r="F159" s="296" t="str">
        <f t="shared" si="4"/>
        <v>SHE</v>
      </c>
      <c r="G159" s="297" t="str">
        <f t="shared" si="4"/>
        <v>&gt;</v>
      </c>
      <c r="H159" s="291">
        <f t="shared" si="5"/>
        <v>16</v>
      </c>
      <c r="I159" s="291">
        <f t="shared" si="5"/>
        <v>16</v>
      </c>
      <c r="J159" s="292">
        <f t="shared" si="5"/>
        <v>16</v>
      </c>
      <c r="K159" s="292">
        <f t="shared" si="5"/>
        <v>16</v>
      </c>
      <c r="L159" s="292">
        <f t="shared" si="5"/>
        <v>16</v>
      </c>
      <c r="M159" s="292">
        <f t="shared" si="5"/>
        <v>16</v>
      </c>
      <c r="N159" s="293">
        <f t="shared" si="5"/>
        <v>16</v>
      </c>
      <c r="O159" s="1329"/>
      <c r="P159" s="294">
        <f t="shared" ref="P159:AB159" si="10">$N9</f>
        <v>16</v>
      </c>
      <c r="Q159" s="30">
        <f t="shared" si="10"/>
        <v>16</v>
      </c>
      <c r="R159" s="28">
        <f t="shared" si="10"/>
        <v>16</v>
      </c>
      <c r="S159" s="28">
        <f t="shared" si="10"/>
        <v>16</v>
      </c>
      <c r="T159" s="28">
        <f t="shared" si="10"/>
        <v>16</v>
      </c>
      <c r="U159" s="28">
        <f t="shared" si="10"/>
        <v>16</v>
      </c>
      <c r="V159" s="28">
        <f t="shared" si="10"/>
        <v>16</v>
      </c>
      <c r="W159" s="28">
        <f t="shared" si="10"/>
        <v>16</v>
      </c>
      <c r="X159" s="28">
        <f t="shared" si="10"/>
        <v>16</v>
      </c>
      <c r="Y159" s="28">
        <f t="shared" si="10"/>
        <v>16</v>
      </c>
      <c r="Z159" s="295">
        <f t="shared" si="10"/>
        <v>16</v>
      </c>
      <c r="AA159" s="295">
        <f t="shared" si="10"/>
        <v>16</v>
      </c>
      <c r="AB159" s="9">
        <f t="shared" si="10"/>
        <v>16</v>
      </c>
      <c r="AC159" s="9"/>
      <c r="AD159" s="9"/>
    </row>
    <row r="160" spans="3:30" s="10" customFormat="1" ht="20.100000000000001" customHeight="1">
      <c r="C160" s="7" t="str">
        <f t="shared" si="3"/>
        <v>Waste for disposal Target</v>
      </c>
      <c r="D160" s="118"/>
      <c r="E160" s="8" t="str">
        <f t="shared" si="4"/>
        <v>Ton</v>
      </c>
      <c r="F160" s="296" t="str">
        <f t="shared" si="4"/>
        <v>SHE</v>
      </c>
      <c r="G160" s="297" t="str">
        <f t="shared" si="4"/>
        <v>&lt;</v>
      </c>
      <c r="H160" s="780">
        <f t="shared" si="5"/>
        <v>232</v>
      </c>
      <c r="I160" s="291">
        <f t="shared" si="5"/>
        <v>232</v>
      </c>
      <c r="J160" s="292">
        <f t="shared" si="5"/>
        <v>232</v>
      </c>
      <c r="K160" s="292">
        <f t="shared" si="5"/>
        <v>232</v>
      </c>
      <c r="L160" s="292">
        <f t="shared" si="5"/>
        <v>232</v>
      </c>
      <c r="M160" s="292">
        <f t="shared" si="5"/>
        <v>232</v>
      </c>
      <c r="N160" s="293">
        <f t="shared" si="5"/>
        <v>232</v>
      </c>
      <c r="O160" s="1329"/>
      <c r="P160" s="294">
        <f t="shared" ref="P160:AB160" si="11">$N10</f>
        <v>232</v>
      </c>
      <c r="Q160" s="30">
        <f t="shared" si="11"/>
        <v>232</v>
      </c>
      <c r="R160" s="28">
        <f t="shared" si="11"/>
        <v>232</v>
      </c>
      <c r="S160" s="28">
        <f t="shared" si="11"/>
        <v>232</v>
      </c>
      <c r="T160" s="28">
        <f t="shared" si="11"/>
        <v>232</v>
      </c>
      <c r="U160" s="28">
        <f t="shared" si="11"/>
        <v>232</v>
      </c>
      <c r="V160" s="28">
        <f t="shared" si="11"/>
        <v>232</v>
      </c>
      <c r="W160" s="28">
        <f t="shared" si="11"/>
        <v>232</v>
      </c>
      <c r="X160" s="28">
        <f t="shared" si="11"/>
        <v>232</v>
      </c>
      <c r="Y160" s="28">
        <f t="shared" si="11"/>
        <v>232</v>
      </c>
      <c r="Z160" s="295">
        <f t="shared" si="11"/>
        <v>232</v>
      </c>
      <c r="AA160" s="295">
        <f t="shared" si="11"/>
        <v>232</v>
      </c>
      <c r="AB160" s="9">
        <f t="shared" si="11"/>
        <v>232</v>
      </c>
      <c r="AC160" s="9"/>
      <c r="AD160" s="9"/>
    </row>
    <row r="161" spans="3:30" s="10" customFormat="1" ht="20.100000000000001" customHeight="1">
      <c r="C161" s="7" t="str">
        <f t="shared" si="3"/>
        <v>Green House Gas Emission Target</v>
      </c>
      <c r="D161" s="118"/>
      <c r="E161" s="8" t="str">
        <f t="shared" si="4"/>
        <v>kg CO2/t</v>
      </c>
      <c r="F161" s="296" t="str">
        <f t="shared" si="4"/>
        <v>SHE</v>
      </c>
      <c r="G161" s="297" t="str">
        <f t="shared" si="4"/>
        <v>&lt;</v>
      </c>
      <c r="H161" s="291">
        <f t="shared" si="5"/>
        <v>47</v>
      </c>
      <c r="I161" s="291">
        <f t="shared" si="5"/>
        <v>47</v>
      </c>
      <c r="J161" s="292">
        <f t="shared" si="5"/>
        <v>47</v>
      </c>
      <c r="K161" s="292">
        <f t="shared" si="5"/>
        <v>47</v>
      </c>
      <c r="L161" s="292">
        <f t="shared" si="5"/>
        <v>47</v>
      </c>
      <c r="M161" s="292">
        <f t="shared" si="5"/>
        <v>47</v>
      </c>
      <c r="N161" s="293">
        <f t="shared" si="5"/>
        <v>47</v>
      </c>
      <c r="O161" s="1329"/>
      <c r="P161" s="294">
        <f t="shared" ref="P161:AB161" si="12">$N11</f>
        <v>47</v>
      </c>
      <c r="Q161" s="30">
        <f t="shared" si="12"/>
        <v>47</v>
      </c>
      <c r="R161" s="28">
        <f t="shared" si="12"/>
        <v>47</v>
      </c>
      <c r="S161" s="28">
        <f t="shared" si="12"/>
        <v>47</v>
      </c>
      <c r="T161" s="28">
        <f t="shared" si="12"/>
        <v>47</v>
      </c>
      <c r="U161" s="28">
        <f t="shared" si="12"/>
        <v>47</v>
      </c>
      <c r="V161" s="28">
        <f t="shared" si="12"/>
        <v>47</v>
      </c>
      <c r="W161" s="28">
        <f t="shared" si="12"/>
        <v>47</v>
      </c>
      <c r="X161" s="28">
        <f t="shared" si="12"/>
        <v>47</v>
      </c>
      <c r="Y161" s="28">
        <f t="shared" si="12"/>
        <v>47</v>
      </c>
      <c r="Z161" s="295">
        <f t="shared" si="12"/>
        <v>47</v>
      </c>
      <c r="AA161" s="295">
        <f t="shared" si="12"/>
        <v>47</v>
      </c>
      <c r="AB161" s="9">
        <f t="shared" si="12"/>
        <v>47</v>
      </c>
      <c r="AC161" s="9"/>
      <c r="AD161" s="9"/>
    </row>
    <row r="162" spans="3:30" ht="20.100000000000001" customHeight="1">
      <c r="C162" s="298" t="str">
        <f t="shared" si="3"/>
        <v>MOTIVATION Target</v>
      </c>
      <c r="D162" s="299"/>
      <c r="E162" s="300" t="s">
        <v>16</v>
      </c>
      <c r="F162" s="301" t="s">
        <v>16</v>
      </c>
      <c r="G162" s="302" t="s">
        <v>16</v>
      </c>
      <c r="H162" s="787">
        <f t="shared" si="5"/>
        <v>0</v>
      </c>
      <c r="I162" s="29">
        <f t="shared" si="5"/>
        <v>0</v>
      </c>
      <c r="J162" s="303">
        <f t="shared" si="5"/>
        <v>0</v>
      </c>
      <c r="K162" s="303">
        <f t="shared" si="5"/>
        <v>0</v>
      </c>
      <c r="L162" s="303">
        <f t="shared" si="5"/>
        <v>0</v>
      </c>
      <c r="M162" s="303">
        <f t="shared" si="5"/>
        <v>0</v>
      </c>
      <c r="N162" s="304">
        <f t="shared" si="5"/>
        <v>0</v>
      </c>
      <c r="O162" s="1319"/>
      <c r="P162" s="305">
        <f t="shared" ref="P162:AB162" si="13">$N12</f>
        <v>0</v>
      </c>
      <c r="Q162" s="306">
        <f t="shared" si="13"/>
        <v>0</v>
      </c>
      <c r="R162" s="29">
        <f t="shared" si="13"/>
        <v>0</v>
      </c>
      <c r="S162" s="29">
        <f t="shared" si="13"/>
        <v>0</v>
      </c>
      <c r="T162" s="29">
        <f t="shared" si="13"/>
        <v>0</v>
      </c>
      <c r="U162" s="29">
        <f t="shared" si="13"/>
        <v>0</v>
      </c>
      <c r="V162" s="29">
        <f t="shared" si="13"/>
        <v>0</v>
      </c>
      <c r="W162" s="29">
        <f t="shared" si="13"/>
        <v>0</v>
      </c>
      <c r="X162" s="29">
        <f t="shared" si="13"/>
        <v>0</v>
      </c>
      <c r="Y162" s="29">
        <f t="shared" si="13"/>
        <v>0</v>
      </c>
      <c r="Z162" s="307">
        <f t="shared" si="13"/>
        <v>0</v>
      </c>
      <c r="AA162" s="307">
        <f t="shared" si="13"/>
        <v>0</v>
      </c>
      <c r="AB162" s="11">
        <f t="shared" si="13"/>
        <v>0</v>
      </c>
      <c r="AC162" s="11"/>
      <c r="AD162" s="11"/>
    </row>
    <row r="163" spans="3:30" s="10" customFormat="1" ht="20.100000000000001" customHeight="1">
      <c r="C163" s="7" t="str">
        <f t="shared" si="3"/>
        <v>% Overtime inclusive Target</v>
      </c>
      <c r="D163" s="118"/>
      <c r="E163" s="8" t="str">
        <f>E13</f>
        <v>%</v>
      </c>
      <c r="F163" s="296" t="str">
        <f>F13</f>
        <v>HRM</v>
      </c>
      <c r="G163" s="297" t="str">
        <f>G13</f>
        <v>&lt;</v>
      </c>
      <c r="H163" s="780">
        <f t="shared" si="5"/>
        <v>9.7000000000000003E-3</v>
      </c>
      <c r="I163" s="291">
        <f t="shared" si="5"/>
        <v>9.7000000000000003E-3</v>
      </c>
      <c r="J163" s="292">
        <f t="shared" si="5"/>
        <v>9.7000000000000003E-3</v>
      </c>
      <c r="K163" s="292">
        <f t="shared" si="5"/>
        <v>9.7000000000000003E-3</v>
      </c>
      <c r="L163" s="292">
        <f t="shared" si="5"/>
        <v>9.7000000000000003E-3</v>
      </c>
      <c r="M163" s="292">
        <f t="shared" si="5"/>
        <v>9.7000000000000003E-3</v>
      </c>
      <c r="N163" s="293">
        <f t="shared" si="5"/>
        <v>9.7000000000000003E-3</v>
      </c>
      <c r="O163" s="1329"/>
      <c r="P163" s="294">
        <f t="shared" ref="P163:AB163" si="14">$N13</f>
        <v>9.7000000000000003E-3</v>
      </c>
      <c r="Q163" s="30">
        <f t="shared" si="14"/>
        <v>9.7000000000000003E-3</v>
      </c>
      <c r="R163" s="30">
        <f t="shared" si="14"/>
        <v>9.7000000000000003E-3</v>
      </c>
      <c r="S163" s="28">
        <f t="shared" si="14"/>
        <v>9.7000000000000003E-3</v>
      </c>
      <c r="T163" s="28">
        <f t="shared" si="14"/>
        <v>9.7000000000000003E-3</v>
      </c>
      <c r="U163" s="28">
        <f t="shared" si="14"/>
        <v>9.7000000000000003E-3</v>
      </c>
      <c r="V163" s="28">
        <f t="shared" si="14"/>
        <v>9.7000000000000003E-3</v>
      </c>
      <c r="W163" s="28">
        <f t="shared" si="14"/>
        <v>9.7000000000000003E-3</v>
      </c>
      <c r="X163" s="28">
        <f t="shared" si="14"/>
        <v>9.7000000000000003E-3</v>
      </c>
      <c r="Y163" s="28">
        <f t="shared" si="14"/>
        <v>9.7000000000000003E-3</v>
      </c>
      <c r="Z163" s="295">
        <f t="shared" si="14"/>
        <v>9.7000000000000003E-3</v>
      </c>
      <c r="AA163" s="295">
        <f t="shared" si="14"/>
        <v>9.7000000000000003E-3</v>
      </c>
      <c r="AB163" s="9">
        <f t="shared" si="14"/>
        <v>9.7000000000000003E-3</v>
      </c>
      <c r="AC163" s="9"/>
      <c r="AD163" s="9"/>
    </row>
    <row r="164" spans="3:30" s="10" customFormat="1" ht="20.100000000000001" customHeight="1">
      <c r="C164" s="7" t="str">
        <f t="shared" ref="C164:C191" si="15">C15&amp;" Target"</f>
        <v>% Absenteeism Target</v>
      </c>
      <c r="D164" s="118"/>
      <c r="E164" s="8" t="str">
        <f>E38</f>
        <v>KXAF</v>
      </c>
      <c r="F164" s="296" t="str">
        <f>F38</f>
        <v>FC</v>
      </c>
      <c r="G164" s="297" t="str">
        <f>G38</f>
        <v>&gt;</v>
      </c>
      <c r="H164" s="749">
        <f t="shared" ref="H164:N173" si="16">$N15</f>
        <v>6.2416666666666662E-3</v>
      </c>
      <c r="I164" s="780">
        <f t="shared" si="16"/>
        <v>6.2416666666666662E-3</v>
      </c>
      <c r="J164" s="780">
        <f t="shared" si="16"/>
        <v>6.2416666666666662E-3</v>
      </c>
      <c r="K164" s="780">
        <f t="shared" si="16"/>
        <v>6.2416666666666662E-3</v>
      </c>
      <c r="L164" s="780">
        <f t="shared" si="16"/>
        <v>6.2416666666666662E-3</v>
      </c>
      <c r="M164" s="780">
        <f t="shared" si="16"/>
        <v>6.2416666666666662E-3</v>
      </c>
      <c r="N164" s="780">
        <f t="shared" si="16"/>
        <v>6.2416666666666662E-3</v>
      </c>
      <c r="O164" s="780"/>
      <c r="P164" s="780">
        <f t="shared" ref="P164:AB164" si="17">$N15</f>
        <v>6.2416666666666662E-3</v>
      </c>
      <c r="Q164" s="780">
        <f t="shared" si="17"/>
        <v>6.2416666666666662E-3</v>
      </c>
      <c r="R164" s="780">
        <f t="shared" si="17"/>
        <v>6.2416666666666662E-3</v>
      </c>
      <c r="S164" s="780">
        <f t="shared" si="17"/>
        <v>6.2416666666666662E-3</v>
      </c>
      <c r="T164" s="780">
        <f t="shared" si="17"/>
        <v>6.2416666666666662E-3</v>
      </c>
      <c r="U164" s="780">
        <f t="shared" si="17"/>
        <v>6.2416666666666662E-3</v>
      </c>
      <c r="V164" s="780">
        <f t="shared" si="17"/>
        <v>6.2416666666666662E-3</v>
      </c>
      <c r="W164" s="780">
        <f t="shared" si="17"/>
        <v>6.2416666666666662E-3</v>
      </c>
      <c r="X164" s="780">
        <f t="shared" si="17"/>
        <v>6.2416666666666662E-3</v>
      </c>
      <c r="Y164" s="780">
        <f t="shared" si="17"/>
        <v>6.2416666666666662E-3</v>
      </c>
      <c r="Z164" s="780">
        <f t="shared" si="17"/>
        <v>6.2416666666666662E-3</v>
      </c>
      <c r="AA164" s="780">
        <f t="shared" si="17"/>
        <v>6.2416666666666662E-3</v>
      </c>
      <c r="AB164" s="780">
        <f t="shared" si="17"/>
        <v>6.2416666666666662E-3</v>
      </c>
      <c r="AC164" s="9"/>
      <c r="AD164" s="9"/>
    </row>
    <row r="165" spans="3:30" s="10" customFormat="1" ht="20.100000000000001" customHeight="1">
      <c r="C165" s="7" t="str">
        <f t="shared" si="15"/>
        <v>Temporary staff usage Target</v>
      </c>
      <c r="D165" s="118"/>
      <c r="E165" s="8" t="str">
        <f t="shared" ref="E165:G166" si="18">E16</f>
        <v>%</v>
      </c>
      <c r="F165" s="296" t="str">
        <f t="shared" si="18"/>
        <v>HRM</v>
      </c>
      <c r="G165" s="297" t="str">
        <f t="shared" si="18"/>
        <v>&lt;</v>
      </c>
      <c r="H165" s="786">
        <f t="shared" si="16"/>
        <v>0.33382500000000004</v>
      </c>
      <c r="I165" s="291">
        <f t="shared" si="16"/>
        <v>0.33382500000000004</v>
      </c>
      <c r="J165" s="292">
        <f t="shared" si="16"/>
        <v>0.33382500000000004</v>
      </c>
      <c r="K165" s="292">
        <f t="shared" si="16"/>
        <v>0.33382500000000004</v>
      </c>
      <c r="L165" s="292">
        <f t="shared" si="16"/>
        <v>0.33382500000000004</v>
      </c>
      <c r="M165" s="292">
        <f t="shared" si="16"/>
        <v>0.33382500000000004</v>
      </c>
      <c r="N165" s="293">
        <f t="shared" si="16"/>
        <v>0.33382500000000004</v>
      </c>
      <c r="O165" s="1329"/>
      <c r="P165" s="294">
        <f t="shared" ref="P165:AB165" si="19">$N16</f>
        <v>0.33382500000000004</v>
      </c>
      <c r="Q165" s="30">
        <f t="shared" si="19"/>
        <v>0.33382500000000004</v>
      </c>
      <c r="R165" s="28">
        <f t="shared" si="19"/>
        <v>0.33382500000000004</v>
      </c>
      <c r="S165" s="28">
        <f t="shared" si="19"/>
        <v>0.33382500000000004</v>
      </c>
      <c r="T165" s="28">
        <f t="shared" si="19"/>
        <v>0.33382500000000004</v>
      </c>
      <c r="U165" s="28">
        <f t="shared" si="19"/>
        <v>0.33382500000000004</v>
      </c>
      <c r="V165" s="28">
        <f t="shared" si="19"/>
        <v>0.33382500000000004</v>
      </c>
      <c r="W165" s="28">
        <f t="shared" si="19"/>
        <v>0.33382500000000004</v>
      </c>
      <c r="X165" s="28">
        <f t="shared" si="19"/>
        <v>0.33382500000000004</v>
      </c>
      <c r="Y165" s="28">
        <f t="shared" si="19"/>
        <v>0.33382500000000004</v>
      </c>
      <c r="Z165" s="295">
        <f t="shared" si="19"/>
        <v>0.33382500000000004</v>
      </c>
      <c r="AA165" s="295">
        <f t="shared" si="19"/>
        <v>0.33382500000000004</v>
      </c>
      <c r="AB165" s="9">
        <f t="shared" si="19"/>
        <v>0.33382500000000004</v>
      </c>
      <c r="AC165" s="9"/>
      <c r="AD165" s="9"/>
    </row>
    <row r="166" spans="3:30" s="10" customFormat="1" ht="20.100000000000001" customHeight="1">
      <c r="C166" s="7" t="str">
        <f t="shared" si="15"/>
        <v>Employee Engagement  Target</v>
      </c>
      <c r="D166" s="118"/>
      <c r="E166" s="8" t="str">
        <f t="shared" si="18"/>
        <v>%</v>
      </c>
      <c r="F166" s="296" t="str">
        <f t="shared" si="18"/>
        <v>HRM</v>
      </c>
      <c r="G166" s="297" t="str">
        <f t="shared" si="18"/>
        <v>&gt;</v>
      </c>
      <c r="H166" s="291">
        <f t="shared" si="16"/>
        <v>0.76</v>
      </c>
      <c r="I166" s="291">
        <f t="shared" si="16"/>
        <v>0.76</v>
      </c>
      <c r="J166" s="292">
        <f t="shared" si="16"/>
        <v>0.76</v>
      </c>
      <c r="K166" s="292">
        <f t="shared" si="16"/>
        <v>0.76</v>
      </c>
      <c r="L166" s="292">
        <f t="shared" si="16"/>
        <v>0.76</v>
      </c>
      <c r="M166" s="292">
        <f t="shared" si="16"/>
        <v>0.76</v>
      </c>
      <c r="N166" s="293">
        <f t="shared" si="16"/>
        <v>0.76</v>
      </c>
      <c r="O166" s="1329"/>
      <c r="P166" s="294">
        <f t="shared" ref="P166:AB166" si="20">$N17</f>
        <v>0.76</v>
      </c>
      <c r="Q166" s="30">
        <f t="shared" si="20"/>
        <v>0.76</v>
      </c>
      <c r="R166" s="28">
        <f t="shared" si="20"/>
        <v>0.76</v>
      </c>
      <c r="S166" s="28">
        <f t="shared" si="20"/>
        <v>0.76</v>
      </c>
      <c r="T166" s="28">
        <f t="shared" si="20"/>
        <v>0.76</v>
      </c>
      <c r="U166" s="28">
        <f t="shared" si="20"/>
        <v>0.76</v>
      </c>
      <c r="V166" s="28">
        <f t="shared" si="20"/>
        <v>0.76</v>
      </c>
      <c r="W166" s="28">
        <f t="shared" si="20"/>
        <v>0.76</v>
      </c>
      <c r="X166" s="28">
        <f t="shared" si="20"/>
        <v>0.76</v>
      </c>
      <c r="Y166" s="28">
        <f t="shared" si="20"/>
        <v>0.76</v>
      </c>
      <c r="Z166" s="295">
        <f t="shared" si="20"/>
        <v>0.76</v>
      </c>
      <c r="AA166" s="295">
        <f t="shared" si="20"/>
        <v>0.76</v>
      </c>
      <c r="AB166" s="9">
        <f t="shared" si="20"/>
        <v>0.76</v>
      </c>
      <c r="AC166" s="9"/>
      <c r="AD166" s="9"/>
    </row>
    <row r="167" spans="3:30" s="252" customFormat="1" ht="20.100000000000001" customHeight="1">
      <c r="C167" s="308" t="str">
        <f t="shared" si="15"/>
        <v>QUALITY MANAGEMENT Target</v>
      </c>
      <c r="D167" s="309"/>
      <c r="E167" s="310" t="s">
        <v>16</v>
      </c>
      <c r="F167" s="311" t="s">
        <v>16</v>
      </c>
      <c r="G167" s="312" t="s">
        <v>16</v>
      </c>
      <c r="H167" s="785">
        <f t="shared" si="16"/>
        <v>0</v>
      </c>
      <c r="I167" s="31">
        <f t="shared" si="16"/>
        <v>0</v>
      </c>
      <c r="J167" s="313">
        <f t="shared" si="16"/>
        <v>0</v>
      </c>
      <c r="K167" s="313">
        <f t="shared" si="16"/>
        <v>0</v>
      </c>
      <c r="L167" s="313">
        <f t="shared" si="16"/>
        <v>0</v>
      </c>
      <c r="M167" s="313">
        <f t="shared" si="16"/>
        <v>0</v>
      </c>
      <c r="N167" s="314">
        <f t="shared" si="16"/>
        <v>0</v>
      </c>
      <c r="O167" s="1320"/>
      <c r="P167" s="315">
        <f t="shared" ref="P167:AB167" si="21">$N18</f>
        <v>0</v>
      </c>
      <c r="Q167" s="316">
        <f t="shared" si="21"/>
        <v>0</v>
      </c>
      <c r="R167" s="31">
        <f t="shared" si="21"/>
        <v>0</v>
      </c>
      <c r="S167" s="31">
        <f t="shared" si="21"/>
        <v>0</v>
      </c>
      <c r="T167" s="31">
        <f t="shared" si="21"/>
        <v>0</v>
      </c>
      <c r="U167" s="31">
        <f t="shared" si="21"/>
        <v>0</v>
      </c>
      <c r="V167" s="31">
        <f t="shared" si="21"/>
        <v>0</v>
      </c>
      <c r="W167" s="31">
        <f t="shared" si="21"/>
        <v>0</v>
      </c>
      <c r="X167" s="31">
        <f t="shared" si="21"/>
        <v>0</v>
      </c>
      <c r="Y167" s="31">
        <f t="shared" si="21"/>
        <v>0</v>
      </c>
      <c r="Z167" s="317">
        <f t="shared" si="21"/>
        <v>0</v>
      </c>
      <c r="AA167" s="317">
        <f t="shared" si="21"/>
        <v>0</v>
      </c>
      <c r="AB167" s="12">
        <f t="shared" si="21"/>
        <v>0</v>
      </c>
      <c r="AC167" s="12"/>
      <c r="AD167" s="12"/>
    </row>
    <row r="168" spans="3:30" ht="20.100000000000001" customHeight="1">
      <c r="C168" s="13" t="str">
        <f t="shared" si="15"/>
        <v>Consumer Complaints (Pulse) Target</v>
      </c>
      <c r="D168" s="318"/>
      <c r="E168" s="319" t="str">
        <f t="shared" ref="E168:G174" si="22">E19</f>
        <v>#</v>
      </c>
      <c r="F168" s="320" t="str">
        <f t="shared" si="22"/>
        <v>QAM</v>
      </c>
      <c r="G168" s="321" t="str">
        <f t="shared" si="22"/>
        <v>&lt;</v>
      </c>
      <c r="H168" s="780">
        <f t="shared" si="16"/>
        <v>19</v>
      </c>
      <c r="I168" s="291">
        <f t="shared" si="16"/>
        <v>19</v>
      </c>
      <c r="J168" s="292">
        <f t="shared" si="16"/>
        <v>19</v>
      </c>
      <c r="K168" s="292">
        <f t="shared" si="16"/>
        <v>19</v>
      </c>
      <c r="L168" s="292">
        <f t="shared" si="16"/>
        <v>19</v>
      </c>
      <c r="M168" s="292">
        <f t="shared" si="16"/>
        <v>19</v>
      </c>
      <c r="N168" s="322">
        <f t="shared" si="16"/>
        <v>19</v>
      </c>
      <c r="O168" s="1199"/>
      <c r="P168" s="323">
        <f t="shared" ref="P168:AB168" si="23">$N19</f>
        <v>19</v>
      </c>
      <c r="Q168" s="323">
        <f t="shared" si="23"/>
        <v>19</v>
      </c>
      <c r="R168" s="323">
        <f t="shared" si="23"/>
        <v>19</v>
      </c>
      <c r="S168" s="323">
        <f t="shared" si="23"/>
        <v>19</v>
      </c>
      <c r="T168" s="323">
        <f t="shared" si="23"/>
        <v>19</v>
      </c>
      <c r="U168" s="323">
        <f t="shared" si="23"/>
        <v>19</v>
      </c>
      <c r="V168" s="323">
        <f t="shared" si="23"/>
        <v>19</v>
      </c>
      <c r="W168" s="323">
        <f t="shared" si="23"/>
        <v>19</v>
      </c>
      <c r="X168" s="323">
        <f t="shared" si="23"/>
        <v>19</v>
      </c>
      <c r="Y168" s="323">
        <f t="shared" si="23"/>
        <v>19</v>
      </c>
      <c r="Z168" s="323">
        <f t="shared" si="23"/>
        <v>19</v>
      </c>
      <c r="AA168" s="323">
        <f t="shared" si="23"/>
        <v>19</v>
      </c>
      <c r="AB168" s="323">
        <f t="shared" si="23"/>
        <v>19</v>
      </c>
      <c r="AC168" s="18"/>
      <c r="AD168" s="18"/>
    </row>
    <row r="169" spans="3:30" ht="20.100000000000001" customHeight="1">
      <c r="C169" s="13" t="str">
        <f t="shared" si="15"/>
        <v>First Time Right (Pulse) Target</v>
      </c>
      <c r="D169" s="318"/>
      <c r="E169" s="319" t="str">
        <f t="shared" si="22"/>
        <v>%</v>
      </c>
      <c r="F169" s="320" t="str">
        <f t="shared" si="22"/>
        <v>QAM</v>
      </c>
      <c r="G169" s="321" t="str">
        <f t="shared" si="22"/>
        <v>&gt;</v>
      </c>
      <c r="H169" s="780">
        <f t="shared" si="16"/>
        <v>0.99950000000000006</v>
      </c>
      <c r="I169" s="291">
        <f t="shared" si="16"/>
        <v>0.99950000000000006</v>
      </c>
      <c r="J169" s="292">
        <f t="shared" si="16"/>
        <v>0.99950000000000006</v>
      </c>
      <c r="K169" s="292">
        <f t="shared" si="16"/>
        <v>0.99950000000000006</v>
      </c>
      <c r="L169" s="292">
        <f t="shared" si="16"/>
        <v>0.99950000000000006</v>
      </c>
      <c r="M169" s="292">
        <f t="shared" si="16"/>
        <v>0.99950000000000006</v>
      </c>
      <c r="N169" s="322">
        <f t="shared" si="16"/>
        <v>0.99950000000000006</v>
      </c>
      <c r="O169" s="1330"/>
      <c r="P169" s="324">
        <f t="shared" ref="P169:AB169" si="24">$N20</f>
        <v>0.99950000000000006</v>
      </c>
      <c r="Q169" s="33">
        <f t="shared" si="24"/>
        <v>0.99950000000000006</v>
      </c>
      <c r="R169" s="32">
        <f t="shared" si="24"/>
        <v>0.99950000000000006</v>
      </c>
      <c r="S169" s="32">
        <f t="shared" si="24"/>
        <v>0.99950000000000006</v>
      </c>
      <c r="T169" s="32">
        <f t="shared" si="24"/>
        <v>0.99950000000000006</v>
      </c>
      <c r="U169" s="32">
        <f t="shared" si="24"/>
        <v>0.99950000000000006</v>
      </c>
      <c r="V169" s="32">
        <f t="shared" si="24"/>
        <v>0.99950000000000006</v>
      </c>
      <c r="W169" s="32">
        <f t="shared" si="24"/>
        <v>0.99950000000000006</v>
      </c>
      <c r="X169" s="32">
        <f t="shared" si="24"/>
        <v>0.99950000000000006</v>
      </c>
      <c r="Y169" s="32">
        <f t="shared" si="24"/>
        <v>0.99950000000000006</v>
      </c>
      <c r="Z169" s="325">
        <f t="shared" si="24"/>
        <v>0.99950000000000006</v>
      </c>
      <c r="AA169" s="325">
        <f t="shared" si="24"/>
        <v>0.99950000000000006</v>
      </c>
      <c r="AB169" s="18">
        <f t="shared" si="24"/>
        <v>0.99950000000000006</v>
      </c>
      <c r="AC169" s="18"/>
      <c r="AD169" s="18"/>
    </row>
    <row r="170" spans="3:30" ht="20.100000000000001" customHeight="1">
      <c r="C170" s="13" t="str">
        <f t="shared" si="15"/>
        <v>Foreign Body Complaints (Factory related) Target</v>
      </c>
      <c r="D170" s="318"/>
      <c r="E170" s="319" t="str">
        <f t="shared" si="22"/>
        <v>#</v>
      </c>
      <c r="F170" s="320" t="str">
        <f t="shared" si="22"/>
        <v>QAM</v>
      </c>
      <c r="G170" s="321" t="str">
        <f t="shared" si="22"/>
        <v>&lt;</v>
      </c>
      <c r="H170" s="291">
        <f t="shared" si="16"/>
        <v>0</v>
      </c>
      <c r="I170" s="291">
        <f t="shared" si="16"/>
        <v>0</v>
      </c>
      <c r="J170" s="292">
        <f t="shared" si="16"/>
        <v>0</v>
      </c>
      <c r="K170" s="292">
        <f t="shared" si="16"/>
        <v>0</v>
      </c>
      <c r="L170" s="292">
        <f t="shared" si="16"/>
        <v>0</v>
      </c>
      <c r="M170" s="292">
        <f t="shared" si="16"/>
        <v>0</v>
      </c>
      <c r="N170" s="322">
        <f t="shared" si="16"/>
        <v>0</v>
      </c>
      <c r="O170" s="1330"/>
      <c r="P170" s="324">
        <f t="shared" ref="P170:AB170" si="25">$N21</f>
        <v>0</v>
      </c>
      <c r="Q170" s="33">
        <f t="shared" si="25"/>
        <v>0</v>
      </c>
      <c r="R170" s="32">
        <f t="shared" si="25"/>
        <v>0</v>
      </c>
      <c r="S170" s="32">
        <f t="shared" si="25"/>
        <v>0</v>
      </c>
      <c r="T170" s="32">
        <f t="shared" si="25"/>
        <v>0</v>
      </c>
      <c r="U170" s="32">
        <f t="shared" si="25"/>
        <v>0</v>
      </c>
      <c r="V170" s="32">
        <f t="shared" si="25"/>
        <v>0</v>
      </c>
      <c r="W170" s="32">
        <f t="shared" si="25"/>
        <v>0</v>
      </c>
      <c r="X170" s="32">
        <f t="shared" si="25"/>
        <v>0</v>
      </c>
      <c r="Y170" s="32">
        <f t="shared" si="25"/>
        <v>0</v>
      </c>
      <c r="Z170" s="325">
        <f t="shared" si="25"/>
        <v>0</v>
      </c>
      <c r="AA170" s="325">
        <f t="shared" si="25"/>
        <v>0</v>
      </c>
      <c r="AB170" s="18">
        <f t="shared" si="25"/>
        <v>0</v>
      </c>
      <c r="AC170" s="18"/>
      <c r="AD170" s="18"/>
    </row>
    <row r="171" spans="3:30" ht="20.100000000000001" customHeight="1">
      <c r="C171" s="13" t="str">
        <f t="shared" si="15"/>
        <v>On Time Usage Decision Target</v>
      </c>
      <c r="D171" s="318"/>
      <c r="E171" s="8" t="str">
        <f t="shared" si="22"/>
        <v>%</v>
      </c>
      <c r="F171" s="326" t="str">
        <f t="shared" si="22"/>
        <v>QAM</v>
      </c>
      <c r="G171" s="327" t="str">
        <f t="shared" si="22"/>
        <v>&gt;</v>
      </c>
      <c r="H171" s="780">
        <f t="shared" si="16"/>
        <v>0.997</v>
      </c>
      <c r="I171" s="291">
        <f t="shared" si="16"/>
        <v>0.997</v>
      </c>
      <c r="J171" s="292">
        <f t="shared" si="16"/>
        <v>0.997</v>
      </c>
      <c r="K171" s="292">
        <f t="shared" si="16"/>
        <v>0.997</v>
      </c>
      <c r="L171" s="292">
        <f t="shared" si="16"/>
        <v>0.997</v>
      </c>
      <c r="M171" s="292">
        <f t="shared" si="16"/>
        <v>0.997</v>
      </c>
      <c r="N171" s="322">
        <f t="shared" si="16"/>
        <v>0.997</v>
      </c>
      <c r="O171" s="1199"/>
      <c r="P171" s="323">
        <f t="shared" ref="P171:AB171" si="26">$N22</f>
        <v>0.997</v>
      </c>
      <c r="Q171" s="324">
        <f t="shared" si="26"/>
        <v>0.997</v>
      </c>
      <c r="R171" s="33">
        <f t="shared" si="26"/>
        <v>0.997</v>
      </c>
      <c r="S171" s="32">
        <f t="shared" si="26"/>
        <v>0.997</v>
      </c>
      <c r="T171" s="32">
        <f t="shared" si="26"/>
        <v>0.997</v>
      </c>
      <c r="U171" s="32">
        <f t="shared" si="26"/>
        <v>0.997</v>
      </c>
      <c r="V171" s="32">
        <f t="shared" si="26"/>
        <v>0.997</v>
      </c>
      <c r="W171" s="32">
        <f t="shared" si="26"/>
        <v>0.997</v>
      </c>
      <c r="X171" s="32">
        <f t="shared" si="26"/>
        <v>0.997</v>
      </c>
      <c r="Y171" s="32">
        <f t="shared" si="26"/>
        <v>0.997</v>
      </c>
      <c r="Z171" s="325">
        <f t="shared" si="26"/>
        <v>0.997</v>
      </c>
      <c r="AA171" s="325">
        <f t="shared" si="26"/>
        <v>0.997</v>
      </c>
      <c r="AB171" s="18">
        <f t="shared" si="26"/>
        <v>0.997</v>
      </c>
      <c r="AC171" s="9"/>
      <c r="AD171" s="9"/>
    </row>
    <row r="172" spans="3:30" ht="20.100000000000001" customHeight="1">
      <c r="C172" s="13" t="str">
        <f t="shared" si="15"/>
        <v>Exceptional Release  Fert Target</v>
      </c>
      <c r="D172" s="318"/>
      <c r="E172" s="319" t="str">
        <f t="shared" si="22"/>
        <v>#</v>
      </c>
      <c r="F172" s="320" t="str">
        <f t="shared" si="22"/>
        <v>QAM</v>
      </c>
      <c r="G172" s="321" t="str">
        <f t="shared" si="22"/>
        <v>&lt;</v>
      </c>
      <c r="H172" s="780">
        <f t="shared" si="16"/>
        <v>0</v>
      </c>
      <c r="I172" s="291">
        <f t="shared" si="16"/>
        <v>0</v>
      </c>
      <c r="J172" s="292">
        <f t="shared" si="16"/>
        <v>0</v>
      </c>
      <c r="K172" s="292">
        <f t="shared" si="16"/>
        <v>0</v>
      </c>
      <c r="L172" s="292">
        <f t="shared" si="16"/>
        <v>0</v>
      </c>
      <c r="M172" s="292">
        <f t="shared" si="16"/>
        <v>0</v>
      </c>
      <c r="N172" s="322">
        <f t="shared" si="16"/>
        <v>0</v>
      </c>
      <c r="O172" s="1330"/>
      <c r="P172" s="324">
        <f t="shared" ref="P172:AB172" si="27">$N23</f>
        <v>0</v>
      </c>
      <c r="Q172" s="33">
        <f t="shared" si="27"/>
        <v>0</v>
      </c>
      <c r="R172" s="32">
        <f t="shared" si="27"/>
        <v>0</v>
      </c>
      <c r="S172" s="32">
        <f t="shared" si="27"/>
        <v>0</v>
      </c>
      <c r="T172" s="32">
        <f t="shared" si="27"/>
        <v>0</v>
      </c>
      <c r="U172" s="32">
        <f t="shared" si="27"/>
        <v>0</v>
      </c>
      <c r="V172" s="32">
        <f t="shared" si="27"/>
        <v>0</v>
      </c>
      <c r="W172" s="32">
        <f t="shared" si="27"/>
        <v>0</v>
      </c>
      <c r="X172" s="32">
        <f t="shared" si="27"/>
        <v>0</v>
      </c>
      <c r="Y172" s="32">
        <f t="shared" si="27"/>
        <v>0</v>
      </c>
      <c r="Z172" s="325">
        <f t="shared" si="27"/>
        <v>0</v>
      </c>
      <c r="AA172" s="325">
        <f t="shared" si="27"/>
        <v>0</v>
      </c>
      <c r="AB172" s="18">
        <f t="shared" si="27"/>
        <v>0</v>
      </c>
      <c r="AC172" s="18"/>
      <c r="AD172" s="18"/>
    </row>
    <row r="173" spans="3:30" ht="20.100000000000001" customHeight="1">
      <c r="C173" s="13" t="str">
        <f t="shared" si="15"/>
        <v>Number of Defect Reduction Projects Target</v>
      </c>
      <c r="D173" s="318"/>
      <c r="E173" s="319" t="str">
        <f t="shared" si="22"/>
        <v>#</v>
      </c>
      <c r="F173" s="320" t="str">
        <f t="shared" si="22"/>
        <v>QAM</v>
      </c>
      <c r="G173" s="321" t="str">
        <f t="shared" si="22"/>
        <v>&gt;</v>
      </c>
      <c r="H173" s="291">
        <f t="shared" si="16"/>
        <v>6</v>
      </c>
      <c r="I173" s="291">
        <f t="shared" si="16"/>
        <v>6</v>
      </c>
      <c r="J173" s="292">
        <f t="shared" si="16"/>
        <v>6</v>
      </c>
      <c r="K173" s="292">
        <f t="shared" si="16"/>
        <v>6</v>
      </c>
      <c r="L173" s="292">
        <f t="shared" si="16"/>
        <v>6</v>
      </c>
      <c r="M173" s="292">
        <f t="shared" si="16"/>
        <v>6</v>
      </c>
      <c r="N173" s="322">
        <f t="shared" si="16"/>
        <v>6</v>
      </c>
      <c r="O173" s="1330"/>
      <c r="P173" s="324">
        <f t="shared" ref="P173:AB173" si="28">$N24</f>
        <v>6</v>
      </c>
      <c r="Q173" s="33">
        <f t="shared" si="28"/>
        <v>6</v>
      </c>
      <c r="R173" s="32">
        <f t="shared" si="28"/>
        <v>6</v>
      </c>
      <c r="S173" s="32">
        <f t="shared" si="28"/>
        <v>6</v>
      </c>
      <c r="T173" s="32">
        <f t="shared" si="28"/>
        <v>6</v>
      </c>
      <c r="U173" s="32">
        <f t="shared" si="28"/>
        <v>6</v>
      </c>
      <c r="V173" s="32">
        <f t="shared" si="28"/>
        <v>6</v>
      </c>
      <c r="W173" s="32">
        <f t="shared" si="28"/>
        <v>6</v>
      </c>
      <c r="X173" s="32">
        <f t="shared" si="28"/>
        <v>6</v>
      </c>
      <c r="Y173" s="32">
        <f t="shared" si="28"/>
        <v>6</v>
      </c>
      <c r="Z173" s="325">
        <f t="shared" si="28"/>
        <v>6</v>
      </c>
      <c r="AA173" s="325">
        <f t="shared" si="28"/>
        <v>6</v>
      </c>
      <c r="AB173" s="18">
        <f t="shared" si="28"/>
        <v>6</v>
      </c>
      <c r="AC173" s="18"/>
      <c r="AD173" s="18"/>
    </row>
    <row r="174" spans="3:30" ht="20.100000000000001" customHeight="1">
      <c r="C174" s="13" t="str">
        <f t="shared" si="15"/>
        <v>Number of Retail Quality Assessments  Done Target</v>
      </c>
      <c r="D174" s="318"/>
      <c r="E174" s="319" t="str">
        <f t="shared" si="22"/>
        <v>#</v>
      </c>
      <c r="F174" s="320" t="str">
        <f t="shared" si="22"/>
        <v>QAM</v>
      </c>
      <c r="G174" s="321" t="str">
        <f t="shared" si="22"/>
        <v>&gt;</v>
      </c>
      <c r="H174" s="780">
        <f t="shared" ref="H174:N183" si="29">$N25</f>
        <v>7</v>
      </c>
      <c r="I174" s="291">
        <f t="shared" si="29"/>
        <v>7</v>
      </c>
      <c r="J174" s="292">
        <f t="shared" si="29"/>
        <v>7</v>
      </c>
      <c r="K174" s="292">
        <f t="shared" si="29"/>
        <v>7</v>
      </c>
      <c r="L174" s="292">
        <f t="shared" si="29"/>
        <v>7</v>
      </c>
      <c r="M174" s="292">
        <f t="shared" si="29"/>
        <v>7</v>
      </c>
      <c r="N174" s="322">
        <f t="shared" si="29"/>
        <v>7</v>
      </c>
      <c r="O174" s="1199"/>
      <c r="P174" s="323">
        <f t="shared" ref="P174:AB174" si="30">$N25</f>
        <v>7</v>
      </c>
      <c r="Q174" s="324">
        <f t="shared" si="30"/>
        <v>7</v>
      </c>
      <c r="R174" s="33">
        <f t="shared" si="30"/>
        <v>7</v>
      </c>
      <c r="S174" s="32">
        <f t="shared" si="30"/>
        <v>7</v>
      </c>
      <c r="T174" s="32">
        <f t="shared" si="30"/>
        <v>7</v>
      </c>
      <c r="U174" s="32">
        <f t="shared" si="30"/>
        <v>7</v>
      </c>
      <c r="V174" s="32">
        <f t="shared" si="30"/>
        <v>7</v>
      </c>
      <c r="W174" s="32">
        <f t="shared" si="30"/>
        <v>7</v>
      </c>
      <c r="X174" s="32">
        <f t="shared" si="30"/>
        <v>7</v>
      </c>
      <c r="Y174" s="32">
        <f t="shared" si="30"/>
        <v>7</v>
      </c>
      <c r="Z174" s="325">
        <f t="shared" si="30"/>
        <v>7</v>
      </c>
      <c r="AA174" s="325">
        <f t="shared" si="30"/>
        <v>7</v>
      </c>
      <c r="AB174" s="18">
        <f t="shared" si="30"/>
        <v>7</v>
      </c>
      <c r="AC174" s="18"/>
      <c r="AD174" s="18"/>
    </row>
    <row r="175" spans="3:30" ht="20.100000000000001" customHeight="1">
      <c r="C175" s="328" t="str">
        <f t="shared" si="15"/>
        <v>PRODUCTIVITY Target</v>
      </c>
      <c r="D175" s="329"/>
      <c r="E175" s="330" t="s">
        <v>16</v>
      </c>
      <c r="F175" s="331" t="s">
        <v>16</v>
      </c>
      <c r="G175" s="14">
        <v>0</v>
      </c>
      <c r="H175" s="332">
        <f t="shared" si="29"/>
        <v>0</v>
      </c>
      <c r="I175" s="34">
        <f t="shared" si="29"/>
        <v>0</v>
      </c>
      <c r="J175" s="333">
        <f t="shared" si="29"/>
        <v>0</v>
      </c>
      <c r="K175" s="333">
        <f t="shared" si="29"/>
        <v>0</v>
      </c>
      <c r="L175" s="333">
        <f t="shared" si="29"/>
        <v>0</v>
      </c>
      <c r="M175" s="333">
        <f t="shared" si="29"/>
        <v>0</v>
      </c>
      <c r="N175" s="334">
        <f t="shared" si="29"/>
        <v>0</v>
      </c>
      <c r="O175" s="1321"/>
      <c r="P175" s="335">
        <f t="shared" ref="P175:AB175" si="31">$N26</f>
        <v>0</v>
      </c>
      <c r="Q175" s="336">
        <f t="shared" si="31"/>
        <v>0</v>
      </c>
      <c r="R175" s="34">
        <f t="shared" si="31"/>
        <v>0</v>
      </c>
      <c r="S175" s="34">
        <f t="shared" si="31"/>
        <v>0</v>
      </c>
      <c r="T175" s="34">
        <f t="shared" si="31"/>
        <v>0</v>
      </c>
      <c r="U175" s="34">
        <f t="shared" si="31"/>
        <v>0</v>
      </c>
      <c r="V175" s="34">
        <f t="shared" si="31"/>
        <v>0</v>
      </c>
      <c r="W175" s="34">
        <f t="shared" si="31"/>
        <v>0</v>
      </c>
      <c r="X175" s="34">
        <f t="shared" si="31"/>
        <v>0</v>
      </c>
      <c r="Y175" s="34">
        <f t="shared" si="31"/>
        <v>0</v>
      </c>
      <c r="Z175" s="337">
        <f t="shared" si="31"/>
        <v>0</v>
      </c>
      <c r="AA175" s="337">
        <f t="shared" si="31"/>
        <v>0</v>
      </c>
      <c r="AB175" s="14">
        <f t="shared" si="31"/>
        <v>0</v>
      </c>
      <c r="AC175" s="14"/>
      <c r="AD175" s="14"/>
    </row>
    <row r="176" spans="3:30" s="10" customFormat="1" ht="20.100000000000001" customHeight="1">
      <c r="C176" s="7" t="str">
        <f t="shared" si="15"/>
        <v>GFI Score Target</v>
      </c>
      <c r="D176" s="118"/>
      <c r="E176" s="8" t="str">
        <f t="shared" ref="E176:G181" si="32">E27</f>
        <v>Score</v>
      </c>
      <c r="F176" s="326" t="str">
        <f t="shared" si="32"/>
        <v>IPM</v>
      </c>
      <c r="G176" s="297" t="str">
        <f t="shared" si="32"/>
        <v>&gt;</v>
      </c>
      <c r="H176" s="784">
        <f t="shared" si="29"/>
        <v>9.44</v>
      </c>
      <c r="I176" s="338">
        <f t="shared" si="29"/>
        <v>9.44</v>
      </c>
      <c r="J176" s="339">
        <f t="shared" si="29"/>
        <v>9.44</v>
      </c>
      <c r="K176" s="339">
        <f t="shared" si="29"/>
        <v>9.44</v>
      </c>
      <c r="L176" s="339">
        <f t="shared" si="29"/>
        <v>9.44</v>
      </c>
      <c r="M176" s="339">
        <f t="shared" si="29"/>
        <v>9.44</v>
      </c>
      <c r="N176" s="340">
        <f t="shared" si="29"/>
        <v>9.44</v>
      </c>
      <c r="O176" s="1336"/>
      <c r="P176" s="35">
        <f t="shared" ref="P176:AB176" si="33">$N27</f>
        <v>9.44</v>
      </c>
      <c r="Q176" s="341">
        <f t="shared" si="33"/>
        <v>9.44</v>
      </c>
      <c r="R176" s="28">
        <f t="shared" si="33"/>
        <v>9.44</v>
      </c>
      <c r="S176" s="35">
        <f t="shared" si="33"/>
        <v>9.44</v>
      </c>
      <c r="T176" s="35">
        <f t="shared" si="33"/>
        <v>9.44</v>
      </c>
      <c r="U176" s="35">
        <f t="shared" si="33"/>
        <v>9.44</v>
      </c>
      <c r="V176" s="35">
        <f t="shared" si="33"/>
        <v>9.44</v>
      </c>
      <c r="W176" s="35">
        <f t="shared" si="33"/>
        <v>9.44</v>
      </c>
      <c r="X176" s="35">
        <f t="shared" si="33"/>
        <v>9.44</v>
      </c>
      <c r="Y176" s="28">
        <f t="shared" si="33"/>
        <v>9.44</v>
      </c>
      <c r="Z176" s="295">
        <f t="shared" si="33"/>
        <v>9.44</v>
      </c>
      <c r="AA176" s="295">
        <f t="shared" si="33"/>
        <v>9.44</v>
      </c>
      <c r="AB176" s="9">
        <f t="shared" si="33"/>
        <v>9.44</v>
      </c>
      <c r="AC176" s="9"/>
      <c r="AD176" s="9"/>
    </row>
    <row r="177" spans="3:30" s="10" customFormat="1" ht="20.100000000000001" customHeight="1">
      <c r="C177" s="7" t="str">
        <f t="shared" si="15"/>
        <v>GFI Score:  MANUFACTURING Target</v>
      </c>
      <c r="D177" s="118"/>
      <c r="E177" s="8" t="str">
        <f t="shared" si="32"/>
        <v>Score</v>
      </c>
      <c r="F177" s="326" t="str">
        <f t="shared" si="32"/>
        <v>IPM</v>
      </c>
      <c r="G177" s="297" t="str">
        <f t="shared" si="32"/>
        <v>&gt;</v>
      </c>
      <c r="H177" s="784">
        <f t="shared" si="29"/>
        <v>8.9441666666666659</v>
      </c>
      <c r="I177" s="338">
        <f t="shared" si="29"/>
        <v>8.9441666666666659</v>
      </c>
      <c r="J177" s="339">
        <f t="shared" si="29"/>
        <v>8.9441666666666659</v>
      </c>
      <c r="K177" s="339">
        <f t="shared" si="29"/>
        <v>8.9441666666666659</v>
      </c>
      <c r="L177" s="339">
        <f t="shared" si="29"/>
        <v>8.9441666666666659</v>
      </c>
      <c r="M177" s="339">
        <f t="shared" si="29"/>
        <v>8.9441666666666659</v>
      </c>
      <c r="N177" s="340">
        <f t="shared" si="29"/>
        <v>8.9441666666666659</v>
      </c>
      <c r="O177" s="1336"/>
      <c r="P177" s="35">
        <f t="shared" ref="P177:AB177" si="34">$N28</f>
        <v>8.9441666666666659</v>
      </c>
      <c r="Q177" s="341">
        <f t="shared" si="34"/>
        <v>8.9441666666666659</v>
      </c>
      <c r="R177" s="28">
        <f t="shared" si="34"/>
        <v>8.9441666666666659</v>
      </c>
      <c r="S177" s="35">
        <f t="shared" si="34"/>
        <v>8.9441666666666659</v>
      </c>
      <c r="T177" s="35">
        <f t="shared" si="34"/>
        <v>8.9441666666666659</v>
      </c>
      <c r="U177" s="35">
        <f t="shared" si="34"/>
        <v>8.9441666666666659</v>
      </c>
      <c r="V177" s="35">
        <f t="shared" si="34"/>
        <v>8.9441666666666659</v>
      </c>
      <c r="W177" s="35">
        <f t="shared" si="34"/>
        <v>8.9441666666666659</v>
      </c>
      <c r="X177" s="35">
        <f t="shared" si="34"/>
        <v>8.9441666666666659</v>
      </c>
      <c r="Y177" s="28">
        <f t="shared" si="34"/>
        <v>8.9441666666666659</v>
      </c>
      <c r="Z177" s="295">
        <f t="shared" si="34"/>
        <v>8.9441666666666659</v>
      </c>
      <c r="AA177" s="295">
        <f t="shared" si="34"/>
        <v>8.9441666666666659</v>
      </c>
      <c r="AB177" s="9">
        <f t="shared" si="34"/>
        <v>8.9441666666666659</v>
      </c>
      <c r="AC177" s="9"/>
      <c r="AD177" s="9"/>
    </row>
    <row r="178" spans="3:30" s="10" customFormat="1" ht="20.100000000000001" customHeight="1">
      <c r="C178" s="7" t="str">
        <f t="shared" si="15"/>
        <v>GFI Score:  AMM Target</v>
      </c>
      <c r="D178" s="118"/>
      <c r="E178" s="8" t="str">
        <f t="shared" si="32"/>
        <v>Score</v>
      </c>
      <c r="F178" s="326" t="str">
        <f t="shared" si="32"/>
        <v>IPM</v>
      </c>
      <c r="G178" s="297" t="str">
        <f t="shared" si="32"/>
        <v>&gt;</v>
      </c>
      <c r="H178" s="784">
        <f t="shared" si="29"/>
        <v>9.8149999999999995</v>
      </c>
      <c r="I178" s="338">
        <f t="shared" si="29"/>
        <v>9.8149999999999995</v>
      </c>
      <c r="J178" s="339">
        <f t="shared" si="29"/>
        <v>9.8149999999999995</v>
      </c>
      <c r="K178" s="339">
        <f t="shared" si="29"/>
        <v>9.8149999999999995</v>
      </c>
      <c r="L178" s="339">
        <f t="shared" si="29"/>
        <v>9.8149999999999995</v>
      </c>
      <c r="M178" s="339">
        <f t="shared" si="29"/>
        <v>9.8149999999999995</v>
      </c>
      <c r="N178" s="340">
        <f t="shared" si="29"/>
        <v>9.8149999999999995</v>
      </c>
      <c r="O178" s="1336"/>
      <c r="P178" s="35">
        <f t="shared" ref="P178:AB178" si="35">$N29</f>
        <v>9.8149999999999995</v>
      </c>
      <c r="Q178" s="341">
        <f t="shared" si="35"/>
        <v>9.8149999999999995</v>
      </c>
      <c r="R178" s="28">
        <f t="shared" si="35"/>
        <v>9.8149999999999995</v>
      </c>
      <c r="S178" s="35">
        <f t="shared" si="35"/>
        <v>9.8149999999999995</v>
      </c>
      <c r="T178" s="35">
        <f t="shared" si="35"/>
        <v>9.8149999999999995</v>
      </c>
      <c r="U178" s="35">
        <f t="shared" si="35"/>
        <v>9.8149999999999995</v>
      </c>
      <c r="V178" s="35">
        <f t="shared" si="35"/>
        <v>9.8149999999999995</v>
      </c>
      <c r="W178" s="35">
        <f t="shared" si="35"/>
        <v>9.8149999999999995</v>
      </c>
      <c r="X178" s="35">
        <f t="shared" si="35"/>
        <v>9.8149999999999995</v>
      </c>
      <c r="Y178" s="28">
        <f t="shared" si="35"/>
        <v>9.8149999999999995</v>
      </c>
      <c r="Z178" s="295">
        <f t="shared" si="35"/>
        <v>9.8149999999999995</v>
      </c>
      <c r="AA178" s="295">
        <f t="shared" si="35"/>
        <v>9.8149999999999995</v>
      </c>
      <c r="AB178" s="9">
        <f t="shared" si="35"/>
        <v>9.8149999999999995</v>
      </c>
      <c r="AC178" s="9"/>
      <c r="AD178" s="9"/>
    </row>
    <row r="179" spans="3:30" s="10" customFormat="1" ht="20.100000000000001" customHeight="1">
      <c r="C179" s="7" t="str">
        <f t="shared" si="15"/>
        <v>GFI Score:  QUALITY Target</v>
      </c>
      <c r="D179" s="118"/>
      <c r="E179" s="8" t="str">
        <f t="shared" si="32"/>
        <v>Score</v>
      </c>
      <c r="F179" s="326" t="str">
        <f t="shared" si="32"/>
        <v>IPM</v>
      </c>
      <c r="G179" s="297" t="str">
        <f t="shared" si="32"/>
        <v>&gt;</v>
      </c>
      <c r="H179" s="784">
        <f t="shared" si="29"/>
        <v>9.56</v>
      </c>
      <c r="I179" s="338">
        <f t="shared" si="29"/>
        <v>9.56</v>
      </c>
      <c r="J179" s="339">
        <f t="shared" si="29"/>
        <v>9.56</v>
      </c>
      <c r="K179" s="339">
        <f t="shared" si="29"/>
        <v>9.56</v>
      </c>
      <c r="L179" s="339">
        <f t="shared" si="29"/>
        <v>9.56</v>
      </c>
      <c r="M179" s="339">
        <f t="shared" si="29"/>
        <v>9.56</v>
      </c>
      <c r="N179" s="340">
        <f t="shared" si="29"/>
        <v>9.56</v>
      </c>
      <c r="O179" s="1336"/>
      <c r="P179" s="35">
        <f t="shared" ref="P179:AB179" si="36">$N30</f>
        <v>9.56</v>
      </c>
      <c r="Q179" s="341">
        <f t="shared" si="36"/>
        <v>9.56</v>
      </c>
      <c r="R179" s="28">
        <f t="shared" si="36"/>
        <v>9.56</v>
      </c>
      <c r="S179" s="35">
        <f t="shared" si="36"/>
        <v>9.56</v>
      </c>
      <c r="T179" s="35">
        <f t="shared" si="36"/>
        <v>9.56</v>
      </c>
      <c r="U179" s="35">
        <f t="shared" si="36"/>
        <v>9.56</v>
      </c>
      <c r="V179" s="35">
        <f t="shared" si="36"/>
        <v>9.56</v>
      </c>
      <c r="W179" s="35">
        <f t="shared" si="36"/>
        <v>9.56</v>
      </c>
      <c r="X179" s="35">
        <f t="shared" si="36"/>
        <v>9.56</v>
      </c>
      <c r="Y179" s="28">
        <f t="shared" si="36"/>
        <v>9.56</v>
      </c>
      <c r="Z179" s="295">
        <f t="shared" si="36"/>
        <v>9.56</v>
      </c>
      <c r="AA179" s="295">
        <f t="shared" si="36"/>
        <v>9.56</v>
      </c>
      <c r="AB179" s="9">
        <f t="shared" si="36"/>
        <v>9.56</v>
      </c>
      <c r="AC179" s="9"/>
      <c r="AD179" s="9"/>
    </row>
    <row r="180" spans="3:30" s="10" customFormat="1" ht="20.100000000000001" customHeight="1">
      <c r="C180" s="7" t="str">
        <f t="shared" si="15"/>
        <v>Asset Intensity  Target</v>
      </c>
      <c r="D180" s="118"/>
      <c r="E180" s="8" t="str">
        <f t="shared" si="32"/>
        <v>%</v>
      </c>
      <c r="F180" s="326" t="str">
        <f t="shared" si="32"/>
        <v>IPM</v>
      </c>
      <c r="G180" s="297" t="str">
        <f t="shared" si="32"/>
        <v>&gt;</v>
      </c>
      <c r="H180" s="784">
        <f t="shared" si="29"/>
        <v>0.755</v>
      </c>
      <c r="I180" s="338">
        <f t="shared" si="29"/>
        <v>0.755</v>
      </c>
      <c r="J180" s="339">
        <f t="shared" si="29"/>
        <v>0.755</v>
      </c>
      <c r="K180" s="339">
        <f t="shared" si="29"/>
        <v>0.755</v>
      </c>
      <c r="L180" s="339">
        <f t="shared" si="29"/>
        <v>0.755</v>
      </c>
      <c r="M180" s="339">
        <f t="shared" si="29"/>
        <v>0.755</v>
      </c>
      <c r="N180" s="340">
        <f t="shared" si="29"/>
        <v>0.755</v>
      </c>
      <c r="O180" s="1336"/>
      <c r="P180" s="35">
        <f t="shared" ref="P180:AB180" si="37">$N31</f>
        <v>0.755</v>
      </c>
      <c r="Q180" s="341">
        <f t="shared" si="37"/>
        <v>0.755</v>
      </c>
      <c r="R180" s="28">
        <f t="shared" si="37"/>
        <v>0.755</v>
      </c>
      <c r="S180" s="35">
        <f t="shared" si="37"/>
        <v>0.755</v>
      </c>
      <c r="T180" s="35">
        <f t="shared" si="37"/>
        <v>0.755</v>
      </c>
      <c r="U180" s="35">
        <f t="shared" si="37"/>
        <v>0.755</v>
      </c>
      <c r="V180" s="35">
        <f t="shared" si="37"/>
        <v>0.755</v>
      </c>
      <c r="W180" s="35">
        <f t="shared" si="37"/>
        <v>0.755</v>
      </c>
      <c r="X180" s="35">
        <f t="shared" si="37"/>
        <v>0.755</v>
      </c>
      <c r="Y180" s="28">
        <f t="shared" si="37"/>
        <v>0.755</v>
      </c>
      <c r="Z180" s="295">
        <f t="shared" si="37"/>
        <v>0.755</v>
      </c>
      <c r="AA180" s="295">
        <f t="shared" si="37"/>
        <v>0.755</v>
      </c>
      <c r="AB180" s="9">
        <f t="shared" si="37"/>
        <v>0.755</v>
      </c>
      <c r="AC180" s="9"/>
      <c r="AD180" s="9"/>
    </row>
    <row r="181" spans="3:30" s="10" customFormat="1" ht="20.100000000000001" customHeight="1">
      <c r="C181" s="7" t="str">
        <f t="shared" si="15"/>
        <v>Total Factory Productivity Target</v>
      </c>
      <c r="D181" s="118"/>
      <c r="E181" s="8" t="str">
        <f t="shared" si="32"/>
        <v>Ton/Head</v>
      </c>
      <c r="F181" s="326" t="str">
        <f t="shared" si="32"/>
        <v>IPM</v>
      </c>
      <c r="G181" s="297" t="str">
        <f t="shared" si="32"/>
        <v>&gt;</v>
      </c>
      <c r="H181" s="342">
        <f t="shared" si="29"/>
        <v>7.159916926272067</v>
      </c>
      <c r="I181" s="343">
        <f t="shared" si="29"/>
        <v>7.159916926272067</v>
      </c>
      <c r="J181" s="344">
        <f t="shared" si="29"/>
        <v>7.159916926272067</v>
      </c>
      <c r="K181" s="344">
        <f t="shared" si="29"/>
        <v>7.159916926272067</v>
      </c>
      <c r="L181" s="344">
        <f t="shared" si="29"/>
        <v>7.159916926272067</v>
      </c>
      <c r="M181" s="344">
        <f t="shared" si="29"/>
        <v>7.159916926272067</v>
      </c>
      <c r="N181" s="345">
        <f t="shared" si="29"/>
        <v>7.159916926272067</v>
      </c>
      <c r="O181" s="1332"/>
      <c r="P181" s="346">
        <f t="shared" ref="P181:AB181" si="38">$N32</f>
        <v>7.159916926272067</v>
      </c>
      <c r="Q181" s="347">
        <f t="shared" si="38"/>
        <v>7.159916926272067</v>
      </c>
      <c r="R181" s="348">
        <f t="shared" si="38"/>
        <v>7.159916926272067</v>
      </c>
      <c r="S181" s="348">
        <f t="shared" si="38"/>
        <v>7.159916926272067</v>
      </c>
      <c r="T181" s="348">
        <f t="shared" si="38"/>
        <v>7.159916926272067</v>
      </c>
      <c r="U181" s="348">
        <f t="shared" si="38"/>
        <v>7.159916926272067</v>
      </c>
      <c r="V181" s="348">
        <f t="shared" si="38"/>
        <v>7.159916926272067</v>
      </c>
      <c r="W181" s="348">
        <f t="shared" si="38"/>
        <v>7.159916926272067</v>
      </c>
      <c r="X181" s="348">
        <f t="shared" si="38"/>
        <v>7.159916926272067</v>
      </c>
      <c r="Y181" s="348">
        <f t="shared" si="38"/>
        <v>7.159916926272067</v>
      </c>
      <c r="Z181" s="295">
        <f t="shared" si="38"/>
        <v>7.159916926272067</v>
      </c>
      <c r="AA181" s="295">
        <f t="shared" si="38"/>
        <v>7.159916926272067</v>
      </c>
      <c r="AB181" s="9">
        <f t="shared" si="38"/>
        <v>7.159916926272067</v>
      </c>
      <c r="AC181" s="9"/>
      <c r="AD181" s="9"/>
    </row>
    <row r="182" spans="3:30" ht="20.100000000000001" customHeight="1">
      <c r="C182" s="349" t="str">
        <f t="shared" si="15"/>
        <v>COST CONTROL Target</v>
      </c>
      <c r="D182" s="350"/>
      <c r="E182" s="351" t="s">
        <v>16</v>
      </c>
      <c r="F182" s="352" t="s">
        <v>16</v>
      </c>
      <c r="G182" s="353" t="s">
        <v>16</v>
      </c>
      <c r="H182" s="783">
        <f t="shared" si="29"/>
        <v>0</v>
      </c>
      <c r="I182" s="36">
        <f t="shared" si="29"/>
        <v>0</v>
      </c>
      <c r="J182" s="354">
        <f t="shared" si="29"/>
        <v>0</v>
      </c>
      <c r="K182" s="354">
        <f t="shared" si="29"/>
        <v>0</v>
      </c>
      <c r="L182" s="354">
        <f t="shared" si="29"/>
        <v>0</v>
      </c>
      <c r="M182" s="354">
        <f t="shared" si="29"/>
        <v>0</v>
      </c>
      <c r="N182" s="355">
        <f t="shared" si="29"/>
        <v>0</v>
      </c>
      <c r="O182" s="1324"/>
      <c r="P182" s="356">
        <f t="shared" ref="P182:AB182" si="39">$N33</f>
        <v>0</v>
      </c>
      <c r="Q182" s="357">
        <f t="shared" si="39"/>
        <v>0</v>
      </c>
      <c r="R182" s="36">
        <f t="shared" si="39"/>
        <v>0</v>
      </c>
      <c r="S182" s="36">
        <f t="shared" si="39"/>
        <v>0</v>
      </c>
      <c r="T182" s="36">
        <f t="shared" si="39"/>
        <v>0</v>
      </c>
      <c r="U182" s="36">
        <f t="shared" si="39"/>
        <v>0</v>
      </c>
      <c r="V182" s="36">
        <f t="shared" si="39"/>
        <v>0</v>
      </c>
      <c r="W182" s="36">
        <f t="shared" si="39"/>
        <v>0</v>
      </c>
      <c r="X182" s="36">
        <f t="shared" si="39"/>
        <v>0</v>
      </c>
      <c r="Y182" s="36">
        <f t="shared" si="39"/>
        <v>0</v>
      </c>
      <c r="Z182" s="358">
        <f t="shared" si="39"/>
        <v>0</v>
      </c>
      <c r="AA182" s="358">
        <f t="shared" si="39"/>
        <v>0</v>
      </c>
      <c r="AB182" s="15">
        <f t="shared" si="39"/>
        <v>0</v>
      </c>
      <c r="AC182" s="15"/>
      <c r="AD182" s="15"/>
    </row>
    <row r="183" spans="3:30" s="10" customFormat="1" ht="20.100000000000001" customHeight="1">
      <c r="C183" s="7" t="str">
        <f t="shared" si="15"/>
        <v>Cost of Production/ton Target</v>
      </c>
      <c r="D183" s="118"/>
      <c r="E183" s="8" t="str">
        <f t="shared" ref="E183:G186" si="40">E34</f>
        <v>KXAF/ Ton</v>
      </c>
      <c r="F183" s="296" t="str">
        <f t="shared" si="40"/>
        <v>FC</v>
      </c>
      <c r="G183" s="359" t="str">
        <f t="shared" si="40"/>
        <v>&lt;</v>
      </c>
      <c r="H183" s="782">
        <f t="shared" si="29"/>
        <v>1255.4124108314081</v>
      </c>
      <c r="I183" s="782">
        <f t="shared" si="29"/>
        <v>1255.4124108314081</v>
      </c>
      <c r="J183" s="782">
        <f t="shared" si="29"/>
        <v>1255.4124108314081</v>
      </c>
      <c r="K183" s="782">
        <f t="shared" si="29"/>
        <v>1255.4124108314081</v>
      </c>
      <c r="L183" s="782">
        <f t="shared" si="29"/>
        <v>1255.4124108314081</v>
      </c>
      <c r="M183" s="782">
        <f t="shared" si="29"/>
        <v>1255.4124108314081</v>
      </c>
      <c r="N183" s="782">
        <f t="shared" si="29"/>
        <v>1255.4124108314081</v>
      </c>
      <c r="O183" s="782"/>
      <c r="P183" s="782">
        <f t="shared" ref="P183:AB183" si="41">$N34</f>
        <v>1255.4124108314081</v>
      </c>
      <c r="Q183" s="782">
        <f t="shared" si="41"/>
        <v>1255.4124108314081</v>
      </c>
      <c r="R183" s="782">
        <f t="shared" si="41"/>
        <v>1255.4124108314081</v>
      </c>
      <c r="S183" s="782">
        <f t="shared" si="41"/>
        <v>1255.4124108314081</v>
      </c>
      <c r="T183" s="782">
        <f t="shared" si="41"/>
        <v>1255.4124108314081</v>
      </c>
      <c r="U183" s="782">
        <f t="shared" si="41"/>
        <v>1255.4124108314081</v>
      </c>
      <c r="V183" s="782">
        <f t="shared" si="41"/>
        <v>1255.4124108314081</v>
      </c>
      <c r="W183" s="782">
        <f t="shared" si="41"/>
        <v>1255.4124108314081</v>
      </c>
      <c r="X183" s="782">
        <f t="shared" si="41"/>
        <v>1255.4124108314081</v>
      </c>
      <c r="Y183" s="782">
        <f t="shared" si="41"/>
        <v>1255.4124108314081</v>
      </c>
      <c r="Z183" s="782">
        <f t="shared" si="41"/>
        <v>1255.4124108314081</v>
      </c>
      <c r="AA183" s="782">
        <f t="shared" si="41"/>
        <v>1255.4124108314081</v>
      </c>
      <c r="AB183" s="782">
        <f t="shared" si="41"/>
        <v>1255.4124108314081</v>
      </c>
      <c r="AC183" s="9"/>
      <c r="AD183" s="9"/>
    </row>
    <row r="184" spans="3:30" s="10" customFormat="1" ht="19.5" customHeight="1">
      <c r="C184" s="7" t="str">
        <f t="shared" si="15"/>
        <v>Conversion Cost/ton Target</v>
      </c>
      <c r="D184" s="118"/>
      <c r="E184" s="8" t="str">
        <f t="shared" si="40"/>
        <v>KXAF/ Ton</v>
      </c>
      <c r="F184" s="296" t="str">
        <f t="shared" si="40"/>
        <v>FC</v>
      </c>
      <c r="G184" s="359" t="str">
        <f t="shared" si="40"/>
        <v>&lt;</v>
      </c>
      <c r="H184" s="782">
        <f t="shared" ref="H184:N191" si="42">$N35</f>
        <v>269.35363231608346</v>
      </c>
      <c r="I184" s="782">
        <f t="shared" si="42"/>
        <v>269.35363231608346</v>
      </c>
      <c r="J184" s="782">
        <f t="shared" si="42"/>
        <v>269.35363231608346</v>
      </c>
      <c r="K184" s="782">
        <f t="shared" si="42"/>
        <v>269.35363231608346</v>
      </c>
      <c r="L184" s="782">
        <f t="shared" si="42"/>
        <v>269.35363231608346</v>
      </c>
      <c r="M184" s="782">
        <f t="shared" si="42"/>
        <v>269.35363231608346</v>
      </c>
      <c r="N184" s="782">
        <f t="shared" si="42"/>
        <v>269.35363231608346</v>
      </c>
      <c r="O184" s="782"/>
      <c r="P184" s="782">
        <f t="shared" ref="P184:AB184" si="43">$N35</f>
        <v>269.35363231608346</v>
      </c>
      <c r="Q184" s="782">
        <f t="shared" si="43"/>
        <v>269.35363231608346</v>
      </c>
      <c r="R184" s="782">
        <f t="shared" si="43"/>
        <v>269.35363231608346</v>
      </c>
      <c r="S184" s="782">
        <f t="shared" si="43"/>
        <v>269.35363231608346</v>
      </c>
      <c r="T184" s="782">
        <f t="shared" si="43"/>
        <v>269.35363231608346</v>
      </c>
      <c r="U184" s="782">
        <f t="shared" si="43"/>
        <v>269.35363231608346</v>
      </c>
      <c r="V184" s="782">
        <f t="shared" si="43"/>
        <v>269.35363231608346</v>
      </c>
      <c r="W184" s="782">
        <f t="shared" si="43"/>
        <v>269.35363231608346</v>
      </c>
      <c r="X184" s="782">
        <f t="shared" si="43"/>
        <v>269.35363231608346</v>
      </c>
      <c r="Y184" s="782">
        <f t="shared" si="43"/>
        <v>269.35363231608346</v>
      </c>
      <c r="Z184" s="782">
        <f t="shared" si="43"/>
        <v>269.35363231608346</v>
      </c>
      <c r="AA184" s="782">
        <f t="shared" si="43"/>
        <v>269.35363231608346</v>
      </c>
      <c r="AB184" s="782">
        <f t="shared" si="43"/>
        <v>269.35363231608346</v>
      </c>
      <c r="AC184" s="9"/>
      <c r="AD184" s="9"/>
    </row>
    <row r="185" spans="3:30" s="10" customFormat="1" ht="20.100000000000001" customHeight="1">
      <c r="C185" s="7" t="str">
        <f t="shared" si="15"/>
        <v>OPEX Savings Target</v>
      </c>
      <c r="D185" s="118"/>
      <c r="E185" s="8" t="str">
        <f t="shared" si="40"/>
        <v>KXAF</v>
      </c>
      <c r="F185" s="296" t="str">
        <f t="shared" si="40"/>
        <v>IPM</v>
      </c>
      <c r="G185" s="359" t="str">
        <f t="shared" si="40"/>
        <v>&gt;</v>
      </c>
      <c r="H185" s="782">
        <f t="shared" si="42"/>
        <v>143380.52429102638</v>
      </c>
      <c r="I185" s="782">
        <f t="shared" si="42"/>
        <v>143380.52429102638</v>
      </c>
      <c r="J185" s="782">
        <f t="shared" si="42"/>
        <v>143380.52429102638</v>
      </c>
      <c r="K185" s="782">
        <f t="shared" si="42"/>
        <v>143380.52429102638</v>
      </c>
      <c r="L185" s="782">
        <f t="shared" si="42"/>
        <v>143380.52429102638</v>
      </c>
      <c r="M185" s="782">
        <f t="shared" si="42"/>
        <v>143380.52429102638</v>
      </c>
      <c r="N185" s="782">
        <f t="shared" si="42"/>
        <v>143380.52429102638</v>
      </c>
      <c r="O185" s="782"/>
      <c r="P185" s="782">
        <f t="shared" ref="P185:AB185" si="44">$N36</f>
        <v>143380.52429102638</v>
      </c>
      <c r="Q185" s="782">
        <f t="shared" si="44"/>
        <v>143380.52429102638</v>
      </c>
      <c r="R185" s="782">
        <f t="shared" si="44"/>
        <v>143380.52429102638</v>
      </c>
      <c r="S185" s="782">
        <f t="shared" si="44"/>
        <v>143380.52429102638</v>
      </c>
      <c r="T185" s="782">
        <f t="shared" si="44"/>
        <v>143380.52429102638</v>
      </c>
      <c r="U185" s="782">
        <f t="shared" si="44"/>
        <v>143380.52429102638</v>
      </c>
      <c r="V185" s="782">
        <f t="shared" si="44"/>
        <v>143380.52429102638</v>
      </c>
      <c r="W185" s="782">
        <f t="shared" si="44"/>
        <v>143380.52429102638</v>
      </c>
      <c r="X185" s="782">
        <f t="shared" si="44"/>
        <v>143380.52429102638</v>
      </c>
      <c r="Y185" s="782">
        <f t="shared" si="44"/>
        <v>143380.52429102638</v>
      </c>
      <c r="Z185" s="782">
        <f t="shared" si="44"/>
        <v>143380.52429102638</v>
      </c>
      <c r="AA185" s="782">
        <f t="shared" si="44"/>
        <v>143380.52429102638</v>
      </c>
      <c r="AB185" s="782">
        <f t="shared" si="44"/>
        <v>143380.52429102638</v>
      </c>
      <c r="AC185" s="9"/>
      <c r="AD185" s="9"/>
    </row>
    <row r="186" spans="3:30" s="10" customFormat="1" ht="20.100000000000001" customHeight="1">
      <c r="C186" s="7" t="str">
        <f t="shared" si="15"/>
        <v>% OPEX Savings Target</v>
      </c>
      <c r="D186" s="118"/>
      <c r="E186" s="8" t="str">
        <f t="shared" si="40"/>
        <v>%</v>
      </c>
      <c r="F186" s="296" t="str">
        <f t="shared" si="40"/>
        <v>IPM</v>
      </c>
      <c r="G186" s="359" t="str">
        <f t="shared" si="40"/>
        <v>&gt;</v>
      </c>
      <c r="H186" s="782">
        <f t="shared" si="42"/>
        <v>5.2021996231376433E-3</v>
      </c>
      <c r="I186" s="782">
        <f t="shared" si="42"/>
        <v>5.2021996231376433E-3</v>
      </c>
      <c r="J186" s="782">
        <f t="shared" si="42"/>
        <v>5.2021996231376433E-3</v>
      </c>
      <c r="K186" s="782">
        <f t="shared" si="42"/>
        <v>5.2021996231376433E-3</v>
      </c>
      <c r="L186" s="782">
        <f t="shared" si="42"/>
        <v>5.2021996231376433E-3</v>
      </c>
      <c r="M186" s="782">
        <f t="shared" si="42"/>
        <v>5.2021996231376433E-3</v>
      </c>
      <c r="N186" s="782">
        <f t="shared" si="42"/>
        <v>5.2021996231376433E-3</v>
      </c>
      <c r="O186" s="782"/>
      <c r="P186" s="782">
        <f t="shared" ref="P186:AB186" si="45">$N37</f>
        <v>5.2021996231376433E-3</v>
      </c>
      <c r="Q186" s="782">
        <f t="shared" si="45"/>
        <v>5.2021996231376433E-3</v>
      </c>
      <c r="R186" s="782">
        <f t="shared" si="45"/>
        <v>5.2021996231376433E-3</v>
      </c>
      <c r="S186" s="782">
        <f t="shared" si="45"/>
        <v>5.2021996231376433E-3</v>
      </c>
      <c r="T186" s="782">
        <f t="shared" si="45"/>
        <v>5.2021996231376433E-3</v>
      </c>
      <c r="U186" s="782">
        <f t="shared" si="45"/>
        <v>5.2021996231376433E-3</v>
      </c>
      <c r="V186" s="782">
        <f t="shared" si="45"/>
        <v>5.2021996231376433E-3</v>
      </c>
      <c r="W186" s="782">
        <f t="shared" si="45"/>
        <v>5.2021996231376433E-3</v>
      </c>
      <c r="X186" s="782">
        <f t="shared" si="45"/>
        <v>5.2021996231376433E-3</v>
      </c>
      <c r="Y186" s="782">
        <f t="shared" si="45"/>
        <v>5.2021996231376433E-3</v>
      </c>
      <c r="Z186" s="782">
        <f t="shared" si="45"/>
        <v>5.2021996231376433E-3</v>
      </c>
      <c r="AA186" s="782">
        <f t="shared" si="45"/>
        <v>5.2021996231376433E-3</v>
      </c>
      <c r="AB186" s="782">
        <f t="shared" si="45"/>
        <v>5.2021996231376433E-3</v>
      </c>
      <c r="AC186" s="9"/>
      <c r="AD186" s="9"/>
    </row>
    <row r="187" spans="3:30" s="10" customFormat="1" ht="20.100000000000001" customHeight="1">
      <c r="C187" s="7" t="str">
        <f t="shared" si="15"/>
        <v>Controllable Variances Target</v>
      </c>
      <c r="D187" s="118"/>
      <c r="E187" s="8" t="str">
        <f>E38</f>
        <v>KXAF</v>
      </c>
      <c r="F187" s="296" t="str">
        <f t="shared" ref="F187:G190" si="46">F39</f>
        <v>FC</v>
      </c>
      <c r="G187" s="359" t="str">
        <f t="shared" si="46"/>
        <v>+-</v>
      </c>
      <c r="H187" s="782">
        <f t="shared" si="42"/>
        <v>504342.66200000141</v>
      </c>
      <c r="I187" s="782">
        <f t="shared" si="42"/>
        <v>504342.66200000141</v>
      </c>
      <c r="J187" s="782">
        <f t="shared" si="42"/>
        <v>504342.66200000141</v>
      </c>
      <c r="K187" s="782">
        <f t="shared" si="42"/>
        <v>504342.66200000141</v>
      </c>
      <c r="L187" s="782">
        <f t="shared" si="42"/>
        <v>504342.66200000141</v>
      </c>
      <c r="M187" s="782">
        <f t="shared" si="42"/>
        <v>504342.66200000141</v>
      </c>
      <c r="N187" s="782">
        <f t="shared" si="42"/>
        <v>504342.66200000141</v>
      </c>
      <c r="O187" s="782"/>
      <c r="P187" s="782">
        <f t="shared" ref="P187:AB187" si="47">$N38</f>
        <v>504342.66200000141</v>
      </c>
      <c r="Q187" s="782">
        <f t="shared" si="47"/>
        <v>504342.66200000141</v>
      </c>
      <c r="R187" s="782">
        <f t="shared" si="47"/>
        <v>504342.66200000141</v>
      </c>
      <c r="S187" s="782">
        <f t="shared" si="47"/>
        <v>504342.66200000141</v>
      </c>
      <c r="T187" s="782">
        <f t="shared" si="47"/>
        <v>504342.66200000141</v>
      </c>
      <c r="U187" s="782">
        <f t="shared" si="47"/>
        <v>504342.66200000141</v>
      </c>
      <c r="V187" s="782">
        <f t="shared" si="47"/>
        <v>504342.66200000141</v>
      </c>
      <c r="W187" s="782">
        <f t="shared" si="47"/>
        <v>504342.66200000141</v>
      </c>
      <c r="X187" s="782">
        <f t="shared" si="47"/>
        <v>504342.66200000141</v>
      </c>
      <c r="Y187" s="782">
        <f t="shared" si="47"/>
        <v>504342.66200000141</v>
      </c>
      <c r="Z187" s="782">
        <f t="shared" si="47"/>
        <v>504342.66200000141</v>
      </c>
      <c r="AA187" s="782">
        <f t="shared" si="47"/>
        <v>504342.66200000141</v>
      </c>
      <c r="AB187" s="782">
        <f t="shared" si="47"/>
        <v>504342.66200000141</v>
      </c>
      <c r="AC187" s="9"/>
      <c r="AD187" s="9"/>
    </row>
    <row r="188" spans="3:30" s="10" customFormat="1" ht="20.100000000000001" customHeight="1">
      <c r="C188" s="7" t="str">
        <f t="shared" si="15"/>
        <v>Material Usage Variance Target</v>
      </c>
      <c r="D188" s="118"/>
      <c r="E188" s="8" t="str">
        <f>E39</f>
        <v>%</v>
      </c>
      <c r="F188" s="296" t="str">
        <f t="shared" si="46"/>
        <v>FC</v>
      </c>
      <c r="G188" s="359" t="str">
        <f t="shared" si="46"/>
        <v>&lt;</v>
      </c>
      <c r="H188" s="782">
        <f t="shared" si="42"/>
        <v>-1E-3</v>
      </c>
      <c r="I188" s="782">
        <f t="shared" si="42"/>
        <v>-1E-3</v>
      </c>
      <c r="J188" s="782">
        <f t="shared" si="42"/>
        <v>-1E-3</v>
      </c>
      <c r="K188" s="782">
        <f t="shared" si="42"/>
        <v>-1E-3</v>
      </c>
      <c r="L188" s="782">
        <f t="shared" si="42"/>
        <v>-1E-3</v>
      </c>
      <c r="M188" s="782">
        <f t="shared" si="42"/>
        <v>-1E-3</v>
      </c>
      <c r="N188" s="782">
        <f t="shared" si="42"/>
        <v>-1E-3</v>
      </c>
      <c r="O188" s="782"/>
      <c r="P188" s="782">
        <f t="shared" ref="P188:AB188" si="48">$N39</f>
        <v>-1E-3</v>
      </c>
      <c r="Q188" s="782">
        <f t="shared" si="48"/>
        <v>-1E-3</v>
      </c>
      <c r="R188" s="782">
        <f t="shared" si="48"/>
        <v>-1E-3</v>
      </c>
      <c r="S188" s="782">
        <f t="shared" si="48"/>
        <v>-1E-3</v>
      </c>
      <c r="T188" s="782">
        <f t="shared" si="48"/>
        <v>-1E-3</v>
      </c>
      <c r="U188" s="782">
        <f t="shared" si="48"/>
        <v>-1E-3</v>
      </c>
      <c r="V188" s="782">
        <f t="shared" si="48"/>
        <v>-1E-3</v>
      </c>
      <c r="W188" s="782">
        <f t="shared" si="48"/>
        <v>-1E-3</v>
      </c>
      <c r="X188" s="782">
        <f t="shared" si="48"/>
        <v>-1E-3</v>
      </c>
      <c r="Y188" s="782">
        <f t="shared" si="48"/>
        <v>-1E-3</v>
      </c>
      <c r="Z188" s="782">
        <f t="shared" si="48"/>
        <v>-1E-3</v>
      </c>
      <c r="AA188" s="782">
        <f t="shared" si="48"/>
        <v>-1E-3</v>
      </c>
      <c r="AB188" s="782">
        <f t="shared" si="48"/>
        <v>-1E-3</v>
      </c>
      <c r="AC188" s="9"/>
      <c r="AD188" s="9"/>
    </row>
    <row r="189" spans="3:30" s="10" customFormat="1" ht="20.100000000000001" customHeight="1">
      <c r="C189" s="7" t="str">
        <f t="shared" si="15"/>
        <v>Factory Fixed Overhead Target</v>
      </c>
      <c r="D189" s="118"/>
      <c r="E189" s="8" t="str">
        <f>E40</f>
        <v>KXAF</v>
      </c>
      <c r="F189" s="326" t="str">
        <f t="shared" si="46"/>
        <v>FC</v>
      </c>
      <c r="G189" s="297" t="str">
        <f t="shared" si="46"/>
        <v>&lt;</v>
      </c>
      <c r="H189" s="782">
        <f t="shared" si="42"/>
        <v>4055966.6209999998</v>
      </c>
      <c r="I189" s="782">
        <f t="shared" si="42"/>
        <v>4055966.6209999998</v>
      </c>
      <c r="J189" s="782">
        <f t="shared" si="42"/>
        <v>4055966.6209999998</v>
      </c>
      <c r="K189" s="782">
        <f t="shared" si="42"/>
        <v>4055966.6209999998</v>
      </c>
      <c r="L189" s="782">
        <f t="shared" si="42"/>
        <v>4055966.6209999998</v>
      </c>
      <c r="M189" s="782">
        <f t="shared" si="42"/>
        <v>4055966.6209999998</v>
      </c>
      <c r="N189" s="782">
        <f t="shared" si="42"/>
        <v>4055966.6209999998</v>
      </c>
      <c r="O189" s="782"/>
      <c r="P189" s="782">
        <f t="shared" ref="P189:AB189" si="49">$N40</f>
        <v>4055966.6209999998</v>
      </c>
      <c r="Q189" s="782">
        <f t="shared" si="49"/>
        <v>4055966.6209999998</v>
      </c>
      <c r="R189" s="782">
        <f t="shared" si="49"/>
        <v>4055966.6209999998</v>
      </c>
      <c r="S189" s="782">
        <f t="shared" si="49"/>
        <v>4055966.6209999998</v>
      </c>
      <c r="T189" s="782">
        <f t="shared" si="49"/>
        <v>4055966.6209999998</v>
      </c>
      <c r="U189" s="782">
        <f t="shared" si="49"/>
        <v>4055966.6209999998</v>
      </c>
      <c r="V189" s="782">
        <f t="shared" si="49"/>
        <v>4055966.6209999998</v>
      </c>
      <c r="W189" s="782">
        <f t="shared" si="49"/>
        <v>4055966.6209999998</v>
      </c>
      <c r="X189" s="782">
        <f t="shared" si="49"/>
        <v>4055966.6209999998</v>
      </c>
      <c r="Y189" s="782">
        <f t="shared" si="49"/>
        <v>4055966.6209999998</v>
      </c>
      <c r="Z189" s="782">
        <f t="shared" si="49"/>
        <v>4055966.6209999998</v>
      </c>
      <c r="AA189" s="782">
        <f t="shared" si="49"/>
        <v>4055966.6209999998</v>
      </c>
      <c r="AB189" s="782">
        <f t="shared" si="49"/>
        <v>4055966.6209999998</v>
      </c>
      <c r="AC189" s="9"/>
      <c r="AD189" s="9"/>
    </row>
    <row r="190" spans="3:30" s="10" customFormat="1" ht="20.100000000000001" customHeight="1">
      <c r="C190" s="7" t="str">
        <f t="shared" si="15"/>
        <v>Total Capital Spend  Target</v>
      </c>
      <c r="D190" s="118"/>
      <c r="E190" s="8" t="str">
        <f>E41</f>
        <v>KXAF</v>
      </c>
      <c r="F190" s="326" t="str">
        <f t="shared" si="46"/>
        <v>IPM</v>
      </c>
      <c r="G190" s="297" t="str">
        <f t="shared" si="46"/>
        <v>&lt;</v>
      </c>
      <c r="H190" s="782">
        <f t="shared" si="42"/>
        <v>1453064</v>
      </c>
      <c r="I190" s="782">
        <f t="shared" si="42"/>
        <v>1453064</v>
      </c>
      <c r="J190" s="782">
        <f t="shared" si="42"/>
        <v>1453064</v>
      </c>
      <c r="K190" s="782">
        <f t="shared" si="42"/>
        <v>1453064</v>
      </c>
      <c r="L190" s="782">
        <f t="shared" si="42"/>
        <v>1453064</v>
      </c>
      <c r="M190" s="782">
        <f t="shared" si="42"/>
        <v>1453064</v>
      </c>
      <c r="N190" s="782">
        <f t="shared" si="42"/>
        <v>1453064</v>
      </c>
      <c r="O190" s="782"/>
      <c r="P190" s="782">
        <f t="shared" ref="P190:AB190" si="50">$N41</f>
        <v>1453064</v>
      </c>
      <c r="Q190" s="782">
        <f t="shared" si="50"/>
        <v>1453064</v>
      </c>
      <c r="R190" s="782">
        <f t="shared" si="50"/>
        <v>1453064</v>
      </c>
      <c r="S190" s="782">
        <f t="shared" si="50"/>
        <v>1453064</v>
      </c>
      <c r="T190" s="782">
        <f t="shared" si="50"/>
        <v>1453064</v>
      </c>
      <c r="U190" s="782">
        <f t="shared" si="50"/>
        <v>1453064</v>
      </c>
      <c r="V190" s="782">
        <f t="shared" si="50"/>
        <v>1453064</v>
      </c>
      <c r="W190" s="782">
        <f t="shared" si="50"/>
        <v>1453064</v>
      </c>
      <c r="X190" s="782">
        <f t="shared" si="50"/>
        <v>1453064</v>
      </c>
      <c r="Y190" s="782">
        <f t="shared" si="50"/>
        <v>1453064</v>
      </c>
      <c r="Z190" s="782">
        <f t="shared" si="50"/>
        <v>1453064</v>
      </c>
      <c r="AA190" s="782">
        <f t="shared" si="50"/>
        <v>1453064</v>
      </c>
      <c r="AB190" s="782">
        <f t="shared" si="50"/>
        <v>1453064</v>
      </c>
      <c r="AC190" s="9"/>
      <c r="AD190" s="9"/>
    </row>
    <row r="191" spans="3:30" s="10" customFormat="1" ht="20.100000000000001" customHeight="1">
      <c r="C191" s="7" t="str">
        <f t="shared" si="15"/>
        <v>Factory Write off Target</v>
      </c>
      <c r="D191" s="118"/>
      <c r="E191" s="8" t="str">
        <f>E42</f>
        <v>KXAF</v>
      </c>
      <c r="F191" s="326" t="str">
        <f>F44</f>
        <v xml:space="preserve"> </v>
      </c>
      <c r="G191" s="297" t="str">
        <f>G44</f>
        <v xml:space="preserve"> </v>
      </c>
      <c r="H191" s="782">
        <f t="shared" si="42"/>
        <v>16538.866999999998</v>
      </c>
      <c r="I191" s="782">
        <f t="shared" si="42"/>
        <v>16538.866999999998</v>
      </c>
      <c r="J191" s="782">
        <f t="shared" si="42"/>
        <v>16538.866999999998</v>
      </c>
      <c r="K191" s="782">
        <f t="shared" si="42"/>
        <v>16538.866999999998</v>
      </c>
      <c r="L191" s="782">
        <f t="shared" si="42"/>
        <v>16538.866999999998</v>
      </c>
      <c r="M191" s="782">
        <f t="shared" si="42"/>
        <v>16538.866999999998</v>
      </c>
      <c r="N191" s="782">
        <f t="shared" si="42"/>
        <v>16538.866999999998</v>
      </c>
      <c r="O191" s="782"/>
      <c r="P191" s="782">
        <f t="shared" ref="P191:AB191" si="51">$N42</f>
        <v>16538.866999999998</v>
      </c>
      <c r="Q191" s="782">
        <f t="shared" si="51"/>
        <v>16538.866999999998</v>
      </c>
      <c r="R191" s="782">
        <f t="shared" si="51"/>
        <v>16538.866999999998</v>
      </c>
      <c r="S191" s="782">
        <f t="shared" si="51"/>
        <v>16538.866999999998</v>
      </c>
      <c r="T191" s="782">
        <f t="shared" si="51"/>
        <v>16538.866999999998</v>
      </c>
      <c r="U191" s="782">
        <f t="shared" si="51"/>
        <v>16538.866999999998</v>
      </c>
      <c r="V191" s="782">
        <f t="shared" si="51"/>
        <v>16538.866999999998</v>
      </c>
      <c r="W191" s="782">
        <f t="shared" si="51"/>
        <v>16538.866999999998</v>
      </c>
      <c r="X191" s="782">
        <f t="shared" si="51"/>
        <v>16538.866999999998</v>
      </c>
      <c r="Y191" s="782">
        <f t="shared" si="51"/>
        <v>16538.866999999998</v>
      </c>
      <c r="Z191" s="782">
        <f t="shared" si="51"/>
        <v>16538.866999999998</v>
      </c>
      <c r="AA191" s="782">
        <f t="shared" si="51"/>
        <v>16538.866999999998</v>
      </c>
      <c r="AB191" s="782">
        <f t="shared" si="51"/>
        <v>16538.866999999998</v>
      </c>
      <c r="AC191" s="9"/>
      <c r="AD191" s="9"/>
    </row>
    <row r="192" spans="3:30" s="252" customFormat="1" ht="20.100000000000001" customHeight="1">
      <c r="C192" s="360" t="str">
        <f>C44&amp;" Target"</f>
        <v>DELIVERY Target</v>
      </c>
      <c r="D192" s="361"/>
      <c r="E192" s="362" t="s">
        <v>16</v>
      </c>
      <c r="F192" s="363" t="s">
        <v>16</v>
      </c>
      <c r="G192" s="364" t="s">
        <v>16</v>
      </c>
      <c r="H192" s="781">
        <f t="shared" ref="H192:N196" si="52">$N44</f>
        <v>0</v>
      </c>
      <c r="I192" s="37">
        <f t="shared" si="52"/>
        <v>0</v>
      </c>
      <c r="J192" s="365">
        <f t="shared" si="52"/>
        <v>0</v>
      </c>
      <c r="K192" s="365">
        <f t="shared" si="52"/>
        <v>0</v>
      </c>
      <c r="L192" s="365">
        <f t="shared" si="52"/>
        <v>0</v>
      </c>
      <c r="M192" s="365">
        <f t="shared" si="52"/>
        <v>0</v>
      </c>
      <c r="N192" s="366">
        <f t="shared" si="52"/>
        <v>0</v>
      </c>
      <c r="O192" s="1325"/>
      <c r="P192" s="367">
        <f t="shared" ref="P192:AB192" si="53">$N44</f>
        <v>0</v>
      </c>
      <c r="Q192" s="368">
        <f t="shared" si="53"/>
        <v>0</v>
      </c>
      <c r="R192" s="37">
        <f t="shared" si="53"/>
        <v>0</v>
      </c>
      <c r="S192" s="37">
        <f t="shared" si="53"/>
        <v>0</v>
      </c>
      <c r="T192" s="37">
        <f t="shared" si="53"/>
        <v>0</v>
      </c>
      <c r="U192" s="37">
        <f t="shared" si="53"/>
        <v>0</v>
      </c>
      <c r="V192" s="37">
        <f t="shared" si="53"/>
        <v>0</v>
      </c>
      <c r="W192" s="37">
        <f t="shared" si="53"/>
        <v>0</v>
      </c>
      <c r="X192" s="37">
        <f t="shared" si="53"/>
        <v>0</v>
      </c>
      <c r="Y192" s="37">
        <f t="shared" si="53"/>
        <v>0</v>
      </c>
      <c r="Z192" s="369">
        <f t="shared" si="53"/>
        <v>0</v>
      </c>
      <c r="AA192" s="369">
        <f t="shared" si="53"/>
        <v>0</v>
      </c>
      <c r="AB192" s="16">
        <f t="shared" si="53"/>
        <v>0</v>
      </c>
      <c r="AC192" s="16"/>
      <c r="AD192" s="16"/>
    </row>
    <row r="193" spans="3:30" s="10" customFormat="1" ht="20.100000000000001" customHeight="1">
      <c r="C193" s="7" t="str">
        <f>C45&amp;" Target"</f>
        <v>Master Schedule Attainment Target</v>
      </c>
      <c r="D193" s="118"/>
      <c r="E193" s="8" t="str">
        <f t="shared" ref="E193:G195" si="54">E45</f>
        <v>%</v>
      </c>
      <c r="F193" s="326" t="str">
        <f t="shared" si="54"/>
        <v>FSCM</v>
      </c>
      <c r="G193" s="297" t="str">
        <f t="shared" si="54"/>
        <v>&gt;</v>
      </c>
      <c r="H193" s="780">
        <f t="shared" si="52"/>
        <v>0.93600000000000005</v>
      </c>
      <c r="I193" s="291">
        <f t="shared" si="52"/>
        <v>0.93600000000000005</v>
      </c>
      <c r="J193" s="292">
        <f t="shared" si="52"/>
        <v>0.93600000000000005</v>
      </c>
      <c r="K193" s="292">
        <f t="shared" si="52"/>
        <v>0.93600000000000005</v>
      </c>
      <c r="L193" s="292">
        <f t="shared" si="52"/>
        <v>0.93600000000000005</v>
      </c>
      <c r="M193" s="292">
        <f t="shared" si="52"/>
        <v>0.93600000000000005</v>
      </c>
      <c r="N193" s="293">
        <f t="shared" si="52"/>
        <v>0.93600000000000005</v>
      </c>
      <c r="O193" s="1329"/>
      <c r="P193" s="294">
        <f t="shared" ref="P193:AB193" si="55">$N45</f>
        <v>0.93600000000000005</v>
      </c>
      <c r="Q193" s="30">
        <f t="shared" si="55"/>
        <v>0.93600000000000005</v>
      </c>
      <c r="R193" s="28">
        <f t="shared" si="55"/>
        <v>0.93600000000000005</v>
      </c>
      <c r="S193" s="28">
        <f t="shared" si="55"/>
        <v>0.93600000000000005</v>
      </c>
      <c r="T193" s="28">
        <f t="shared" si="55"/>
        <v>0.93600000000000005</v>
      </c>
      <c r="U193" s="28">
        <f t="shared" si="55"/>
        <v>0.93600000000000005</v>
      </c>
      <c r="V193" s="28">
        <f t="shared" si="55"/>
        <v>0.93600000000000005</v>
      </c>
      <c r="W193" s="28">
        <f t="shared" si="55"/>
        <v>0.93600000000000005</v>
      </c>
      <c r="X193" s="28">
        <f t="shared" si="55"/>
        <v>0.93600000000000005</v>
      </c>
      <c r="Y193" s="28">
        <f t="shared" si="55"/>
        <v>0.93600000000000005</v>
      </c>
      <c r="Z193" s="295">
        <f t="shared" si="55"/>
        <v>0.93600000000000005</v>
      </c>
      <c r="AA193" s="295">
        <f t="shared" si="55"/>
        <v>0.93600000000000005</v>
      </c>
      <c r="AB193" s="9">
        <f t="shared" si="55"/>
        <v>0.93600000000000005</v>
      </c>
      <c r="AC193" s="9"/>
      <c r="AD193" s="9"/>
    </row>
    <row r="194" spans="3:30" s="10" customFormat="1" ht="20.100000000000001" customHeight="1" thickBot="1">
      <c r="C194" s="7" t="str">
        <f>C46&amp;" Target"</f>
        <v>Stock Cover - R&amp;P, SF Materials Target</v>
      </c>
      <c r="D194" s="119"/>
      <c r="E194" s="17" t="str">
        <f t="shared" si="54"/>
        <v>Days</v>
      </c>
      <c r="F194" s="370" t="str">
        <f t="shared" si="54"/>
        <v>FSCM</v>
      </c>
      <c r="G194" s="371" t="str">
        <f t="shared" si="54"/>
        <v>&lt;</v>
      </c>
      <c r="H194" s="780">
        <f t="shared" si="52"/>
        <v>27</v>
      </c>
      <c r="I194" s="291">
        <f t="shared" si="52"/>
        <v>27</v>
      </c>
      <c r="J194" s="292">
        <f t="shared" si="52"/>
        <v>27</v>
      </c>
      <c r="K194" s="292">
        <f t="shared" si="52"/>
        <v>27</v>
      </c>
      <c r="L194" s="292">
        <f t="shared" si="52"/>
        <v>27</v>
      </c>
      <c r="M194" s="292">
        <f t="shared" si="52"/>
        <v>27</v>
      </c>
      <c r="N194" s="293">
        <f t="shared" si="52"/>
        <v>27</v>
      </c>
      <c r="O194" s="1329"/>
      <c r="P194" s="294">
        <f t="shared" ref="P194:AB194" si="56">$N46</f>
        <v>27</v>
      </c>
      <c r="Q194" s="30">
        <f t="shared" si="56"/>
        <v>27</v>
      </c>
      <c r="R194" s="28">
        <f t="shared" si="56"/>
        <v>27</v>
      </c>
      <c r="S194" s="28">
        <f t="shared" si="56"/>
        <v>27</v>
      </c>
      <c r="T194" s="28">
        <f t="shared" si="56"/>
        <v>27</v>
      </c>
      <c r="U194" s="28">
        <f t="shared" si="56"/>
        <v>27</v>
      </c>
      <c r="V194" s="28">
        <f t="shared" si="56"/>
        <v>27</v>
      </c>
      <c r="W194" s="28">
        <f t="shared" si="56"/>
        <v>27</v>
      </c>
      <c r="X194" s="28">
        <f t="shared" si="56"/>
        <v>27</v>
      </c>
      <c r="Y194" s="28">
        <f t="shared" si="56"/>
        <v>27</v>
      </c>
      <c r="Z194" s="295">
        <f t="shared" si="56"/>
        <v>27</v>
      </c>
      <c r="AA194" s="295">
        <f t="shared" si="56"/>
        <v>27</v>
      </c>
      <c r="AB194" s="9">
        <f t="shared" si="56"/>
        <v>27</v>
      </c>
      <c r="AC194" s="19"/>
      <c r="AD194" s="19"/>
    </row>
    <row r="195" spans="3:30" s="10" customFormat="1" ht="20.100000000000001" customHeight="1">
      <c r="C195" s="7" t="str">
        <f>C47&amp;" Target"</f>
        <v>Case Fill rate Target</v>
      </c>
      <c r="D195" s="118"/>
      <c r="E195" s="8" t="str">
        <f t="shared" si="54"/>
        <v>%</v>
      </c>
      <c r="F195" s="326" t="str">
        <f t="shared" si="54"/>
        <v>FSCM</v>
      </c>
      <c r="G195" s="297" t="str">
        <f t="shared" si="54"/>
        <v>&gt;</v>
      </c>
      <c r="H195" s="780">
        <f t="shared" si="52"/>
        <v>0.98899999999999999</v>
      </c>
      <c r="I195" s="291">
        <f t="shared" si="52"/>
        <v>0.98899999999999999</v>
      </c>
      <c r="J195" s="292">
        <f t="shared" si="52"/>
        <v>0.98899999999999999</v>
      </c>
      <c r="K195" s="292">
        <f t="shared" si="52"/>
        <v>0.98899999999999999</v>
      </c>
      <c r="L195" s="292">
        <f t="shared" si="52"/>
        <v>0.98899999999999999</v>
      </c>
      <c r="M195" s="292">
        <f t="shared" si="52"/>
        <v>0.98899999999999999</v>
      </c>
      <c r="N195" s="293">
        <f t="shared" si="52"/>
        <v>0.98899999999999999</v>
      </c>
      <c r="O195" s="1329"/>
      <c r="P195" s="294">
        <f t="shared" ref="P195:AB195" si="57">$N47</f>
        <v>0.98899999999999999</v>
      </c>
      <c r="Q195" s="30">
        <f t="shared" si="57"/>
        <v>0.98899999999999999</v>
      </c>
      <c r="R195" s="28">
        <f t="shared" si="57"/>
        <v>0.98899999999999999</v>
      </c>
      <c r="S195" s="28">
        <f t="shared" si="57"/>
        <v>0.98899999999999999</v>
      </c>
      <c r="T195" s="28">
        <f t="shared" si="57"/>
        <v>0.98899999999999999</v>
      </c>
      <c r="U195" s="28">
        <f t="shared" si="57"/>
        <v>0.98899999999999999</v>
      </c>
      <c r="V195" s="28">
        <f t="shared" si="57"/>
        <v>0.98899999999999999</v>
      </c>
      <c r="W195" s="28">
        <f t="shared" si="57"/>
        <v>0.98899999999999999</v>
      </c>
      <c r="X195" s="28">
        <f t="shared" si="57"/>
        <v>0.98899999999999999</v>
      </c>
      <c r="Y195" s="28">
        <f t="shared" si="57"/>
        <v>0.98899999999999999</v>
      </c>
      <c r="Z195" s="295">
        <f t="shared" si="57"/>
        <v>0.98899999999999999</v>
      </c>
      <c r="AA195" s="295">
        <f t="shared" si="57"/>
        <v>0.98899999999999999</v>
      </c>
      <c r="AB195" s="9">
        <f t="shared" si="57"/>
        <v>0.98899999999999999</v>
      </c>
      <c r="AC195" s="9"/>
      <c r="AD195" s="9"/>
    </row>
    <row r="196" spans="3:30" s="252" customFormat="1" ht="20.100000000000001" customHeight="1">
      <c r="C196" s="779" t="str">
        <f>C48&amp;" Target"</f>
        <v>TOTAL PERFORMANCE MANAGEMENT Target</v>
      </c>
      <c r="D196" s="778"/>
      <c r="E196" s="777" t="s">
        <v>16</v>
      </c>
      <c r="F196" s="776" t="s">
        <v>16</v>
      </c>
      <c r="G196" s="775" t="s">
        <v>16</v>
      </c>
      <c r="H196" s="774">
        <f t="shared" si="52"/>
        <v>0</v>
      </c>
      <c r="I196" s="769">
        <f t="shared" si="52"/>
        <v>0</v>
      </c>
      <c r="J196" s="773">
        <f t="shared" si="52"/>
        <v>0</v>
      </c>
      <c r="K196" s="773">
        <f t="shared" si="52"/>
        <v>0</v>
      </c>
      <c r="L196" s="773">
        <f t="shared" si="52"/>
        <v>0</v>
      </c>
      <c r="M196" s="773">
        <f t="shared" si="52"/>
        <v>0</v>
      </c>
      <c r="N196" s="772">
        <f t="shared" si="52"/>
        <v>0</v>
      </c>
      <c r="O196" s="1326"/>
      <c r="P196" s="771">
        <f t="shared" ref="P196:AB196" si="58">$N48</f>
        <v>0</v>
      </c>
      <c r="Q196" s="770">
        <f t="shared" si="58"/>
        <v>0</v>
      </c>
      <c r="R196" s="769">
        <f t="shared" si="58"/>
        <v>0</v>
      </c>
      <c r="S196" s="769">
        <f t="shared" si="58"/>
        <v>0</v>
      </c>
      <c r="T196" s="769">
        <f t="shared" si="58"/>
        <v>0</v>
      </c>
      <c r="U196" s="769">
        <f t="shared" si="58"/>
        <v>0</v>
      </c>
      <c r="V196" s="769">
        <f t="shared" si="58"/>
        <v>0</v>
      </c>
      <c r="W196" s="769">
        <f t="shared" si="58"/>
        <v>0</v>
      </c>
      <c r="X196" s="769">
        <f t="shared" si="58"/>
        <v>0</v>
      </c>
      <c r="Y196" s="769">
        <f t="shared" si="58"/>
        <v>0</v>
      </c>
      <c r="Z196" s="768">
        <f t="shared" si="58"/>
        <v>0</v>
      </c>
      <c r="AA196" s="768">
        <f t="shared" si="58"/>
        <v>0</v>
      </c>
      <c r="AB196" s="767">
        <f t="shared" si="58"/>
        <v>0</v>
      </c>
      <c r="AC196" s="767"/>
      <c r="AD196" s="767"/>
    </row>
    <row r="197" spans="3:30" s="751" customFormat="1" ht="20.100000000000001" customHeight="1">
      <c r="C197" s="766" t="str">
        <f>C52&amp;" Target"</f>
        <v>MTBS of Pilot Lines Target</v>
      </c>
      <c r="D197" s="765"/>
      <c r="E197" s="764" t="str">
        <f t="shared" ref="E197:G198" si="59">E52</f>
        <v>Hrs</v>
      </c>
      <c r="F197" s="763" t="str">
        <f t="shared" si="59"/>
        <v>PM</v>
      </c>
      <c r="G197" s="762" t="str">
        <f t="shared" si="59"/>
        <v>&gt;</v>
      </c>
      <c r="H197" s="761">
        <f t="shared" ref="H197:N197" si="60">$N52</f>
        <v>4</v>
      </c>
      <c r="I197" s="760">
        <f t="shared" si="60"/>
        <v>4</v>
      </c>
      <c r="J197" s="759">
        <f t="shared" si="60"/>
        <v>4</v>
      </c>
      <c r="K197" s="759">
        <f t="shared" si="60"/>
        <v>4</v>
      </c>
      <c r="L197" s="759">
        <f t="shared" si="60"/>
        <v>4</v>
      </c>
      <c r="M197" s="759">
        <f t="shared" si="60"/>
        <v>4</v>
      </c>
      <c r="N197" s="758">
        <f t="shared" si="60"/>
        <v>4</v>
      </c>
      <c r="O197" s="1337"/>
      <c r="P197" s="757">
        <f t="shared" ref="P197:AB197" si="61">$N52</f>
        <v>4</v>
      </c>
      <c r="Q197" s="756">
        <f t="shared" si="61"/>
        <v>4</v>
      </c>
      <c r="R197" s="755">
        <f t="shared" si="61"/>
        <v>4</v>
      </c>
      <c r="S197" s="754">
        <f t="shared" si="61"/>
        <v>4</v>
      </c>
      <c r="T197" s="754">
        <f t="shared" si="61"/>
        <v>4</v>
      </c>
      <c r="U197" s="754">
        <f t="shared" si="61"/>
        <v>4</v>
      </c>
      <c r="V197" s="754">
        <f t="shared" si="61"/>
        <v>4</v>
      </c>
      <c r="W197" s="754">
        <f t="shared" si="61"/>
        <v>4</v>
      </c>
      <c r="X197" s="754">
        <f t="shared" si="61"/>
        <v>4</v>
      </c>
      <c r="Y197" s="754">
        <f t="shared" si="61"/>
        <v>4</v>
      </c>
      <c r="Z197" s="753">
        <f t="shared" si="61"/>
        <v>4</v>
      </c>
      <c r="AA197" s="753">
        <f t="shared" si="61"/>
        <v>4</v>
      </c>
      <c r="AB197" s="752">
        <f t="shared" si="61"/>
        <v>4</v>
      </c>
      <c r="AC197" s="752"/>
      <c r="AD197" s="752"/>
    </row>
    <row r="198" spans="3:30" ht="20.100000000000001" customHeight="1">
      <c r="C198" s="13" t="str">
        <f>C53&amp;" Target"</f>
        <v>% UPS reduction on Pilot Lines  Target</v>
      </c>
      <c r="D198" s="318"/>
      <c r="E198" s="319" t="str">
        <f t="shared" si="59"/>
        <v>%</v>
      </c>
      <c r="F198" s="320" t="str">
        <f t="shared" si="59"/>
        <v>AM</v>
      </c>
      <c r="G198" s="321" t="str">
        <f t="shared" si="59"/>
        <v>&lt;</v>
      </c>
      <c r="H198" s="749">
        <f t="shared" ref="H198:N198" si="62">$N53</f>
        <v>0.97907999999999995</v>
      </c>
      <c r="I198" s="748">
        <f t="shared" si="62"/>
        <v>0.97907999999999995</v>
      </c>
      <c r="J198" s="747">
        <f t="shared" si="62"/>
        <v>0.97907999999999995</v>
      </c>
      <c r="K198" s="747">
        <f t="shared" si="62"/>
        <v>0.97907999999999995</v>
      </c>
      <c r="L198" s="747">
        <f t="shared" si="62"/>
        <v>0.97907999999999995</v>
      </c>
      <c r="M198" s="747">
        <f t="shared" si="62"/>
        <v>0.97907999999999995</v>
      </c>
      <c r="N198" s="746">
        <f t="shared" si="62"/>
        <v>0.97907999999999995</v>
      </c>
      <c r="O198" s="1333"/>
      <c r="P198" s="745">
        <f t="shared" ref="P198:AB198" si="63">$N53</f>
        <v>0.97907999999999995</v>
      </c>
      <c r="Q198" s="744">
        <f t="shared" si="63"/>
        <v>0.97907999999999995</v>
      </c>
      <c r="R198" s="743">
        <f t="shared" si="63"/>
        <v>0.97907999999999995</v>
      </c>
      <c r="S198" s="743">
        <f t="shared" si="63"/>
        <v>0.97907999999999995</v>
      </c>
      <c r="T198" s="743">
        <f t="shared" si="63"/>
        <v>0.97907999999999995</v>
      </c>
      <c r="U198" s="743">
        <f t="shared" si="63"/>
        <v>0.97907999999999995</v>
      </c>
      <c r="V198" s="743">
        <f t="shared" si="63"/>
        <v>0.97907999999999995</v>
      </c>
      <c r="W198" s="743">
        <f t="shared" si="63"/>
        <v>0.97907999999999995</v>
      </c>
      <c r="X198" s="743">
        <f t="shared" si="63"/>
        <v>0.97907999999999995</v>
      </c>
      <c r="Y198" s="743">
        <f t="shared" si="63"/>
        <v>0.97907999999999995</v>
      </c>
      <c r="Z198" s="742">
        <f t="shared" si="63"/>
        <v>0.97907999999999995</v>
      </c>
      <c r="AA198" s="742">
        <f t="shared" si="63"/>
        <v>0.97907999999999995</v>
      </c>
      <c r="AB198" s="741">
        <f t="shared" si="63"/>
        <v>0.97907999999999995</v>
      </c>
      <c r="AC198" s="18"/>
      <c r="AD198" s="18"/>
    </row>
    <row r="199" spans="3:30" ht="20.100000000000001" customHeight="1">
      <c r="C199" s="13" t="e">
        <f>#REF!&amp;" Target"</f>
        <v>#REF!</v>
      </c>
      <c r="D199" s="318"/>
      <c r="E199" s="319" t="e">
        <f>#REF!</f>
        <v>#REF!</v>
      </c>
      <c r="F199" s="320" t="e">
        <f>#REF!</f>
        <v>#REF!</v>
      </c>
      <c r="G199" s="321" t="e">
        <f>#REF!</f>
        <v>#REF!</v>
      </c>
      <c r="H199" s="748" t="e">
        <f>#REF!</f>
        <v>#REF!</v>
      </c>
      <c r="I199" s="748" t="e">
        <f>#REF!</f>
        <v>#REF!</v>
      </c>
      <c r="J199" s="747" t="e">
        <f>#REF!</f>
        <v>#REF!</v>
      </c>
      <c r="K199" s="747" t="e">
        <f>#REF!</f>
        <v>#REF!</v>
      </c>
      <c r="L199" s="747" t="e">
        <f>#REF!</f>
        <v>#REF!</v>
      </c>
      <c r="M199" s="747" t="e">
        <f>#REF!</f>
        <v>#REF!</v>
      </c>
      <c r="N199" s="746" t="e">
        <f>#REF!</f>
        <v>#REF!</v>
      </c>
      <c r="O199" s="1333"/>
      <c r="P199" s="745" t="e">
        <f>#REF!</f>
        <v>#REF!</v>
      </c>
      <c r="Q199" s="744" t="e">
        <f>#REF!</f>
        <v>#REF!</v>
      </c>
      <c r="R199" s="743" t="e">
        <f>#REF!</f>
        <v>#REF!</v>
      </c>
      <c r="S199" s="743" t="e">
        <f>#REF!</f>
        <v>#REF!</v>
      </c>
      <c r="T199" s="743" t="e">
        <f>#REF!</f>
        <v>#REF!</v>
      </c>
      <c r="U199" s="743" t="e">
        <f>#REF!</f>
        <v>#REF!</v>
      </c>
      <c r="V199" s="743" t="e">
        <f>#REF!</f>
        <v>#REF!</v>
      </c>
      <c r="W199" s="743" t="e">
        <f>#REF!</f>
        <v>#REF!</v>
      </c>
      <c r="X199" s="743" t="e">
        <f>#REF!</f>
        <v>#REF!</v>
      </c>
      <c r="Y199" s="743" t="e">
        <f>#REF!</f>
        <v>#REF!</v>
      </c>
      <c r="Z199" s="742" t="e">
        <f>#REF!</f>
        <v>#REF!</v>
      </c>
      <c r="AA199" s="742" t="e">
        <f>#REF!</f>
        <v>#REF!</v>
      </c>
      <c r="AB199" s="741" t="e">
        <f>#REF!</f>
        <v>#REF!</v>
      </c>
      <c r="AC199" s="18"/>
      <c r="AD199" s="18"/>
    </row>
    <row r="200" spans="3:30" ht="20.100000000000001" customHeight="1">
      <c r="C200" s="13" t="str">
        <f>C55&amp;" Target"</f>
        <v>% Compliance to Roll-Out of Lines  Target</v>
      </c>
      <c r="D200" s="318"/>
      <c r="E200" s="8" t="str">
        <f>E55</f>
        <v>%</v>
      </c>
      <c r="F200" s="326" t="str">
        <f>F55</f>
        <v>PM</v>
      </c>
      <c r="G200" s="327" t="str">
        <f>G55</f>
        <v>&gt;</v>
      </c>
      <c r="H200" s="749">
        <f t="shared" ref="H200:N200" si="64">$N55</f>
        <v>1</v>
      </c>
      <c r="I200" s="748">
        <f t="shared" si="64"/>
        <v>1</v>
      </c>
      <c r="J200" s="747">
        <f t="shared" si="64"/>
        <v>1</v>
      </c>
      <c r="K200" s="747">
        <f t="shared" si="64"/>
        <v>1</v>
      </c>
      <c r="L200" s="747">
        <f t="shared" si="64"/>
        <v>1</v>
      </c>
      <c r="M200" s="747">
        <f t="shared" si="64"/>
        <v>1</v>
      </c>
      <c r="N200" s="746">
        <f t="shared" si="64"/>
        <v>1</v>
      </c>
      <c r="O200" s="1338"/>
      <c r="P200" s="750">
        <f t="shared" ref="P200:AB200" si="65">$N55</f>
        <v>1</v>
      </c>
      <c r="Q200" s="745">
        <f t="shared" si="65"/>
        <v>1</v>
      </c>
      <c r="R200" s="744">
        <f t="shared" si="65"/>
        <v>1</v>
      </c>
      <c r="S200" s="743">
        <f t="shared" si="65"/>
        <v>1</v>
      </c>
      <c r="T200" s="743">
        <f t="shared" si="65"/>
        <v>1</v>
      </c>
      <c r="U200" s="743">
        <f t="shared" si="65"/>
        <v>1</v>
      </c>
      <c r="V200" s="743">
        <f t="shared" si="65"/>
        <v>1</v>
      </c>
      <c r="W200" s="743">
        <f t="shared" si="65"/>
        <v>1</v>
      </c>
      <c r="X200" s="743">
        <f t="shared" si="65"/>
        <v>1</v>
      </c>
      <c r="Y200" s="743">
        <f t="shared" si="65"/>
        <v>1</v>
      </c>
      <c r="Z200" s="742">
        <f t="shared" si="65"/>
        <v>1</v>
      </c>
      <c r="AA200" s="742">
        <f t="shared" si="65"/>
        <v>1</v>
      </c>
      <c r="AB200" s="741">
        <f t="shared" si="65"/>
        <v>1</v>
      </c>
      <c r="AC200" s="9"/>
      <c r="AD200" s="9"/>
    </row>
    <row r="201" spans="3:30" ht="20.100000000000001" customHeight="1">
      <c r="C201" s="13" t="str">
        <f>C50&amp;" Target"</f>
        <v>AI of lines in TPM Target</v>
      </c>
      <c r="D201" s="318"/>
      <c r="E201" s="319" t="str">
        <f>E50</f>
        <v>%</v>
      </c>
      <c r="F201" s="320" t="str">
        <f>F50</f>
        <v>LC</v>
      </c>
      <c r="G201" s="321" t="str">
        <f>G50</f>
        <v>&gt;</v>
      </c>
      <c r="H201" s="749">
        <f t="shared" ref="H201:N201" si="66">$N50</f>
        <v>0.76</v>
      </c>
      <c r="I201" s="748">
        <f t="shared" si="66"/>
        <v>0.76</v>
      </c>
      <c r="J201" s="747">
        <f t="shared" si="66"/>
        <v>0.76</v>
      </c>
      <c r="K201" s="747">
        <f t="shared" si="66"/>
        <v>0.76</v>
      </c>
      <c r="L201" s="747">
        <f t="shared" si="66"/>
        <v>0.76</v>
      </c>
      <c r="M201" s="747">
        <f t="shared" si="66"/>
        <v>0.76</v>
      </c>
      <c r="N201" s="746">
        <f t="shared" si="66"/>
        <v>0.76</v>
      </c>
      <c r="O201" s="1333"/>
      <c r="P201" s="745">
        <f t="shared" ref="P201:AB201" si="67">$N50</f>
        <v>0.76</v>
      </c>
      <c r="Q201" s="744">
        <f t="shared" si="67"/>
        <v>0.76</v>
      </c>
      <c r="R201" s="743">
        <f t="shared" si="67"/>
        <v>0.76</v>
      </c>
      <c r="S201" s="743">
        <f t="shared" si="67"/>
        <v>0.76</v>
      </c>
      <c r="T201" s="743">
        <f t="shared" si="67"/>
        <v>0.76</v>
      </c>
      <c r="U201" s="743">
        <f t="shared" si="67"/>
        <v>0.76</v>
      </c>
      <c r="V201" s="743">
        <f t="shared" si="67"/>
        <v>0.76</v>
      </c>
      <c r="W201" s="743">
        <f t="shared" si="67"/>
        <v>0.76</v>
      </c>
      <c r="X201" s="743">
        <f t="shared" si="67"/>
        <v>0.76</v>
      </c>
      <c r="Y201" s="743">
        <f t="shared" si="67"/>
        <v>0.76</v>
      </c>
      <c r="Z201" s="742">
        <f t="shared" si="67"/>
        <v>0.76</v>
      </c>
      <c r="AA201" s="742">
        <f t="shared" si="67"/>
        <v>0.76</v>
      </c>
      <c r="AB201" s="741">
        <f t="shared" si="67"/>
        <v>0.76</v>
      </c>
      <c r="AC201" s="18"/>
      <c r="AD201" s="18"/>
    </row>
    <row r="202" spans="3:30" ht="20.100000000000001" customHeight="1">
      <c r="C202" s="13" t="str">
        <f>C43&amp;" Target"</f>
        <v>FI Enabled Savings Target</v>
      </c>
      <c r="D202" s="318"/>
      <c r="E202" s="319" t="str">
        <f>E43</f>
        <v>KXAF</v>
      </c>
      <c r="F202" s="320" t="str">
        <f>F43</f>
        <v>FI</v>
      </c>
      <c r="G202" s="321" t="str">
        <f>G43</f>
        <v>&gt;</v>
      </c>
      <c r="H202" s="748">
        <f t="shared" ref="H202:N202" si="68">$N43</f>
        <v>72765.267681476616</v>
      </c>
      <c r="I202" s="748">
        <f t="shared" si="68"/>
        <v>72765.267681476616</v>
      </c>
      <c r="J202" s="747">
        <f t="shared" si="68"/>
        <v>72765.267681476616</v>
      </c>
      <c r="K202" s="747">
        <f t="shared" si="68"/>
        <v>72765.267681476616</v>
      </c>
      <c r="L202" s="747">
        <f t="shared" si="68"/>
        <v>72765.267681476616</v>
      </c>
      <c r="M202" s="747">
        <f t="shared" si="68"/>
        <v>72765.267681476616</v>
      </c>
      <c r="N202" s="746">
        <f t="shared" si="68"/>
        <v>72765.267681476616</v>
      </c>
      <c r="O202" s="1333"/>
      <c r="P202" s="745">
        <f t="shared" ref="P202:AB202" si="69">$N43</f>
        <v>72765.267681476616</v>
      </c>
      <c r="Q202" s="744">
        <f t="shared" si="69"/>
        <v>72765.267681476616</v>
      </c>
      <c r="R202" s="743">
        <f t="shared" si="69"/>
        <v>72765.267681476616</v>
      </c>
      <c r="S202" s="743">
        <f t="shared" si="69"/>
        <v>72765.267681476616</v>
      </c>
      <c r="T202" s="743">
        <f t="shared" si="69"/>
        <v>72765.267681476616</v>
      </c>
      <c r="U202" s="743">
        <f t="shared" si="69"/>
        <v>72765.267681476616</v>
      </c>
      <c r="V202" s="743">
        <f t="shared" si="69"/>
        <v>72765.267681476616</v>
      </c>
      <c r="W202" s="743">
        <f t="shared" si="69"/>
        <v>72765.267681476616</v>
      </c>
      <c r="X202" s="743">
        <f t="shared" si="69"/>
        <v>72765.267681476616</v>
      </c>
      <c r="Y202" s="743">
        <f t="shared" si="69"/>
        <v>72765.267681476616</v>
      </c>
      <c r="Z202" s="742">
        <f t="shared" si="69"/>
        <v>72765.267681476616</v>
      </c>
      <c r="AA202" s="742">
        <f t="shared" si="69"/>
        <v>72765.267681476616</v>
      </c>
      <c r="AB202" s="741">
        <f t="shared" si="69"/>
        <v>72765.267681476616</v>
      </c>
      <c r="AC202" s="18"/>
      <c r="AD202" s="18"/>
    </row>
    <row r="203" spans="3:30" ht="20.100000000000001" customHeight="1">
      <c r="C203" s="13" t="e">
        <f>#REF!&amp;" Target"</f>
        <v>#REF!</v>
      </c>
      <c r="D203" s="318"/>
      <c r="E203" s="319" t="e">
        <f>#REF!</f>
        <v>#REF!</v>
      </c>
      <c r="F203" s="320" t="e">
        <f>#REF!</f>
        <v>#REF!</v>
      </c>
      <c r="G203" s="321" t="e">
        <f>#REF!</f>
        <v>#REF!</v>
      </c>
      <c r="H203" s="749" t="e">
        <f>#REF!</f>
        <v>#REF!</v>
      </c>
      <c r="I203" s="748" t="e">
        <f>#REF!</f>
        <v>#REF!</v>
      </c>
      <c r="J203" s="747" t="e">
        <f>#REF!</f>
        <v>#REF!</v>
      </c>
      <c r="K203" s="747" t="e">
        <f>#REF!</f>
        <v>#REF!</v>
      </c>
      <c r="L203" s="747" t="e">
        <f>#REF!</f>
        <v>#REF!</v>
      </c>
      <c r="M203" s="747" t="e">
        <f>#REF!</f>
        <v>#REF!</v>
      </c>
      <c r="N203" s="746" t="e">
        <f>#REF!</f>
        <v>#REF!</v>
      </c>
      <c r="O203" s="744"/>
      <c r="P203" s="743" t="e">
        <f>#REF!</f>
        <v>#REF!</v>
      </c>
      <c r="Q203" s="745" t="e">
        <f>#REF!</f>
        <v>#REF!</v>
      </c>
      <c r="R203" s="744" t="e">
        <f>#REF!</f>
        <v>#REF!</v>
      </c>
      <c r="S203" s="743" t="e">
        <f>#REF!</f>
        <v>#REF!</v>
      </c>
      <c r="T203" s="743" t="e">
        <f>#REF!</f>
        <v>#REF!</v>
      </c>
      <c r="U203" s="743" t="e">
        <f>#REF!</f>
        <v>#REF!</v>
      </c>
      <c r="V203" s="743" t="e">
        <f>#REF!</f>
        <v>#REF!</v>
      </c>
      <c r="W203" s="743" t="e">
        <f>#REF!</f>
        <v>#REF!</v>
      </c>
      <c r="X203" s="743" t="e">
        <f>#REF!</f>
        <v>#REF!</v>
      </c>
      <c r="Y203" s="743" t="e">
        <f>#REF!</f>
        <v>#REF!</v>
      </c>
      <c r="Z203" s="742" t="e">
        <f>#REF!</f>
        <v>#REF!</v>
      </c>
      <c r="AA203" s="742" t="e">
        <f>#REF!</f>
        <v>#REF!</v>
      </c>
      <c r="AB203" s="741" t="e">
        <f>#REF!</f>
        <v>#REF!</v>
      </c>
      <c r="AC203" s="18"/>
      <c r="AD203" s="18"/>
    </row>
    <row r="204" spans="3:30">
      <c r="C204" s="13" t="str">
        <f>C54&amp;" Target"</f>
        <v>% Competency gap closure Target</v>
      </c>
      <c r="D204" s="318"/>
      <c r="E204" s="319" t="str">
        <f>E54</f>
        <v>%</v>
      </c>
      <c r="F204" s="320" t="str">
        <f>F54</f>
        <v>ET</v>
      </c>
      <c r="G204" s="321" t="str">
        <f>G54</f>
        <v>&gt;</v>
      </c>
      <c r="H204" s="749">
        <f t="shared" ref="H204:N204" si="70">$N54</f>
        <v>0.70670454545454542</v>
      </c>
      <c r="I204" s="748">
        <f t="shared" si="70"/>
        <v>0.70670454545454542</v>
      </c>
      <c r="J204" s="747">
        <f t="shared" si="70"/>
        <v>0.70670454545454542</v>
      </c>
      <c r="K204" s="747">
        <f t="shared" si="70"/>
        <v>0.70670454545454542</v>
      </c>
      <c r="L204" s="747">
        <f t="shared" si="70"/>
        <v>0.70670454545454542</v>
      </c>
      <c r="M204" s="747">
        <f t="shared" si="70"/>
        <v>0.70670454545454542</v>
      </c>
      <c r="N204" s="746">
        <f t="shared" si="70"/>
        <v>0.70670454545454542</v>
      </c>
      <c r="O204" s="744"/>
      <c r="P204" s="743">
        <f t="shared" ref="P204:AB204" si="71">$N54</f>
        <v>0.70670454545454542</v>
      </c>
      <c r="Q204" s="745">
        <f t="shared" si="71"/>
        <v>0.70670454545454542</v>
      </c>
      <c r="R204" s="744">
        <f t="shared" si="71"/>
        <v>0.70670454545454542</v>
      </c>
      <c r="S204" s="743">
        <f t="shared" si="71"/>
        <v>0.70670454545454542</v>
      </c>
      <c r="T204" s="743">
        <f t="shared" si="71"/>
        <v>0.70670454545454542</v>
      </c>
      <c r="U204" s="743">
        <f t="shared" si="71"/>
        <v>0.70670454545454542</v>
      </c>
      <c r="V204" s="743">
        <f t="shared" si="71"/>
        <v>0.70670454545454542</v>
      </c>
      <c r="W204" s="743">
        <f t="shared" si="71"/>
        <v>0.70670454545454542</v>
      </c>
      <c r="X204" s="743">
        <f t="shared" si="71"/>
        <v>0.70670454545454542</v>
      </c>
      <c r="Y204" s="743">
        <f t="shared" si="71"/>
        <v>0.70670454545454542</v>
      </c>
      <c r="Z204" s="742">
        <f t="shared" si="71"/>
        <v>0.70670454545454542</v>
      </c>
      <c r="AA204" s="742">
        <f t="shared" si="71"/>
        <v>0.70670454545454542</v>
      </c>
      <c r="AB204" s="741">
        <f t="shared" si="71"/>
        <v>0.70670454545454542</v>
      </c>
      <c r="AC204" s="18"/>
      <c r="AD204" s="18"/>
    </row>
  </sheetData>
  <sheetProtection pivotTables="0"/>
  <protectedRanges>
    <protectedRange sqref="N153:AB163 N165:AB182 N192:AB204" name="Target"/>
    <protectedRange sqref="D5:D48 D50 D52:D53 D55" name="leading"/>
    <protectedRange sqref="N13:N14 H18:AB18 H52:O52 S52:U52 H12:AB12 H5:N11 R5:AB11 H15:N17 H26:AB26 H19:N25 R19:AB25 H33:AB33 H27:N32 R27:AB32 H44:AB44 H34:N43 R34:AB43 H53:P53 H45:N47 R45:AB47 H55:P55 R54:V54 H48:AB48 W49:AB49 R55:AB55 S13:AB17 R53:AB53 H50:P50 R50:AB50 W51:AB52" name="body"/>
    <protectedRange sqref="C2:D2" name="Title"/>
    <protectedRange sqref="R52" name="body_1"/>
    <protectedRange sqref="P52" name="body_6"/>
    <protectedRange sqref="AC33:AD33 AC26:AD26 AC44:AD48" name="body_4"/>
    <protectedRange sqref="O5:Q11" name="body_2"/>
    <protectedRange sqref="O19:Q25" name="body_8"/>
    <protectedRange sqref="Q29:Q30 Q27 O27 O29:O30" name="body_9"/>
    <protectedRange sqref="P27 O28:Q28 P29:P32" name="body_20"/>
    <protectedRange sqref="Q32" name="body_10"/>
    <protectedRange sqref="O31" name="body_22"/>
    <protectedRange sqref="Q31" name="body_23"/>
    <protectedRange sqref="O32" name="body_1_1"/>
    <protectedRange sqref="O43:Q43" name="body_5_2"/>
    <protectedRange sqref="O36:Q37 O39 O34:O35 Q34:Q35 O42:Q42 P38:Q39" name="body_4_6_1"/>
    <protectedRange sqref="O38" name="body_4_1_1_1"/>
    <protectedRange sqref="O40:Q40" name="body_4_2_1_1"/>
    <protectedRange sqref="O41:Q41" name="body_4_3_1_1"/>
    <protectedRange sqref="P34" name="body_4_4_1_1"/>
    <protectedRange sqref="P35" name="body_4_5_1_1"/>
    <protectedRange sqref="O45:Q47" name="body_11"/>
    <protectedRange sqref="Q50 Q52:Q55" name="body_12"/>
    <protectedRange sqref="AC5:AD25" name="body_14"/>
    <protectedRange sqref="AC27:AD30" name="body_17"/>
    <protectedRange sqref="AC31:AD32" name="body_19"/>
    <protectedRange sqref="AC43:AD43 AC34:AD41 AC42" name="body_21"/>
    <protectedRange sqref="AD42" name="body_3_1"/>
    <protectedRange sqref="AC49:AD53 AC55:AD55" name="body_25"/>
    <protectedRange sqref="O15:R17 P13:R14" name="body_13"/>
    <protectedRange sqref="D49" name="leading_1"/>
    <protectedRange sqref="H49:V49" name="body_3"/>
    <protectedRange sqref="D51" name="leading_1_1"/>
    <protectedRange sqref="H51:V51 V52" name="body_3_2"/>
  </protectedRanges>
  <mergeCells count="2">
    <mergeCell ref="AA60:AB60"/>
    <mergeCell ref="N80:R80"/>
  </mergeCells>
  <conditionalFormatting sqref="X34:AB34">
    <cfRule type="cellIs" dxfId="6629" priority="2454" stopIfTrue="1" operator="greaterThan">
      <formula>$N$34</formula>
    </cfRule>
    <cfRule type="cellIs" dxfId="6628" priority="2455" stopIfTrue="1" operator="lessThanOrEqual">
      <formula>$N$34</formula>
    </cfRule>
  </conditionalFormatting>
  <conditionalFormatting sqref="X35:AB35">
    <cfRule type="cellIs" dxfId="6627" priority="2458" stopIfTrue="1" operator="greaterThan">
      <formula>$N$35</formula>
    </cfRule>
    <cfRule type="cellIs" dxfId="6626" priority="2459" stopIfTrue="1" operator="lessThanOrEqual">
      <formula>$N$35</formula>
    </cfRule>
  </conditionalFormatting>
  <conditionalFormatting sqref="X39:AB39">
    <cfRule type="containsBlanks" priority="2281" stopIfTrue="1">
      <formula>LEN(TRIM(X39))=0</formula>
    </cfRule>
    <cfRule type="cellIs" dxfId="6625" priority="2462" stopIfTrue="1" operator="between">
      <formula>-$N$39</formula>
      <formula>$N$39</formula>
    </cfRule>
    <cfRule type="cellIs" dxfId="6624" priority="2463" stopIfTrue="1" operator="notBetween">
      <formula>-$N$39</formula>
      <formula>$N$39</formula>
    </cfRule>
  </conditionalFormatting>
  <conditionalFormatting sqref="X40:AB40">
    <cfRule type="cellIs" dxfId="6623" priority="2460" stopIfTrue="1" operator="greaterThan">
      <formula>$N$40</formula>
    </cfRule>
    <cfRule type="cellIs" dxfId="6622" priority="2461" stopIfTrue="1" operator="lessThanOrEqual">
      <formula>$N$40</formula>
    </cfRule>
  </conditionalFormatting>
  <conditionalFormatting sqref="X41:AB41">
    <cfRule type="containsBlanks" priority="2279" stopIfTrue="1">
      <formula>LEN(TRIM(X41))=0</formula>
    </cfRule>
    <cfRule type="cellIs" dxfId="6621" priority="2452" stopIfTrue="1" operator="greaterThan">
      <formula>$N$41</formula>
    </cfRule>
    <cfRule type="cellIs" dxfId="6620" priority="2453" stopIfTrue="1" operator="lessThanOrEqual">
      <formula>$N$41</formula>
    </cfRule>
  </conditionalFormatting>
  <conditionalFormatting sqref="X45:AB45">
    <cfRule type="containsBlanks" priority="2276" stopIfTrue="1">
      <formula>LEN(TRIM(X45))=0</formula>
    </cfRule>
    <cfRule type="cellIs" dxfId="6619" priority="2434" stopIfTrue="1" operator="greaterThanOrEqual">
      <formula>$N$45</formula>
    </cfRule>
    <cfRule type="cellIs" dxfId="6618" priority="2435" stopIfTrue="1" operator="lessThan">
      <formula>$N$45</formula>
    </cfRule>
  </conditionalFormatting>
  <conditionalFormatting sqref="X46:AB46">
    <cfRule type="containsBlanks" priority="2275" stopIfTrue="1">
      <formula>LEN(TRIM(X46))=0</formula>
    </cfRule>
    <cfRule type="cellIs" dxfId="6617" priority="2456" stopIfTrue="1" operator="greaterThan">
      <formula>$N$46</formula>
    </cfRule>
    <cfRule type="cellIs" dxfId="6616" priority="2457" stopIfTrue="1" operator="lessThanOrEqual">
      <formula>$N$46</formula>
    </cfRule>
  </conditionalFormatting>
  <conditionalFormatting sqref="X47:AB47">
    <cfRule type="containsBlanks" priority="2274" stopIfTrue="1">
      <formula>LEN(TRIM(X47))=0</formula>
    </cfRule>
    <cfRule type="cellIs" dxfId="6615" priority="2448" stopIfTrue="1" operator="greaterThanOrEqual">
      <formula>$N$47</formula>
    </cfRule>
    <cfRule type="cellIs" dxfId="6614" priority="2449" stopIfTrue="1" operator="lessThan">
      <formula>$N$47</formula>
    </cfRule>
  </conditionalFormatting>
  <conditionalFormatting sqref="W53:AB53">
    <cfRule type="containsBlanks" priority="2268" stopIfTrue="1">
      <formula>LEN(TRIM(W53))=0</formula>
    </cfRule>
    <cfRule type="cellIs" dxfId="6613" priority="2348" stopIfTrue="1" operator="lessThanOrEqual">
      <formula>$N$53</formula>
    </cfRule>
    <cfRule type="cellIs" dxfId="6612" priority="2349" stopIfTrue="1" operator="greaterThan">
      <formula>$N$53</formula>
    </cfRule>
  </conditionalFormatting>
  <conditionalFormatting sqref="W55:AB55">
    <cfRule type="containsBlanks" priority="2271" stopIfTrue="1">
      <formula>LEN(TRIM(W55))=0</formula>
    </cfRule>
    <cfRule type="cellIs" dxfId="6611" priority="2346" stopIfTrue="1" operator="lessThan">
      <formula>$N$55</formula>
    </cfRule>
    <cfRule type="cellIs" dxfId="6610" priority="2347" stopIfTrue="1" operator="greaterThanOrEqual">
      <formula>$N$55</formula>
    </cfRule>
  </conditionalFormatting>
  <conditionalFormatting sqref="W50:AB50">
    <cfRule type="containsBlanks" priority="2270" stopIfTrue="1">
      <formula>LEN(TRIM(W50))=0</formula>
    </cfRule>
    <cfRule type="cellIs" dxfId="6609" priority="2354" stopIfTrue="1" operator="greaterThanOrEqual">
      <formula>$N$50</formula>
    </cfRule>
    <cfRule type="cellIs" dxfId="6608" priority="2355" stopIfTrue="1" operator="lessThan">
      <formula>$N$50</formula>
    </cfRule>
  </conditionalFormatting>
  <conditionalFormatting sqref="X43:AB43">
    <cfRule type="containsBlanks" priority="2277" stopIfTrue="1">
      <formula>LEN(TRIM(X43))=0</formula>
    </cfRule>
    <cfRule type="cellIs" dxfId="6607" priority="2344" stopIfTrue="1" operator="lessThan">
      <formula>$N$43</formula>
    </cfRule>
    <cfRule type="cellIs" dxfId="6606" priority="2345" stopIfTrue="1" operator="greaterThanOrEqual">
      <formula>$N$43</formula>
    </cfRule>
  </conditionalFormatting>
  <conditionalFormatting sqref="X54:AB54">
    <cfRule type="containsBlanks" priority="2267" stopIfTrue="1">
      <formula>LEN(TRIM(X54))=0</formula>
    </cfRule>
    <cfRule type="cellIs" dxfId="6605" priority="2342" stopIfTrue="1" operator="lessThan">
      <formula>$N$54</formula>
    </cfRule>
    <cfRule type="cellIs" dxfId="6604" priority="2343" stopIfTrue="1" operator="greaterThanOrEqual">
      <formula>$N$54</formula>
    </cfRule>
  </conditionalFormatting>
  <conditionalFormatting sqref="X37:AB37">
    <cfRule type="containsBlanks" priority="2283" stopIfTrue="1">
      <formula>LEN(TRIM(X37))=0</formula>
    </cfRule>
    <cfRule type="cellIs" dxfId="6603" priority="2446" stopIfTrue="1" operator="greaterThanOrEqual">
      <formula>$N$37</formula>
    </cfRule>
    <cfRule type="cellIs" dxfId="6602" priority="2447" stopIfTrue="1" operator="lessThan">
      <formula>$N$37</formula>
    </cfRule>
  </conditionalFormatting>
  <conditionalFormatting sqref="X36:AB36">
    <cfRule type="containsBlanks" priority="2284" stopIfTrue="1">
      <formula>LEN(TRIM(X36))=0</formula>
    </cfRule>
    <cfRule type="cellIs" dxfId="6601" priority="2326" stopIfTrue="1" operator="lessThan">
      <formula>$N$36</formula>
    </cfRule>
    <cfRule type="cellIs" dxfId="6600" priority="2327" stopIfTrue="1" operator="greaterThanOrEqual">
      <formula>$N$36</formula>
    </cfRule>
  </conditionalFormatting>
  <conditionalFormatting sqref="X38:AB38">
    <cfRule type="containsBlanks" priority="2282" stopIfTrue="1">
      <formula>LEN(TRIM(X38))=0</formula>
    </cfRule>
    <cfRule type="cellIs" dxfId="6599" priority="2390" stopIfTrue="1" operator="greaterThanOrEqual">
      <formula>$N$38</formula>
    </cfRule>
    <cfRule type="cellIs" dxfId="6598" priority="2391" stopIfTrue="1" operator="lessThan">
      <formula>$N$38</formula>
    </cfRule>
  </conditionalFormatting>
  <conditionalFormatting sqref="X42:AB42">
    <cfRule type="containsBlanks" priority="2278" stopIfTrue="1">
      <formula>LEN(TRIM(X42))=0</formula>
    </cfRule>
    <cfRule type="cellIs" dxfId="6597" priority="2450" stopIfTrue="1" operator="greaterThan">
      <formula>$N$42</formula>
    </cfRule>
    <cfRule type="cellIs" dxfId="6596" priority="2451" stopIfTrue="1" operator="lessThanOrEqual">
      <formula>$N$42</formula>
    </cfRule>
  </conditionalFormatting>
  <conditionalFormatting sqref="X34:AB34">
    <cfRule type="containsBlanks" priority="2286" stopIfTrue="1">
      <formula>LEN(TRIM(X34))=0</formula>
    </cfRule>
  </conditionalFormatting>
  <conditionalFormatting sqref="X35:AB35">
    <cfRule type="containsBlanks" priority="2285" stopIfTrue="1">
      <formula>LEN(TRIM(X35))=0</formula>
    </cfRule>
  </conditionalFormatting>
  <conditionalFormatting sqref="X40:AB40">
    <cfRule type="containsBlanks" priority="2280" stopIfTrue="1">
      <formula>LEN(TRIM(X40))=0</formula>
    </cfRule>
  </conditionalFormatting>
  <conditionalFormatting sqref="Q39">
    <cfRule type="containsBlanks" priority="1928" stopIfTrue="1">
      <formula>LEN(TRIM(Q39))=0</formula>
    </cfRule>
    <cfRule type="cellIs" dxfId="6595" priority="1975" stopIfTrue="1" operator="greaterThan">
      <formula>$O$39</formula>
    </cfRule>
    <cfRule type="cellIs" dxfId="6594" priority="1976" stopIfTrue="1" operator="lessThanOrEqual">
      <formula>$O$39</formula>
    </cfRule>
  </conditionalFormatting>
  <conditionalFormatting sqref="Q45">
    <cfRule type="containsBlanks" priority="1926" stopIfTrue="1">
      <formula>LEN(TRIM(Q45))=0</formula>
    </cfRule>
    <cfRule type="cellIs" dxfId="6593" priority="1965" stopIfTrue="1" operator="greaterThanOrEqual">
      <formula>$O$45</formula>
    </cfRule>
    <cfRule type="cellIs" dxfId="6592" priority="1966" stopIfTrue="1" operator="lessThan">
      <formula>$O$45</formula>
    </cfRule>
  </conditionalFormatting>
  <conditionalFormatting sqref="Q46">
    <cfRule type="containsBlanks" priority="1925" stopIfTrue="1">
      <formula>LEN(TRIM(Q46))=0</formula>
    </cfRule>
    <cfRule type="cellIs" dxfId="6591" priority="1973" stopIfTrue="1" operator="greaterThan">
      <formula>$O$46</formula>
    </cfRule>
    <cfRule type="cellIs" dxfId="6590" priority="1974" stopIfTrue="1" operator="lessThanOrEqual">
      <formula>$O$46</formula>
    </cfRule>
  </conditionalFormatting>
  <conditionalFormatting sqref="Q47">
    <cfRule type="containsBlanks" priority="1924" stopIfTrue="1">
      <formula>LEN(TRIM(Q47))=0</formula>
    </cfRule>
    <cfRule type="cellIs" dxfId="6589" priority="1969" stopIfTrue="1" operator="greaterThanOrEqual">
      <formula>$O$47</formula>
    </cfRule>
    <cfRule type="cellIs" dxfId="6588" priority="1970" stopIfTrue="1" operator="lessThan">
      <formula>$O$47</formula>
    </cfRule>
  </conditionalFormatting>
  <conditionalFormatting sqref="Q21">
    <cfRule type="containsBlanks" priority="1938" stopIfTrue="1">
      <formula>LEN(TRIM(Q21))=0</formula>
    </cfRule>
    <cfRule type="cellIs" dxfId="6587" priority="1959" stopIfTrue="1" operator="lessThanOrEqual">
      <formula>$O$21</formula>
    </cfRule>
    <cfRule type="cellIs" dxfId="6586" priority="1960" stopIfTrue="1" operator="greaterThan">
      <formula>$O$21</formula>
    </cfRule>
  </conditionalFormatting>
  <conditionalFormatting sqref="Q22">
    <cfRule type="containsBlanks" priority="1937" stopIfTrue="1">
      <formula>LEN(TRIM(Q22))=0</formula>
    </cfRule>
    <cfRule type="cellIs" dxfId="6585" priority="1957" stopIfTrue="1" operator="lessThan">
      <formula>$O$22</formula>
    </cfRule>
    <cfRule type="cellIs" dxfId="6584" priority="1958" stopIfTrue="1" operator="greaterThanOrEqual">
      <formula>$O$22</formula>
    </cfRule>
  </conditionalFormatting>
  <conditionalFormatting sqref="Q23">
    <cfRule type="containsBlanks" priority="1936" stopIfTrue="1">
      <formula>LEN(TRIM(Q23))=0</formula>
    </cfRule>
    <cfRule type="cellIs" dxfId="6583" priority="1955" stopIfTrue="1" operator="lessThanOrEqual">
      <formula>$O$23</formula>
    </cfRule>
    <cfRule type="cellIs" dxfId="6582" priority="1956" stopIfTrue="1" operator="greaterThan">
      <formula>$O$23</formula>
    </cfRule>
  </conditionalFormatting>
  <conditionalFormatting sqref="Q24">
    <cfRule type="containsBlanks" priority="1935" stopIfTrue="1">
      <formula>LEN(TRIM(Q24))=0</formula>
    </cfRule>
    <cfRule type="cellIs" dxfId="6581" priority="1953" stopIfTrue="1" operator="lessThan">
      <formula>$O$24</formula>
    </cfRule>
    <cfRule type="cellIs" dxfId="6580" priority="1954" stopIfTrue="1" operator="greaterThanOrEqual">
      <formula>$O$24</formula>
    </cfRule>
  </conditionalFormatting>
  <conditionalFormatting sqref="Q19">
    <cfRule type="containsBlanks" priority="1940" stopIfTrue="1">
      <formula>LEN(TRIM(Q19))=0</formula>
    </cfRule>
    <cfRule type="cellIs" dxfId="6579" priority="1951" stopIfTrue="1" operator="lessThanOrEqual">
      <formula>$O$19</formula>
    </cfRule>
    <cfRule type="cellIs" dxfId="6578" priority="1952" stopIfTrue="1" operator="greaterThan">
      <formula>$O$19</formula>
    </cfRule>
  </conditionalFormatting>
  <conditionalFormatting sqref="Q20">
    <cfRule type="containsBlanks" priority="1939" stopIfTrue="1">
      <formula>LEN(TRIM(Q20))=0</formula>
    </cfRule>
    <cfRule type="cellIs" dxfId="6577" priority="1949" stopIfTrue="1" operator="lessThan">
      <formula>$O$20</formula>
    </cfRule>
    <cfRule type="cellIs" dxfId="6576" priority="1950" stopIfTrue="1" operator="greaterThanOrEqual">
      <formula>$O$20</formula>
    </cfRule>
  </conditionalFormatting>
  <conditionalFormatting sqref="Q30">
    <cfRule type="containsBlanks" priority="1932" stopIfTrue="1">
      <formula>LEN(TRIM(Q30))=0</formula>
    </cfRule>
    <cfRule type="cellIs" dxfId="6575" priority="1945" stopIfTrue="1" operator="greaterThanOrEqual">
      <formula>$O$30</formula>
    </cfRule>
    <cfRule type="cellIs" dxfId="6574" priority="1946" stopIfTrue="1" operator="lessThan">
      <formula>$O$30</formula>
    </cfRule>
  </conditionalFormatting>
  <conditionalFormatting sqref="Q29">
    <cfRule type="containsBlanks" priority="1933" stopIfTrue="1">
      <formula>LEN(TRIM(Q29))=0</formula>
    </cfRule>
    <cfRule type="cellIs" dxfId="6573" priority="1943" stopIfTrue="1" operator="greaterThanOrEqual">
      <formula>$O$29</formula>
    </cfRule>
    <cfRule type="cellIs" dxfId="6572" priority="1944" stopIfTrue="1" operator="lessThan">
      <formula>$O$29</formula>
    </cfRule>
  </conditionalFormatting>
  <conditionalFormatting sqref="Q27">
    <cfRule type="containsBlanks" priority="1934" stopIfTrue="1">
      <formula>LEN(TRIM(Q27))=0</formula>
    </cfRule>
    <cfRule type="cellIs" dxfId="6571" priority="1963" stopIfTrue="1" operator="greaterThanOrEqual">
      <formula>$O$27</formula>
    </cfRule>
    <cfRule type="cellIs" dxfId="6570" priority="1964" stopIfTrue="1" operator="lessThan">
      <formula>$O$27</formula>
    </cfRule>
  </conditionalFormatting>
  <conditionalFormatting sqref="Q25">
    <cfRule type="containsBlanks" priority="1921" stopIfTrue="1">
      <formula>LEN(TRIM(Q25))=0</formula>
    </cfRule>
    <cfRule type="cellIs" dxfId="6569" priority="1922" stopIfTrue="1" operator="lessThanOrEqual">
      <formula>$O$25</formula>
    </cfRule>
    <cfRule type="cellIs" dxfId="6568" priority="1923" stopIfTrue="1" operator="greaterThan">
      <formula>$O$25</formula>
    </cfRule>
  </conditionalFormatting>
  <conditionalFormatting sqref="Q32">
    <cfRule type="containsBlanks" priority="1918" stopIfTrue="1">
      <formula>LEN(TRIM(Q32))=0</formula>
    </cfRule>
    <cfRule type="cellIs" dxfId="6567" priority="1919" stopIfTrue="1" operator="greaterThanOrEqual">
      <formula>$O$32</formula>
    </cfRule>
    <cfRule type="cellIs" dxfId="6566" priority="1920" stopIfTrue="1" operator="lessThan">
      <formula>$O$32</formula>
    </cfRule>
  </conditionalFormatting>
  <conditionalFormatting sqref="Q5">
    <cfRule type="containsBlanks" priority="1915" stopIfTrue="1">
      <formula>LEN(TRIM(Q5))=0</formula>
    </cfRule>
    <cfRule type="cellIs" dxfId="6565" priority="1916" stopIfTrue="1" operator="lessThanOrEqual">
      <formula>$O5</formula>
    </cfRule>
    <cfRule type="cellIs" dxfId="6564" priority="1917" stopIfTrue="1" operator="greaterThan">
      <formula>$O5</formula>
    </cfRule>
  </conditionalFormatting>
  <conditionalFormatting sqref="Q6">
    <cfRule type="containsBlanks" priority="1912" stopIfTrue="1">
      <formula>LEN(TRIM(Q6))=0</formula>
    </cfRule>
    <cfRule type="cellIs" dxfId="6563" priority="1913" stopIfTrue="1" operator="lessThanOrEqual">
      <formula>$O6</formula>
    </cfRule>
    <cfRule type="cellIs" dxfId="6562" priority="1914" stopIfTrue="1" operator="greaterThan">
      <formula>$O6</formula>
    </cfRule>
  </conditionalFormatting>
  <conditionalFormatting sqref="Q11">
    <cfRule type="containsBlanks" priority="1909" stopIfTrue="1">
      <formula>LEN(TRIM(Q11))=0</formula>
    </cfRule>
    <cfRule type="cellIs" dxfId="6561" priority="1910" stopIfTrue="1" operator="lessThanOrEqual">
      <formula>$O$11</formula>
    </cfRule>
    <cfRule type="cellIs" dxfId="6560" priority="1911" stopIfTrue="1" operator="greaterThan">
      <formula>$O$11</formula>
    </cfRule>
  </conditionalFormatting>
  <conditionalFormatting sqref="Q7">
    <cfRule type="containsBlanks" priority="1903" stopIfTrue="1">
      <formula>LEN(TRIM(Q7))=0</formula>
    </cfRule>
    <cfRule type="cellIs" dxfId="6559" priority="1904" stopIfTrue="1" operator="lessThanOrEqual">
      <formula>$O7</formula>
    </cfRule>
    <cfRule type="cellIs" dxfId="6558" priority="1905" stopIfTrue="1" operator="greaterThan">
      <formula>$O7</formula>
    </cfRule>
  </conditionalFormatting>
  <conditionalFormatting sqref="Q9">
    <cfRule type="containsBlanks" priority="1900" stopIfTrue="1">
      <formula>LEN(TRIM(Q9))=0</formula>
    </cfRule>
    <cfRule type="cellIs" dxfId="6557" priority="1901" stopIfTrue="1" operator="greaterThanOrEqual">
      <formula>$B$9</formula>
    </cfRule>
    <cfRule type="cellIs" dxfId="6556" priority="1902" stopIfTrue="1" operator="lessThan">
      <formula>$B$9</formula>
    </cfRule>
  </conditionalFormatting>
  <conditionalFormatting sqref="Q16">
    <cfRule type="cellIs" dxfId="6555" priority="1898" stopIfTrue="1" operator="lessThanOrEqual">
      <formula>$O$16</formula>
    </cfRule>
    <cfRule type="cellIs" dxfId="6554" priority="1899" stopIfTrue="1" operator="greaterThan">
      <formula>$O$16</formula>
    </cfRule>
  </conditionalFormatting>
  <conditionalFormatting sqref="Q15">
    <cfRule type="cellIs" dxfId="6553" priority="1895" stopIfTrue="1" operator="lessThanOrEqual">
      <formula>$O$15</formula>
    </cfRule>
    <cfRule type="cellIs" dxfId="6552" priority="1896" stopIfTrue="1" operator="greaterThan">
      <formula>$O$15</formula>
    </cfRule>
  </conditionalFormatting>
  <conditionalFormatting sqref="Q13:Q14">
    <cfRule type="cellIs" dxfId="6551" priority="1892" stopIfTrue="1" operator="lessThanOrEqual">
      <formula>$O$13</formula>
    </cfRule>
    <cfRule type="cellIs" dxfId="6550" priority="1893" stopIfTrue="1" operator="greaterThan">
      <formula>$O$13</formula>
    </cfRule>
  </conditionalFormatting>
  <conditionalFormatting sqref="Q13:Q14">
    <cfRule type="containsBlanks" priority="1891" stopIfTrue="1">
      <formula>LEN(TRIM(Q13))=0</formula>
    </cfRule>
  </conditionalFormatting>
  <conditionalFormatting sqref="Q15">
    <cfRule type="containsBlanks" priority="1894" stopIfTrue="1">
      <formula>LEN(TRIM(Q15))=0</formula>
    </cfRule>
  </conditionalFormatting>
  <conditionalFormatting sqref="Q16">
    <cfRule type="containsBlanks" priority="1897" stopIfTrue="1">
      <formula>LEN(TRIM(Q16))=0</formula>
    </cfRule>
  </conditionalFormatting>
  <conditionalFormatting sqref="Q28">
    <cfRule type="containsBlanks" priority="1888" stopIfTrue="1">
      <formula>LEN(TRIM(Q28))=0</formula>
    </cfRule>
    <cfRule type="cellIs" dxfId="6549" priority="1889" stopIfTrue="1" operator="greaterThanOrEqual">
      <formula>$O$28</formula>
    </cfRule>
    <cfRule type="cellIs" dxfId="6548" priority="1890" stopIfTrue="1" operator="lessThan">
      <formula>$O$28</formula>
    </cfRule>
  </conditionalFormatting>
  <conditionalFormatting sqref="Q31">
    <cfRule type="containsBlanks" priority="1885" stopIfTrue="1">
      <formula>LEN(TRIM(Q31))=0</formula>
    </cfRule>
    <cfRule type="cellIs" dxfId="6547" priority="1886" stopIfTrue="1" operator="greaterThanOrEqual">
      <formula>$O$31</formula>
    </cfRule>
    <cfRule type="cellIs" dxfId="6546" priority="1887" stopIfTrue="1" operator="lessThan">
      <formula>$O$31</formula>
    </cfRule>
  </conditionalFormatting>
  <conditionalFormatting sqref="Q34">
    <cfRule type="cellIs" dxfId="6545" priority="1862" operator="greaterThan">
      <formula>$O$34</formula>
    </cfRule>
    <cfRule type="cellIs" dxfId="6544" priority="1863" operator="lessThanOrEqual">
      <formula>$O$34</formula>
    </cfRule>
  </conditionalFormatting>
  <conditionalFormatting sqref="Q35">
    <cfRule type="cellIs" dxfId="6543" priority="1861" stopIfTrue="1" operator="lessThanOrEqual">
      <formula>$O$35</formula>
    </cfRule>
  </conditionalFormatting>
  <conditionalFormatting sqref="Q35">
    <cfRule type="cellIs" dxfId="6542" priority="1860" stopIfTrue="1" operator="greaterThan">
      <formula>$O$35</formula>
    </cfRule>
  </conditionalFormatting>
  <conditionalFormatting sqref="Q36">
    <cfRule type="cellIs" dxfId="6541" priority="1859" stopIfTrue="1" operator="greaterThanOrEqual">
      <formula>$O$36</formula>
    </cfRule>
  </conditionalFormatting>
  <conditionalFormatting sqref="Q36">
    <cfRule type="cellIs" dxfId="6540" priority="1858" stopIfTrue="1" operator="lessThan">
      <formula>$O$36</formula>
    </cfRule>
  </conditionalFormatting>
  <conditionalFormatting sqref="Q37">
    <cfRule type="containsBlanks" priority="1853" stopIfTrue="1">
      <formula>LEN(TRIM(Q37))=0</formula>
    </cfRule>
    <cfRule type="cellIs" dxfId="6539" priority="1854" stopIfTrue="1" operator="greaterThanOrEqual">
      <formula>$O$37</formula>
    </cfRule>
    <cfRule type="cellIs" dxfId="6538" priority="1855" stopIfTrue="1" operator="lessThan">
      <formula>$O$37</formula>
    </cfRule>
  </conditionalFormatting>
  <conditionalFormatting sqref="Q38">
    <cfRule type="cellIs" dxfId="6537" priority="1852" stopIfTrue="1" operator="greaterThanOrEqual">
      <formula>$O$38</formula>
    </cfRule>
  </conditionalFormatting>
  <conditionalFormatting sqref="Q38">
    <cfRule type="cellIs" dxfId="6536" priority="1851" stopIfTrue="1" operator="lessThan">
      <formula>$O$38</formula>
    </cfRule>
  </conditionalFormatting>
  <conditionalFormatting sqref="Q40">
    <cfRule type="containsBlanks" priority="1848" stopIfTrue="1">
      <formula>LEN(TRIM(Q40))=0</formula>
    </cfRule>
    <cfRule type="cellIs" dxfId="6535" priority="1849" stopIfTrue="1" operator="lessThanOrEqual">
      <formula>$O$40</formula>
    </cfRule>
    <cfRule type="cellIs" dxfId="6534" priority="1850" stopIfTrue="1" operator="greaterThan">
      <formula>$O$40</formula>
    </cfRule>
  </conditionalFormatting>
  <conditionalFormatting sqref="Q41">
    <cfRule type="containsBlanks" priority="1845" stopIfTrue="1">
      <formula>LEN(TRIM(Q41))=0</formula>
    </cfRule>
    <cfRule type="cellIs" dxfId="6533" priority="1846" stopIfTrue="1" operator="lessThanOrEqual">
      <formula>$O$41</formula>
    </cfRule>
    <cfRule type="cellIs" dxfId="6532" priority="1847" stopIfTrue="1" operator="greaterThan">
      <formula>$O$41</formula>
    </cfRule>
  </conditionalFormatting>
  <conditionalFormatting sqref="Q42">
    <cfRule type="containsBlanks" priority="1842" stopIfTrue="1">
      <formula>LEN(TRIM(Q42))=0</formula>
    </cfRule>
    <cfRule type="cellIs" dxfId="6531" priority="1843" stopIfTrue="1" operator="lessThanOrEqual">
      <formula>$O$42</formula>
    </cfRule>
    <cfRule type="cellIs" dxfId="6530" priority="1844" stopIfTrue="1" operator="greaterThan">
      <formula>$O$42</formula>
    </cfRule>
  </conditionalFormatting>
  <conditionalFormatting sqref="Q43">
    <cfRule type="containsBlanks" priority="1836" stopIfTrue="1">
      <formula>LEN(TRIM(Q43))=0</formula>
    </cfRule>
    <cfRule type="cellIs" dxfId="6529" priority="1837" stopIfTrue="1" operator="greaterThanOrEqual">
      <formula>$O$43</formula>
    </cfRule>
    <cfRule type="cellIs" dxfId="6528" priority="1838" stopIfTrue="1" operator="lessThan">
      <formula>$O$43</formula>
    </cfRule>
  </conditionalFormatting>
  <conditionalFormatting sqref="Q8">
    <cfRule type="containsBlanks" priority="1906" stopIfTrue="1">
      <formula>LEN(TRIM(Q8))=0</formula>
    </cfRule>
    <cfRule type="cellIs" dxfId="6527" priority="1907" stopIfTrue="1" operator="lessThanOrEqual">
      <formula>$O$8</formula>
    </cfRule>
    <cfRule type="cellIs" dxfId="6526" priority="1908" stopIfTrue="1" operator="greaterThan">
      <formula>$O$8</formula>
    </cfRule>
  </conditionalFormatting>
  <conditionalFormatting sqref="Q10">
    <cfRule type="containsBlanks" priority="1828" stopIfTrue="1">
      <formula>LEN(TRIM(Q10))=0</formula>
    </cfRule>
    <cfRule type="cellIs" dxfId="6525" priority="1829" stopIfTrue="1" operator="lessThanOrEqual">
      <formula>$O10</formula>
    </cfRule>
    <cfRule type="cellIs" dxfId="6524" priority="1830" stopIfTrue="1" operator="greaterThan">
      <formula>$O10</formula>
    </cfRule>
  </conditionalFormatting>
  <conditionalFormatting sqref="R5">
    <cfRule type="containsBlanks" priority="1480" stopIfTrue="1">
      <formula>LEN(TRIM(R5))=0</formula>
    </cfRule>
    <cfRule type="cellIs" dxfId="6523" priority="1481" stopIfTrue="1" operator="lessThanOrEqual">
      <formula>$O5</formula>
    </cfRule>
    <cfRule type="cellIs" dxfId="6522" priority="1482" stopIfTrue="1" operator="greaterThan">
      <formula>$O5</formula>
    </cfRule>
  </conditionalFormatting>
  <conditionalFormatting sqref="R6">
    <cfRule type="containsBlanks" priority="1477" stopIfTrue="1">
      <formula>LEN(TRIM(R6))=0</formula>
    </cfRule>
    <cfRule type="cellIs" dxfId="6521" priority="1478" stopIfTrue="1" operator="lessThanOrEqual">
      <formula>$O6</formula>
    </cfRule>
    <cfRule type="cellIs" dxfId="6520" priority="1479" stopIfTrue="1" operator="greaterThan">
      <formula>$O6</formula>
    </cfRule>
  </conditionalFormatting>
  <conditionalFormatting sqref="R11">
    <cfRule type="containsBlanks" priority="1474" stopIfTrue="1">
      <formula>LEN(TRIM(R11))=0</formula>
    </cfRule>
    <cfRule type="cellIs" dxfId="6519" priority="1475" stopIfTrue="1" operator="lessThanOrEqual">
      <formula>$O$11</formula>
    </cfRule>
    <cfRule type="cellIs" dxfId="6518" priority="1476" stopIfTrue="1" operator="greaterThan">
      <formula>$O$11</formula>
    </cfRule>
  </conditionalFormatting>
  <conditionalFormatting sqref="R7">
    <cfRule type="containsBlanks" priority="1468" stopIfTrue="1">
      <formula>LEN(TRIM(R7))=0</formula>
    </cfRule>
    <cfRule type="cellIs" dxfId="6517" priority="1469" stopIfTrue="1" operator="lessThanOrEqual">
      <formula>$O7</formula>
    </cfRule>
    <cfRule type="cellIs" dxfId="6516" priority="1470" stopIfTrue="1" operator="greaterThan">
      <formula>$O7</formula>
    </cfRule>
  </conditionalFormatting>
  <conditionalFormatting sqref="R8">
    <cfRule type="containsBlanks" priority="1471" stopIfTrue="1">
      <formula>LEN(TRIM(R8))=0</formula>
    </cfRule>
    <cfRule type="cellIs" dxfId="6515" priority="1472" stopIfTrue="1" operator="lessThanOrEqual">
      <formula>$O$8</formula>
    </cfRule>
    <cfRule type="cellIs" dxfId="6514" priority="1473" stopIfTrue="1" operator="greaterThan">
      <formula>$O$8</formula>
    </cfRule>
  </conditionalFormatting>
  <conditionalFormatting sqref="R10">
    <cfRule type="containsBlanks" priority="1462" stopIfTrue="1">
      <formula>LEN(TRIM(R10))=0</formula>
    </cfRule>
    <cfRule type="cellIs" dxfId="6513" priority="1463" stopIfTrue="1" operator="lessThanOrEqual">
      <formula>$O10</formula>
    </cfRule>
    <cfRule type="cellIs" dxfId="6512" priority="1464" stopIfTrue="1" operator="greaterThan">
      <formula>$O10</formula>
    </cfRule>
  </conditionalFormatting>
  <conditionalFormatting sqref="S5">
    <cfRule type="containsBlanks" priority="1459" stopIfTrue="1">
      <formula>LEN(TRIM(S5))=0</formula>
    </cfRule>
    <cfRule type="cellIs" dxfId="6511" priority="1460" stopIfTrue="1" operator="lessThanOrEqual">
      <formula>$O5</formula>
    </cfRule>
    <cfRule type="cellIs" dxfId="6510" priority="1461" stopIfTrue="1" operator="greaterThan">
      <formula>$O5</formula>
    </cfRule>
  </conditionalFormatting>
  <conditionalFormatting sqref="S6">
    <cfRule type="containsBlanks" priority="1456" stopIfTrue="1">
      <formula>LEN(TRIM(S6))=0</formula>
    </cfRule>
    <cfRule type="cellIs" dxfId="6509" priority="1457" stopIfTrue="1" operator="lessThanOrEqual">
      <formula>$O6</formula>
    </cfRule>
    <cfRule type="cellIs" dxfId="6508" priority="1458" stopIfTrue="1" operator="greaterThan">
      <formula>$O6</formula>
    </cfRule>
  </conditionalFormatting>
  <conditionalFormatting sqref="S11">
    <cfRule type="containsBlanks" priority="1453" stopIfTrue="1">
      <formula>LEN(TRIM(S11))=0</formula>
    </cfRule>
    <cfRule type="cellIs" dxfId="6507" priority="1454" stopIfTrue="1" operator="lessThanOrEqual">
      <formula>$O$11</formula>
    </cfRule>
    <cfRule type="cellIs" dxfId="6506" priority="1455" stopIfTrue="1" operator="greaterThan">
      <formula>$O$11</formula>
    </cfRule>
  </conditionalFormatting>
  <conditionalFormatting sqref="S7">
    <cfRule type="containsBlanks" priority="1447" stopIfTrue="1">
      <formula>LEN(TRIM(S7))=0</formula>
    </cfRule>
    <cfRule type="cellIs" dxfId="6505" priority="1448" stopIfTrue="1" operator="lessThanOrEqual">
      <formula>$O7</formula>
    </cfRule>
    <cfRule type="cellIs" dxfId="6504" priority="1449" stopIfTrue="1" operator="greaterThan">
      <formula>$O7</formula>
    </cfRule>
  </conditionalFormatting>
  <conditionalFormatting sqref="S8">
    <cfRule type="containsBlanks" priority="1450" stopIfTrue="1">
      <formula>LEN(TRIM(S8))=0</formula>
    </cfRule>
    <cfRule type="cellIs" dxfId="6503" priority="1451" stopIfTrue="1" operator="lessThanOrEqual">
      <formula>$O$8</formula>
    </cfRule>
    <cfRule type="cellIs" dxfId="6502" priority="1452" stopIfTrue="1" operator="greaterThan">
      <formula>$O$8</formula>
    </cfRule>
  </conditionalFormatting>
  <conditionalFormatting sqref="S10">
    <cfRule type="containsBlanks" priority="1441" stopIfTrue="1">
      <formula>LEN(TRIM(S10))=0</formula>
    </cfRule>
    <cfRule type="cellIs" dxfId="6501" priority="1442" stopIfTrue="1" operator="lessThanOrEqual">
      <formula>$O10</formula>
    </cfRule>
    <cfRule type="cellIs" dxfId="6500" priority="1443" stopIfTrue="1" operator="greaterThan">
      <formula>$O10</formula>
    </cfRule>
  </conditionalFormatting>
  <conditionalFormatting sqref="X5">
    <cfRule type="containsBlanks" priority="1354" stopIfTrue="1">
      <formula>LEN(TRIM(X5))=0</formula>
    </cfRule>
    <cfRule type="cellIs" dxfId="6499" priority="1355" stopIfTrue="1" operator="lessThanOrEqual">
      <formula>$O5</formula>
    </cfRule>
    <cfRule type="cellIs" dxfId="6498" priority="1356" stopIfTrue="1" operator="greaterThan">
      <formula>$O5</formula>
    </cfRule>
  </conditionalFormatting>
  <conditionalFormatting sqref="X6">
    <cfRule type="containsBlanks" priority="1351" stopIfTrue="1">
      <formula>LEN(TRIM(X6))=0</formula>
    </cfRule>
    <cfRule type="cellIs" dxfId="6497" priority="1352" stopIfTrue="1" operator="lessThanOrEqual">
      <formula>$O6</formula>
    </cfRule>
    <cfRule type="cellIs" dxfId="6496" priority="1353" stopIfTrue="1" operator="greaterThan">
      <formula>$O6</formula>
    </cfRule>
  </conditionalFormatting>
  <conditionalFormatting sqref="X11">
    <cfRule type="containsBlanks" priority="1348" stopIfTrue="1">
      <formula>LEN(TRIM(X11))=0</formula>
    </cfRule>
    <cfRule type="cellIs" dxfId="6495" priority="1349" stopIfTrue="1" operator="lessThanOrEqual">
      <formula>$O$11</formula>
    </cfRule>
    <cfRule type="cellIs" dxfId="6494" priority="1350" stopIfTrue="1" operator="greaterThan">
      <formula>$O$11</formula>
    </cfRule>
  </conditionalFormatting>
  <conditionalFormatting sqref="X7">
    <cfRule type="containsBlanks" priority="1342" stopIfTrue="1">
      <formula>LEN(TRIM(X7))=0</formula>
    </cfRule>
    <cfRule type="cellIs" dxfId="6493" priority="1343" stopIfTrue="1" operator="lessThanOrEqual">
      <formula>$O7</formula>
    </cfRule>
    <cfRule type="cellIs" dxfId="6492" priority="1344" stopIfTrue="1" operator="greaterThan">
      <formula>$O7</formula>
    </cfRule>
  </conditionalFormatting>
  <conditionalFormatting sqref="X9">
    <cfRule type="containsBlanks" priority="1339" stopIfTrue="1">
      <formula>LEN(TRIM(X9))=0</formula>
    </cfRule>
    <cfRule type="cellIs" dxfId="6491" priority="1340" stopIfTrue="1" operator="greaterThanOrEqual">
      <formula>$O$9</formula>
    </cfRule>
    <cfRule type="cellIs" dxfId="6490" priority="1341" stopIfTrue="1" operator="lessThan">
      <formula>$O$9</formula>
    </cfRule>
  </conditionalFormatting>
  <conditionalFormatting sqref="X8">
    <cfRule type="containsBlanks" priority="1345" stopIfTrue="1">
      <formula>LEN(TRIM(X8))=0</formula>
    </cfRule>
    <cfRule type="cellIs" dxfId="6489" priority="1346" stopIfTrue="1" operator="lessThanOrEqual">
      <formula>$O$8</formula>
    </cfRule>
    <cfRule type="cellIs" dxfId="6488" priority="1347" stopIfTrue="1" operator="greaterThan">
      <formula>$O$8</formula>
    </cfRule>
  </conditionalFormatting>
  <conditionalFormatting sqref="X10">
    <cfRule type="containsBlanks" priority="1336" stopIfTrue="1">
      <formula>LEN(TRIM(X10))=0</formula>
    </cfRule>
    <cfRule type="cellIs" dxfId="6487" priority="1337" stopIfTrue="1" operator="lessThanOrEqual">
      <formula>$O10</formula>
    </cfRule>
    <cfRule type="cellIs" dxfId="6486" priority="1338" stopIfTrue="1" operator="greaterThan">
      <formula>$O10</formula>
    </cfRule>
  </conditionalFormatting>
  <conditionalFormatting sqref="Y5">
    <cfRule type="containsBlanks" priority="1333" stopIfTrue="1">
      <formula>LEN(TRIM(Y5))=0</formula>
    </cfRule>
    <cfRule type="cellIs" dxfId="6485" priority="1334" stopIfTrue="1" operator="lessThanOrEqual">
      <formula>$O5</formula>
    </cfRule>
    <cfRule type="cellIs" dxfId="6484" priority="1335" stopIfTrue="1" operator="greaterThan">
      <formula>$O5</formula>
    </cfRule>
  </conditionalFormatting>
  <conditionalFormatting sqref="Y6">
    <cfRule type="containsBlanks" priority="1330" stopIfTrue="1">
      <formula>LEN(TRIM(Y6))=0</formula>
    </cfRule>
    <cfRule type="cellIs" dxfId="6483" priority="1331" stopIfTrue="1" operator="lessThanOrEqual">
      <formula>$O6</formula>
    </cfRule>
    <cfRule type="cellIs" dxfId="6482" priority="1332" stopIfTrue="1" operator="greaterThan">
      <formula>$O6</formula>
    </cfRule>
  </conditionalFormatting>
  <conditionalFormatting sqref="Y11">
    <cfRule type="containsBlanks" priority="1327" stopIfTrue="1">
      <formula>LEN(TRIM(Y11))=0</formula>
    </cfRule>
    <cfRule type="cellIs" dxfId="6481" priority="1328" stopIfTrue="1" operator="lessThanOrEqual">
      <formula>$O$11</formula>
    </cfRule>
    <cfRule type="cellIs" dxfId="6480" priority="1329" stopIfTrue="1" operator="greaterThan">
      <formula>$O$11</formula>
    </cfRule>
  </conditionalFormatting>
  <conditionalFormatting sqref="Y7">
    <cfRule type="containsBlanks" priority="1321" stopIfTrue="1">
      <formula>LEN(TRIM(Y7))=0</formula>
    </cfRule>
    <cfRule type="cellIs" dxfId="6479" priority="1322" stopIfTrue="1" operator="lessThanOrEqual">
      <formula>$O7</formula>
    </cfRule>
    <cfRule type="cellIs" dxfId="6478" priority="1323" stopIfTrue="1" operator="greaterThan">
      <formula>$O7</formula>
    </cfRule>
  </conditionalFormatting>
  <conditionalFormatting sqref="Y9">
    <cfRule type="containsBlanks" priority="1318" stopIfTrue="1">
      <formula>LEN(TRIM(Y9))=0</formula>
    </cfRule>
    <cfRule type="cellIs" dxfId="6477" priority="1319" stopIfTrue="1" operator="greaterThanOrEqual">
      <formula>$O$9</formula>
    </cfRule>
    <cfRule type="cellIs" dxfId="6476" priority="1320" stopIfTrue="1" operator="lessThan">
      <formula>$O$9</formula>
    </cfRule>
  </conditionalFormatting>
  <conditionalFormatting sqref="Y8">
    <cfRule type="containsBlanks" priority="1324" stopIfTrue="1">
      <formula>LEN(TRIM(Y8))=0</formula>
    </cfRule>
    <cfRule type="cellIs" dxfId="6475" priority="1325" stopIfTrue="1" operator="lessThanOrEqual">
      <formula>$O$8</formula>
    </cfRule>
    <cfRule type="cellIs" dxfId="6474" priority="1326" stopIfTrue="1" operator="greaterThan">
      <formula>$O$8</formula>
    </cfRule>
  </conditionalFormatting>
  <conditionalFormatting sqref="Y10">
    <cfRule type="containsBlanks" priority="1315" stopIfTrue="1">
      <formula>LEN(TRIM(Y10))=0</formula>
    </cfRule>
    <cfRule type="cellIs" dxfId="6473" priority="1316" stopIfTrue="1" operator="lessThanOrEqual">
      <formula>$O10</formula>
    </cfRule>
    <cfRule type="cellIs" dxfId="6472" priority="1317" stopIfTrue="1" operator="greaterThan">
      <formula>$O10</formula>
    </cfRule>
  </conditionalFormatting>
  <conditionalFormatting sqref="Z5">
    <cfRule type="containsBlanks" priority="1312" stopIfTrue="1">
      <formula>LEN(TRIM(Z5))=0</formula>
    </cfRule>
    <cfRule type="cellIs" dxfId="6471" priority="1313" stopIfTrue="1" operator="lessThanOrEqual">
      <formula>$O5</formula>
    </cfRule>
    <cfRule type="cellIs" dxfId="6470" priority="1314" stopIfTrue="1" operator="greaterThan">
      <formula>$O5</formula>
    </cfRule>
  </conditionalFormatting>
  <conditionalFormatting sqref="Z6">
    <cfRule type="containsBlanks" priority="1309" stopIfTrue="1">
      <formula>LEN(TRIM(Z6))=0</formula>
    </cfRule>
    <cfRule type="cellIs" dxfId="6469" priority="1310" stopIfTrue="1" operator="lessThanOrEqual">
      <formula>$O6</formula>
    </cfRule>
    <cfRule type="cellIs" dxfId="6468" priority="1311" stopIfTrue="1" operator="greaterThan">
      <formula>$O6</formula>
    </cfRule>
  </conditionalFormatting>
  <conditionalFormatting sqref="Z11">
    <cfRule type="containsBlanks" priority="1306" stopIfTrue="1">
      <formula>LEN(TRIM(Z11))=0</formula>
    </cfRule>
    <cfRule type="cellIs" dxfId="6467" priority="1307" stopIfTrue="1" operator="lessThanOrEqual">
      <formula>$O$11</formula>
    </cfRule>
    <cfRule type="cellIs" dxfId="6466" priority="1308" stopIfTrue="1" operator="greaterThan">
      <formula>$O$11</formula>
    </cfRule>
  </conditionalFormatting>
  <conditionalFormatting sqref="Z7">
    <cfRule type="containsBlanks" priority="1300" stopIfTrue="1">
      <formula>LEN(TRIM(Z7))=0</formula>
    </cfRule>
    <cfRule type="cellIs" dxfId="6465" priority="1301" stopIfTrue="1" operator="lessThanOrEqual">
      <formula>$O7</formula>
    </cfRule>
    <cfRule type="cellIs" dxfId="6464" priority="1302" stopIfTrue="1" operator="greaterThan">
      <formula>$O7</formula>
    </cfRule>
  </conditionalFormatting>
  <conditionalFormatting sqref="Z9">
    <cfRule type="containsBlanks" priority="1297" stopIfTrue="1">
      <formula>LEN(TRIM(Z9))=0</formula>
    </cfRule>
    <cfRule type="cellIs" dxfId="6463" priority="1298" stopIfTrue="1" operator="greaterThanOrEqual">
      <formula>$O$9</formula>
    </cfRule>
    <cfRule type="cellIs" dxfId="6462" priority="1299" stopIfTrue="1" operator="lessThan">
      <formula>$O$9</formula>
    </cfRule>
  </conditionalFormatting>
  <conditionalFormatting sqref="Z8">
    <cfRule type="containsBlanks" priority="1303" stopIfTrue="1">
      <formula>LEN(TRIM(Z8))=0</formula>
    </cfRule>
    <cfRule type="cellIs" dxfId="6461" priority="1304" stopIfTrue="1" operator="lessThanOrEqual">
      <formula>$O$8</formula>
    </cfRule>
    <cfRule type="cellIs" dxfId="6460" priority="1305" stopIfTrue="1" operator="greaterThan">
      <formula>$O$8</formula>
    </cfRule>
  </conditionalFormatting>
  <conditionalFormatting sqref="Z10">
    <cfRule type="containsBlanks" priority="1294" stopIfTrue="1">
      <formula>LEN(TRIM(Z10))=0</formula>
    </cfRule>
    <cfRule type="cellIs" dxfId="6459" priority="1295" stopIfTrue="1" operator="lessThanOrEqual">
      <formula>$O10</formula>
    </cfRule>
    <cfRule type="cellIs" dxfId="6458" priority="1296" stopIfTrue="1" operator="greaterThan">
      <formula>$O10</formula>
    </cfRule>
  </conditionalFormatting>
  <conditionalFormatting sqref="AA5">
    <cfRule type="containsBlanks" priority="1291" stopIfTrue="1">
      <formula>LEN(TRIM(AA5))=0</formula>
    </cfRule>
    <cfRule type="cellIs" dxfId="6457" priority="1292" stopIfTrue="1" operator="lessThanOrEqual">
      <formula>$O5</formula>
    </cfRule>
    <cfRule type="cellIs" dxfId="6456" priority="1293" stopIfTrue="1" operator="greaterThan">
      <formula>$O5</formula>
    </cfRule>
  </conditionalFormatting>
  <conditionalFormatting sqref="AA6">
    <cfRule type="containsBlanks" priority="1288" stopIfTrue="1">
      <formula>LEN(TRIM(AA6))=0</formula>
    </cfRule>
    <cfRule type="cellIs" dxfId="6455" priority="1289" stopIfTrue="1" operator="lessThanOrEqual">
      <formula>$O6</formula>
    </cfRule>
    <cfRule type="cellIs" dxfId="6454" priority="1290" stopIfTrue="1" operator="greaterThan">
      <formula>$O6</formula>
    </cfRule>
  </conditionalFormatting>
  <conditionalFormatting sqref="AA11">
    <cfRule type="containsBlanks" priority="1285" stopIfTrue="1">
      <formula>LEN(TRIM(AA11))=0</formula>
    </cfRule>
    <cfRule type="cellIs" dxfId="6453" priority="1286" stopIfTrue="1" operator="lessThanOrEqual">
      <formula>$O$11</formula>
    </cfRule>
    <cfRule type="cellIs" dxfId="6452" priority="1287" stopIfTrue="1" operator="greaterThan">
      <formula>$O$11</formula>
    </cfRule>
  </conditionalFormatting>
  <conditionalFormatting sqref="AA7">
    <cfRule type="containsBlanks" priority="1279" stopIfTrue="1">
      <formula>LEN(TRIM(AA7))=0</formula>
    </cfRule>
    <cfRule type="cellIs" dxfId="6451" priority="1280" stopIfTrue="1" operator="lessThanOrEqual">
      <formula>$O7</formula>
    </cfRule>
    <cfRule type="cellIs" dxfId="6450" priority="1281" stopIfTrue="1" operator="greaterThan">
      <formula>$O7</formula>
    </cfRule>
  </conditionalFormatting>
  <conditionalFormatting sqref="AA9">
    <cfRule type="containsBlanks" priority="1276" stopIfTrue="1">
      <formula>LEN(TRIM(AA9))=0</formula>
    </cfRule>
    <cfRule type="cellIs" dxfId="6449" priority="1277" stopIfTrue="1" operator="greaterThanOrEqual">
      <formula>$O$9</formula>
    </cfRule>
    <cfRule type="cellIs" dxfId="6448" priority="1278" stopIfTrue="1" operator="lessThan">
      <formula>$O$9</formula>
    </cfRule>
  </conditionalFormatting>
  <conditionalFormatting sqref="AA8">
    <cfRule type="containsBlanks" priority="1282" stopIfTrue="1">
      <formula>LEN(TRIM(AA8))=0</formula>
    </cfRule>
    <cfRule type="cellIs" dxfId="6447" priority="1283" stopIfTrue="1" operator="lessThanOrEqual">
      <formula>$O$8</formula>
    </cfRule>
    <cfRule type="cellIs" dxfId="6446" priority="1284" stopIfTrue="1" operator="greaterThan">
      <formula>$O$8</formula>
    </cfRule>
  </conditionalFormatting>
  <conditionalFormatting sqref="AA10">
    <cfRule type="containsBlanks" priority="1273" stopIfTrue="1">
      <formula>LEN(TRIM(AA10))=0</formula>
    </cfRule>
    <cfRule type="cellIs" dxfId="6445" priority="1274" stopIfTrue="1" operator="lessThanOrEqual">
      <formula>$O10</formula>
    </cfRule>
    <cfRule type="cellIs" dxfId="6444" priority="1275" stopIfTrue="1" operator="greaterThan">
      <formula>$O10</formula>
    </cfRule>
  </conditionalFormatting>
  <conditionalFormatting sqref="AB5">
    <cfRule type="containsBlanks" priority="1270" stopIfTrue="1">
      <formula>LEN(TRIM(AB5))=0</formula>
    </cfRule>
    <cfRule type="cellIs" dxfId="6443" priority="1271" stopIfTrue="1" operator="lessThanOrEqual">
      <formula>$O5</formula>
    </cfRule>
    <cfRule type="cellIs" dxfId="6442" priority="1272" stopIfTrue="1" operator="greaterThan">
      <formula>$O5</formula>
    </cfRule>
  </conditionalFormatting>
  <conditionalFormatting sqref="AB6">
    <cfRule type="containsBlanks" priority="1267" stopIfTrue="1">
      <formula>LEN(TRIM(AB6))=0</formula>
    </cfRule>
    <cfRule type="cellIs" dxfId="6441" priority="1268" stopIfTrue="1" operator="lessThanOrEqual">
      <formula>$O6</formula>
    </cfRule>
    <cfRule type="cellIs" dxfId="6440" priority="1269" stopIfTrue="1" operator="greaterThan">
      <formula>$O6</formula>
    </cfRule>
  </conditionalFormatting>
  <conditionalFormatting sqref="AB11">
    <cfRule type="containsBlanks" priority="1264" stopIfTrue="1">
      <formula>LEN(TRIM(AB11))=0</formula>
    </cfRule>
    <cfRule type="cellIs" dxfId="6439" priority="1265" stopIfTrue="1" operator="lessThanOrEqual">
      <formula>$O$11</formula>
    </cfRule>
    <cfRule type="cellIs" dxfId="6438" priority="1266" stopIfTrue="1" operator="greaterThan">
      <formula>$O$11</formula>
    </cfRule>
  </conditionalFormatting>
  <conditionalFormatting sqref="AB7">
    <cfRule type="containsBlanks" priority="1258" stopIfTrue="1">
      <formula>LEN(TRIM(AB7))=0</formula>
    </cfRule>
    <cfRule type="cellIs" dxfId="6437" priority="1259" stopIfTrue="1" operator="lessThanOrEqual">
      <formula>$O7</formula>
    </cfRule>
    <cfRule type="cellIs" dxfId="6436" priority="1260" stopIfTrue="1" operator="greaterThan">
      <formula>$O7</formula>
    </cfRule>
  </conditionalFormatting>
  <conditionalFormatting sqref="AB9">
    <cfRule type="containsBlanks" priority="1255" stopIfTrue="1">
      <formula>LEN(TRIM(AB9))=0</formula>
    </cfRule>
    <cfRule type="cellIs" dxfId="6435" priority="1256" stopIfTrue="1" operator="greaterThanOrEqual">
      <formula>$O$9</formula>
    </cfRule>
    <cfRule type="cellIs" dxfId="6434" priority="1257" stopIfTrue="1" operator="lessThan">
      <formula>$O$9</formula>
    </cfRule>
  </conditionalFormatting>
  <conditionalFormatting sqref="AB8">
    <cfRule type="containsBlanks" priority="1261" stopIfTrue="1">
      <formula>LEN(TRIM(AB8))=0</formula>
    </cfRule>
    <cfRule type="cellIs" dxfId="6433" priority="1262" stopIfTrue="1" operator="lessThanOrEqual">
      <formula>$O$8</formula>
    </cfRule>
    <cfRule type="cellIs" dxfId="6432" priority="1263" stopIfTrue="1" operator="greaterThan">
      <formula>$O$8</formula>
    </cfRule>
  </conditionalFormatting>
  <conditionalFormatting sqref="AB10">
    <cfRule type="containsBlanks" priority="1252" stopIfTrue="1">
      <formula>LEN(TRIM(AB10))=0</formula>
    </cfRule>
    <cfRule type="cellIs" dxfId="6431" priority="1253" stopIfTrue="1" operator="lessThanOrEqual">
      <formula>$O10</formula>
    </cfRule>
    <cfRule type="cellIs" dxfId="6430" priority="1254" stopIfTrue="1" operator="greaterThan">
      <formula>$O10</formula>
    </cfRule>
  </conditionalFormatting>
  <conditionalFormatting sqref="R16">
    <cfRule type="cellIs" dxfId="6429" priority="1250" stopIfTrue="1" operator="lessThanOrEqual">
      <formula>$O$16</formula>
    </cfRule>
    <cfRule type="cellIs" dxfId="6428" priority="1251" stopIfTrue="1" operator="greaterThan">
      <formula>$O$16</formula>
    </cfRule>
  </conditionalFormatting>
  <conditionalFormatting sqref="R15">
    <cfRule type="cellIs" dxfId="6427" priority="1247" stopIfTrue="1" operator="lessThanOrEqual">
      <formula>$O$15</formula>
    </cfRule>
    <cfRule type="cellIs" dxfId="6426" priority="1248" stopIfTrue="1" operator="greaterThan">
      <formula>$O$15</formula>
    </cfRule>
  </conditionalFormatting>
  <conditionalFormatting sqref="R13:R14">
    <cfRule type="cellIs" dxfId="6425" priority="1244" stopIfTrue="1" operator="lessThanOrEqual">
      <formula>$O$13</formula>
    </cfRule>
    <cfRule type="cellIs" dxfId="6424" priority="1245" stopIfTrue="1" operator="greaterThan">
      <formula>$O$13</formula>
    </cfRule>
  </conditionalFormatting>
  <conditionalFormatting sqref="R13:R14">
    <cfRule type="containsBlanks" priority="1243" stopIfTrue="1">
      <formula>LEN(TRIM(R13))=0</formula>
    </cfRule>
  </conditionalFormatting>
  <conditionalFormatting sqref="R15">
    <cfRule type="containsBlanks" priority="1246" stopIfTrue="1">
      <formula>LEN(TRIM(R15))=0</formula>
    </cfRule>
  </conditionalFormatting>
  <conditionalFormatting sqref="R16">
    <cfRule type="containsBlanks" priority="1249" stopIfTrue="1">
      <formula>LEN(TRIM(R16))=0</formula>
    </cfRule>
  </conditionalFormatting>
  <conditionalFormatting sqref="S16">
    <cfRule type="cellIs" dxfId="6423" priority="1232" stopIfTrue="1" operator="lessThanOrEqual">
      <formula>$O$16</formula>
    </cfRule>
    <cfRule type="cellIs" dxfId="6422" priority="1233" stopIfTrue="1" operator="greaterThan">
      <formula>$O$16</formula>
    </cfRule>
  </conditionalFormatting>
  <conditionalFormatting sqref="S15">
    <cfRule type="cellIs" dxfId="6421" priority="1229" stopIfTrue="1" operator="lessThanOrEqual">
      <formula>$O$15</formula>
    </cfRule>
    <cfRule type="cellIs" dxfId="6420" priority="1230" stopIfTrue="1" operator="greaterThan">
      <formula>$O$15</formula>
    </cfRule>
  </conditionalFormatting>
  <conditionalFormatting sqref="S13:S14">
    <cfRule type="cellIs" dxfId="6419" priority="1226" stopIfTrue="1" operator="lessThanOrEqual">
      <formula>$O$13</formula>
    </cfRule>
    <cfRule type="cellIs" dxfId="6418" priority="1227" stopIfTrue="1" operator="greaterThan">
      <formula>$O$13</formula>
    </cfRule>
  </conditionalFormatting>
  <conditionalFormatting sqref="S13:S14">
    <cfRule type="containsBlanks" priority="1225" stopIfTrue="1">
      <formula>LEN(TRIM(S13))=0</formula>
    </cfRule>
  </conditionalFormatting>
  <conditionalFormatting sqref="S15">
    <cfRule type="containsBlanks" priority="1228" stopIfTrue="1">
      <formula>LEN(TRIM(S15))=0</formula>
    </cfRule>
  </conditionalFormatting>
  <conditionalFormatting sqref="S16">
    <cfRule type="containsBlanks" priority="1231" stopIfTrue="1">
      <formula>LEN(TRIM(S16))=0</formula>
    </cfRule>
  </conditionalFormatting>
  <conditionalFormatting sqref="T16">
    <cfRule type="cellIs" dxfId="6417" priority="1223" stopIfTrue="1" operator="lessThanOrEqual">
      <formula>$O$16</formula>
    </cfRule>
    <cfRule type="cellIs" dxfId="6416" priority="1224" stopIfTrue="1" operator="greaterThan">
      <formula>$O$16</formula>
    </cfRule>
  </conditionalFormatting>
  <conditionalFormatting sqref="T15">
    <cfRule type="cellIs" dxfId="6415" priority="1220" stopIfTrue="1" operator="lessThanOrEqual">
      <formula>$O$15</formula>
    </cfRule>
    <cfRule type="cellIs" dxfId="6414" priority="1221" stopIfTrue="1" operator="greaterThan">
      <formula>$O$15</formula>
    </cfRule>
  </conditionalFormatting>
  <conditionalFormatting sqref="T13:T14">
    <cfRule type="cellIs" dxfId="6413" priority="1217" stopIfTrue="1" operator="lessThanOrEqual">
      <formula>$O$13</formula>
    </cfRule>
    <cfRule type="cellIs" dxfId="6412" priority="1218" stopIfTrue="1" operator="greaterThan">
      <formula>$O$13</formula>
    </cfRule>
  </conditionalFormatting>
  <conditionalFormatting sqref="T13:T14">
    <cfRule type="containsBlanks" priority="1216" stopIfTrue="1">
      <formula>LEN(TRIM(T13))=0</formula>
    </cfRule>
  </conditionalFormatting>
  <conditionalFormatting sqref="T15">
    <cfRule type="containsBlanks" priority="1219" stopIfTrue="1">
      <formula>LEN(TRIM(T15))=0</formula>
    </cfRule>
  </conditionalFormatting>
  <conditionalFormatting sqref="T16">
    <cfRule type="containsBlanks" priority="1222" stopIfTrue="1">
      <formula>LEN(TRIM(T16))=0</formula>
    </cfRule>
  </conditionalFormatting>
  <conditionalFormatting sqref="U16">
    <cfRule type="cellIs" dxfId="6411" priority="1214" stopIfTrue="1" operator="lessThanOrEqual">
      <formula>$O$16</formula>
    </cfRule>
    <cfRule type="cellIs" dxfId="6410" priority="1215" stopIfTrue="1" operator="greaterThan">
      <formula>$O$16</formula>
    </cfRule>
  </conditionalFormatting>
  <conditionalFormatting sqref="U15">
    <cfRule type="cellIs" dxfId="6409" priority="1211" stopIfTrue="1" operator="lessThanOrEqual">
      <formula>$O$15</formula>
    </cfRule>
    <cfRule type="cellIs" dxfId="6408" priority="1212" stopIfTrue="1" operator="greaterThan">
      <formula>$O$15</formula>
    </cfRule>
  </conditionalFormatting>
  <conditionalFormatting sqref="U13:U14">
    <cfRule type="cellIs" dxfId="6407" priority="1208" stopIfTrue="1" operator="lessThanOrEqual">
      <formula>$O$13</formula>
    </cfRule>
    <cfRule type="cellIs" dxfId="6406" priority="1209" stopIfTrue="1" operator="greaterThan">
      <formula>$O$13</formula>
    </cfRule>
  </conditionalFormatting>
  <conditionalFormatting sqref="U13:U14">
    <cfRule type="containsBlanks" priority="1207" stopIfTrue="1">
      <formula>LEN(TRIM(U13))=0</formula>
    </cfRule>
  </conditionalFormatting>
  <conditionalFormatting sqref="U15">
    <cfRule type="containsBlanks" priority="1210" stopIfTrue="1">
      <formula>LEN(TRIM(U15))=0</formula>
    </cfRule>
  </conditionalFormatting>
  <conditionalFormatting sqref="U16">
    <cfRule type="containsBlanks" priority="1213" stopIfTrue="1">
      <formula>LEN(TRIM(U16))=0</formula>
    </cfRule>
  </conditionalFormatting>
  <conditionalFormatting sqref="X16">
    <cfRule type="cellIs" dxfId="6405" priority="1187" stopIfTrue="1" operator="lessThanOrEqual">
      <formula>$O$16</formula>
    </cfRule>
    <cfRule type="cellIs" dxfId="6404" priority="1188" stopIfTrue="1" operator="greaterThan">
      <formula>$O$16</formula>
    </cfRule>
  </conditionalFormatting>
  <conditionalFormatting sqref="X15">
    <cfRule type="cellIs" dxfId="6403" priority="1184" stopIfTrue="1" operator="lessThanOrEqual">
      <formula>$O$15</formula>
    </cfRule>
    <cfRule type="cellIs" dxfId="6402" priority="1185" stopIfTrue="1" operator="greaterThan">
      <formula>$O$15</formula>
    </cfRule>
  </conditionalFormatting>
  <conditionalFormatting sqref="X13:X14">
    <cfRule type="cellIs" dxfId="6401" priority="1181" stopIfTrue="1" operator="lessThanOrEqual">
      <formula>$O$13</formula>
    </cfRule>
    <cfRule type="cellIs" dxfId="6400" priority="1182" stopIfTrue="1" operator="greaterThan">
      <formula>$O$13</formula>
    </cfRule>
  </conditionalFormatting>
  <conditionalFormatting sqref="X13:X14">
    <cfRule type="containsBlanks" priority="1180" stopIfTrue="1">
      <formula>LEN(TRIM(X13))=0</formula>
    </cfRule>
  </conditionalFormatting>
  <conditionalFormatting sqref="X15">
    <cfRule type="containsBlanks" priority="1183" stopIfTrue="1">
      <formula>LEN(TRIM(X15))=0</formula>
    </cfRule>
  </conditionalFormatting>
  <conditionalFormatting sqref="X16">
    <cfRule type="containsBlanks" priority="1186" stopIfTrue="1">
      <formula>LEN(TRIM(X16))=0</formula>
    </cfRule>
  </conditionalFormatting>
  <conditionalFormatting sqref="Y16">
    <cfRule type="cellIs" dxfId="6399" priority="1178" stopIfTrue="1" operator="lessThanOrEqual">
      <formula>$O$16</formula>
    </cfRule>
    <cfRule type="cellIs" dxfId="6398" priority="1179" stopIfTrue="1" operator="greaterThan">
      <formula>$O$16</formula>
    </cfRule>
  </conditionalFormatting>
  <conditionalFormatting sqref="Y15">
    <cfRule type="cellIs" dxfId="6397" priority="1175" stopIfTrue="1" operator="lessThanOrEqual">
      <formula>$O$15</formula>
    </cfRule>
    <cfRule type="cellIs" dxfId="6396" priority="1176" stopIfTrue="1" operator="greaterThan">
      <formula>$O$15</formula>
    </cfRule>
  </conditionalFormatting>
  <conditionalFormatting sqref="Y13:Y14">
    <cfRule type="cellIs" dxfId="6395" priority="1172" stopIfTrue="1" operator="lessThanOrEqual">
      <formula>$O$13</formula>
    </cfRule>
    <cfRule type="cellIs" dxfId="6394" priority="1173" stopIfTrue="1" operator="greaterThan">
      <formula>$O$13</formula>
    </cfRule>
  </conditionalFormatting>
  <conditionalFormatting sqref="Y13:Y14">
    <cfRule type="containsBlanks" priority="1171" stopIfTrue="1">
      <formula>LEN(TRIM(Y13))=0</formula>
    </cfRule>
  </conditionalFormatting>
  <conditionalFormatting sqref="Y15">
    <cfRule type="containsBlanks" priority="1174" stopIfTrue="1">
      <formula>LEN(TRIM(Y15))=0</formula>
    </cfRule>
  </conditionalFormatting>
  <conditionalFormatting sqref="Y16">
    <cfRule type="containsBlanks" priority="1177" stopIfTrue="1">
      <formula>LEN(TRIM(Y16))=0</formula>
    </cfRule>
  </conditionalFormatting>
  <conditionalFormatting sqref="Z16">
    <cfRule type="cellIs" dxfId="6393" priority="1169" stopIfTrue="1" operator="lessThanOrEqual">
      <formula>$O$16</formula>
    </cfRule>
    <cfRule type="cellIs" dxfId="6392" priority="1170" stopIfTrue="1" operator="greaterThan">
      <formula>$O$16</formula>
    </cfRule>
  </conditionalFormatting>
  <conditionalFormatting sqref="Z15">
    <cfRule type="cellIs" dxfId="6391" priority="1166" stopIfTrue="1" operator="lessThanOrEqual">
      <formula>$O$15</formula>
    </cfRule>
    <cfRule type="cellIs" dxfId="6390" priority="1167" stopIfTrue="1" operator="greaterThan">
      <formula>$O$15</formula>
    </cfRule>
  </conditionalFormatting>
  <conditionalFormatting sqref="Z13:Z14">
    <cfRule type="cellIs" dxfId="6389" priority="1163" stopIfTrue="1" operator="lessThanOrEqual">
      <formula>$O$13</formula>
    </cfRule>
    <cfRule type="cellIs" dxfId="6388" priority="1164" stopIfTrue="1" operator="greaterThan">
      <formula>$O$13</formula>
    </cfRule>
  </conditionalFormatting>
  <conditionalFormatting sqref="Z13:Z14">
    <cfRule type="containsBlanks" priority="1162" stopIfTrue="1">
      <formula>LEN(TRIM(Z13))=0</formula>
    </cfRule>
  </conditionalFormatting>
  <conditionalFormatting sqref="Z15">
    <cfRule type="containsBlanks" priority="1165" stopIfTrue="1">
      <formula>LEN(TRIM(Z15))=0</formula>
    </cfRule>
  </conditionalFormatting>
  <conditionalFormatting sqref="Z16">
    <cfRule type="containsBlanks" priority="1168" stopIfTrue="1">
      <formula>LEN(TRIM(Z16))=0</formula>
    </cfRule>
  </conditionalFormatting>
  <conditionalFormatting sqref="AA16">
    <cfRule type="cellIs" dxfId="6387" priority="1160" stopIfTrue="1" operator="lessThanOrEqual">
      <formula>$O$16</formula>
    </cfRule>
    <cfRule type="cellIs" dxfId="6386" priority="1161" stopIfTrue="1" operator="greaterThan">
      <formula>$O$16</formula>
    </cfRule>
  </conditionalFormatting>
  <conditionalFormatting sqref="AA15">
    <cfRule type="cellIs" dxfId="6385" priority="1157" stopIfTrue="1" operator="lessThanOrEqual">
      <formula>$O$15</formula>
    </cfRule>
    <cfRule type="cellIs" dxfId="6384" priority="1158" stopIfTrue="1" operator="greaterThan">
      <formula>$O$15</formula>
    </cfRule>
  </conditionalFormatting>
  <conditionalFormatting sqref="AA13:AA14">
    <cfRule type="cellIs" dxfId="6383" priority="1154" stopIfTrue="1" operator="lessThanOrEqual">
      <formula>$O$13</formula>
    </cfRule>
    <cfRule type="cellIs" dxfId="6382" priority="1155" stopIfTrue="1" operator="greaterThan">
      <formula>$O$13</formula>
    </cfRule>
  </conditionalFormatting>
  <conditionalFormatting sqref="AA13:AA14">
    <cfRule type="containsBlanks" priority="1153" stopIfTrue="1">
      <formula>LEN(TRIM(AA13))=0</formula>
    </cfRule>
  </conditionalFormatting>
  <conditionalFormatting sqref="AA15">
    <cfRule type="containsBlanks" priority="1156" stopIfTrue="1">
      <formula>LEN(TRIM(AA15))=0</formula>
    </cfRule>
  </conditionalFormatting>
  <conditionalFormatting sqref="AA16">
    <cfRule type="containsBlanks" priority="1159" stopIfTrue="1">
      <formula>LEN(TRIM(AA16))=0</formula>
    </cfRule>
  </conditionalFormatting>
  <conditionalFormatting sqref="AB16">
    <cfRule type="cellIs" dxfId="6381" priority="1151" stopIfTrue="1" operator="lessThanOrEqual">
      <formula>$O$16</formula>
    </cfRule>
    <cfRule type="cellIs" dxfId="6380" priority="1152" stopIfTrue="1" operator="greaterThan">
      <formula>$O$16</formula>
    </cfRule>
  </conditionalFormatting>
  <conditionalFormatting sqref="AB15">
    <cfRule type="cellIs" dxfId="6379" priority="1148" stopIfTrue="1" operator="lessThanOrEqual">
      <formula>$O$15</formula>
    </cfRule>
    <cfRule type="cellIs" dxfId="6378" priority="1149" stopIfTrue="1" operator="greaterThan">
      <formula>$O$15</formula>
    </cfRule>
  </conditionalFormatting>
  <conditionalFormatting sqref="AB13:AB14">
    <cfRule type="cellIs" dxfId="6377" priority="1145" stopIfTrue="1" operator="lessThanOrEqual">
      <formula>$O$13</formula>
    </cfRule>
    <cfRule type="cellIs" dxfId="6376" priority="1146" stopIfTrue="1" operator="greaterThan">
      <formula>$O$13</formula>
    </cfRule>
  </conditionalFormatting>
  <conditionalFormatting sqref="AB13:AB14">
    <cfRule type="containsBlanks" priority="1144" stopIfTrue="1">
      <formula>LEN(TRIM(AB13))=0</formula>
    </cfRule>
  </conditionalFormatting>
  <conditionalFormatting sqref="AB15">
    <cfRule type="containsBlanks" priority="1147" stopIfTrue="1">
      <formula>LEN(TRIM(AB15))=0</formula>
    </cfRule>
  </conditionalFormatting>
  <conditionalFormatting sqref="AB16">
    <cfRule type="containsBlanks" priority="1150" stopIfTrue="1">
      <formula>LEN(TRIM(AB16))=0</formula>
    </cfRule>
  </conditionalFormatting>
  <conditionalFormatting sqref="R21">
    <cfRule type="containsBlanks" priority="1129" stopIfTrue="1">
      <formula>LEN(TRIM(R21))=0</formula>
    </cfRule>
    <cfRule type="cellIs" dxfId="6375" priority="1142" stopIfTrue="1" operator="lessThanOrEqual">
      <formula>$O$21</formula>
    </cfRule>
    <cfRule type="cellIs" dxfId="6374" priority="1143" stopIfTrue="1" operator="greaterThan">
      <formula>$O$21</formula>
    </cfRule>
  </conditionalFormatting>
  <conditionalFormatting sqref="R22">
    <cfRule type="containsBlanks" priority="1128" stopIfTrue="1">
      <formula>LEN(TRIM(R22))=0</formula>
    </cfRule>
    <cfRule type="cellIs" dxfId="6373" priority="1140" stopIfTrue="1" operator="lessThan">
      <formula>$O$22</formula>
    </cfRule>
    <cfRule type="cellIs" dxfId="6372" priority="1141" stopIfTrue="1" operator="greaterThanOrEqual">
      <formula>$O$22</formula>
    </cfRule>
  </conditionalFormatting>
  <conditionalFormatting sqref="R23">
    <cfRule type="containsBlanks" priority="1127" stopIfTrue="1">
      <formula>LEN(TRIM(R23))=0</formula>
    </cfRule>
    <cfRule type="cellIs" dxfId="6371" priority="1138" stopIfTrue="1" operator="lessThanOrEqual">
      <formula>$O$23</formula>
    </cfRule>
    <cfRule type="cellIs" dxfId="6370" priority="1139" stopIfTrue="1" operator="greaterThan">
      <formula>$O$23</formula>
    </cfRule>
  </conditionalFormatting>
  <conditionalFormatting sqref="R24">
    <cfRule type="containsBlanks" priority="1126" stopIfTrue="1">
      <formula>LEN(TRIM(R24))=0</formula>
    </cfRule>
    <cfRule type="cellIs" dxfId="6369" priority="1136" stopIfTrue="1" operator="lessThan">
      <formula>$O$24</formula>
    </cfRule>
    <cfRule type="cellIs" dxfId="6368" priority="1137" stopIfTrue="1" operator="greaterThanOrEqual">
      <formula>$O$24</formula>
    </cfRule>
  </conditionalFormatting>
  <conditionalFormatting sqref="R19">
    <cfRule type="containsBlanks" priority="1131" stopIfTrue="1">
      <formula>LEN(TRIM(R19))=0</formula>
    </cfRule>
    <cfRule type="cellIs" dxfId="6367" priority="1134" stopIfTrue="1" operator="lessThanOrEqual">
      <formula>$O$19</formula>
    </cfRule>
    <cfRule type="cellIs" dxfId="6366" priority="1135" stopIfTrue="1" operator="greaterThan">
      <formula>$O$19</formula>
    </cfRule>
  </conditionalFormatting>
  <conditionalFormatting sqref="R20">
    <cfRule type="containsBlanks" priority="1130" stopIfTrue="1">
      <formula>LEN(TRIM(R20))=0</formula>
    </cfRule>
    <cfRule type="cellIs" dxfId="6365" priority="1132" stopIfTrue="1" operator="lessThan">
      <formula>$O$20</formula>
    </cfRule>
    <cfRule type="cellIs" dxfId="6364" priority="1133" stopIfTrue="1" operator="greaterThanOrEqual">
      <formula>$O$20</formula>
    </cfRule>
  </conditionalFormatting>
  <conditionalFormatting sqref="R25">
    <cfRule type="containsBlanks" priority="1123" stopIfTrue="1">
      <formula>LEN(TRIM(R25))=0</formula>
    </cfRule>
    <cfRule type="cellIs" dxfId="6363" priority="1124" stopIfTrue="1" operator="lessThanOrEqual">
      <formula>$O$25</formula>
    </cfRule>
    <cfRule type="cellIs" dxfId="6362" priority="1125" stopIfTrue="1" operator="greaterThan">
      <formula>$O$25</formula>
    </cfRule>
  </conditionalFormatting>
  <conditionalFormatting sqref="S21">
    <cfRule type="containsBlanks" priority="1108" stopIfTrue="1">
      <formula>LEN(TRIM(S21))=0</formula>
    </cfRule>
    <cfRule type="cellIs" dxfId="6361" priority="1121" stopIfTrue="1" operator="lessThanOrEqual">
      <formula>$O$21</formula>
    </cfRule>
    <cfRule type="cellIs" dxfId="6360" priority="1122" stopIfTrue="1" operator="greaterThan">
      <formula>$O$21</formula>
    </cfRule>
  </conditionalFormatting>
  <conditionalFormatting sqref="S22">
    <cfRule type="containsBlanks" priority="1107" stopIfTrue="1">
      <formula>LEN(TRIM(S22))=0</formula>
    </cfRule>
    <cfRule type="cellIs" dxfId="6359" priority="1119" stopIfTrue="1" operator="lessThan">
      <formula>$O$22</formula>
    </cfRule>
    <cfRule type="cellIs" dxfId="6358" priority="1120" stopIfTrue="1" operator="greaterThanOrEqual">
      <formula>$O$22</formula>
    </cfRule>
  </conditionalFormatting>
  <conditionalFormatting sqref="S23">
    <cfRule type="containsBlanks" priority="1106" stopIfTrue="1">
      <formula>LEN(TRIM(S23))=0</formula>
    </cfRule>
    <cfRule type="cellIs" dxfId="6357" priority="1117" stopIfTrue="1" operator="lessThanOrEqual">
      <formula>$O$23</formula>
    </cfRule>
    <cfRule type="cellIs" dxfId="6356" priority="1118" stopIfTrue="1" operator="greaterThan">
      <formula>$O$23</formula>
    </cfRule>
  </conditionalFormatting>
  <conditionalFormatting sqref="S24">
    <cfRule type="containsBlanks" priority="1105" stopIfTrue="1">
      <formula>LEN(TRIM(S24))=0</formula>
    </cfRule>
    <cfRule type="cellIs" dxfId="6355" priority="1115" stopIfTrue="1" operator="lessThan">
      <formula>$O$24</formula>
    </cfRule>
    <cfRule type="cellIs" dxfId="6354" priority="1116" stopIfTrue="1" operator="greaterThanOrEqual">
      <formula>$O$24</formula>
    </cfRule>
  </conditionalFormatting>
  <conditionalFormatting sqref="S19">
    <cfRule type="containsBlanks" priority="1110" stopIfTrue="1">
      <formula>LEN(TRIM(S19))=0</formula>
    </cfRule>
    <cfRule type="cellIs" dxfId="6353" priority="1113" stopIfTrue="1" operator="lessThanOrEqual">
      <formula>$O$19</formula>
    </cfRule>
    <cfRule type="cellIs" dxfId="6352" priority="1114" stopIfTrue="1" operator="greaterThan">
      <formula>$O$19</formula>
    </cfRule>
  </conditionalFormatting>
  <conditionalFormatting sqref="S20">
    <cfRule type="containsBlanks" priority="1109" stopIfTrue="1">
      <formula>LEN(TRIM(S20))=0</formula>
    </cfRule>
    <cfRule type="cellIs" dxfId="6351" priority="1111" stopIfTrue="1" operator="lessThan">
      <formula>$O$20</formula>
    </cfRule>
    <cfRule type="cellIs" dxfId="6350" priority="1112" stopIfTrue="1" operator="greaterThanOrEqual">
      <formula>$O$20</formula>
    </cfRule>
  </conditionalFormatting>
  <conditionalFormatting sqref="S25">
    <cfRule type="containsBlanks" priority="1102" stopIfTrue="1">
      <formula>LEN(TRIM(S25))=0</formula>
    </cfRule>
    <cfRule type="cellIs" dxfId="6349" priority="1103" stopIfTrue="1" operator="lessThanOrEqual">
      <formula>$O$25</formula>
    </cfRule>
    <cfRule type="cellIs" dxfId="6348" priority="1104" stopIfTrue="1" operator="greaterThan">
      <formula>$O$25</formula>
    </cfRule>
  </conditionalFormatting>
  <conditionalFormatting sqref="T21">
    <cfRule type="containsBlanks" priority="1087" stopIfTrue="1">
      <formula>LEN(TRIM(T21))=0</formula>
    </cfRule>
    <cfRule type="cellIs" dxfId="6347" priority="1100" stopIfTrue="1" operator="lessThanOrEqual">
      <formula>$O$21</formula>
    </cfRule>
    <cfRule type="cellIs" dxfId="6346" priority="1101" stopIfTrue="1" operator="greaterThan">
      <formula>$O$21</formula>
    </cfRule>
  </conditionalFormatting>
  <conditionalFormatting sqref="T22">
    <cfRule type="containsBlanks" priority="1086" stopIfTrue="1">
      <formula>LEN(TRIM(T22))=0</formula>
    </cfRule>
    <cfRule type="cellIs" dxfId="6345" priority="1098" stopIfTrue="1" operator="lessThan">
      <formula>$O$22</formula>
    </cfRule>
    <cfRule type="cellIs" dxfId="6344" priority="1099" stopIfTrue="1" operator="greaterThanOrEqual">
      <formula>$O$22</formula>
    </cfRule>
  </conditionalFormatting>
  <conditionalFormatting sqref="T23">
    <cfRule type="containsBlanks" priority="1085" stopIfTrue="1">
      <formula>LEN(TRIM(T23))=0</formula>
    </cfRule>
    <cfRule type="cellIs" dxfId="6343" priority="1096" stopIfTrue="1" operator="lessThanOrEqual">
      <formula>$O$23</formula>
    </cfRule>
    <cfRule type="cellIs" dxfId="6342" priority="1097" stopIfTrue="1" operator="greaterThan">
      <formula>$O$23</formula>
    </cfRule>
  </conditionalFormatting>
  <conditionalFormatting sqref="T24">
    <cfRule type="containsBlanks" priority="1084" stopIfTrue="1">
      <formula>LEN(TRIM(T24))=0</formula>
    </cfRule>
    <cfRule type="cellIs" dxfId="6341" priority="1094" stopIfTrue="1" operator="lessThan">
      <formula>$O$24</formula>
    </cfRule>
    <cfRule type="cellIs" dxfId="6340" priority="1095" stopIfTrue="1" operator="greaterThanOrEqual">
      <formula>$O$24</formula>
    </cfRule>
  </conditionalFormatting>
  <conditionalFormatting sqref="T19">
    <cfRule type="containsBlanks" priority="1089" stopIfTrue="1">
      <formula>LEN(TRIM(T19))=0</formula>
    </cfRule>
    <cfRule type="cellIs" dxfId="6339" priority="1092" stopIfTrue="1" operator="lessThanOrEqual">
      <formula>$O$19</formula>
    </cfRule>
    <cfRule type="cellIs" dxfId="6338" priority="1093" stopIfTrue="1" operator="greaterThan">
      <formula>$O$19</formula>
    </cfRule>
  </conditionalFormatting>
  <conditionalFormatting sqref="T20">
    <cfRule type="containsBlanks" priority="1088" stopIfTrue="1">
      <formula>LEN(TRIM(T20))=0</formula>
    </cfRule>
    <cfRule type="cellIs" dxfId="6337" priority="1090" stopIfTrue="1" operator="lessThan">
      <formula>$O$20</formula>
    </cfRule>
    <cfRule type="cellIs" dxfId="6336" priority="1091" stopIfTrue="1" operator="greaterThanOrEqual">
      <formula>$O$20</formula>
    </cfRule>
  </conditionalFormatting>
  <conditionalFormatting sqref="T25">
    <cfRule type="containsBlanks" priority="1081" stopIfTrue="1">
      <formula>LEN(TRIM(T25))=0</formula>
    </cfRule>
    <cfRule type="cellIs" dxfId="6335" priority="1082" stopIfTrue="1" operator="lessThanOrEqual">
      <formula>$O$25</formula>
    </cfRule>
    <cfRule type="cellIs" dxfId="6334" priority="1083" stopIfTrue="1" operator="greaterThan">
      <formula>$O$25</formula>
    </cfRule>
  </conditionalFormatting>
  <conditionalFormatting sqref="U21">
    <cfRule type="containsBlanks" priority="1066" stopIfTrue="1">
      <formula>LEN(TRIM(U21))=0</formula>
    </cfRule>
    <cfRule type="cellIs" dxfId="6333" priority="1079" stopIfTrue="1" operator="lessThanOrEqual">
      <formula>$O$21</formula>
    </cfRule>
    <cfRule type="cellIs" dxfId="6332" priority="1080" stopIfTrue="1" operator="greaterThan">
      <formula>$O$21</formula>
    </cfRule>
  </conditionalFormatting>
  <conditionalFormatting sqref="U22">
    <cfRule type="containsBlanks" priority="1065" stopIfTrue="1">
      <formula>LEN(TRIM(U22))=0</formula>
    </cfRule>
    <cfRule type="cellIs" dxfId="6331" priority="1077" stopIfTrue="1" operator="lessThan">
      <formula>$O$22</formula>
    </cfRule>
    <cfRule type="cellIs" dxfId="6330" priority="1078" stopIfTrue="1" operator="greaterThanOrEqual">
      <formula>$O$22</formula>
    </cfRule>
  </conditionalFormatting>
  <conditionalFormatting sqref="U23">
    <cfRule type="containsBlanks" priority="1064" stopIfTrue="1">
      <formula>LEN(TRIM(U23))=0</formula>
    </cfRule>
    <cfRule type="cellIs" dxfId="6329" priority="1075" stopIfTrue="1" operator="lessThanOrEqual">
      <formula>$O$23</formula>
    </cfRule>
    <cfRule type="cellIs" dxfId="6328" priority="1076" stopIfTrue="1" operator="greaterThan">
      <formula>$O$23</formula>
    </cfRule>
  </conditionalFormatting>
  <conditionalFormatting sqref="U24">
    <cfRule type="containsBlanks" priority="1063" stopIfTrue="1">
      <formula>LEN(TRIM(U24))=0</formula>
    </cfRule>
    <cfRule type="cellIs" dxfId="6327" priority="1073" stopIfTrue="1" operator="lessThan">
      <formula>$O$24</formula>
    </cfRule>
    <cfRule type="cellIs" dxfId="6326" priority="1074" stopIfTrue="1" operator="greaterThanOrEqual">
      <formula>$O$24</formula>
    </cfRule>
  </conditionalFormatting>
  <conditionalFormatting sqref="U19">
    <cfRule type="containsBlanks" priority="1068" stopIfTrue="1">
      <formula>LEN(TRIM(U19))=0</formula>
    </cfRule>
    <cfRule type="cellIs" dxfId="6325" priority="1071" stopIfTrue="1" operator="lessThanOrEqual">
      <formula>$O$19</formula>
    </cfRule>
    <cfRule type="cellIs" dxfId="6324" priority="1072" stopIfTrue="1" operator="greaterThan">
      <formula>$O$19</formula>
    </cfRule>
  </conditionalFormatting>
  <conditionalFormatting sqref="U20">
    <cfRule type="containsBlanks" priority="1067" stopIfTrue="1">
      <formula>LEN(TRIM(U20))=0</formula>
    </cfRule>
    <cfRule type="cellIs" dxfId="6323" priority="1069" stopIfTrue="1" operator="lessThan">
      <formula>$O$20</formula>
    </cfRule>
    <cfRule type="cellIs" dxfId="6322" priority="1070" stopIfTrue="1" operator="greaterThanOrEqual">
      <formula>$O$20</formula>
    </cfRule>
  </conditionalFormatting>
  <conditionalFormatting sqref="U25">
    <cfRule type="containsBlanks" priority="1060" stopIfTrue="1">
      <formula>LEN(TRIM(U25))=0</formula>
    </cfRule>
    <cfRule type="cellIs" dxfId="6321" priority="1061" stopIfTrue="1" operator="lessThanOrEqual">
      <formula>$O$25</formula>
    </cfRule>
    <cfRule type="cellIs" dxfId="6320" priority="1062" stopIfTrue="1" operator="greaterThan">
      <formula>$O$25</formula>
    </cfRule>
  </conditionalFormatting>
  <conditionalFormatting sqref="X21">
    <cfRule type="containsBlanks" priority="1003" stopIfTrue="1">
      <formula>LEN(TRIM(X21))=0</formula>
    </cfRule>
    <cfRule type="cellIs" dxfId="6319" priority="1016" stopIfTrue="1" operator="lessThanOrEqual">
      <formula>$O$21</formula>
    </cfRule>
    <cfRule type="cellIs" dxfId="6318" priority="1017" stopIfTrue="1" operator="greaterThan">
      <formula>$O$21</formula>
    </cfRule>
  </conditionalFormatting>
  <conditionalFormatting sqref="X22">
    <cfRule type="containsBlanks" priority="1002" stopIfTrue="1">
      <formula>LEN(TRIM(X22))=0</formula>
    </cfRule>
    <cfRule type="cellIs" dxfId="6317" priority="1014" stopIfTrue="1" operator="lessThan">
      <formula>$O$22</formula>
    </cfRule>
    <cfRule type="cellIs" dxfId="6316" priority="1015" stopIfTrue="1" operator="greaterThanOrEqual">
      <formula>$O$22</formula>
    </cfRule>
  </conditionalFormatting>
  <conditionalFormatting sqref="X23">
    <cfRule type="containsBlanks" priority="1001" stopIfTrue="1">
      <formula>LEN(TRIM(X23))=0</formula>
    </cfRule>
    <cfRule type="cellIs" dxfId="6315" priority="1012" stopIfTrue="1" operator="lessThanOrEqual">
      <formula>$O$23</formula>
    </cfRule>
    <cfRule type="cellIs" dxfId="6314" priority="1013" stopIfTrue="1" operator="greaterThan">
      <formula>$O$23</formula>
    </cfRule>
  </conditionalFormatting>
  <conditionalFormatting sqref="X24">
    <cfRule type="containsBlanks" priority="1000" stopIfTrue="1">
      <formula>LEN(TRIM(X24))=0</formula>
    </cfRule>
    <cfRule type="cellIs" dxfId="6313" priority="1010" stopIfTrue="1" operator="lessThan">
      <formula>$O$24</formula>
    </cfRule>
    <cfRule type="cellIs" dxfId="6312" priority="1011" stopIfTrue="1" operator="greaterThanOrEqual">
      <formula>$O$24</formula>
    </cfRule>
  </conditionalFormatting>
  <conditionalFormatting sqref="X19">
    <cfRule type="containsBlanks" priority="1005" stopIfTrue="1">
      <formula>LEN(TRIM(X19))=0</formula>
    </cfRule>
    <cfRule type="cellIs" dxfId="6311" priority="1008" stopIfTrue="1" operator="lessThanOrEqual">
      <formula>$O$19</formula>
    </cfRule>
    <cfRule type="cellIs" dxfId="6310" priority="1009" stopIfTrue="1" operator="greaterThan">
      <formula>$O$19</formula>
    </cfRule>
  </conditionalFormatting>
  <conditionalFormatting sqref="X20">
    <cfRule type="containsBlanks" priority="1004" stopIfTrue="1">
      <formula>LEN(TRIM(X20))=0</formula>
    </cfRule>
    <cfRule type="cellIs" dxfId="6309" priority="1006" stopIfTrue="1" operator="lessThan">
      <formula>$O$20</formula>
    </cfRule>
    <cfRule type="cellIs" dxfId="6308" priority="1007" stopIfTrue="1" operator="greaterThanOrEqual">
      <formula>$O$20</formula>
    </cfRule>
  </conditionalFormatting>
  <conditionalFormatting sqref="X25">
    <cfRule type="containsBlanks" priority="997" stopIfTrue="1">
      <formula>LEN(TRIM(X25))=0</formula>
    </cfRule>
    <cfRule type="cellIs" dxfId="6307" priority="998" stopIfTrue="1" operator="lessThanOrEqual">
      <formula>$O$25</formula>
    </cfRule>
    <cfRule type="cellIs" dxfId="6306" priority="999" stopIfTrue="1" operator="greaterThan">
      <formula>$O$25</formula>
    </cfRule>
  </conditionalFormatting>
  <conditionalFormatting sqref="Y21">
    <cfRule type="containsBlanks" priority="982" stopIfTrue="1">
      <formula>LEN(TRIM(Y21))=0</formula>
    </cfRule>
    <cfRule type="cellIs" dxfId="6305" priority="995" stopIfTrue="1" operator="lessThanOrEqual">
      <formula>$O$21</formula>
    </cfRule>
    <cfRule type="cellIs" dxfId="6304" priority="996" stopIfTrue="1" operator="greaterThan">
      <formula>$O$21</formula>
    </cfRule>
  </conditionalFormatting>
  <conditionalFormatting sqref="Y22">
    <cfRule type="containsBlanks" priority="981" stopIfTrue="1">
      <formula>LEN(TRIM(Y22))=0</formula>
    </cfRule>
    <cfRule type="cellIs" dxfId="6303" priority="993" stopIfTrue="1" operator="lessThan">
      <formula>$O$22</formula>
    </cfRule>
    <cfRule type="cellIs" dxfId="6302" priority="994" stopIfTrue="1" operator="greaterThanOrEqual">
      <formula>$O$22</formula>
    </cfRule>
  </conditionalFormatting>
  <conditionalFormatting sqref="Y23">
    <cfRule type="containsBlanks" priority="980" stopIfTrue="1">
      <formula>LEN(TRIM(Y23))=0</formula>
    </cfRule>
    <cfRule type="cellIs" dxfId="6301" priority="991" stopIfTrue="1" operator="lessThanOrEqual">
      <formula>$O$23</formula>
    </cfRule>
    <cfRule type="cellIs" dxfId="6300" priority="992" stopIfTrue="1" operator="greaterThan">
      <formula>$O$23</formula>
    </cfRule>
  </conditionalFormatting>
  <conditionalFormatting sqref="Y24">
    <cfRule type="containsBlanks" priority="979" stopIfTrue="1">
      <formula>LEN(TRIM(Y24))=0</formula>
    </cfRule>
    <cfRule type="cellIs" dxfId="6299" priority="989" stopIfTrue="1" operator="lessThan">
      <formula>$O$24</formula>
    </cfRule>
    <cfRule type="cellIs" dxfId="6298" priority="990" stopIfTrue="1" operator="greaterThanOrEqual">
      <formula>$O$24</formula>
    </cfRule>
  </conditionalFormatting>
  <conditionalFormatting sqref="Y19">
    <cfRule type="containsBlanks" priority="984" stopIfTrue="1">
      <formula>LEN(TRIM(Y19))=0</formula>
    </cfRule>
    <cfRule type="cellIs" dxfId="6297" priority="987" stopIfTrue="1" operator="lessThanOrEqual">
      <formula>$O$19</formula>
    </cfRule>
    <cfRule type="cellIs" dxfId="6296" priority="988" stopIfTrue="1" operator="greaterThan">
      <formula>$O$19</formula>
    </cfRule>
  </conditionalFormatting>
  <conditionalFormatting sqref="Y20">
    <cfRule type="containsBlanks" priority="983" stopIfTrue="1">
      <formula>LEN(TRIM(Y20))=0</formula>
    </cfRule>
    <cfRule type="cellIs" dxfId="6295" priority="985" stopIfTrue="1" operator="lessThan">
      <formula>$O$20</formula>
    </cfRule>
    <cfRule type="cellIs" dxfId="6294" priority="986" stopIfTrue="1" operator="greaterThanOrEqual">
      <formula>$O$20</formula>
    </cfRule>
  </conditionalFormatting>
  <conditionalFormatting sqref="Y25">
    <cfRule type="containsBlanks" priority="976" stopIfTrue="1">
      <formula>LEN(TRIM(Y25))=0</formula>
    </cfRule>
    <cfRule type="cellIs" dxfId="6293" priority="977" stopIfTrue="1" operator="lessThanOrEqual">
      <formula>$O$25</formula>
    </cfRule>
    <cfRule type="cellIs" dxfId="6292" priority="978" stopIfTrue="1" operator="greaterThan">
      <formula>$O$25</formula>
    </cfRule>
  </conditionalFormatting>
  <conditionalFormatting sqref="Z21">
    <cfRule type="containsBlanks" priority="961" stopIfTrue="1">
      <formula>LEN(TRIM(Z21))=0</formula>
    </cfRule>
    <cfRule type="cellIs" dxfId="6291" priority="974" stopIfTrue="1" operator="lessThanOrEqual">
      <formula>$O$21</formula>
    </cfRule>
    <cfRule type="cellIs" dxfId="6290" priority="975" stopIfTrue="1" operator="greaterThan">
      <formula>$O$21</formula>
    </cfRule>
  </conditionalFormatting>
  <conditionalFormatting sqref="Z22">
    <cfRule type="containsBlanks" priority="960" stopIfTrue="1">
      <formula>LEN(TRIM(Z22))=0</formula>
    </cfRule>
    <cfRule type="cellIs" dxfId="6289" priority="972" stopIfTrue="1" operator="lessThan">
      <formula>$O$22</formula>
    </cfRule>
    <cfRule type="cellIs" dxfId="6288" priority="973" stopIfTrue="1" operator="greaterThanOrEqual">
      <formula>$O$22</formula>
    </cfRule>
  </conditionalFormatting>
  <conditionalFormatting sqref="Z23">
    <cfRule type="containsBlanks" priority="959" stopIfTrue="1">
      <formula>LEN(TRIM(Z23))=0</formula>
    </cfRule>
    <cfRule type="cellIs" dxfId="6287" priority="970" stopIfTrue="1" operator="lessThanOrEqual">
      <formula>$O$23</formula>
    </cfRule>
    <cfRule type="cellIs" dxfId="6286" priority="971" stopIfTrue="1" operator="greaterThan">
      <formula>$O$23</formula>
    </cfRule>
  </conditionalFormatting>
  <conditionalFormatting sqref="Z24">
    <cfRule type="containsBlanks" priority="958" stopIfTrue="1">
      <formula>LEN(TRIM(Z24))=0</formula>
    </cfRule>
    <cfRule type="cellIs" dxfId="6285" priority="968" stopIfTrue="1" operator="lessThan">
      <formula>$O$24</formula>
    </cfRule>
    <cfRule type="cellIs" dxfId="6284" priority="969" stopIfTrue="1" operator="greaterThanOrEqual">
      <formula>$O$24</formula>
    </cfRule>
  </conditionalFormatting>
  <conditionalFormatting sqref="Z19">
    <cfRule type="containsBlanks" priority="963" stopIfTrue="1">
      <formula>LEN(TRIM(Z19))=0</formula>
    </cfRule>
    <cfRule type="cellIs" dxfId="6283" priority="966" stopIfTrue="1" operator="lessThanOrEqual">
      <formula>$O$19</formula>
    </cfRule>
    <cfRule type="cellIs" dxfId="6282" priority="967" stopIfTrue="1" operator="greaterThan">
      <formula>$O$19</formula>
    </cfRule>
  </conditionalFormatting>
  <conditionalFormatting sqref="Z20">
    <cfRule type="containsBlanks" priority="962" stopIfTrue="1">
      <formula>LEN(TRIM(Z20))=0</formula>
    </cfRule>
    <cfRule type="cellIs" dxfId="6281" priority="964" stopIfTrue="1" operator="lessThan">
      <formula>$O$20</formula>
    </cfRule>
    <cfRule type="cellIs" dxfId="6280" priority="965" stopIfTrue="1" operator="greaterThanOrEqual">
      <formula>$O$20</formula>
    </cfRule>
  </conditionalFormatting>
  <conditionalFormatting sqref="Z25">
    <cfRule type="containsBlanks" priority="955" stopIfTrue="1">
      <formula>LEN(TRIM(Z25))=0</formula>
    </cfRule>
    <cfRule type="cellIs" dxfId="6279" priority="956" stopIfTrue="1" operator="lessThanOrEqual">
      <formula>$O$25</formula>
    </cfRule>
    <cfRule type="cellIs" dxfId="6278" priority="957" stopIfTrue="1" operator="greaterThan">
      <formula>$O$25</formula>
    </cfRule>
  </conditionalFormatting>
  <conditionalFormatting sqref="AA21">
    <cfRule type="containsBlanks" priority="940" stopIfTrue="1">
      <formula>LEN(TRIM(AA21))=0</formula>
    </cfRule>
    <cfRule type="cellIs" dxfId="6277" priority="953" stopIfTrue="1" operator="lessThanOrEqual">
      <formula>$O$21</formula>
    </cfRule>
    <cfRule type="cellIs" dxfId="6276" priority="954" stopIfTrue="1" operator="greaterThan">
      <formula>$O$21</formula>
    </cfRule>
  </conditionalFormatting>
  <conditionalFormatting sqref="AA22">
    <cfRule type="containsBlanks" priority="939" stopIfTrue="1">
      <formula>LEN(TRIM(AA22))=0</formula>
    </cfRule>
    <cfRule type="cellIs" dxfId="6275" priority="951" stopIfTrue="1" operator="lessThan">
      <formula>$O$22</formula>
    </cfRule>
    <cfRule type="cellIs" dxfId="6274" priority="952" stopIfTrue="1" operator="greaterThanOrEqual">
      <formula>$O$22</formula>
    </cfRule>
  </conditionalFormatting>
  <conditionalFormatting sqref="AA23">
    <cfRule type="containsBlanks" priority="938" stopIfTrue="1">
      <formula>LEN(TRIM(AA23))=0</formula>
    </cfRule>
    <cfRule type="cellIs" dxfId="6273" priority="949" stopIfTrue="1" operator="lessThanOrEqual">
      <formula>$O$23</formula>
    </cfRule>
    <cfRule type="cellIs" dxfId="6272" priority="950" stopIfTrue="1" operator="greaterThan">
      <formula>$O$23</formula>
    </cfRule>
  </conditionalFormatting>
  <conditionalFormatting sqref="AA24">
    <cfRule type="containsBlanks" priority="937" stopIfTrue="1">
      <formula>LEN(TRIM(AA24))=0</formula>
    </cfRule>
    <cfRule type="cellIs" dxfId="6271" priority="947" stopIfTrue="1" operator="lessThan">
      <formula>$O$24</formula>
    </cfRule>
    <cfRule type="cellIs" dxfId="6270" priority="948" stopIfTrue="1" operator="greaterThanOrEqual">
      <formula>$O$24</formula>
    </cfRule>
  </conditionalFormatting>
  <conditionalFormatting sqref="AA19">
    <cfRule type="containsBlanks" priority="942" stopIfTrue="1">
      <formula>LEN(TRIM(AA19))=0</formula>
    </cfRule>
    <cfRule type="cellIs" dxfId="6269" priority="945" stopIfTrue="1" operator="lessThanOrEqual">
      <formula>$O$19</formula>
    </cfRule>
    <cfRule type="cellIs" dxfId="6268" priority="946" stopIfTrue="1" operator="greaterThan">
      <formula>$O$19</formula>
    </cfRule>
  </conditionalFormatting>
  <conditionalFormatting sqref="AA20">
    <cfRule type="containsBlanks" priority="941" stopIfTrue="1">
      <formula>LEN(TRIM(AA20))=0</formula>
    </cfRule>
    <cfRule type="cellIs" dxfId="6267" priority="943" stopIfTrue="1" operator="lessThan">
      <formula>$O$20</formula>
    </cfRule>
    <cfRule type="cellIs" dxfId="6266" priority="944" stopIfTrue="1" operator="greaterThanOrEqual">
      <formula>$O$20</formula>
    </cfRule>
  </conditionalFormatting>
  <conditionalFormatting sqref="AA25">
    <cfRule type="containsBlanks" priority="934" stopIfTrue="1">
      <formula>LEN(TRIM(AA25))=0</formula>
    </cfRule>
    <cfRule type="cellIs" dxfId="6265" priority="935" stopIfTrue="1" operator="lessThanOrEqual">
      <formula>$O$25</formula>
    </cfRule>
    <cfRule type="cellIs" dxfId="6264" priority="936" stopIfTrue="1" operator="greaterThan">
      <formula>$O$25</formula>
    </cfRule>
  </conditionalFormatting>
  <conditionalFormatting sqref="AB21">
    <cfRule type="containsBlanks" priority="919" stopIfTrue="1">
      <formula>LEN(TRIM(AB21))=0</formula>
    </cfRule>
    <cfRule type="cellIs" dxfId="6263" priority="932" stopIfTrue="1" operator="lessThanOrEqual">
      <formula>$O$21</formula>
    </cfRule>
    <cfRule type="cellIs" dxfId="6262" priority="933" stopIfTrue="1" operator="greaterThan">
      <formula>$O$21</formula>
    </cfRule>
  </conditionalFormatting>
  <conditionalFormatting sqref="AB22">
    <cfRule type="containsBlanks" priority="918" stopIfTrue="1">
      <formula>LEN(TRIM(AB22))=0</formula>
    </cfRule>
    <cfRule type="cellIs" dxfId="6261" priority="930" stopIfTrue="1" operator="lessThan">
      <formula>$O$22</formula>
    </cfRule>
    <cfRule type="cellIs" dxfId="6260" priority="931" stopIfTrue="1" operator="greaterThanOrEqual">
      <formula>$O$22</formula>
    </cfRule>
  </conditionalFormatting>
  <conditionalFormatting sqref="AB23">
    <cfRule type="containsBlanks" priority="917" stopIfTrue="1">
      <formula>LEN(TRIM(AB23))=0</formula>
    </cfRule>
    <cfRule type="cellIs" dxfId="6259" priority="928" stopIfTrue="1" operator="lessThanOrEqual">
      <formula>$O$23</formula>
    </cfRule>
    <cfRule type="cellIs" dxfId="6258" priority="929" stopIfTrue="1" operator="greaterThan">
      <formula>$O$23</formula>
    </cfRule>
  </conditionalFormatting>
  <conditionalFormatting sqref="AB24">
    <cfRule type="containsBlanks" priority="916" stopIfTrue="1">
      <formula>LEN(TRIM(AB24))=0</formula>
    </cfRule>
    <cfRule type="cellIs" dxfId="6257" priority="926" stopIfTrue="1" operator="lessThan">
      <formula>$O$24</formula>
    </cfRule>
    <cfRule type="cellIs" dxfId="6256" priority="927" stopIfTrue="1" operator="greaterThanOrEqual">
      <formula>$O$24</formula>
    </cfRule>
  </conditionalFormatting>
  <conditionalFormatting sqref="AB19">
    <cfRule type="containsBlanks" priority="921" stopIfTrue="1">
      <formula>LEN(TRIM(AB19))=0</formula>
    </cfRule>
    <cfRule type="cellIs" dxfId="6255" priority="924" stopIfTrue="1" operator="lessThanOrEqual">
      <formula>$O$19</formula>
    </cfRule>
    <cfRule type="cellIs" dxfId="6254" priority="925" stopIfTrue="1" operator="greaterThan">
      <formula>$O$19</formula>
    </cfRule>
  </conditionalFormatting>
  <conditionalFormatting sqref="AB20">
    <cfRule type="containsBlanks" priority="920" stopIfTrue="1">
      <formula>LEN(TRIM(AB20))=0</formula>
    </cfRule>
    <cfRule type="cellIs" dxfId="6253" priority="922" stopIfTrue="1" operator="lessThan">
      <formula>$O$20</formula>
    </cfRule>
    <cfRule type="cellIs" dxfId="6252" priority="923" stopIfTrue="1" operator="greaterThanOrEqual">
      <formula>$O$20</formula>
    </cfRule>
  </conditionalFormatting>
  <conditionalFormatting sqref="AB25">
    <cfRule type="containsBlanks" priority="913" stopIfTrue="1">
      <formula>LEN(TRIM(AB25))=0</formula>
    </cfRule>
    <cfRule type="cellIs" dxfId="6251" priority="914" stopIfTrue="1" operator="lessThanOrEqual">
      <formula>$O$25</formula>
    </cfRule>
    <cfRule type="cellIs" dxfId="6250" priority="915" stopIfTrue="1" operator="greaterThan">
      <formula>$O$25</formula>
    </cfRule>
  </conditionalFormatting>
  <conditionalFormatting sqref="R30">
    <cfRule type="containsBlanks" priority="904" stopIfTrue="1">
      <formula>LEN(TRIM(R30))=0</formula>
    </cfRule>
    <cfRule type="cellIs" dxfId="6249" priority="909" stopIfTrue="1" operator="greaterThanOrEqual">
      <formula>$O$30</formula>
    </cfRule>
    <cfRule type="cellIs" dxfId="6248" priority="910" stopIfTrue="1" operator="lessThan">
      <formula>$O$30</formula>
    </cfRule>
  </conditionalFormatting>
  <conditionalFormatting sqref="R29">
    <cfRule type="containsBlanks" priority="905" stopIfTrue="1">
      <formula>LEN(TRIM(R29))=0</formula>
    </cfRule>
    <cfRule type="cellIs" dxfId="6247" priority="907" stopIfTrue="1" operator="greaterThanOrEqual">
      <formula>$O$29</formula>
    </cfRule>
    <cfRule type="cellIs" dxfId="6246" priority="908" stopIfTrue="1" operator="lessThan">
      <formula>$O$29</formula>
    </cfRule>
  </conditionalFormatting>
  <conditionalFormatting sqref="R27">
    <cfRule type="containsBlanks" priority="906" stopIfTrue="1">
      <formula>LEN(TRIM(R27))=0</formula>
    </cfRule>
    <cfRule type="cellIs" dxfId="6245" priority="911" stopIfTrue="1" operator="greaterThanOrEqual">
      <formula>$O$27</formula>
    </cfRule>
    <cfRule type="cellIs" dxfId="6244" priority="912" stopIfTrue="1" operator="lessThan">
      <formula>$O$27</formula>
    </cfRule>
  </conditionalFormatting>
  <conditionalFormatting sqref="R32">
    <cfRule type="containsBlanks" priority="901" stopIfTrue="1">
      <formula>LEN(TRIM(R32))=0</formula>
    </cfRule>
    <cfRule type="cellIs" dxfId="6243" priority="902" stopIfTrue="1" operator="greaterThanOrEqual">
      <formula>$O$32</formula>
    </cfRule>
    <cfRule type="cellIs" dxfId="6242" priority="903" stopIfTrue="1" operator="lessThan">
      <formula>$O$32</formula>
    </cfRule>
  </conditionalFormatting>
  <conditionalFormatting sqref="R28">
    <cfRule type="containsBlanks" priority="898" stopIfTrue="1">
      <formula>LEN(TRIM(R28))=0</formula>
    </cfRule>
    <cfRule type="cellIs" dxfId="6241" priority="899" stopIfTrue="1" operator="greaterThanOrEqual">
      <formula>$O$28</formula>
    </cfRule>
    <cfRule type="cellIs" dxfId="6240" priority="900" stopIfTrue="1" operator="lessThan">
      <formula>$O$28</formula>
    </cfRule>
  </conditionalFormatting>
  <conditionalFormatting sqref="R31">
    <cfRule type="containsBlanks" priority="895" stopIfTrue="1">
      <formula>LEN(TRIM(R31))=0</formula>
    </cfRule>
    <cfRule type="cellIs" dxfId="6239" priority="896" stopIfTrue="1" operator="greaterThanOrEqual">
      <formula>$O$31</formula>
    </cfRule>
    <cfRule type="cellIs" dxfId="6238" priority="897" stopIfTrue="1" operator="lessThan">
      <formula>$O$31</formula>
    </cfRule>
  </conditionalFormatting>
  <conditionalFormatting sqref="S30">
    <cfRule type="containsBlanks" priority="886" stopIfTrue="1">
      <formula>LEN(TRIM(S30))=0</formula>
    </cfRule>
    <cfRule type="cellIs" dxfId="6237" priority="891" stopIfTrue="1" operator="greaterThanOrEqual">
      <formula>$O$30</formula>
    </cfRule>
    <cfRule type="cellIs" dxfId="6236" priority="892" stopIfTrue="1" operator="lessThan">
      <formula>$O$30</formula>
    </cfRule>
  </conditionalFormatting>
  <conditionalFormatting sqref="S29">
    <cfRule type="containsBlanks" priority="887" stopIfTrue="1">
      <formula>LEN(TRIM(S29))=0</formula>
    </cfRule>
    <cfRule type="cellIs" dxfId="6235" priority="889" stopIfTrue="1" operator="greaterThanOrEqual">
      <formula>$O$29</formula>
    </cfRule>
    <cfRule type="cellIs" dxfId="6234" priority="890" stopIfTrue="1" operator="lessThan">
      <formula>$O$29</formula>
    </cfRule>
  </conditionalFormatting>
  <conditionalFormatting sqref="S27">
    <cfRule type="containsBlanks" priority="888" stopIfTrue="1">
      <formula>LEN(TRIM(S27))=0</formula>
    </cfRule>
    <cfRule type="cellIs" dxfId="6233" priority="893" stopIfTrue="1" operator="greaterThanOrEqual">
      <formula>$O$27</formula>
    </cfRule>
    <cfRule type="cellIs" dxfId="6232" priority="894" stopIfTrue="1" operator="lessThan">
      <formula>$O$27</formula>
    </cfRule>
  </conditionalFormatting>
  <conditionalFormatting sqref="S32">
    <cfRule type="containsBlanks" priority="883" stopIfTrue="1">
      <formula>LEN(TRIM(S32))=0</formula>
    </cfRule>
    <cfRule type="cellIs" dxfId="6231" priority="884" stopIfTrue="1" operator="greaterThanOrEqual">
      <formula>$O$32</formula>
    </cfRule>
    <cfRule type="cellIs" dxfId="6230" priority="885" stopIfTrue="1" operator="lessThan">
      <formula>$O$32</formula>
    </cfRule>
  </conditionalFormatting>
  <conditionalFormatting sqref="S28">
    <cfRule type="containsBlanks" priority="880" stopIfTrue="1">
      <formula>LEN(TRIM(S28))=0</formula>
    </cfRule>
    <cfRule type="cellIs" dxfId="6229" priority="881" stopIfTrue="1" operator="greaterThanOrEqual">
      <formula>$O$28</formula>
    </cfRule>
    <cfRule type="cellIs" dxfId="6228" priority="882" stopIfTrue="1" operator="lessThan">
      <formula>$O$28</formula>
    </cfRule>
  </conditionalFormatting>
  <conditionalFormatting sqref="S31">
    <cfRule type="containsBlanks" priority="877" stopIfTrue="1">
      <formula>LEN(TRIM(S31))=0</formula>
    </cfRule>
    <cfRule type="cellIs" dxfId="6227" priority="878" stopIfTrue="1" operator="greaterThanOrEqual">
      <formula>$O$31</formula>
    </cfRule>
    <cfRule type="cellIs" dxfId="6226" priority="879" stopIfTrue="1" operator="lessThan">
      <formula>$O$31</formula>
    </cfRule>
  </conditionalFormatting>
  <conditionalFormatting sqref="T30">
    <cfRule type="containsBlanks" priority="868" stopIfTrue="1">
      <formula>LEN(TRIM(T30))=0</formula>
    </cfRule>
    <cfRule type="cellIs" dxfId="6225" priority="873" stopIfTrue="1" operator="greaterThanOrEqual">
      <formula>$O$30</formula>
    </cfRule>
    <cfRule type="cellIs" dxfId="6224" priority="874" stopIfTrue="1" operator="lessThan">
      <formula>$O$30</formula>
    </cfRule>
  </conditionalFormatting>
  <conditionalFormatting sqref="T29">
    <cfRule type="containsBlanks" priority="869" stopIfTrue="1">
      <formula>LEN(TRIM(T29))=0</formula>
    </cfRule>
    <cfRule type="cellIs" dxfId="6223" priority="871" stopIfTrue="1" operator="greaterThanOrEqual">
      <formula>$O$29</formula>
    </cfRule>
    <cfRule type="cellIs" dxfId="6222" priority="872" stopIfTrue="1" operator="lessThan">
      <formula>$O$29</formula>
    </cfRule>
  </conditionalFormatting>
  <conditionalFormatting sqref="T27">
    <cfRule type="containsBlanks" priority="870" stopIfTrue="1">
      <formula>LEN(TRIM(T27))=0</formula>
    </cfRule>
    <cfRule type="cellIs" dxfId="6221" priority="875" stopIfTrue="1" operator="greaterThanOrEqual">
      <formula>$O$27</formula>
    </cfRule>
    <cfRule type="cellIs" dxfId="6220" priority="876" stopIfTrue="1" operator="lessThan">
      <formula>$O$27</formula>
    </cfRule>
  </conditionalFormatting>
  <conditionalFormatting sqref="T32">
    <cfRule type="containsBlanks" priority="865" stopIfTrue="1">
      <formula>LEN(TRIM(T32))=0</formula>
    </cfRule>
    <cfRule type="cellIs" dxfId="6219" priority="866" stopIfTrue="1" operator="greaterThanOrEqual">
      <formula>$O$32</formula>
    </cfRule>
    <cfRule type="cellIs" dxfId="6218" priority="867" stopIfTrue="1" operator="lessThan">
      <formula>$O$32</formula>
    </cfRule>
  </conditionalFormatting>
  <conditionalFormatting sqref="T28">
    <cfRule type="containsBlanks" priority="862" stopIfTrue="1">
      <formula>LEN(TRIM(T28))=0</formula>
    </cfRule>
    <cfRule type="cellIs" dxfId="6217" priority="863" stopIfTrue="1" operator="greaterThanOrEqual">
      <formula>$O$28</formula>
    </cfRule>
    <cfRule type="cellIs" dxfId="6216" priority="864" stopIfTrue="1" operator="lessThan">
      <formula>$O$28</formula>
    </cfRule>
  </conditionalFormatting>
  <conditionalFormatting sqref="T31">
    <cfRule type="containsBlanks" priority="859" stopIfTrue="1">
      <formula>LEN(TRIM(T31))=0</formula>
    </cfRule>
    <cfRule type="cellIs" dxfId="6215" priority="860" stopIfTrue="1" operator="greaterThanOrEqual">
      <formula>$O$31</formula>
    </cfRule>
    <cfRule type="cellIs" dxfId="6214" priority="861" stopIfTrue="1" operator="lessThan">
      <formula>$O$31</formula>
    </cfRule>
  </conditionalFormatting>
  <conditionalFormatting sqref="X30">
    <cfRule type="containsBlanks" priority="796" stopIfTrue="1">
      <formula>LEN(TRIM(X30))=0</formula>
    </cfRule>
    <cfRule type="cellIs" dxfId="6213" priority="801" stopIfTrue="1" operator="greaterThanOrEqual">
      <formula>$O$30</formula>
    </cfRule>
    <cfRule type="cellIs" dxfId="6212" priority="802" stopIfTrue="1" operator="lessThan">
      <formula>$O$30</formula>
    </cfRule>
  </conditionalFormatting>
  <conditionalFormatting sqref="X29">
    <cfRule type="containsBlanks" priority="797" stopIfTrue="1">
      <formula>LEN(TRIM(X29))=0</formula>
    </cfRule>
    <cfRule type="cellIs" dxfId="6211" priority="799" stopIfTrue="1" operator="greaterThanOrEqual">
      <formula>$O$29</formula>
    </cfRule>
    <cfRule type="cellIs" dxfId="6210" priority="800" stopIfTrue="1" operator="lessThan">
      <formula>$O$29</formula>
    </cfRule>
  </conditionalFormatting>
  <conditionalFormatting sqref="X27">
    <cfRule type="containsBlanks" priority="798" stopIfTrue="1">
      <formula>LEN(TRIM(X27))=0</formula>
    </cfRule>
    <cfRule type="cellIs" dxfId="6209" priority="803" stopIfTrue="1" operator="greaterThanOrEqual">
      <formula>$O$27</formula>
    </cfRule>
    <cfRule type="cellIs" dxfId="6208" priority="804" stopIfTrue="1" operator="lessThan">
      <formula>$O$27</formula>
    </cfRule>
  </conditionalFormatting>
  <conditionalFormatting sqref="X32">
    <cfRule type="containsBlanks" priority="793" stopIfTrue="1">
      <formula>LEN(TRIM(X32))=0</formula>
    </cfRule>
    <cfRule type="cellIs" dxfId="6207" priority="794" stopIfTrue="1" operator="greaterThanOrEqual">
      <formula>$O$32</formula>
    </cfRule>
    <cfRule type="cellIs" dxfId="6206" priority="795" stopIfTrue="1" operator="lessThan">
      <formula>$O$32</formula>
    </cfRule>
  </conditionalFormatting>
  <conditionalFormatting sqref="X28">
    <cfRule type="containsBlanks" priority="790" stopIfTrue="1">
      <formula>LEN(TRIM(X28))=0</formula>
    </cfRule>
    <cfRule type="cellIs" dxfId="6205" priority="791" stopIfTrue="1" operator="greaterThanOrEqual">
      <formula>$O$28</formula>
    </cfRule>
    <cfRule type="cellIs" dxfId="6204" priority="792" stopIfTrue="1" operator="lessThan">
      <formula>$O$28</formula>
    </cfRule>
  </conditionalFormatting>
  <conditionalFormatting sqref="X31">
    <cfRule type="containsBlanks" priority="787" stopIfTrue="1">
      <formula>LEN(TRIM(X31))=0</formula>
    </cfRule>
    <cfRule type="cellIs" dxfId="6203" priority="788" stopIfTrue="1" operator="greaterThanOrEqual">
      <formula>$O$31</formula>
    </cfRule>
    <cfRule type="cellIs" dxfId="6202" priority="789" stopIfTrue="1" operator="lessThan">
      <formula>$O$31</formula>
    </cfRule>
  </conditionalFormatting>
  <conditionalFormatting sqref="Y30">
    <cfRule type="containsBlanks" priority="778" stopIfTrue="1">
      <formula>LEN(TRIM(Y30))=0</formula>
    </cfRule>
    <cfRule type="cellIs" dxfId="6201" priority="783" stopIfTrue="1" operator="greaterThanOrEqual">
      <formula>$O$30</formula>
    </cfRule>
    <cfRule type="cellIs" dxfId="6200" priority="784" stopIfTrue="1" operator="lessThan">
      <formula>$O$30</formula>
    </cfRule>
  </conditionalFormatting>
  <conditionalFormatting sqref="Y29">
    <cfRule type="containsBlanks" priority="779" stopIfTrue="1">
      <formula>LEN(TRIM(Y29))=0</formula>
    </cfRule>
    <cfRule type="cellIs" dxfId="6199" priority="781" stopIfTrue="1" operator="greaterThanOrEqual">
      <formula>$O$29</formula>
    </cfRule>
    <cfRule type="cellIs" dxfId="6198" priority="782" stopIfTrue="1" operator="lessThan">
      <formula>$O$29</formula>
    </cfRule>
  </conditionalFormatting>
  <conditionalFormatting sqref="Y27">
    <cfRule type="containsBlanks" priority="780" stopIfTrue="1">
      <formula>LEN(TRIM(Y27))=0</formula>
    </cfRule>
    <cfRule type="cellIs" dxfId="6197" priority="785" stopIfTrue="1" operator="greaterThanOrEqual">
      <formula>$O$27</formula>
    </cfRule>
    <cfRule type="cellIs" dxfId="6196" priority="786" stopIfTrue="1" operator="lessThan">
      <formula>$O$27</formula>
    </cfRule>
  </conditionalFormatting>
  <conditionalFormatting sqref="Y32">
    <cfRule type="containsBlanks" priority="775" stopIfTrue="1">
      <formula>LEN(TRIM(Y32))=0</formula>
    </cfRule>
    <cfRule type="cellIs" dxfId="6195" priority="776" stopIfTrue="1" operator="greaterThanOrEqual">
      <formula>$O$32</formula>
    </cfRule>
    <cfRule type="cellIs" dxfId="6194" priority="777" stopIfTrue="1" operator="lessThan">
      <formula>$O$32</formula>
    </cfRule>
  </conditionalFormatting>
  <conditionalFormatting sqref="Y28">
    <cfRule type="containsBlanks" priority="772" stopIfTrue="1">
      <formula>LEN(TRIM(Y28))=0</formula>
    </cfRule>
    <cfRule type="cellIs" dxfId="6193" priority="773" stopIfTrue="1" operator="greaterThanOrEqual">
      <formula>$O$28</formula>
    </cfRule>
    <cfRule type="cellIs" dxfId="6192" priority="774" stopIfTrue="1" operator="lessThan">
      <formula>$O$28</formula>
    </cfRule>
  </conditionalFormatting>
  <conditionalFormatting sqref="Y31">
    <cfRule type="containsBlanks" priority="769" stopIfTrue="1">
      <formula>LEN(TRIM(Y31))=0</formula>
    </cfRule>
    <cfRule type="cellIs" dxfId="6191" priority="770" stopIfTrue="1" operator="greaterThanOrEqual">
      <formula>$O$31</formula>
    </cfRule>
    <cfRule type="cellIs" dxfId="6190" priority="771" stopIfTrue="1" operator="lessThan">
      <formula>$O$31</formula>
    </cfRule>
  </conditionalFormatting>
  <conditionalFormatting sqref="Z30">
    <cfRule type="containsBlanks" priority="760" stopIfTrue="1">
      <formula>LEN(TRIM(Z30))=0</formula>
    </cfRule>
    <cfRule type="cellIs" dxfId="6189" priority="765" stopIfTrue="1" operator="greaterThanOrEqual">
      <formula>$O$30</formula>
    </cfRule>
    <cfRule type="cellIs" dxfId="6188" priority="766" stopIfTrue="1" operator="lessThan">
      <formula>$O$30</formula>
    </cfRule>
  </conditionalFormatting>
  <conditionalFormatting sqref="Z29">
    <cfRule type="containsBlanks" priority="761" stopIfTrue="1">
      <formula>LEN(TRIM(Z29))=0</formula>
    </cfRule>
    <cfRule type="cellIs" dxfId="6187" priority="763" stopIfTrue="1" operator="greaterThanOrEqual">
      <formula>$O$29</formula>
    </cfRule>
    <cfRule type="cellIs" dxfId="6186" priority="764" stopIfTrue="1" operator="lessThan">
      <formula>$O$29</formula>
    </cfRule>
  </conditionalFormatting>
  <conditionalFormatting sqref="Z27">
    <cfRule type="containsBlanks" priority="762" stopIfTrue="1">
      <formula>LEN(TRIM(Z27))=0</formula>
    </cfRule>
    <cfRule type="cellIs" dxfId="6185" priority="767" stopIfTrue="1" operator="greaterThanOrEqual">
      <formula>$O$27</formula>
    </cfRule>
    <cfRule type="cellIs" dxfId="6184" priority="768" stopIfTrue="1" operator="lessThan">
      <formula>$O$27</formula>
    </cfRule>
  </conditionalFormatting>
  <conditionalFormatting sqref="Z32">
    <cfRule type="containsBlanks" priority="757" stopIfTrue="1">
      <formula>LEN(TRIM(Z32))=0</formula>
    </cfRule>
    <cfRule type="cellIs" dxfId="6183" priority="758" stopIfTrue="1" operator="greaterThanOrEqual">
      <formula>$O$32</formula>
    </cfRule>
    <cfRule type="cellIs" dxfId="6182" priority="759" stopIfTrue="1" operator="lessThan">
      <formula>$O$32</formula>
    </cfRule>
  </conditionalFormatting>
  <conditionalFormatting sqref="Z28">
    <cfRule type="containsBlanks" priority="754" stopIfTrue="1">
      <formula>LEN(TRIM(Z28))=0</formula>
    </cfRule>
    <cfRule type="cellIs" dxfId="6181" priority="755" stopIfTrue="1" operator="greaterThanOrEqual">
      <formula>$O$28</formula>
    </cfRule>
    <cfRule type="cellIs" dxfId="6180" priority="756" stopIfTrue="1" operator="lessThan">
      <formula>$O$28</formula>
    </cfRule>
  </conditionalFormatting>
  <conditionalFormatting sqref="Z31">
    <cfRule type="containsBlanks" priority="751" stopIfTrue="1">
      <formula>LEN(TRIM(Z31))=0</formula>
    </cfRule>
    <cfRule type="cellIs" dxfId="6179" priority="752" stopIfTrue="1" operator="greaterThanOrEqual">
      <formula>$O$31</formula>
    </cfRule>
    <cfRule type="cellIs" dxfId="6178" priority="753" stopIfTrue="1" operator="lessThan">
      <formula>$O$31</formula>
    </cfRule>
  </conditionalFormatting>
  <conditionalFormatting sqref="AA30">
    <cfRule type="containsBlanks" priority="742" stopIfTrue="1">
      <formula>LEN(TRIM(AA30))=0</formula>
    </cfRule>
    <cfRule type="cellIs" dxfId="6177" priority="747" stopIfTrue="1" operator="greaterThanOrEqual">
      <formula>$O$30</formula>
    </cfRule>
    <cfRule type="cellIs" dxfId="6176" priority="748" stopIfTrue="1" operator="lessThan">
      <formula>$O$30</formula>
    </cfRule>
  </conditionalFormatting>
  <conditionalFormatting sqref="AA29">
    <cfRule type="containsBlanks" priority="743" stopIfTrue="1">
      <formula>LEN(TRIM(AA29))=0</formula>
    </cfRule>
    <cfRule type="cellIs" dxfId="6175" priority="745" stopIfTrue="1" operator="greaterThanOrEqual">
      <formula>$O$29</formula>
    </cfRule>
    <cfRule type="cellIs" dxfId="6174" priority="746" stopIfTrue="1" operator="lessThan">
      <formula>$O$29</formula>
    </cfRule>
  </conditionalFormatting>
  <conditionalFormatting sqref="AA27">
    <cfRule type="containsBlanks" priority="744" stopIfTrue="1">
      <formula>LEN(TRIM(AA27))=0</formula>
    </cfRule>
    <cfRule type="cellIs" dxfId="6173" priority="749" stopIfTrue="1" operator="greaterThanOrEqual">
      <formula>$O$27</formula>
    </cfRule>
    <cfRule type="cellIs" dxfId="6172" priority="750" stopIfTrue="1" operator="lessThan">
      <formula>$O$27</formula>
    </cfRule>
  </conditionalFormatting>
  <conditionalFormatting sqref="AA32">
    <cfRule type="containsBlanks" priority="739" stopIfTrue="1">
      <formula>LEN(TRIM(AA32))=0</formula>
    </cfRule>
    <cfRule type="cellIs" dxfId="6171" priority="740" stopIfTrue="1" operator="greaterThanOrEqual">
      <formula>$O$32</formula>
    </cfRule>
    <cfRule type="cellIs" dxfId="6170" priority="741" stopIfTrue="1" operator="lessThan">
      <formula>$O$32</formula>
    </cfRule>
  </conditionalFormatting>
  <conditionalFormatting sqref="AA28">
    <cfRule type="containsBlanks" priority="736" stopIfTrue="1">
      <formula>LEN(TRIM(AA28))=0</formula>
    </cfRule>
    <cfRule type="cellIs" dxfId="6169" priority="737" stopIfTrue="1" operator="greaterThanOrEqual">
      <formula>$O$28</formula>
    </cfRule>
    <cfRule type="cellIs" dxfId="6168" priority="738" stopIfTrue="1" operator="lessThan">
      <formula>$O$28</formula>
    </cfRule>
  </conditionalFormatting>
  <conditionalFormatting sqref="AA31">
    <cfRule type="containsBlanks" priority="733" stopIfTrue="1">
      <formula>LEN(TRIM(AA31))=0</formula>
    </cfRule>
    <cfRule type="cellIs" dxfId="6167" priority="734" stopIfTrue="1" operator="greaterThanOrEqual">
      <formula>$O$31</formula>
    </cfRule>
    <cfRule type="cellIs" dxfId="6166" priority="735" stopIfTrue="1" operator="lessThan">
      <formula>$O$31</formula>
    </cfRule>
  </conditionalFormatting>
  <conditionalFormatting sqref="AB30">
    <cfRule type="containsBlanks" priority="724" stopIfTrue="1">
      <formula>LEN(TRIM(AB30))=0</formula>
    </cfRule>
    <cfRule type="cellIs" dxfId="6165" priority="729" stopIfTrue="1" operator="greaterThanOrEqual">
      <formula>$O$30</formula>
    </cfRule>
    <cfRule type="cellIs" dxfId="6164" priority="730" stopIfTrue="1" operator="lessThan">
      <formula>$O$30</formula>
    </cfRule>
  </conditionalFormatting>
  <conditionalFormatting sqref="AB29">
    <cfRule type="containsBlanks" priority="725" stopIfTrue="1">
      <formula>LEN(TRIM(AB29))=0</formula>
    </cfRule>
    <cfRule type="cellIs" dxfId="6163" priority="727" stopIfTrue="1" operator="greaterThanOrEqual">
      <formula>$O$29</formula>
    </cfRule>
    <cfRule type="cellIs" dxfId="6162" priority="728" stopIfTrue="1" operator="lessThan">
      <formula>$O$29</formula>
    </cfRule>
  </conditionalFormatting>
  <conditionalFormatting sqref="AB27">
    <cfRule type="containsBlanks" priority="726" stopIfTrue="1">
      <formula>LEN(TRIM(AB27))=0</formula>
    </cfRule>
    <cfRule type="cellIs" dxfId="6161" priority="731" stopIfTrue="1" operator="greaterThanOrEqual">
      <formula>$O$27</formula>
    </cfRule>
    <cfRule type="cellIs" dxfId="6160" priority="732" stopIfTrue="1" operator="lessThan">
      <formula>$O$27</formula>
    </cfRule>
  </conditionalFormatting>
  <conditionalFormatting sqref="AB32">
    <cfRule type="containsBlanks" priority="721" stopIfTrue="1">
      <formula>LEN(TRIM(AB32))=0</formula>
    </cfRule>
    <cfRule type="cellIs" dxfId="6159" priority="722" stopIfTrue="1" operator="greaterThanOrEqual">
      <formula>$O$32</formula>
    </cfRule>
    <cfRule type="cellIs" dxfId="6158" priority="723" stopIfTrue="1" operator="lessThan">
      <formula>$O$32</formula>
    </cfRule>
  </conditionalFormatting>
  <conditionalFormatting sqref="AB28">
    <cfRule type="containsBlanks" priority="718" stopIfTrue="1">
      <formula>LEN(TRIM(AB28))=0</formula>
    </cfRule>
    <cfRule type="cellIs" dxfId="6157" priority="719" stopIfTrue="1" operator="greaterThanOrEqual">
      <formula>$O$28</formula>
    </cfRule>
    <cfRule type="cellIs" dxfId="6156" priority="720" stopIfTrue="1" operator="lessThan">
      <formula>$O$28</formula>
    </cfRule>
  </conditionalFormatting>
  <conditionalFormatting sqref="AB31">
    <cfRule type="containsBlanks" priority="715" stopIfTrue="1">
      <formula>LEN(TRIM(AB31))=0</formula>
    </cfRule>
    <cfRule type="cellIs" dxfId="6155" priority="716" stopIfTrue="1" operator="greaterThanOrEqual">
      <formula>$O$31</formula>
    </cfRule>
    <cfRule type="cellIs" dxfId="6154" priority="717" stopIfTrue="1" operator="lessThan">
      <formula>$O$31</formula>
    </cfRule>
  </conditionalFormatting>
  <conditionalFormatting sqref="R39">
    <cfRule type="containsBlanks" priority="712" stopIfTrue="1">
      <formula>LEN(TRIM(R39))=0</formula>
    </cfRule>
    <cfRule type="cellIs" dxfId="6153" priority="713" stopIfTrue="1" operator="greaterThan">
      <formula>$O$39</formula>
    </cfRule>
    <cfRule type="cellIs" dxfId="6152" priority="714" stopIfTrue="1" operator="lessThanOrEqual">
      <formula>$O$39</formula>
    </cfRule>
  </conditionalFormatting>
  <conditionalFormatting sqref="R34">
    <cfRule type="cellIs" dxfId="6151" priority="710" operator="greaterThan">
      <formula>$O$34</formula>
    </cfRule>
    <cfRule type="cellIs" dxfId="6150" priority="711" operator="lessThanOrEqual">
      <formula>$O$34</formula>
    </cfRule>
  </conditionalFormatting>
  <conditionalFormatting sqref="R35">
    <cfRule type="cellIs" dxfId="6149" priority="709" stopIfTrue="1" operator="lessThanOrEqual">
      <formula>$O$35</formula>
    </cfRule>
  </conditionalFormatting>
  <conditionalFormatting sqref="R35">
    <cfRule type="cellIs" dxfId="6148" priority="708" stopIfTrue="1" operator="greaterThan">
      <formula>$O$35</formula>
    </cfRule>
  </conditionalFormatting>
  <conditionalFormatting sqref="R36">
    <cfRule type="cellIs" dxfId="6147" priority="707" stopIfTrue="1" operator="greaterThanOrEqual">
      <formula>$O$36</formula>
    </cfRule>
  </conditionalFormatting>
  <conditionalFormatting sqref="R36">
    <cfRule type="cellIs" dxfId="6146" priority="706" stopIfTrue="1" operator="lessThan">
      <formula>$O$36</formula>
    </cfRule>
  </conditionalFormatting>
  <conditionalFormatting sqref="R37">
    <cfRule type="containsBlanks" priority="703" stopIfTrue="1">
      <formula>LEN(TRIM(R37))=0</formula>
    </cfRule>
    <cfRule type="cellIs" dxfId="6145" priority="704" stopIfTrue="1" operator="greaterThanOrEqual">
      <formula>$O$37</formula>
    </cfRule>
    <cfRule type="cellIs" dxfId="6144" priority="705" stopIfTrue="1" operator="lessThan">
      <formula>$O$37</formula>
    </cfRule>
  </conditionalFormatting>
  <conditionalFormatting sqref="R38">
    <cfRule type="cellIs" dxfId="6143" priority="702" stopIfTrue="1" operator="greaterThanOrEqual">
      <formula>$O$38</formula>
    </cfRule>
  </conditionalFormatting>
  <conditionalFormatting sqref="R38">
    <cfRule type="cellIs" dxfId="6142" priority="701" stopIfTrue="1" operator="lessThan">
      <formula>$O$38</formula>
    </cfRule>
  </conditionalFormatting>
  <conditionalFormatting sqref="R40">
    <cfRule type="containsBlanks" priority="698" stopIfTrue="1">
      <formula>LEN(TRIM(R40))=0</formula>
    </cfRule>
    <cfRule type="cellIs" dxfId="6141" priority="699" stopIfTrue="1" operator="lessThanOrEqual">
      <formula>$O$40</formula>
    </cfRule>
    <cfRule type="cellIs" dxfId="6140" priority="700" stopIfTrue="1" operator="greaterThan">
      <formula>$O$40</formula>
    </cfRule>
  </conditionalFormatting>
  <conditionalFormatting sqref="R41">
    <cfRule type="containsBlanks" priority="695" stopIfTrue="1">
      <formula>LEN(TRIM(R41))=0</formula>
    </cfRule>
    <cfRule type="cellIs" dxfId="6139" priority="696" stopIfTrue="1" operator="lessThanOrEqual">
      <formula>$O$41</formula>
    </cfRule>
    <cfRule type="cellIs" dxfId="6138" priority="697" stopIfTrue="1" operator="greaterThan">
      <formula>$O$41</formula>
    </cfRule>
  </conditionalFormatting>
  <conditionalFormatting sqref="R42">
    <cfRule type="containsBlanks" priority="692" stopIfTrue="1">
      <formula>LEN(TRIM(R42))=0</formula>
    </cfRule>
    <cfRule type="cellIs" dxfId="6137" priority="693" stopIfTrue="1" operator="lessThanOrEqual">
      <formula>$O$42</formula>
    </cfRule>
    <cfRule type="cellIs" dxfId="6136" priority="694" stopIfTrue="1" operator="greaterThan">
      <formula>$O$42</formula>
    </cfRule>
  </conditionalFormatting>
  <conditionalFormatting sqref="R43">
    <cfRule type="containsBlanks" priority="689" stopIfTrue="1">
      <formula>LEN(TRIM(R43))=0</formula>
    </cfRule>
    <cfRule type="cellIs" dxfId="6135" priority="690" stopIfTrue="1" operator="greaterThanOrEqual">
      <formula>$O$43</formula>
    </cfRule>
    <cfRule type="cellIs" dxfId="6134" priority="691" stopIfTrue="1" operator="lessThan">
      <formula>$O$43</formula>
    </cfRule>
  </conditionalFormatting>
  <conditionalFormatting sqref="S39">
    <cfRule type="containsBlanks" priority="686" stopIfTrue="1">
      <formula>LEN(TRIM(S39))=0</formula>
    </cfRule>
    <cfRule type="cellIs" dxfId="6133" priority="687" stopIfTrue="1" operator="greaterThan">
      <formula>$O$39</formula>
    </cfRule>
    <cfRule type="cellIs" dxfId="6132" priority="688" stopIfTrue="1" operator="lessThanOrEqual">
      <formula>$O$39</formula>
    </cfRule>
  </conditionalFormatting>
  <conditionalFormatting sqref="S34">
    <cfRule type="cellIs" dxfId="6131" priority="684" operator="greaterThan">
      <formula>$O$34</formula>
    </cfRule>
    <cfRule type="cellIs" dxfId="6130" priority="685" operator="lessThanOrEqual">
      <formula>$O$34</formula>
    </cfRule>
  </conditionalFormatting>
  <conditionalFormatting sqref="S35">
    <cfRule type="cellIs" dxfId="6129" priority="683" stopIfTrue="1" operator="lessThanOrEqual">
      <formula>$O$35</formula>
    </cfRule>
  </conditionalFormatting>
  <conditionalFormatting sqref="S35">
    <cfRule type="cellIs" dxfId="6128" priority="682" stopIfTrue="1" operator="greaterThan">
      <formula>$O$35</formula>
    </cfRule>
  </conditionalFormatting>
  <conditionalFormatting sqref="S36">
    <cfRule type="cellIs" dxfId="6127" priority="681" stopIfTrue="1" operator="greaterThanOrEqual">
      <formula>$O$36</formula>
    </cfRule>
  </conditionalFormatting>
  <conditionalFormatting sqref="S36">
    <cfRule type="cellIs" dxfId="6126" priority="680" stopIfTrue="1" operator="lessThan">
      <formula>$O$36</formula>
    </cfRule>
  </conditionalFormatting>
  <conditionalFormatting sqref="S37">
    <cfRule type="containsBlanks" priority="677" stopIfTrue="1">
      <formula>LEN(TRIM(S37))=0</formula>
    </cfRule>
    <cfRule type="cellIs" dxfId="6125" priority="678" stopIfTrue="1" operator="greaterThanOrEqual">
      <formula>$O$37</formula>
    </cfRule>
    <cfRule type="cellIs" dxfId="6124" priority="679" stopIfTrue="1" operator="lessThan">
      <formula>$O$37</formula>
    </cfRule>
  </conditionalFormatting>
  <conditionalFormatting sqref="S38">
    <cfRule type="cellIs" dxfId="6123" priority="676" stopIfTrue="1" operator="greaterThanOrEqual">
      <formula>$O$38</formula>
    </cfRule>
  </conditionalFormatting>
  <conditionalFormatting sqref="S38">
    <cfRule type="cellIs" dxfId="6122" priority="675" stopIfTrue="1" operator="lessThan">
      <formula>$O$38</formula>
    </cfRule>
  </conditionalFormatting>
  <conditionalFormatting sqref="S40">
    <cfRule type="containsBlanks" priority="672" stopIfTrue="1">
      <formula>LEN(TRIM(S40))=0</formula>
    </cfRule>
    <cfRule type="cellIs" dxfId="6121" priority="673" stopIfTrue="1" operator="lessThanOrEqual">
      <formula>$O$40</formula>
    </cfRule>
    <cfRule type="cellIs" dxfId="6120" priority="674" stopIfTrue="1" operator="greaterThan">
      <formula>$O$40</formula>
    </cfRule>
  </conditionalFormatting>
  <conditionalFormatting sqref="S41">
    <cfRule type="containsBlanks" priority="669" stopIfTrue="1">
      <formula>LEN(TRIM(S41))=0</formula>
    </cfRule>
    <cfRule type="cellIs" dxfId="6119" priority="670" stopIfTrue="1" operator="lessThanOrEqual">
      <formula>$O$41</formula>
    </cfRule>
    <cfRule type="cellIs" dxfId="6118" priority="671" stopIfTrue="1" operator="greaterThan">
      <formula>$O$41</formula>
    </cfRule>
  </conditionalFormatting>
  <conditionalFormatting sqref="S42">
    <cfRule type="containsBlanks" priority="666" stopIfTrue="1">
      <formula>LEN(TRIM(S42))=0</formula>
    </cfRule>
    <cfRule type="cellIs" dxfId="6117" priority="667" stopIfTrue="1" operator="lessThanOrEqual">
      <formula>$O$42</formula>
    </cfRule>
    <cfRule type="cellIs" dxfId="6116" priority="668" stopIfTrue="1" operator="greaterThan">
      <formula>$O$42</formula>
    </cfRule>
  </conditionalFormatting>
  <conditionalFormatting sqref="S43">
    <cfRule type="containsBlanks" priority="663" stopIfTrue="1">
      <formula>LEN(TRIM(S43))=0</formula>
    </cfRule>
    <cfRule type="cellIs" dxfId="6115" priority="664" stopIfTrue="1" operator="greaterThanOrEqual">
      <formula>$O$43</formula>
    </cfRule>
    <cfRule type="cellIs" dxfId="6114" priority="665" stopIfTrue="1" operator="lessThan">
      <formula>$O$43</formula>
    </cfRule>
  </conditionalFormatting>
  <conditionalFormatting sqref="T39">
    <cfRule type="containsBlanks" priority="660" stopIfTrue="1">
      <formula>LEN(TRIM(T39))=0</formula>
    </cfRule>
    <cfRule type="cellIs" dxfId="6113" priority="661" stopIfTrue="1" operator="greaterThan">
      <formula>$O$39</formula>
    </cfRule>
    <cfRule type="cellIs" dxfId="6112" priority="662" stopIfTrue="1" operator="lessThanOrEqual">
      <formula>$O$39</formula>
    </cfRule>
  </conditionalFormatting>
  <conditionalFormatting sqref="T34">
    <cfRule type="cellIs" dxfId="6111" priority="658" operator="greaterThan">
      <formula>$O$34</formula>
    </cfRule>
    <cfRule type="cellIs" dxfId="6110" priority="659" operator="lessThanOrEqual">
      <formula>$O$34</formula>
    </cfRule>
  </conditionalFormatting>
  <conditionalFormatting sqref="T35">
    <cfRule type="cellIs" dxfId="6109" priority="657" stopIfTrue="1" operator="lessThanOrEqual">
      <formula>$O$35</formula>
    </cfRule>
  </conditionalFormatting>
  <conditionalFormatting sqref="T35">
    <cfRule type="cellIs" dxfId="6108" priority="656" stopIfTrue="1" operator="greaterThan">
      <formula>$O$35</formula>
    </cfRule>
  </conditionalFormatting>
  <conditionalFormatting sqref="T36">
    <cfRule type="cellIs" dxfId="6107" priority="655" stopIfTrue="1" operator="greaterThanOrEqual">
      <formula>$O$36</formula>
    </cfRule>
  </conditionalFormatting>
  <conditionalFormatting sqref="T36">
    <cfRule type="cellIs" dxfId="6106" priority="654" stopIfTrue="1" operator="lessThan">
      <formula>$O$36</formula>
    </cfRule>
  </conditionalFormatting>
  <conditionalFormatting sqref="T37">
    <cfRule type="containsBlanks" priority="651" stopIfTrue="1">
      <formula>LEN(TRIM(T37))=0</formula>
    </cfRule>
    <cfRule type="cellIs" dxfId="6105" priority="652" stopIfTrue="1" operator="greaterThanOrEqual">
      <formula>$O$37</formula>
    </cfRule>
    <cfRule type="cellIs" dxfId="6104" priority="653" stopIfTrue="1" operator="lessThan">
      <formula>$O$37</formula>
    </cfRule>
  </conditionalFormatting>
  <conditionalFormatting sqref="T38">
    <cfRule type="cellIs" dxfId="6103" priority="650" stopIfTrue="1" operator="greaterThanOrEqual">
      <formula>$O$38</formula>
    </cfRule>
  </conditionalFormatting>
  <conditionalFormatting sqref="T38">
    <cfRule type="cellIs" dxfId="6102" priority="649" stopIfTrue="1" operator="lessThan">
      <formula>$O$38</formula>
    </cfRule>
  </conditionalFormatting>
  <conditionalFormatting sqref="T40">
    <cfRule type="containsBlanks" priority="646" stopIfTrue="1">
      <formula>LEN(TRIM(T40))=0</formula>
    </cfRule>
    <cfRule type="cellIs" dxfId="6101" priority="647" stopIfTrue="1" operator="lessThanOrEqual">
      <formula>$O$40</formula>
    </cfRule>
    <cfRule type="cellIs" dxfId="6100" priority="648" stopIfTrue="1" operator="greaterThan">
      <formula>$O$40</formula>
    </cfRule>
  </conditionalFormatting>
  <conditionalFormatting sqref="T41">
    <cfRule type="containsBlanks" priority="643" stopIfTrue="1">
      <formula>LEN(TRIM(T41))=0</formula>
    </cfRule>
    <cfRule type="cellIs" dxfId="6099" priority="644" stopIfTrue="1" operator="lessThanOrEqual">
      <formula>$O$41</formula>
    </cfRule>
    <cfRule type="cellIs" dxfId="6098" priority="645" stopIfTrue="1" operator="greaterThan">
      <formula>$O$41</formula>
    </cfRule>
  </conditionalFormatting>
  <conditionalFormatting sqref="T42">
    <cfRule type="containsBlanks" priority="640" stopIfTrue="1">
      <formula>LEN(TRIM(T42))=0</formula>
    </cfRule>
    <cfRule type="cellIs" dxfId="6097" priority="641" stopIfTrue="1" operator="lessThanOrEqual">
      <formula>$O$42</formula>
    </cfRule>
    <cfRule type="cellIs" dxfId="6096" priority="642" stopIfTrue="1" operator="greaterThan">
      <formula>$O$42</formula>
    </cfRule>
  </conditionalFormatting>
  <conditionalFormatting sqref="T43">
    <cfRule type="containsBlanks" priority="637" stopIfTrue="1">
      <formula>LEN(TRIM(T43))=0</formula>
    </cfRule>
    <cfRule type="cellIs" dxfId="6095" priority="638" stopIfTrue="1" operator="greaterThanOrEqual">
      <formula>$O$43</formula>
    </cfRule>
    <cfRule type="cellIs" dxfId="6094" priority="639" stopIfTrue="1" operator="lessThan">
      <formula>$O$43</formula>
    </cfRule>
  </conditionalFormatting>
  <conditionalFormatting sqref="U39">
    <cfRule type="containsBlanks" priority="634" stopIfTrue="1">
      <formula>LEN(TRIM(U39))=0</formula>
    </cfRule>
    <cfRule type="cellIs" dxfId="6093" priority="635" stopIfTrue="1" operator="greaterThan">
      <formula>$O$39</formula>
    </cfRule>
    <cfRule type="cellIs" dxfId="6092" priority="636" stopIfTrue="1" operator="lessThanOrEqual">
      <formula>$O$39</formula>
    </cfRule>
  </conditionalFormatting>
  <conditionalFormatting sqref="U34">
    <cfRule type="cellIs" dxfId="6091" priority="632" operator="greaterThan">
      <formula>$O$34</formula>
    </cfRule>
    <cfRule type="cellIs" dxfId="6090" priority="633" operator="lessThanOrEqual">
      <formula>$O$34</formula>
    </cfRule>
  </conditionalFormatting>
  <conditionalFormatting sqref="U35">
    <cfRule type="cellIs" dxfId="6089" priority="631" stopIfTrue="1" operator="lessThanOrEqual">
      <formula>$O$35</formula>
    </cfRule>
  </conditionalFormatting>
  <conditionalFormatting sqref="U35">
    <cfRule type="cellIs" dxfId="6088" priority="630" stopIfTrue="1" operator="greaterThan">
      <formula>$O$35</formula>
    </cfRule>
  </conditionalFormatting>
  <conditionalFormatting sqref="U36">
    <cfRule type="cellIs" dxfId="6087" priority="629" stopIfTrue="1" operator="greaterThanOrEqual">
      <formula>$O$36</formula>
    </cfRule>
  </conditionalFormatting>
  <conditionalFormatting sqref="U36">
    <cfRule type="cellIs" dxfId="6086" priority="628" stopIfTrue="1" operator="lessThan">
      <formula>$O$36</formula>
    </cfRule>
  </conditionalFormatting>
  <conditionalFormatting sqref="U37">
    <cfRule type="containsBlanks" priority="625" stopIfTrue="1">
      <formula>LEN(TRIM(U37))=0</formula>
    </cfRule>
    <cfRule type="cellIs" dxfId="6085" priority="626" stopIfTrue="1" operator="greaterThanOrEqual">
      <formula>$O$37</formula>
    </cfRule>
    <cfRule type="cellIs" dxfId="6084" priority="627" stopIfTrue="1" operator="lessThan">
      <formula>$O$37</formula>
    </cfRule>
  </conditionalFormatting>
  <conditionalFormatting sqref="U38">
    <cfRule type="cellIs" dxfId="6083" priority="624" stopIfTrue="1" operator="greaterThanOrEqual">
      <formula>$O$38</formula>
    </cfRule>
  </conditionalFormatting>
  <conditionalFormatting sqref="U38">
    <cfRule type="cellIs" dxfId="6082" priority="623" stopIfTrue="1" operator="lessThan">
      <formula>$O$38</formula>
    </cfRule>
  </conditionalFormatting>
  <conditionalFormatting sqref="U40">
    <cfRule type="containsBlanks" priority="620" stopIfTrue="1">
      <formula>LEN(TRIM(U40))=0</formula>
    </cfRule>
    <cfRule type="cellIs" dxfId="6081" priority="621" stopIfTrue="1" operator="lessThanOrEqual">
      <formula>$O$40</formula>
    </cfRule>
    <cfRule type="cellIs" dxfId="6080" priority="622" stopIfTrue="1" operator="greaterThan">
      <formula>$O$40</formula>
    </cfRule>
  </conditionalFormatting>
  <conditionalFormatting sqref="U41">
    <cfRule type="containsBlanks" priority="617" stopIfTrue="1">
      <formula>LEN(TRIM(U41))=0</formula>
    </cfRule>
    <cfRule type="cellIs" dxfId="6079" priority="618" stopIfTrue="1" operator="lessThanOrEqual">
      <formula>$O$41</formula>
    </cfRule>
    <cfRule type="cellIs" dxfId="6078" priority="619" stopIfTrue="1" operator="greaterThan">
      <formula>$O$41</formula>
    </cfRule>
  </conditionalFormatting>
  <conditionalFormatting sqref="U42">
    <cfRule type="containsBlanks" priority="614" stopIfTrue="1">
      <formula>LEN(TRIM(U42))=0</formula>
    </cfRule>
    <cfRule type="cellIs" dxfId="6077" priority="615" stopIfTrue="1" operator="lessThanOrEqual">
      <formula>$O$42</formula>
    </cfRule>
    <cfRule type="cellIs" dxfId="6076" priority="616" stopIfTrue="1" operator="greaterThan">
      <formula>$O$42</formula>
    </cfRule>
  </conditionalFormatting>
  <conditionalFormatting sqref="U43">
    <cfRule type="containsBlanks" priority="611" stopIfTrue="1">
      <formula>LEN(TRIM(U43))=0</formula>
    </cfRule>
    <cfRule type="cellIs" dxfId="6075" priority="612" stopIfTrue="1" operator="greaterThanOrEqual">
      <formula>$O$43</formula>
    </cfRule>
    <cfRule type="cellIs" dxfId="6074" priority="613" stopIfTrue="1" operator="lessThan">
      <formula>$O$43</formula>
    </cfRule>
  </conditionalFormatting>
  <conditionalFormatting sqref="R45">
    <cfRule type="containsBlanks" priority="552" stopIfTrue="1">
      <formula>LEN(TRIM(R45))=0</formula>
    </cfRule>
    <cfRule type="cellIs" dxfId="6073" priority="553" stopIfTrue="1" operator="greaterThanOrEqual">
      <formula>$O$45</formula>
    </cfRule>
    <cfRule type="cellIs" dxfId="6072" priority="554" stopIfTrue="1" operator="lessThan">
      <formula>$O$45</formula>
    </cfRule>
  </conditionalFormatting>
  <conditionalFormatting sqref="R46">
    <cfRule type="containsBlanks" priority="551" stopIfTrue="1">
      <formula>LEN(TRIM(R46))=0</formula>
    </cfRule>
    <cfRule type="cellIs" dxfId="6071" priority="557" stopIfTrue="1" operator="greaterThan">
      <formula>$O$46</formula>
    </cfRule>
    <cfRule type="cellIs" dxfId="6070" priority="558" stopIfTrue="1" operator="lessThanOrEqual">
      <formula>$O$46</formula>
    </cfRule>
  </conditionalFormatting>
  <conditionalFormatting sqref="R47">
    <cfRule type="containsBlanks" priority="550" stopIfTrue="1">
      <formula>LEN(TRIM(R47))=0</formula>
    </cfRule>
    <cfRule type="cellIs" dxfId="6069" priority="555" stopIfTrue="1" operator="greaterThanOrEqual">
      <formula>$O$47</formula>
    </cfRule>
    <cfRule type="cellIs" dxfId="6068" priority="556" stopIfTrue="1" operator="lessThan">
      <formula>$O$47</formula>
    </cfRule>
  </conditionalFormatting>
  <conditionalFormatting sqref="S45">
    <cfRule type="containsBlanks" priority="543" stopIfTrue="1">
      <formula>LEN(TRIM(S45))=0</formula>
    </cfRule>
    <cfRule type="cellIs" dxfId="6067" priority="544" stopIfTrue="1" operator="greaterThanOrEqual">
      <formula>$O$45</formula>
    </cfRule>
    <cfRule type="cellIs" dxfId="6066" priority="545" stopIfTrue="1" operator="lessThan">
      <formula>$O$45</formula>
    </cfRule>
  </conditionalFormatting>
  <conditionalFormatting sqref="S46">
    <cfRule type="containsBlanks" priority="542" stopIfTrue="1">
      <formula>LEN(TRIM(S46))=0</formula>
    </cfRule>
    <cfRule type="cellIs" dxfId="6065" priority="548" stopIfTrue="1" operator="greaterThan">
      <formula>$O$46</formula>
    </cfRule>
    <cfRule type="cellIs" dxfId="6064" priority="549" stopIfTrue="1" operator="lessThanOrEqual">
      <formula>$O$46</formula>
    </cfRule>
  </conditionalFormatting>
  <conditionalFormatting sqref="S47">
    <cfRule type="containsBlanks" priority="541" stopIfTrue="1">
      <formula>LEN(TRIM(S47))=0</formula>
    </cfRule>
    <cfRule type="cellIs" dxfId="6063" priority="546" stopIfTrue="1" operator="greaterThanOrEqual">
      <formula>$O$47</formula>
    </cfRule>
    <cfRule type="cellIs" dxfId="6062" priority="547" stopIfTrue="1" operator="lessThan">
      <formula>$O$47</formula>
    </cfRule>
  </conditionalFormatting>
  <conditionalFormatting sqref="T45">
    <cfRule type="containsBlanks" priority="534" stopIfTrue="1">
      <formula>LEN(TRIM(T45))=0</formula>
    </cfRule>
    <cfRule type="cellIs" dxfId="6061" priority="535" stopIfTrue="1" operator="greaterThanOrEqual">
      <formula>$O$45</formula>
    </cfRule>
    <cfRule type="cellIs" dxfId="6060" priority="536" stopIfTrue="1" operator="lessThan">
      <formula>$O$45</formula>
    </cfRule>
  </conditionalFormatting>
  <conditionalFormatting sqref="T46">
    <cfRule type="containsBlanks" priority="533" stopIfTrue="1">
      <formula>LEN(TRIM(T46))=0</formula>
    </cfRule>
    <cfRule type="cellIs" dxfId="6059" priority="539" stopIfTrue="1" operator="greaterThan">
      <formula>$O$46</formula>
    </cfRule>
    <cfRule type="cellIs" dxfId="6058" priority="540" stopIfTrue="1" operator="lessThanOrEqual">
      <formula>$O$46</formula>
    </cfRule>
  </conditionalFormatting>
  <conditionalFormatting sqref="T47">
    <cfRule type="containsBlanks" priority="532" stopIfTrue="1">
      <formula>LEN(TRIM(T47))=0</formula>
    </cfRule>
    <cfRule type="cellIs" dxfId="6057" priority="537" stopIfTrue="1" operator="greaterThanOrEqual">
      <formula>$O$47</formula>
    </cfRule>
    <cfRule type="cellIs" dxfId="6056" priority="538" stopIfTrue="1" operator="lessThan">
      <formula>$O$47</formula>
    </cfRule>
  </conditionalFormatting>
  <conditionalFormatting sqref="U45">
    <cfRule type="containsBlanks" priority="525" stopIfTrue="1">
      <formula>LEN(TRIM(U45))=0</formula>
    </cfRule>
    <cfRule type="cellIs" dxfId="6055" priority="526" stopIfTrue="1" operator="greaterThanOrEqual">
      <formula>$O$45</formula>
    </cfRule>
    <cfRule type="cellIs" dxfId="6054" priority="527" stopIfTrue="1" operator="lessThan">
      <formula>$O$45</formula>
    </cfRule>
  </conditionalFormatting>
  <conditionalFormatting sqref="U46">
    <cfRule type="containsBlanks" priority="524" stopIfTrue="1">
      <formula>LEN(TRIM(U46))=0</formula>
    </cfRule>
    <cfRule type="cellIs" dxfId="6053" priority="530" stopIfTrue="1" operator="greaterThan">
      <formula>$O$46</formula>
    </cfRule>
    <cfRule type="cellIs" dxfId="6052" priority="531" stopIfTrue="1" operator="lessThanOrEqual">
      <formula>$O$46</formula>
    </cfRule>
  </conditionalFormatting>
  <conditionalFormatting sqref="U47">
    <cfRule type="containsBlanks" priority="523" stopIfTrue="1">
      <formula>LEN(TRIM(U47))=0</formula>
    </cfRule>
    <cfRule type="cellIs" dxfId="6051" priority="528" stopIfTrue="1" operator="greaterThanOrEqual">
      <formula>$O$47</formula>
    </cfRule>
    <cfRule type="cellIs" dxfId="6050" priority="529" stopIfTrue="1" operator="lessThan">
      <formula>$O$47</formula>
    </cfRule>
  </conditionalFormatting>
  <conditionalFormatting sqref="T5">
    <cfRule type="containsBlanks" priority="451" stopIfTrue="1">
      <formula>LEN(TRIM(T5))=0</formula>
    </cfRule>
    <cfRule type="cellIs" dxfId="6049" priority="452" stopIfTrue="1" operator="lessThanOrEqual">
      <formula>$O5</formula>
    </cfRule>
    <cfRule type="cellIs" dxfId="6048" priority="453" stopIfTrue="1" operator="greaterThan">
      <formula>$O5</formula>
    </cfRule>
  </conditionalFormatting>
  <conditionalFormatting sqref="T6">
    <cfRule type="containsBlanks" priority="448" stopIfTrue="1">
      <formula>LEN(TRIM(T6))=0</formula>
    </cfRule>
    <cfRule type="cellIs" dxfId="6047" priority="449" stopIfTrue="1" operator="lessThanOrEqual">
      <formula>$O6</formula>
    </cfRule>
    <cfRule type="cellIs" dxfId="6046" priority="450" stopIfTrue="1" operator="greaterThan">
      <formula>$O6</formula>
    </cfRule>
  </conditionalFormatting>
  <conditionalFormatting sqref="T11">
    <cfRule type="containsBlanks" priority="445" stopIfTrue="1">
      <formula>LEN(TRIM(T11))=0</formula>
    </cfRule>
    <cfRule type="cellIs" dxfId="6045" priority="446" stopIfTrue="1" operator="lessThanOrEqual">
      <formula>$O$11</formula>
    </cfRule>
    <cfRule type="cellIs" dxfId="6044" priority="447" stopIfTrue="1" operator="greaterThan">
      <formula>$O$11</formula>
    </cfRule>
  </conditionalFormatting>
  <conditionalFormatting sqref="T7">
    <cfRule type="containsBlanks" priority="439" stopIfTrue="1">
      <formula>LEN(TRIM(T7))=0</formula>
    </cfRule>
    <cfRule type="cellIs" dxfId="6043" priority="440" stopIfTrue="1" operator="lessThanOrEqual">
      <formula>$O7</formula>
    </cfRule>
    <cfRule type="cellIs" dxfId="6042" priority="441" stopIfTrue="1" operator="greaterThan">
      <formula>$O7</formula>
    </cfRule>
  </conditionalFormatting>
  <conditionalFormatting sqref="T8">
    <cfRule type="containsBlanks" priority="442" stopIfTrue="1">
      <formula>LEN(TRIM(T8))=0</formula>
    </cfRule>
    <cfRule type="cellIs" dxfId="6041" priority="443" stopIfTrue="1" operator="lessThanOrEqual">
      <formula>$O$8</formula>
    </cfRule>
    <cfRule type="cellIs" dxfId="6040" priority="444" stopIfTrue="1" operator="greaterThan">
      <formula>$O$8</formula>
    </cfRule>
  </conditionalFormatting>
  <conditionalFormatting sqref="T10">
    <cfRule type="containsBlanks" priority="433" stopIfTrue="1">
      <formula>LEN(TRIM(T10))=0</formula>
    </cfRule>
    <cfRule type="cellIs" dxfId="6039" priority="434" stopIfTrue="1" operator="lessThanOrEqual">
      <formula>$O10</formula>
    </cfRule>
    <cfRule type="cellIs" dxfId="6038" priority="435" stopIfTrue="1" operator="greaterThan">
      <formula>$O10</formula>
    </cfRule>
  </conditionalFormatting>
  <conditionalFormatting sqref="W51:AB51">
    <cfRule type="containsBlanks" priority="395" stopIfTrue="1">
      <formula>LEN(TRIM(W51))=0</formula>
    </cfRule>
  </conditionalFormatting>
  <conditionalFormatting sqref="W52:AB52">
    <cfRule type="containsBlanks" priority="392" stopIfTrue="1">
      <formula>LEN(TRIM(W52))=0</formula>
    </cfRule>
    <cfRule type="cellIs" dxfId="6037" priority="393" stopIfTrue="1" operator="lessThan">
      <formula>$N$55</formula>
    </cfRule>
    <cfRule type="cellIs" dxfId="6036" priority="394" stopIfTrue="1" operator="greaterThanOrEqual">
      <formula>$N$55</formula>
    </cfRule>
  </conditionalFormatting>
  <conditionalFormatting sqref="W49:AB49">
    <cfRule type="containsBlanks" priority="374" stopIfTrue="1">
      <formula>LEN(TRIM(W49))=0</formula>
    </cfRule>
    <cfRule type="cellIs" dxfId="6035" priority="375" stopIfTrue="1" operator="lessThan">
      <formula>$N$55</formula>
    </cfRule>
    <cfRule type="cellIs" dxfId="6034" priority="376" stopIfTrue="1" operator="greaterThanOrEqual">
      <formula>$N$55</formula>
    </cfRule>
  </conditionalFormatting>
  <conditionalFormatting sqref="W51:AB51">
    <cfRule type="cellIs" dxfId="6033" priority="19990" stopIfTrue="1" operator="greaterThanOrEqual">
      <formula>$N$52</formula>
    </cfRule>
    <cfRule type="cellIs" dxfId="6032" priority="19991" stopIfTrue="1" operator="lessThan">
      <formula>$N$52</formula>
    </cfRule>
  </conditionalFormatting>
  <conditionalFormatting sqref="W54">
    <cfRule type="containsBlanks" priority="356" stopIfTrue="1">
      <formula>LEN(TRIM(W54))=0</formula>
    </cfRule>
    <cfRule type="cellIs" dxfId="6031" priority="357" stopIfTrue="1" operator="lessThanOrEqual">
      <formula>$N$53</formula>
    </cfRule>
    <cfRule type="cellIs" dxfId="6030" priority="358" stopIfTrue="1" operator="greaterThan">
      <formula>$N$53</formula>
    </cfRule>
  </conditionalFormatting>
  <conditionalFormatting sqref="V39">
    <cfRule type="containsBlanks" priority="353" stopIfTrue="1">
      <formula>LEN(TRIM(V39))=0</formula>
    </cfRule>
    <cfRule type="cellIs" dxfId="6029" priority="354" stopIfTrue="1" operator="greaterThan">
      <formula>$O$39</formula>
    </cfRule>
    <cfRule type="cellIs" dxfId="6028" priority="355" stopIfTrue="1" operator="lessThanOrEqual">
      <formula>$O$39</formula>
    </cfRule>
  </conditionalFormatting>
  <conditionalFormatting sqref="V34">
    <cfRule type="cellIs" dxfId="6027" priority="351" operator="greaterThan">
      <formula>$O$34</formula>
    </cfRule>
    <cfRule type="cellIs" dxfId="6026" priority="352" operator="lessThanOrEqual">
      <formula>$O$34</formula>
    </cfRule>
  </conditionalFormatting>
  <conditionalFormatting sqref="V35">
    <cfRule type="cellIs" dxfId="6025" priority="350" stopIfTrue="1" operator="lessThanOrEqual">
      <formula>$O$35</formula>
    </cfRule>
  </conditionalFormatting>
  <conditionalFormatting sqref="V35">
    <cfRule type="cellIs" dxfId="6024" priority="349" stopIfTrue="1" operator="greaterThan">
      <formula>$O$35</formula>
    </cfRule>
  </conditionalFormatting>
  <conditionalFormatting sqref="V36">
    <cfRule type="cellIs" dxfId="6023" priority="348" stopIfTrue="1" operator="greaterThanOrEqual">
      <formula>$O$36</formula>
    </cfRule>
  </conditionalFormatting>
  <conditionalFormatting sqref="V36">
    <cfRule type="cellIs" dxfId="6022" priority="347" stopIfTrue="1" operator="lessThan">
      <formula>$O$36</formula>
    </cfRule>
  </conditionalFormatting>
  <conditionalFormatting sqref="V37">
    <cfRule type="containsBlanks" priority="344" stopIfTrue="1">
      <formula>LEN(TRIM(V37))=0</formula>
    </cfRule>
    <cfRule type="cellIs" dxfId="6021" priority="345" stopIfTrue="1" operator="greaterThanOrEqual">
      <formula>$O$37</formula>
    </cfRule>
    <cfRule type="cellIs" dxfId="6020" priority="346" stopIfTrue="1" operator="lessThan">
      <formula>$O$37</formula>
    </cfRule>
  </conditionalFormatting>
  <conditionalFormatting sqref="V38">
    <cfRule type="cellIs" dxfId="6019" priority="343" stopIfTrue="1" operator="greaterThanOrEqual">
      <formula>$O$38</formula>
    </cfRule>
  </conditionalFormatting>
  <conditionalFormatting sqref="V38">
    <cfRule type="cellIs" dxfId="6018" priority="342" stopIfTrue="1" operator="lessThan">
      <formula>$O$38</formula>
    </cfRule>
  </conditionalFormatting>
  <conditionalFormatting sqref="V40">
    <cfRule type="containsBlanks" priority="339" stopIfTrue="1">
      <formula>LEN(TRIM(V40))=0</formula>
    </cfRule>
    <cfRule type="cellIs" dxfId="6017" priority="340" stopIfTrue="1" operator="lessThanOrEqual">
      <formula>$O$40</formula>
    </cfRule>
    <cfRule type="cellIs" dxfId="6016" priority="341" stopIfTrue="1" operator="greaterThan">
      <formula>$O$40</formula>
    </cfRule>
  </conditionalFormatting>
  <conditionalFormatting sqref="V41">
    <cfRule type="containsBlanks" priority="336" stopIfTrue="1">
      <formula>LEN(TRIM(V41))=0</formula>
    </cfRule>
    <cfRule type="cellIs" dxfId="6015" priority="337" stopIfTrue="1" operator="lessThanOrEqual">
      <formula>$O$41</formula>
    </cfRule>
    <cfRule type="cellIs" dxfId="6014" priority="338" stopIfTrue="1" operator="greaterThan">
      <formula>$O$41</formula>
    </cfRule>
  </conditionalFormatting>
  <conditionalFormatting sqref="V42">
    <cfRule type="containsBlanks" priority="333" stopIfTrue="1">
      <formula>LEN(TRIM(V42))=0</formula>
    </cfRule>
    <cfRule type="cellIs" dxfId="6013" priority="334" stopIfTrue="1" operator="lessThanOrEqual">
      <formula>$O$42</formula>
    </cfRule>
    <cfRule type="cellIs" dxfId="6012" priority="335" stopIfTrue="1" operator="greaterThan">
      <formula>$O$42</formula>
    </cfRule>
  </conditionalFormatting>
  <conditionalFormatting sqref="V43">
    <cfRule type="containsBlanks" priority="330" stopIfTrue="1">
      <formula>LEN(TRIM(V43))=0</formula>
    </cfRule>
    <cfRule type="cellIs" dxfId="6011" priority="331" stopIfTrue="1" operator="greaterThanOrEqual">
      <formula>$O$43</formula>
    </cfRule>
    <cfRule type="cellIs" dxfId="6010" priority="332" stopIfTrue="1" operator="lessThan">
      <formula>$O$43</formula>
    </cfRule>
  </conditionalFormatting>
  <conditionalFormatting sqref="U5">
    <cfRule type="containsBlanks" priority="327" stopIfTrue="1">
      <formula>LEN(TRIM(U5))=0</formula>
    </cfRule>
    <cfRule type="cellIs" dxfId="6009" priority="328" stopIfTrue="1" operator="lessThanOrEqual">
      <formula>$O5</formula>
    </cfRule>
    <cfRule type="cellIs" dxfId="6008" priority="329" stopIfTrue="1" operator="greaterThan">
      <formula>$O5</formula>
    </cfRule>
  </conditionalFormatting>
  <conditionalFormatting sqref="U6">
    <cfRule type="containsBlanks" priority="324" stopIfTrue="1">
      <formula>LEN(TRIM(U6))=0</formula>
    </cfRule>
    <cfRule type="cellIs" dxfId="6007" priority="325" stopIfTrue="1" operator="lessThanOrEqual">
      <formula>$O6</formula>
    </cfRule>
    <cfRule type="cellIs" dxfId="6006" priority="326" stopIfTrue="1" operator="greaterThan">
      <formula>$O6</formula>
    </cfRule>
  </conditionalFormatting>
  <conditionalFormatting sqref="U11">
    <cfRule type="containsBlanks" priority="321" stopIfTrue="1">
      <formula>LEN(TRIM(U11))=0</formula>
    </cfRule>
    <cfRule type="cellIs" dxfId="6005" priority="322" stopIfTrue="1" operator="lessThanOrEqual">
      <formula>$O$11</formula>
    </cfRule>
    <cfRule type="cellIs" dxfId="6004" priority="323" stopIfTrue="1" operator="greaterThan">
      <formula>$O$11</formula>
    </cfRule>
  </conditionalFormatting>
  <conditionalFormatting sqref="U7">
    <cfRule type="containsBlanks" priority="315" stopIfTrue="1">
      <formula>LEN(TRIM(U7))=0</formula>
    </cfRule>
    <cfRule type="cellIs" dxfId="6003" priority="316" stopIfTrue="1" operator="lessThanOrEqual">
      <formula>$O7</formula>
    </cfRule>
    <cfRule type="cellIs" dxfId="6002" priority="317" stopIfTrue="1" operator="greaterThan">
      <formula>$O7</formula>
    </cfRule>
  </conditionalFormatting>
  <conditionalFormatting sqref="U8">
    <cfRule type="containsBlanks" priority="318" stopIfTrue="1">
      <formula>LEN(TRIM(U8))=0</formula>
    </cfRule>
    <cfRule type="cellIs" dxfId="6001" priority="319" stopIfTrue="1" operator="lessThanOrEqual">
      <formula>$O$8</formula>
    </cfRule>
    <cfRule type="cellIs" dxfId="6000" priority="320" stopIfTrue="1" operator="greaterThan">
      <formula>$O$8</formula>
    </cfRule>
  </conditionalFormatting>
  <conditionalFormatting sqref="U10">
    <cfRule type="containsBlanks" priority="309" stopIfTrue="1">
      <formula>LEN(TRIM(U10))=0</formula>
    </cfRule>
    <cfRule type="cellIs" dxfId="5999" priority="310" stopIfTrue="1" operator="lessThanOrEqual">
      <formula>$O10</formula>
    </cfRule>
    <cfRule type="cellIs" dxfId="5998" priority="311" stopIfTrue="1" operator="greaterThan">
      <formula>$O10</formula>
    </cfRule>
  </conditionalFormatting>
  <conditionalFormatting sqref="V16">
    <cfRule type="cellIs" dxfId="5997" priority="286" stopIfTrue="1" operator="lessThanOrEqual">
      <formula>$O$16</formula>
    </cfRule>
    <cfRule type="cellIs" dxfId="5996" priority="287" stopIfTrue="1" operator="greaterThan">
      <formula>$O$16</formula>
    </cfRule>
  </conditionalFormatting>
  <conditionalFormatting sqref="V15">
    <cfRule type="cellIs" dxfId="5995" priority="283" stopIfTrue="1" operator="lessThanOrEqual">
      <formula>$O$15</formula>
    </cfRule>
    <cfRule type="cellIs" dxfId="5994" priority="284" stopIfTrue="1" operator="greaterThan">
      <formula>$O$15</formula>
    </cfRule>
  </conditionalFormatting>
  <conditionalFormatting sqref="V13:V14">
    <cfRule type="cellIs" dxfId="5993" priority="280" stopIfTrue="1" operator="lessThanOrEqual">
      <formula>$O$13</formula>
    </cfRule>
    <cfRule type="cellIs" dxfId="5992" priority="281" stopIfTrue="1" operator="greaterThan">
      <formula>$O$13</formula>
    </cfRule>
  </conditionalFormatting>
  <conditionalFormatting sqref="V13:V14">
    <cfRule type="containsBlanks" priority="279" stopIfTrue="1">
      <formula>LEN(TRIM(V13))=0</formula>
    </cfRule>
  </conditionalFormatting>
  <conditionalFormatting sqref="V15">
    <cfRule type="containsBlanks" priority="282" stopIfTrue="1">
      <formula>LEN(TRIM(V15))=0</formula>
    </cfRule>
  </conditionalFormatting>
  <conditionalFormatting sqref="V16">
    <cfRule type="containsBlanks" priority="285" stopIfTrue="1">
      <formula>LEN(TRIM(V16))=0</formula>
    </cfRule>
  </conditionalFormatting>
  <conditionalFormatting sqref="V21">
    <cfRule type="containsBlanks" priority="264" stopIfTrue="1">
      <formula>LEN(TRIM(V21))=0</formula>
    </cfRule>
    <cfRule type="cellIs" dxfId="5991" priority="277" stopIfTrue="1" operator="lessThanOrEqual">
      <formula>$O$21</formula>
    </cfRule>
    <cfRule type="cellIs" dxfId="5990" priority="278" stopIfTrue="1" operator="greaterThan">
      <formula>$O$21</formula>
    </cfRule>
  </conditionalFormatting>
  <conditionalFormatting sqref="V22">
    <cfRule type="containsBlanks" priority="263" stopIfTrue="1">
      <formula>LEN(TRIM(V22))=0</formula>
    </cfRule>
    <cfRule type="cellIs" dxfId="5989" priority="275" stopIfTrue="1" operator="lessThan">
      <formula>$O$22</formula>
    </cfRule>
    <cfRule type="cellIs" dxfId="5988" priority="276" stopIfTrue="1" operator="greaterThanOrEqual">
      <formula>$O$22</formula>
    </cfRule>
  </conditionalFormatting>
  <conditionalFormatting sqref="V23">
    <cfRule type="containsBlanks" priority="262" stopIfTrue="1">
      <formula>LEN(TRIM(V23))=0</formula>
    </cfRule>
    <cfRule type="cellIs" dxfId="5987" priority="273" stopIfTrue="1" operator="lessThanOrEqual">
      <formula>$O$23</formula>
    </cfRule>
    <cfRule type="cellIs" dxfId="5986" priority="274" stopIfTrue="1" operator="greaterThan">
      <formula>$O$23</formula>
    </cfRule>
  </conditionalFormatting>
  <conditionalFormatting sqref="V24">
    <cfRule type="containsBlanks" priority="261" stopIfTrue="1">
      <formula>LEN(TRIM(V24))=0</formula>
    </cfRule>
    <cfRule type="cellIs" dxfId="5985" priority="271" stopIfTrue="1" operator="lessThan">
      <formula>$O$24</formula>
    </cfRule>
    <cfRule type="cellIs" dxfId="5984" priority="272" stopIfTrue="1" operator="greaterThanOrEqual">
      <formula>$O$24</formula>
    </cfRule>
  </conditionalFormatting>
  <conditionalFormatting sqref="V19">
    <cfRule type="containsBlanks" priority="266" stopIfTrue="1">
      <formula>LEN(TRIM(V19))=0</formula>
    </cfRule>
    <cfRule type="cellIs" dxfId="5983" priority="269" stopIfTrue="1" operator="lessThanOrEqual">
      <formula>$O$19</formula>
    </cfRule>
    <cfRule type="cellIs" dxfId="5982" priority="270" stopIfTrue="1" operator="greaterThan">
      <formula>$O$19</formula>
    </cfRule>
  </conditionalFormatting>
  <conditionalFormatting sqref="V20">
    <cfRule type="containsBlanks" priority="265" stopIfTrue="1">
      <formula>LEN(TRIM(V20))=0</formula>
    </cfRule>
    <cfRule type="cellIs" dxfId="5981" priority="267" stopIfTrue="1" operator="lessThan">
      <formula>$O$20</formula>
    </cfRule>
    <cfRule type="cellIs" dxfId="5980" priority="268" stopIfTrue="1" operator="greaterThanOrEqual">
      <formula>$O$20</formula>
    </cfRule>
  </conditionalFormatting>
  <conditionalFormatting sqref="V25">
    <cfRule type="containsBlanks" priority="258" stopIfTrue="1">
      <formula>LEN(TRIM(V25))=0</formula>
    </cfRule>
    <cfRule type="cellIs" dxfId="5979" priority="259" stopIfTrue="1" operator="lessThanOrEqual">
      <formula>$O$25</formula>
    </cfRule>
    <cfRule type="cellIs" dxfId="5978" priority="260" stopIfTrue="1" operator="greaterThan">
      <formula>$O$25</formula>
    </cfRule>
  </conditionalFormatting>
  <conditionalFormatting sqref="U30">
    <cfRule type="containsBlanks" priority="249" stopIfTrue="1">
      <formula>LEN(TRIM(U30))=0</formula>
    </cfRule>
    <cfRule type="cellIs" dxfId="5977" priority="254" stopIfTrue="1" operator="greaterThanOrEqual">
      <formula>$O$30</formula>
    </cfRule>
    <cfRule type="cellIs" dxfId="5976" priority="255" stopIfTrue="1" operator="lessThan">
      <formula>$O$30</formula>
    </cfRule>
  </conditionalFormatting>
  <conditionalFormatting sqref="U29">
    <cfRule type="containsBlanks" priority="250" stopIfTrue="1">
      <formula>LEN(TRIM(U29))=0</formula>
    </cfRule>
    <cfRule type="cellIs" dxfId="5975" priority="252" stopIfTrue="1" operator="greaterThanOrEqual">
      <formula>$O$29</formula>
    </cfRule>
    <cfRule type="cellIs" dxfId="5974" priority="253" stopIfTrue="1" operator="lessThan">
      <formula>$O$29</formula>
    </cfRule>
  </conditionalFormatting>
  <conditionalFormatting sqref="U27">
    <cfRule type="containsBlanks" priority="251" stopIfTrue="1">
      <formula>LEN(TRIM(U27))=0</formula>
    </cfRule>
    <cfRule type="cellIs" dxfId="5973" priority="256" stopIfTrue="1" operator="greaterThanOrEqual">
      <formula>$O$27</formula>
    </cfRule>
    <cfRule type="cellIs" dxfId="5972" priority="257" stopIfTrue="1" operator="lessThan">
      <formula>$O$27</formula>
    </cfRule>
  </conditionalFormatting>
  <conditionalFormatting sqref="U32">
    <cfRule type="containsBlanks" priority="246" stopIfTrue="1">
      <formula>LEN(TRIM(U32))=0</formula>
    </cfRule>
    <cfRule type="cellIs" dxfId="5971" priority="247" stopIfTrue="1" operator="greaterThanOrEqual">
      <formula>$O$32</formula>
    </cfRule>
    <cfRule type="cellIs" dxfId="5970" priority="248" stopIfTrue="1" operator="lessThan">
      <formula>$O$32</formula>
    </cfRule>
  </conditionalFormatting>
  <conditionalFormatting sqref="U28">
    <cfRule type="containsBlanks" priority="243" stopIfTrue="1">
      <formula>LEN(TRIM(U28))=0</formula>
    </cfRule>
    <cfRule type="cellIs" dxfId="5969" priority="244" stopIfTrue="1" operator="greaterThanOrEqual">
      <formula>$O$28</formula>
    </cfRule>
    <cfRule type="cellIs" dxfId="5968" priority="245" stopIfTrue="1" operator="lessThan">
      <formula>$O$28</formula>
    </cfRule>
  </conditionalFormatting>
  <conditionalFormatting sqref="U31">
    <cfRule type="containsBlanks" priority="240" stopIfTrue="1">
      <formula>LEN(TRIM(U31))=0</formula>
    </cfRule>
    <cfRule type="cellIs" dxfId="5967" priority="241" stopIfTrue="1" operator="greaterThanOrEqual">
      <formula>$O$31</formula>
    </cfRule>
    <cfRule type="cellIs" dxfId="5966" priority="242" stopIfTrue="1" operator="lessThan">
      <formula>$O$31</formula>
    </cfRule>
  </conditionalFormatting>
  <conditionalFormatting sqref="V30">
    <cfRule type="containsBlanks" priority="231" stopIfTrue="1">
      <formula>LEN(TRIM(V30))=0</formula>
    </cfRule>
    <cfRule type="cellIs" dxfId="5965" priority="236" stopIfTrue="1" operator="greaterThanOrEqual">
      <formula>$O$30</formula>
    </cfRule>
    <cfRule type="cellIs" dxfId="5964" priority="237" stopIfTrue="1" operator="lessThan">
      <formula>$O$30</formula>
    </cfRule>
  </conditionalFormatting>
  <conditionalFormatting sqref="V29">
    <cfRule type="containsBlanks" priority="232" stopIfTrue="1">
      <formula>LEN(TRIM(V29))=0</formula>
    </cfRule>
    <cfRule type="cellIs" dxfId="5963" priority="234" stopIfTrue="1" operator="greaterThanOrEqual">
      <formula>$O$29</formula>
    </cfRule>
    <cfRule type="cellIs" dxfId="5962" priority="235" stopIfTrue="1" operator="lessThan">
      <formula>$O$29</formula>
    </cfRule>
  </conditionalFormatting>
  <conditionalFormatting sqref="V27">
    <cfRule type="containsBlanks" priority="233" stopIfTrue="1">
      <formula>LEN(TRIM(V27))=0</formula>
    </cfRule>
    <cfRule type="cellIs" dxfId="5961" priority="238" stopIfTrue="1" operator="greaterThanOrEqual">
      <formula>$O$27</formula>
    </cfRule>
    <cfRule type="cellIs" dxfId="5960" priority="239" stopIfTrue="1" operator="lessThan">
      <formula>$O$27</formula>
    </cfRule>
  </conditionalFormatting>
  <conditionalFormatting sqref="V32">
    <cfRule type="containsBlanks" priority="228" stopIfTrue="1">
      <formula>LEN(TRIM(V32))=0</formula>
    </cfRule>
    <cfRule type="cellIs" dxfId="5959" priority="229" stopIfTrue="1" operator="greaterThanOrEqual">
      <formula>$O$32</formula>
    </cfRule>
    <cfRule type="cellIs" dxfId="5958" priority="230" stopIfTrue="1" operator="lessThan">
      <formula>$O$32</formula>
    </cfRule>
  </conditionalFormatting>
  <conditionalFormatting sqref="V28">
    <cfRule type="containsBlanks" priority="225" stopIfTrue="1">
      <formula>LEN(TRIM(V28))=0</formula>
    </cfRule>
    <cfRule type="cellIs" dxfId="5957" priority="226" stopIfTrue="1" operator="greaterThanOrEqual">
      <formula>$O$28</formula>
    </cfRule>
    <cfRule type="cellIs" dxfId="5956" priority="227" stopIfTrue="1" operator="lessThan">
      <formula>$O$28</formula>
    </cfRule>
  </conditionalFormatting>
  <conditionalFormatting sqref="V31">
    <cfRule type="containsBlanks" priority="222" stopIfTrue="1">
      <formula>LEN(TRIM(V31))=0</formula>
    </cfRule>
    <cfRule type="cellIs" dxfId="5955" priority="223" stopIfTrue="1" operator="greaterThanOrEqual">
      <formula>$O$31</formula>
    </cfRule>
    <cfRule type="cellIs" dxfId="5954" priority="224" stopIfTrue="1" operator="lessThan">
      <formula>$O$31</formula>
    </cfRule>
  </conditionalFormatting>
  <conditionalFormatting sqref="V45">
    <cfRule type="containsBlanks" priority="215" stopIfTrue="1">
      <formula>LEN(TRIM(V45))=0</formula>
    </cfRule>
    <cfRule type="cellIs" dxfId="5953" priority="216" stopIfTrue="1" operator="greaterThanOrEqual">
      <formula>$O$45</formula>
    </cfRule>
    <cfRule type="cellIs" dxfId="5952" priority="217" stopIfTrue="1" operator="lessThan">
      <formula>$O$45</formula>
    </cfRule>
  </conditionalFormatting>
  <conditionalFormatting sqref="V46">
    <cfRule type="containsBlanks" priority="214" stopIfTrue="1">
      <formula>LEN(TRIM(V46))=0</formula>
    </cfRule>
    <cfRule type="cellIs" dxfId="5951" priority="220" stopIfTrue="1" operator="greaterThan">
      <formula>$O$46</formula>
    </cfRule>
    <cfRule type="cellIs" dxfId="5950" priority="221" stopIfTrue="1" operator="lessThanOrEqual">
      <formula>$O$46</formula>
    </cfRule>
  </conditionalFormatting>
  <conditionalFormatting sqref="V47">
    <cfRule type="containsBlanks" priority="213" stopIfTrue="1">
      <formula>LEN(TRIM(V47))=0</formula>
    </cfRule>
    <cfRule type="cellIs" dxfId="5949" priority="218" stopIfTrue="1" operator="greaterThanOrEqual">
      <formula>$O$47</formula>
    </cfRule>
    <cfRule type="cellIs" dxfId="5948" priority="219" stopIfTrue="1" operator="lessThan">
      <formula>$O$47</formula>
    </cfRule>
  </conditionalFormatting>
  <conditionalFormatting sqref="Q49">
    <cfRule type="cellIs" dxfId="5947" priority="211" operator="lessThan">
      <formula>$O$49</formula>
    </cfRule>
    <cfRule type="cellIs" dxfId="5946" priority="212" operator="greaterThanOrEqual">
      <formula>$O$49</formula>
    </cfRule>
  </conditionalFormatting>
  <conditionalFormatting sqref="Q50">
    <cfRule type="cellIs" dxfId="5945" priority="209" operator="lessThan">
      <formula>$O$50</formula>
    </cfRule>
    <cfRule type="cellIs" dxfId="5944" priority="210" operator="greaterThanOrEqual">
      <formula>$O$50</formula>
    </cfRule>
  </conditionalFormatting>
  <conditionalFormatting sqref="Q53">
    <cfRule type="cellIs" dxfId="5943" priority="207" stopIfTrue="1" operator="greaterThan">
      <formula>$O$53</formula>
    </cfRule>
    <cfRule type="cellIs" dxfId="5942" priority="208" stopIfTrue="1" operator="lessThanOrEqual">
      <formula>$O$53</formula>
    </cfRule>
  </conditionalFormatting>
  <conditionalFormatting sqref="Q54">
    <cfRule type="cellIs" dxfId="5941" priority="205" stopIfTrue="1" operator="lessThan">
      <formula>$O$54</formula>
    </cfRule>
    <cfRule type="cellIs" dxfId="5940" priority="206" stopIfTrue="1" operator="greaterThanOrEqual">
      <formula>$O$54</formula>
    </cfRule>
  </conditionalFormatting>
  <conditionalFormatting sqref="Q55">
    <cfRule type="cellIs" dxfId="5939" priority="203" stopIfTrue="1" operator="lessThan">
      <formula>$O$55</formula>
    </cfRule>
    <cfRule type="cellIs" dxfId="5938" priority="204" stopIfTrue="1" operator="greaterThanOrEqual">
      <formula>$O$55</formula>
    </cfRule>
  </conditionalFormatting>
  <conditionalFormatting sqref="Q51">
    <cfRule type="cellIs" dxfId="5937" priority="201" operator="lessThan">
      <formula>$O$51</formula>
    </cfRule>
    <cfRule type="cellIs" dxfId="5936" priority="202" operator="greaterThanOrEqual">
      <formula>$O$51</formula>
    </cfRule>
  </conditionalFormatting>
  <conditionalFormatting sqref="Q52">
    <cfRule type="cellIs" dxfId="5935" priority="199" operator="lessThan">
      <formula>$O$52</formula>
    </cfRule>
    <cfRule type="cellIs" dxfId="5934" priority="200" operator="greaterThanOrEqual">
      <formula>$O$52</formula>
    </cfRule>
  </conditionalFormatting>
  <conditionalFormatting sqref="R49">
    <cfRule type="cellIs" dxfId="5933" priority="197" operator="lessThan">
      <formula>$O$49</formula>
    </cfRule>
    <cfRule type="cellIs" dxfId="5932" priority="198" operator="greaterThanOrEqual">
      <formula>$O$49</formula>
    </cfRule>
  </conditionalFormatting>
  <conditionalFormatting sqref="R50">
    <cfRule type="cellIs" dxfId="5931" priority="195" operator="lessThan">
      <formula>$O$50</formula>
    </cfRule>
    <cfRule type="cellIs" dxfId="5930" priority="196" operator="greaterThanOrEqual">
      <formula>$O$50</formula>
    </cfRule>
  </conditionalFormatting>
  <conditionalFormatting sqref="R53">
    <cfRule type="cellIs" dxfId="5929" priority="193" stopIfTrue="1" operator="greaterThan">
      <formula>$O$53</formula>
    </cfRule>
    <cfRule type="cellIs" dxfId="5928" priority="194" stopIfTrue="1" operator="lessThanOrEqual">
      <formula>$O$53</formula>
    </cfRule>
  </conditionalFormatting>
  <conditionalFormatting sqref="R54">
    <cfRule type="cellIs" dxfId="5927" priority="191" stopIfTrue="1" operator="lessThan">
      <formula>$O$54</formula>
    </cfRule>
    <cfRule type="cellIs" dxfId="5926" priority="192" stopIfTrue="1" operator="greaterThanOrEqual">
      <formula>$O$54</formula>
    </cfRule>
  </conditionalFormatting>
  <conditionalFormatting sqref="R55">
    <cfRule type="cellIs" dxfId="5925" priority="189" stopIfTrue="1" operator="lessThan">
      <formula>$O$55</formula>
    </cfRule>
    <cfRule type="cellIs" dxfId="5924" priority="190" stopIfTrue="1" operator="greaterThanOrEqual">
      <formula>$O$55</formula>
    </cfRule>
  </conditionalFormatting>
  <conditionalFormatting sqref="R51">
    <cfRule type="cellIs" dxfId="5923" priority="187" operator="lessThan">
      <formula>$O$51</formula>
    </cfRule>
    <cfRule type="cellIs" dxfId="5922" priority="188" operator="greaterThanOrEqual">
      <formula>$O$51</formula>
    </cfRule>
  </conditionalFormatting>
  <conditionalFormatting sqref="R52">
    <cfRule type="cellIs" dxfId="5921" priority="185" operator="lessThan">
      <formula>$O$52</formula>
    </cfRule>
    <cfRule type="cellIs" dxfId="5920" priority="186" operator="greaterThanOrEqual">
      <formula>$O$52</formula>
    </cfRule>
  </conditionalFormatting>
  <conditionalFormatting sqref="S49">
    <cfRule type="cellIs" dxfId="5919" priority="183" operator="lessThan">
      <formula>$O$49</formula>
    </cfRule>
    <cfRule type="cellIs" dxfId="5918" priority="184" operator="greaterThanOrEqual">
      <formula>$O$49</formula>
    </cfRule>
  </conditionalFormatting>
  <conditionalFormatting sqref="S50">
    <cfRule type="cellIs" dxfId="5917" priority="181" operator="lessThan">
      <formula>$O$50</formula>
    </cfRule>
    <cfRule type="cellIs" dxfId="5916" priority="182" operator="greaterThanOrEqual">
      <formula>$O$50</formula>
    </cfRule>
  </conditionalFormatting>
  <conditionalFormatting sqref="S53">
    <cfRule type="cellIs" dxfId="5915" priority="179" stopIfTrue="1" operator="greaterThan">
      <formula>$O$53</formula>
    </cfRule>
    <cfRule type="cellIs" dxfId="5914" priority="180" stopIfTrue="1" operator="lessThanOrEqual">
      <formula>$O$53</formula>
    </cfRule>
  </conditionalFormatting>
  <conditionalFormatting sqref="S54">
    <cfRule type="cellIs" dxfId="5913" priority="177" stopIfTrue="1" operator="lessThan">
      <formula>$O$54</formula>
    </cfRule>
    <cfRule type="cellIs" dxfId="5912" priority="178" stopIfTrue="1" operator="greaterThanOrEqual">
      <formula>$O$54</formula>
    </cfRule>
  </conditionalFormatting>
  <conditionalFormatting sqref="S55">
    <cfRule type="cellIs" dxfId="5911" priority="175" stopIfTrue="1" operator="lessThan">
      <formula>$O$55</formula>
    </cfRule>
    <cfRule type="cellIs" dxfId="5910" priority="176" stopIfTrue="1" operator="greaterThanOrEqual">
      <formula>$O$55</formula>
    </cfRule>
  </conditionalFormatting>
  <conditionalFormatting sqref="S51">
    <cfRule type="cellIs" dxfId="5909" priority="173" operator="lessThan">
      <formula>$O$51</formula>
    </cfRule>
    <cfRule type="cellIs" dxfId="5908" priority="174" operator="greaterThanOrEqual">
      <formula>$O$51</formula>
    </cfRule>
  </conditionalFormatting>
  <conditionalFormatting sqref="S52">
    <cfRule type="cellIs" dxfId="5907" priority="171" operator="lessThan">
      <formula>$O$52</formula>
    </cfRule>
    <cfRule type="cellIs" dxfId="5906" priority="172" operator="greaterThanOrEqual">
      <formula>$O$52</formula>
    </cfRule>
  </conditionalFormatting>
  <conditionalFormatting sqref="T49">
    <cfRule type="cellIs" dxfId="5905" priority="169" operator="lessThan">
      <formula>$O$49</formula>
    </cfRule>
    <cfRule type="cellIs" dxfId="5904" priority="170" operator="greaterThanOrEqual">
      <formula>$O$49</formula>
    </cfRule>
  </conditionalFormatting>
  <conditionalFormatting sqref="T50">
    <cfRule type="cellIs" dxfId="5903" priority="167" operator="lessThan">
      <formula>$O$50</formula>
    </cfRule>
    <cfRule type="cellIs" dxfId="5902" priority="168" operator="greaterThanOrEqual">
      <formula>$O$50</formula>
    </cfRule>
  </conditionalFormatting>
  <conditionalFormatting sqref="T53">
    <cfRule type="cellIs" dxfId="5901" priority="165" stopIfTrue="1" operator="greaterThan">
      <formula>$O$53</formula>
    </cfRule>
    <cfRule type="cellIs" dxfId="5900" priority="166" stopIfTrue="1" operator="lessThanOrEqual">
      <formula>$O$53</formula>
    </cfRule>
  </conditionalFormatting>
  <conditionalFormatting sqref="T54">
    <cfRule type="cellIs" dxfId="5899" priority="163" stopIfTrue="1" operator="lessThan">
      <formula>$O$54</formula>
    </cfRule>
    <cfRule type="cellIs" dxfId="5898" priority="164" stopIfTrue="1" operator="greaterThanOrEqual">
      <formula>$O$54</formula>
    </cfRule>
  </conditionalFormatting>
  <conditionalFormatting sqref="T55">
    <cfRule type="cellIs" dxfId="5897" priority="161" stopIfTrue="1" operator="lessThan">
      <formula>$O$55</formula>
    </cfRule>
    <cfRule type="cellIs" dxfId="5896" priority="162" stopIfTrue="1" operator="greaterThanOrEqual">
      <formula>$O$55</formula>
    </cfRule>
  </conditionalFormatting>
  <conditionalFormatting sqref="T51">
    <cfRule type="cellIs" dxfId="5895" priority="159" operator="lessThan">
      <formula>$O$51</formula>
    </cfRule>
    <cfRule type="cellIs" dxfId="5894" priority="160" operator="greaterThanOrEqual">
      <formula>$O$51</formula>
    </cfRule>
  </conditionalFormatting>
  <conditionalFormatting sqref="T52">
    <cfRule type="cellIs" dxfId="5893" priority="157" operator="lessThan">
      <formula>$O$52</formula>
    </cfRule>
    <cfRule type="cellIs" dxfId="5892" priority="158" operator="greaterThanOrEqual">
      <formula>$O$52</formula>
    </cfRule>
  </conditionalFormatting>
  <conditionalFormatting sqref="U49">
    <cfRule type="cellIs" dxfId="5891" priority="155" operator="lessThan">
      <formula>$O$49</formula>
    </cfRule>
    <cfRule type="cellIs" dxfId="5890" priority="156" operator="greaterThanOrEqual">
      <formula>$O$49</formula>
    </cfRule>
  </conditionalFormatting>
  <conditionalFormatting sqref="U50">
    <cfRule type="cellIs" dxfId="5889" priority="153" operator="lessThan">
      <formula>$O$50</formula>
    </cfRule>
    <cfRule type="cellIs" dxfId="5888" priority="154" operator="greaterThanOrEqual">
      <formula>$O$50</formula>
    </cfRule>
  </conditionalFormatting>
  <conditionalFormatting sqref="U53">
    <cfRule type="cellIs" dxfId="5887" priority="151" stopIfTrue="1" operator="greaterThan">
      <formula>$O$53</formula>
    </cfRule>
    <cfRule type="cellIs" dxfId="5886" priority="152" stopIfTrue="1" operator="lessThanOrEqual">
      <formula>$O$53</formula>
    </cfRule>
  </conditionalFormatting>
  <conditionalFormatting sqref="U54">
    <cfRule type="cellIs" dxfId="5885" priority="149" stopIfTrue="1" operator="lessThan">
      <formula>$O$54</formula>
    </cfRule>
    <cfRule type="cellIs" dxfId="5884" priority="150" stopIfTrue="1" operator="greaterThanOrEqual">
      <formula>$O$54</formula>
    </cfRule>
  </conditionalFormatting>
  <conditionalFormatting sqref="U55">
    <cfRule type="cellIs" dxfId="5883" priority="147" stopIfTrue="1" operator="lessThan">
      <formula>$O$55</formula>
    </cfRule>
    <cfRule type="cellIs" dxfId="5882" priority="148" stopIfTrue="1" operator="greaterThanOrEqual">
      <formula>$O$55</formula>
    </cfRule>
  </conditionalFormatting>
  <conditionalFormatting sqref="U51">
    <cfRule type="cellIs" dxfId="5881" priority="145" operator="lessThan">
      <formula>$O$51</formula>
    </cfRule>
    <cfRule type="cellIs" dxfId="5880" priority="146" operator="greaterThanOrEqual">
      <formula>$O$51</formula>
    </cfRule>
  </conditionalFormatting>
  <conditionalFormatting sqref="U52">
    <cfRule type="cellIs" dxfId="5879" priority="143" operator="lessThan">
      <formula>$O$52</formula>
    </cfRule>
    <cfRule type="cellIs" dxfId="5878" priority="144" operator="greaterThanOrEqual">
      <formula>$O$52</formula>
    </cfRule>
  </conditionalFormatting>
  <conditionalFormatting sqref="V49">
    <cfRule type="cellIs" dxfId="5877" priority="141" operator="lessThan">
      <formula>$O$49</formula>
    </cfRule>
    <cfRule type="cellIs" dxfId="5876" priority="142" operator="greaterThanOrEqual">
      <formula>$O$49</formula>
    </cfRule>
  </conditionalFormatting>
  <conditionalFormatting sqref="V50">
    <cfRule type="cellIs" dxfId="5875" priority="139" operator="lessThan">
      <formula>$O$50</formula>
    </cfRule>
    <cfRule type="cellIs" dxfId="5874" priority="140" operator="greaterThanOrEqual">
      <formula>$O$50</formula>
    </cfRule>
  </conditionalFormatting>
  <conditionalFormatting sqref="V53">
    <cfRule type="cellIs" dxfId="5873" priority="137" stopIfTrue="1" operator="greaterThan">
      <formula>$O$53</formula>
    </cfRule>
    <cfRule type="cellIs" dxfId="5872" priority="138" stopIfTrue="1" operator="lessThanOrEqual">
      <formula>$O$53</formula>
    </cfRule>
  </conditionalFormatting>
  <conditionalFormatting sqref="V54">
    <cfRule type="cellIs" dxfId="5871" priority="135" stopIfTrue="1" operator="lessThan">
      <formula>$O$54</formula>
    </cfRule>
    <cfRule type="cellIs" dxfId="5870" priority="136" stopIfTrue="1" operator="greaterThanOrEqual">
      <formula>$O$54</formula>
    </cfRule>
  </conditionalFormatting>
  <conditionalFormatting sqref="V55">
    <cfRule type="cellIs" dxfId="5869" priority="133" stopIfTrue="1" operator="lessThan">
      <formula>$O$55</formula>
    </cfRule>
    <cfRule type="cellIs" dxfId="5868" priority="134" stopIfTrue="1" operator="greaterThanOrEqual">
      <formula>$O$55</formula>
    </cfRule>
  </conditionalFormatting>
  <conditionalFormatting sqref="V51">
    <cfRule type="cellIs" dxfId="5867" priority="131" operator="lessThan">
      <formula>$O$51</formula>
    </cfRule>
    <cfRule type="cellIs" dxfId="5866" priority="132" operator="greaterThanOrEqual">
      <formula>$O$51</formula>
    </cfRule>
  </conditionalFormatting>
  <conditionalFormatting sqref="V52">
    <cfRule type="cellIs" dxfId="5865" priority="129" operator="lessThan">
      <formula>$O$52</formula>
    </cfRule>
    <cfRule type="cellIs" dxfId="5864" priority="130" operator="greaterThanOrEqual">
      <formula>$O$52</formula>
    </cfRule>
  </conditionalFormatting>
  <conditionalFormatting sqref="V5">
    <cfRule type="containsBlanks" priority="126" stopIfTrue="1">
      <formula>LEN(TRIM(V5))=0</formula>
    </cfRule>
    <cfRule type="cellIs" dxfId="5863" priority="127" stopIfTrue="1" operator="lessThanOrEqual">
      <formula>$O5</formula>
    </cfRule>
    <cfRule type="cellIs" dxfId="5862" priority="128" stopIfTrue="1" operator="greaterThan">
      <formula>$O5</formula>
    </cfRule>
  </conditionalFormatting>
  <conditionalFormatting sqref="V6">
    <cfRule type="containsBlanks" priority="123" stopIfTrue="1">
      <formula>LEN(TRIM(V6))=0</formula>
    </cfRule>
    <cfRule type="cellIs" dxfId="5861" priority="124" stopIfTrue="1" operator="lessThanOrEqual">
      <formula>$O6</formula>
    </cfRule>
    <cfRule type="cellIs" dxfId="5860" priority="125" stopIfTrue="1" operator="greaterThan">
      <formula>$O6</formula>
    </cfRule>
  </conditionalFormatting>
  <conditionalFormatting sqref="V11">
    <cfRule type="containsBlanks" priority="120" stopIfTrue="1">
      <formula>LEN(TRIM(V11))=0</formula>
    </cfRule>
    <cfRule type="cellIs" dxfId="5859" priority="121" stopIfTrue="1" operator="lessThanOrEqual">
      <formula>$O$11</formula>
    </cfRule>
    <cfRule type="cellIs" dxfId="5858" priority="122" stopIfTrue="1" operator="greaterThan">
      <formula>$O$11</formula>
    </cfRule>
  </conditionalFormatting>
  <conditionalFormatting sqref="V7">
    <cfRule type="containsBlanks" priority="114" stopIfTrue="1">
      <formula>LEN(TRIM(V7))=0</formula>
    </cfRule>
    <cfRule type="cellIs" dxfId="5857" priority="115" stopIfTrue="1" operator="lessThanOrEqual">
      <formula>$O7</formula>
    </cfRule>
    <cfRule type="cellIs" dxfId="5856" priority="116" stopIfTrue="1" operator="greaterThan">
      <formula>$O7</formula>
    </cfRule>
  </conditionalFormatting>
  <conditionalFormatting sqref="V8">
    <cfRule type="containsBlanks" priority="117" stopIfTrue="1">
      <formula>LEN(TRIM(V8))=0</formula>
    </cfRule>
    <cfRule type="cellIs" dxfId="5855" priority="118" stopIfTrue="1" operator="lessThanOrEqual">
      <formula>$O$8</formula>
    </cfRule>
    <cfRule type="cellIs" dxfId="5854" priority="119" stopIfTrue="1" operator="greaterThan">
      <formula>$O$8</formula>
    </cfRule>
  </conditionalFormatting>
  <conditionalFormatting sqref="V10">
    <cfRule type="containsBlanks" priority="108" stopIfTrue="1">
      <formula>LEN(TRIM(V10))=0</formula>
    </cfRule>
    <cfRule type="cellIs" dxfId="5853" priority="109" stopIfTrue="1" operator="lessThanOrEqual">
      <formula>$O10</formula>
    </cfRule>
    <cfRule type="cellIs" dxfId="5852" priority="110" stopIfTrue="1" operator="greaterThan">
      <formula>$O10</formula>
    </cfRule>
  </conditionalFormatting>
  <conditionalFormatting sqref="W5">
    <cfRule type="containsBlanks" priority="105" stopIfTrue="1">
      <formula>LEN(TRIM(W5))=0</formula>
    </cfRule>
    <cfRule type="cellIs" dxfId="5851" priority="106" stopIfTrue="1" operator="lessThanOrEqual">
      <formula>$O5</formula>
    </cfRule>
    <cfRule type="cellIs" dxfId="5850" priority="107" stopIfTrue="1" operator="greaterThan">
      <formula>$O5</formula>
    </cfRule>
  </conditionalFormatting>
  <conditionalFormatting sqref="W6">
    <cfRule type="containsBlanks" priority="102" stopIfTrue="1">
      <formula>LEN(TRIM(W6))=0</formula>
    </cfRule>
    <cfRule type="cellIs" dxfId="5849" priority="103" stopIfTrue="1" operator="lessThanOrEqual">
      <formula>$O6</formula>
    </cfRule>
    <cfRule type="cellIs" dxfId="5848" priority="104" stopIfTrue="1" operator="greaterThan">
      <formula>$O6</formula>
    </cfRule>
  </conditionalFormatting>
  <conditionalFormatting sqref="W11">
    <cfRule type="containsBlanks" priority="99" stopIfTrue="1">
      <formula>LEN(TRIM(W11))=0</formula>
    </cfRule>
    <cfRule type="cellIs" dxfId="5847" priority="100" stopIfTrue="1" operator="lessThanOrEqual">
      <formula>$O$11</formula>
    </cfRule>
    <cfRule type="cellIs" dxfId="5846" priority="101" stopIfTrue="1" operator="greaterThan">
      <formula>$O$11</formula>
    </cfRule>
  </conditionalFormatting>
  <conditionalFormatting sqref="W7">
    <cfRule type="containsBlanks" priority="93" stopIfTrue="1">
      <formula>LEN(TRIM(W7))=0</formula>
    </cfRule>
    <cfRule type="cellIs" dxfId="5845" priority="94" stopIfTrue="1" operator="lessThanOrEqual">
      <formula>$O7</formula>
    </cfRule>
    <cfRule type="cellIs" dxfId="5844" priority="95" stopIfTrue="1" operator="greaterThan">
      <formula>$O7</formula>
    </cfRule>
  </conditionalFormatting>
  <conditionalFormatting sqref="W8">
    <cfRule type="containsBlanks" priority="96" stopIfTrue="1">
      <formula>LEN(TRIM(W8))=0</formula>
    </cfRule>
    <cfRule type="cellIs" dxfId="5843" priority="97" stopIfTrue="1" operator="lessThanOrEqual">
      <formula>$O$8</formula>
    </cfRule>
    <cfRule type="cellIs" dxfId="5842" priority="98" stopIfTrue="1" operator="greaterThan">
      <formula>$O$8</formula>
    </cfRule>
  </conditionalFormatting>
  <conditionalFormatting sqref="W10">
    <cfRule type="containsBlanks" priority="87" stopIfTrue="1">
      <formula>LEN(TRIM(W10))=0</formula>
    </cfRule>
    <cfRule type="cellIs" dxfId="5841" priority="88" stopIfTrue="1" operator="lessThanOrEqual">
      <formula>$O10</formula>
    </cfRule>
    <cfRule type="cellIs" dxfId="5840" priority="89" stopIfTrue="1" operator="greaterThan">
      <formula>$O10</formula>
    </cfRule>
  </conditionalFormatting>
  <conditionalFormatting sqref="W16">
    <cfRule type="cellIs" dxfId="5839" priority="85" stopIfTrue="1" operator="lessThanOrEqual">
      <formula>$O$16</formula>
    </cfRule>
    <cfRule type="cellIs" dxfId="5838" priority="86" stopIfTrue="1" operator="greaterThan">
      <formula>$O$16</formula>
    </cfRule>
  </conditionalFormatting>
  <conditionalFormatting sqref="W15">
    <cfRule type="cellIs" dxfId="5837" priority="82" stopIfTrue="1" operator="lessThanOrEqual">
      <formula>$O$15</formula>
    </cfRule>
    <cfRule type="cellIs" dxfId="5836" priority="83" stopIfTrue="1" operator="greaterThan">
      <formula>$O$15</formula>
    </cfRule>
  </conditionalFormatting>
  <conditionalFormatting sqref="W13:W14">
    <cfRule type="cellIs" dxfId="5835" priority="79" stopIfTrue="1" operator="lessThanOrEqual">
      <formula>$O$13</formula>
    </cfRule>
    <cfRule type="cellIs" dxfId="5834" priority="80" stopIfTrue="1" operator="greaterThan">
      <formula>$O$13</formula>
    </cfRule>
  </conditionalFormatting>
  <conditionalFormatting sqref="W13:W14">
    <cfRule type="containsBlanks" priority="78" stopIfTrue="1">
      <formula>LEN(TRIM(W13))=0</formula>
    </cfRule>
  </conditionalFormatting>
  <conditionalFormatting sqref="W15">
    <cfRule type="containsBlanks" priority="81" stopIfTrue="1">
      <formula>LEN(TRIM(W15))=0</formula>
    </cfRule>
  </conditionalFormatting>
  <conditionalFormatting sqref="W16">
    <cfRule type="containsBlanks" priority="84" stopIfTrue="1">
      <formula>LEN(TRIM(W16))=0</formula>
    </cfRule>
  </conditionalFormatting>
  <conditionalFormatting sqref="W21">
    <cfRule type="containsBlanks" priority="63" stopIfTrue="1">
      <formula>LEN(TRIM(W21))=0</formula>
    </cfRule>
    <cfRule type="cellIs" dxfId="5833" priority="76" stopIfTrue="1" operator="lessThanOrEqual">
      <formula>$O$21</formula>
    </cfRule>
    <cfRule type="cellIs" dxfId="5832" priority="77" stopIfTrue="1" operator="greaterThan">
      <formula>$O$21</formula>
    </cfRule>
  </conditionalFormatting>
  <conditionalFormatting sqref="W22">
    <cfRule type="containsBlanks" priority="62" stopIfTrue="1">
      <formula>LEN(TRIM(W22))=0</formula>
    </cfRule>
    <cfRule type="cellIs" dxfId="5831" priority="74" stopIfTrue="1" operator="lessThan">
      <formula>$O$22</formula>
    </cfRule>
    <cfRule type="cellIs" dxfId="5830" priority="75" stopIfTrue="1" operator="greaterThanOrEqual">
      <formula>$O$22</formula>
    </cfRule>
  </conditionalFormatting>
  <conditionalFormatting sqref="W23">
    <cfRule type="containsBlanks" priority="61" stopIfTrue="1">
      <formula>LEN(TRIM(W23))=0</formula>
    </cfRule>
    <cfRule type="cellIs" dxfId="5829" priority="72" stopIfTrue="1" operator="lessThanOrEqual">
      <formula>$O$23</formula>
    </cfRule>
    <cfRule type="cellIs" dxfId="5828" priority="73" stopIfTrue="1" operator="greaterThan">
      <formula>$O$23</formula>
    </cfRule>
  </conditionalFormatting>
  <conditionalFormatting sqref="W24">
    <cfRule type="containsBlanks" priority="60" stopIfTrue="1">
      <formula>LEN(TRIM(W24))=0</formula>
    </cfRule>
    <cfRule type="cellIs" dxfId="5827" priority="70" stopIfTrue="1" operator="lessThan">
      <formula>$O$24</formula>
    </cfRule>
    <cfRule type="cellIs" dxfId="5826" priority="71" stopIfTrue="1" operator="greaterThanOrEqual">
      <formula>$O$24</formula>
    </cfRule>
  </conditionalFormatting>
  <conditionalFormatting sqref="W19">
    <cfRule type="containsBlanks" priority="65" stopIfTrue="1">
      <formula>LEN(TRIM(W19))=0</formula>
    </cfRule>
    <cfRule type="cellIs" dxfId="5825" priority="68" stopIfTrue="1" operator="lessThanOrEqual">
      <formula>$O$19</formula>
    </cfRule>
    <cfRule type="cellIs" dxfId="5824" priority="69" stopIfTrue="1" operator="greaterThan">
      <formula>$O$19</formula>
    </cfRule>
  </conditionalFormatting>
  <conditionalFormatting sqref="W20">
    <cfRule type="containsBlanks" priority="64" stopIfTrue="1">
      <formula>LEN(TRIM(W20))=0</formula>
    </cfRule>
    <cfRule type="cellIs" dxfId="5823" priority="66" stopIfTrue="1" operator="lessThan">
      <formula>$O$20</formula>
    </cfRule>
    <cfRule type="cellIs" dxfId="5822" priority="67" stopIfTrue="1" operator="greaterThanOrEqual">
      <formula>$O$20</formula>
    </cfRule>
  </conditionalFormatting>
  <conditionalFormatting sqref="W25">
    <cfRule type="containsBlanks" priority="57" stopIfTrue="1">
      <formula>LEN(TRIM(W25))=0</formula>
    </cfRule>
    <cfRule type="cellIs" dxfId="5821" priority="58" stopIfTrue="1" operator="lessThanOrEqual">
      <formula>$O$25</formula>
    </cfRule>
    <cfRule type="cellIs" dxfId="5820" priority="59" stopIfTrue="1" operator="greaterThan">
      <formula>$O$25</formula>
    </cfRule>
  </conditionalFormatting>
  <conditionalFormatting sqref="W30">
    <cfRule type="containsBlanks" priority="48" stopIfTrue="1">
      <formula>LEN(TRIM(W30))=0</formula>
    </cfRule>
    <cfRule type="cellIs" dxfId="5819" priority="53" stopIfTrue="1" operator="greaterThanOrEqual">
      <formula>$O$30</formula>
    </cfRule>
    <cfRule type="cellIs" dxfId="5818" priority="54" stopIfTrue="1" operator="lessThan">
      <formula>$O$30</formula>
    </cfRule>
  </conditionalFormatting>
  <conditionalFormatting sqref="W29">
    <cfRule type="containsBlanks" priority="49" stopIfTrue="1">
      <formula>LEN(TRIM(W29))=0</formula>
    </cfRule>
    <cfRule type="cellIs" dxfId="5817" priority="51" stopIfTrue="1" operator="greaterThanOrEqual">
      <formula>$O$29</formula>
    </cfRule>
    <cfRule type="cellIs" dxfId="5816" priority="52" stopIfTrue="1" operator="lessThan">
      <formula>$O$29</formula>
    </cfRule>
  </conditionalFormatting>
  <conditionalFormatting sqref="W27">
    <cfRule type="containsBlanks" priority="50" stopIfTrue="1">
      <formula>LEN(TRIM(W27))=0</formula>
    </cfRule>
    <cfRule type="cellIs" dxfId="5815" priority="55" stopIfTrue="1" operator="greaterThanOrEqual">
      <formula>$O$27</formula>
    </cfRule>
    <cfRule type="cellIs" dxfId="5814" priority="56" stopIfTrue="1" operator="lessThan">
      <formula>$O$27</formula>
    </cfRule>
  </conditionalFormatting>
  <conditionalFormatting sqref="W32">
    <cfRule type="containsBlanks" priority="45" stopIfTrue="1">
      <formula>LEN(TRIM(W32))=0</formula>
    </cfRule>
    <cfRule type="cellIs" dxfId="5813" priority="46" stopIfTrue="1" operator="greaterThanOrEqual">
      <formula>$O$32</formula>
    </cfRule>
    <cfRule type="cellIs" dxfId="5812" priority="47" stopIfTrue="1" operator="lessThan">
      <formula>$O$32</formula>
    </cfRule>
  </conditionalFormatting>
  <conditionalFormatting sqref="W28">
    <cfRule type="containsBlanks" priority="42" stopIfTrue="1">
      <formula>LEN(TRIM(W28))=0</formula>
    </cfRule>
    <cfRule type="cellIs" dxfId="5811" priority="43" stopIfTrue="1" operator="greaterThanOrEqual">
      <formula>$O$28</formula>
    </cfRule>
    <cfRule type="cellIs" dxfId="5810" priority="44" stopIfTrue="1" operator="lessThan">
      <formula>$O$28</formula>
    </cfRule>
  </conditionalFormatting>
  <conditionalFormatting sqref="W31">
    <cfRule type="containsBlanks" priority="39" stopIfTrue="1">
      <formula>LEN(TRIM(W31))=0</formula>
    </cfRule>
    <cfRule type="cellIs" dxfId="5809" priority="40" stopIfTrue="1" operator="greaterThanOrEqual">
      <formula>$O$31</formula>
    </cfRule>
    <cfRule type="cellIs" dxfId="5808" priority="41" stopIfTrue="1" operator="lessThan">
      <formula>$O$31</formula>
    </cfRule>
  </conditionalFormatting>
  <conditionalFormatting sqref="W39">
    <cfRule type="containsBlanks" priority="36" stopIfTrue="1">
      <formula>LEN(TRIM(W39))=0</formula>
    </cfRule>
    <cfRule type="cellIs" dxfId="5807" priority="37" stopIfTrue="1" operator="greaterThan">
      <formula>$O$39</formula>
    </cfRule>
    <cfRule type="cellIs" dxfId="5806" priority="38" stopIfTrue="1" operator="lessThanOrEqual">
      <formula>$O$39</formula>
    </cfRule>
  </conditionalFormatting>
  <conditionalFormatting sqref="W34">
    <cfRule type="cellIs" dxfId="5805" priority="34" operator="greaterThan">
      <formula>$O$34</formula>
    </cfRule>
    <cfRule type="cellIs" dxfId="5804" priority="35" operator="lessThanOrEqual">
      <formula>$O$34</formula>
    </cfRule>
  </conditionalFormatting>
  <conditionalFormatting sqref="W35">
    <cfRule type="cellIs" dxfId="5803" priority="33" stopIfTrue="1" operator="lessThanOrEqual">
      <formula>$O$35</formula>
    </cfRule>
  </conditionalFormatting>
  <conditionalFormatting sqref="W35">
    <cfRule type="cellIs" dxfId="5802" priority="32" stopIfTrue="1" operator="greaterThan">
      <formula>$O$35</formula>
    </cfRule>
  </conditionalFormatting>
  <conditionalFormatting sqref="W36">
    <cfRule type="cellIs" dxfId="5801" priority="31" stopIfTrue="1" operator="greaterThanOrEqual">
      <formula>$O$36</formula>
    </cfRule>
  </conditionalFormatting>
  <conditionalFormatting sqref="W36">
    <cfRule type="cellIs" dxfId="5800" priority="30" stopIfTrue="1" operator="lessThan">
      <formula>$O$36</formula>
    </cfRule>
  </conditionalFormatting>
  <conditionalFormatting sqref="W37">
    <cfRule type="containsBlanks" priority="27" stopIfTrue="1">
      <formula>LEN(TRIM(W37))=0</formula>
    </cfRule>
    <cfRule type="cellIs" dxfId="5799" priority="28" stopIfTrue="1" operator="greaterThanOrEqual">
      <formula>$O$37</formula>
    </cfRule>
    <cfRule type="cellIs" dxfId="5798" priority="29" stopIfTrue="1" operator="lessThan">
      <formula>$O$37</formula>
    </cfRule>
  </conditionalFormatting>
  <conditionalFormatting sqref="W38">
    <cfRule type="cellIs" dxfId="5797" priority="26" stopIfTrue="1" operator="greaterThanOrEqual">
      <formula>$O$38</formula>
    </cfRule>
  </conditionalFormatting>
  <conditionalFormatting sqref="W38">
    <cfRule type="cellIs" dxfId="5796" priority="25" stopIfTrue="1" operator="lessThan">
      <formula>$O$38</formula>
    </cfRule>
  </conditionalFormatting>
  <conditionalFormatting sqref="W40">
    <cfRule type="containsBlanks" priority="22" stopIfTrue="1">
      <formula>LEN(TRIM(W40))=0</formula>
    </cfRule>
    <cfRule type="cellIs" dxfId="5795" priority="23" stopIfTrue="1" operator="lessThanOrEqual">
      <formula>$O$40</formula>
    </cfRule>
    <cfRule type="cellIs" dxfId="5794" priority="24" stopIfTrue="1" operator="greaterThan">
      <formula>$O$40</formula>
    </cfRule>
  </conditionalFormatting>
  <conditionalFormatting sqref="W41">
    <cfRule type="containsBlanks" priority="19" stopIfTrue="1">
      <formula>LEN(TRIM(W41))=0</formula>
    </cfRule>
    <cfRule type="cellIs" dxfId="5793" priority="20" stopIfTrue="1" operator="lessThanOrEqual">
      <formula>$O$41</formula>
    </cfRule>
    <cfRule type="cellIs" dxfId="5792" priority="21" stopIfTrue="1" operator="greaterThan">
      <formula>$O$41</formula>
    </cfRule>
  </conditionalFormatting>
  <conditionalFormatting sqref="W42">
    <cfRule type="containsBlanks" priority="16" stopIfTrue="1">
      <formula>LEN(TRIM(W42))=0</formula>
    </cfRule>
    <cfRule type="cellIs" dxfId="5791" priority="17" stopIfTrue="1" operator="lessThanOrEqual">
      <formula>$O$42</formula>
    </cfRule>
    <cfRule type="cellIs" dxfId="5790" priority="18" stopIfTrue="1" operator="greaterThan">
      <formula>$O$42</formula>
    </cfRule>
  </conditionalFormatting>
  <conditionalFormatting sqref="W43">
    <cfRule type="containsBlanks" priority="13" stopIfTrue="1">
      <formula>LEN(TRIM(W43))=0</formula>
    </cfRule>
    <cfRule type="cellIs" dxfId="5789" priority="14" stopIfTrue="1" operator="greaterThanOrEqual">
      <formula>$O$43</formula>
    </cfRule>
    <cfRule type="cellIs" dxfId="5788" priority="15" stopIfTrue="1" operator="lessThan">
      <formula>$O$43</formula>
    </cfRule>
  </conditionalFormatting>
  <conditionalFormatting sqref="W45">
    <cfRule type="containsBlanks" priority="6" stopIfTrue="1">
      <formula>LEN(TRIM(W45))=0</formula>
    </cfRule>
    <cfRule type="cellIs" dxfId="5787" priority="7" stopIfTrue="1" operator="greaterThanOrEqual">
      <formula>$O$45</formula>
    </cfRule>
    <cfRule type="cellIs" dxfId="5786" priority="8" stopIfTrue="1" operator="lessThan">
      <formula>$O$45</formula>
    </cfRule>
  </conditionalFormatting>
  <conditionalFormatting sqref="W46">
    <cfRule type="containsBlanks" priority="5" stopIfTrue="1">
      <formula>LEN(TRIM(W46))=0</formula>
    </cfRule>
    <cfRule type="cellIs" dxfId="5785" priority="11" stopIfTrue="1" operator="greaterThan">
      <formula>$O$46</formula>
    </cfRule>
    <cfRule type="cellIs" dxfId="5784" priority="12" stopIfTrue="1" operator="lessThanOrEqual">
      <formula>$O$46</formula>
    </cfRule>
  </conditionalFormatting>
  <conditionalFormatting sqref="W47">
    <cfRule type="containsBlanks" priority="4" stopIfTrue="1">
      <formula>LEN(TRIM(W47))=0</formula>
    </cfRule>
    <cfRule type="cellIs" dxfId="5783" priority="9" stopIfTrue="1" operator="greaterThanOrEqual">
      <formula>$O$47</formula>
    </cfRule>
    <cfRule type="cellIs" dxfId="5782" priority="10" stopIfTrue="1" operator="lessThan">
      <formula>$O$47</formula>
    </cfRule>
  </conditionalFormatting>
  <conditionalFormatting sqref="R9:W9">
    <cfRule type="containsBlanks" priority="1" stopIfTrue="1">
      <formula>LEN(TRIM(R9))=0</formula>
    </cfRule>
    <cfRule type="cellIs" dxfId="5781" priority="2" stopIfTrue="1" operator="greaterThanOrEqual">
      <formula>$B$9</formula>
    </cfRule>
    <cfRule type="cellIs" dxfId="5780" priority="3" stopIfTrue="1" operator="lessThan">
      <formula>$B$9</formula>
    </cfRule>
  </conditionalFormatting>
  <dataValidations disablePrompts="1" count="12">
    <dataValidation type="list" errorStyle="information" allowBlank="1" showInputMessage="1" showErrorMessage="1" error="Enter Leading or Lagging" prompt="Leading or Lagging" sqref="D65542:D65591 JA65542:JA65591 SW65542:SW65591 ACS65542:ACS65591 AMO65542:AMO65591 AWK65542:AWK65591 BGG65542:BGG65591 BQC65542:BQC65591 BZY65542:BZY65591 CJU65542:CJU65591 CTQ65542:CTQ65591 DDM65542:DDM65591 DNI65542:DNI65591 DXE65542:DXE65591 EHA65542:EHA65591 EQW65542:EQW65591 FAS65542:FAS65591 FKO65542:FKO65591 FUK65542:FUK65591 GEG65542:GEG65591 GOC65542:GOC65591 GXY65542:GXY65591 HHU65542:HHU65591 HRQ65542:HRQ65591 IBM65542:IBM65591 ILI65542:ILI65591 IVE65542:IVE65591 JFA65542:JFA65591 JOW65542:JOW65591 JYS65542:JYS65591 KIO65542:KIO65591 KSK65542:KSK65591 LCG65542:LCG65591 LMC65542:LMC65591 LVY65542:LVY65591 MFU65542:MFU65591 MPQ65542:MPQ65591 MZM65542:MZM65591 NJI65542:NJI65591 NTE65542:NTE65591 ODA65542:ODA65591 OMW65542:OMW65591 OWS65542:OWS65591 PGO65542:PGO65591 PQK65542:PQK65591 QAG65542:QAG65591 QKC65542:QKC65591 QTY65542:QTY65591 RDU65542:RDU65591 RNQ65542:RNQ65591 RXM65542:RXM65591 SHI65542:SHI65591 SRE65542:SRE65591 TBA65542:TBA65591 TKW65542:TKW65591 TUS65542:TUS65591 UEO65542:UEO65591 UOK65542:UOK65591 UYG65542:UYG65591 VIC65542:VIC65591 VRY65542:VRY65591 WBU65542:WBU65591 WLQ65542:WLQ65591 WVM65542:WVM65591 D131078:D131127 JA131078:JA131127 SW131078:SW131127 ACS131078:ACS131127 AMO131078:AMO131127 AWK131078:AWK131127 BGG131078:BGG131127 BQC131078:BQC131127 BZY131078:BZY131127 CJU131078:CJU131127 CTQ131078:CTQ131127 DDM131078:DDM131127 DNI131078:DNI131127 DXE131078:DXE131127 EHA131078:EHA131127 EQW131078:EQW131127 FAS131078:FAS131127 FKO131078:FKO131127 FUK131078:FUK131127 GEG131078:GEG131127 GOC131078:GOC131127 GXY131078:GXY131127 HHU131078:HHU131127 HRQ131078:HRQ131127 IBM131078:IBM131127 ILI131078:ILI131127 IVE131078:IVE131127 JFA131078:JFA131127 JOW131078:JOW131127 JYS131078:JYS131127 KIO131078:KIO131127 KSK131078:KSK131127 LCG131078:LCG131127 LMC131078:LMC131127 LVY131078:LVY131127 MFU131078:MFU131127 MPQ131078:MPQ131127 MZM131078:MZM131127 NJI131078:NJI131127 NTE131078:NTE131127 ODA131078:ODA131127 OMW131078:OMW131127 OWS131078:OWS131127 PGO131078:PGO131127 PQK131078:PQK131127 QAG131078:QAG131127 QKC131078:QKC131127 QTY131078:QTY131127 RDU131078:RDU131127 RNQ131078:RNQ131127 RXM131078:RXM131127 SHI131078:SHI131127 SRE131078:SRE131127 TBA131078:TBA131127 TKW131078:TKW131127 TUS131078:TUS131127 UEO131078:UEO131127 UOK131078:UOK131127 UYG131078:UYG131127 VIC131078:VIC131127 VRY131078:VRY131127 WBU131078:WBU131127 WLQ131078:WLQ131127 WVM131078:WVM131127 D196614:D196663 JA196614:JA196663 SW196614:SW196663 ACS196614:ACS196663 AMO196614:AMO196663 AWK196614:AWK196663 BGG196614:BGG196663 BQC196614:BQC196663 BZY196614:BZY196663 CJU196614:CJU196663 CTQ196614:CTQ196663 DDM196614:DDM196663 DNI196614:DNI196663 DXE196614:DXE196663 EHA196614:EHA196663 EQW196614:EQW196663 FAS196614:FAS196663 FKO196614:FKO196663 FUK196614:FUK196663 GEG196614:GEG196663 GOC196614:GOC196663 GXY196614:GXY196663 HHU196614:HHU196663 HRQ196614:HRQ196663 IBM196614:IBM196663 ILI196614:ILI196663 IVE196614:IVE196663 JFA196614:JFA196663 JOW196614:JOW196663 JYS196614:JYS196663 KIO196614:KIO196663 KSK196614:KSK196663 LCG196614:LCG196663 LMC196614:LMC196663 LVY196614:LVY196663 MFU196614:MFU196663 MPQ196614:MPQ196663 MZM196614:MZM196663 NJI196614:NJI196663 NTE196614:NTE196663 ODA196614:ODA196663 OMW196614:OMW196663 OWS196614:OWS196663 PGO196614:PGO196663 PQK196614:PQK196663 QAG196614:QAG196663 QKC196614:QKC196663 QTY196614:QTY196663 RDU196614:RDU196663 RNQ196614:RNQ196663 RXM196614:RXM196663 SHI196614:SHI196663 SRE196614:SRE196663 TBA196614:TBA196663 TKW196614:TKW196663 TUS196614:TUS196663 UEO196614:UEO196663 UOK196614:UOK196663 UYG196614:UYG196663 VIC196614:VIC196663 VRY196614:VRY196663 WBU196614:WBU196663 WLQ196614:WLQ196663 WVM196614:WVM196663 D262150:D262199 JA262150:JA262199 SW262150:SW262199 ACS262150:ACS262199 AMO262150:AMO262199 AWK262150:AWK262199 BGG262150:BGG262199 BQC262150:BQC262199 BZY262150:BZY262199 CJU262150:CJU262199 CTQ262150:CTQ262199 DDM262150:DDM262199 DNI262150:DNI262199 DXE262150:DXE262199 EHA262150:EHA262199 EQW262150:EQW262199 FAS262150:FAS262199 FKO262150:FKO262199 FUK262150:FUK262199 GEG262150:GEG262199 GOC262150:GOC262199 GXY262150:GXY262199 HHU262150:HHU262199 HRQ262150:HRQ262199 IBM262150:IBM262199 ILI262150:ILI262199 IVE262150:IVE262199 JFA262150:JFA262199 JOW262150:JOW262199 JYS262150:JYS262199 KIO262150:KIO262199 KSK262150:KSK262199 LCG262150:LCG262199 LMC262150:LMC262199 LVY262150:LVY262199 MFU262150:MFU262199 MPQ262150:MPQ262199 MZM262150:MZM262199 NJI262150:NJI262199 NTE262150:NTE262199 ODA262150:ODA262199 OMW262150:OMW262199 OWS262150:OWS262199 PGO262150:PGO262199 PQK262150:PQK262199 QAG262150:QAG262199 QKC262150:QKC262199 QTY262150:QTY262199 RDU262150:RDU262199 RNQ262150:RNQ262199 RXM262150:RXM262199 SHI262150:SHI262199 SRE262150:SRE262199 TBA262150:TBA262199 TKW262150:TKW262199 TUS262150:TUS262199 UEO262150:UEO262199 UOK262150:UOK262199 UYG262150:UYG262199 VIC262150:VIC262199 VRY262150:VRY262199 WBU262150:WBU262199 WLQ262150:WLQ262199 WVM262150:WVM262199 D327686:D327735 JA327686:JA327735 SW327686:SW327735 ACS327686:ACS327735 AMO327686:AMO327735 AWK327686:AWK327735 BGG327686:BGG327735 BQC327686:BQC327735 BZY327686:BZY327735 CJU327686:CJU327735 CTQ327686:CTQ327735 DDM327686:DDM327735 DNI327686:DNI327735 DXE327686:DXE327735 EHA327686:EHA327735 EQW327686:EQW327735 FAS327686:FAS327735 FKO327686:FKO327735 FUK327686:FUK327735 GEG327686:GEG327735 GOC327686:GOC327735 GXY327686:GXY327735 HHU327686:HHU327735 HRQ327686:HRQ327735 IBM327686:IBM327735 ILI327686:ILI327735 IVE327686:IVE327735 JFA327686:JFA327735 JOW327686:JOW327735 JYS327686:JYS327735 KIO327686:KIO327735 KSK327686:KSK327735 LCG327686:LCG327735 LMC327686:LMC327735 LVY327686:LVY327735 MFU327686:MFU327735 MPQ327686:MPQ327735 MZM327686:MZM327735 NJI327686:NJI327735 NTE327686:NTE327735 ODA327686:ODA327735 OMW327686:OMW327735 OWS327686:OWS327735 PGO327686:PGO327735 PQK327686:PQK327735 QAG327686:QAG327735 QKC327686:QKC327735 QTY327686:QTY327735 RDU327686:RDU327735 RNQ327686:RNQ327735 RXM327686:RXM327735 SHI327686:SHI327735 SRE327686:SRE327735 TBA327686:TBA327735 TKW327686:TKW327735 TUS327686:TUS327735 UEO327686:UEO327735 UOK327686:UOK327735 UYG327686:UYG327735 VIC327686:VIC327735 VRY327686:VRY327735 WBU327686:WBU327735 WLQ327686:WLQ327735 WVM327686:WVM327735 D393222:D393271 JA393222:JA393271 SW393222:SW393271 ACS393222:ACS393271 AMO393222:AMO393271 AWK393222:AWK393271 BGG393222:BGG393271 BQC393222:BQC393271 BZY393222:BZY393271 CJU393222:CJU393271 CTQ393222:CTQ393271 DDM393222:DDM393271 DNI393222:DNI393271 DXE393222:DXE393271 EHA393222:EHA393271 EQW393222:EQW393271 FAS393222:FAS393271 FKO393222:FKO393271 FUK393222:FUK393271 GEG393222:GEG393271 GOC393222:GOC393271 GXY393222:GXY393271 HHU393222:HHU393271 HRQ393222:HRQ393271 IBM393222:IBM393271 ILI393222:ILI393271 IVE393222:IVE393271 JFA393222:JFA393271 JOW393222:JOW393271 JYS393222:JYS393271 KIO393222:KIO393271 KSK393222:KSK393271 LCG393222:LCG393271 LMC393222:LMC393271 LVY393222:LVY393271 MFU393222:MFU393271 MPQ393222:MPQ393271 MZM393222:MZM393271 NJI393222:NJI393271 NTE393222:NTE393271 ODA393222:ODA393271 OMW393222:OMW393271 OWS393222:OWS393271 PGO393222:PGO393271 PQK393222:PQK393271 QAG393222:QAG393271 QKC393222:QKC393271 QTY393222:QTY393271 RDU393222:RDU393271 RNQ393222:RNQ393271 RXM393222:RXM393271 SHI393222:SHI393271 SRE393222:SRE393271 TBA393222:TBA393271 TKW393222:TKW393271 TUS393222:TUS393271 UEO393222:UEO393271 UOK393222:UOK393271 UYG393222:UYG393271 VIC393222:VIC393271 VRY393222:VRY393271 WBU393222:WBU393271 WLQ393222:WLQ393271 WVM393222:WVM393271 D458758:D458807 JA458758:JA458807 SW458758:SW458807 ACS458758:ACS458807 AMO458758:AMO458807 AWK458758:AWK458807 BGG458758:BGG458807 BQC458758:BQC458807 BZY458758:BZY458807 CJU458758:CJU458807 CTQ458758:CTQ458807 DDM458758:DDM458807 DNI458758:DNI458807 DXE458758:DXE458807 EHA458758:EHA458807 EQW458758:EQW458807 FAS458758:FAS458807 FKO458758:FKO458807 FUK458758:FUK458807 GEG458758:GEG458807 GOC458758:GOC458807 GXY458758:GXY458807 HHU458758:HHU458807 HRQ458758:HRQ458807 IBM458758:IBM458807 ILI458758:ILI458807 IVE458758:IVE458807 JFA458758:JFA458807 JOW458758:JOW458807 JYS458758:JYS458807 KIO458758:KIO458807 KSK458758:KSK458807 LCG458758:LCG458807 LMC458758:LMC458807 LVY458758:LVY458807 MFU458758:MFU458807 MPQ458758:MPQ458807 MZM458758:MZM458807 NJI458758:NJI458807 NTE458758:NTE458807 ODA458758:ODA458807 OMW458758:OMW458807 OWS458758:OWS458807 PGO458758:PGO458807 PQK458758:PQK458807 QAG458758:QAG458807 QKC458758:QKC458807 QTY458758:QTY458807 RDU458758:RDU458807 RNQ458758:RNQ458807 RXM458758:RXM458807 SHI458758:SHI458807 SRE458758:SRE458807 TBA458758:TBA458807 TKW458758:TKW458807 TUS458758:TUS458807 UEO458758:UEO458807 UOK458758:UOK458807 UYG458758:UYG458807 VIC458758:VIC458807 VRY458758:VRY458807 WBU458758:WBU458807 WLQ458758:WLQ458807 WVM458758:WVM458807 D524294:D524343 JA524294:JA524343 SW524294:SW524343 ACS524294:ACS524343 AMO524294:AMO524343 AWK524294:AWK524343 BGG524294:BGG524343 BQC524294:BQC524343 BZY524294:BZY524343 CJU524294:CJU524343 CTQ524294:CTQ524343 DDM524294:DDM524343 DNI524294:DNI524343 DXE524294:DXE524343 EHA524294:EHA524343 EQW524294:EQW524343 FAS524294:FAS524343 FKO524294:FKO524343 FUK524294:FUK524343 GEG524294:GEG524343 GOC524294:GOC524343 GXY524294:GXY524343 HHU524294:HHU524343 HRQ524294:HRQ524343 IBM524294:IBM524343 ILI524294:ILI524343 IVE524294:IVE524343 JFA524294:JFA524343 JOW524294:JOW524343 JYS524294:JYS524343 KIO524294:KIO524343 KSK524294:KSK524343 LCG524294:LCG524343 LMC524294:LMC524343 LVY524294:LVY524343 MFU524294:MFU524343 MPQ524294:MPQ524343 MZM524294:MZM524343 NJI524294:NJI524343 NTE524294:NTE524343 ODA524294:ODA524343 OMW524294:OMW524343 OWS524294:OWS524343 PGO524294:PGO524343 PQK524294:PQK524343 QAG524294:QAG524343 QKC524294:QKC524343 QTY524294:QTY524343 RDU524294:RDU524343 RNQ524294:RNQ524343 RXM524294:RXM524343 SHI524294:SHI524343 SRE524294:SRE524343 TBA524294:TBA524343 TKW524294:TKW524343 TUS524294:TUS524343 UEO524294:UEO524343 UOK524294:UOK524343 UYG524294:UYG524343 VIC524294:VIC524343 VRY524294:VRY524343 WBU524294:WBU524343 WLQ524294:WLQ524343 WVM524294:WVM524343 D589830:D589879 JA589830:JA589879 SW589830:SW589879 ACS589830:ACS589879 AMO589830:AMO589879 AWK589830:AWK589879 BGG589830:BGG589879 BQC589830:BQC589879 BZY589830:BZY589879 CJU589830:CJU589879 CTQ589830:CTQ589879 DDM589830:DDM589879 DNI589830:DNI589879 DXE589830:DXE589879 EHA589830:EHA589879 EQW589830:EQW589879 FAS589830:FAS589879 FKO589830:FKO589879 FUK589830:FUK589879 GEG589830:GEG589879 GOC589830:GOC589879 GXY589830:GXY589879 HHU589830:HHU589879 HRQ589830:HRQ589879 IBM589830:IBM589879 ILI589830:ILI589879 IVE589830:IVE589879 JFA589830:JFA589879 JOW589830:JOW589879 JYS589830:JYS589879 KIO589830:KIO589879 KSK589830:KSK589879 LCG589830:LCG589879 LMC589830:LMC589879 LVY589830:LVY589879 MFU589830:MFU589879 MPQ589830:MPQ589879 MZM589830:MZM589879 NJI589830:NJI589879 NTE589830:NTE589879 ODA589830:ODA589879 OMW589830:OMW589879 OWS589830:OWS589879 PGO589830:PGO589879 PQK589830:PQK589879 QAG589830:QAG589879 QKC589830:QKC589879 QTY589830:QTY589879 RDU589830:RDU589879 RNQ589830:RNQ589879 RXM589830:RXM589879 SHI589830:SHI589879 SRE589830:SRE589879 TBA589830:TBA589879 TKW589830:TKW589879 TUS589830:TUS589879 UEO589830:UEO589879 UOK589830:UOK589879 UYG589830:UYG589879 VIC589830:VIC589879 VRY589830:VRY589879 WBU589830:WBU589879 WLQ589830:WLQ589879 WVM589830:WVM589879 D655366:D655415 JA655366:JA655415 SW655366:SW655415 ACS655366:ACS655415 AMO655366:AMO655415 AWK655366:AWK655415 BGG655366:BGG655415 BQC655366:BQC655415 BZY655366:BZY655415 CJU655366:CJU655415 CTQ655366:CTQ655415 DDM655366:DDM655415 DNI655366:DNI655415 DXE655366:DXE655415 EHA655366:EHA655415 EQW655366:EQW655415 FAS655366:FAS655415 FKO655366:FKO655415 FUK655366:FUK655415 GEG655366:GEG655415 GOC655366:GOC655415 GXY655366:GXY655415 HHU655366:HHU655415 HRQ655366:HRQ655415 IBM655366:IBM655415 ILI655366:ILI655415 IVE655366:IVE655415 JFA655366:JFA655415 JOW655366:JOW655415 JYS655366:JYS655415 KIO655366:KIO655415 KSK655366:KSK655415 LCG655366:LCG655415 LMC655366:LMC655415 LVY655366:LVY655415 MFU655366:MFU655415 MPQ655366:MPQ655415 MZM655366:MZM655415 NJI655366:NJI655415 NTE655366:NTE655415 ODA655366:ODA655415 OMW655366:OMW655415 OWS655366:OWS655415 PGO655366:PGO655415 PQK655366:PQK655415 QAG655366:QAG655415 QKC655366:QKC655415 QTY655366:QTY655415 RDU655366:RDU655415 RNQ655366:RNQ655415 RXM655366:RXM655415 SHI655366:SHI655415 SRE655366:SRE655415 TBA655366:TBA655415 TKW655366:TKW655415 TUS655366:TUS655415 UEO655366:UEO655415 UOK655366:UOK655415 UYG655366:UYG655415 VIC655366:VIC655415 VRY655366:VRY655415 WBU655366:WBU655415 WLQ655366:WLQ655415 WVM655366:WVM655415 D720902:D720951 JA720902:JA720951 SW720902:SW720951 ACS720902:ACS720951 AMO720902:AMO720951 AWK720902:AWK720951 BGG720902:BGG720951 BQC720902:BQC720951 BZY720902:BZY720951 CJU720902:CJU720951 CTQ720902:CTQ720951 DDM720902:DDM720951 DNI720902:DNI720951 DXE720902:DXE720951 EHA720902:EHA720951 EQW720902:EQW720951 FAS720902:FAS720951 FKO720902:FKO720951 FUK720902:FUK720951 GEG720902:GEG720951 GOC720902:GOC720951 GXY720902:GXY720951 HHU720902:HHU720951 HRQ720902:HRQ720951 IBM720902:IBM720951 ILI720902:ILI720951 IVE720902:IVE720951 JFA720902:JFA720951 JOW720902:JOW720951 JYS720902:JYS720951 KIO720902:KIO720951 KSK720902:KSK720951 LCG720902:LCG720951 LMC720902:LMC720951 LVY720902:LVY720951 MFU720902:MFU720951 MPQ720902:MPQ720951 MZM720902:MZM720951 NJI720902:NJI720951 NTE720902:NTE720951 ODA720902:ODA720951 OMW720902:OMW720951 OWS720902:OWS720951 PGO720902:PGO720951 PQK720902:PQK720951 QAG720902:QAG720951 QKC720902:QKC720951 QTY720902:QTY720951 RDU720902:RDU720951 RNQ720902:RNQ720951 RXM720902:RXM720951 SHI720902:SHI720951 SRE720902:SRE720951 TBA720902:TBA720951 TKW720902:TKW720951 TUS720902:TUS720951 UEO720902:UEO720951 UOK720902:UOK720951 UYG720902:UYG720951 VIC720902:VIC720951 VRY720902:VRY720951 WBU720902:WBU720951 WLQ720902:WLQ720951 WVM720902:WVM720951 D786438:D786487 JA786438:JA786487 SW786438:SW786487 ACS786438:ACS786487 AMO786438:AMO786487 AWK786438:AWK786487 BGG786438:BGG786487 BQC786438:BQC786487 BZY786438:BZY786487 CJU786438:CJU786487 CTQ786438:CTQ786487 DDM786438:DDM786487 DNI786438:DNI786487 DXE786438:DXE786487 EHA786438:EHA786487 EQW786438:EQW786487 FAS786438:FAS786487 FKO786438:FKO786487 FUK786438:FUK786487 GEG786438:GEG786487 GOC786438:GOC786487 GXY786438:GXY786487 HHU786438:HHU786487 HRQ786438:HRQ786487 IBM786438:IBM786487 ILI786438:ILI786487 IVE786438:IVE786487 JFA786438:JFA786487 JOW786438:JOW786487 JYS786438:JYS786487 KIO786438:KIO786487 KSK786438:KSK786487 LCG786438:LCG786487 LMC786438:LMC786487 LVY786438:LVY786487 MFU786438:MFU786487 MPQ786438:MPQ786487 MZM786438:MZM786487 NJI786438:NJI786487 NTE786438:NTE786487 ODA786438:ODA786487 OMW786438:OMW786487 OWS786438:OWS786487 PGO786438:PGO786487 PQK786438:PQK786487 QAG786438:QAG786487 QKC786438:QKC786487 QTY786438:QTY786487 RDU786438:RDU786487 RNQ786438:RNQ786487 RXM786438:RXM786487 SHI786438:SHI786487 SRE786438:SRE786487 TBA786438:TBA786487 TKW786438:TKW786487 TUS786438:TUS786487 UEO786438:UEO786487 UOK786438:UOK786487 UYG786438:UYG786487 VIC786438:VIC786487 VRY786438:VRY786487 WBU786438:WBU786487 WLQ786438:WLQ786487 WVM786438:WVM786487 D851974:D852023 JA851974:JA852023 SW851974:SW852023 ACS851974:ACS852023 AMO851974:AMO852023 AWK851974:AWK852023 BGG851974:BGG852023 BQC851974:BQC852023 BZY851974:BZY852023 CJU851974:CJU852023 CTQ851974:CTQ852023 DDM851974:DDM852023 DNI851974:DNI852023 DXE851974:DXE852023 EHA851974:EHA852023 EQW851974:EQW852023 FAS851974:FAS852023 FKO851974:FKO852023 FUK851974:FUK852023 GEG851974:GEG852023 GOC851974:GOC852023 GXY851974:GXY852023 HHU851974:HHU852023 HRQ851974:HRQ852023 IBM851974:IBM852023 ILI851974:ILI852023 IVE851974:IVE852023 JFA851974:JFA852023 JOW851974:JOW852023 JYS851974:JYS852023 KIO851974:KIO852023 KSK851974:KSK852023 LCG851974:LCG852023 LMC851974:LMC852023 LVY851974:LVY852023 MFU851974:MFU852023 MPQ851974:MPQ852023 MZM851974:MZM852023 NJI851974:NJI852023 NTE851974:NTE852023 ODA851974:ODA852023 OMW851974:OMW852023 OWS851974:OWS852023 PGO851974:PGO852023 PQK851974:PQK852023 QAG851974:QAG852023 QKC851974:QKC852023 QTY851974:QTY852023 RDU851974:RDU852023 RNQ851974:RNQ852023 RXM851974:RXM852023 SHI851974:SHI852023 SRE851974:SRE852023 TBA851974:TBA852023 TKW851974:TKW852023 TUS851974:TUS852023 UEO851974:UEO852023 UOK851974:UOK852023 UYG851974:UYG852023 VIC851974:VIC852023 VRY851974:VRY852023 WBU851974:WBU852023 WLQ851974:WLQ852023 WVM851974:WVM852023 D917510:D917559 JA917510:JA917559 SW917510:SW917559 ACS917510:ACS917559 AMO917510:AMO917559 AWK917510:AWK917559 BGG917510:BGG917559 BQC917510:BQC917559 BZY917510:BZY917559 CJU917510:CJU917559 CTQ917510:CTQ917559 DDM917510:DDM917559 DNI917510:DNI917559 DXE917510:DXE917559 EHA917510:EHA917559 EQW917510:EQW917559 FAS917510:FAS917559 FKO917510:FKO917559 FUK917510:FUK917559 GEG917510:GEG917559 GOC917510:GOC917559 GXY917510:GXY917559 HHU917510:HHU917559 HRQ917510:HRQ917559 IBM917510:IBM917559 ILI917510:ILI917559 IVE917510:IVE917559 JFA917510:JFA917559 JOW917510:JOW917559 JYS917510:JYS917559 KIO917510:KIO917559 KSK917510:KSK917559 LCG917510:LCG917559 LMC917510:LMC917559 LVY917510:LVY917559 MFU917510:MFU917559 MPQ917510:MPQ917559 MZM917510:MZM917559 NJI917510:NJI917559 NTE917510:NTE917559 ODA917510:ODA917559 OMW917510:OMW917559 OWS917510:OWS917559 PGO917510:PGO917559 PQK917510:PQK917559 QAG917510:QAG917559 QKC917510:QKC917559 QTY917510:QTY917559 RDU917510:RDU917559 RNQ917510:RNQ917559 RXM917510:RXM917559 SHI917510:SHI917559 SRE917510:SRE917559 TBA917510:TBA917559 TKW917510:TKW917559 TUS917510:TUS917559 UEO917510:UEO917559 UOK917510:UOK917559 UYG917510:UYG917559 VIC917510:VIC917559 VRY917510:VRY917559 WBU917510:WBU917559 WLQ917510:WLQ917559 WVM917510:WVM917559 D983046:D983095 JA983046:JA983095 SW983046:SW983095 ACS983046:ACS983095 AMO983046:AMO983095 AWK983046:AWK983095 BGG983046:BGG983095 BQC983046:BQC983095 BZY983046:BZY983095 CJU983046:CJU983095 CTQ983046:CTQ983095 DDM983046:DDM983095 DNI983046:DNI983095 DXE983046:DXE983095 EHA983046:EHA983095 EQW983046:EQW983095 FAS983046:FAS983095 FKO983046:FKO983095 FUK983046:FUK983095 GEG983046:GEG983095 GOC983046:GOC983095 GXY983046:GXY983095 HHU983046:HHU983095 HRQ983046:HRQ983095 IBM983046:IBM983095 ILI983046:ILI983095 IVE983046:IVE983095 JFA983046:JFA983095 JOW983046:JOW983095 JYS983046:JYS983095 KIO983046:KIO983095 KSK983046:KSK983095 LCG983046:LCG983095 LMC983046:LMC983095 LVY983046:LVY983095 MFU983046:MFU983095 MPQ983046:MPQ983095 MZM983046:MZM983095 NJI983046:NJI983095 NTE983046:NTE983095 ODA983046:ODA983095 OMW983046:OMW983095 OWS983046:OWS983095 PGO983046:PGO983095 PQK983046:PQK983095 QAG983046:QAG983095 QKC983046:QKC983095 QTY983046:QTY983095 RDU983046:RDU983095 RNQ983046:RNQ983095 RXM983046:RXM983095 SHI983046:SHI983095 SRE983046:SRE983095 TBA983046:TBA983095 TKW983046:TKW983095 TUS983046:TUS983095 UEO983046:UEO983095 UOK983046:UOK983095 UYG983046:UYG983095 VIC983046:VIC983095 VRY983046:VRY983095 WBU983046:WBU983095 WLQ983046:WLQ983095 WVM983046:WVM983095 D15:D39 D5:D10 JA15:JA39 JA5:JA10 SW15:SW39 SW5:SW10 ACS15:ACS39 ACS5:ACS10 AMO15:AMO39 AMO5:AMO10 AWK15:AWK39 AWK5:AWK10 BGG15:BGG39 BGG5:BGG10 BQC15:BQC39 BQC5:BQC10 BZY15:BZY39 BZY5:BZY10 CJU15:CJU39 CJU5:CJU10 CTQ15:CTQ39 CTQ5:CTQ10 DDM15:DDM39 DDM5:DDM10 DNI15:DNI39 DNI5:DNI10 DXE15:DXE39 DXE5:DXE10 EHA15:EHA39 EHA5:EHA10 EQW15:EQW39 EQW5:EQW10 FAS15:FAS39 FAS5:FAS10 FKO15:FKO39 FKO5:FKO10 FUK15:FUK39 FUK5:FUK10 GEG15:GEG39 GEG5:GEG10 GOC15:GOC39 GOC5:GOC10 GXY15:GXY39 GXY5:GXY10 HHU15:HHU39 HHU5:HHU10 HRQ15:HRQ39 HRQ5:HRQ10 IBM15:IBM39 IBM5:IBM10 ILI15:ILI39 ILI5:ILI10 IVE15:IVE39 IVE5:IVE10 JFA15:JFA39 JFA5:JFA10 JOW15:JOW39 JOW5:JOW10 JYS15:JYS39 JYS5:JYS10 KIO15:KIO39 KIO5:KIO10 KSK15:KSK39 KSK5:KSK10 LCG15:LCG39 LCG5:LCG10 LMC15:LMC39 LMC5:LMC10 LVY15:LVY39 LVY5:LVY10 MFU15:MFU39 MFU5:MFU10 MPQ15:MPQ39 MPQ5:MPQ10 MZM15:MZM39 MZM5:MZM10 NJI15:NJI39 NJI5:NJI10 NTE15:NTE39 NTE5:NTE10 ODA15:ODA39 ODA5:ODA10 OMW15:OMW39 OMW5:OMW10 OWS15:OWS39 OWS5:OWS10 PGO15:PGO39 PGO5:PGO10 PQK15:PQK39 PQK5:PQK10 QAG15:QAG39 QAG5:QAG10 QKC15:QKC39 QKC5:QKC10 QTY15:QTY39 QTY5:QTY10 RDU15:RDU39 RDU5:RDU10 RNQ15:RNQ39 RNQ5:RNQ10 RXM15:RXM39 RXM5:RXM10 SHI15:SHI39 SHI5:SHI10 SRE15:SRE39 SRE5:SRE10 TBA15:TBA39 TBA5:TBA10 TKW15:TKW39 TKW5:TKW10 TUS15:TUS39 TUS5:TUS10 UEO15:UEO39 UEO5:UEO10 UOK15:UOK39 UOK5:UOK10 UYG15:UYG39 UYG5:UYG10 VIC15:VIC39 VIC5:VIC10 VRY15:VRY39 VRY5:VRY10 WBU15:WBU39 WBU5:WBU10 WLQ15:WLQ39 WLQ5:WLQ10 WVM15:WVM39 WVM5:WVM10 D44:D45 JA44:JA45 SW44:SW45 ACS44:ACS45 AMO44:AMO45 AWK44:AWK45 BGG44:BGG45 BQC44:BQC45 BZY44:BZY45 CJU44:CJU45 CTQ44:CTQ45 DDM44:DDM45 DNI44:DNI45 DXE44:DXE45 EHA44:EHA45 EQW44:EQW45 FAS44:FAS45 FKO44:FKO45 FUK44:FUK45 GEG44:GEG45 GOC44:GOC45 GXY44:GXY45 HHU44:HHU45 HRQ44:HRQ45 IBM44:IBM45 ILI44:ILI45 IVE44:IVE45 JFA44:JFA45 JOW44:JOW45 JYS44:JYS45 KIO44:KIO45 KSK44:KSK45 LCG44:LCG45 LMC44:LMC45 LVY44:LVY45 MFU44:MFU45 MPQ44:MPQ45 MZM44:MZM45 NJI44:NJI45 NTE44:NTE45 ODA44:ODA45 OMW44:OMW45 OWS44:OWS45 PGO44:PGO45 PQK44:PQK45 QAG44:QAG45 QKC44:QKC45 QTY44:QTY45 RDU44:RDU45 RNQ44:RNQ45 RXM44:RXM45 SHI44:SHI45 SRE44:SRE45 TBA44:TBA45 TKW44:TKW45 TUS44:TUS45 UEO44:UEO45 UOK44:UOK45 UYG44:UYG45 VIC44:VIC45 VRY44:VRY45 WBU44:WBU45 WLQ44:WLQ45 WVM44:WVM45">
      <formula1>D7:D8</formula1>
    </dataValidation>
    <dataValidation type="list" errorStyle="information" allowBlank="1" showInputMessage="1" showErrorMessage="1" error="Enter Leading or Lagging" prompt="Leading or Lagging" sqref="WVM41:WVM42 WLQ41:WLQ42 WBU41:WBU42 VRY41:VRY42 VIC41:VIC42 UYG41:UYG42 UOK41:UOK42 UEO41:UEO42 TUS41:TUS42 TKW41:TKW42 TBA41:TBA42 SRE41:SRE42 SHI41:SHI42 RXM41:RXM42 RNQ41:RNQ42 RDU41:RDU42 QTY41:QTY42 QKC41:QKC42 QAG41:QAG42 PQK41:PQK42 PGO41:PGO42 OWS41:OWS42 OMW41:OMW42 ODA41:ODA42 NTE41:NTE42 NJI41:NJI42 MZM41:MZM42 MPQ41:MPQ42 MFU41:MFU42 LVY41:LVY42 LMC41:LMC42 LCG41:LCG42 KSK41:KSK42 KIO41:KIO42 JYS41:JYS42 JOW41:JOW42 JFA41:JFA42 IVE41:IVE42 ILI41:ILI42 IBM41:IBM42 HRQ41:HRQ42 HHU41:HHU42 GXY41:GXY42 GOC41:GOC42 GEG41:GEG42 FUK41:FUK42 FKO41:FKO42 FAS41:FAS42 EQW41:EQW42 EHA41:EHA42 DXE41:DXE42 DNI41:DNI42 DDM41:DDM42 CTQ41:CTQ42 CJU41:CJU42 BZY41:BZY42 BQC41:BQC42 BGG41:BGG42 AWK41:AWK42 AMO41:AMO42 ACS41:ACS42 SW41:SW42 JA41:JA42 D41:D42 D12:D14 JA12:JA14 SW12:SW14 ACS12:ACS14 AMO12:AMO14 AWK12:AWK14 BGG12:BGG14 BQC12:BQC14 BZY12:BZY14 CJU12:CJU14 CTQ12:CTQ14 DDM12:DDM14 DNI12:DNI14 DXE12:DXE14 EHA12:EHA14 EQW12:EQW14 FAS12:FAS14 FKO12:FKO14 FUK12:FUK14 GEG12:GEG14 GOC12:GOC14 GXY12:GXY14 HHU12:HHU14 HRQ12:HRQ14 IBM12:IBM14 ILI12:ILI14 IVE12:IVE14 JFA12:JFA14 JOW12:JOW14 JYS12:JYS14 KIO12:KIO14 KSK12:KSK14 LCG12:LCG14 LMC12:LMC14 LVY12:LVY14 MFU12:MFU14 MPQ12:MPQ14 MZM12:MZM14 NJI12:NJI14 NTE12:NTE14 ODA12:ODA14 OMW12:OMW14 OWS12:OWS14 PGO12:PGO14 PQK12:PQK14 QAG12:QAG14 QKC12:QKC14 QTY12:QTY14 RDU12:RDU14 RNQ12:RNQ14 RXM12:RXM14 SHI12:SHI14 SRE12:SRE14 TBA12:TBA14 TKW12:TKW14 TUS12:TUS14 UEO12:UEO14 UOK12:UOK14 UYG12:UYG14 VIC12:VIC14 VRY12:VRY14 WBU12:WBU14 WLQ12:WLQ14 WVM12:WVM14 ACS54 AMO54 AWK54 BGG54 BQC54 BZY54 CJU54 CTQ54 DDM54 DNI54 DXE54 EHA54 EQW54 FAS54 FKO54 FUK54 GEG54 GOC54 GXY54 HHU54 HRQ54 IBM54 ILI54 IVE54 JFA54 JOW54 JYS54 KIO54 KSK54 LCG54 LMC54 LVY54 MFU54 MPQ54 MZM54 NJI54 NTE54 ODA54 OMW54 OWS54 PGO54 PQK54 QAG54 QKC54 QTY54 RDU54 RNQ54 RXM54 SHI54 SRE54 TBA54 TKW54 TUS54 UEO54 UOK54 UYG54 VIC54 VRY54 WBU54 WLQ54 WVM54 D54 JA54 SW54">
      <formula1>D15:D16</formula1>
    </dataValidation>
    <dataValidation type="list" errorStyle="information" allowBlank="1" showInputMessage="1" showErrorMessage="1" error="Enter Leading or Lagging" prompt="Leading or Lagging" sqref="WVM43 WLQ43 WBU43 VRY43 VIC43 UYG43 UOK43 UEO43 TUS43 TKW43 TBA43 SRE43 SHI43 RXM43 RNQ43 RDU43 QTY43 QKC43 QAG43 PQK43 PGO43 OWS43 OMW43 ODA43 NTE43 NJI43 MZM43 MPQ43 MFU43 LVY43 LMC43 LCG43 KSK43 KIO43 JYS43 JOW43 JFA43 IVE43 ILI43 IBM43 HRQ43 HHU43 GXY43 GOC43 GEG43 FUK43 FKO43 FAS43 EQW43 EHA43 DXE43 DNI43 DDM43 CTQ43 CJU43 BZY43 BQC43 BGG43 AWK43 AMO43 ACS43 SW43 JA43 D43">
      <formula1>D56:D57</formula1>
    </dataValidation>
    <dataValidation type="list" errorStyle="information" allowBlank="1" showInputMessage="1" showErrorMessage="1" error="Enter Leading or Lagging" prompt="Leading or Lagging" sqref="D40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D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formula1>D13:D15</formula1>
    </dataValidation>
    <dataValidation type="list" errorStyle="information" allowBlank="1" showInputMessage="1" showErrorMessage="1" error="Enter Leading or Lagging" prompt="Leading or Lagging" sqref="D50 WLQ49:WLQ50 JA49:JA50 SW49:SW50 ACS49:ACS50 AMO49:AMO50 AWK49:AWK50 BGG49:BGG50 BQC49:BQC50 BZY49:BZY50 CJU49:CJU50 CTQ49:CTQ50 DDM49:DDM50 DNI49:DNI50 DXE49:DXE50 EHA49:EHA50 EQW49:EQW50 FAS49:FAS50 FKO49:FKO50 FUK49:FUK50 GEG49:GEG50 GOC49:GOC50 GXY49:GXY50 HHU49:HHU50 HRQ49:HRQ50 IBM49:IBM50 ILI49:ILI50 IVE49:IVE50 JFA49:JFA50 JOW49:JOW50 JYS49:JYS50 KIO49:KIO50 KSK49:KSK50 LCG49:LCG50 LMC49:LMC50 LVY49:LVY50 MFU49:MFU50 MPQ49:MPQ50 MZM49:MZM50 NJI49:NJI50 NTE49:NTE50 ODA49:ODA50 OMW49:OMW50 OWS49:OWS50 PGO49:PGO50 PQK49:PQK50 QAG49:QAG50 QKC49:QKC50 QTY49:QTY50 RDU49:RDU50 RNQ49:RNQ50 RXM49:RXM50 SHI49:SHI50 SRE49:SRE50 TBA49:TBA50 TKW49:TKW50 TUS49:TUS50 UEO49:UEO50 UOK49:UOK50 UYG49:UYG50 VIC49:VIC50 VRY49:VRY50 WBU49:WBU50 WVM49:WVM50 WVM52 WLQ52 WBU52 VRY52 VIC52 UYG52 UOK52 UEO52 TUS52 TKW52 TBA52 SRE52 SHI52 RXM52 RNQ52 RDU52 QTY52 QKC52 QAG52 PQK52 PGO52 OWS52 OMW52 ODA52 NTE52 NJI52 MZM52 MPQ52 MFU52 LVY52 LMC52 LCG52 KSK52 KIO52 JYS52 JOW52 JFA52 IVE52 ILI52 IBM52 HRQ52 HHU52 GXY52 GOC52 GEG52 FUK52 FKO52 FAS52 EQW52 EHA52 DXE52 DNI52 DDM52 CTQ52 CJU52 BZY52 BQC52 BGG52 AWK52 AMO52 ACS52 SW52 JA52 D52">
      <formula1>D52:D52</formula1>
    </dataValidation>
    <dataValidation type="list" errorStyle="information" allowBlank="1" showInputMessage="1" showErrorMessage="1" error="Enter Leading or Lagging" prompt="Leading or Lagging" sqref="WLQ55 WVM55 D55 JA55 SW55 ACS55 AMO55 AWK55 BGG55 BQC55 BZY55 CJU55 CTQ55 DDM55 DNI55 DXE55 EHA55 EQW55 FAS55 FKO55 FUK55 GEG55 GOC55 GXY55 HHU55 HRQ55 IBM55 ILI55 IVE55 JFA55 JOW55 JYS55 KIO55 KSK55 LCG55 LMC55 LVY55 MFU55 MPQ55 MZM55 NJI55 NTE55 ODA55 OMW55 OWS55 PGO55 PQK55 QAG55 QKC55 QTY55 RDU55 RNQ55 RXM55 SHI55 SRE55 TBA55 TKW55 TUS55 UEO55 UOK55 UYG55 VIC55 VRY55 WBU55">
      <formula1>D53:D53</formula1>
    </dataValidation>
    <dataValidation type="list" errorStyle="information" allowBlank="1" showInputMessage="1" showErrorMessage="1" error="Enter Leading or Lagging" prompt="Leading or Lagging" sqref="D48 JA48 SW48 ACS48 AMO48 AWK48 BGG48 BQC48 BZY48 CJU48 CTQ48 DDM48 DNI48 DXE48 EHA48 EQW48 FAS48 FKO48 FUK48 GEG48 GOC48 GXY48 HHU48 HRQ48 IBM48 ILI48 IVE48 JFA48 JOW48 JYS48 KIO48 KSK48 LCG48 LMC48 LVY48 MFU48 MPQ48 MZM48 NJI48 NTE48 ODA48 OMW48 OWS48 PGO48 PQK48 QAG48 QKC48 QTY48 RDU48 RNQ48 RXM48 SHI48 SRE48 TBA48 TKW48 TUS48 UEO48 UOK48 UYG48 VIC48 VRY48 WBU48 WLQ48 WVM48">
      <formula1>D54:D55</formula1>
    </dataValidation>
    <dataValidation type="list" errorStyle="information" allowBlank="1" showInputMessage="1" showErrorMessage="1" error="Enter Leading or Lagging" prompt="Leading or Lagging" sqref="D49 D51">
      <formula1>D56:D56</formula1>
    </dataValidation>
    <dataValidation type="list" errorStyle="information" allowBlank="1" showInputMessage="1" showErrorMessage="1" error="Enter Leading or Lagging" prompt="Leading or Lagging" sqref="D47 WVM47 WLQ47 WBU47 VRY47 VIC47 UYG47 UOK47 UEO47 TUS47 TKW47 TBA47 SRE47 SHI47 RXM47 RNQ47 RDU47 QTY47 QKC47 QAG47 PQK47 PGO47 OWS47 OMW47 ODA47 NTE47 NJI47 MZM47 MPQ47 MFU47 LVY47 LMC47 LCG47 KSK47 KIO47 JYS47 JOW47 JFA47 IVE47 ILI47 IBM47 HRQ47 HHU47 GXY47 GOC47 GEG47 FUK47 FKO47 FAS47 EQW47 EHA47 DXE47 DNI47 DDM47 CTQ47 CJU47 BZY47 BQC47 BGG47 AWK47 AMO47 ACS47 SW47 JA47">
      <formula1>D52:D52</formula1>
    </dataValidation>
    <dataValidation type="list" errorStyle="information" allowBlank="1" showInputMessage="1" showErrorMessage="1" error="Enter Leading or Lagging" prompt="Leading or Lagging" sqref="WLQ51 WVM51 JA51 SW51 ACS51 AMO51 AWK51 BGG51 BQC51 BZY51 CJU51 CTQ51 DDM51 DNI51 DXE51 EHA51 EQW51 FAS51 FKO51 FUK51 GEG51 GOC51 GXY51 HHU51 HRQ51 IBM51 ILI51 IVE51 JFA51 JOW51 JYS51 KIO51 KSK51 LCG51 LMC51 LVY51 MFU51 MPQ51 MZM51 NJI51 NTE51 ODA51 OMW51 OWS51 PGO51 PQK51 QAG51 QKC51 QTY51 RDU51 RNQ51 RXM51 SHI51 SRE51 TBA51 TKW51 TUS51 UEO51 UOK51 UYG51 VIC51 VRY51 WBU51">
      <formula1>JA52:JA52</formula1>
    </dataValidation>
    <dataValidation type="list" errorStyle="information" allowBlank="1" showInputMessage="1" showErrorMessage="1" error="Enter Leading or Lagging" prompt="Leading or Lagging" sqref="WLQ46 WBU46 VRY46 VIC46 UYG46 UOK46 UEO46 TUS46 TKW46 TBA46 SRE46 SHI46 RXM46 RNQ46 RDU46 QTY46 QKC46 QAG46 PQK46 PGO46 OWS46 OMW46 ODA46 NTE46 NJI46 MZM46 MPQ46 MFU46 LVY46 LMC46 LCG46 KSK46 KIO46 JYS46 JOW46 JFA46 IVE46 ILI46 IBM46 HRQ46 HHU46 GXY46 GOC46 GEG46 FUK46 FKO46 FAS46 EQW46 EHA46 DXE46 DNI46 DDM46 CTQ46 CJU46 BZY46 BQC46 BGG46 AWK46 AMO46 ACS46 SW46 JA46 D46 WVM46">
      <formula1>D48:D55</formula1>
    </dataValidation>
    <dataValidation type="list" errorStyle="information" allowBlank="1" showInputMessage="1" showErrorMessage="1" error="Enter Leading or Lagging" prompt="Leading or Lagging" sqref="D53 JA53 SW53 ACS53 AMO53 AWK53 BGG53 BQC53 BZY53 CJU53 CTQ53 DDM53 DNI53 DXE53 EHA53 EQW53 FAS53 FKO53 FUK53 GEG53 GOC53 GXY53 HHU53 HRQ53 IBM53 ILI53 IVE53 JFA53 JOW53 JYS53 KIO53 KSK53 LCG53 LMC53 LVY53 MFU53 MPQ53 MZM53 NJI53 NTE53 ODA53 OMW53 OWS53 PGO53 PQK53 QAG53 QKC53 QTY53 RDU53 RNQ53 RXM53 SHI53 SRE53 TBA53 TKW53 TUS53 UEO53 UOK53 UYG53 VIC53 VRY53 WBU53 WLQ53 WVM53">
      <formula1>D54:D56</formula1>
    </dataValidation>
  </dataValidations>
  <pageMargins left="0.7" right="0.7" top="0.75" bottom="0.75" header="0.3" footer="0.3"/>
  <pageSetup paperSize="9" scale="10" orientation="landscape" r:id="rId1"/>
  <rowBreaks count="1" manualBreakCount="1">
    <brk id="46" max="16383" man="1"/>
  </rowBreaks>
  <colBreaks count="1" manualBreakCount="1">
    <brk id="30" max="1048575" man="1"/>
  </colBreaks>
  <customProperties>
    <customPr name="_pios_id" r:id="rId2"/>
  </customProperties>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AF204"/>
  <sheetViews>
    <sheetView showGridLines="0" view="pageBreakPreview" topLeftCell="B1" zoomScale="70" zoomScaleNormal="60" zoomScaleSheetLayoutView="70" workbookViewId="0">
      <pane xSplit="6" ySplit="3" topLeftCell="O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2" width="10.33203125" style="452"/>
    <col min="3" max="3" width="50.5546875" style="452" customWidth="1"/>
    <col min="4" max="4" width="11.44140625" style="452" customWidth="1"/>
    <col min="5" max="5" width="12.33203125" style="452" customWidth="1"/>
    <col min="6" max="6" width="10.44140625" style="277" bestFit="1" customWidth="1"/>
    <col min="7" max="7" width="4" style="452" customWidth="1"/>
    <col min="8" max="8" width="7.6640625" style="278" hidden="1" customWidth="1"/>
    <col min="9" max="13" width="7.6640625" style="452" hidden="1" customWidth="1"/>
    <col min="14" max="14" width="10.5546875" style="452" hidden="1" customWidth="1"/>
    <col min="15" max="15" width="12.88671875" style="452" customWidth="1"/>
    <col min="16" max="16" width="11.5546875" style="452" customWidth="1"/>
    <col min="17" max="19" width="10.5546875" style="452" customWidth="1"/>
    <col min="20" max="23" width="10.44140625" style="452" customWidth="1"/>
    <col min="24" max="27" width="10.44140625" style="452" hidden="1" customWidth="1"/>
    <col min="28" max="28" width="9.5546875" style="452" hidden="1" customWidth="1"/>
    <col min="29" max="29" width="95.109375" style="452" bestFit="1" customWidth="1"/>
    <col min="30" max="30" width="58" style="452" customWidth="1"/>
    <col min="31" max="31" width="26.33203125" style="452" customWidth="1"/>
    <col min="32" max="32" width="28.88671875" style="452" customWidth="1"/>
    <col min="33" max="16384" width="10.33203125" style="452"/>
  </cols>
  <sheetData>
    <row r="1" spans="1:32" ht="110.25" customHeight="1" thickBot="1">
      <c r="C1" s="914"/>
      <c r="D1" s="911"/>
      <c r="E1" s="911"/>
      <c r="F1" s="913"/>
      <c r="G1" s="911"/>
      <c r="H1" s="912"/>
      <c r="I1" s="911"/>
      <c r="J1" s="911"/>
      <c r="K1" s="911"/>
      <c r="L1" s="911"/>
      <c r="M1" s="911"/>
      <c r="N1" s="911"/>
      <c r="O1" s="911"/>
      <c r="P1" s="911"/>
      <c r="Q1" s="911"/>
      <c r="R1" s="911"/>
      <c r="S1" s="911"/>
      <c r="T1" s="911"/>
      <c r="U1" s="911"/>
      <c r="V1" s="911"/>
      <c r="W1" s="911"/>
      <c r="X1" s="911"/>
      <c r="Y1" s="911"/>
      <c r="Z1" s="911"/>
      <c r="AA1" s="911"/>
      <c r="AB1" s="911"/>
      <c r="AC1" s="911"/>
      <c r="AD1" s="910"/>
    </row>
    <row r="2" spans="1:32" s="137" customFormat="1" ht="109.5" customHeight="1" thickBot="1">
      <c r="C2" s="909"/>
      <c r="D2" s="908" t="s">
        <v>133</v>
      </c>
      <c r="E2" s="907"/>
      <c r="F2" s="907"/>
      <c r="G2" s="907"/>
      <c r="H2" s="907"/>
      <c r="I2" s="907"/>
      <c r="J2" s="904"/>
      <c r="K2" s="906"/>
      <c r="L2" s="904"/>
      <c r="M2" s="904"/>
      <c r="N2" s="904"/>
      <c r="O2" s="904"/>
      <c r="P2" s="904"/>
      <c r="Q2" s="904"/>
      <c r="R2" s="905"/>
      <c r="S2" s="904"/>
      <c r="T2" s="904"/>
      <c r="U2" s="904"/>
      <c r="V2" s="904"/>
      <c r="W2" s="904"/>
      <c r="X2" s="904"/>
      <c r="Y2" s="904"/>
      <c r="Z2" s="904"/>
      <c r="AA2" s="903"/>
      <c r="AB2" s="902"/>
      <c r="AC2" s="901"/>
      <c r="AD2" s="900"/>
    </row>
    <row r="3" spans="1:32" s="138" customFormat="1" ht="34.5" customHeight="1" thickBot="1">
      <c r="C3" s="899" t="s">
        <v>76</v>
      </c>
      <c r="D3" s="898"/>
      <c r="E3" s="897" t="s">
        <v>1</v>
      </c>
      <c r="F3" s="897" t="s">
        <v>2</v>
      </c>
      <c r="G3" s="896"/>
      <c r="H3" s="895" t="s">
        <v>125</v>
      </c>
      <c r="I3" s="891" t="s">
        <v>126</v>
      </c>
      <c r="J3" s="893" t="s">
        <v>127</v>
      </c>
      <c r="K3" s="893" t="s">
        <v>128</v>
      </c>
      <c r="L3" s="893" t="s">
        <v>129</v>
      </c>
      <c r="M3" s="893" t="s">
        <v>204</v>
      </c>
      <c r="N3" s="893" t="s">
        <v>369</v>
      </c>
      <c r="O3" s="894" t="s">
        <v>370</v>
      </c>
      <c r="P3" s="893" t="s">
        <v>371</v>
      </c>
      <c r="Q3" s="892" t="s">
        <v>3</v>
      </c>
      <c r="R3" s="891" t="s">
        <v>4</v>
      </c>
      <c r="S3" s="891" t="s">
        <v>5</v>
      </c>
      <c r="T3" s="891" t="s">
        <v>6</v>
      </c>
      <c r="U3" s="891" t="s">
        <v>7</v>
      </c>
      <c r="V3" s="891" t="s">
        <v>8</v>
      </c>
      <c r="W3" s="891" t="s">
        <v>9</v>
      </c>
      <c r="X3" s="891" t="s">
        <v>10</v>
      </c>
      <c r="Y3" s="891" t="s">
        <v>11</v>
      </c>
      <c r="Z3" s="891" t="s">
        <v>12</v>
      </c>
      <c r="AA3" s="891" t="s">
        <v>13</v>
      </c>
      <c r="AB3" s="890" t="s">
        <v>14</v>
      </c>
      <c r="AC3" s="890" t="s">
        <v>130</v>
      </c>
      <c r="AD3" s="889" t="s">
        <v>131</v>
      </c>
    </row>
    <row r="4" spans="1:32" s="146" customFormat="1" ht="31.5" customHeight="1" thickBot="1">
      <c r="C4" s="139" t="s">
        <v>78</v>
      </c>
      <c r="D4" s="140"/>
      <c r="E4" s="141" t="s">
        <v>16</v>
      </c>
      <c r="F4" s="142" t="s">
        <v>16</v>
      </c>
      <c r="G4" s="143" t="s">
        <v>16</v>
      </c>
      <c r="H4" s="144"/>
      <c r="I4" s="144"/>
      <c r="J4" s="144"/>
      <c r="K4" s="144"/>
      <c r="L4" s="144"/>
      <c r="M4" s="144"/>
      <c r="N4" s="144"/>
      <c r="O4" s="144"/>
      <c r="P4" s="144"/>
      <c r="Q4" s="144"/>
      <c r="R4" s="144"/>
      <c r="S4" s="144"/>
      <c r="T4" s="144"/>
      <c r="U4" s="144"/>
      <c r="V4" s="144"/>
      <c r="W4" s="144"/>
      <c r="X4" s="144"/>
      <c r="Y4" s="144"/>
      <c r="Z4" s="144"/>
      <c r="AA4" s="144"/>
      <c r="AB4" s="143"/>
      <c r="AC4" s="143"/>
      <c r="AD4" s="145"/>
    </row>
    <row r="5" spans="1:32" s="10" customFormat="1" ht="31.5" customHeight="1">
      <c r="C5" s="147" t="s">
        <v>17</v>
      </c>
      <c r="D5" s="125" t="s">
        <v>120</v>
      </c>
      <c r="E5" s="829" t="s">
        <v>18</v>
      </c>
      <c r="F5" s="829" t="s">
        <v>19</v>
      </c>
      <c r="G5" s="829" t="s">
        <v>20</v>
      </c>
      <c r="H5" s="150"/>
      <c r="I5" s="150"/>
      <c r="J5" s="150"/>
      <c r="K5" s="151">
        <v>0</v>
      </c>
      <c r="L5" s="151">
        <v>1</v>
      </c>
      <c r="M5" s="151">
        <v>0</v>
      </c>
      <c r="N5" s="159">
        <v>0.8</v>
      </c>
      <c r="O5" s="383">
        <v>0</v>
      </c>
      <c r="P5" s="384">
        <v>0</v>
      </c>
      <c r="Q5" s="484">
        <v>0</v>
      </c>
      <c r="R5" s="484">
        <v>0</v>
      </c>
      <c r="S5" s="484">
        <v>0</v>
      </c>
      <c r="T5" s="484">
        <v>0</v>
      </c>
      <c r="U5" s="484">
        <v>0</v>
      </c>
      <c r="V5" s="484">
        <v>0</v>
      </c>
      <c r="W5" s="484">
        <v>0</v>
      </c>
      <c r="X5" s="484"/>
      <c r="Y5" s="484"/>
      <c r="Z5" s="484"/>
      <c r="AA5" s="484"/>
      <c r="AB5" s="484"/>
      <c r="AC5" s="1550"/>
      <c r="AD5" s="1531"/>
      <c r="AE5" s="155"/>
      <c r="AF5" s="156"/>
    </row>
    <row r="6" spans="1:32" s="10" customFormat="1" ht="31.5" customHeight="1">
      <c r="C6" s="23" t="s">
        <v>21</v>
      </c>
      <c r="D6" s="126" t="s">
        <v>120</v>
      </c>
      <c r="E6" s="801" t="s">
        <v>79</v>
      </c>
      <c r="F6" s="801" t="s">
        <v>19</v>
      </c>
      <c r="G6" s="801" t="s">
        <v>20</v>
      </c>
      <c r="H6" s="158"/>
      <c r="I6" s="158"/>
      <c r="J6" s="158"/>
      <c r="K6" s="159">
        <v>2.5</v>
      </c>
      <c r="L6" s="159">
        <v>1</v>
      </c>
      <c r="M6" s="159">
        <v>1</v>
      </c>
      <c r="N6" s="159">
        <v>0.8</v>
      </c>
      <c r="O6" s="162">
        <v>0</v>
      </c>
      <c r="P6" s="850">
        <v>0</v>
      </c>
      <c r="Q6" s="484">
        <v>0</v>
      </c>
      <c r="R6" s="484">
        <v>0</v>
      </c>
      <c r="S6" s="484">
        <v>0</v>
      </c>
      <c r="T6" s="484">
        <v>0</v>
      </c>
      <c r="U6" s="484">
        <v>0</v>
      </c>
      <c r="V6" s="484">
        <v>0</v>
      </c>
      <c r="W6" s="484">
        <v>0</v>
      </c>
      <c r="X6" s="484"/>
      <c r="Y6" s="484"/>
      <c r="Z6" s="484"/>
      <c r="AA6" s="484"/>
      <c r="AB6" s="484"/>
      <c r="AC6" s="563"/>
      <c r="AD6" s="1532"/>
      <c r="AE6" s="161"/>
      <c r="AF6" s="156"/>
    </row>
    <row r="7" spans="1:32" s="10" customFormat="1" ht="31.5" customHeight="1">
      <c r="C7" s="23" t="s">
        <v>22</v>
      </c>
      <c r="D7" s="126" t="s">
        <v>121</v>
      </c>
      <c r="E7" s="801" t="s">
        <v>23</v>
      </c>
      <c r="F7" s="801" t="s">
        <v>19</v>
      </c>
      <c r="G7" s="801" t="s">
        <v>20</v>
      </c>
      <c r="H7" s="158"/>
      <c r="I7" s="158"/>
      <c r="J7" s="158"/>
      <c r="K7" s="372">
        <v>2.8</v>
      </c>
      <c r="L7" s="372">
        <v>2.4</v>
      </c>
      <c r="M7" s="372">
        <v>2.0699999999999998</v>
      </c>
      <c r="N7" s="372">
        <v>1.7946424395640503</v>
      </c>
      <c r="O7" s="162">
        <v>1.72</v>
      </c>
      <c r="P7" s="484">
        <v>1.68</v>
      </c>
      <c r="Q7" s="484">
        <v>1.46</v>
      </c>
      <c r="R7" s="484">
        <v>2.15</v>
      </c>
      <c r="S7" s="484">
        <v>2.15</v>
      </c>
      <c r="T7" s="484">
        <v>1.61</v>
      </c>
      <c r="U7" s="484">
        <v>1.53</v>
      </c>
      <c r="V7" s="484">
        <v>1.38</v>
      </c>
      <c r="W7" s="484">
        <v>1.33</v>
      </c>
      <c r="X7" s="484"/>
      <c r="Y7" s="484"/>
      <c r="Z7" s="484"/>
      <c r="AA7" s="484"/>
      <c r="AB7" s="484"/>
      <c r="AC7" s="563"/>
      <c r="AD7" s="1532"/>
      <c r="AE7" s="155"/>
    </row>
    <row r="8" spans="1:32" s="10" customFormat="1" ht="31.5" customHeight="1">
      <c r="C8" s="23" t="s">
        <v>203</v>
      </c>
      <c r="D8" s="126" t="s">
        <v>121</v>
      </c>
      <c r="E8" s="801" t="s">
        <v>202</v>
      </c>
      <c r="F8" s="801" t="s">
        <v>19</v>
      </c>
      <c r="G8" s="801" t="s">
        <v>20</v>
      </c>
      <c r="H8" s="158"/>
      <c r="I8" s="158"/>
      <c r="J8" s="158"/>
      <c r="K8" s="372">
        <v>1.6</v>
      </c>
      <c r="L8" s="372">
        <v>1.3</v>
      </c>
      <c r="M8" s="372">
        <v>0.85</v>
      </c>
      <c r="N8" s="162">
        <v>0.64083333333333337</v>
      </c>
      <c r="O8" s="162">
        <v>0.62</v>
      </c>
      <c r="P8" s="484">
        <v>0.62</v>
      </c>
      <c r="Q8" s="484">
        <v>0.56000000000000005</v>
      </c>
      <c r="R8" s="484">
        <v>0.77</v>
      </c>
      <c r="S8" s="484">
        <v>0.7</v>
      </c>
      <c r="T8" s="484">
        <v>0.57999999999999996</v>
      </c>
      <c r="U8" s="484">
        <v>0.55000000000000004</v>
      </c>
      <c r="V8" s="484">
        <v>0.51</v>
      </c>
      <c r="W8" s="484">
        <v>0.42</v>
      </c>
      <c r="X8" s="484"/>
      <c r="Y8" s="484"/>
      <c r="Z8" s="484"/>
      <c r="AA8" s="484"/>
      <c r="AB8" s="484"/>
      <c r="AC8" s="1589"/>
      <c r="AD8" s="1534"/>
      <c r="AE8" s="167"/>
    </row>
    <row r="9" spans="1:32" s="10" customFormat="1" ht="31.5" customHeight="1">
      <c r="B9" s="10">
        <f>O9/12</f>
        <v>0.92</v>
      </c>
      <c r="C9" s="23" t="s">
        <v>80</v>
      </c>
      <c r="D9" s="126" t="s">
        <v>121</v>
      </c>
      <c r="E9" s="801" t="s">
        <v>25</v>
      </c>
      <c r="F9" s="801" t="s">
        <v>19</v>
      </c>
      <c r="G9" s="801" t="s">
        <v>27</v>
      </c>
      <c r="H9" s="168"/>
      <c r="I9" s="168"/>
      <c r="J9" s="168"/>
      <c r="K9" s="372"/>
      <c r="L9" s="372"/>
      <c r="M9" s="372">
        <v>6662</v>
      </c>
      <c r="N9" s="372">
        <v>3.0293581032499275</v>
      </c>
      <c r="O9" s="162">
        <f>0.92*12</f>
        <v>11.040000000000001</v>
      </c>
      <c r="P9" s="484">
        <f>SUM(Q9:W9)</f>
        <v>21.913857377049176</v>
      </c>
      <c r="Q9" s="484">
        <v>2.29</v>
      </c>
      <c r="R9" s="484">
        <v>2.1373000000000002</v>
      </c>
      <c r="S9" s="484">
        <v>2.0065573770491802</v>
      </c>
      <c r="T9" s="484">
        <v>3.1</v>
      </c>
      <c r="U9" s="484">
        <v>5.13</v>
      </c>
      <c r="V9" s="484">
        <v>3.92</v>
      </c>
      <c r="W9" s="484">
        <v>3.33</v>
      </c>
      <c r="X9" s="484"/>
      <c r="Y9" s="484"/>
      <c r="Z9" s="484"/>
      <c r="AA9" s="484"/>
      <c r="AB9" s="484"/>
      <c r="AC9" s="563"/>
      <c r="AD9" s="1534"/>
    </row>
    <row r="10" spans="1:32" s="10" customFormat="1" ht="31.5" customHeight="1">
      <c r="C10" s="23" t="s">
        <v>419</v>
      </c>
      <c r="D10" s="126" t="s">
        <v>120</v>
      </c>
      <c r="E10" s="801" t="s">
        <v>142</v>
      </c>
      <c r="F10" s="801" t="s">
        <v>19</v>
      </c>
      <c r="G10" s="801" t="s">
        <v>20</v>
      </c>
      <c r="H10" s="929"/>
      <c r="I10" s="929"/>
      <c r="J10" s="929"/>
      <c r="K10" s="928">
        <v>9.7000000000000003E-2</v>
      </c>
      <c r="L10" s="927">
        <v>5.8999999999999997E-2</v>
      </c>
      <c r="M10" s="927">
        <v>659</v>
      </c>
      <c r="N10" s="1751">
        <v>302.87</v>
      </c>
      <c r="O10" s="926">
        <v>16.670000000000002</v>
      </c>
      <c r="P10" s="1737">
        <v>127.15</v>
      </c>
      <c r="Q10" s="1737">
        <v>23.49</v>
      </c>
      <c r="R10" s="1737">
        <v>21.72</v>
      </c>
      <c r="S10" s="1737">
        <v>20.12</v>
      </c>
      <c r="T10" s="1737">
        <v>22.71</v>
      </c>
      <c r="U10" s="1737">
        <v>18.309999999999999</v>
      </c>
      <c r="V10" s="1737">
        <v>19.329999999999998</v>
      </c>
      <c r="W10" s="1737">
        <v>9.5399999999999991</v>
      </c>
      <c r="X10" s="1737"/>
      <c r="Y10" s="1737"/>
      <c r="Z10" s="1737"/>
      <c r="AA10" s="1737"/>
      <c r="AB10" s="1737"/>
      <c r="AC10" s="563"/>
      <c r="AD10" s="1532"/>
    </row>
    <row r="11" spans="1:32" s="10" customFormat="1" ht="31.5" customHeight="1" thickBot="1">
      <c r="C11" s="586" t="s">
        <v>327</v>
      </c>
      <c r="D11" s="587" t="s">
        <v>120</v>
      </c>
      <c r="E11" s="1220" t="s">
        <v>326</v>
      </c>
      <c r="F11" s="1383" t="s">
        <v>19</v>
      </c>
      <c r="G11" s="1383" t="s">
        <v>20</v>
      </c>
      <c r="H11" s="1612"/>
      <c r="I11" s="1612"/>
      <c r="J11" s="1612"/>
      <c r="K11" s="1643">
        <v>1.42</v>
      </c>
      <c r="L11" s="1643">
        <v>1.3</v>
      </c>
      <c r="M11" s="1643">
        <v>1.1599999999999999</v>
      </c>
      <c r="N11" s="1752">
        <v>99</v>
      </c>
      <c r="O11" s="1752">
        <v>125</v>
      </c>
      <c r="P11" s="1753">
        <v>109.16666666666667</v>
      </c>
      <c r="Q11" s="1738">
        <v>100</v>
      </c>
      <c r="R11" s="1738">
        <v>110</v>
      </c>
      <c r="S11" s="1738">
        <v>111</v>
      </c>
      <c r="T11" s="1738">
        <v>116</v>
      </c>
      <c r="U11" s="1738">
        <v>109</v>
      </c>
      <c r="V11" s="1738">
        <v>109</v>
      </c>
      <c r="W11" s="1738"/>
      <c r="X11" s="1738"/>
      <c r="Y11" s="1738"/>
      <c r="Z11" s="1738"/>
      <c r="AA11" s="1738"/>
      <c r="AB11" s="1738"/>
      <c r="AC11" s="1587"/>
      <c r="AD11" s="1554"/>
    </row>
    <row r="12" spans="1:32" s="1624" customFormat="1" ht="31.5" customHeight="1" thickBot="1">
      <c r="A12" s="1617"/>
      <c r="B12" s="1617"/>
      <c r="C12" s="180" t="s">
        <v>82</v>
      </c>
      <c r="D12" s="1619"/>
      <c r="E12" s="1620" t="s">
        <v>16</v>
      </c>
      <c r="F12" s="1620" t="s">
        <v>16</v>
      </c>
      <c r="G12" s="1620" t="s">
        <v>16</v>
      </c>
      <c r="H12" s="182"/>
      <c r="I12" s="182"/>
      <c r="J12" s="182"/>
      <c r="K12" s="182"/>
      <c r="L12" s="182"/>
      <c r="M12" s="182"/>
      <c r="N12" s="182"/>
      <c r="O12" s="182"/>
      <c r="P12" s="878"/>
      <c r="Q12" s="2816"/>
      <c r="R12" s="2816"/>
      <c r="S12" s="2551"/>
      <c r="T12" s="878"/>
      <c r="U12" s="878"/>
      <c r="V12" s="878"/>
      <c r="W12" s="878"/>
      <c r="X12" s="878"/>
      <c r="Y12" s="878"/>
      <c r="Z12" s="878"/>
      <c r="AA12" s="878"/>
      <c r="AB12" s="878"/>
      <c r="AC12" s="2826"/>
      <c r="AD12" s="1581"/>
    </row>
    <row r="13" spans="1:32" s="10" customFormat="1" ht="31.5" customHeight="1" thickBot="1">
      <c r="C13" s="22" t="s">
        <v>377</v>
      </c>
      <c r="D13" s="1615" t="s">
        <v>121</v>
      </c>
      <c r="E13" s="1601" t="s">
        <v>26</v>
      </c>
      <c r="F13" s="805" t="s">
        <v>30</v>
      </c>
      <c r="G13" s="805" t="s">
        <v>20</v>
      </c>
      <c r="H13" s="1354"/>
      <c r="I13" s="1354"/>
      <c r="J13" s="1354"/>
      <c r="K13" s="1354">
        <v>0.01</v>
      </c>
      <c r="L13" s="1399">
        <v>1.0999999999999999E-2</v>
      </c>
      <c r="M13" s="2741">
        <v>8.9416666666666689E-3</v>
      </c>
      <c r="N13" s="917">
        <v>4.9258128022585789E-3</v>
      </c>
      <c r="O13" s="802">
        <v>0.01</v>
      </c>
      <c r="P13" s="469">
        <v>4.5462339689974339E-2</v>
      </c>
      <c r="Q13" s="1454">
        <v>4.65E-2</v>
      </c>
      <c r="R13" s="1454">
        <v>1.52E-2</v>
      </c>
      <c r="S13" s="1454">
        <v>2.5936377829820452E-2</v>
      </c>
      <c r="T13" s="1454">
        <v>1.3899999999999999E-2</v>
      </c>
      <c r="U13" s="1454">
        <v>3.44E-2</v>
      </c>
      <c r="V13" s="1454">
        <v>0.13270000000000001</v>
      </c>
      <c r="W13" s="1454">
        <v>4.9599999999999998E-2</v>
      </c>
      <c r="X13" s="469"/>
      <c r="Y13" s="469"/>
      <c r="Z13" s="469"/>
      <c r="AA13" s="469"/>
      <c r="AB13" s="469"/>
      <c r="AC13" s="2827" t="s">
        <v>462</v>
      </c>
      <c r="AD13" s="1549"/>
    </row>
    <row r="14" spans="1:32" s="10" customFormat="1" ht="31.5" customHeight="1" thickBot="1">
      <c r="C14" s="22" t="s">
        <v>378</v>
      </c>
      <c r="D14" s="1349"/>
      <c r="E14" s="1350"/>
      <c r="F14" s="829"/>
      <c r="G14" s="1351"/>
      <c r="H14" s="1399"/>
      <c r="I14" s="1399"/>
      <c r="J14" s="1399"/>
      <c r="K14" s="2741"/>
      <c r="L14" s="2769"/>
      <c r="M14" s="2809"/>
      <c r="N14" s="373"/>
      <c r="O14" s="469">
        <v>6.0000000000000001E-3</v>
      </c>
      <c r="P14" s="469">
        <v>1.6395249247239879E-2</v>
      </c>
      <c r="Q14" s="1454">
        <v>2.7000000000000001E-3</v>
      </c>
      <c r="R14" s="1454">
        <v>2.5999999999999999E-3</v>
      </c>
      <c r="S14" s="1454">
        <v>4.5667447306791571E-3</v>
      </c>
      <c r="T14" s="1454">
        <v>2.0999999999999999E-3</v>
      </c>
      <c r="U14" s="1454">
        <v>3.2000000000000002E-3</v>
      </c>
      <c r="V14" s="1454">
        <v>9.0300000000000005E-2</v>
      </c>
      <c r="W14" s="1454">
        <v>9.2999999999999992E-3</v>
      </c>
      <c r="X14" s="469"/>
      <c r="Y14" s="469"/>
      <c r="Z14" s="469"/>
      <c r="AA14" s="469"/>
      <c r="AB14" s="469"/>
      <c r="AC14" s="563"/>
      <c r="AD14" s="1539"/>
    </row>
    <row r="15" spans="1:32" s="862" customFormat="1" ht="31.5" customHeight="1">
      <c r="C15" s="873" t="s">
        <v>52</v>
      </c>
      <c r="D15" s="872" t="s">
        <v>121</v>
      </c>
      <c r="E15" s="871" t="s">
        <v>26</v>
      </c>
      <c r="F15" s="870" t="s">
        <v>30</v>
      </c>
      <c r="G15" s="869" t="s">
        <v>20</v>
      </c>
      <c r="H15" s="924"/>
      <c r="I15" s="923"/>
      <c r="J15" s="923"/>
      <c r="K15" s="2742">
        <v>5.0000000000000001E-3</v>
      </c>
      <c r="L15" s="2770">
        <v>5.0000000000000001E-3</v>
      </c>
      <c r="M15" s="2807">
        <v>4.0000000000000001E-3</v>
      </c>
      <c r="N15" s="2001">
        <v>5.7645438065596485E-3</v>
      </c>
      <c r="O15" s="2001">
        <v>5.0000000000000001E-3</v>
      </c>
      <c r="P15" s="1271">
        <v>6.0272777963644468E-3</v>
      </c>
      <c r="Q15" s="2001">
        <v>6.4999999999999997E-3</v>
      </c>
      <c r="R15" s="2001">
        <v>0.01</v>
      </c>
      <c r="S15" s="2001">
        <v>3.5909445745511319E-3</v>
      </c>
      <c r="T15" s="2001">
        <v>4.8999999999999998E-3</v>
      </c>
      <c r="U15" s="2001">
        <v>4.8999999999999998E-3</v>
      </c>
      <c r="V15" s="2001">
        <v>5.4999999999999997E-3</v>
      </c>
      <c r="W15" s="2001">
        <v>6.7999999999999996E-3</v>
      </c>
      <c r="X15" s="464"/>
      <c r="Y15" s="464"/>
      <c r="Z15" s="464"/>
      <c r="AA15" s="2824"/>
      <c r="AB15" s="2825"/>
      <c r="AC15" s="563" t="s">
        <v>463</v>
      </c>
      <c r="AD15" s="1540"/>
    </row>
    <row r="16" spans="1:32" s="10" customFormat="1" ht="31.5" customHeight="1">
      <c r="C16" s="23" t="s">
        <v>200</v>
      </c>
      <c r="D16" s="861" t="s">
        <v>120</v>
      </c>
      <c r="E16" s="801" t="s">
        <v>26</v>
      </c>
      <c r="F16" s="801" t="s">
        <v>30</v>
      </c>
      <c r="G16" s="801" t="s">
        <v>20</v>
      </c>
      <c r="H16" s="190"/>
      <c r="I16" s="190"/>
      <c r="J16" s="190"/>
      <c r="K16" s="256">
        <v>7.8600000000000003E-2</v>
      </c>
      <c r="L16" s="2771">
        <v>1.0699999999999999E-2</v>
      </c>
      <c r="M16" s="2743">
        <v>0.25</v>
      </c>
      <c r="N16" s="469">
        <v>0.28653712886029958</v>
      </c>
      <c r="O16" s="469">
        <v>0.23</v>
      </c>
      <c r="P16" s="469">
        <v>0.33500000000000002</v>
      </c>
      <c r="Q16" s="2001">
        <v>0.33500000000000002</v>
      </c>
      <c r="R16" s="2001">
        <v>0.38</v>
      </c>
      <c r="S16" s="2001">
        <v>0.32800000000000001</v>
      </c>
      <c r="T16" s="2001">
        <v>0.30299999999999999</v>
      </c>
      <c r="U16" s="2001">
        <v>0.314</v>
      </c>
      <c r="V16" s="2001">
        <v>0.32800000000000001</v>
      </c>
      <c r="W16" s="2001">
        <v>0.35699999999999998</v>
      </c>
      <c r="X16" s="469"/>
      <c r="Y16" s="469"/>
      <c r="Z16" s="469"/>
      <c r="AA16" s="469"/>
      <c r="AB16" s="469"/>
      <c r="AC16" s="563" t="s">
        <v>429</v>
      </c>
      <c r="AD16" s="1534"/>
    </row>
    <row r="17" spans="1:30" s="10" customFormat="1" ht="31.5" customHeight="1" thickBot="1">
      <c r="C17" s="172" t="s">
        <v>199</v>
      </c>
      <c r="D17" s="860" t="s">
        <v>120</v>
      </c>
      <c r="E17" s="859" t="s">
        <v>26</v>
      </c>
      <c r="F17" s="859" t="s">
        <v>30</v>
      </c>
      <c r="G17" s="859" t="s">
        <v>27</v>
      </c>
      <c r="H17" s="175"/>
      <c r="I17" s="175"/>
      <c r="J17" s="175"/>
      <c r="K17" s="2748" t="s">
        <v>176</v>
      </c>
      <c r="L17" s="2774" t="s">
        <v>176</v>
      </c>
      <c r="M17" s="2748" t="s">
        <v>176</v>
      </c>
      <c r="N17" s="858"/>
      <c r="O17" s="858" t="s">
        <v>176</v>
      </c>
      <c r="P17" s="469"/>
      <c r="Q17" s="1266"/>
      <c r="R17" s="1266"/>
      <c r="S17" s="1266"/>
      <c r="T17" s="469"/>
      <c r="U17" s="469"/>
      <c r="V17" s="469"/>
      <c r="W17" s="469"/>
      <c r="X17" s="469"/>
      <c r="Y17" s="469"/>
      <c r="Z17" s="469"/>
      <c r="AA17" s="469"/>
      <c r="AB17" s="469"/>
      <c r="AC17" s="563"/>
      <c r="AD17" s="611"/>
    </row>
    <row r="18" spans="1:30" s="146" customFormat="1" ht="31.5" customHeight="1" thickBot="1">
      <c r="C18" s="856" t="s">
        <v>32</v>
      </c>
      <c r="D18" s="855"/>
      <c r="E18" s="854" t="s">
        <v>16</v>
      </c>
      <c r="F18" s="854" t="s">
        <v>16</v>
      </c>
      <c r="G18" s="854" t="s">
        <v>16</v>
      </c>
      <c r="H18" s="853"/>
      <c r="I18" s="853"/>
      <c r="J18" s="853"/>
      <c r="K18" s="853"/>
      <c r="L18" s="853"/>
      <c r="M18" s="853"/>
      <c r="N18" s="853"/>
      <c r="O18" s="853"/>
      <c r="P18" s="853"/>
      <c r="Q18" s="853"/>
      <c r="R18" s="853"/>
      <c r="S18" s="2556"/>
      <c r="T18" s="853"/>
      <c r="U18" s="853"/>
      <c r="V18" s="853"/>
      <c r="W18" s="853"/>
      <c r="X18" s="853"/>
      <c r="Y18" s="853"/>
      <c r="Z18" s="853"/>
      <c r="AA18" s="853"/>
      <c r="AB18" s="853"/>
      <c r="AC18" s="1541"/>
      <c r="AD18" s="1542"/>
    </row>
    <row r="19" spans="1:30" ht="31.5" customHeight="1">
      <c r="C19" s="23" t="s">
        <v>400</v>
      </c>
      <c r="D19" s="131" t="s">
        <v>120</v>
      </c>
      <c r="E19" s="796" t="s">
        <v>25</v>
      </c>
      <c r="F19" s="797" t="s">
        <v>33</v>
      </c>
      <c r="G19" s="796" t="s">
        <v>20</v>
      </c>
      <c r="H19" s="200"/>
      <c r="I19" s="200"/>
      <c r="J19" s="374"/>
      <c r="K19" s="201">
        <v>0.02</v>
      </c>
      <c r="L19" s="202">
        <v>0.01</v>
      </c>
      <c r="M19" s="202">
        <v>7</v>
      </c>
      <c r="N19" s="239">
        <v>12</v>
      </c>
      <c r="O19" s="239">
        <v>12</v>
      </c>
      <c r="P19" s="239">
        <v>4</v>
      </c>
      <c r="Q19" s="1346">
        <v>1</v>
      </c>
      <c r="R19" s="1346">
        <v>0</v>
      </c>
      <c r="S19" s="1346">
        <v>2</v>
      </c>
      <c r="T19" s="1346">
        <v>0</v>
      </c>
      <c r="U19" s="1346">
        <v>0</v>
      </c>
      <c r="V19" s="1346">
        <v>0</v>
      </c>
      <c r="W19" s="1346">
        <v>0</v>
      </c>
      <c r="X19" s="1346"/>
      <c r="Y19" s="1346"/>
      <c r="Z19" s="203"/>
      <c r="AA19" s="203"/>
      <c r="AB19" s="203"/>
      <c r="AC19" s="1543"/>
      <c r="AD19" s="1531"/>
    </row>
    <row r="20" spans="1:30" ht="31.5" customHeight="1">
      <c r="C20" s="23" t="s">
        <v>401</v>
      </c>
      <c r="D20" s="132" t="s">
        <v>120</v>
      </c>
      <c r="E20" s="794" t="s">
        <v>26</v>
      </c>
      <c r="F20" s="795" t="s">
        <v>33</v>
      </c>
      <c r="G20" s="794" t="s">
        <v>27</v>
      </c>
      <c r="H20" s="168"/>
      <c r="I20" s="168"/>
      <c r="J20" s="168"/>
      <c r="K20" s="169" t="s">
        <v>176</v>
      </c>
      <c r="L20" s="169" t="s">
        <v>176</v>
      </c>
      <c r="M20" s="169">
        <v>0.99299999999999999</v>
      </c>
      <c r="N20" s="206">
        <v>0.99574976657329595</v>
      </c>
      <c r="O20" s="206">
        <v>0.95</v>
      </c>
      <c r="P20" s="1176">
        <v>0.99829999999999997</v>
      </c>
      <c r="Q20" s="1176">
        <v>0.997</v>
      </c>
      <c r="R20" s="462">
        <v>1</v>
      </c>
      <c r="S20" s="1176">
        <v>0.99012508229098095</v>
      </c>
      <c r="T20" s="462">
        <v>1</v>
      </c>
      <c r="U20" s="1176">
        <v>0.99960000000000004</v>
      </c>
      <c r="V20" s="1176">
        <v>0.99960000000000004</v>
      </c>
      <c r="W20" s="1176">
        <v>0.99960000000000004</v>
      </c>
      <c r="X20" s="1176"/>
      <c r="Y20" s="1176"/>
      <c r="Z20" s="723"/>
      <c r="AA20" s="723"/>
      <c r="AB20" s="723"/>
      <c r="AC20" s="563"/>
      <c r="AD20" s="1532"/>
    </row>
    <row r="21" spans="1:30" ht="31.5" customHeight="1">
      <c r="C21" s="23" t="s">
        <v>197</v>
      </c>
      <c r="D21" s="132" t="s">
        <v>121</v>
      </c>
      <c r="E21" s="794" t="s">
        <v>25</v>
      </c>
      <c r="F21" s="795" t="s">
        <v>33</v>
      </c>
      <c r="G21" s="794" t="s">
        <v>20</v>
      </c>
      <c r="H21" s="207"/>
      <c r="I21" s="207"/>
      <c r="J21" s="207"/>
      <c r="K21" s="162">
        <v>0</v>
      </c>
      <c r="L21" s="162">
        <v>0</v>
      </c>
      <c r="M21" s="162">
        <v>0</v>
      </c>
      <c r="N21" s="850">
        <v>0</v>
      </c>
      <c r="O21" s="1725">
        <v>0</v>
      </c>
      <c r="P21" s="1725">
        <v>0</v>
      </c>
      <c r="Q21" s="1725">
        <v>0</v>
      </c>
      <c r="R21" s="1725">
        <v>0</v>
      </c>
      <c r="S21" s="1725">
        <v>0</v>
      </c>
      <c r="T21" s="1725">
        <v>0</v>
      </c>
      <c r="U21" s="1725">
        <v>0</v>
      </c>
      <c r="V21" s="1725">
        <v>0</v>
      </c>
      <c r="W21" s="1725">
        <v>0</v>
      </c>
      <c r="X21" s="1725"/>
      <c r="Y21" s="1725"/>
      <c r="Z21" s="850"/>
      <c r="AA21" s="850"/>
      <c r="AB21" s="850"/>
      <c r="AC21" s="1544"/>
      <c r="AD21" s="1532"/>
    </row>
    <row r="22" spans="1:30" ht="31.5" customHeight="1">
      <c r="C22" s="23" t="s">
        <v>84</v>
      </c>
      <c r="D22" s="132" t="s">
        <v>121</v>
      </c>
      <c r="E22" s="794" t="s">
        <v>26</v>
      </c>
      <c r="F22" s="795" t="s">
        <v>33</v>
      </c>
      <c r="G22" s="794" t="s">
        <v>27</v>
      </c>
      <c r="H22" s="463"/>
      <c r="I22" s="465"/>
      <c r="J22" s="465"/>
      <c r="K22" s="379">
        <v>0.98</v>
      </c>
      <c r="L22" s="210">
        <v>0.99</v>
      </c>
      <c r="M22" s="210">
        <v>0.99099999999999999</v>
      </c>
      <c r="N22" s="206">
        <v>0.99629971988795496</v>
      </c>
      <c r="O22" s="206">
        <v>0.99</v>
      </c>
      <c r="P22" s="462">
        <v>0.99150000000000005</v>
      </c>
      <c r="Q22" s="1176">
        <v>0.97399999999999998</v>
      </c>
      <c r="R22" s="462">
        <v>1</v>
      </c>
      <c r="S22" s="1176">
        <v>0.98603723404255317</v>
      </c>
      <c r="T22" s="1176">
        <v>0.99909999999999999</v>
      </c>
      <c r="U22" s="1176">
        <v>0.998</v>
      </c>
      <c r="V22" s="1176">
        <v>0.99560000000000004</v>
      </c>
      <c r="W22" s="1176">
        <v>0.99029999999999996</v>
      </c>
      <c r="X22" s="1176"/>
      <c r="Y22" s="1176"/>
      <c r="Z22" s="456"/>
      <c r="AA22" s="456"/>
      <c r="AB22" s="456"/>
      <c r="AC22" s="563"/>
      <c r="AD22" s="1532"/>
    </row>
    <row r="23" spans="1:30" ht="31.5" customHeight="1">
      <c r="C23" s="23" t="s">
        <v>61</v>
      </c>
      <c r="D23" s="132" t="s">
        <v>121</v>
      </c>
      <c r="E23" s="794" t="s">
        <v>25</v>
      </c>
      <c r="F23" s="795" t="s">
        <v>33</v>
      </c>
      <c r="G23" s="794" t="s">
        <v>20</v>
      </c>
      <c r="H23" s="212"/>
      <c r="I23" s="212"/>
      <c r="J23" s="212"/>
      <c r="K23" s="162">
        <v>0</v>
      </c>
      <c r="L23" s="162">
        <v>0</v>
      </c>
      <c r="M23" s="162">
        <v>0</v>
      </c>
      <c r="N23" s="467">
        <v>0</v>
      </c>
      <c r="O23" s="466">
        <v>0</v>
      </c>
      <c r="P23" s="466">
        <v>0</v>
      </c>
      <c r="Q23" s="466">
        <v>0</v>
      </c>
      <c r="R23" s="466">
        <v>0</v>
      </c>
      <c r="S23" s="466">
        <v>0</v>
      </c>
      <c r="T23" s="466">
        <v>0</v>
      </c>
      <c r="U23" s="466">
        <v>0</v>
      </c>
      <c r="V23" s="466">
        <v>0</v>
      </c>
      <c r="W23" s="2003">
        <v>0</v>
      </c>
      <c r="X23" s="466"/>
      <c r="Y23" s="466"/>
      <c r="Z23" s="467"/>
      <c r="AA23" s="467"/>
      <c r="AB23" s="467"/>
      <c r="AC23" s="1544"/>
      <c r="AD23" s="1532"/>
    </row>
    <row r="24" spans="1:30" s="10" customFormat="1" ht="31.5" customHeight="1">
      <c r="C24" s="23" t="s">
        <v>196</v>
      </c>
      <c r="D24" s="132" t="s">
        <v>121</v>
      </c>
      <c r="E24" s="801" t="s">
        <v>25</v>
      </c>
      <c r="F24" s="835" t="s">
        <v>33</v>
      </c>
      <c r="G24" s="801" t="s">
        <v>27</v>
      </c>
      <c r="H24" s="212"/>
      <c r="I24" s="212"/>
      <c r="J24" s="212"/>
      <c r="K24" s="375">
        <v>3</v>
      </c>
      <c r="L24" s="162"/>
      <c r="M24" s="162">
        <v>6</v>
      </c>
      <c r="N24" s="472">
        <v>6</v>
      </c>
      <c r="O24" s="468">
        <v>1</v>
      </c>
      <c r="P24" s="468">
        <v>6</v>
      </c>
      <c r="Q24" s="468">
        <v>0</v>
      </c>
      <c r="R24" s="468">
        <v>0</v>
      </c>
      <c r="S24" s="468">
        <v>0</v>
      </c>
      <c r="T24" s="468">
        <v>1</v>
      </c>
      <c r="U24" s="468">
        <v>4</v>
      </c>
      <c r="V24" s="468">
        <v>6</v>
      </c>
      <c r="W24" s="2004">
        <v>6</v>
      </c>
      <c r="X24" s="468"/>
      <c r="Y24" s="468"/>
      <c r="Z24" s="455"/>
      <c r="AA24" s="455"/>
      <c r="AB24" s="455"/>
      <c r="AC24" s="1544"/>
      <c r="AD24" s="1532"/>
    </row>
    <row r="25" spans="1:30" ht="31.5" customHeight="1" thickBot="1">
      <c r="C25" s="586" t="s">
        <v>195</v>
      </c>
      <c r="D25" s="793" t="s">
        <v>121</v>
      </c>
      <c r="E25" s="1383" t="s">
        <v>25</v>
      </c>
      <c r="F25" s="792" t="s">
        <v>33</v>
      </c>
      <c r="G25" s="791" t="s">
        <v>27</v>
      </c>
      <c r="H25" s="1612"/>
      <c r="I25" s="1612"/>
      <c r="J25" s="1612"/>
      <c r="K25" s="1653"/>
      <c r="L25" s="1653"/>
      <c r="M25" s="1654">
        <v>6</v>
      </c>
      <c r="N25" s="1650">
        <v>8</v>
      </c>
      <c r="O25" s="389">
        <v>1</v>
      </c>
      <c r="P25" s="389">
        <v>3</v>
      </c>
      <c r="Q25" s="1880">
        <v>0</v>
      </c>
      <c r="R25" s="1880">
        <v>0</v>
      </c>
      <c r="S25" s="1880">
        <v>1</v>
      </c>
      <c r="T25" s="1880">
        <v>0</v>
      </c>
      <c r="U25" s="1880">
        <v>1</v>
      </c>
      <c r="V25" s="1880">
        <v>1</v>
      </c>
      <c r="W25" s="1880">
        <v>0</v>
      </c>
      <c r="X25" s="1880"/>
      <c r="Y25" s="1880"/>
      <c r="Z25" s="1651"/>
      <c r="AA25" s="1652"/>
      <c r="AB25" s="1652"/>
      <c r="AC25" s="1557"/>
      <c r="AD25" s="1554"/>
    </row>
    <row r="26" spans="1:30" s="1624" customFormat="1" ht="31.5" customHeight="1" thickBot="1">
      <c r="A26" s="1617"/>
      <c r="B26" s="1617"/>
      <c r="C26" s="218" t="s">
        <v>35</v>
      </c>
      <c r="D26" s="1392"/>
      <c r="E26" s="1393" t="s">
        <v>16</v>
      </c>
      <c r="F26" s="1393" t="s">
        <v>16</v>
      </c>
      <c r="G26" s="1394"/>
      <c r="H26" s="46"/>
      <c r="I26" s="46"/>
      <c r="J26" s="46"/>
      <c r="K26" s="46"/>
      <c r="L26" s="46"/>
      <c r="M26" s="46"/>
      <c r="N26" s="1726"/>
      <c r="O26" s="46"/>
      <c r="P26" s="46"/>
      <c r="Q26" s="46"/>
      <c r="R26" s="46"/>
      <c r="S26" s="1655"/>
      <c r="T26" s="46"/>
      <c r="U26" s="46"/>
      <c r="V26" s="46"/>
      <c r="W26" s="46"/>
      <c r="X26" s="46"/>
      <c r="Y26" s="46"/>
      <c r="Z26" s="46"/>
      <c r="AA26" s="46"/>
      <c r="AB26" s="46"/>
      <c r="AC26" s="1546"/>
      <c r="AD26" s="1547"/>
    </row>
    <row r="27" spans="1:30" s="10" customFormat="1" ht="31.5" customHeight="1">
      <c r="C27" s="22" t="s">
        <v>194</v>
      </c>
      <c r="D27" s="1389" t="s">
        <v>120</v>
      </c>
      <c r="E27" s="805" t="s">
        <v>190</v>
      </c>
      <c r="F27" s="806" t="s">
        <v>36</v>
      </c>
      <c r="G27" s="805" t="s">
        <v>27</v>
      </c>
      <c r="H27" s="1390"/>
      <c r="I27" s="1390"/>
      <c r="J27" s="1390"/>
      <c r="K27" s="1465">
        <v>8.24</v>
      </c>
      <c r="L27" s="1465">
        <v>9.3000000000000007</v>
      </c>
      <c r="M27" s="1465">
        <v>9.64</v>
      </c>
      <c r="N27" s="1727">
        <v>9.5738888888888898</v>
      </c>
      <c r="O27" s="1727">
        <v>9</v>
      </c>
      <c r="P27" s="1036">
        <v>8.8171428571428567</v>
      </c>
      <c r="Q27" s="1881">
        <v>9.07</v>
      </c>
      <c r="R27" s="1881">
        <v>8.92</v>
      </c>
      <c r="S27" s="1881">
        <v>8.4700000000000006</v>
      </c>
      <c r="T27" s="1881">
        <v>8.4</v>
      </c>
      <c r="U27" s="1881">
        <v>8.8699999999999992</v>
      </c>
      <c r="V27" s="1881">
        <v>8.92</v>
      </c>
      <c r="W27" s="1881">
        <v>9.07</v>
      </c>
      <c r="X27" s="1881"/>
      <c r="Y27" s="1881"/>
      <c r="Z27" s="1881"/>
      <c r="AA27" s="1881"/>
      <c r="AB27" s="1881"/>
      <c r="AC27" s="1548"/>
      <c r="AD27" s="1549"/>
    </row>
    <row r="28" spans="1:30" s="10" customFormat="1" ht="31.5" customHeight="1">
      <c r="C28" s="23" t="s">
        <v>193</v>
      </c>
      <c r="D28" s="836" t="s">
        <v>120</v>
      </c>
      <c r="E28" s="801" t="s">
        <v>190</v>
      </c>
      <c r="F28" s="835" t="s">
        <v>36</v>
      </c>
      <c r="G28" s="801" t="s">
        <v>27</v>
      </c>
      <c r="H28" s="158"/>
      <c r="I28" s="158"/>
      <c r="J28" s="158"/>
      <c r="K28" s="158"/>
      <c r="L28" s="212"/>
      <c r="M28" s="212">
        <v>9.75</v>
      </c>
      <c r="N28" s="822">
        <v>9.6591666666666658</v>
      </c>
      <c r="O28" s="1727">
        <v>9</v>
      </c>
      <c r="P28" s="228">
        <v>8.855714285714285</v>
      </c>
      <c r="Q28" s="228">
        <v>9.33</v>
      </c>
      <c r="R28" s="228">
        <v>9.33</v>
      </c>
      <c r="S28" s="228">
        <v>8.67</v>
      </c>
      <c r="T28" s="228">
        <v>8</v>
      </c>
      <c r="U28" s="228">
        <v>8</v>
      </c>
      <c r="V28" s="228">
        <v>9.33</v>
      </c>
      <c r="W28" s="1999">
        <v>9.33</v>
      </c>
      <c r="X28" s="228"/>
      <c r="Y28" s="228"/>
      <c r="Z28" s="228"/>
      <c r="AA28" s="228"/>
      <c r="AB28" s="228"/>
      <c r="AC28" s="563"/>
      <c r="AD28" s="1534"/>
    </row>
    <row r="29" spans="1:30" s="10" customFormat="1" ht="31.5" customHeight="1">
      <c r="C29" s="23" t="s">
        <v>192</v>
      </c>
      <c r="D29" s="836" t="s">
        <v>120</v>
      </c>
      <c r="E29" s="801" t="s">
        <v>190</v>
      </c>
      <c r="F29" s="835" t="s">
        <v>36</v>
      </c>
      <c r="G29" s="801" t="s">
        <v>27</v>
      </c>
      <c r="H29" s="158"/>
      <c r="I29" s="158"/>
      <c r="J29" s="158"/>
      <c r="K29" s="158"/>
      <c r="L29" s="381"/>
      <c r="M29" s="212">
        <v>9.3800000000000008</v>
      </c>
      <c r="N29" s="822">
        <v>9.5158333333333314</v>
      </c>
      <c r="O29" s="1727">
        <v>9</v>
      </c>
      <c r="P29" s="228">
        <v>9.26</v>
      </c>
      <c r="Q29" s="228">
        <v>9.26</v>
      </c>
      <c r="R29" s="228">
        <v>9.26</v>
      </c>
      <c r="S29" s="228">
        <v>9.26</v>
      </c>
      <c r="T29" s="228">
        <v>9.26</v>
      </c>
      <c r="U29" s="228">
        <v>9.26</v>
      </c>
      <c r="V29" s="228">
        <v>9.26</v>
      </c>
      <c r="W29" s="1999">
        <v>9.26</v>
      </c>
      <c r="X29" s="228"/>
      <c r="Y29" s="228"/>
      <c r="Z29" s="228"/>
      <c r="AA29" s="228"/>
      <c r="AB29" s="228"/>
      <c r="AC29" s="563"/>
      <c r="AD29" s="1534"/>
    </row>
    <row r="30" spans="1:30" s="10" customFormat="1" ht="31.5" customHeight="1">
      <c r="C30" s="23" t="s">
        <v>191</v>
      </c>
      <c r="D30" s="836" t="s">
        <v>120</v>
      </c>
      <c r="E30" s="801" t="s">
        <v>190</v>
      </c>
      <c r="F30" s="835" t="s">
        <v>36</v>
      </c>
      <c r="G30" s="801" t="s">
        <v>27</v>
      </c>
      <c r="H30" s="158"/>
      <c r="I30" s="158"/>
      <c r="J30" s="158"/>
      <c r="K30" s="158"/>
      <c r="L30" s="212"/>
      <c r="M30" s="212">
        <v>9.7899999999999991</v>
      </c>
      <c r="N30" s="822">
        <v>9.5500000000000007</v>
      </c>
      <c r="O30" s="1727">
        <v>9</v>
      </c>
      <c r="P30" s="228">
        <v>8.16</v>
      </c>
      <c r="Q30" s="228">
        <v>8.6199999999999992</v>
      </c>
      <c r="R30" s="228">
        <v>8.16</v>
      </c>
      <c r="S30" s="228">
        <v>7.47</v>
      </c>
      <c r="T30" s="228">
        <v>7.93</v>
      </c>
      <c r="U30" s="228">
        <v>8.16</v>
      </c>
      <c r="V30" s="228">
        <v>8.16</v>
      </c>
      <c r="W30" s="1999">
        <v>8.6199999999999992</v>
      </c>
      <c r="X30" s="228"/>
      <c r="Y30" s="228"/>
      <c r="Z30" s="228"/>
      <c r="AA30" s="228"/>
      <c r="AB30" s="228"/>
      <c r="AC30" s="563"/>
      <c r="AD30" s="1534"/>
    </row>
    <row r="31" spans="1:30" s="10" customFormat="1" ht="31.5" customHeight="1">
      <c r="C31" s="23" t="s">
        <v>189</v>
      </c>
      <c r="D31" s="836" t="s">
        <v>120</v>
      </c>
      <c r="E31" s="801" t="s">
        <v>26</v>
      </c>
      <c r="F31" s="835" t="s">
        <v>36</v>
      </c>
      <c r="G31" s="801" t="s">
        <v>27</v>
      </c>
      <c r="H31" s="189"/>
      <c r="I31" s="191"/>
      <c r="J31" s="189"/>
      <c r="K31" s="381">
        <v>0.80200000000000005</v>
      </c>
      <c r="L31" s="169">
        <v>0.83</v>
      </c>
      <c r="M31" s="169">
        <v>0.79</v>
      </c>
      <c r="N31" s="169">
        <v>0.83099999999999996</v>
      </c>
      <c r="O31" s="169">
        <v>0.82</v>
      </c>
      <c r="P31" s="1454">
        <v>0.81100000000000005</v>
      </c>
      <c r="Q31" s="1468">
        <v>0.78700000000000003</v>
      </c>
      <c r="R31" s="1468">
        <v>0.76800000000000002</v>
      </c>
      <c r="S31" s="1468">
        <v>0.83</v>
      </c>
      <c r="T31" s="1468">
        <v>0.82399999999999995</v>
      </c>
      <c r="U31" s="1468">
        <v>0.82</v>
      </c>
      <c r="V31" s="1468">
        <v>0.82699999999999996</v>
      </c>
      <c r="W31" s="1468">
        <v>0.81699999999999995</v>
      </c>
      <c r="X31" s="1468"/>
      <c r="Y31" s="1468"/>
      <c r="Z31" s="1468"/>
      <c r="AA31" s="1468"/>
      <c r="AB31" s="1468"/>
      <c r="AC31" s="563" t="s">
        <v>464</v>
      </c>
      <c r="AD31" s="1532"/>
    </row>
    <row r="32" spans="1:30" s="10" customFormat="1" ht="31.5" customHeight="1" thickBot="1">
      <c r="C32" s="586" t="s">
        <v>188</v>
      </c>
      <c r="D32" s="1382" t="s">
        <v>121</v>
      </c>
      <c r="E32" s="1383" t="s">
        <v>39</v>
      </c>
      <c r="F32" s="1384" t="s">
        <v>36</v>
      </c>
      <c r="G32" s="1383" t="s">
        <v>27</v>
      </c>
      <c r="H32" s="1385"/>
      <c r="I32" s="1385"/>
      <c r="J32" s="1385"/>
      <c r="K32" s="609">
        <v>8.9</v>
      </c>
      <c r="L32" s="609">
        <v>8.8000000000000007</v>
      </c>
      <c r="M32" s="609">
        <v>8.27</v>
      </c>
      <c r="N32" s="609">
        <v>8.5726322265655739</v>
      </c>
      <c r="O32" s="609">
        <v>8.8601190476190474</v>
      </c>
      <c r="P32" s="449">
        <v>8.5689775767559393</v>
      </c>
      <c r="Q32" s="449">
        <v>8.5909090909090917</v>
      </c>
      <c r="R32" s="449">
        <v>7.4335664335664333</v>
      </c>
      <c r="S32" s="449">
        <v>7.7005047173407331</v>
      </c>
      <c r="T32" s="449">
        <v>8.5882352941176467</v>
      </c>
      <c r="U32" s="449">
        <v>9.0357894736842113</v>
      </c>
      <c r="V32" s="449">
        <v>9.0336895029821065</v>
      </c>
      <c r="W32" s="449">
        <v>9.6001485246913578</v>
      </c>
      <c r="X32" s="449"/>
      <c r="Y32" s="449"/>
      <c r="Z32" s="449"/>
      <c r="AA32" s="449"/>
      <c r="AB32" s="449"/>
      <c r="AC32" s="563"/>
      <c r="AD32" s="1551"/>
    </row>
    <row r="33" spans="3:32" s="184" customFormat="1" ht="31.5" customHeight="1" thickBot="1">
      <c r="C33" s="230" t="s">
        <v>41</v>
      </c>
      <c r="D33" s="1386"/>
      <c r="E33" s="1387" t="s">
        <v>16</v>
      </c>
      <c r="F33" s="1387" t="s">
        <v>16</v>
      </c>
      <c r="G33" s="1387" t="s">
        <v>16</v>
      </c>
      <c r="H33" s="44"/>
      <c r="I33" s="44"/>
      <c r="J33" s="44"/>
      <c r="K33" s="44"/>
      <c r="L33" s="44"/>
      <c r="M33" s="44"/>
      <c r="N33" s="44"/>
      <c r="O33" s="44"/>
      <c r="P33" s="44"/>
      <c r="Q33" s="44"/>
      <c r="R33" s="44"/>
      <c r="S33" s="1388"/>
      <c r="T33" s="44"/>
      <c r="U33" s="44"/>
      <c r="V33" s="44"/>
      <c r="W33" s="44"/>
      <c r="X33" s="44"/>
      <c r="Y33" s="44"/>
      <c r="Z33" s="44"/>
      <c r="AA33" s="44"/>
      <c r="AB33" s="44"/>
      <c r="AC33" s="1552"/>
      <c r="AD33" s="1553"/>
      <c r="AE33" s="1172" t="s">
        <v>281</v>
      </c>
      <c r="AF33" s="1172"/>
    </row>
    <row r="34" spans="3:32" s="10" customFormat="1" ht="31.5" customHeight="1">
      <c r="C34" s="23" t="s">
        <v>187</v>
      </c>
      <c r="D34" s="125" t="s">
        <v>120</v>
      </c>
      <c r="E34" s="1381" t="s">
        <v>344</v>
      </c>
      <c r="F34" s="829" t="s">
        <v>40</v>
      </c>
      <c r="G34" s="828" t="s">
        <v>20</v>
      </c>
      <c r="H34" s="150"/>
      <c r="I34" s="150"/>
      <c r="J34" s="150"/>
      <c r="K34" s="936">
        <v>319.82470449187576</v>
      </c>
      <c r="L34" s="936">
        <v>335.70509260869568</v>
      </c>
      <c r="M34" s="936">
        <v>315.34197348038066</v>
      </c>
      <c r="N34" s="935">
        <v>305.09999999999997</v>
      </c>
      <c r="O34" s="1945">
        <v>308.70999999999998</v>
      </c>
      <c r="P34" s="1749">
        <v>332.04</v>
      </c>
      <c r="Q34" s="1742">
        <v>301.48</v>
      </c>
      <c r="R34" s="1742">
        <v>332.54</v>
      </c>
      <c r="S34" s="1742">
        <v>336.4522130020049</v>
      </c>
      <c r="T34" s="1742">
        <v>302.68</v>
      </c>
      <c r="U34" s="1742">
        <v>346.73</v>
      </c>
      <c r="V34" s="1742">
        <v>356.22939273954637</v>
      </c>
      <c r="W34" s="1742">
        <v>340.45</v>
      </c>
      <c r="X34" s="232"/>
      <c r="Y34" s="232"/>
      <c r="Z34" s="232"/>
      <c r="AA34" s="232"/>
      <c r="AB34" s="1305"/>
      <c r="AC34" s="563" t="s">
        <v>465</v>
      </c>
      <c r="AD34" s="610"/>
      <c r="AE34" s="1185">
        <f t="shared" ref="AE34:AE43" si="0">N34/$Q$57*1000</f>
        <v>1545.7586399999996</v>
      </c>
      <c r="AF34" s="1173">
        <f t="shared" ref="AF34:AF43" si="1">P34/$Q$57*1000</f>
        <v>1682.2474560000001</v>
      </c>
    </row>
    <row r="35" spans="3:32" s="10" customFormat="1" ht="31.5" customHeight="1">
      <c r="C35" s="23" t="s">
        <v>186</v>
      </c>
      <c r="D35" s="126" t="s">
        <v>120</v>
      </c>
      <c r="E35" s="820" t="s">
        <v>345</v>
      </c>
      <c r="F35" s="801" t="s">
        <v>40</v>
      </c>
      <c r="G35" s="819" t="s">
        <v>20</v>
      </c>
      <c r="H35" s="385"/>
      <c r="I35" s="376"/>
      <c r="J35" s="386"/>
      <c r="K35" s="932">
        <v>110.77148106603124</v>
      </c>
      <c r="L35" s="933">
        <v>106.63436483940217</v>
      </c>
      <c r="M35" s="932">
        <v>102.73841711136006</v>
      </c>
      <c r="N35" s="934">
        <v>102.2</v>
      </c>
      <c r="O35" s="1946">
        <v>98.04</v>
      </c>
      <c r="P35" s="1206">
        <v>99.96</v>
      </c>
      <c r="Q35" s="1170">
        <v>94.59</v>
      </c>
      <c r="R35" s="1170">
        <v>113.15</v>
      </c>
      <c r="S35" s="1170">
        <v>117.15839838020618</v>
      </c>
      <c r="T35" s="1170">
        <v>75.06</v>
      </c>
      <c r="U35" s="1170">
        <v>99</v>
      </c>
      <c r="V35" s="1170">
        <v>105.68877013590793</v>
      </c>
      <c r="W35" s="1170">
        <v>99.72</v>
      </c>
      <c r="X35" s="825"/>
      <c r="Y35" s="825"/>
      <c r="Z35" s="825"/>
      <c r="AA35" s="825"/>
      <c r="AB35" s="1305"/>
      <c r="AC35" s="563" t="s">
        <v>466</v>
      </c>
      <c r="AD35" s="1534"/>
      <c r="AE35" s="1185">
        <f t="shared" si="0"/>
        <v>517.78607999999997</v>
      </c>
      <c r="AF35" s="1173">
        <f t="shared" si="1"/>
        <v>506.43734399999994</v>
      </c>
    </row>
    <row r="36" spans="3:32" s="10" customFormat="1" ht="31.5" customHeight="1">
      <c r="C36" s="23" t="s">
        <v>111</v>
      </c>
      <c r="D36" s="126" t="s">
        <v>120</v>
      </c>
      <c r="E36" s="820" t="s">
        <v>276</v>
      </c>
      <c r="F36" s="801" t="s">
        <v>36</v>
      </c>
      <c r="G36" s="819" t="s">
        <v>27</v>
      </c>
      <c r="H36" s="376"/>
      <c r="I36" s="376"/>
      <c r="J36" s="376"/>
      <c r="K36" s="933"/>
      <c r="L36" s="933"/>
      <c r="M36" s="933">
        <v>263126.396869255</v>
      </c>
      <c r="N36" s="1196">
        <v>256010.00210773473</v>
      </c>
      <c r="O36" s="1339">
        <v>13386.666666666666</v>
      </c>
      <c r="P36" s="1206">
        <v>24583.668755176666</v>
      </c>
      <c r="Q36" s="1944">
        <v>3480.3093506892133</v>
      </c>
      <c r="R36" s="1944">
        <v>2176.3200000000002</v>
      </c>
      <c r="S36" s="1944">
        <v>3031.6455000000001</v>
      </c>
      <c r="T36" s="1944">
        <v>1955.7382550504813</v>
      </c>
      <c r="U36" s="1944">
        <v>3317.6860914519521</v>
      </c>
      <c r="V36" s="1944">
        <v>4433.2884900073414</v>
      </c>
      <c r="W36" s="1944">
        <v>6188.6810679776781</v>
      </c>
      <c r="X36" s="467"/>
      <c r="Y36" s="467"/>
      <c r="Z36" s="467"/>
      <c r="AA36" s="467"/>
      <c r="AB36" s="467"/>
      <c r="AC36" s="563" t="s">
        <v>413</v>
      </c>
      <c r="AD36" s="1534"/>
      <c r="AE36" s="1185">
        <f t="shared" si="0"/>
        <v>1297049.0746786273</v>
      </c>
      <c r="AF36" s="1173">
        <f t="shared" si="1"/>
        <v>124550.69938122705</v>
      </c>
    </row>
    <row r="37" spans="3:32" s="10" customFormat="1" ht="31.5" customHeight="1">
      <c r="C37" s="23" t="s">
        <v>137</v>
      </c>
      <c r="D37" s="126" t="s">
        <v>120</v>
      </c>
      <c r="E37" s="801" t="s">
        <v>26</v>
      </c>
      <c r="F37" s="801" t="s">
        <v>36</v>
      </c>
      <c r="G37" s="819" t="s">
        <v>27</v>
      </c>
      <c r="H37" s="168"/>
      <c r="I37" s="168"/>
      <c r="J37" s="168"/>
      <c r="K37" s="933"/>
      <c r="L37" s="933"/>
      <c r="M37" s="933">
        <v>1.9E-2</v>
      </c>
      <c r="N37" s="373">
        <v>1.8800000000000001E-2</v>
      </c>
      <c r="O37" s="373">
        <v>1.0924584766074268E-2</v>
      </c>
      <c r="P37" s="210">
        <v>2.7000000000000001E-3</v>
      </c>
      <c r="Q37" s="1468">
        <v>3.0999999999999999E-3</v>
      </c>
      <c r="R37" s="1468">
        <v>2.0999999999999999E-3</v>
      </c>
      <c r="S37" s="1468">
        <v>2.828389381818063E-3</v>
      </c>
      <c r="T37" s="1468">
        <v>1.6000000000000001E-3</v>
      </c>
      <c r="U37" s="1468">
        <v>2.2000000000000001E-3</v>
      </c>
      <c r="V37" s="1468">
        <v>2.7000000000000001E-3</v>
      </c>
      <c r="W37" s="1468">
        <v>3.8999999999999998E-3</v>
      </c>
      <c r="X37" s="824"/>
      <c r="Y37" s="824"/>
      <c r="Z37" s="824"/>
      <c r="AA37" s="824"/>
      <c r="AB37" s="824"/>
      <c r="AC37" s="563" t="s">
        <v>413</v>
      </c>
      <c r="AD37" s="1534"/>
      <c r="AE37" s="1187">
        <f t="shared" si="0"/>
        <v>9.5248319999999997E-2</v>
      </c>
      <c r="AF37" s="1187">
        <f t="shared" si="1"/>
        <v>1.367928E-2</v>
      </c>
    </row>
    <row r="38" spans="3:32" s="10" customFormat="1" ht="31.5" customHeight="1">
      <c r="C38" s="223" t="s">
        <v>406</v>
      </c>
      <c r="D38" s="126" t="s">
        <v>120</v>
      </c>
      <c r="E38" s="820" t="s">
        <v>276</v>
      </c>
      <c r="F38" s="801" t="s">
        <v>40</v>
      </c>
      <c r="G38" s="819" t="s">
        <v>27</v>
      </c>
      <c r="H38" s="817"/>
      <c r="I38" s="817"/>
      <c r="J38" s="817"/>
      <c r="K38" s="933"/>
      <c r="L38" s="933"/>
      <c r="M38" s="933"/>
      <c r="N38" s="1196">
        <v>342346</v>
      </c>
      <c r="O38" s="1898">
        <v>0</v>
      </c>
      <c r="P38" s="1998">
        <v>0</v>
      </c>
      <c r="Q38" s="1597">
        <v>0</v>
      </c>
      <c r="R38" s="1597">
        <v>0</v>
      </c>
      <c r="S38" s="1597">
        <v>0</v>
      </c>
      <c r="T38" s="1597">
        <v>0</v>
      </c>
      <c r="U38" s="1597">
        <v>0</v>
      </c>
      <c r="V38" s="1597">
        <v>0</v>
      </c>
      <c r="W38" s="1597">
        <v>0</v>
      </c>
      <c r="X38" s="823"/>
      <c r="Y38" s="823"/>
      <c r="Z38" s="823"/>
      <c r="AA38" s="823"/>
      <c r="AB38" s="1305"/>
      <c r="AC38" s="563"/>
      <c r="AD38" s="1532"/>
      <c r="AE38" s="1185">
        <f t="shared" si="0"/>
        <v>1734461.7744</v>
      </c>
      <c r="AF38" s="1173">
        <f t="shared" si="1"/>
        <v>0</v>
      </c>
    </row>
    <row r="39" spans="3:32" s="10" customFormat="1" ht="31.5" customHeight="1">
      <c r="C39" s="23" t="s">
        <v>175</v>
      </c>
      <c r="D39" s="126" t="s">
        <v>121</v>
      </c>
      <c r="E39" s="801" t="s">
        <v>26</v>
      </c>
      <c r="F39" s="801" t="s">
        <v>40</v>
      </c>
      <c r="G39" s="819" t="s">
        <v>184</v>
      </c>
      <c r="H39" s="168"/>
      <c r="I39" s="168"/>
      <c r="J39" s="168"/>
      <c r="K39" s="933"/>
      <c r="L39" s="933"/>
      <c r="M39" s="933">
        <v>6.0000000000000001E-3</v>
      </c>
      <c r="N39" s="469">
        <v>-3.5000000000000001E-3</v>
      </c>
      <c r="O39" s="469">
        <v>0.01</v>
      </c>
      <c r="P39" s="1269">
        <v>0</v>
      </c>
      <c r="Q39" s="1269">
        <v>-1.6E-2</v>
      </c>
      <c r="R39" s="1269">
        <v>-1.4999999999999999E-2</v>
      </c>
      <c r="S39" s="1269">
        <v>-5.0000000000000001E-3</v>
      </c>
      <c r="T39" s="1269">
        <v>-5.0000000000000001E-3</v>
      </c>
      <c r="U39" s="1269">
        <v>-4.0000000000000001E-3</v>
      </c>
      <c r="V39" s="1269">
        <v>-3.0000000000000001E-3</v>
      </c>
      <c r="W39" s="1269">
        <v>-3.0000000000000001E-3</v>
      </c>
      <c r="X39" s="464"/>
      <c r="Y39" s="464"/>
      <c r="Z39" s="464"/>
      <c r="AA39" s="464"/>
      <c r="AB39" s="1269"/>
      <c r="AC39" s="563" t="s">
        <v>542</v>
      </c>
      <c r="AD39" s="1534"/>
      <c r="AE39" s="1175">
        <f t="shared" si="0"/>
        <v>-1.7732399999999999E-2</v>
      </c>
      <c r="AF39" s="1187">
        <f t="shared" si="1"/>
        <v>0</v>
      </c>
    </row>
    <row r="40" spans="3:32" s="10" customFormat="1" ht="31.5" customHeight="1">
      <c r="C40" s="23" t="s">
        <v>45</v>
      </c>
      <c r="D40" s="126" t="s">
        <v>121</v>
      </c>
      <c r="E40" s="820" t="s">
        <v>276</v>
      </c>
      <c r="F40" s="801" t="s">
        <v>40</v>
      </c>
      <c r="G40" s="819" t="s">
        <v>20</v>
      </c>
      <c r="H40" s="212"/>
      <c r="I40" s="158"/>
      <c r="J40" s="158"/>
      <c r="K40" s="932">
        <v>2895083.71496</v>
      </c>
      <c r="L40" s="932">
        <v>3207242.4939199998</v>
      </c>
      <c r="M40" s="932">
        <v>3626873.3725199997</v>
      </c>
      <c r="N40" s="1200">
        <v>2347159.5821900005</v>
      </c>
      <c r="O40" s="1200">
        <v>202524.09590499999</v>
      </c>
      <c r="P40" s="1197">
        <v>1470914.6128499999</v>
      </c>
      <c r="Q40" s="1170">
        <v>232251.48905999999</v>
      </c>
      <c r="R40" s="1170">
        <v>127135.83489</v>
      </c>
      <c r="S40" s="1170">
        <v>196572.93779</v>
      </c>
      <c r="T40" s="1170">
        <v>140945.68328999996</v>
      </c>
      <c r="U40" s="1170">
        <v>246135.28890000001</v>
      </c>
      <c r="V40" s="1170">
        <v>259833.6609199997</v>
      </c>
      <c r="W40" s="1170">
        <v>268039.71800000011</v>
      </c>
      <c r="X40" s="822"/>
      <c r="Y40" s="822"/>
      <c r="Z40" s="822"/>
      <c r="AA40" s="821"/>
      <c r="AB40" s="1305"/>
      <c r="AC40" s="563" t="s">
        <v>466</v>
      </c>
      <c r="AD40" s="1532"/>
      <c r="AE40" s="1185">
        <f t="shared" si="0"/>
        <v>11891649.307207417</v>
      </c>
      <c r="AF40" s="1173">
        <f t="shared" si="1"/>
        <v>7452241.7945432393</v>
      </c>
    </row>
    <row r="41" spans="3:32" s="10" customFormat="1" ht="31.5" customHeight="1">
      <c r="C41" s="23" t="s">
        <v>183</v>
      </c>
      <c r="D41" s="126" t="s">
        <v>121</v>
      </c>
      <c r="E41" s="820" t="s">
        <v>276</v>
      </c>
      <c r="F41" s="801" t="s">
        <v>40</v>
      </c>
      <c r="G41" s="819" t="s">
        <v>20</v>
      </c>
      <c r="H41" s="818"/>
      <c r="I41" s="817"/>
      <c r="J41" s="817"/>
      <c r="K41" s="159" t="s">
        <v>176</v>
      </c>
      <c r="L41" s="162" t="s">
        <v>176</v>
      </c>
      <c r="M41" s="162">
        <v>418370.15</v>
      </c>
      <c r="N41" s="1142">
        <v>514577.25699999998</v>
      </c>
      <c r="O41" s="1142">
        <v>127460</v>
      </c>
      <c r="P41" s="1748">
        <v>0</v>
      </c>
      <c r="Q41" s="1597">
        <v>0</v>
      </c>
      <c r="R41" s="1597">
        <v>0</v>
      </c>
      <c r="S41" s="1597">
        <v>0</v>
      </c>
      <c r="T41" s="1597">
        <v>0</v>
      </c>
      <c r="U41" s="1597">
        <v>0</v>
      </c>
      <c r="V41" s="1597">
        <v>0</v>
      </c>
      <c r="W41" s="1597">
        <v>0</v>
      </c>
      <c r="X41" s="813"/>
      <c r="Y41" s="813"/>
      <c r="Z41" s="813"/>
      <c r="AA41" s="812"/>
      <c r="AB41" s="1305"/>
      <c r="AC41" s="563"/>
      <c r="AD41" s="1532"/>
      <c r="AE41" s="1185">
        <f t="shared" si="0"/>
        <v>2607054.2148647998</v>
      </c>
      <c r="AF41" s="1173">
        <f t="shared" si="1"/>
        <v>0</v>
      </c>
    </row>
    <row r="42" spans="3:32" s="10" customFormat="1" ht="31.5" customHeight="1">
      <c r="C42" s="23" t="s">
        <v>245</v>
      </c>
      <c r="D42" s="587" t="s">
        <v>121</v>
      </c>
      <c r="E42" s="820" t="s">
        <v>276</v>
      </c>
      <c r="F42" s="1383" t="s">
        <v>36</v>
      </c>
      <c r="G42" s="1425" t="s">
        <v>20</v>
      </c>
      <c r="H42" s="1426"/>
      <c r="I42" s="1427"/>
      <c r="J42" s="1427"/>
      <c r="K42" s="1428"/>
      <c r="L42" s="1428"/>
      <c r="M42" s="1428"/>
      <c r="N42" s="1441">
        <v>21849.322849999997</v>
      </c>
      <c r="O42" s="1899">
        <v>0</v>
      </c>
      <c r="P42" s="1433">
        <v>27572.17482</v>
      </c>
      <c r="Q42" s="1170">
        <v>1009.41</v>
      </c>
      <c r="R42" s="1170">
        <v>2919.6204900000002</v>
      </c>
      <c r="S42" s="1170">
        <v>8140</v>
      </c>
      <c r="T42" s="1170">
        <v>479.74432999999999</v>
      </c>
      <c r="U42" s="1170">
        <v>5878.9</v>
      </c>
      <c r="V42" s="1170">
        <v>8087.1</v>
      </c>
      <c r="W42" s="1170">
        <v>1057.4000000000001</v>
      </c>
      <c r="X42" s="825"/>
      <c r="Y42" s="825"/>
      <c r="Z42" s="825"/>
      <c r="AA42" s="809"/>
      <c r="AB42" s="1442"/>
      <c r="AC42" s="563" t="s">
        <v>467</v>
      </c>
      <c r="AD42" s="1554"/>
      <c r="AE42" s="1430">
        <f t="shared" si="0"/>
        <v>110697.40928723998</v>
      </c>
      <c r="AF42" s="1431">
        <f t="shared" si="1"/>
        <v>139691.66650804802</v>
      </c>
    </row>
    <row r="43" spans="3:32" s="10" customFormat="1" ht="31.5" customHeight="1" thickBot="1">
      <c r="C43" s="23" t="s">
        <v>257</v>
      </c>
      <c r="D43" s="126" t="s">
        <v>121</v>
      </c>
      <c r="E43" s="820" t="s">
        <v>276</v>
      </c>
      <c r="F43" s="835" t="s">
        <v>255</v>
      </c>
      <c r="G43" s="801" t="s">
        <v>27</v>
      </c>
      <c r="H43" s="1443"/>
      <c r="I43" s="1443"/>
      <c r="J43" s="1443"/>
      <c r="K43" s="1270"/>
      <c r="L43" s="1270"/>
      <c r="M43" s="1270"/>
      <c r="N43" s="1270">
        <v>15625.7271244</v>
      </c>
      <c r="O43" s="1899">
        <v>0</v>
      </c>
      <c r="P43" s="1433">
        <v>9664.5713245457791</v>
      </c>
      <c r="Q43" s="1170">
        <v>1781.9494171999997</v>
      </c>
      <c r="R43" s="1170">
        <v>477.96</v>
      </c>
      <c r="S43" s="1170">
        <v>891.06600000000003</v>
      </c>
      <c r="T43" s="1170">
        <v>1091.8092396307195</v>
      </c>
      <c r="U43" s="1170">
        <v>819.71131812030274</v>
      </c>
      <c r="V43" s="1170">
        <v>1024.4000000000001</v>
      </c>
      <c r="W43" s="1170">
        <v>3577.6753495947578</v>
      </c>
      <c r="X43" s="1270"/>
      <c r="Y43" s="1270"/>
      <c r="Z43" s="1270"/>
      <c r="AA43" s="1270"/>
      <c r="AB43" s="1442"/>
      <c r="AC43" s="1275"/>
      <c r="AD43" s="1532"/>
      <c r="AE43" s="1430">
        <f t="shared" si="0"/>
        <v>79166.183903060155</v>
      </c>
      <c r="AF43" s="1431">
        <f t="shared" si="1"/>
        <v>48964.584158678736</v>
      </c>
    </row>
    <row r="44" spans="3:32" s="252" customFormat="1" ht="31.5" customHeight="1" thickBot="1">
      <c r="C44" s="506" t="s">
        <v>87</v>
      </c>
      <c r="D44" s="808"/>
      <c r="E44" s="807" t="s">
        <v>16</v>
      </c>
      <c r="F44" s="807" t="s">
        <v>16</v>
      </c>
      <c r="G44" s="807" t="s">
        <v>16</v>
      </c>
      <c r="H44" s="508"/>
      <c r="I44" s="508"/>
      <c r="J44" s="508"/>
      <c r="K44" s="508"/>
      <c r="L44" s="508"/>
      <c r="M44" s="508"/>
      <c r="N44" s="508"/>
      <c r="O44" s="508"/>
      <c r="P44" s="508"/>
      <c r="Q44" s="250"/>
      <c r="R44" s="250"/>
      <c r="S44" s="1202"/>
      <c r="T44" s="250"/>
      <c r="U44" s="250"/>
      <c r="V44" s="250"/>
      <c r="W44" s="250"/>
      <c r="X44" s="250"/>
      <c r="Y44" s="250"/>
      <c r="Z44" s="250"/>
      <c r="AA44" s="250"/>
      <c r="AB44" s="250"/>
      <c r="AC44" s="1555"/>
      <c r="AD44" s="1556"/>
    </row>
    <row r="45" spans="3:32" s="10" customFormat="1" ht="31.5" customHeight="1">
      <c r="C45" s="23" t="s">
        <v>48</v>
      </c>
      <c r="D45" s="136" t="s">
        <v>120</v>
      </c>
      <c r="E45" s="805" t="s">
        <v>26</v>
      </c>
      <c r="F45" s="806" t="s">
        <v>47</v>
      </c>
      <c r="G45" s="805" t="s">
        <v>27</v>
      </c>
      <c r="H45" s="190"/>
      <c r="I45" s="190"/>
      <c r="J45" s="382"/>
      <c r="K45" s="378">
        <v>0.95</v>
      </c>
      <c r="L45" s="224">
        <v>0.96</v>
      </c>
      <c r="M45" s="224">
        <v>0.88</v>
      </c>
      <c r="N45" s="802">
        <v>0.95699999999999996</v>
      </c>
      <c r="O45" s="1335">
        <v>0.92</v>
      </c>
      <c r="P45" s="512">
        <v>0.95099999999999996</v>
      </c>
      <c r="Q45" s="512">
        <v>0.97599999999999998</v>
      </c>
      <c r="R45" s="512">
        <v>0.93300000000000005</v>
      </c>
      <c r="S45" s="512">
        <v>0.97499999999999998</v>
      </c>
      <c r="T45" s="512">
        <v>0.89900000000000002</v>
      </c>
      <c r="U45" s="512">
        <v>0.94499999999999995</v>
      </c>
      <c r="V45" s="512">
        <v>0.96599999999999997</v>
      </c>
      <c r="W45" s="2005">
        <v>0.95499999999999996</v>
      </c>
      <c r="X45" s="512"/>
      <c r="Y45" s="512"/>
      <c r="Z45" s="512"/>
      <c r="AA45" s="512"/>
      <c r="AB45" s="512"/>
      <c r="AC45" s="1456"/>
      <c r="AD45" s="1549"/>
    </row>
    <row r="46" spans="3:32" s="10" customFormat="1" ht="31.5" customHeight="1">
      <c r="C46" s="23" t="s">
        <v>182</v>
      </c>
      <c r="D46" s="126" t="s">
        <v>120</v>
      </c>
      <c r="E46" s="801" t="s">
        <v>55</v>
      </c>
      <c r="F46" s="801" t="s">
        <v>47</v>
      </c>
      <c r="G46" s="801" t="s">
        <v>20</v>
      </c>
      <c r="H46" s="245"/>
      <c r="I46" s="245"/>
      <c r="J46" s="505"/>
      <c r="K46" s="158">
        <v>41</v>
      </c>
      <c r="L46" s="207">
        <v>50</v>
      </c>
      <c r="M46" s="207">
        <v>27.9</v>
      </c>
      <c r="N46" s="489">
        <v>22</v>
      </c>
      <c r="O46" s="489">
        <v>23</v>
      </c>
      <c r="P46" s="483">
        <v>19.68333333333333</v>
      </c>
      <c r="Q46" s="483">
        <v>19.7</v>
      </c>
      <c r="R46" s="483">
        <v>17.600000000000001</v>
      </c>
      <c r="S46" s="483">
        <v>28.3</v>
      </c>
      <c r="T46" s="483" t="s">
        <v>172</v>
      </c>
      <c r="U46" s="483">
        <v>16.100000000000001</v>
      </c>
      <c r="V46" s="483">
        <v>23.3</v>
      </c>
      <c r="W46" s="483">
        <v>13.1</v>
      </c>
      <c r="X46" s="483"/>
      <c r="Y46" s="483"/>
      <c r="Z46" s="483"/>
      <c r="AA46" s="483"/>
      <c r="AB46" s="483"/>
      <c r="AC46" s="563"/>
      <c r="AD46" s="1532"/>
    </row>
    <row r="47" spans="3:32" ht="31.5" customHeight="1" thickBot="1">
      <c r="C47" s="23" t="s">
        <v>88</v>
      </c>
      <c r="D47" s="800" t="s">
        <v>120</v>
      </c>
      <c r="E47" s="799" t="s">
        <v>26</v>
      </c>
      <c r="F47" s="799" t="s">
        <v>47</v>
      </c>
      <c r="G47" s="799" t="s">
        <v>27</v>
      </c>
      <c r="H47" s="261"/>
      <c r="I47" s="262"/>
      <c r="J47" s="262"/>
      <c r="K47" s="263"/>
      <c r="L47" s="263"/>
      <c r="M47" s="263">
        <v>1</v>
      </c>
      <c r="N47" s="798">
        <v>0.99950000000000006</v>
      </c>
      <c r="O47" s="798">
        <v>0.95</v>
      </c>
      <c r="P47" s="1304">
        <v>0.89</v>
      </c>
      <c r="Q47" s="1304">
        <v>1</v>
      </c>
      <c r="R47" s="1304">
        <v>0.999</v>
      </c>
      <c r="S47" s="1304">
        <v>1</v>
      </c>
      <c r="T47" s="1304">
        <v>0.97899999999999998</v>
      </c>
      <c r="U47" s="1304">
        <v>0.71199999999999997</v>
      </c>
      <c r="V47" s="1304">
        <v>0.81799999999999995</v>
      </c>
      <c r="W47" s="1304">
        <v>1</v>
      </c>
      <c r="X47" s="1304"/>
      <c r="Y47" s="1304"/>
      <c r="Z47" s="1304"/>
      <c r="AA47" s="1304"/>
      <c r="AB47" s="1304"/>
      <c r="AC47" s="561"/>
      <c r="AD47" s="1536"/>
    </row>
    <row r="48" spans="3:32" s="146" customFormat="1" ht="31.5" customHeight="1" thickBot="1">
      <c r="C48" s="1593" t="s">
        <v>155</v>
      </c>
      <c r="D48" s="1594"/>
      <c r="E48" s="1595" t="s">
        <v>16</v>
      </c>
      <c r="F48" s="1595" t="s">
        <v>16</v>
      </c>
      <c r="G48" s="1595" t="s">
        <v>16</v>
      </c>
      <c r="H48" s="1453"/>
      <c r="I48" s="1453"/>
      <c r="J48" s="1453"/>
      <c r="K48" s="1453"/>
      <c r="L48" s="1453"/>
      <c r="M48" s="1453"/>
      <c r="N48" s="1453"/>
      <c r="O48" s="1453"/>
      <c r="P48" s="1453"/>
      <c r="Q48" s="1453"/>
      <c r="R48" s="1453"/>
      <c r="S48" s="1975"/>
      <c r="T48" s="1453"/>
      <c r="U48" s="1453"/>
      <c r="V48" s="1453"/>
      <c r="W48" s="1453"/>
      <c r="X48" s="1453"/>
      <c r="Y48" s="1453"/>
      <c r="Z48" s="1453"/>
      <c r="AA48" s="1453"/>
      <c r="AB48" s="1453"/>
      <c r="AC48" s="1964"/>
      <c r="AD48" s="1951"/>
    </row>
    <row r="49" spans="2:30" s="265" customFormat="1" ht="31.5" customHeight="1">
      <c r="C49" s="220" t="s">
        <v>425</v>
      </c>
      <c r="D49" s="839"/>
      <c r="E49" s="796" t="s">
        <v>26</v>
      </c>
      <c r="F49" s="797" t="s">
        <v>148</v>
      </c>
      <c r="G49" s="796" t="s">
        <v>27</v>
      </c>
      <c r="H49" s="1953"/>
      <c r="I49" s="1953"/>
      <c r="J49" s="1953"/>
      <c r="K49" s="513"/>
      <c r="L49" s="513"/>
      <c r="M49" s="513"/>
      <c r="N49" s="1953">
        <v>1</v>
      </c>
      <c r="O49" s="1977">
        <v>0.87</v>
      </c>
      <c r="P49" s="1973">
        <v>0.86199999999999999</v>
      </c>
      <c r="Q49" s="2253"/>
      <c r="R49" s="2253"/>
      <c r="S49" s="2253">
        <v>0.85499999999999998</v>
      </c>
      <c r="T49" s="2253">
        <v>0.87</v>
      </c>
      <c r="U49" s="2253">
        <v>0.85799999999999998</v>
      </c>
      <c r="V49" s="2253">
        <v>0.88300000000000001</v>
      </c>
      <c r="W49" s="2253">
        <v>0.85599999999999998</v>
      </c>
      <c r="X49" s="513"/>
      <c r="Y49" s="513"/>
      <c r="Z49" s="513"/>
      <c r="AA49" s="513"/>
      <c r="AB49" s="513"/>
      <c r="AC49" s="1978" t="s">
        <v>468</v>
      </c>
      <c r="AD49" s="1531"/>
    </row>
    <row r="50" spans="2:30" ht="31.5" customHeight="1">
      <c r="C50" s="1943" t="s">
        <v>422</v>
      </c>
      <c r="D50" s="836"/>
      <c r="E50" s="794" t="s">
        <v>26</v>
      </c>
      <c r="F50" s="795" t="s">
        <v>216</v>
      </c>
      <c r="G50" s="794" t="s">
        <v>27</v>
      </c>
      <c r="H50" s="464"/>
      <c r="I50" s="464"/>
      <c r="J50" s="464"/>
      <c r="K50" s="210"/>
      <c r="L50" s="210"/>
      <c r="M50" s="210"/>
      <c r="N50" s="464">
        <v>0.86399999999999999</v>
      </c>
      <c r="O50" s="206">
        <v>0.85</v>
      </c>
      <c r="P50" s="595">
        <v>0.85099999999999998</v>
      </c>
      <c r="Q50" s="683">
        <v>0.82799999999999996</v>
      </c>
      <c r="R50" s="683">
        <v>0.79800000000000004</v>
      </c>
      <c r="S50" s="683">
        <v>0.85</v>
      </c>
      <c r="T50" s="683">
        <v>0.86799999999999999</v>
      </c>
      <c r="U50" s="683">
        <v>0.84899999999999998</v>
      </c>
      <c r="V50" s="683">
        <v>0.85399999999999998</v>
      </c>
      <c r="W50" s="683">
        <v>0.86199999999999999</v>
      </c>
      <c r="X50" s="210"/>
      <c r="Y50" s="210"/>
      <c r="Z50" s="210"/>
      <c r="AA50" s="210"/>
      <c r="AB50" s="210"/>
      <c r="AC50" s="563"/>
      <c r="AD50" s="1532"/>
    </row>
    <row r="51" spans="2:30" s="265" customFormat="1" ht="31.5" customHeight="1">
      <c r="C51" s="23" t="s">
        <v>426</v>
      </c>
      <c r="D51" s="836"/>
      <c r="E51" s="794" t="s">
        <v>57</v>
      </c>
      <c r="F51" s="795" t="s">
        <v>148</v>
      </c>
      <c r="G51" s="794" t="s">
        <v>27</v>
      </c>
      <c r="H51" s="158"/>
      <c r="I51" s="158"/>
      <c r="J51" s="158"/>
      <c r="K51" s="159"/>
      <c r="L51" s="159"/>
      <c r="M51" s="159"/>
      <c r="N51" s="790"/>
      <c r="O51" s="487">
        <v>1000</v>
      </c>
      <c r="P51" s="1725">
        <v>1421.35</v>
      </c>
      <c r="Q51" s="2249">
        <v>345.86</v>
      </c>
      <c r="R51" s="2249">
        <v>336.17</v>
      </c>
      <c r="S51" s="2249">
        <v>436.53</v>
      </c>
      <c r="T51" s="2249">
        <v>702.56</v>
      </c>
      <c r="U51" s="2249">
        <v>1164.98</v>
      </c>
      <c r="V51" s="2249">
        <v>1121.3900000000001</v>
      </c>
      <c r="W51" s="2249">
        <v>1421.35</v>
      </c>
      <c r="X51" s="531"/>
      <c r="Y51" s="531"/>
      <c r="Z51" s="531"/>
      <c r="AA51" s="531"/>
      <c r="AB51" s="531"/>
      <c r="AC51" s="563"/>
      <c r="AD51" s="1532"/>
    </row>
    <row r="52" spans="2:30" s="1463" customFormat="1" ht="31.5" customHeight="1" thickBot="1">
      <c r="B52" s="265"/>
      <c r="C52" s="223" t="s">
        <v>424</v>
      </c>
      <c r="D52" s="836"/>
      <c r="E52" s="794" t="s">
        <v>57</v>
      </c>
      <c r="F52" s="795" t="s">
        <v>149</v>
      </c>
      <c r="G52" s="794" t="s">
        <v>20</v>
      </c>
      <c r="H52" s="464"/>
      <c r="I52" s="464"/>
      <c r="J52" s="464"/>
      <c r="K52" s="210"/>
      <c r="L52" s="210"/>
      <c r="M52" s="210"/>
      <c r="N52" s="464">
        <v>1338.7</v>
      </c>
      <c r="O52" s="1162">
        <v>3</v>
      </c>
      <c r="P52" s="1162">
        <v>2.4</v>
      </c>
      <c r="Q52" s="2250">
        <v>2</v>
      </c>
      <c r="R52" s="2250">
        <v>2.1</v>
      </c>
      <c r="S52" s="2250">
        <v>2.2999999999999998</v>
      </c>
      <c r="T52" s="2250">
        <v>2.2999999999999998</v>
      </c>
      <c r="U52" s="2250">
        <v>3</v>
      </c>
      <c r="V52" s="2250">
        <v>3.1</v>
      </c>
      <c r="W52" s="2250">
        <v>2.4</v>
      </c>
      <c r="X52" s="210"/>
      <c r="Y52" s="210"/>
      <c r="Z52" s="210"/>
      <c r="AA52" s="210"/>
      <c r="AB52" s="210"/>
      <c r="AC52" s="1976"/>
      <c r="AD52" s="1532"/>
    </row>
    <row r="53" spans="2:30" ht="31.5" customHeight="1" thickTop="1">
      <c r="C53" s="223" t="s">
        <v>423</v>
      </c>
      <c r="D53" s="836"/>
      <c r="E53" s="794" t="s">
        <v>26</v>
      </c>
      <c r="F53" s="795" t="s">
        <v>149</v>
      </c>
      <c r="G53" s="794" t="s">
        <v>27</v>
      </c>
      <c r="H53" s="464"/>
      <c r="I53" s="464"/>
      <c r="J53" s="464"/>
      <c r="K53" s="210"/>
      <c r="L53" s="210"/>
      <c r="M53" s="210"/>
      <c r="N53" s="465">
        <v>0.12921666666666667</v>
      </c>
      <c r="O53" s="206">
        <v>0.3</v>
      </c>
      <c r="P53" s="464">
        <v>0.24199999999999999</v>
      </c>
      <c r="Q53" s="683"/>
      <c r="R53" s="683"/>
      <c r="S53" s="683">
        <v>0.28000000000000003</v>
      </c>
      <c r="T53" s="683">
        <v>0.41</v>
      </c>
      <c r="U53" s="683">
        <v>0.46</v>
      </c>
      <c r="V53" s="683">
        <v>0.6</v>
      </c>
      <c r="W53" s="683">
        <v>0.27</v>
      </c>
      <c r="X53" s="1468"/>
      <c r="Y53" s="1468"/>
      <c r="Z53" s="1468"/>
      <c r="AA53" s="1468"/>
      <c r="AB53" s="1468"/>
      <c r="AC53" s="563" t="s">
        <v>468</v>
      </c>
      <c r="AD53" s="1532"/>
    </row>
    <row r="54" spans="2:30" ht="31.5" customHeight="1">
      <c r="C54" s="223" t="s">
        <v>181</v>
      </c>
      <c r="D54" s="836"/>
      <c r="E54" s="794" t="s">
        <v>26</v>
      </c>
      <c r="F54" s="795" t="s">
        <v>151</v>
      </c>
      <c r="G54" s="794" t="s">
        <v>27</v>
      </c>
      <c r="H54" s="464"/>
      <c r="I54" s="464"/>
      <c r="J54" s="464"/>
      <c r="K54" s="210"/>
      <c r="L54" s="210"/>
      <c r="M54" s="210"/>
      <c r="N54" s="464">
        <v>1</v>
      </c>
      <c r="O54" s="206">
        <v>0.98</v>
      </c>
      <c r="P54" s="210">
        <v>0.96</v>
      </c>
      <c r="Q54" s="683" t="s">
        <v>172</v>
      </c>
      <c r="R54" s="683" t="s">
        <v>172</v>
      </c>
      <c r="S54" s="683" t="s">
        <v>172</v>
      </c>
      <c r="T54" s="683" t="s">
        <v>172</v>
      </c>
      <c r="U54" s="683">
        <v>0.98</v>
      </c>
      <c r="V54" s="683">
        <v>1</v>
      </c>
      <c r="W54" s="683">
        <v>1</v>
      </c>
      <c r="X54" s="210"/>
      <c r="Y54" s="210"/>
      <c r="Z54" s="210"/>
      <c r="AA54" s="210"/>
      <c r="AB54" s="210"/>
      <c r="AC54" s="563"/>
      <c r="AD54" s="1532"/>
    </row>
    <row r="55" spans="2:30" ht="31.5" customHeight="1" thickBot="1">
      <c r="C55" s="227" t="s">
        <v>396</v>
      </c>
      <c r="D55" s="1959"/>
      <c r="E55" s="848" t="s">
        <v>26</v>
      </c>
      <c r="F55" s="849" t="s">
        <v>149</v>
      </c>
      <c r="G55" s="848" t="s">
        <v>20</v>
      </c>
      <c r="H55" s="858"/>
      <c r="I55" s="858"/>
      <c r="J55" s="858"/>
      <c r="K55" s="2006"/>
      <c r="L55" s="2006"/>
      <c r="M55" s="2006"/>
      <c r="N55" s="858">
        <v>0.36799999999999999</v>
      </c>
      <c r="O55" s="177">
        <v>1</v>
      </c>
      <c r="P55" s="2006">
        <v>0.85899999999999999</v>
      </c>
      <c r="Q55" s="2252">
        <v>1</v>
      </c>
      <c r="R55" s="2252">
        <v>1</v>
      </c>
      <c r="S55" s="2252">
        <v>1</v>
      </c>
      <c r="T55" s="2252">
        <v>1</v>
      </c>
      <c r="U55" s="2252">
        <v>0.67</v>
      </c>
      <c r="V55" s="2252">
        <v>0.67</v>
      </c>
      <c r="W55" s="2252">
        <v>0.67</v>
      </c>
      <c r="X55" s="2006"/>
      <c r="Y55" s="2006"/>
      <c r="Z55" s="2006"/>
      <c r="AA55" s="2006"/>
      <c r="AB55" s="2006"/>
      <c r="AC55" s="1979" t="s">
        <v>414</v>
      </c>
      <c r="AD55" s="1536"/>
    </row>
    <row r="56" spans="2:30">
      <c r="C56" s="265"/>
      <c r="D56" s="265"/>
      <c r="E56" s="265"/>
      <c r="F56" s="266"/>
      <c r="G56" s="265"/>
      <c r="H56" s="267"/>
      <c r="I56" s="265"/>
      <c r="J56" s="265"/>
      <c r="K56" s="265"/>
      <c r="L56" s="265"/>
      <c r="M56" s="265"/>
      <c r="N56" s="265"/>
      <c r="O56" s="265"/>
      <c r="P56" s="1183">
        <v>2</v>
      </c>
      <c r="Q56" s="265"/>
      <c r="R56" s="265"/>
      <c r="S56" s="265"/>
      <c r="T56" s="265"/>
      <c r="U56" s="265"/>
      <c r="V56" s="265"/>
      <c r="W56" s="265"/>
      <c r="X56" s="265"/>
      <c r="Y56" s="268"/>
      <c r="Z56" s="265"/>
      <c r="AA56" s="265"/>
      <c r="AB56" s="265"/>
      <c r="AC56" s="265"/>
      <c r="AD56" s="265"/>
    </row>
    <row r="57" spans="2:30">
      <c r="C57" s="265"/>
      <c r="D57" s="265" t="s">
        <v>121</v>
      </c>
      <c r="E57" s="265"/>
      <c r="F57" s="266"/>
      <c r="G57" s="265"/>
      <c r="H57" s="267"/>
      <c r="I57" s="265"/>
      <c r="J57" s="265"/>
      <c r="K57" s="265"/>
      <c r="L57" s="265"/>
      <c r="M57" s="265">
        <v>4981</v>
      </c>
      <c r="N57" s="265" t="s">
        <v>272</v>
      </c>
      <c r="O57" s="265"/>
      <c r="P57" s="1184">
        <f>CHOOSE(P56,Q57,R57,S57,T57,U57,V57,W57,X57,Y57,Z57,AA57,AB57)</f>
        <v>204.53411219923257</v>
      </c>
      <c r="Q57" s="265">
        <v>197.37880941102165</v>
      </c>
      <c r="R57" s="265">
        <v>204.53411219923257</v>
      </c>
      <c r="S57" s="265"/>
      <c r="T57" s="265"/>
      <c r="U57" s="265"/>
      <c r="V57" s="265"/>
      <c r="W57" s="265"/>
      <c r="X57" s="265"/>
      <c r="Y57" s="265"/>
      <c r="Z57" s="265"/>
      <c r="AA57" s="265"/>
      <c r="AB57" s="265"/>
      <c r="AC57" s="265"/>
    </row>
    <row r="58" spans="2:30" s="26" customFormat="1" ht="22.5" customHeight="1">
      <c r="C58" s="269"/>
      <c r="D58" s="269" t="s">
        <v>120</v>
      </c>
      <c r="E58" s="269"/>
      <c r="F58" s="266"/>
      <c r="G58" s="269"/>
      <c r="H58" s="270"/>
      <c r="I58" s="269"/>
      <c r="J58" s="269"/>
      <c r="K58" s="269"/>
      <c r="L58" s="269"/>
      <c r="M58" s="269"/>
      <c r="N58" s="269"/>
      <c r="O58" s="269"/>
      <c r="P58" s="269"/>
      <c r="Q58" s="269"/>
      <c r="R58" s="265"/>
      <c r="S58" s="269"/>
      <c r="T58" s="269"/>
      <c r="U58" s="269"/>
      <c r="V58" s="269"/>
      <c r="W58" s="269"/>
      <c r="X58" s="269"/>
      <c r="Y58" s="269"/>
      <c r="Z58" s="269"/>
      <c r="AA58" s="269"/>
      <c r="AB58" s="269"/>
      <c r="AC58" s="269"/>
      <c r="AD58" s="26">
        <v>92000000</v>
      </c>
    </row>
    <row r="59" spans="2:30" s="26" customFormat="1" ht="22.5" customHeight="1" thickBot="1">
      <c r="C59" s="269"/>
      <c r="D59" s="269"/>
      <c r="E59" s="269"/>
      <c r="F59" s="266"/>
      <c r="G59" s="269"/>
      <c r="H59" s="270"/>
      <c r="I59" s="269"/>
      <c r="J59" s="269"/>
      <c r="K59" s="269"/>
      <c r="L59" s="269"/>
      <c r="M59" s="269"/>
      <c r="Q59" s="1192" t="s">
        <v>304</v>
      </c>
      <c r="R59" s="1193" t="s">
        <v>305</v>
      </c>
      <c r="S59" s="1193" t="s">
        <v>306</v>
      </c>
      <c r="T59" s="1193" t="s">
        <v>307</v>
      </c>
      <c r="U59" s="1193" t="s">
        <v>308</v>
      </c>
      <c r="V59" s="1188" t="s">
        <v>309</v>
      </c>
      <c r="X59" s="269"/>
      <c r="Y59" s="269"/>
      <c r="Z59" s="269"/>
      <c r="AA59" s="269"/>
      <c r="AB59" s="269"/>
      <c r="AC59" s="269"/>
      <c r="AD59" s="26">
        <v>85000000</v>
      </c>
    </row>
    <row r="60" spans="2:30" s="26" customFormat="1" ht="22.5" customHeight="1" thickBot="1">
      <c r="C60" s="269"/>
      <c r="D60" s="269"/>
      <c r="E60" s="269"/>
      <c r="F60" s="266"/>
      <c r="G60" s="269"/>
      <c r="H60" s="270"/>
      <c r="I60" s="269"/>
      <c r="J60" s="269"/>
      <c r="K60" s="269"/>
      <c r="L60" s="269"/>
      <c r="M60" s="269"/>
      <c r="Q60" s="1189" t="s">
        <v>310</v>
      </c>
      <c r="R60" s="1190" t="s">
        <v>311</v>
      </c>
      <c r="S60" s="1191">
        <v>2015</v>
      </c>
      <c r="T60" s="1190" t="s">
        <v>271</v>
      </c>
      <c r="U60" s="1191">
        <v>0</v>
      </c>
      <c r="V60" s="1190">
        <v>518.13</v>
      </c>
      <c r="X60" s="269"/>
      <c r="Y60" s="269"/>
      <c r="Z60" s="269"/>
      <c r="AA60" s="2829"/>
      <c r="AB60" s="2829"/>
      <c r="AC60" s="1233"/>
      <c r="AD60" s="26">
        <v>81000000</v>
      </c>
    </row>
    <row r="61" spans="2:30" ht="22.5" customHeight="1" thickBot="1">
      <c r="C61" s="265"/>
      <c r="D61" s="265"/>
      <c r="E61" s="265"/>
      <c r="F61" s="266"/>
      <c r="G61" s="265"/>
      <c r="H61" s="267"/>
      <c r="I61" s="265"/>
      <c r="J61" s="265"/>
      <c r="K61" s="265"/>
      <c r="L61" s="265"/>
      <c r="M61" s="265"/>
      <c r="N61" s="265"/>
      <c r="O61" s="265"/>
      <c r="P61" s="265"/>
      <c r="Q61" s="1189" t="s">
        <v>310</v>
      </c>
      <c r="R61" s="1190" t="s">
        <v>311</v>
      </c>
      <c r="S61" s="1191">
        <v>2015</v>
      </c>
      <c r="T61" s="1190" t="s">
        <v>272</v>
      </c>
      <c r="U61" s="1191">
        <v>0</v>
      </c>
      <c r="V61" s="1190">
        <v>179.53</v>
      </c>
      <c r="X61" s="265"/>
      <c r="Y61" s="265"/>
      <c r="Z61" s="265"/>
      <c r="AA61" s="265"/>
      <c r="AB61" s="269"/>
      <c r="AC61" s="269"/>
      <c r="AD61" s="452">
        <v>54000000</v>
      </c>
    </row>
    <row r="62" spans="2:30" ht="18" thickBot="1">
      <c r="C62" s="265"/>
      <c r="D62" s="265"/>
      <c r="E62" s="265"/>
      <c r="F62" s="266"/>
      <c r="G62" s="265"/>
      <c r="H62" s="267"/>
      <c r="I62" s="265"/>
      <c r="J62" s="265"/>
      <c r="K62" s="265"/>
      <c r="L62" s="265"/>
      <c r="M62" s="265"/>
      <c r="N62" s="265"/>
      <c r="O62" s="265"/>
      <c r="P62" s="265"/>
      <c r="Q62" s="1189" t="s">
        <v>310</v>
      </c>
      <c r="R62" s="1190" t="s">
        <v>311</v>
      </c>
      <c r="S62" s="1191">
        <v>2015</v>
      </c>
      <c r="T62" s="1190" t="s">
        <v>273</v>
      </c>
      <c r="U62" s="1191">
        <v>0</v>
      </c>
      <c r="V62" s="1190" t="s">
        <v>313</v>
      </c>
      <c r="X62" s="265"/>
      <c r="Y62" s="265"/>
      <c r="Z62" s="265"/>
      <c r="AA62" s="265"/>
      <c r="AB62" s="265"/>
      <c r="AC62" s="265"/>
      <c r="AD62" s="272">
        <f>AD61/AD60</f>
        <v>0.66666666666666663</v>
      </c>
    </row>
    <row r="63" spans="2:30" ht="18" thickBot="1">
      <c r="C63" s="265"/>
      <c r="D63" s="265"/>
      <c r="E63" s="265"/>
      <c r="F63" s="266"/>
      <c r="G63" s="265"/>
      <c r="H63" s="267"/>
      <c r="I63" s="265"/>
      <c r="J63" s="265"/>
      <c r="K63" s="265"/>
      <c r="L63" s="265"/>
      <c r="M63" s="265"/>
      <c r="N63" s="265"/>
      <c r="O63" s="265"/>
      <c r="P63" s="265"/>
      <c r="Q63" s="1189" t="s">
        <v>310</v>
      </c>
      <c r="R63" s="1190" t="s">
        <v>311</v>
      </c>
      <c r="S63" s="1191">
        <v>2015</v>
      </c>
      <c r="T63" s="1190" t="s">
        <v>274</v>
      </c>
      <c r="U63" s="1191">
        <v>0</v>
      </c>
      <c r="V63" s="1190" t="s">
        <v>312</v>
      </c>
      <c r="X63" s="265"/>
      <c r="Y63" s="265"/>
      <c r="Z63" s="265"/>
      <c r="AA63" s="265"/>
      <c r="AB63" s="265"/>
      <c r="AC63" s="265"/>
    </row>
    <row r="64" spans="2:30">
      <c r="C64" s="265"/>
      <c r="D64" s="265"/>
      <c r="E64" s="265"/>
      <c r="F64" s="266"/>
      <c r="G64" s="265"/>
      <c r="H64" s="267"/>
      <c r="I64" s="265"/>
      <c r="J64" s="265"/>
      <c r="K64" s="265"/>
      <c r="L64" s="265"/>
      <c r="M64" s="265"/>
      <c r="N64" s="265"/>
      <c r="O64" s="265"/>
      <c r="P64" s="273"/>
      <c r="Q64" s="265"/>
      <c r="R64" s="265"/>
      <c r="S64" s="265"/>
      <c r="T64" s="265"/>
      <c r="U64" s="265"/>
      <c r="V64" s="265"/>
      <c r="W64" s="265"/>
      <c r="X64" s="265"/>
      <c r="Y64" s="265"/>
      <c r="Z64" s="265"/>
      <c r="AA64" s="265"/>
      <c r="AB64" s="265"/>
      <c r="AC64" s="265"/>
    </row>
    <row r="65" spans="3:29">
      <c r="C65" s="265"/>
      <c r="D65" s="265"/>
      <c r="E65" s="265"/>
      <c r="F65" s="266"/>
      <c r="G65" s="265"/>
      <c r="H65" s="267"/>
      <c r="I65" s="265"/>
      <c r="J65" s="265"/>
      <c r="K65" s="265"/>
      <c r="L65" s="265"/>
      <c r="M65" s="265"/>
      <c r="N65" s="265"/>
      <c r="O65" s="265"/>
      <c r="P65" s="265"/>
      <c r="Q65" s="265"/>
      <c r="R65" s="265"/>
      <c r="S65" s="265"/>
      <c r="T65" s="265"/>
      <c r="U65" s="265"/>
      <c r="V65" s="265"/>
      <c r="W65" s="265"/>
      <c r="X65" s="265"/>
      <c r="Y65" s="265"/>
      <c r="Z65" s="265"/>
      <c r="AA65" s="265"/>
      <c r="AB65" s="265"/>
      <c r="AC65" s="265"/>
    </row>
    <row r="66" spans="3:29">
      <c r="C66" s="265"/>
      <c r="D66" s="265"/>
      <c r="E66" s="265"/>
      <c r="F66" s="266"/>
      <c r="G66" s="265"/>
      <c r="H66" s="267"/>
      <c r="I66" s="265"/>
      <c r="J66" s="265"/>
      <c r="K66" s="265"/>
      <c r="L66" s="265"/>
      <c r="M66" s="265"/>
      <c r="N66" s="265"/>
      <c r="O66" s="265"/>
      <c r="P66" s="265"/>
      <c r="Q66" s="265"/>
      <c r="R66" s="274"/>
      <c r="S66" s="265"/>
      <c r="T66" s="265"/>
      <c r="U66" s="265"/>
      <c r="V66" s="275"/>
      <c r="W66" s="265"/>
      <c r="X66" s="265"/>
      <c r="Y66" s="265"/>
      <c r="Z66" s="265"/>
      <c r="AA66" s="265"/>
      <c r="AB66" s="265"/>
      <c r="AC66" s="265"/>
    </row>
    <row r="67" spans="3:29" ht="13.8">
      <c r="C67" s="265" t="str">
        <f>C36</f>
        <v>OPEX Savings</v>
      </c>
      <c r="D67" s="265" t="str">
        <f>D36</f>
        <v>Lagging</v>
      </c>
      <c r="E67" s="265" t="s">
        <v>329</v>
      </c>
      <c r="F67" s="265" t="str">
        <f>F36</f>
        <v>IPM</v>
      </c>
      <c r="G67" s="265" t="str">
        <f>G36</f>
        <v>&gt;</v>
      </c>
      <c r="H67" s="265">
        <f>H36</f>
        <v>0</v>
      </c>
      <c r="I67" s="265">
        <f>I36</f>
        <v>0</v>
      </c>
      <c r="J67" s="265">
        <f>J36</f>
        <v>0</v>
      </c>
      <c r="K67" s="265"/>
      <c r="L67" s="265"/>
      <c r="M67" s="265"/>
      <c r="N67" s="276">
        <f>N36/$V$61</f>
        <v>1426.0012371622277</v>
      </c>
      <c r="O67" s="276"/>
      <c r="P67" s="1238">
        <f>P36/'CWAR 16'!O64</f>
        <v>112.71612124248502</v>
      </c>
      <c r="Q67" s="1238">
        <f>Q36/'CWAR 16'!P64</f>
        <v>15.905013732649705</v>
      </c>
      <c r="R67" s="1238">
        <f>R36/'CWAR 16'!Q64</f>
        <v>10.930262515200001</v>
      </c>
      <c r="S67" s="1238">
        <f>S36/'CWAR 16'!R64</f>
        <v>15.146070601545</v>
      </c>
      <c r="T67" s="1238">
        <f>T36/'CWAR 16'!S64</f>
        <v>9.8224215826353358</v>
      </c>
      <c r="U67" s="1238">
        <f>U36/'CWAR 16'!T64</f>
        <v>16.420057888118574</v>
      </c>
      <c r="V67" s="1238">
        <f>V36/'CWAR 16'!U64</f>
        <v>21.497946878628497</v>
      </c>
      <c r="W67" s="1238">
        <f>W36/'CWAR 16'!V64</f>
        <v>28.375102696677654</v>
      </c>
      <c r="X67" s="1238" t="e">
        <f>X36/'CWAR 16'!W64</f>
        <v>#DIV/0!</v>
      </c>
      <c r="Y67" s="1238" t="e">
        <f>Y36/'CWAR 16'!X64</f>
        <v>#DIV/0!</v>
      </c>
      <c r="Z67" s="1300" t="e">
        <f>Z36/'CWAR 16'!Y64</f>
        <v>#DIV/0!</v>
      </c>
      <c r="AA67" s="265"/>
      <c r="AB67" s="265"/>
      <c r="AC67" s="265"/>
    </row>
    <row r="68" spans="3:29" ht="13.8">
      <c r="C68" s="265" t="str">
        <f>C43</f>
        <v>FI Enabled Savings</v>
      </c>
      <c r="D68" s="265" t="str">
        <f>D43</f>
        <v>Leading</v>
      </c>
      <c r="E68" s="265" t="s">
        <v>329</v>
      </c>
      <c r="F68" s="265" t="str">
        <f>F43</f>
        <v>FI</v>
      </c>
      <c r="G68" s="265" t="str">
        <f>G43</f>
        <v>&gt;</v>
      </c>
      <c r="H68" s="265">
        <f>H43</f>
        <v>0</v>
      </c>
      <c r="I68" s="265">
        <f>I43</f>
        <v>0</v>
      </c>
      <c r="J68" s="265">
        <f>J43</f>
        <v>0</v>
      </c>
      <c r="K68" s="265"/>
      <c r="L68" s="265"/>
      <c r="M68" s="265"/>
      <c r="N68" s="1238">
        <f>N43/$V$61</f>
        <v>87.036858042666964</v>
      </c>
      <c r="O68" s="1238"/>
      <c r="P68" s="1238">
        <f>P43/'CWAR 16'!O64</f>
        <v>44.312059523042393</v>
      </c>
      <c r="Q68" s="1238">
        <f>Q43/'CWAR 16'!P64</f>
        <v>8.1435088366039992</v>
      </c>
      <c r="R68" s="1238">
        <f>R43/'CWAR 16'!Q64</f>
        <v>2.4004871855999999</v>
      </c>
      <c r="S68" s="1238">
        <f>S43/'CWAR 16'!R64</f>
        <v>4.4517568253400004</v>
      </c>
      <c r="T68" s="1238">
        <f>T43/'CWAR 16'!S64</f>
        <v>5.4834590527517406</v>
      </c>
      <c r="U68" s="1238">
        <f>U43/'CWAR 16'!T64</f>
        <v>4.0569562412069082</v>
      </c>
      <c r="V68" s="1238">
        <f>V43/'CWAR 16'!U64</f>
        <v>4.9675307240000004</v>
      </c>
      <c r="W68" s="1238">
        <f>W43/'CWAR 16'!V64</f>
        <v>16.403641477891963</v>
      </c>
      <c r="X68" s="1238" t="e">
        <f>X43/'CWAR 16'!W64</f>
        <v>#DIV/0!</v>
      </c>
      <c r="Y68" s="1238" t="e">
        <f>Y43/'CWAR 16'!X64</f>
        <v>#DIV/0!</v>
      </c>
      <c r="Z68" s="1238" t="e">
        <f>Z43/'CWAR 16'!Y64</f>
        <v>#DIV/0!</v>
      </c>
      <c r="AA68" s="265"/>
      <c r="AB68" s="265"/>
      <c r="AC68" s="265"/>
    </row>
    <row r="69" spans="3:29" ht="13.8">
      <c r="C69" s="265" t="str">
        <f>C38</f>
        <v>Controllable Variances</v>
      </c>
      <c r="D69" s="265" t="str">
        <f>D38</f>
        <v>Lagging</v>
      </c>
      <c r="E69" s="265" t="s">
        <v>329</v>
      </c>
      <c r="F69" s="265" t="str">
        <f>F38</f>
        <v>FC</v>
      </c>
      <c r="G69" s="265" t="str">
        <f>G38</f>
        <v>&gt;</v>
      </c>
      <c r="H69" s="265">
        <f>H38</f>
        <v>0</v>
      </c>
      <c r="I69" s="265">
        <f>I38</f>
        <v>0</v>
      </c>
      <c r="J69" s="265">
        <f>J38</f>
        <v>0</v>
      </c>
      <c r="K69" s="265"/>
      <c r="L69" s="265"/>
      <c r="M69" s="265"/>
      <c r="N69" s="276">
        <f>N38/$V$61</f>
        <v>1906.9013535342283</v>
      </c>
      <c r="O69" s="276"/>
      <c r="P69" s="1238">
        <f>P38/'CWAR 16'!O64</f>
        <v>0</v>
      </c>
      <c r="Q69" s="1238">
        <f>Q38/'CWAR 16'!P64</f>
        <v>0</v>
      </c>
      <c r="R69" s="1238">
        <f>R38/'CWAR 16'!Q64</f>
        <v>0</v>
      </c>
      <c r="S69" s="1238">
        <f>S38/'CWAR 16'!R64</f>
        <v>0</v>
      </c>
      <c r="T69" s="1238">
        <f>T38/'CWAR 16'!S64</f>
        <v>0</v>
      </c>
      <c r="U69" s="1238">
        <f>U38/'CWAR 16'!T64</f>
        <v>0</v>
      </c>
      <c r="V69" s="1238">
        <f>V38/'CWAR 16'!U64</f>
        <v>0</v>
      </c>
      <c r="W69" s="1238">
        <f>W38/'CWAR 16'!V64</f>
        <v>0</v>
      </c>
      <c r="X69" s="1238" t="e">
        <f>X38/'CWAR 16'!W64</f>
        <v>#DIV/0!</v>
      </c>
      <c r="Y69" s="1238" t="e">
        <f>Y38/'CWAR 16'!X64</f>
        <v>#DIV/0!</v>
      </c>
      <c r="Z69" s="1238" t="e">
        <f>Z38/'CWAR 16'!Y64</f>
        <v>#DIV/0!</v>
      </c>
      <c r="AA69" s="265"/>
      <c r="AB69" s="265"/>
      <c r="AC69" s="265"/>
    </row>
    <row r="70" spans="3:29">
      <c r="C70" s="265"/>
      <c r="D70" s="265"/>
      <c r="E70" s="265"/>
      <c r="F70" s="266"/>
      <c r="G70" s="265"/>
      <c r="H70" s="267"/>
      <c r="I70" s="265"/>
      <c r="J70" s="265"/>
      <c r="K70" s="265"/>
      <c r="L70" s="265"/>
      <c r="M70" s="265"/>
      <c r="N70" s="265"/>
      <c r="O70" s="265"/>
      <c r="P70" s="265"/>
      <c r="Q70" s="265"/>
      <c r="R70" s="265"/>
      <c r="S70" s="265"/>
      <c r="T70" s="265"/>
      <c r="U70" s="265"/>
      <c r="V70" s="265"/>
      <c r="W70" s="265"/>
      <c r="X70" s="265"/>
      <c r="Y70" s="265"/>
      <c r="Z70" s="265"/>
      <c r="AA70" s="265"/>
      <c r="AB70" s="265"/>
      <c r="AC70" s="265"/>
    </row>
    <row r="71" spans="3:29">
      <c r="C71" s="265"/>
      <c r="D71" s="265"/>
      <c r="E71" s="265"/>
      <c r="F71" s="266"/>
      <c r="G71" s="265"/>
      <c r="H71" s="267"/>
      <c r="I71" s="265"/>
      <c r="J71" s="265"/>
      <c r="K71" s="265"/>
      <c r="L71" s="265"/>
      <c r="M71" s="265"/>
      <c r="N71" s="265"/>
      <c r="O71" s="265"/>
      <c r="P71" s="265"/>
      <c r="Q71" s="265"/>
      <c r="R71" s="265"/>
      <c r="S71" s="265"/>
      <c r="T71" s="265"/>
      <c r="U71" s="265"/>
      <c r="V71" s="265"/>
      <c r="W71" s="265"/>
      <c r="X71" s="265"/>
      <c r="Y71" s="265"/>
      <c r="Z71" s="265"/>
      <c r="AA71" s="265"/>
      <c r="AB71" s="265"/>
      <c r="AC71" s="265"/>
    </row>
    <row r="72" spans="3:29">
      <c r="C72" s="265"/>
      <c r="D72" s="265"/>
      <c r="E72" s="265"/>
      <c r="F72" s="266"/>
      <c r="G72" s="265"/>
      <c r="H72" s="267"/>
      <c r="I72" s="265"/>
      <c r="J72" s="265"/>
      <c r="K72" s="265"/>
      <c r="L72" s="265"/>
      <c r="M72" s="265"/>
      <c r="N72" s="265"/>
      <c r="O72" s="265"/>
      <c r="P72" s="265"/>
      <c r="Q72" s="265"/>
      <c r="R72" s="265"/>
      <c r="S72" s="265"/>
      <c r="T72" s="265"/>
      <c r="U72" s="265"/>
      <c r="V72" s="265"/>
      <c r="W72" s="265"/>
      <c r="X72" s="276"/>
      <c r="Y72" s="265"/>
      <c r="Z72" s="265"/>
      <c r="AA72" s="265"/>
      <c r="AB72" s="265"/>
      <c r="AC72" s="265"/>
    </row>
    <row r="73" spans="3:29">
      <c r="C73" s="265"/>
      <c r="D73" s="265"/>
      <c r="E73" s="265"/>
      <c r="F73" s="266"/>
      <c r="G73" s="265"/>
      <c r="H73" s="267"/>
      <c r="I73" s="265"/>
      <c r="J73" s="265"/>
      <c r="K73" s="265"/>
      <c r="L73" s="265"/>
      <c r="M73" s="265"/>
      <c r="N73" s="265"/>
      <c r="O73" s="265"/>
      <c r="P73" s="265"/>
      <c r="Q73" s="265"/>
      <c r="R73" s="265"/>
      <c r="S73" s="265"/>
      <c r="T73" s="265"/>
      <c r="U73" s="265"/>
      <c r="V73" s="265"/>
      <c r="W73" s="265"/>
      <c r="X73" s="265"/>
      <c r="Y73" s="265"/>
      <c r="Z73" s="265"/>
      <c r="AA73" s="265"/>
      <c r="AB73" s="265"/>
      <c r="AC73" s="265"/>
    </row>
    <row r="76" spans="3:29">
      <c r="X76" s="279"/>
      <c r="Y76" s="27"/>
    </row>
    <row r="80" spans="3:29">
      <c r="N80" s="2830"/>
      <c r="O80" s="2830"/>
      <c r="P80" s="2830"/>
      <c r="Q80" s="2830"/>
      <c r="R80" s="2830"/>
    </row>
    <row r="153" spans="3:30" s="252" customFormat="1" ht="20.100000000000001" customHeight="1">
      <c r="C153" s="2" t="str">
        <f>C3</f>
        <v>KEY PERFORMANCE INDICATOR</v>
      </c>
      <c r="D153" s="280"/>
      <c r="E153" s="3" t="s">
        <v>1</v>
      </c>
      <c r="F153" s="281" t="s">
        <v>2</v>
      </c>
      <c r="G153" s="4">
        <v>0</v>
      </c>
      <c r="H153" s="3" t="str">
        <f t="shared" ref="H153:N154" si="2">H3</f>
        <v>Act '09</v>
      </c>
      <c r="I153" s="3" t="str">
        <f t="shared" si="2"/>
        <v>Act '10</v>
      </c>
      <c r="J153" s="4" t="str">
        <f t="shared" si="2"/>
        <v>Act '11</v>
      </c>
      <c r="K153" s="4" t="str">
        <f t="shared" si="2"/>
        <v>Act '12</v>
      </c>
      <c r="L153" s="4" t="str">
        <f t="shared" si="2"/>
        <v>Act '13</v>
      </c>
      <c r="M153" s="4" t="str">
        <f t="shared" si="2"/>
        <v>Act '14</v>
      </c>
      <c r="N153" s="2" t="str">
        <f t="shared" si="2"/>
        <v>Act '15</v>
      </c>
      <c r="O153" s="1316"/>
      <c r="P153" s="282" t="str">
        <f t="shared" ref="P153:AB153" si="3">P3</f>
        <v>YTD '16</v>
      </c>
      <c r="Q153" s="280" t="str">
        <f t="shared" si="3"/>
        <v>Jan</v>
      </c>
      <c r="R153" s="3" t="str">
        <f t="shared" si="3"/>
        <v>Feb</v>
      </c>
      <c r="S153" s="3" t="str">
        <f t="shared" si="3"/>
        <v>Mar</v>
      </c>
      <c r="T153" s="3" t="str">
        <f t="shared" si="3"/>
        <v>Apr</v>
      </c>
      <c r="U153" s="3" t="str">
        <f t="shared" si="3"/>
        <v>May</v>
      </c>
      <c r="V153" s="3" t="str">
        <f t="shared" si="3"/>
        <v>Jun</v>
      </c>
      <c r="W153" s="3" t="str">
        <f t="shared" si="3"/>
        <v>Jul</v>
      </c>
      <c r="X153" s="3" t="str">
        <f t="shared" si="3"/>
        <v>Aug</v>
      </c>
      <c r="Y153" s="3" t="str">
        <f t="shared" si="3"/>
        <v>Sep</v>
      </c>
      <c r="Z153" s="3" t="str">
        <f t="shared" si="3"/>
        <v>Oct</v>
      </c>
      <c r="AA153" s="3" t="str">
        <f t="shared" si="3"/>
        <v>Nov</v>
      </c>
      <c r="AB153" s="4" t="str">
        <f t="shared" si="3"/>
        <v>Dec</v>
      </c>
      <c r="AC153" s="4"/>
      <c r="AD153" s="4"/>
    </row>
    <row r="154" spans="3:30" s="252" customFormat="1" ht="20.100000000000001" customHeight="1">
      <c r="C154" s="283" t="str">
        <f>C4</f>
        <v>SAFETY, HEALTH AND ENVIRONMENT</v>
      </c>
      <c r="D154" s="284"/>
      <c r="E154" s="285" t="s">
        <v>16</v>
      </c>
      <c r="F154" s="286" t="s">
        <v>16</v>
      </c>
      <c r="G154" s="287" t="s">
        <v>16</v>
      </c>
      <c r="H154" s="788">
        <f t="shared" si="2"/>
        <v>0</v>
      </c>
      <c r="I154" s="5">
        <f t="shared" si="2"/>
        <v>0</v>
      </c>
      <c r="J154" s="6">
        <f t="shared" si="2"/>
        <v>0</v>
      </c>
      <c r="K154" s="6">
        <f t="shared" si="2"/>
        <v>0</v>
      </c>
      <c r="L154" s="6">
        <f t="shared" si="2"/>
        <v>0</v>
      </c>
      <c r="M154" s="6">
        <f t="shared" si="2"/>
        <v>0</v>
      </c>
      <c r="N154" s="288">
        <f t="shared" si="2"/>
        <v>0</v>
      </c>
      <c r="O154" s="1317"/>
      <c r="P154" s="289">
        <f t="shared" ref="P154:AB154" si="4">P4</f>
        <v>0</v>
      </c>
      <c r="Q154" s="290">
        <f t="shared" si="4"/>
        <v>0</v>
      </c>
      <c r="R154" s="5">
        <f t="shared" si="4"/>
        <v>0</v>
      </c>
      <c r="S154" s="5">
        <f t="shared" si="4"/>
        <v>0</v>
      </c>
      <c r="T154" s="5">
        <f t="shared" si="4"/>
        <v>0</v>
      </c>
      <c r="U154" s="5">
        <f t="shared" si="4"/>
        <v>0</v>
      </c>
      <c r="V154" s="5">
        <f t="shared" si="4"/>
        <v>0</v>
      </c>
      <c r="W154" s="5">
        <f t="shared" si="4"/>
        <v>0</v>
      </c>
      <c r="X154" s="5">
        <f t="shared" si="4"/>
        <v>0</v>
      </c>
      <c r="Y154" s="5">
        <f t="shared" si="4"/>
        <v>0</v>
      </c>
      <c r="Z154" s="5">
        <f t="shared" si="4"/>
        <v>0</v>
      </c>
      <c r="AA154" s="5">
        <f t="shared" si="4"/>
        <v>0</v>
      </c>
      <c r="AB154" s="6">
        <f t="shared" si="4"/>
        <v>0</v>
      </c>
      <c r="AC154" s="6"/>
      <c r="AD154" s="6"/>
    </row>
    <row r="155" spans="3:30" s="10" customFormat="1" ht="20.100000000000001" customHeight="1">
      <c r="C155" s="7" t="str">
        <f t="shared" ref="C155:C163" si="5">C5&amp;" Target"</f>
        <v>Lost Time Injury frequency rate Target</v>
      </c>
      <c r="D155" s="118"/>
      <c r="E155" s="8" t="str">
        <f t="shared" ref="E155:G161" si="6">E5</f>
        <v>LTIFR</v>
      </c>
      <c r="F155" s="8" t="str">
        <f t="shared" si="6"/>
        <v>SHE</v>
      </c>
      <c r="G155" s="8" t="str">
        <f t="shared" si="6"/>
        <v>&lt;</v>
      </c>
      <c r="H155" s="291">
        <f t="shared" ref="H155:N163" si="7">$N5</f>
        <v>0.8</v>
      </c>
      <c r="I155" s="291">
        <f t="shared" si="7"/>
        <v>0.8</v>
      </c>
      <c r="J155" s="292">
        <f t="shared" si="7"/>
        <v>0.8</v>
      </c>
      <c r="K155" s="292">
        <f t="shared" si="7"/>
        <v>0.8</v>
      </c>
      <c r="L155" s="292">
        <f t="shared" si="7"/>
        <v>0.8</v>
      </c>
      <c r="M155" s="292">
        <f t="shared" si="7"/>
        <v>0.8</v>
      </c>
      <c r="N155" s="293">
        <f t="shared" si="7"/>
        <v>0.8</v>
      </c>
      <c r="O155" s="1329"/>
      <c r="P155" s="294">
        <f t="shared" ref="P155:AB155" si="8">$N5</f>
        <v>0.8</v>
      </c>
      <c r="Q155" s="30">
        <f t="shared" si="8"/>
        <v>0.8</v>
      </c>
      <c r="R155" s="28">
        <f t="shared" si="8"/>
        <v>0.8</v>
      </c>
      <c r="S155" s="28">
        <f t="shared" si="8"/>
        <v>0.8</v>
      </c>
      <c r="T155" s="28">
        <f t="shared" si="8"/>
        <v>0.8</v>
      </c>
      <c r="U155" s="28">
        <f t="shared" si="8"/>
        <v>0.8</v>
      </c>
      <c r="V155" s="28">
        <f t="shared" si="8"/>
        <v>0.8</v>
      </c>
      <c r="W155" s="28">
        <f t="shared" si="8"/>
        <v>0.8</v>
      </c>
      <c r="X155" s="28">
        <f t="shared" si="8"/>
        <v>0.8</v>
      </c>
      <c r="Y155" s="28">
        <f t="shared" si="8"/>
        <v>0.8</v>
      </c>
      <c r="Z155" s="295">
        <f t="shared" si="8"/>
        <v>0.8</v>
      </c>
      <c r="AA155" s="295">
        <f t="shared" si="8"/>
        <v>0.8</v>
      </c>
      <c r="AB155" s="9">
        <f t="shared" si="8"/>
        <v>0.8</v>
      </c>
      <c r="AC155" s="9"/>
      <c r="AD155" s="9"/>
    </row>
    <row r="156" spans="3:30" s="10" customFormat="1" ht="20.100000000000001" customHeight="1">
      <c r="C156" s="7" t="str">
        <f t="shared" si="5"/>
        <v>Recordable Injury frequency rate Target</v>
      </c>
      <c r="D156" s="118"/>
      <c r="E156" s="8" t="str">
        <f t="shared" si="6"/>
        <v>RIFR</v>
      </c>
      <c r="F156" s="296" t="str">
        <f t="shared" si="6"/>
        <v>SHE</v>
      </c>
      <c r="G156" s="297" t="str">
        <f t="shared" si="6"/>
        <v>&lt;</v>
      </c>
      <c r="H156" s="780">
        <f t="shared" si="7"/>
        <v>0.8</v>
      </c>
      <c r="I156" s="291">
        <f t="shared" si="7"/>
        <v>0.8</v>
      </c>
      <c r="J156" s="292">
        <f t="shared" si="7"/>
        <v>0.8</v>
      </c>
      <c r="K156" s="292">
        <f t="shared" si="7"/>
        <v>0.8</v>
      </c>
      <c r="L156" s="292">
        <f t="shared" si="7"/>
        <v>0.8</v>
      </c>
      <c r="M156" s="292">
        <f t="shared" si="7"/>
        <v>0.8</v>
      </c>
      <c r="N156" s="293">
        <f t="shared" si="7"/>
        <v>0.8</v>
      </c>
      <c r="O156" s="1329"/>
      <c r="P156" s="294">
        <f t="shared" ref="P156:AB156" si="9">$N6</f>
        <v>0.8</v>
      </c>
      <c r="Q156" s="30">
        <f t="shared" si="9"/>
        <v>0.8</v>
      </c>
      <c r="R156" s="28">
        <f t="shared" si="9"/>
        <v>0.8</v>
      </c>
      <c r="S156" s="28">
        <f t="shared" si="9"/>
        <v>0.8</v>
      </c>
      <c r="T156" s="28">
        <f t="shared" si="9"/>
        <v>0.8</v>
      </c>
      <c r="U156" s="28">
        <f t="shared" si="9"/>
        <v>0.8</v>
      </c>
      <c r="V156" s="28">
        <f t="shared" si="9"/>
        <v>0.8</v>
      </c>
      <c r="W156" s="28">
        <f t="shared" si="9"/>
        <v>0.8</v>
      </c>
      <c r="X156" s="28">
        <f t="shared" si="9"/>
        <v>0.8</v>
      </c>
      <c r="Y156" s="28">
        <f t="shared" si="9"/>
        <v>0.8</v>
      </c>
      <c r="Z156" s="295">
        <f t="shared" si="9"/>
        <v>0.8</v>
      </c>
      <c r="AA156" s="295">
        <f t="shared" si="9"/>
        <v>0.8</v>
      </c>
      <c r="AB156" s="9">
        <f t="shared" si="9"/>
        <v>0.8</v>
      </c>
      <c r="AC156" s="9"/>
      <c r="AD156" s="9"/>
    </row>
    <row r="157" spans="3:30" s="10" customFormat="1" ht="20.100000000000001" customHeight="1">
      <c r="C157" s="7" t="str">
        <f t="shared" si="5"/>
        <v>Energy Consumption / ton of production Target</v>
      </c>
      <c r="D157" s="118"/>
      <c r="E157" s="8" t="str">
        <f t="shared" si="6"/>
        <v>GJ/T</v>
      </c>
      <c r="F157" s="296" t="str">
        <f t="shared" si="6"/>
        <v>SHE</v>
      </c>
      <c r="G157" s="297" t="str">
        <f t="shared" si="6"/>
        <v>&lt;</v>
      </c>
      <c r="H157" s="291">
        <f t="shared" si="7"/>
        <v>1.7946424395640503</v>
      </c>
      <c r="I157" s="291">
        <f t="shared" si="7"/>
        <v>1.7946424395640503</v>
      </c>
      <c r="J157" s="292">
        <f t="shared" si="7"/>
        <v>1.7946424395640503</v>
      </c>
      <c r="K157" s="292">
        <f t="shared" si="7"/>
        <v>1.7946424395640503</v>
      </c>
      <c r="L157" s="292">
        <f t="shared" si="7"/>
        <v>1.7946424395640503</v>
      </c>
      <c r="M157" s="292">
        <f t="shared" si="7"/>
        <v>1.7946424395640503</v>
      </c>
      <c r="N157" s="293">
        <f t="shared" si="7"/>
        <v>1.7946424395640503</v>
      </c>
      <c r="O157" s="1329"/>
      <c r="P157" s="294">
        <f t="shared" ref="P157:AB157" si="10">$N7</f>
        <v>1.7946424395640503</v>
      </c>
      <c r="Q157" s="30">
        <f t="shared" si="10"/>
        <v>1.7946424395640503</v>
      </c>
      <c r="R157" s="28">
        <f t="shared" si="10"/>
        <v>1.7946424395640503</v>
      </c>
      <c r="S157" s="28">
        <f t="shared" si="10"/>
        <v>1.7946424395640503</v>
      </c>
      <c r="T157" s="28">
        <f t="shared" si="10"/>
        <v>1.7946424395640503</v>
      </c>
      <c r="U157" s="28">
        <f t="shared" si="10"/>
        <v>1.7946424395640503</v>
      </c>
      <c r="V157" s="28">
        <f t="shared" si="10"/>
        <v>1.7946424395640503</v>
      </c>
      <c r="W157" s="28">
        <f t="shared" si="10"/>
        <v>1.7946424395640503</v>
      </c>
      <c r="X157" s="28">
        <f t="shared" si="10"/>
        <v>1.7946424395640503</v>
      </c>
      <c r="Y157" s="28">
        <f t="shared" si="10"/>
        <v>1.7946424395640503</v>
      </c>
      <c r="Z157" s="295">
        <f t="shared" si="10"/>
        <v>1.7946424395640503</v>
      </c>
      <c r="AA157" s="295">
        <f t="shared" si="10"/>
        <v>1.7946424395640503</v>
      </c>
      <c r="AB157" s="9">
        <f t="shared" si="10"/>
        <v>1.7946424395640503</v>
      </c>
      <c r="AC157" s="9"/>
      <c r="AD157" s="9"/>
    </row>
    <row r="158" spans="3:30" s="10" customFormat="1" ht="20.100000000000001" customHeight="1">
      <c r="C158" s="7" t="str">
        <f t="shared" si="5"/>
        <v>Water Withdrawal / ton of production  Target</v>
      </c>
      <c r="D158" s="118"/>
      <c r="E158" s="8" t="str">
        <f t="shared" si="6"/>
        <v>M3/T</v>
      </c>
      <c r="F158" s="296" t="str">
        <f t="shared" si="6"/>
        <v>SHE</v>
      </c>
      <c r="G158" s="297" t="str">
        <f t="shared" si="6"/>
        <v>&lt;</v>
      </c>
      <c r="H158" s="780">
        <f t="shared" si="7"/>
        <v>0.64083333333333337</v>
      </c>
      <c r="I158" s="291">
        <f t="shared" si="7"/>
        <v>0.64083333333333337</v>
      </c>
      <c r="J158" s="292">
        <f t="shared" si="7"/>
        <v>0.64083333333333337</v>
      </c>
      <c r="K158" s="292">
        <f t="shared" si="7"/>
        <v>0.64083333333333337</v>
      </c>
      <c r="L158" s="292">
        <f t="shared" si="7"/>
        <v>0.64083333333333337</v>
      </c>
      <c r="M158" s="292">
        <f t="shared" si="7"/>
        <v>0.64083333333333337</v>
      </c>
      <c r="N158" s="293">
        <f t="shared" si="7"/>
        <v>0.64083333333333337</v>
      </c>
      <c r="O158" s="1329"/>
      <c r="P158" s="294">
        <f t="shared" ref="P158:AB158" si="11">$N8</f>
        <v>0.64083333333333337</v>
      </c>
      <c r="Q158" s="30">
        <f t="shared" si="11"/>
        <v>0.64083333333333337</v>
      </c>
      <c r="R158" s="28">
        <f t="shared" si="11"/>
        <v>0.64083333333333337</v>
      </c>
      <c r="S158" s="28">
        <f t="shared" si="11"/>
        <v>0.64083333333333337</v>
      </c>
      <c r="T158" s="28">
        <f t="shared" si="11"/>
        <v>0.64083333333333337</v>
      </c>
      <c r="U158" s="28">
        <f t="shared" si="11"/>
        <v>0.64083333333333337</v>
      </c>
      <c r="V158" s="28">
        <f t="shared" si="11"/>
        <v>0.64083333333333337</v>
      </c>
      <c r="W158" s="28">
        <f t="shared" si="11"/>
        <v>0.64083333333333337</v>
      </c>
      <c r="X158" s="28">
        <f t="shared" si="11"/>
        <v>0.64083333333333337</v>
      </c>
      <c r="Y158" s="28">
        <f t="shared" si="11"/>
        <v>0.64083333333333337</v>
      </c>
      <c r="Z158" s="295">
        <f t="shared" si="11"/>
        <v>0.64083333333333337</v>
      </c>
      <c r="AA158" s="295">
        <f t="shared" si="11"/>
        <v>0.64083333333333337</v>
      </c>
      <c r="AB158" s="9">
        <f t="shared" si="11"/>
        <v>0.64083333333333337</v>
      </c>
      <c r="AC158" s="9"/>
      <c r="AD158" s="9"/>
    </row>
    <row r="159" spans="3:30" s="10" customFormat="1" ht="20.100000000000001" customHeight="1">
      <c r="C159" s="7" t="str">
        <f t="shared" si="5"/>
        <v>Behavioural Feedback Session Target</v>
      </c>
      <c r="D159" s="118"/>
      <c r="E159" s="8" t="str">
        <f t="shared" si="6"/>
        <v>#</v>
      </c>
      <c r="F159" s="296" t="str">
        <f t="shared" si="6"/>
        <v>SHE</v>
      </c>
      <c r="G159" s="297" t="str">
        <f t="shared" si="6"/>
        <v>&gt;</v>
      </c>
      <c r="H159" s="291">
        <f t="shared" si="7"/>
        <v>3.0293581032499275</v>
      </c>
      <c r="I159" s="291">
        <f t="shared" si="7"/>
        <v>3.0293581032499275</v>
      </c>
      <c r="J159" s="292">
        <f t="shared" si="7"/>
        <v>3.0293581032499275</v>
      </c>
      <c r="K159" s="292">
        <f t="shared" si="7"/>
        <v>3.0293581032499275</v>
      </c>
      <c r="L159" s="292">
        <f t="shared" si="7"/>
        <v>3.0293581032499275</v>
      </c>
      <c r="M159" s="292">
        <f t="shared" si="7"/>
        <v>3.0293581032499275</v>
      </c>
      <c r="N159" s="293">
        <f t="shared" si="7"/>
        <v>3.0293581032499275</v>
      </c>
      <c r="O159" s="1329"/>
      <c r="P159" s="294">
        <f t="shared" ref="P159:AB159" si="12">$N9</f>
        <v>3.0293581032499275</v>
      </c>
      <c r="Q159" s="30">
        <f t="shared" si="12"/>
        <v>3.0293581032499275</v>
      </c>
      <c r="R159" s="28">
        <f t="shared" si="12"/>
        <v>3.0293581032499275</v>
      </c>
      <c r="S159" s="28">
        <f t="shared" si="12"/>
        <v>3.0293581032499275</v>
      </c>
      <c r="T159" s="28">
        <f t="shared" si="12"/>
        <v>3.0293581032499275</v>
      </c>
      <c r="U159" s="28">
        <f t="shared" si="12"/>
        <v>3.0293581032499275</v>
      </c>
      <c r="V159" s="28">
        <f t="shared" si="12"/>
        <v>3.0293581032499275</v>
      </c>
      <c r="W159" s="28">
        <f t="shared" si="12"/>
        <v>3.0293581032499275</v>
      </c>
      <c r="X159" s="28">
        <f t="shared" si="12"/>
        <v>3.0293581032499275</v>
      </c>
      <c r="Y159" s="28">
        <f t="shared" si="12"/>
        <v>3.0293581032499275</v>
      </c>
      <c r="Z159" s="295">
        <f t="shared" si="12"/>
        <v>3.0293581032499275</v>
      </c>
      <c r="AA159" s="295">
        <f t="shared" si="12"/>
        <v>3.0293581032499275</v>
      </c>
      <c r="AB159" s="9">
        <f t="shared" si="12"/>
        <v>3.0293581032499275</v>
      </c>
      <c r="AC159" s="9"/>
      <c r="AD159" s="9"/>
    </row>
    <row r="160" spans="3:30" s="10" customFormat="1" ht="20.100000000000001" customHeight="1">
      <c r="C160" s="7" t="str">
        <f t="shared" si="5"/>
        <v>Waste for disposal Target</v>
      </c>
      <c r="D160" s="118"/>
      <c r="E160" s="8" t="str">
        <f t="shared" si="6"/>
        <v>Ton</v>
      </c>
      <c r="F160" s="296" t="str">
        <f t="shared" si="6"/>
        <v>SHE</v>
      </c>
      <c r="G160" s="297" t="str">
        <f t="shared" si="6"/>
        <v>&lt;</v>
      </c>
      <c r="H160" s="780">
        <f t="shared" si="7"/>
        <v>302.87</v>
      </c>
      <c r="I160" s="291">
        <f t="shared" si="7"/>
        <v>302.87</v>
      </c>
      <c r="J160" s="292">
        <f t="shared" si="7"/>
        <v>302.87</v>
      </c>
      <c r="K160" s="292">
        <f t="shared" si="7"/>
        <v>302.87</v>
      </c>
      <c r="L160" s="292">
        <f t="shared" si="7"/>
        <v>302.87</v>
      </c>
      <c r="M160" s="292">
        <f t="shared" si="7"/>
        <v>302.87</v>
      </c>
      <c r="N160" s="293">
        <f t="shared" si="7"/>
        <v>302.87</v>
      </c>
      <c r="O160" s="1329"/>
      <c r="P160" s="294">
        <f t="shared" ref="P160:AB160" si="13">$N10</f>
        <v>302.87</v>
      </c>
      <c r="Q160" s="30">
        <f t="shared" si="13"/>
        <v>302.87</v>
      </c>
      <c r="R160" s="28">
        <f t="shared" si="13"/>
        <v>302.87</v>
      </c>
      <c r="S160" s="28">
        <f t="shared" si="13"/>
        <v>302.87</v>
      </c>
      <c r="T160" s="28">
        <f t="shared" si="13"/>
        <v>302.87</v>
      </c>
      <c r="U160" s="28">
        <f t="shared" si="13"/>
        <v>302.87</v>
      </c>
      <c r="V160" s="28">
        <f t="shared" si="13"/>
        <v>302.87</v>
      </c>
      <c r="W160" s="28">
        <f t="shared" si="13"/>
        <v>302.87</v>
      </c>
      <c r="X160" s="28">
        <f t="shared" si="13"/>
        <v>302.87</v>
      </c>
      <c r="Y160" s="28">
        <f t="shared" si="13"/>
        <v>302.87</v>
      </c>
      <c r="Z160" s="295">
        <f t="shared" si="13"/>
        <v>302.87</v>
      </c>
      <c r="AA160" s="295">
        <f t="shared" si="13"/>
        <v>302.87</v>
      </c>
      <c r="AB160" s="9">
        <f t="shared" si="13"/>
        <v>302.87</v>
      </c>
      <c r="AC160" s="9"/>
      <c r="AD160" s="9"/>
    </row>
    <row r="161" spans="3:30" s="10" customFormat="1" ht="20.100000000000001" customHeight="1">
      <c r="C161" s="7" t="str">
        <f t="shared" si="5"/>
        <v>Green House Gas Emission  Target</v>
      </c>
      <c r="D161" s="118"/>
      <c r="E161" s="8" t="str">
        <f t="shared" si="6"/>
        <v>kg CO2/t</v>
      </c>
      <c r="F161" s="296" t="str">
        <f t="shared" si="6"/>
        <v>SHE</v>
      </c>
      <c r="G161" s="297" t="str">
        <f t="shared" si="6"/>
        <v>&lt;</v>
      </c>
      <c r="H161" s="291">
        <f t="shared" si="7"/>
        <v>99</v>
      </c>
      <c r="I161" s="291">
        <f t="shared" si="7"/>
        <v>99</v>
      </c>
      <c r="J161" s="292">
        <f t="shared" si="7"/>
        <v>99</v>
      </c>
      <c r="K161" s="292">
        <f t="shared" si="7"/>
        <v>99</v>
      </c>
      <c r="L161" s="292">
        <f t="shared" si="7"/>
        <v>99</v>
      </c>
      <c r="M161" s="292">
        <f t="shared" si="7"/>
        <v>99</v>
      </c>
      <c r="N161" s="293">
        <f t="shared" si="7"/>
        <v>99</v>
      </c>
      <c r="O161" s="1329"/>
      <c r="P161" s="294">
        <f t="shared" ref="P161:AB161" si="14">$N11</f>
        <v>99</v>
      </c>
      <c r="Q161" s="30">
        <f t="shared" si="14"/>
        <v>99</v>
      </c>
      <c r="R161" s="28">
        <f t="shared" si="14"/>
        <v>99</v>
      </c>
      <c r="S161" s="28">
        <f t="shared" si="14"/>
        <v>99</v>
      </c>
      <c r="T161" s="28">
        <f t="shared" si="14"/>
        <v>99</v>
      </c>
      <c r="U161" s="28">
        <f t="shared" si="14"/>
        <v>99</v>
      </c>
      <c r="V161" s="28">
        <f t="shared" si="14"/>
        <v>99</v>
      </c>
      <c r="W161" s="28">
        <f t="shared" si="14"/>
        <v>99</v>
      </c>
      <c r="X161" s="28">
        <f t="shared" si="14"/>
        <v>99</v>
      </c>
      <c r="Y161" s="28">
        <f t="shared" si="14"/>
        <v>99</v>
      </c>
      <c r="Z161" s="295">
        <f t="shared" si="14"/>
        <v>99</v>
      </c>
      <c r="AA161" s="295">
        <f t="shared" si="14"/>
        <v>99</v>
      </c>
      <c r="AB161" s="9">
        <f t="shared" si="14"/>
        <v>99</v>
      </c>
      <c r="AC161" s="9"/>
      <c r="AD161" s="9"/>
    </row>
    <row r="162" spans="3:30" ht="20.100000000000001" customHeight="1">
      <c r="C162" s="298" t="str">
        <f t="shared" si="5"/>
        <v>MOTIVATION Target</v>
      </c>
      <c r="D162" s="299"/>
      <c r="E162" s="300" t="s">
        <v>16</v>
      </c>
      <c r="F162" s="301" t="s">
        <v>16</v>
      </c>
      <c r="G162" s="302" t="s">
        <v>16</v>
      </c>
      <c r="H162" s="787">
        <f t="shared" si="7"/>
        <v>0</v>
      </c>
      <c r="I162" s="29">
        <f t="shared" si="7"/>
        <v>0</v>
      </c>
      <c r="J162" s="303">
        <f t="shared" si="7"/>
        <v>0</v>
      </c>
      <c r="K162" s="303">
        <f t="shared" si="7"/>
        <v>0</v>
      </c>
      <c r="L162" s="303">
        <f t="shared" si="7"/>
        <v>0</v>
      </c>
      <c r="M162" s="303">
        <f t="shared" si="7"/>
        <v>0</v>
      </c>
      <c r="N162" s="304">
        <f t="shared" si="7"/>
        <v>0</v>
      </c>
      <c r="O162" s="1319"/>
      <c r="P162" s="305">
        <f t="shared" ref="P162:AB162" si="15">$N12</f>
        <v>0</v>
      </c>
      <c r="Q162" s="306">
        <f t="shared" si="15"/>
        <v>0</v>
      </c>
      <c r="R162" s="29">
        <f t="shared" si="15"/>
        <v>0</v>
      </c>
      <c r="S162" s="29">
        <f t="shared" si="15"/>
        <v>0</v>
      </c>
      <c r="T162" s="29">
        <f t="shared" si="15"/>
        <v>0</v>
      </c>
      <c r="U162" s="29">
        <f t="shared" si="15"/>
        <v>0</v>
      </c>
      <c r="V162" s="29">
        <f t="shared" si="15"/>
        <v>0</v>
      </c>
      <c r="W162" s="29">
        <f t="shared" si="15"/>
        <v>0</v>
      </c>
      <c r="X162" s="29">
        <f t="shared" si="15"/>
        <v>0</v>
      </c>
      <c r="Y162" s="29">
        <f t="shared" si="15"/>
        <v>0</v>
      </c>
      <c r="Z162" s="307">
        <f t="shared" si="15"/>
        <v>0</v>
      </c>
      <c r="AA162" s="307">
        <f t="shared" si="15"/>
        <v>0</v>
      </c>
      <c r="AB162" s="11">
        <f t="shared" si="15"/>
        <v>0</v>
      </c>
      <c r="AC162" s="11"/>
      <c r="AD162" s="11"/>
    </row>
    <row r="163" spans="3:30" s="10" customFormat="1" ht="20.100000000000001" customHeight="1">
      <c r="C163" s="7" t="str">
        <f t="shared" si="5"/>
        <v>% Overtime inclusive Target</v>
      </c>
      <c r="D163" s="118"/>
      <c r="E163" s="8" t="str">
        <f>E13</f>
        <v>%</v>
      </c>
      <c r="F163" s="296" t="str">
        <f>F13</f>
        <v>HRM</v>
      </c>
      <c r="G163" s="297" t="str">
        <f>G13</f>
        <v>&lt;</v>
      </c>
      <c r="H163" s="780">
        <f t="shared" si="7"/>
        <v>4.9258128022585789E-3</v>
      </c>
      <c r="I163" s="291">
        <f t="shared" si="7"/>
        <v>4.9258128022585789E-3</v>
      </c>
      <c r="J163" s="292">
        <f t="shared" si="7"/>
        <v>4.9258128022585789E-3</v>
      </c>
      <c r="K163" s="292">
        <f t="shared" si="7"/>
        <v>4.9258128022585789E-3</v>
      </c>
      <c r="L163" s="292">
        <f t="shared" si="7"/>
        <v>4.9258128022585789E-3</v>
      </c>
      <c r="M163" s="292">
        <f t="shared" si="7"/>
        <v>4.9258128022585789E-3</v>
      </c>
      <c r="N163" s="293">
        <f t="shared" si="7"/>
        <v>4.9258128022585789E-3</v>
      </c>
      <c r="O163" s="1329"/>
      <c r="P163" s="294">
        <f t="shared" ref="P163:AB163" si="16">$N13</f>
        <v>4.9258128022585789E-3</v>
      </c>
      <c r="Q163" s="30">
        <f t="shared" si="16"/>
        <v>4.9258128022585789E-3</v>
      </c>
      <c r="R163" s="30">
        <f t="shared" si="16"/>
        <v>4.9258128022585789E-3</v>
      </c>
      <c r="S163" s="28">
        <f t="shared" si="16"/>
        <v>4.9258128022585789E-3</v>
      </c>
      <c r="T163" s="28">
        <f t="shared" si="16"/>
        <v>4.9258128022585789E-3</v>
      </c>
      <c r="U163" s="28">
        <f t="shared" si="16"/>
        <v>4.9258128022585789E-3</v>
      </c>
      <c r="V163" s="28">
        <f t="shared" si="16"/>
        <v>4.9258128022585789E-3</v>
      </c>
      <c r="W163" s="28">
        <f t="shared" si="16"/>
        <v>4.9258128022585789E-3</v>
      </c>
      <c r="X163" s="28">
        <f t="shared" si="16"/>
        <v>4.9258128022585789E-3</v>
      </c>
      <c r="Y163" s="28">
        <f t="shared" si="16"/>
        <v>4.9258128022585789E-3</v>
      </c>
      <c r="Z163" s="295">
        <f t="shared" si="16"/>
        <v>4.9258128022585789E-3</v>
      </c>
      <c r="AA163" s="295">
        <f t="shared" si="16"/>
        <v>4.9258128022585789E-3</v>
      </c>
      <c r="AB163" s="9">
        <f t="shared" si="16"/>
        <v>4.9258128022585789E-3</v>
      </c>
      <c r="AC163" s="9"/>
      <c r="AD163" s="9"/>
    </row>
    <row r="164" spans="3:30" s="10" customFormat="1" ht="20.100000000000001" customHeight="1">
      <c r="C164" s="7" t="str">
        <f t="shared" ref="C164:C191" si="17">C15&amp;" Target"</f>
        <v>% Absenteeism Target</v>
      </c>
      <c r="D164" s="118"/>
      <c r="E164" s="8" t="str">
        <f>E38</f>
        <v>KNGN</v>
      </c>
      <c r="F164" s="296" t="str">
        <f>F38</f>
        <v>FC</v>
      </c>
      <c r="G164" s="297" t="str">
        <f>G38</f>
        <v>&gt;</v>
      </c>
      <c r="H164" s="749">
        <f t="shared" ref="H164:N173" si="18">$N15</f>
        <v>5.7645438065596485E-3</v>
      </c>
      <c r="I164" s="780">
        <f t="shared" si="18"/>
        <v>5.7645438065596485E-3</v>
      </c>
      <c r="J164" s="780">
        <f t="shared" si="18"/>
        <v>5.7645438065596485E-3</v>
      </c>
      <c r="K164" s="780">
        <f t="shared" si="18"/>
        <v>5.7645438065596485E-3</v>
      </c>
      <c r="L164" s="780">
        <f t="shared" si="18"/>
        <v>5.7645438065596485E-3</v>
      </c>
      <c r="M164" s="780">
        <f t="shared" si="18"/>
        <v>5.7645438065596485E-3</v>
      </c>
      <c r="N164" s="780">
        <f t="shared" si="18"/>
        <v>5.7645438065596485E-3</v>
      </c>
      <c r="O164" s="780"/>
      <c r="P164" s="780">
        <f t="shared" ref="P164:AB164" si="19">$N15</f>
        <v>5.7645438065596485E-3</v>
      </c>
      <c r="Q164" s="780">
        <f t="shared" si="19"/>
        <v>5.7645438065596485E-3</v>
      </c>
      <c r="R164" s="780">
        <f t="shared" si="19"/>
        <v>5.7645438065596485E-3</v>
      </c>
      <c r="S164" s="780">
        <f t="shared" si="19"/>
        <v>5.7645438065596485E-3</v>
      </c>
      <c r="T164" s="780">
        <f t="shared" si="19"/>
        <v>5.7645438065596485E-3</v>
      </c>
      <c r="U164" s="780">
        <f t="shared" si="19"/>
        <v>5.7645438065596485E-3</v>
      </c>
      <c r="V164" s="780">
        <f t="shared" si="19"/>
        <v>5.7645438065596485E-3</v>
      </c>
      <c r="W164" s="780">
        <f t="shared" si="19"/>
        <v>5.7645438065596485E-3</v>
      </c>
      <c r="X164" s="780">
        <f t="shared" si="19"/>
        <v>5.7645438065596485E-3</v>
      </c>
      <c r="Y164" s="780">
        <f t="shared" si="19"/>
        <v>5.7645438065596485E-3</v>
      </c>
      <c r="Z164" s="780">
        <f t="shared" si="19"/>
        <v>5.7645438065596485E-3</v>
      </c>
      <c r="AA164" s="780">
        <f t="shared" si="19"/>
        <v>5.7645438065596485E-3</v>
      </c>
      <c r="AB164" s="780">
        <f t="shared" si="19"/>
        <v>5.7645438065596485E-3</v>
      </c>
      <c r="AC164" s="9"/>
      <c r="AD164" s="9"/>
    </row>
    <row r="165" spans="3:30" s="10" customFormat="1" ht="20.100000000000001" customHeight="1">
      <c r="C165" s="7" t="str">
        <f t="shared" si="17"/>
        <v>Temporary staff usage Target</v>
      </c>
      <c r="D165" s="118"/>
      <c r="E165" s="8" t="str">
        <f t="shared" ref="E165:G166" si="20">E16</f>
        <v>%</v>
      </c>
      <c r="F165" s="296" t="str">
        <f t="shared" si="20"/>
        <v>HRM</v>
      </c>
      <c r="G165" s="297" t="str">
        <f t="shared" si="20"/>
        <v>&lt;</v>
      </c>
      <c r="H165" s="786">
        <f t="shared" si="18"/>
        <v>0.28653712886029958</v>
      </c>
      <c r="I165" s="291">
        <f t="shared" si="18"/>
        <v>0.28653712886029958</v>
      </c>
      <c r="J165" s="292">
        <f t="shared" si="18"/>
        <v>0.28653712886029958</v>
      </c>
      <c r="K165" s="292">
        <f t="shared" si="18"/>
        <v>0.28653712886029958</v>
      </c>
      <c r="L165" s="292">
        <f t="shared" si="18"/>
        <v>0.28653712886029958</v>
      </c>
      <c r="M165" s="292">
        <f t="shared" si="18"/>
        <v>0.28653712886029958</v>
      </c>
      <c r="N165" s="293">
        <f t="shared" si="18"/>
        <v>0.28653712886029958</v>
      </c>
      <c r="O165" s="1329"/>
      <c r="P165" s="294">
        <f t="shared" ref="P165:AB165" si="21">$N16</f>
        <v>0.28653712886029958</v>
      </c>
      <c r="Q165" s="30">
        <f t="shared" si="21"/>
        <v>0.28653712886029958</v>
      </c>
      <c r="R165" s="28">
        <f t="shared" si="21"/>
        <v>0.28653712886029958</v>
      </c>
      <c r="S165" s="28">
        <f t="shared" si="21"/>
        <v>0.28653712886029958</v>
      </c>
      <c r="T165" s="28">
        <f t="shared" si="21"/>
        <v>0.28653712886029958</v>
      </c>
      <c r="U165" s="28">
        <f t="shared" si="21"/>
        <v>0.28653712886029958</v>
      </c>
      <c r="V165" s="28">
        <f t="shared" si="21"/>
        <v>0.28653712886029958</v>
      </c>
      <c r="W165" s="28">
        <f t="shared" si="21"/>
        <v>0.28653712886029958</v>
      </c>
      <c r="X165" s="28">
        <f t="shared" si="21"/>
        <v>0.28653712886029958</v>
      </c>
      <c r="Y165" s="28">
        <f t="shared" si="21"/>
        <v>0.28653712886029958</v>
      </c>
      <c r="Z165" s="295">
        <f t="shared" si="21"/>
        <v>0.28653712886029958</v>
      </c>
      <c r="AA165" s="295">
        <f t="shared" si="21"/>
        <v>0.28653712886029958</v>
      </c>
      <c r="AB165" s="9">
        <f t="shared" si="21"/>
        <v>0.28653712886029958</v>
      </c>
      <c r="AC165" s="9"/>
      <c r="AD165" s="9"/>
    </row>
    <row r="166" spans="3:30" s="10" customFormat="1" ht="20.100000000000001" customHeight="1">
      <c r="C166" s="7" t="str">
        <f t="shared" si="17"/>
        <v>Employee Engagement  Target</v>
      </c>
      <c r="D166" s="118"/>
      <c r="E166" s="8" t="str">
        <f t="shared" si="20"/>
        <v>%</v>
      </c>
      <c r="F166" s="296" t="str">
        <f t="shared" si="20"/>
        <v>HRM</v>
      </c>
      <c r="G166" s="297" t="str">
        <f t="shared" si="20"/>
        <v>&gt;</v>
      </c>
      <c r="H166" s="291">
        <f t="shared" si="18"/>
        <v>0</v>
      </c>
      <c r="I166" s="291">
        <f t="shared" si="18"/>
        <v>0</v>
      </c>
      <c r="J166" s="292">
        <f t="shared" si="18"/>
        <v>0</v>
      </c>
      <c r="K166" s="292">
        <f t="shared" si="18"/>
        <v>0</v>
      </c>
      <c r="L166" s="292">
        <f t="shared" si="18"/>
        <v>0</v>
      </c>
      <c r="M166" s="292">
        <f t="shared" si="18"/>
        <v>0</v>
      </c>
      <c r="N166" s="293">
        <f t="shared" si="18"/>
        <v>0</v>
      </c>
      <c r="O166" s="1329"/>
      <c r="P166" s="294">
        <f t="shared" ref="P166:AB166" si="22">$N17</f>
        <v>0</v>
      </c>
      <c r="Q166" s="30">
        <f t="shared" si="22"/>
        <v>0</v>
      </c>
      <c r="R166" s="28">
        <f t="shared" si="22"/>
        <v>0</v>
      </c>
      <c r="S166" s="28">
        <f t="shared" si="22"/>
        <v>0</v>
      </c>
      <c r="T166" s="28">
        <f t="shared" si="22"/>
        <v>0</v>
      </c>
      <c r="U166" s="28">
        <f t="shared" si="22"/>
        <v>0</v>
      </c>
      <c r="V166" s="28">
        <f t="shared" si="22"/>
        <v>0</v>
      </c>
      <c r="W166" s="28">
        <f t="shared" si="22"/>
        <v>0</v>
      </c>
      <c r="X166" s="28">
        <f t="shared" si="22"/>
        <v>0</v>
      </c>
      <c r="Y166" s="28">
        <f t="shared" si="22"/>
        <v>0</v>
      </c>
      <c r="Z166" s="295">
        <f t="shared" si="22"/>
        <v>0</v>
      </c>
      <c r="AA166" s="295">
        <f t="shared" si="22"/>
        <v>0</v>
      </c>
      <c r="AB166" s="9">
        <f t="shared" si="22"/>
        <v>0</v>
      </c>
      <c r="AC166" s="9"/>
      <c r="AD166" s="9"/>
    </row>
    <row r="167" spans="3:30" s="252" customFormat="1" ht="20.100000000000001" customHeight="1">
      <c r="C167" s="308" t="str">
        <f t="shared" si="17"/>
        <v>QUALITY MANAGEMENT Target</v>
      </c>
      <c r="D167" s="309"/>
      <c r="E167" s="310" t="s">
        <v>16</v>
      </c>
      <c r="F167" s="311" t="s">
        <v>16</v>
      </c>
      <c r="G167" s="312" t="s">
        <v>16</v>
      </c>
      <c r="H167" s="785">
        <f t="shared" si="18"/>
        <v>0</v>
      </c>
      <c r="I167" s="31">
        <f t="shared" si="18"/>
        <v>0</v>
      </c>
      <c r="J167" s="313">
        <f t="shared" si="18"/>
        <v>0</v>
      </c>
      <c r="K167" s="313">
        <f t="shared" si="18"/>
        <v>0</v>
      </c>
      <c r="L167" s="313">
        <f t="shared" si="18"/>
        <v>0</v>
      </c>
      <c r="M167" s="313">
        <f t="shared" si="18"/>
        <v>0</v>
      </c>
      <c r="N167" s="314">
        <f t="shared" si="18"/>
        <v>0</v>
      </c>
      <c r="O167" s="1320"/>
      <c r="P167" s="315">
        <f t="shared" ref="P167:AB167" si="23">$N18</f>
        <v>0</v>
      </c>
      <c r="Q167" s="316">
        <f t="shared" si="23"/>
        <v>0</v>
      </c>
      <c r="R167" s="31">
        <f t="shared" si="23"/>
        <v>0</v>
      </c>
      <c r="S167" s="31">
        <f t="shared" si="23"/>
        <v>0</v>
      </c>
      <c r="T167" s="31">
        <f t="shared" si="23"/>
        <v>0</v>
      </c>
      <c r="U167" s="31">
        <f t="shared" si="23"/>
        <v>0</v>
      </c>
      <c r="V167" s="31">
        <f t="shared" si="23"/>
        <v>0</v>
      </c>
      <c r="W167" s="31">
        <f t="shared" si="23"/>
        <v>0</v>
      </c>
      <c r="X167" s="31">
        <f t="shared" si="23"/>
        <v>0</v>
      </c>
      <c r="Y167" s="31">
        <f t="shared" si="23"/>
        <v>0</v>
      </c>
      <c r="Z167" s="317">
        <f t="shared" si="23"/>
        <v>0</v>
      </c>
      <c r="AA167" s="317">
        <f t="shared" si="23"/>
        <v>0</v>
      </c>
      <c r="AB167" s="12">
        <f t="shared" si="23"/>
        <v>0</v>
      </c>
      <c r="AC167" s="12"/>
      <c r="AD167" s="12"/>
    </row>
    <row r="168" spans="3:30" ht="20.100000000000001" customHeight="1">
      <c r="C168" s="13" t="str">
        <f t="shared" si="17"/>
        <v>Consumer Complaints (Pulse) Target</v>
      </c>
      <c r="D168" s="318"/>
      <c r="E168" s="319" t="str">
        <f t="shared" ref="E168:G174" si="24">E19</f>
        <v>#</v>
      </c>
      <c r="F168" s="320" t="str">
        <f t="shared" si="24"/>
        <v>QAM</v>
      </c>
      <c r="G168" s="321" t="str">
        <f t="shared" si="24"/>
        <v>&lt;</v>
      </c>
      <c r="H168" s="780">
        <f t="shared" si="18"/>
        <v>12</v>
      </c>
      <c r="I168" s="291">
        <f t="shared" si="18"/>
        <v>12</v>
      </c>
      <c r="J168" s="292">
        <f t="shared" si="18"/>
        <v>12</v>
      </c>
      <c r="K168" s="292">
        <f t="shared" si="18"/>
        <v>12</v>
      </c>
      <c r="L168" s="292">
        <f t="shared" si="18"/>
        <v>12</v>
      </c>
      <c r="M168" s="292">
        <f t="shared" si="18"/>
        <v>12</v>
      </c>
      <c r="N168" s="322">
        <f t="shared" si="18"/>
        <v>12</v>
      </c>
      <c r="O168" s="1199"/>
      <c r="P168" s="323">
        <f t="shared" ref="P168:AB168" si="25">$N19</f>
        <v>12</v>
      </c>
      <c r="Q168" s="323">
        <f t="shared" si="25"/>
        <v>12</v>
      </c>
      <c r="R168" s="323">
        <f t="shared" si="25"/>
        <v>12</v>
      </c>
      <c r="S168" s="323">
        <f t="shared" si="25"/>
        <v>12</v>
      </c>
      <c r="T168" s="323">
        <f t="shared" si="25"/>
        <v>12</v>
      </c>
      <c r="U168" s="323">
        <f t="shared" si="25"/>
        <v>12</v>
      </c>
      <c r="V168" s="323">
        <f t="shared" si="25"/>
        <v>12</v>
      </c>
      <c r="W168" s="323">
        <f t="shared" si="25"/>
        <v>12</v>
      </c>
      <c r="X168" s="323">
        <f t="shared" si="25"/>
        <v>12</v>
      </c>
      <c r="Y168" s="323">
        <f t="shared" si="25"/>
        <v>12</v>
      </c>
      <c r="Z168" s="323">
        <f t="shared" si="25"/>
        <v>12</v>
      </c>
      <c r="AA168" s="323">
        <f t="shared" si="25"/>
        <v>12</v>
      </c>
      <c r="AB168" s="323">
        <f t="shared" si="25"/>
        <v>12</v>
      </c>
      <c r="AC168" s="18"/>
      <c r="AD168" s="18"/>
    </row>
    <row r="169" spans="3:30" ht="20.100000000000001" customHeight="1">
      <c r="C169" s="13" t="str">
        <f t="shared" si="17"/>
        <v>First Time Right (Pulse) Target</v>
      </c>
      <c r="D169" s="318"/>
      <c r="E169" s="319" t="str">
        <f t="shared" si="24"/>
        <v>%</v>
      </c>
      <c r="F169" s="320" t="str">
        <f t="shared" si="24"/>
        <v>QAM</v>
      </c>
      <c r="G169" s="321" t="str">
        <f t="shared" si="24"/>
        <v>&gt;</v>
      </c>
      <c r="H169" s="780">
        <f t="shared" si="18"/>
        <v>0.99574976657329595</v>
      </c>
      <c r="I169" s="291">
        <f t="shared" si="18"/>
        <v>0.99574976657329595</v>
      </c>
      <c r="J169" s="292">
        <f t="shared" si="18"/>
        <v>0.99574976657329595</v>
      </c>
      <c r="K169" s="292">
        <f t="shared" si="18"/>
        <v>0.99574976657329595</v>
      </c>
      <c r="L169" s="292">
        <f t="shared" si="18"/>
        <v>0.99574976657329595</v>
      </c>
      <c r="M169" s="292">
        <f t="shared" si="18"/>
        <v>0.99574976657329595</v>
      </c>
      <c r="N169" s="322">
        <f t="shared" si="18"/>
        <v>0.99574976657329595</v>
      </c>
      <c r="O169" s="1330"/>
      <c r="P169" s="324">
        <f t="shared" ref="P169:AB169" si="26">$N20</f>
        <v>0.99574976657329595</v>
      </c>
      <c r="Q169" s="33">
        <f t="shared" si="26"/>
        <v>0.99574976657329595</v>
      </c>
      <c r="R169" s="32">
        <f t="shared" si="26"/>
        <v>0.99574976657329595</v>
      </c>
      <c r="S169" s="32">
        <f t="shared" si="26"/>
        <v>0.99574976657329595</v>
      </c>
      <c r="T169" s="32">
        <f t="shared" si="26"/>
        <v>0.99574976657329595</v>
      </c>
      <c r="U169" s="32">
        <f t="shared" si="26"/>
        <v>0.99574976657329595</v>
      </c>
      <c r="V169" s="32">
        <f t="shared" si="26"/>
        <v>0.99574976657329595</v>
      </c>
      <c r="W169" s="32">
        <f t="shared" si="26"/>
        <v>0.99574976657329595</v>
      </c>
      <c r="X169" s="32">
        <f t="shared" si="26"/>
        <v>0.99574976657329595</v>
      </c>
      <c r="Y169" s="32">
        <f t="shared" si="26"/>
        <v>0.99574976657329595</v>
      </c>
      <c r="Z169" s="325">
        <f t="shared" si="26"/>
        <v>0.99574976657329595</v>
      </c>
      <c r="AA169" s="325">
        <f t="shared" si="26"/>
        <v>0.99574976657329595</v>
      </c>
      <c r="AB169" s="18">
        <f t="shared" si="26"/>
        <v>0.99574976657329595</v>
      </c>
      <c r="AC169" s="18"/>
      <c r="AD169" s="18"/>
    </row>
    <row r="170" spans="3:30" ht="20.100000000000001" customHeight="1">
      <c r="C170" s="13" t="str">
        <f t="shared" si="17"/>
        <v>Foreign Body Complaints (Factory related) Target</v>
      </c>
      <c r="D170" s="318"/>
      <c r="E170" s="319" t="str">
        <f t="shared" si="24"/>
        <v>#</v>
      </c>
      <c r="F170" s="320" t="str">
        <f t="shared" si="24"/>
        <v>QAM</v>
      </c>
      <c r="G170" s="321" t="str">
        <f t="shared" si="24"/>
        <v>&lt;</v>
      </c>
      <c r="H170" s="291">
        <f t="shared" si="18"/>
        <v>0</v>
      </c>
      <c r="I170" s="291">
        <f t="shared" si="18"/>
        <v>0</v>
      </c>
      <c r="J170" s="292">
        <f t="shared" si="18"/>
        <v>0</v>
      </c>
      <c r="K170" s="292">
        <f t="shared" si="18"/>
        <v>0</v>
      </c>
      <c r="L170" s="292">
        <f t="shared" si="18"/>
        <v>0</v>
      </c>
      <c r="M170" s="292">
        <f t="shared" si="18"/>
        <v>0</v>
      </c>
      <c r="N170" s="322">
        <f t="shared" si="18"/>
        <v>0</v>
      </c>
      <c r="O170" s="1330"/>
      <c r="P170" s="324">
        <f t="shared" ref="P170:AB170" si="27">$N21</f>
        <v>0</v>
      </c>
      <c r="Q170" s="33">
        <f t="shared" si="27"/>
        <v>0</v>
      </c>
      <c r="R170" s="32">
        <f t="shared" si="27"/>
        <v>0</v>
      </c>
      <c r="S170" s="32">
        <f t="shared" si="27"/>
        <v>0</v>
      </c>
      <c r="T170" s="32">
        <f t="shared" si="27"/>
        <v>0</v>
      </c>
      <c r="U170" s="32">
        <f t="shared" si="27"/>
        <v>0</v>
      </c>
      <c r="V170" s="32">
        <f t="shared" si="27"/>
        <v>0</v>
      </c>
      <c r="W170" s="32">
        <f t="shared" si="27"/>
        <v>0</v>
      </c>
      <c r="X170" s="32">
        <f t="shared" si="27"/>
        <v>0</v>
      </c>
      <c r="Y170" s="32">
        <f t="shared" si="27"/>
        <v>0</v>
      </c>
      <c r="Z170" s="325">
        <f t="shared" si="27"/>
        <v>0</v>
      </c>
      <c r="AA170" s="325">
        <f t="shared" si="27"/>
        <v>0</v>
      </c>
      <c r="AB170" s="18">
        <f t="shared" si="27"/>
        <v>0</v>
      </c>
      <c r="AC170" s="18"/>
      <c r="AD170" s="18"/>
    </row>
    <row r="171" spans="3:30" ht="20.100000000000001" customHeight="1">
      <c r="C171" s="13" t="str">
        <f t="shared" si="17"/>
        <v>On Time Usage Decision Target</v>
      </c>
      <c r="D171" s="318"/>
      <c r="E171" s="8" t="str">
        <f t="shared" si="24"/>
        <v>%</v>
      </c>
      <c r="F171" s="326" t="str">
        <f t="shared" si="24"/>
        <v>QAM</v>
      </c>
      <c r="G171" s="327" t="str">
        <f t="shared" si="24"/>
        <v>&gt;</v>
      </c>
      <c r="H171" s="780">
        <f t="shared" si="18"/>
        <v>0.99629971988795496</v>
      </c>
      <c r="I171" s="291">
        <f t="shared" si="18"/>
        <v>0.99629971988795496</v>
      </c>
      <c r="J171" s="292">
        <f t="shared" si="18"/>
        <v>0.99629971988795496</v>
      </c>
      <c r="K171" s="292">
        <f t="shared" si="18"/>
        <v>0.99629971988795496</v>
      </c>
      <c r="L171" s="292">
        <f t="shared" si="18"/>
        <v>0.99629971988795496</v>
      </c>
      <c r="M171" s="292">
        <f t="shared" si="18"/>
        <v>0.99629971988795496</v>
      </c>
      <c r="N171" s="322">
        <f t="shared" si="18"/>
        <v>0.99629971988795496</v>
      </c>
      <c r="O171" s="1199"/>
      <c r="P171" s="323">
        <f t="shared" ref="P171:AB171" si="28">$N22</f>
        <v>0.99629971988795496</v>
      </c>
      <c r="Q171" s="324">
        <f t="shared" si="28"/>
        <v>0.99629971988795496</v>
      </c>
      <c r="R171" s="33">
        <f t="shared" si="28"/>
        <v>0.99629971988795496</v>
      </c>
      <c r="S171" s="32">
        <f t="shared" si="28"/>
        <v>0.99629971988795496</v>
      </c>
      <c r="T171" s="32">
        <f t="shared" si="28"/>
        <v>0.99629971988795496</v>
      </c>
      <c r="U171" s="32">
        <f t="shared" si="28"/>
        <v>0.99629971988795496</v>
      </c>
      <c r="V171" s="32">
        <f t="shared" si="28"/>
        <v>0.99629971988795496</v>
      </c>
      <c r="W171" s="32">
        <f t="shared" si="28"/>
        <v>0.99629971988795496</v>
      </c>
      <c r="X171" s="32">
        <f t="shared" si="28"/>
        <v>0.99629971988795496</v>
      </c>
      <c r="Y171" s="32">
        <f t="shared" si="28"/>
        <v>0.99629971988795496</v>
      </c>
      <c r="Z171" s="325">
        <f t="shared" si="28"/>
        <v>0.99629971988795496</v>
      </c>
      <c r="AA171" s="325">
        <f t="shared" si="28"/>
        <v>0.99629971988795496</v>
      </c>
      <c r="AB171" s="18">
        <f t="shared" si="28"/>
        <v>0.99629971988795496</v>
      </c>
      <c r="AC171" s="9"/>
      <c r="AD171" s="9"/>
    </row>
    <row r="172" spans="3:30" ht="20.100000000000001" customHeight="1">
      <c r="C172" s="13" t="str">
        <f t="shared" si="17"/>
        <v>Exceptional Release  Fert Target</v>
      </c>
      <c r="D172" s="318"/>
      <c r="E172" s="319" t="str">
        <f t="shared" si="24"/>
        <v>#</v>
      </c>
      <c r="F172" s="320" t="str">
        <f t="shared" si="24"/>
        <v>QAM</v>
      </c>
      <c r="G172" s="321" t="str">
        <f t="shared" si="24"/>
        <v>&lt;</v>
      </c>
      <c r="H172" s="780">
        <f t="shared" si="18"/>
        <v>0</v>
      </c>
      <c r="I172" s="291">
        <f t="shared" si="18"/>
        <v>0</v>
      </c>
      <c r="J172" s="292">
        <f t="shared" si="18"/>
        <v>0</v>
      </c>
      <c r="K172" s="292">
        <f t="shared" si="18"/>
        <v>0</v>
      </c>
      <c r="L172" s="292">
        <f t="shared" si="18"/>
        <v>0</v>
      </c>
      <c r="M172" s="292">
        <f t="shared" si="18"/>
        <v>0</v>
      </c>
      <c r="N172" s="322">
        <f t="shared" si="18"/>
        <v>0</v>
      </c>
      <c r="O172" s="1330"/>
      <c r="P172" s="324">
        <f t="shared" ref="P172:AB172" si="29">$N23</f>
        <v>0</v>
      </c>
      <c r="Q172" s="33">
        <f t="shared" si="29"/>
        <v>0</v>
      </c>
      <c r="R172" s="32">
        <f t="shared" si="29"/>
        <v>0</v>
      </c>
      <c r="S172" s="32">
        <f t="shared" si="29"/>
        <v>0</v>
      </c>
      <c r="T172" s="32">
        <f t="shared" si="29"/>
        <v>0</v>
      </c>
      <c r="U172" s="32">
        <f t="shared" si="29"/>
        <v>0</v>
      </c>
      <c r="V172" s="32">
        <f t="shared" si="29"/>
        <v>0</v>
      </c>
      <c r="W172" s="32">
        <f t="shared" si="29"/>
        <v>0</v>
      </c>
      <c r="X172" s="32">
        <f t="shared" si="29"/>
        <v>0</v>
      </c>
      <c r="Y172" s="32">
        <f t="shared" si="29"/>
        <v>0</v>
      </c>
      <c r="Z172" s="325">
        <f t="shared" si="29"/>
        <v>0</v>
      </c>
      <c r="AA172" s="325">
        <f t="shared" si="29"/>
        <v>0</v>
      </c>
      <c r="AB172" s="18">
        <f t="shared" si="29"/>
        <v>0</v>
      </c>
      <c r="AC172" s="18"/>
      <c r="AD172" s="18"/>
    </row>
    <row r="173" spans="3:30" ht="20.100000000000001" customHeight="1">
      <c r="C173" s="13" t="str">
        <f t="shared" si="17"/>
        <v>Number of Defect Reduction Projects Target</v>
      </c>
      <c r="D173" s="318"/>
      <c r="E173" s="319" t="str">
        <f t="shared" si="24"/>
        <v>#</v>
      </c>
      <c r="F173" s="320" t="str">
        <f t="shared" si="24"/>
        <v>QAM</v>
      </c>
      <c r="G173" s="321" t="str">
        <f t="shared" si="24"/>
        <v>&gt;</v>
      </c>
      <c r="H173" s="291">
        <f t="shared" si="18"/>
        <v>6</v>
      </c>
      <c r="I173" s="291">
        <f t="shared" si="18"/>
        <v>6</v>
      </c>
      <c r="J173" s="292">
        <f t="shared" si="18"/>
        <v>6</v>
      </c>
      <c r="K173" s="292">
        <f t="shared" si="18"/>
        <v>6</v>
      </c>
      <c r="L173" s="292">
        <f t="shared" si="18"/>
        <v>6</v>
      </c>
      <c r="M173" s="292">
        <f t="shared" si="18"/>
        <v>6</v>
      </c>
      <c r="N173" s="322">
        <f t="shared" si="18"/>
        <v>6</v>
      </c>
      <c r="O173" s="1330"/>
      <c r="P173" s="324">
        <f t="shared" ref="P173:AB173" si="30">$N24</f>
        <v>6</v>
      </c>
      <c r="Q173" s="33">
        <f t="shared" si="30"/>
        <v>6</v>
      </c>
      <c r="R173" s="32">
        <f t="shared" si="30"/>
        <v>6</v>
      </c>
      <c r="S173" s="32">
        <f t="shared" si="30"/>
        <v>6</v>
      </c>
      <c r="T173" s="32">
        <f t="shared" si="30"/>
        <v>6</v>
      </c>
      <c r="U173" s="32">
        <f t="shared" si="30"/>
        <v>6</v>
      </c>
      <c r="V173" s="32">
        <f t="shared" si="30"/>
        <v>6</v>
      </c>
      <c r="W173" s="32">
        <f t="shared" si="30"/>
        <v>6</v>
      </c>
      <c r="X173" s="32">
        <f t="shared" si="30"/>
        <v>6</v>
      </c>
      <c r="Y173" s="32">
        <f t="shared" si="30"/>
        <v>6</v>
      </c>
      <c r="Z173" s="325">
        <f t="shared" si="30"/>
        <v>6</v>
      </c>
      <c r="AA173" s="325">
        <f t="shared" si="30"/>
        <v>6</v>
      </c>
      <c r="AB173" s="18">
        <f t="shared" si="30"/>
        <v>6</v>
      </c>
      <c r="AC173" s="18"/>
      <c r="AD173" s="18"/>
    </row>
    <row r="174" spans="3:30" ht="20.100000000000001" customHeight="1">
      <c r="C174" s="13" t="str">
        <f t="shared" si="17"/>
        <v>Number of Retail Quality Assessments  Done Target</v>
      </c>
      <c r="D174" s="318"/>
      <c r="E174" s="319" t="str">
        <f t="shared" si="24"/>
        <v>#</v>
      </c>
      <c r="F174" s="320" t="str">
        <f t="shared" si="24"/>
        <v>QAM</v>
      </c>
      <c r="G174" s="321" t="str">
        <f t="shared" si="24"/>
        <v>&gt;</v>
      </c>
      <c r="H174" s="780">
        <f t="shared" ref="H174:N183" si="31">$N25</f>
        <v>8</v>
      </c>
      <c r="I174" s="291">
        <f t="shared" si="31"/>
        <v>8</v>
      </c>
      <c r="J174" s="292">
        <f t="shared" si="31"/>
        <v>8</v>
      </c>
      <c r="K174" s="292">
        <f t="shared" si="31"/>
        <v>8</v>
      </c>
      <c r="L174" s="292">
        <f t="shared" si="31"/>
        <v>8</v>
      </c>
      <c r="M174" s="292">
        <f t="shared" si="31"/>
        <v>8</v>
      </c>
      <c r="N174" s="322">
        <f t="shared" si="31"/>
        <v>8</v>
      </c>
      <c r="O174" s="1199"/>
      <c r="P174" s="323">
        <f t="shared" ref="P174:AB174" si="32">$N25</f>
        <v>8</v>
      </c>
      <c r="Q174" s="324">
        <f t="shared" si="32"/>
        <v>8</v>
      </c>
      <c r="R174" s="33">
        <f t="shared" si="32"/>
        <v>8</v>
      </c>
      <c r="S174" s="32">
        <f t="shared" si="32"/>
        <v>8</v>
      </c>
      <c r="T174" s="32">
        <f t="shared" si="32"/>
        <v>8</v>
      </c>
      <c r="U174" s="32">
        <f t="shared" si="32"/>
        <v>8</v>
      </c>
      <c r="V174" s="32">
        <f t="shared" si="32"/>
        <v>8</v>
      </c>
      <c r="W174" s="32">
        <f t="shared" si="32"/>
        <v>8</v>
      </c>
      <c r="X174" s="32">
        <f t="shared" si="32"/>
        <v>8</v>
      </c>
      <c r="Y174" s="32">
        <f t="shared" si="32"/>
        <v>8</v>
      </c>
      <c r="Z174" s="325">
        <f t="shared" si="32"/>
        <v>8</v>
      </c>
      <c r="AA174" s="325">
        <f t="shared" si="32"/>
        <v>8</v>
      </c>
      <c r="AB174" s="18">
        <f t="shared" si="32"/>
        <v>8</v>
      </c>
      <c r="AC174" s="18"/>
      <c r="AD174" s="18"/>
    </row>
    <row r="175" spans="3:30" ht="20.100000000000001" customHeight="1">
      <c r="C175" s="328" t="str">
        <f t="shared" si="17"/>
        <v>PRODUCTIVITY Target</v>
      </c>
      <c r="D175" s="329"/>
      <c r="E175" s="330" t="s">
        <v>16</v>
      </c>
      <c r="F175" s="331" t="s">
        <v>16</v>
      </c>
      <c r="G175" s="14">
        <v>0</v>
      </c>
      <c r="H175" s="332">
        <f t="shared" si="31"/>
        <v>0</v>
      </c>
      <c r="I175" s="34">
        <f t="shared" si="31"/>
        <v>0</v>
      </c>
      <c r="J175" s="333">
        <f t="shared" si="31"/>
        <v>0</v>
      </c>
      <c r="K175" s="333">
        <f t="shared" si="31"/>
        <v>0</v>
      </c>
      <c r="L175" s="333">
        <f t="shared" si="31"/>
        <v>0</v>
      </c>
      <c r="M175" s="333">
        <f t="shared" si="31"/>
        <v>0</v>
      </c>
      <c r="N175" s="334">
        <f t="shared" si="31"/>
        <v>0</v>
      </c>
      <c r="O175" s="1321"/>
      <c r="P175" s="335">
        <f t="shared" ref="P175:AB175" si="33">$N26</f>
        <v>0</v>
      </c>
      <c r="Q175" s="336">
        <f t="shared" si="33"/>
        <v>0</v>
      </c>
      <c r="R175" s="34">
        <f t="shared" si="33"/>
        <v>0</v>
      </c>
      <c r="S175" s="34">
        <f t="shared" si="33"/>
        <v>0</v>
      </c>
      <c r="T175" s="34">
        <f t="shared" si="33"/>
        <v>0</v>
      </c>
      <c r="U175" s="34">
        <f t="shared" si="33"/>
        <v>0</v>
      </c>
      <c r="V175" s="34">
        <f t="shared" si="33"/>
        <v>0</v>
      </c>
      <c r="W175" s="34">
        <f t="shared" si="33"/>
        <v>0</v>
      </c>
      <c r="X175" s="34">
        <f t="shared" si="33"/>
        <v>0</v>
      </c>
      <c r="Y175" s="34">
        <f t="shared" si="33"/>
        <v>0</v>
      </c>
      <c r="Z175" s="337">
        <f t="shared" si="33"/>
        <v>0</v>
      </c>
      <c r="AA175" s="337">
        <f t="shared" si="33"/>
        <v>0</v>
      </c>
      <c r="AB175" s="14">
        <f t="shared" si="33"/>
        <v>0</v>
      </c>
      <c r="AC175" s="14"/>
      <c r="AD175" s="14"/>
    </row>
    <row r="176" spans="3:30" s="10" customFormat="1" ht="20.100000000000001" customHeight="1">
      <c r="C176" s="7" t="str">
        <f t="shared" si="17"/>
        <v>GFI Score Target</v>
      </c>
      <c r="D176" s="118"/>
      <c r="E176" s="8" t="str">
        <f t="shared" ref="E176:G181" si="34">E27</f>
        <v>Score</v>
      </c>
      <c r="F176" s="326" t="str">
        <f t="shared" si="34"/>
        <v>IPM</v>
      </c>
      <c r="G176" s="297" t="str">
        <f t="shared" si="34"/>
        <v>&gt;</v>
      </c>
      <c r="H176" s="784">
        <f t="shared" si="31"/>
        <v>9.5738888888888898</v>
      </c>
      <c r="I176" s="338">
        <f t="shared" si="31"/>
        <v>9.5738888888888898</v>
      </c>
      <c r="J176" s="339">
        <f t="shared" si="31"/>
        <v>9.5738888888888898</v>
      </c>
      <c r="K176" s="339">
        <f t="shared" si="31"/>
        <v>9.5738888888888898</v>
      </c>
      <c r="L176" s="339">
        <f t="shared" si="31"/>
        <v>9.5738888888888898</v>
      </c>
      <c r="M176" s="339">
        <f t="shared" si="31"/>
        <v>9.5738888888888898</v>
      </c>
      <c r="N176" s="340">
        <f t="shared" si="31"/>
        <v>9.5738888888888898</v>
      </c>
      <c r="O176" s="1336"/>
      <c r="P176" s="35">
        <f t="shared" ref="P176:AB176" si="35">$N27</f>
        <v>9.5738888888888898</v>
      </c>
      <c r="Q176" s="341">
        <f t="shared" si="35"/>
        <v>9.5738888888888898</v>
      </c>
      <c r="R176" s="28">
        <f t="shared" si="35"/>
        <v>9.5738888888888898</v>
      </c>
      <c r="S176" s="35">
        <f t="shared" si="35"/>
        <v>9.5738888888888898</v>
      </c>
      <c r="T176" s="35">
        <f t="shared" si="35"/>
        <v>9.5738888888888898</v>
      </c>
      <c r="U176" s="35">
        <f t="shared" si="35"/>
        <v>9.5738888888888898</v>
      </c>
      <c r="V176" s="35">
        <f t="shared" si="35"/>
        <v>9.5738888888888898</v>
      </c>
      <c r="W176" s="35">
        <f t="shared" si="35"/>
        <v>9.5738888888888898</v>
      </c>
      <c r="X176" s="35">
        <f t="shared" si="35"/>
        <v>9.5738888888888898</v>
      </c>
      <c r="Y176" s="28">
        <f t="shared" si="35"/>
        <v>9.5738888888888898</v>
      </c>
      <c r="Z176" s="295">
        <f t="shared" si="35"/>
        <v>9.5738888888888898</v>
      </c>
      <c r="AA176" s="295">
        <f t="shared" si="35"/>
        <v>9.5738888888888898</v>
      </c>
      <c r="AB176" s="9">
        <f t="shared" si="35"/>
        <v>9.5738888888888898</v>
      </c>
      <c r="AC176" s="9"/>
      <c r="AD176" s="9"/>
    </row>
    <row r="177" spans="3:30" s="10" customFormat="1" ht="20.100000000000001" customHeight="1">
      <c r="C177" s="7" t="str">
        <f t="shared" si="17"/>
        <v>GFI Score:  MANUFACTURING Target</v>
      </c>
      <c r="D177" s="118"/>
      <c r="E177" s="8" t="str">
        <f t="shared" si="34"/>
        <v>Score</v>
      </c>
      <c r="F177" s="326" t="str">
        <f t="shared" si="34"/>
        <v>IPM</v>
      </c>
      <c r="G177" s="297" t="str">
        <f t="shared" si="34"/>
        <v>&gt;</v>
      </c>
      <c r="H177" s="784">
        <f t="shared" si="31"/>
        <v>9.6591666666666658</v>
      </c>
      <c r="I177" s="338">
        <f t="shared" si="31"/>
        <v>9.6591666666666658</v>
      </c>
      <c r="J177" s="339">
        <f t="shared" si="31"/>
        <v>9.6591666666666658</v>
      </c>
      <c r="K177" s="339">
        <f t="shared" si="31"/>
        <v>9.6591666666666658</v>
      </c>
      <c r="L177" s="339">
        <f t="shared" si="31"/>
        <v>9.6591666666666658</v>
      </c>
      <c r="M177" s="339">
        <f t="shared" si="31"/>
        <v>9.6591666666666658</v>
      </c>
      <c r="N177" s="340">
        <f t="shared" si="31"/>
        <v>9.6591666666666658</v>
      </c>
      <c r="O177" s="1336"/>
      <c r="P177" s="35">
        <f t="shared" ref="P177:AB177" si="36">$N28</f>
        <v>9.6591666666666658</v>
      </c>
      <c r="Q177" s="341">
        <f t="shared" si="36"/>
        <v>9.6591666666666658</v>
      </c>
      <c r="R177" s="28">
        <f t="shared" si="36"/>
        <v>9.6591666666666658</v>
      </c>
      <c r="S177" s="35">
        <f t="shared" si="36"/>
        <v>9.6591666666666658</v>
      </c>
      <c r="T177" s="35">
        <f t="shared" si="36"/>
        <v>9.6591666666666658</v>
      </c>
      <c r="U177" s="35">
        <f t="shared" si="36"/>
        <v>9.6591666666666658</v>
      </c>
      <c r="V177" s="35">
        <f t="shared" si="36"/>
        <v>9.6591666666666658</v>
      </c>
      <c r="W177" s="35">
        <f t="shared" si="36"/>
        <v>9.6591666666666658</v>
      </c>
      <c r="X177" s="35">
        <f t="shared" si="36"/>
        <v>9.6591666666666658</v>
      </c>
      <c r="Y177" s="28">
        <f t="shared" si="36"/>
        <v>9.6591666666666658</v>
      </c>
      <c r="Z177" s="295">
        <f t="shared" si="36"/>
        <v>9.6591666666666658</v>
      </c>
      <c r="AA177" s="295">
        <f t="shared" si="36"/>
        <v>9.6591666666666658</v>
      </c>
      <c r="AB177" s="9">
        <f t="shared" si="36"/>
        <v>9.6591666666666658</v>
      </c>
      <c r="AC177" s="9"/>
      <c r="AD177" s="9"/>
    </row>
    <row r="178" spans="3:30" s="10" customFormat="1" ht="20.100000000000001" customHeight="1">
      <c r="C178" s="7" t="str">
        <f t="shared" si="17"/>
        <v>GFI Score:  AMM Target</v>
      </c>
      <c r="D178" s="118"/>
      <c r="E178" s="8" t="str">
        <f t="shared" si="34"/>
        <v>Score</v>
      </c>
      <c r="F178" s="326" t="str">
        <f t="shared" si="34"/>
        <v>IPM</v>
      </c>
      <c r="G178" s="297" t="str">
        <f t="shared" si="34"/>
        <v>&gt;</v>
      </c>
      <c r="H178" s="784">
        <f t="shared" si="31"/>
        <v>9.5158333333333314</v>
      </c>
      <c r="I178" s="338">
        <f t="shared" si="31"/>
        <v>9.5158333333333314</v>
      </c>
      <c r="J178" s="339">
        <f t="shared" si="31"/>
        <v>9.5158333333333314</v>
      </c>
      <c r="K178" s="339">
        <f t="shared" si="31"/>
        <v>9.5158333333333314</v>
      </c>
      <c r="L178" s="339">
        <f t="shared" si="31"/>
        <v>9.5158333333333314</v>
      </c>
      <c r="M178" s="339">
        <f t="shared" si="31"/>
        <v>9.5158333333333314</v>
      </c>
      <c r="N178" s="340">
        <f t="shared" si="31"/>
        <v>9.5158333333333314</v>
      </c>
      <c r="O178" s="1336"/>
      <c r="P178" s="35">
        <f t="shared" ref="P178:AB178" si="37">$N29</f>
        <v>9.5158333333333314</v>
      </c>
      <c r="Q178" s="341">
        <f t="shared" si="37"/>
        <v>9.5158333333333314</v>
      </c>
      <c r="R178" s="28">
        <f t="shared" si="37"/>
        <v>9.5158333333333314</v>
      </c>
      <c r="S178" s="35">
        <f t="shared" si="37"/>
        <v>9.5158333333333314</v>
      </c>
      <c r="T178" s="35">
        <f t="shared" si="37"/>
        <v>9.5158333333333314</v>
      </c>
      <c r="U178" s="35">
        <f t="shared" si="37"/>
        <v>9.5158333333333314</v>
      </c>
      <c r="V178" s="35">
        <f t="shared" si="37"/>
        <v>9.5158333333333314</v>
      </c>
      <c r="W178" s="35">
        <f t="shared" si="37"/>
        <v>9.5158333333333314</v>
      </c>
      <c r="X178" s="35">
        <f t="shared" si="37"/>
        <v>9.5158333333333314</v>
      </c>
      <c r="Y178" s="28">
        <f t="shared" si="37"/>
        <v>9.5158333333333314</v>
      </c>
      <c r="Z178" s="295">
        <f t="shared" si="37"/>
        <v>9.5158333333333314</v>
      </c>
      <c r="AA178" s="295">
        <f t="shared" si="37"/>
        <v>9.5158333333333314</v>
      </c>
      <c r="AB178" s="9">
        <f t="shared" si="37"/>
        <v>9.5158333333333314</v>
      </c>
      <c r="AC178" s="9"/>
      <c r="AD178" s="9"/>
    </row>
    <row r="179" spans="3:30" s="10" customFormat="1" ht="20.100000000000001" customHeight="1">
      <c r="C179" s="7" t="str">
        <f t="shared" si="17"/>
        <v>GFI Score:  QUALITY Target</v>
      </c>
      <c r="D179" s="118"/>
      <c r="E179" s="8" t="str">
        <f t="shared" si="34"/>
        <v>Score</v>
      </c>
      <c r="F179" s="326" t="str">
        <f t="shared" si="34"/>
        <v>IPM</v>
      </c>
      <c r="G179" s="297" t="str">
        <f t="shared" si="34"/>
        <v>&gt;</v>
      </c>
      <c r="H179" s="784">
        <f t="shared" si="31"/>
        <v>9.5500000000000007</v>
      </c>
      <c r="I179" s="338">
        <f t="shared" si="31"/>
        <v>9.5500000000000007</v>
      </c>
      <c r="J179" s="339">
        <f t="shared" si="31"/>
        <v>9.5500000000000007</v>
      </c>
      <c r="K179" s="339">
        <f t="shared" si="31"/>
        <v>9.5500000000000007</v>
      </c>
      <c r="L179" s="339">
        <f t="shared" si="31"/>
        <v>9.5500000000000007</v>
      </c>
      <c r="M179" s="339">
        <f t="shared" si="31"/>
        <v>9.5500000000000007</v>
      </c>
      <c r="N179" s="340">
        <f t="shared" si="31"/>
        <v>9.5500000000000007</v>
      </c>
      <c r="O179" s="1336"/>
      <c r="P179" s="35">
        <f t="shared" ref="P179:AB179" si="38">$N30</f>
        <v>9.5500000000000007</v>
      </c>
      <c r="Q179" s="341">
        <f t="shared" si="38"/>
        <v>9.5500000000000007</v>
      </c>
      <c r="R179" s="28">
        <f t="shared" si="38"/>
        <v>9.5500000000000007</v>
      </c>
      <c r="S179" s="35">
        <f t="shared" si="38"/>
        <v>9.5500000000000007</v>
      </c>
      <c r="T179" s="35">
        <f t="shared" si="38"/>
        <v>9.5500000000000007</v>
      </c>
      <c r="U179" s="35">
        <f t="shared" si="38"/>
        <v>9.5500000000000007</v>
      </c>
      <c r="V179" s="35">
        <f t="shared" si="38"/>
        <v>9.5500000000000007</v>
      </c>
      <c r="W179" s="35">
        <f t="shared" si="38"/>
        <v>9.5500000000000007</v>
      </c>
      <c r="X179" s="35">
        <f t="shared" si="38"/>
        <v>9.5500000000000007</v>
      </c>
      <c r="Y179" s="28">
        <f t="shared" si="38"/>
        <v>9.5500000000000007</v>
      </c>
      <c r="Z179" s="295">
        <f t="shared" si="38"/>
        <v>9.5500000000000007</v>
      </c>
      <c r="AA179" s="295">
        <f t="shared" si="38"/>
        <v>9.5500000000000007</v>
      </c>
      <c r="AB179" s="9">
        <f t="shared" si="38"/>
        <v>9.5500000000000007</v>
      </c>
      <c r="AC179" s="9"/>
      <c r="AD179" s="9"/>
    </row>
    <row r="180" spans="3:30" s="10" customFormat="1" ht="20.100000000000001" customHeight="1">
      <c r="C180" s="7" t="str">
        <f t="shared" si="17"/>
        <v>Asset Intensity  Target</v>
      </c>
      <c r="D180" s="118"/>
      <c r="E180" s="8" t="str">
        <f t="shared" si="34"/>
        <v>%</v>
      </c>
      <c r="F180" s="326" t="str">
        <f t="shared" si="34"/>
        <v>IPM</v>
      </c>
      <c r="G180" s="297" t="str">
        <f t="shared" si="34"/>
        <v>&gt;</v>
      </c>
      <c r="H180" s="784">
        <f t="shared" si="31"/>
        <v>0.83099999999999996</v>
      </c>
      <c r="I180" s="338">
        <f t="shared" si="31"/>
        <v>0.83099999999999996</v>
      </c>
      <c r="J180" s="339">
        <f t="shared" si="31"/>
        <v>0.83099999999999996</v>
      </c>
      <c r="K180" s="339">
        <f t="shared" si="31"/>
        <v>0.83099999999999996</v>
      </c>
      <c r="L180" s="339">
        <f t="shared" si="31"/>
        <v>0.83099999999999996</v>
      </c>
      <c r="M180" s="339">
        <f t="shared" si="31"/>
        <v>0.83099999999999996</v>
      </c>
      <c r="N180" s="340">
        <f t="shared" si="31"/>
        <v>0.83099999999999996</v>
      </c>
      <c r="O180" s="1336"/>
      <c r="P180" s="35">
        <f t="shared" ref="P180:AB180" si="39">$N31</f>
        <v>0.83099999999999996</v>
      </c>
      <c r="Q180" s="341">
        <f t="shared" si="39"/>
        <v>0.83099999999999996</v>
      </c>
      <c r="R180" s="28">
        <f t="shared" si="39"/>
        <v>0.83099999999999996</v>
      </c>
      <c r="S180" s="35">
        <f t="shared" si="39"/>
        <v>0.83099999999999996</v>
      </c>
      <c r="T180" s="35">
        <f t="shared" si="39"/>
        <v>0.83099999999999996</v>
      </c>
      <c r="U180" s="35">
        <f t="shared" si="39"/>
        <v>0.83099999999999996</v>
      </c>
      <c r="V180" s="35">
        <f t="shared" si="39"/>
        <v>0.83099999999999996</v>
      </c>
      <c r="W180" s="35">
        <f t="shared" si="39"/>
        <v>0.83099999999999996</v>
      </c>
      <c r="X180" s="35">
        <f t="shared" si="39"/>
        <v>0.83099999999999996</v>
      </c>
      <c r="Y180" s="28">
        <f t="shared" si="39"/>
        <v>0.83099999999999996</v>
      </c>
      <c r="Z180" s="295">
        <f t="shared" si="39"/>
        <v>0.83099999999999996</v>
      </c>
      <c r="AA180" s="295">
        <f t="shared" si="39"/>
        <v>0.83099999999999996</v>
      </c>
      <c r="AB180" s="9">
        <f t="shared" si="39"/>
        <v>0.83099999999999996</v>
      </c>
      <c r="AC180" s="9"/>
      <c r="AD180" s="9"/>
    </row>
    <row r="181" spans="3:30" s="10" customFormat="1" ht="20.100000000000001" customHeight="1">
      <c r="C181" s="7" t="str">
        <f t="shared" si="17"/>
        <v>Total Factory Productivity Target</v>
      </c>
      <c r="D181" s="118"/>
      <c r="E181" s="8" t="str">
        <f t="shared" si="34"/>
        <v>Ton/Head</v>
      </c>
      <c r="F181" s="326" t="str">
        <f t="shared" si="34"/>
        <v>IPM</v>
      </c>
      <c r="G181" s="297" t="str">
        <f t="shared" si="34"/>
        <v>&gt;</v>
      </c>
      <c r="H181" s="342">
        <f t="shared" si="31"/>
        <v>8.5726322265655739</v>
      </c>
      <c r="I181" s="343">
        <f t="shared" si="31"/>
        <v>8.5726322265655739</v>
      </c>
      <c r="J181" s="344">
        <f t="shared" si="31"/>
        <v>8.5726322265655739</v>
      </c>
      <c r="K181" s="344">
        <f t="shared" si="31"/>
        <v>8.5726322265655739</v>
      </c>
      <c r="L181" s="344">
        <f t="shared" si="31"/>
        <v>8.5726322265655739</v>
      </c>
      <c r="M181" s="344">
        <f t="shared" si="31"/>
        <v>8.5726322265655739</v>
      </c>
      <c r="N181" s="345">
        <f t="shared" si="31"/>
        <v>8.5726322265655739</v>
      </c>
      <c r="O181" s="1332"/>
      <c r="P181" s="346">
        <f t="shared" ref="P181:AB181" si="40">$N32</f>
        <v>8.5726322265655739</v>
      </c>
      <c r="Q181" s="347">
        <f t="shared" si="40"/>
        <v>8.5726322265655739</v>
      </c>
      <c r="R181" s="348">
        <f t="shared" si="40"/>
        <v>8.5726322265655739</v>
      </c>
      <c r="S181" s="348">
        <f t="shared" si="40"/>
        <v>8.5726322265655739</v>
      </c>
      <c r="T181" s="348">
        <f t="shared" si="40"/>
        <v>8.5726322265655739</v>
      </c>
      <c r="U181" s="348">
        <f t="shared" si="40"/>
        <v>8.5726322265655739</v>
      </c>
      <c r="V181" s="348">
        <f t="shared" si="40"/>
        <v>8.5726322265655739</v>
      </c>
      <c r="W181" s="348">
        <f t="shared" si="40"/>
        <v>8.5726322265655739</v>
      </c>
      <c r="X181" s="348">
        <f t="shared" si="40"/>
        <v>8.5726322265655739</v>
      </c>
      <c r="Y181" s="348">
        <f t="shared" si="40"/>
        <v>8.5726322265655739</v>
      </c>
      <c r="Z181" s="295">
        <f t="shared" si="40"/>
        <v>8.5726322265655739</v>
      </c>
      <c r="AA181" s="295">
        <f t="shared" si="40"/>
        <v>8.5726322265655739</v>
      </c>
      <c r="AB181" s="9">
        <f t="shared" si="40"/>
        <v>8.5726322265655739</v>
      </c>
      <c r="AC181" s="9"/>
      <c r="AD181" s="9"/>
    </row>
    <row r="182" spans="3:30" ht="20.100000000000001" customHeight="1">
      <c r="C182" s="349" t="str">
        <f t="shared" si="17"/>
        <v>COST CONTROL Target</v>
      </c>
      <c r="D182" s="350"/>
      <c r="E182" s="351" t="s">
        <v>16</v>
      </c>
      <c r="F182" s="352" t="s">
        <v>16</v>
      </c>
      <c r="G182" s="353" t="s">
        <v>16</v>
      </c>
      <c r="H182" s="783">
        <f t="shared" si="31"/>
        <v>0</v>
      </c>
      <c r="I182" s="36">
        <f t="shared" si="31"/>
        <v>0</v>
      </c>
      <c r="J182" s="354">
        <f t="shared" si="31"/>
        <v>0</v>
      </c>
      <c r="K182" s="354">
        <f t="shared" si="31"/>
        <v>0</v>
      </c>
      <c r="L182" s="354">
        <f t="shared" si="31"/>
        <v>0</v>
      </c>
      <c r="M182" s="354">
        <f t="shared" si="31"/>
        <v>0</v>
      </c>
      <c r="N182" s="355">
        <f t="shared" si="31"/>
        <v>0</v>
      </c>
      <c r="O182" s="1324"/>
      <c r="P182" s="356">
        <f t="shared" ref="P182:AB182" si="41">$N33</f>
        <v>0</v>
      </c>
      <c r="Q182" s="357">
        <f t="shared" si="41"/>
        <v>0</v>
      </c>
      <c r="R182" s="36">
        <f t="shared" si="41"/>
        <v>0</v>
      </c>
      <c r="S182" s="36">
        <f t="shared" si="41"/>
        <v>0</v>
      </c>
      <c r="T182" s="36">
        <f t="shared" si="41"/>
        <v>0</v>
      </c>
      <c r="U182" s="36">
        <f t="shared" si="41"/>
        <v>0</v>
      </c>
      <c r="V182" s="36">
        <f t="shared" si="41"/>
        <v>0</v>
      </c>
      <c r="W182" s="36">
        <f t="shared" si="41"/>
        <v>0</v>
      </c>
      <c r="X182" s="36">
        <f t="shared" si="41"/>
        <v>0</v>
      </c>
      <c r="Y182" s="36">
        <f t="shared" si="41"/>
        <v>0</v>
      </c>
      <c r="Z182" s="358">
        <f t="shared" si="41"/>
        <v>0</v>
      </c>
      <c r="AA182" s="358">
        <f t="shared" si="41"/>
        <v>0</v>
      </c>
      <c r="AB182" s="15">
        <f t="shared" si="41"/>
        <v>0</v>
      </c>
      <c r="AC182" s="15"/>
      <c r="AD182" s="15"/>
    </row>
    <row r="183" spans="3:30" s="10" customFormat="1" ht="20.100000000000001" customHeight="1">
      <c r="C183" s="7" t="str">
        <f t="shared" si="17"/>
        <v>Cost of Production/ton Target</v>
      </c>
      <c r="D183" s="118"/>
      <c r="E183" s="8" t="str">
        <f t="shared" ref="E183:G186" si="42">E34</f>
        <v>KNGN/ Ton</v>
      </c>
      <c r="F183" s="296" t="str">
        <f t="shared" si="42"/>
        <v>FC</v>
      </c>
      <c r="G183" s="359" t="str">
        <f t="shared" si="42"/>
        <v>&lt;</v>
      </c>
      <c r="H183" s="782">
        <f t="shared" si="31"/>
        <v>305.09999999999997</v>
      </c>
      <c r="I183" s="782">
        <f t="shared" si="31"/>
        <v>305.09999999999997</v>
      </c>
      <c r="J183" s="782">
        <f t="shared" si="31"/>
        <v>305.09999999999997</v>
      </c>
      <c r="K183" s="782">
        <f t="shared" si="31"/>
        <v>305.09999999999997</v>
      </c>
      <c r="L183" s="782">
        <f t="shared" si="31"/>
        <v>305.09999999999997</v>
      </c>
      <c r="M183" s="782">
        <f t="shared" si="31"/>
        <v>305.09999999999997</v>
      </c>
      <c r="N183" s="782">
        <f t="shared" si="31"/>
        <v>305.09999999999997</v>
      </c>
      <c r="O183" s="782"/>
      <c r="P183" s="782">
        <f t="shared" ref="P183:AB183" si="43">$N34</f>
        <v>305.09999999999997</v>
      </c>
      <c r="Q183" s="782">
        <f t="shared" si="43"/>
        <v>305.09999999999997</v>
      </c>
      <c r="R183" s="782">
        <f t="shared" si="43"/>
        <v>305.09999999999997</v>
      </c>
      <c r="S183" s="782">
        <f t="shared" si="43"/>
        <v>305.09999999999997</v>
      </c>
      <c r="T183" s="782">
        <f t="shared" si="43"/>
        <v>305.09999999999997</v>
      </c>
      <c r="U183" s="782">
        <f t="shared" si="43"/>
        <v>305.09999999999997</v>
      </c>
      <c r="V183" s="782">
        <f t="shared" si="43"/>
        <v>305.09999999999997</v>
      </c>
      <c r="W183" s="782">
        <f t="shared" si="43"/>
        <v>305.09999999999997</v>
      </c>
      <c r="X183" s="782">
        <f t="shared" si="43"/>
        <v>305.09999999999997</v>
      </c>
      <c r="Y183" s="782">
        <f t="shared" si="43"/>
        <v>305.09999999999997</v>
      </c>
      <c r="Z183" s="782">
        <f t="shared" si="43"/>
        <v>305.09999999999997</v>
      </c>
      <c r="AA183" s="782">
        <f t="shared" si="43"/>
        <v>305.09999999999997</v>
      </c>
      <c r="AB183" s="782">
        <f t="shared" si="43"/>
        <v>305.09999999999997</v>
      </c>
      <c r="AC183" s="9"/>
      <c r="AD183" s="9"/>
    </row>
    <row r="184" spans="3:30" s="10" customFormat="1" ht="19.5" customHeight="1">
      <c r="C184" s="7" t="str">
        <f t="shared" si="17"/>
        <v>Conversion Cost/ton Target</v>
      </c>
      <c r="D184" s="118"/>
      <c r="E184" s="8" t="str">
        <f t="shared" si="42"/>
        <v>KNGN / Ton</v>
      </c>
      <c r="F184" s="296" t="str">
        <f t="shared" si="42"/>
        <v>FC</v>
      </c>
      <c r="G184" s="359" t="str">
        <f t="shared" si="42"/>
        <v>&lt;</v>
      </c>
      <c r="H184" s="782">
        <f t="shared" ref="H184:N191" si="44">$N35</f>
        <v>102.2</v>
      </c>
      <c r="I184" s="782">
        <f t="shared" si="44"/>
        <v>102.2</v>
      </c>
      <c r="J184" s="782">
        <f t="shared" si="44"/>
        <v>102.2</v>
      </c>
      <c r="K184" s="782">
        <f t="shared" si="44"/>
        <v>102.2</v>
      </c>
      <c r="L184" s="782">
        <f t="shared" si="44"/>
        <v>102.2</v>
      </c>
      <c r="M184" s="782">
        <f t="shared" si="44"/>
        <v>102.2</v>
      </c>
      <c r="N184" s="782">
        <f t="shared" si="44"/>
        <v>102.2</v>
      </c>
      <c r="O184" s="782"/>
      <c r="P184" s="782">
        <f t="shared" ref="P184:AB184" si="45">$N35</f>
        <v>102.2</v>
      </c>
      <c r="Q184" s="782">
        <f t="shared" si="45"/>
        <v>102.2</v>
      </c>
      <c r="R184" s="782">
        <f t="shared" si="45"/>
        <v>102.2</v>
      </c>
      <c r="S184" s="782">
        <f t="shared" si="45"/>
        <v>102.2</v>
      </c>
      <c r="T184" s="782">
        <f t="shared" si="45"/>
        <v>102.2</v>
      </c>
      <c r="U184" s="782">
        <f t="shared" si="45"/>
        <v>102.2</v>
      </c>
      <c r="V184" s="782">
        <f t="shared" si="45"/>
        <v>102.2</v>
      </c>
      <c r="W184" s="782">
        <f t="shared" si="45"/>
        <v>102.2</v>
      </c>
      <c r="X184" s="782">
        <f t="shared" si="45"/>
        <v>102.2</v>
      </c>
      <c r="Y184" s="782">
        <f t="shared" si="45"/>
        <v>102.2</v>
      </c>
      <c r="Z184" s="782">
        <f t="shared" si="45"/>
        <v>102.2</v>
      </c>
      <c r="AA184" s="782">
        <f t="shared" si="45"/>
        <v>102.2</v>
      </c>
      <c r="AB184" s="782">
        <f t="shared" si="45"/>
        <v>102.2</v>
      </c>
      <c r="AC184" s="9"/>
      <c r="AD184" s="9"/>
    </row>
    <row r="185" spans="3:30" s="10" customFormat="1" ht="20.100000000000001" customHeight="1">
      <c r="C185" s="7" t="str">
        <f t="shared" si="17"/>
        <v>OPEX Savings Target</v>
      </c>
      <c r="D185" s="118"/>
      <c r="E185" s="8" t="str">
        <f t="shared" si="42"/>
        <v>KNGN</v>
      </c>
      <c r="F185" s="296" t="str">
        <f t="shared" si="42"/>
        <v>IPM</v>
      </c>
      <c r="G185" s="359" t="str">
        <f t="shared" si="42"/>
        <v>&gt;</v>
      </c>
      <c r="H185" s="782">
        <f t="shared" si="44"/>
        <v>256010.00210773473</v>
      </c>
      <c r="I185" s="782">
        <f t="shared" si="44"/>
        <v>256010.00210773473</v>
      </c>
      <c r="J185" s="782">
        <f t="shared" si="44"/>
        <v>256010.00210773473</v>
      </c>
      <c r="K185" s="782">
        <f t="shared" si="44"/>
        <v>256010.00210773473</v>
      </c>
      <c r="L185" s="782">
        <f t="shared" si="44"/>
        <v>256010.00210773473</v>
      </c>
      <c r="M185" s="782">
        <f t="shared" si="44"/>
        <v>256010.00210773473</v>
      </c>
      <c r="N185" s="782">
        <f t="shared" si="44"/>
        <v>256010.00210773473</v>
      </c>
      <c r="O185" s="782"/>
      <c r="P185" s="782">
        <f t="shared" ref="P185:AB185" si="46">$N36</f>
        <v>256010.00210773473</v>
      </c>
      <c r="Q185" s="782">
        <f t="shared" si="46"/>
        <v>256010.00210773473</v>
      </c>
      <c r="R185" s="782">
        <f t="shared" si="46"/>
        <v>256010.00210773473</v>
      </c>
      <c r="S185" s="782">
        <f t="shared" si="46"/>
        <v>256010.00210773473</v>
      </c>
      <c r="T185" s="782">
        <f t="shared" si="46"/>
        <v>256010.00210773473</v>
      </c>
      <c r="U185" s="782">
        <f t="shared" si="46"/>
        <v>256010.00210773473</v>
      </c>
      <c r="V185" s="782">
        <f t="shared" si="46"/>
        <v>256010.00210773473</v>
      </c>
      <c r="W185" s="782">
        <f t="shared" si="46"/>
        <v>256010.00210773473</v>
      </c>
      <c r="X185" s="782">
        <f t="shared" si="46"/>
        <v>256010.00210773473</v>
      </c>
      <c r="Y185" s="782">
        <f t="shared" si="46"/>
        <v>256010.00210773473</v>
      </c>
      <c r="Z185" s="782">
        <f t="shared" si="46"/>
        <v>256010.00210773473</v>
      </c>
      <c r="AA185" s="782">
        <f t="shared" si="46"/>
        <v>256010.00210773473</v>
      </c>
      <c r="AB185" s="782">
        <f t="shared" si="46"/>
        <v>256010.00210773473</v>
      </c>
      <c r="AC185" s="9"/>
      <c r="AD185" s="9"/>
    </row>
    <row r="186" spans="3:30" s="10" customFormat="1" ht="20.100000000000001" customHeight="1">
      <c r="C186" s="7" t="str">
        <f t="shared" si="17"/>
        <v>% OPEX Savings Target</v>
      </c>
      <c r="D186" s="118"/>
      <c r="E186" s="8" t="str">
        <f t="shared" si="42"/>
        <v>%</v>
      </c>
      <c r="F186" s="296" t="str">
        <f t="shared" si="42"/>
        <v>IPM</v>
      </c>
      <c r="G186" s="359" t="str">
        <f t="shared" si="42"/>
        <v>&gt;</v>
      </c>
      <c r="H186" s="782">
        <f t="shared" si="44"/>
        <v>1.8800000000000001E-2</v>
      </c>
      <c r="I186" s="782">
        <f t="shared" si="44"/>
        <v>1.8800000000000001E-2</v>
      </c>
      <c r="J186" s="782">
        <f t="shared" si="44"/>
        <v>1.8800000000000001E-2</v>
      </c>
      <c r="K186" s="782">
        <f t="shared" si="44"/>
        <v>1.8800000000000001E-2</v>
      </c>
      <c r="L186" s="782">
        <f t="shared" si="44"/>
        <v>1.8800000000000001E-2</v>
      </c>
      <c r="M186" s="782">
        <f t="shared" si="44"/>
        <v>1.8800000000000001E-2</v>
      </c>
      <c r="N186" s="782">
        <f t="shared" si="44"/>
        <v>1.8800000000000001E-2</v>
      </c>
      <c r="O186" s="782"/>
      <c r="P186" s="782">
        <f t="shared" ref="P186:AB186" si="47">$N37</f>
        <v>1.8800000000000001E-2</v>
      </c>
      <c r="Q186" s="782">
        <f t="shared" si="47"/>
        <v>1.8800000000000001E-2</v>
      </c>
      <c r="R186" s="782">
        <f t="shared" si="47"/>
        <v>1.8800000000000001E-2</v>
      </c>
      <c r="S186" s="782">
        <f t="shared" si="47"/>
        <v>1.8800000000000001E-2</v>
      </c>
      <c r="T186" s="782">
        <f t="shared" si="47"/>
        <v>1.8800000000000001E-2</v>
      </c>
      <c r="U186" s="782">
        <f t="shared" si="47"/>
        <v>1.8800000000000001E-2</v>
      </c>
      <c r="V186" s="782">
        <f t="shared" si="47"/>
        <v>1.8800000000000001E-2</v>
      </c>
      <c r="W186" s="782">
        <f t="shared" si="47"/>
        <v>1.8800000000000001E-2</v>
      </c>
      <c r="X186" s="782">
        <f t="shared" si="47"/>
        <v>1.8800000000000001E-2</v>
      </c>
      <c r="Y186" s="782">
        <f t="shared" si="47"/>
        <v>1.8800000000000001E-2</v>
      </c>
      <c r="Z186" s="782">
        <f t="shared" si="47"/>
        <v>1.8800000000000001E-2</v>
      </c>
      <c r="AA186" s="782">
        <f t="shared" si="47"/>
        <v>1.8800000000000001E-2</v>
      </c>
      <c r="AB186" s="782">
        <f t="shared" si="47"/>
        <v>1.8800000000000001E-2</v>
      </c>
      <c r="AC186" s="9"/>
      <c r="AD186" s="9"/>
    </row>
    <row r="187" spans="3:30" s="10" customFormat="1" ht="20.100000000000001" customHeight="1">
      <c r="C187" s="7" t="str">
        <f t="shared" si="17"/>
        <v>Controllable Variances Target</v>
      </c>
      <c r="D187" s="118"/>
      <c r="E187" s="8" t="str">
        <f>E38</f>
        <v>KNGN</v>
      </c>
      <c r="F187" s="296" t="str">
        <f t="shared" ref="F187:G190" si="48">F39</f>
        <v>FC</v>
      </c>
      <c r="G187" s="359" t="str">
        <f t="shared" si="48"/>
        <v>+-</v>
      </c>
      <c r="H187" s="782">
        <f t="shared" si="44"/>
        <v>342346</v>
      </c>
      <c r="I187" s="782">
        <f t="shared" si="44"/>
        <v>342346</v>
      </c>
      <c r="J187" s="782">
        <f t="shared" si="44"/>
        <v>342346</v>
      </c>
      <c r="K187" s="782">
        <f t="shared" si="44"/>
        <v>342346</v>
      </c>
      <c r="L187" s="782">
        <f t="shared" si="44"/>
        <v>342346</v>
      </c>
      <c r="M187" s="782">
        <f t="shared" si="44"/>
        <v>342346</v>
      </c>
      <c r="N187" s="782">
        <f t="shared" si="44"/>
        <v>342346</v>
      </c>
      <c r="O187" s="782"/>
      <c r="P187" s="782">
        <f t="shared" ref="P187:AB187" si="49">$N38</f>
        <v>342346</v>
      </c>
      <c r="Q187" s="782">
        <f t="shared" si="49"/>
        <v>342346</v>
      </c>
      <c r="R187" s="782">
        <f t="shared" si="49"/>
        <v>342346</v>
      </c>
      <c r="S187" s="782">
        <f t="shared" si="49"/>
        <v>342346</v>
      </c>
      <c r="T187" s="782">
        <f t="shared" si="49"/>
        <v>342346</v>
      </c>
      <c r="U187" s="782">
        <f t="shared" si="49"/>
        <v>342346</v>
      </c>
      <c r="V187" s="782">
        <f t="shared" si="49"/>
        <v>342346</v>
      </c>
      <c r="W187" s="782">
        <f t="shared" si="49"/>
        <v>342346</v>
      </c>
      <c r="X187" s="782">
        <f t="shared" si="49"/>
        <v>342346</v>
      </c>
      <c r="Y187" s="782">
        <f t="shared" si="49"/>
        <v>342346</v>
      </c>
      <c r="Z187" s="782">
        <f t="shared" si="49"/>
        <v>342346</v>
      </c>
      <c r="AA187" s="782">
        <f t="shared" si="49"/>
        <v>342346</v>
      </c>
      <c r="AB187" s="782">
        <f t="shared" si="49"/>
        <v>342346</v>
      </c>
      <c r="AC187" s="9"/>
      <c r="AD187" s="9"/>
    </row>
    <row r="188" spans="3:30" s="10" customFormat="1" ht="20.100000000000001" customHeight="1">
      <c r="C188" s="7" t="str">
        <f t="shared" si="17"/>
        <v>Material Usage Variance Target</v>
      </c>
      <c r="D188" s="118"/>
      <c r="E188" s="8" t="str">
        <f>E39</f>
        <v>%</v>
      </c>
      <c r="F188" s="296" t="str">
        <f t="shared" si="48"/>
        <v>FC</v>
      </c>
      <c r="G188" s="359" t="str">
        <f t="shared" si="48"/>
        <v>&lt;</v>
      </c>
      <c r="H188" s="782">
        <f t="shared" si="44"/>
        <v>-3.5000000000000001E-3</v>
      </c>
      <c r="I188" s="782">
        <f t="shared" si="44"/>
        <v>-3.5000000000000001E-3</v>
      </c>
      <c r="J188" s="782">
        <f t="shared" si="44"/>
        <v>-3.5000000000000001E-3</v>
      </c>
      <c r="K188" s="782">
        <f t="shared" si="44"/>
        <v>-3.5000000000000001E-3</v>
      </c>
      <c r="L188" s="782">
        <f t="shared" si="44"/>
        <v>-3.5000000000000001E-3</v>
      </c>
      <c r="M188" s="782">
        <f t="shared" si="44"/>
        <v>-3.5000000000000001E-3</v>
      </c>
      <c r="N188" s="782">
        <f t="shared" si="44"/>
        <v>-3.5000000000000001E-3</v>
      </c>
      <c r="O188" s="782"/>
      <c r="P188" s="782">
        <f t="shared" ref="P188:AB188" si="50">$N39</f>
        <v>-3.5000000000000001E-3</v>
      </c>
      <c r="Q188" s="782">
        <f t="shared" si="50"/>
        <v>-3.5000000000000001E-3</v>
      </c>
      <c r="R188" s="782">
        <f t="shared" si="50"/>
        <v>-3.5000000000000001E-3</v>
      </c>
      <c r="S188" s="782">
        <f t="shared" si="50"/>
        <v>-3.5000000000000001E-3</v>
      </c>
      <c r="T188" s="782">
        <f t="shared" si="50"/>
        <v>-3.5000000000000001E-3</v>
      </c>
      <c r="U188" s="782">
        <f t="shared" si="50"/>
        <v>-3.5000000000000001E-3</v>
      </c>
      <c r="V188" s="782">
        <f t="shared" si="50"/>
        <v>-3.5000000000000001E-3</v>
      </c>
      <c r="W188" s="782">
        <f t="shared" si="50"/>
        <v>-3.5000000000000001E-3</v>
      </c>
      <c r="X188" s="782">
        <f t="shared" si="50"/>
        <v>-3.5000000000000001E-3</v>
      </c>
      <c r="Y188" s="782">
        <f t="shared" si="50"/>
        <v>-3.5000000000000001E-3</v>
      </c>
      <c r="Z188" s="782">
        <f t="shared" si="50"/>
        <v>-3.5000000000000001E-3</v>
      </c>
      <c r="AA188" s="782">
        <f t="shared" si="50"/>
        <v>-3.5000000000000001E-3</v>
      </c>
      <c r="AB188" s="782">
        <f t="shared" si="50"/>
        <v>-3.5000000000000001E-3</v>
      </c>
      <c r="AC188" s="9"/>
      <c r="AD188" s="9"/>
    </row>
    <row r="189" spans="3:30" s="10" customFormat="1" ht="20.100000000000001" customHeight="1">
      <c r="C189" s="7" t="str">
        <f t="shared" si="17"/>
        <v>Factory Fixed Overhead Target</v>
      </c>
      <c r="D189" s="118"/>
      <c r="E189" s="8" t="str">
        <f>E40</f>
        <v>KNGN</v>
      </c>
      <c r="F189" s="326" t="str">
        <f t="shared" si="48"/>
        <v>FC</v>
      </c>
      <c r="G189" s="297" t="str">
        <f t="shared" si="48"/>
        <v>&lt;</v>
      </c>
      <c r="H189" s="782">
        <f t="shared" si="44"/>
        <v>2347159.5821900005</v>
      </c>
      <c r="I189" s="782">
        <f t="shared" si="44"/>
        <v>2347159.5821900005</v>
      </c>
      <c r="J189" s="782">
        <f t="shared" si="44"/>
        <v>2347159.5821900005</v>
      </c>
      <c r="K189" s="782">
        <f t="shared" si="44"/>
        <v>2347159.5821900005</v>
      </c>
      <c r="L189" s="782">
        <f t="shared" si="44"/>
        <v>2347159.5821900005</v>
      </c>
      <c r="M189" s="782">
        <f t="shared" si="44"/>
        <v>2347159.5821900005</v>
      </c>
      <c r="N189" s="782">
        <f t="shared" si="44"/>
        <v>2347159.5821900005</v>
      </c>
      <c r="O189" s="782"/>
      <c r="P189" s="782">
        <f t="shared" ref="P189:AB189" si="51">$N40</f>
        <v>2347159.5821900005</v>
      </c>
      <c r="Q189" s="782">
        <f t="shared" si="51"/>
        <v>2347159.5821900005</v>
      </c>
      <c r="R189" s="782">
        <f t="shared" si="51"/>
        <v>2347159.5821900005</v>
      </c>
      <c r="S189" s="782">
        <f t="shared" si="51"/>
        <v>2347159.5821900005</v>
      </c>
      <c r="T189" s="782">
        <f t="shared" si="51"/>
        <v>2347159.5821900005</v>
      </c>
      <c r="U189" s="782">
        <f t="shared" si="51"/>
        <v>2347159.5821900005</v>
      </c>
      <c r="V189" s="782">
        <f t="shared" si="51"/>
        <v>2347159.5821900005</v>
      </c>
      <c r="W189" s="782">
        <f t="shared" si="51"/>
        <v>2347159.5821900005</v>
      </c>
      <c r="X189" s="782">
        <f t="shared" si="51"/>
        <v>2347159.5821900005</v>
      </c>
      <c r="Y189" s="782">
        <f t="shared" si="51"/>
        <v>2347159.5821900005</v>
      </c>
      <c r="Z189" s="782">
        <f t="shared" si="51"/>
        <v>2347159.5821900005</v>
      </c>
      <c r="AA189" s="782">
        <f t="shared" si="51"/>
        <v>2347159.5821900005</v>
      </c>
      <c r="AB189" s="782">
        <f t="shared" si="51"/>
        <v>2347159.5821900005</v>
      </c>
      <c r="AC189" s="9"/>
      <c r="AD189" s="9"/>
    </row>
    <row r="190" spans="3:30" s="10" customFormat="1" ht="20.100000000000001" customHeight="1">
      <c r="C190" s="7" t="str">
        <f t="shared" si="17"/>
        <v>Total Capital Spend  Target</v>
      </c>
      <c r="D190" s="118"/>
      <c r="E190" s="8" t="str">
        <f>E41</f>
        <v>KNGN</v>
      </c>
      <c r="F190" s="326" t="str">
        <f t="shared" si="48"/>
        <v>IPM</v>
      </c>
      <c r="G190" s="297" t="str">
        <f t="shared" si="48"/>
        <v>&lt;</v>
      </c>
      <c r="H190" s="782">
        <f t="shared" si="44"/>
        <v>514577.25699999998</v>
      </c>
      <c r="I190" s="782">
        <f t="shared" si="44"/>
        <v>514577.25699999998</v>
      </c>
      <c r="J190" s="782">
        <f t="shared" si="44"/>
        <v>514577.25699999998</v>
      </c>
      <c r="K190" s="782">
        <f t="shared" si="44"/>
        <v>514577.25699999998</v>
      </c>
      <c r="L190" s="782">
        <f t="shared" si="44"/>
        <v>514577.25699999998</v>
      </c>
      <c r="M190" s="782">
        <f t="shared" si="44"/>
        <v>514577.25699999998</v>
      </c>
      <c r="N190" s="782">
        <f t="shared" si="44"/>
        <v>514577.25699999998</v>
      </c>
      <c r="O190" s="782"/>
      <c r="P190" s="782">
        <f t="shared" ref="P190:AB190" si="52">$N41</f>
        <v>514577.25699999998</v>
      </c>
      <c r="Q190" s="782">
        <f t="shared" si="52"/>
        <v>514577.25699999998</v>
      </c>
      <c r="R190" s="782">
        <f t="shared" si="52"/>
        <v>514577.25699999998</v>
      </c>
      <c r="S190" s="782">
        <f t="shared" si="52"/>
        <v>514577.25699999998</v>
      </c>
      <c r="T190" s="782">
        <f t="shared" si="52"/>
        <v>514577.25699999998</v>
      </c>
      <c r="U190" s="782">
        <f t="shared" si="52"/>
        <v>514577.25699999998</v>
      </c>
      <c r="V190" s="782">
        <f t="shared" si="52"/>
        <v>514577.25699999998</v>
      </c>
      <c r="W190" s="782">
        <f t="shared" si="52"/>
        <v>514577.25699999998</v>
      </c>
      <c r="X190" s="782">
        <f t="shared" si="52"/>
        <v>514577.25699999998</v>
      </c>
      <c r="Y190" s="782">
        <f t="shared" si="52"/>
        <v>514577.25699999998</v>
      </c>
      <c r="Z190" s="782">
        <f t="shared" si="52"/>
        <v>514577.25699999998</v>
      </c>
      <c r="AA190" s="782">
        <f t="shared" si="52"/>
        <v>514577.25699999998</v>
      </c>
      <c r="AB190" s="782">
        <f t="shared" si="52"/>
        <v>514577.25699999998</v>
      </c>
      <c r="AC190" s="9"/>
      <c r="AD190" s="9"/>
    </row>
    <row r="191" spans="3:30" s="10" customFormat="1" ht="20.100000000000001" customHeight="1">
      <c r="C191" s="7" t="str">
        <f t="shared" si="17"/>
        <v>Factory Write off Target</v>
      </c>
      <c r="D191" s="118"/>
      <c r="E191" s="8" t="str">
        <f>E42</f>
        <v>KNGN</v>
      </c>
      <c r="F191" s="326" t="str">
        <f>F44</f>
        <v xml:space="preserve"> </v>
      </c>
      <c r="G191" s="297" t="str">
        <f>G44</f>
        <v xml:space="preserve"> </v>
      </c>
      <c r="H191" s="782">
        <f t="shared" si="44"/>
        <v>21849.322849999997</v>
      </c>
      <c r="I191" s="782">
        <f t="shared" si="44"/>
        <v>21849.322849999997</v>
      </c>
      <c r="J191" s="782">
        <f t="shared" si="44"/>
        <v>21849.322849999997</v>
      </c>
      <c r="K191" s="782">
        <f t="shared" si="44"/>
        <v>21849.322849999997</v>
      </c>
      <c r="L191" s="782">
        <f t="shared" si="44"/>
        <v>21849.322849999997</v>
      </c>
      <c r="M191" s="782">
        <f t="shared" si="44"/>
        <v>21849.322849999997</v>
      </c>
      <c r="N191" s="782">
        <f t="shared" si="44"/>
        <v>21849.322849999997</v>
      </c>
      <c r="O191" s="782"/>
      <c r="P191" s="782">
        <f t="shared" ref="P191:AB191" si="53">$N42</f>
        <v>21849.322849999997</v>
      </c>
      <c r="Q191" s="782">
        <f t="shared" si="53"/>
        <v>21849.322849999997</v>
      </c>
      <c r="R191" s="782">
        <f t="shared" si="53"/>
        <v>21849.322849999997</v>
      </c>
      <c r="S191" s="782">
        <f t="shared" si="53"/>
        <v>21849.322849999997</v>
      </c>
      <c r="T191" s="782">
        <f t="shared" si="53"/>
        <v>21849.322849999997</v>
      </c>
      <c r="U191" s="782">
        <f t="shared" si="53"/>
        <v>21849.322849999997</v>
      </c>
      <c r="V191" s="782">
        <f t="shared" si="53"/>
        <v>21849.322849999997</v>
      </c>
      <c r="W191" s="782">
        <f t="shared" si="53"/>
        <v>21849.322849999997</v>
      </c>
      <c r="X191" s="782">
        <f t="shared" si="53"/>
        <v>21849.322849999997</v>
      </c>
      <c r="Y191" s="782">
        <f t="shared" si="53"/>
        <v>21849.322849999997</v>
      </c>
      <c r="Z191" s="782">
        <f t="shared" si="53"/>
        <v>21849.322849999997</v>
      </c>
      <c r="AA191" s="782">
        <f t="shared" si="53"/>
        <v>21849.322849999997</v>
      </c>
      <c r="AB191" s="782">
        <f t="shared" si="53"/>
        <v>21849.322849999997</v>
      </c>
      <c r="AC191" s="9"/>
      <c r="AD191" s="9"/>
    </row>
    <row r="192" spans="3:30" s="252" customFormat="1" ht="20.100000000000001" customHeight="1">
      <c r="C192" s="360" t="str">
        <f>C44&amp;" Target"</f>
        <v>DELIVERY Target</v>
      </c>
      <c r="D192" s="361"/>
      <c r="E192" s="362" t="s">
        <v>16</v>
      </c>
      <c r="F192" s="363" t="s">
        <v>16</v>
      </c>
      <c r="G192" s="364" t="s">
        <v>16</v>
      </c>
      <c r="H192" s="781">
        <f t="shared" ref="H192:N196" si="54">$N44</f>
        <v>0</v>
      </c>
      <c r="I192" s="37">
        <f t="shared" si="54"/>
        <v>0</v>
      </c>
      <c r="J192" s="365">
        <f t="shared" si="54"/>
        <v>0</v>
      </c>
      <c r="K192" s="365">
        <f t="shared" si="54"/>
        <v>0</v>
      </c>
      <c r="L192" s="365">
        <f t="shared" si="54"/>
        <v>0</v>
      </c>
      <c r="M192" s="365">
        <f t="shared" si="54"/>
        <v>0</v>
      </c>
      <c r="N192" s="366">
        <f t="shared" si="54"/>
        <v>0</v>
      </c>
      <c r="O192" s="1325"/>
      <c r="P192" s="367">
        <f t="shared" ref="P192:AB192" si="55">$N44</f>
        <v>0</v>
      </c>
      <c r="Q192" s="368">
        <f t="shared" si="55"/>
        <v>0</v>
      </c>
      <c r="R192" s="37">
        <f t="shared" si="55"/>
        <v>0</v>
      </c>
      <c r="S192" s="37">
        <f t="shared" si="55"/>
        <v>0</v>
      </c>
      <c r="T192" s="37">
        <f t="shared" si="55"/>
        <v>0</v>
      </c>
      <c r="U192" s="37">
        <f t="shared" si="55"/>
        <v>0</v>
      </c>
      <c r="V192" s="37">
        <f t="shared" si="55"/>
        <v>0</v>
      </c>
      <c r="W192" s="37">
        <f t="shared" si="55"/>
        <v>0</v>
      </c>
      <c r="X192" s="37">
        <f t="shared" si="55"/>
        <v>0</v>
      </c>
      <c r="Y192" s="37">
        <f t="shared" si="55"/>
        <v>0</v>
      </c>
      <c r="Z192" s="369">
        <f t="shared" si="55"/>
        <v>0</v>
      </c>
      <c r="AA192" s="369">
        <f t="shared" si="55"/>
        <v>0</v>
      </c>
      <c r="AB192" s="16">
        <f t="shared" si="55"/>
        <v>0</v>
      </c>
      <c r="AC192" s="16"/>
      <c r="AD192" s="16"/>
    </row>
    <row r="193" spans="3:30" s="10" customFormat="1" ht="20.100000000000001" customHeight="1">
      <c r="C193" s="7" t="str">
        <f>C45&amp;" Target"</f>
        <v>Master Schedule Attainment Target</v>
      </c>
      <c r="D193" s="118"/>
      <c r="E193" s="8" t="str">
        <f t="shared" ref="E193:G195" si="56">E45</f>
        <v>%</v>
      </c>
      <c r="F193" s="326" t="str">
        <f t="shared" si="56"/>
        <v>FSCM</v>
      </c>
      <c r="G193" s="297" t="str">
        <f t="shared" si="56"/>
        <v>&gt;</v>
      </c>
      <c r="H193" s="780">
        <f t="shared" si="54"/>
        <v>0.95699999999999996</v>
      </c>
      <c r="I193" s="291">
        <f t="shared" si="54"/>
        <v>0.95699999999999996</v>
      </c>
      <c r="J193" s="292">
        <f t="shared" si="54"/>
        <v>0.95699999999999996</v>
      </c>
      <c r="K193" s="292">
        <f t="shared" si="54"/>
        <v>0.95699999999999996</v>
      </c>
      <c r="L193" s="292">
        <f t="shared" si="54"/>
        <v>0.95699999999999996</v>
      </c>
      <c r="M193" s="292">
        <f t="shared" si="54"/>
        <v>0.95699999999999996</v>
      </c>
      <c r="N193" s="293">
        <f t="shared" si="54"/>
        <v>0.95699999999999996</v>
      </c>
      <c r="O193" s="1329"/>
      <c r="P193" s="294">
        <f t="shared" ref="P193:AB193" si="57">$N45</f>
        <v>0.95699999999999996</v>
      </c>
      <c r="Q193" s="30">
        <f t="shared" si="57"/>
        <v>0.95699999999999996</v>
      </c>
      <c r="R193" s="28">
        <f t="shared" si="57"/>
        <v>0.95699999999999996</v>
      </c>
      <c r="S193" s="28">
        <f t="shared" si="57"/>
        <v>0.95699999999999996</v>
      </c>
      <c r="T193" s="28">
        <f t="shared" si="57"/>
        <v>0.95699999999999996</v>
      </c>
      <c r="U193" s="28">
        <f t="shared" si="57"/>
        <v>0.95699999999999996</v>
      </c>
      <c r="V193" s="28">
        <f t="shared" si="57"/>
        <v>0.95699999999999996</v>
      </c>
      <c r="W193" s="28">
        <f t="shared" si="57"/>
        <v>0.95699999999999996</v>
      </c>
      <c r="X193" s="28">
        <f t="shared" si="57"/>
        <v>0.95699999999999996</v>
      </c>
      <c r="Y193" s="28">
        <f t="shared" si="57"/>
        <v>0.95699999999999996</v>
      </c>
      <c r="Z193" s="295">
        <f t="shared" si="57"/>
        <v>0.95699999999999996</v>
      </c>
      <c r="AA193" s="295">
        <f t="shared" si="57"/>
        <v>0.95699999999999996</v>
      </c>
      <c r="AB193" s="9">
        <f t="shared" si="57"/>
        <v>0.95699999999999996</v>
      </c>
      <c r="AC193" s="9"/>
      <c r="AD193" s="9"/>
    </row>
    <row r="194" spans="3:30" s="10" customFormat="1" ht="20.100000000000001" customHeight="1" thickBot="1">
      <c r="C194" s="7" t="str">
        <f>C46&amp;" Target"</f>
        <v>Stock Cover - R&amp;P, SF Materials Target</v>
      </c>
      <c r="D194" s="119"/>
      <c r="E194" s="17" t="str">
        <f t="shared" si="56"/>
        <v>Days</v>
      </c>
      <c r="F194" s="370" t="str">
        <f t="shared" si="56"/>
        <v>FSCM</v>
      </c>
      <c r="G194" s="371" t="str">
        <f t="shared" si="56"/>
        <v>&lt;</v>
      </c>
      <c r="H194" s="780">
        <f t="shared" si="54"/>
        <v>22</v>
      </c>
      <c r="I194" s="291">
        <f t="shared" si="54"/>
        <v>22</v>
      </c>
      <c r="J194" s="292">
        <f t="shared" si="54"/>
        <v>22</v>
      </c>
      <c r="K194" s="292">
        <f t="shared" si="54"/>
        <v>22</v>
      </c>
      <c r="L194" s="292">
        <f t="shared" si="54"/>
        <v>22</v>
      </c>
      <c r="M194" s="292">
        <f t="shared" si="54"/>
        <v>22</v>
      </c>
      <c r="N194" s="293">
        <f t="shared" si="54"/>
        <v>22</v>
      </c>
      <c r="O194" s="1329"/>
      <c r="P194" s="294">
        <f t="shared" ref="P194:AB194" si="58">$N46</f>
        <v>22</v>
      </c>
      <c r="Q194" s="30">
        <f t="shared" si="58"/>
        <v>22</v>
      </c>
      <c r="R194" s="28">
        <f t="shared" si="58"/>
        <v>22</v>
      </c>
      <c r="S194" s="28">
        <f t="shared" si="58"/>
        <v>22</v>
      </c>
      <c r="T194" s="28">
        <f t="shared" si="58"/>
        <v>22</v>
      </c>
      <c r="U194" s="28">
        <f t="shared" si="58"/>
        <v>22</v>
      </c>
      <c r="V194" s="28">
        <f t="shared" si="58"/>
        <v>22</v>
      </c>
      <c r="W194" s="28">
        <f t="shared" si="58"/>
        <v>22</v>
      </c>
      <c r="X194" s="28">
        <f t="shared" si="58"/>
        <v>22</v>
      </c>
      <c r="Y194" s="28">
        <f t="shared" si="58"/>
        <v>22</v>
      </c>
      <c r="Z194" s="295">
        <f t="shared" si="58"/>
        <v>22</v>
      </c>
      <c r="AA194" s="295">
        <f t="shared" si="58"/>
        <v>22</v>
      </c>
      <c r="AB194" s="9">
        <f t="shared" si="58"/>
        <v>22</v>
      </c>
      <c r="AC194" s="19"/>
      <c r="AD194" s="19"/>
    </row>
    <row r="195" spans="3:30" s="10" customFormat="1" ht="20.100000000000001" customHeight="1">
      <c r="C195" s="7" t="str">
        <f>C47&amp;" Target"</f>
        <v>Case Fill rate Target</v>
      </c>
      <c r="D195" s="118"/>
      <c r="E195" s="8" t="str">
        <f t="shared" si="56"/>
        <v>%</v>
      </c>
      <c r="F195" s="326" t="str">
        <f t="shared" si="56"/>
        <v>FSCM</v>
      </c>
      <c r="G195" s="297" t="str">
        <f t="shared" si="56"/>
        <v>&gt;</v>
      </c>
      <c r="H195" s="780">
        <f t="shared" si="54"/>
        <v>0.99950000000000006</v>
      </c>
      <c r="I195" s="291">
        <f t="shared" si="54"/>
        <v>0.99950000000000006</v>
      </c>
      <c r="J195" s="292">
        <f t="shared" si="54"/>
        <v>0.99950000000000006</v>
      </c>
      <c r="K195" s="292">
        <f t="shared" si="54"/>
        <v>0.99950000000000006</v>
      </c>
      <c r="L195" s="292">
        <f t="shared" si="54"/>
        <v>0.99950000000000006</v>
      </c>
      <c r="M195" s="292">
        <f t="shared" si="54"/>
        <v>0.99950000000000006</v>
      </c>
      <c r="N195" s="293">
        <f t="shared" si="54"/>
        <v>0.99950000000000006</v>
      </c>
      <c r="O195" s="1329"/>
      <c r="P195" s="294">
        <f t="shared" ref="P195:AB195" si="59">$N47</f>
        <v>0.99950000000000006</v>
      </c>
      <c r="Q195" s="30">
        <f t="shared" si="59"/>
        <v>0.99950000000000006</v>
      </c>
      <c r="R195" s="28">
        <f t="shared" si="59"/>
        <v>0.99950000000000006</v>
      </c>
      <c r="S195" s="28">
        <f t="shared" si="59"/>
        <v>0.99950000000000006</v>
      </c>
      <c r="T195" s="28">
        <f t="shared" si="59"/>
        <v>0.99950000000000006</v>
      </c>
      <c r="U195" s="28">
        <f t="shared" si="59"/>
        <v>0.99950000000000006</v>
      </c>
      <c r="V195" s="28">
        <f t="shared" si="59"/>
        <v>0.99950000000000006</v>
      </c>
      <c r="W195" s="28">
        <f t="shared" si="59"/>
        <v>0.99950000000000006</v>
      </c>
      <c r="X195" s="28">
        <f t="shared" si="59"/>
        <v>0.99950000000000006</v>
      </c>
      <c r="Y195" s="28">
        <f t="shared" si="59"/>
        <v>0.99950000000000006</v>
      </c>
      <c r="Z195" s="295">
        <f t="shared" si="59"/>
        <v>0.99950000000000006</v>
      </c>
      <c r="AA195" s="295">
        <f t="shared" si="59"/>
        <v>0.99950000000000006</v>
      </c>
      <c r="AB195" s="9">
        <f t="shared" si="59"/>
        <v>0.99950000000000006</v>
      </c>
      <c r="AC195" s="9"/>
      <c r="AD195" s="9"/>
    </row>
    <row r="196" spans="3:30" s="252" customFormat="1" ht="20.100000000000001" customHeight="1">
      <c r="C196" s="779" t="str">
        <f>C48&amp;" Target"</f>
        <v>TOTAL PERFORMANCE MANAGEMENT Target</v>
      </c>
      <c r="D196" s="778"/>
      <c r="E196" s="777" t="s">
        <v>16</v>
      </c>
      <c r="F196" s="776" t="s">
        <v>16</v>
      </c>
      <c r="G196" s="775" t="s">
        <v>16</v>
      </c>
      <c r="H196" s="774">
        <f t="shared" si="54"/>
        <v>0</v>
      </c>
      <c r="I196" s="769">
        <f t="shared" si="54"/>
        <v>0</v>
      </c>
      <c r="J196" s="773">
        <f t="shared" si="54"/>
        <v>0</v>
      </c>
      <c r="K196" s="773">
        <f t="shared" si="54"/>
        <v>0</v>
      </c>
      <c r="L196" s="773">
        <f t="shared" si="54"/>
        <v>0</v>
      </c>
      <c r="M196" s="773">
        <f t="shared" si="54"/>
        <v>0</v>
      </c>
      <c r="N196" s="772">
        <f t="shared" si="54"/>
        <v>0</v>
      </c>
      <c r="O196" s="1326"/>
      <c r="P196" s="771">
        <f t="shared" ref="P196:AB196" si="60">$N48</f>
        <v>0</v>
      </c>
      <c r="Q196" s="770">
        <f t="shared" si="60"/>
        <v>0</v>
      </c>
      <c r="R196" s="769">
        <f t="shared" si="60"/>
        <v>0</v>
      </c>
      <c r="S196" s="769">
        <f t="shared" si="60"/>
        <v>0</v>
      </c>
      <c r="T196" s="769">
        <f t="shared" si="60"/>
        <v>0</v>
      </c>
      <c r="U196" s="769">
        <f t="shared" si="60"/>
        <v>0</v>
      </c>
      <c r="V196" s="769">
        <f t="shared" si="60"/>
        <v>0</v>
      </c>
      <c r="W196" s="769">
        <f t="shared" si="60"/>
        <v>0</v>
      </c>
      <c r="X196" s="769">
        <f t="shared" si="60"/>
        <v>0</v>
      </c>
      <c r="Y196" s="769">
        <f t="shared" si="60"/>
        <v>0</v>
      </c>
      <c r="Z196" s="768">
        <f t="shared" si="60"/>
        <v>0</v>
      </c>
      <c r="AA196" s="768">
        <f t="shared" si="60"/>
        <v>0</v>
      </c>
      <c r="AB196" s="767">
        <f t="shared" si="60"/>
        <v>0</v>
      </c>
      <c r="AC196" s="767"/>
      <c r="AD196" s="767"/>
    </row>
    <row r="197" spans="3:30" s="751" customFormat="1" ht="20.100000000000001" customHeight="1">
      <c r="C197" s="766" t="str">
        <f>C53&amp;" Target"</f>
        <v>% UPS reduction on Pilot Lines from Base line Target</v>
      </c>
      <c r="D197" s="765"/>
      <c r="E197" s="764" t="str">
        <f>E52</f>
        <v>Hrs</v>
      </c>
      <c r="F197" s="763" t="str">
        <f>F53</f>
        <v>AM</v>
      </c>
      <c r="G197" s="762" t="str">
        <f>G53</f>
        <v>&gt;</v>
      </c>
      <c r="H197" s="761">
        <f t="shared" ref="H197:N197" si="61">$N53</f>
        <v>0.12921666666666667</v>
      </c>
      <c r="I197" s="760">
        <f t="shared" si="61"/>
        <v>0.12921666666666667</v>
      </c>
      <c r="J197" s="759">
        <f t="shared" si="61"/>
        <v>0.12921666666666667</v>
      </c>
      <c r="K197" s="759">
        <f t="shared" si="61"/>
        <v>0.12921666666666667</v>
      </c>
      <c r="L197" s="759">
        <f t="shared" si="61"/>
        <v>0.12921666666666667</v>
      </c>
      <c r="M197" s="759">
        <f t="shared" si="61"/>
        <v>0.12921666666666667</v>
      </c>
      <c r="N197" s="758">
        <f t="shared" si="61"/>
        <v>0.12921666666666667</v>
      </c>
      <c r="O197" s="1337"/>
      <c r="P197" s="757">
        <f t="shared" ref="P197:AB197" si="62">$N53</f>
        <v>0.12921666666666667</v>
      </c>
      <c r="Q197" s="756">
        <f t="shared" si="62"/>
        <v>0.12921666666666667</v>
      </c>
      <c r="R197" s="755">
        <f t="shared" si="62"/>
        <v>0.12921666666666667</v>
      </c>
      <c r="S197" s="754">
        <f t="shared" si="62"/>
        <v>0.12921666666666667</v>
      </c>
      <c r="T197" s="754">
        <f t="shared" si="62"/>
        <v>0.12921666666666667</v>
      </c>
      <c r="U197" s="754">
        <f t="shared" si="62"/>
        <v>0.12921666666666667</v>
      </c>
      <c r="V197" s="754">
        <f t="shared" si="62"/>
        <v>0.12921666666666667</v>
      </c>
      <c r="W197" s="754">
        <f t="shared" si="62"/>
        <v>0.12921666666666667</v>
      </c>
      <c r="X197" s="754">
        <f t="shared" si="62"/>
        <v>0.12921666666666667</v>
      </c>
      <c r="Y197" s="754">
        <f t="shared" si="62"/>
        <v>0.12921666666666667</v>
      </c>
      <c r="Z197" s="753">
        <f t="shared" si="62"/>
        <v>0.12921666666666667</v>
      </c>
      <c r="AA197" s="753">
        <f t="shared" si="62"/>
        <v>0.12921666666666667</v>
      </c>
      <c r="AB197" s="752">
        <f t="shared" si="62"/>
        <v>0.12921666666666667</v>
      </c>
      <c r="AC197" s="752"/>
      <c r="AD197" s="752"/>
    </row>
    <row r="198" spans="3:30" ht="20.100000000000001" customHeight="1">
      <c r="C198" s="13" t="e">
        <f>#REF!&amp;" Target"</f>
        <v>#REF!</v>
      </c>
      <c r="D198" s="318"/>
      <c r="E198" s="319" t="e">
        <f>#REF!</f>
        <v>#REF!</v>
      </c>
      <c r="F198" s="320" t="e">
        <f>#REF!</f>
        <v>#REF!</v>
      </c>
      <c r="G198" s="321" t="e">
        <f>#REF!</f>
        <v>#REF!</v>
      </c>
      <c r="H198" s="749" t="e">
        <f>#REF!</f>
        <v>#REF!</v>
      </c>
      <c r="I198" s="748" t="e">
        <f>#REF!</f>
        <v>#REF!</v>
      </c>
      <c r="J198" s="747" t="e">
        <f>#REF!</f>
        <v>#REF!</v>
      </c>
      <c r="K198" s="747" t="e">
        <f>#REF!</f>
        <v>#REF!</v>
      </c>
      <c r="L198" s="747" t="e">
        <f>#REF!</f>
        <v>#REF!</v>
      </c>
      <c r="M198" s="747" t="e">
        <f>#REF!</f>
        <v>#REF!</v>
      </c>
      <c r="N198" s="746" t="e">
        <f>#REF!</f>
        <v>#REF!</v>
      </c>
      <c r="O198" s="1333"/>
      <c r="P198" s="745" t="e">
        <f>#REF!</f>
        <v>#REF!</v>
      </c>
      <c r="Q198" s="744" t="e">
        <f>#REF!</f>
        <v>#REF!</v>
      </c>
      <c r="R198" s="743" t="e">
        <f>#REF!</f>
        <v>#REF!</v>
      </c>
      <c r="S198" s="743" t="e">
        <f>#REF!</f>
        <v>#REF!</v>
      </c>
      <c r="T198" s="743" t="e">
        <f>#REF!</f>
        <v>#REF!</v>
      </c>
      <c r="U198" s="743" t="e">
        <f>#REF!</f>
        <v>#REF!</v>
      </c>
      <c r="V198" s="743" t="e">
        <f>#REF!</f>
        <v>#REF!</v>
      </c>
      <c r="W198" s="743" t="e">
        <f>#REF!</f>
        <v>#REF!</v>
      </c>
      <c r="X198" s="743" t="e">
        <f>#REF!</f>
        <v>#REF!</v>
      </c>
      <c r="Y198" s="743" t="e">
        <f>#REF!</f>
        <v>#REF!</v>
      </c>
      <c r="Z198" s="742" t="e">
        <f>#REF!</f>
        <v>#REF!</v>
      </c>
      <c r="AA198" s="742" t="e">
        <f>#REF!</f>
        <v>#REF!</v>
      </c>
      <c r="AB198" s="741" t="e">
        <f>#REF!</f>
        <v>#REF!</v>
      </c>
      <c r="AC198" s="18"/>
      <c r="AD198" s="18"/>
    </row>
    <row r="199" spans="3:30" ht="20.100000000000001" customHeight="1">
      <c r="C199" s="13" t="str">
        <f>C54&amp;" Target"</f>
        <v>% Competency Gap Closure Target</v>
      </c>
      <c r="D199" s="318"/>
      <c r="E199" s="319" t="str">
        <f t="shared" ref="E199:G200" si="63">E54</f>
        <v>%</v>
      </c>
      <c r="F199" s="320" t="str">
        <f t="shared" si="63"/>
        <v>ET</v>
      </c>
      <c r="G199" s="321" t="str">
        <f t="shared" si="63"/>
        <v>&gt;</v>
      </c>
      <c r="H199" s="748">
        <f t="shared" ref="H199:N200" si="64">$N54</f>
        <v>1</v>
      </c>
      <c r="I199" s="748">
        <f t="shared" si="64"/>
        <v>1</v>
      </c>
      <c r="J199" s="747">
        <f t="shared" si="64"/>
        <v>1</v>
      </c>
      <c r="K199" s="747">
        <f t="shared" si="64"/>
        <v>1</v>
      </c>
      <c r="L199" s="747">
        <f t="shared" si="64"/>
        <v>1</v>
      </c>
      <c r="M199" s="747">
        <f t="shared" si="64"/>
        <v>1</v>
      </c>
      <c r="N199" s="746">
        <f t="shared" si="64"/>
        <v>1</v>
      </c>
      <c r="O199" s="1333"/>
      <c r="P199" s="745">
        <f t="shared" ref="P199:AB199" si="65">$N54</f>
        <v>1</v>
      </c>
      <c r="Q199" s="744">
        <f t="shared" si="65"/>
        <v>1</v>
      </c>
      <c r="R199" s="743">
        <f t="shared" si="65"/>
        <v>1</v>
      </c>
      <c r="S199" s="743">
        <f t="shared" si="65"/>
        <v>1</v>
      </c>
      <c r="T199" s="743">
        <f t="shared" si="65"/>
        <v>1</v>
      </c>
      <c r="U199" s="743">
        <f t="shared" si="65"/>
        <v>1</v>
      </c>
      <c r="V199" s="743">
        <f t="shared" si="65"/>
        <v>1</v>
      </c>
      <c r="W199" s="743">
        <f t="shared" si="65"/>
        <v>1</v>
      </c>
      <c r="X199" s="743">
        <f t="shared" si="65"/>
        <v>1</v>
      </c>
      <c r="Y199" s="743">
        <f t="shared" si="65"/>
        <v>1</v>
      </c>
      <c r="Z199" s="742">
        <f t="shared" si="65"/>
        <v>1</v>
      </c>
      <c r="AA199" s="742">
        <f t="shared" si="65"/>
        <v>1</v>
      </c>
      <c r="AB199" s="741">
        <f t="shared" si="65"/>
        <v>1</v>
      </c>
      <c r="AC199" s="18"/>
      <c r="AD199" s="18"/>
    </row>
    <row r="200" spans="3:30" ht="20.100000000000001" customHeight="1">
      <c r="C200" s="13" t="str">
        <f>C55&amp;" Target"</f>
        <v>% Compliance to Roll-Out of Lines  Target</v>
      </c>
      <c r="D200" s="318"/>
      <c r="E200" s="8" t="str">
        <f t="shared" si="63"/>
        <v>%</v>
      </c>
      <c r="F200" s="326" t="str">
        <f t="shared" si="63"/>
        <v>AM</v>
      </c>
      <c r="G200" s="327" t="str">
        <f t="shared" si="63"/>
        <v>&lt;</v>
      </c>
      <c r="H200" s="749">
        <f t="shared" si="64"/>
        <v>0.36799999999999999</v>
      </c>
      <c r="I200" s="748">
        <f t="shared" si="64"/>
        <v>0.36799999999999999</v>
      </c>
      <c r="J200" s="747">
        <f t="shared" si="64"/>
        <v>0.36799999999999999</v>
      </c>
      <c r="K200" s="747">
        <f t="shared" si="64"/>
        <v>0.36799999999999999</v>
      </c>
      <c r="L200" s="747">
        <f t="shared" si="64"/>
        <v>0.36799999999999999</v>
      </c>
      <c r="M200" s="747">
        <f t="shared" si="64"/>
        <v>0.36799999999999999</v>
      </c>
      <c r="N200" s="746">
        <f t="shared" si="64"/>
        <v>0.36799999999999999</v>
      </c>
      <c r="O200" s="1338"/>
      <c r="P200" s="750">
        <f t="shared" ref="P200:AB200" si="66">$N55</f>
        <v>0.36799999999999999</v>
      </c>
      <c r="Q200" s="745">
        <f t="shared" si="66"/>
        <v>0.36799999999999999</v>
      </c>
      <c r="R200" s="744">
        <f t="shared" si="66"/>
        <v>0.36799999999999999</v>
      </c>
      <c r="S200" s="743">
        <f t="shared" si="66"/>
        <v>0.36799999999999999</v>
      </c>
      <c r="T200" s="743">
        <f t="shared" si="66"/>
        <v>0.36799999999999999</v>
      </c>
      <c r="U200" s="743">
        <f t="shared" si="66"/>
        <v>0.36799999999999999</v>
      </c>
      <c r="V200" s="743">
        <f t="shared" si="66"/>
        <v>0.36799999999999999</v>
      </c>
      <c r="W200" s="743">
        <f t="shared" si="66"/>
        <v>0.36799999999999999</v>
      </c>
      <c r="X200" s="743">
        <f t="shared" si="66"/>
        <v>0.36799999999999999</v>
      </c>
      <c r="Y200" s="743">
        <f t="shared" si="66"/>
        <v>0.36799999999999999</v>
      </c>
      <c r="Z200" s="742">
        <f t="shared" si="66"/>
        <v>0.36799999999999999</v>
      </c>
      <c r="AA200" s="742">
        <f t="shared" si="66"/>
        <v>0.36799999999999999</v>
      </c>
      <c r="AB200" s="741">
        <f t="shared" si="66"/>
        <v>0.36799999999999999</v>
      </c>
      <c r="AC200" s="9"/>
      <c r="AD200" s="9"/>
    </row>
    <row r="201" spans="3:30" ht="20.100000000000001" customHeight="1">
      <c r="C201" s="13" t="str">
        <f>C50&amp;" Target"</f>
        <v>AI of lines in TPM (Pilot +Expansions) Target</v>
      </c>
      <c r="D201" s="318"/>
      <c r="E201" s="319" t="str">
        <f>E50</f>
        <v>%</v>
      </c>
      <c r="F201" s="320" t="str">
        <f>F50</f>
        <v>LC</v>
      </c>
      <c r="G201" s="321" t="str">
        <f>G50</f>
        <v>&gt;</v>
      </c>
      <c r="H201" s="749">
        <f t="shared" ref="H201:N201" si="67">$N50</f>
        <v>0.86399999999999999</v>
      </c>
      <c r="I201" s="748">
        <f t="shared" si="67"/>
        <v>0.86399999999999999</v>
      </c>
      <c r="J201" s="747">
        <f t="shared" si="67"/>
        <v>0.86399999999999999</v>
      </c>
      <c r="K201" s="747">
        <f t="shared" si="67"/>
        <v>0.86399999999999999</v>
      </c>
      <c r="L201" s="747">
        <f t="shared" si="67"/>
        <v>0.86399999999999999</v>
      </c>
      <c r="M201" s="747">
        <f t="shared" si="67"/>
        <v>0.86399999999999999</v>
      </c>
      <c r="N201" s="746">
        <f t="shared" si="67"/>
        <v>0.86399999999999999</v>
      </c>
      <c r="O201" s="1333"/>
      <c r="P201" s="745">
        <f t="shared" ref="P201:AB201" si="68">$N50</f>
        <v>0.86399999999999999</v>
      </c>
      <c r="Q201" s="744">
        <f t="shared" si="68"/>
        <v>0.86399999999999999</v>
      </c>
      <c r="R201" s="743">
        <f t="shared" si="68"/>
        <v>0.86399999999999999</v>
      </c>
      <c r="S201" s="743">
        <f t="shared" si="68"/>
        <v>0.86399999999999999</v>
      </c>
      <c r="T201" s="743">
        <f t="shared" si="68"/>
        <v>0.86399999999999999</v>
      </c>
      <c r="U201" s="743">
        <f t="shared" si="68"/>
        <v>0.86399999999999999</v>
      </c>
      <c r="V201" s="743">
        <f t="shared" si="68"/>
        <v>0.86399999999999999</v>
      </c>
      <c r="W201" s="743">
        <f t="shared" si="68"/>
        <v>0.86399999999999999</v>
      </c>
      <c r="X201" s="743">
        <f t="shared" si="68"/>
        <v>0.86399999999999999</v>
      </c>
      <c r="Y201" s="743">
        <f t="shared" si="68"/>
        <v>0.86399999999999999</v>
      </c>
      <c r="Z201" s="742">
        <f t="shared" si="68"/>
        <v>0.86399999999999999</v>
      </c>
      <c r="AA201" s="742">
        <f t="shared" si="68"/>
        <v>0.86399999999999999</v>
      </c>
      <c r="AB201" s="741">
        <f t="shared" si="68"/>
        <v>0.86399999999999999</v>
      </c>
      <c r="AC201" s="18"/>
      <c r="AD201" s="18"/>
    </row>
    <row r="202" spans="3:30" ht="20.100000000000001" customHeight="1">
      <c r="C202" s="13" t="str">
        <f>C43&amp;" Target"</f>
        <v>FI Enabled Savings Target</v>
      </c>
      <c r="D202" s="318"/>
      <c r="E202" s="319" t="str">
        <f>E43</f>
        <v>KNGN</v>
      </c>
      <c r="F202" s="320" t="str">
        <f>F43</f>
        <v>FI</v>
      </c>
      <c r="G202" s="321" t="str">
        <f>G43</f>
        <v>&gt;</v>
      </c>
      <c r="H202" s="748">
        <f t="shared" ref="H202:N202" si="69">$N43</f>
        <v>15625.7271244</v>
      </c>
      <c r="I202" s="748">
        <f t="shared" si="69"/>
        <v>15625.7271244</v>
      </c>
      <c r="J202" s="747">
        <f t="shared" si="69"/>
        <v>15625.7271244</v>
      </c>
      <c r="K202" s="747">
        <f t="shared" si="69"/>
        <v>15625.7271244</v>
      </c>
      <c r="L202" s="747">
        <f t="shared" si="69"/>
        <v>15625.7271244</v>
      </c>
      <c r="M202" s="747">
        <f t="shared" si="69"/>
        <v>15625.7271244</v>
      </c>
      <c r="N202" s="746">
        <f t="shared" si="69"/>
        <v>15625.7271244</v>
      </c>
      <c r="O202" s="1333"/>
      <c r="P202" s="745">
        <f t="shared" ref="P202:AB202" si="70">$N43</f>
        <v>15625.7271244</v>
      </c>
      <c r="Q202" s="744">
        <f t="shared" si="70"/>
        <v>15625.7271244</v>
      </c>
      <c r="R202" s="743">
        <f t="shared" si="70"/>
        <v>15625.7271244</v>
      </c>
      <c r="S202" s="743">
        <f t="shared" si="70"/>
        <v>15625.7271244</v>
      </c>
      <c r="T202" s="743">
        <f t="shared" si="70"/>
        <v>15625.7271244</v>
      </c>
      <c r="U202" s="743">
        <f t="shared" si="70"/>
        <v>15625.7271244</v>
      </c>
      <c r="V202" s="743">
        <f t="shared" si="70"/>
        <v>15625.7271244</v>
      </c>
      <c r="W202" s="743">
        <f t="shared" si="70"/>
        <v>15625.7271244</v>
      </c>
      <c r="X202" s="743">
        <f t="shared" si="70"/>
        <v>15625.7271244</v>
      </c>
      <c r="Y202" s="743">
        <f t="shared" si="70"/>
        <v>15625.7271244</v>
      </c>
      <c r="Z202" s="742">
        <f t="shared" si="70"/>
        <v>15625.7271244</v>
      </c>
      <c r="AA202" s="742">
        <f t="shared" si="70"/>
        <v>15625.7271244</v>
      </c>
      <c r="AB202" s="741">
        <f t="shared" si="70"/>
        <v>15625.7271244</v>
      </c>
      <c r="AC202" s="18"/>
      <c r="AD202" s="18"/>
    </row>
    <row r="203" spans="3:30" ht="20.100000000000001" customHeight="1">
      <c r="C203" s="13" t="str">
        <f>C52&amp;" Target"</f>
        <v>MTBS (Pilot Lines) Target</v>
      </c>
      <c r="D203" s="318"/>
      <c r="E203" s="319" t="e">
        <f>#REF!</f>
        <v>#REF!</v>
      </c>
      <c r="F203" s="320" t="str">
        <f>F52</f>
        <v>AM</v>
      </c>
      <c r="G203" s="321" t="str">
        <f>G52</f>
        <v>&lt;</v>
      </c>
      <c r="H203" s="749">
        <f t="shared" ref="H203:N203" si="71">$N52</f>
        <v>1338.7</v>
      </c>
      <c r="I203" s="748">
        <f t="shared" si="71"/>
        <v>1338.7</v>
      </c>
      <c r="J203" s="747">
        <f t="shared" si="71"/>
        <v>1338.7</v>
      </c>
      <c r="K203" s="747">
        <f t="shared" si="71"/>
        <v>1338.7</v>
      </c>
      <c r="L203" s="747">
        <f t="shared" si="71"/>
        <v>1338.7</v>
      </c>
      <c r="M203" s="747">
        <f t="shared" si="71"/>
        <v>1338.7</v>
      </c>
      <c r="N203" s="746">
        <f t="shared" si="71"/>
        <v>1338.7</v>
      </c>
      <c r="O203" s="744"/>
      <c r="P203" s="743">
        <f t="shared" ref="P203:AB203" si="72">$N52</f>
        <v>1338.7</v>
      </c>
      <c r="Q203" s="745">
        <f t="shared" si="72"/>
        <v>1338.7</v>
      </c>
      <c r="R203" s="744">
        <f t="shared" si="72"/>
        <v>1338.7</v>
      </c>
      <c r="S203" s="743">
        <f t="shared" si="72"/>
        <v>1338.7</v>
      </c>
      <c r="T203" s="743">
        <f t="shared" si="72"/>
        <v>1338.7</v>
      </c>
      <c r="U203" s="743">
        <f t="shared" si="72"/>
        <v>1338.7</v>
      </c>
      <c r="V203" s="743">
        <f t="shared" si="72"/>
        <v>1338.7</v>
      </c>
      <c r="W203" s="743">
        <f t="shared" si="72"/>
        <v>1338.7</v>
      </c>
      <c r="X203" s="743">
        <f t="shared" si="72"/>
        <v>1338.7</v>
      </c>
      <c r="Y203" s="743">
        <f t="shared" si="72"/>
        <v>1338.7</v>
      </c>
      <c r="Z203" s="742">
        <f t="shared" si="72"/>
        <v>1338.7</v>
      </c>
      <c r="AA203" s="742">
        <f t="shared" si="72"/>
        <v>1338.7</v>
      </c>
      <c r="AB203" s="741">
        <f t="shared" si="72"/>
        <v>1338.7</v>
      </c>
      <c r="AC203" s="18"/>
      <c r="AD203" s="18"/>
    </row>
    <row r="204" spans="3:30">
      <c r="C204" s="13" t="e">
        <f>#REF!&amp;" Target"</f>
        <v>#REF!</v>
      </c>
      <c r="D204" s="318"/>
      <c r="E204" s="319" t="e">
        <f>#REF!</f>
        <v>#REF!</v>
      </c>
      <c r="F204" s="320" t="e">
        <f>#REF!</f>
        <v>#REF!</v>
      </c>
      <c r="G204" s="321" t="e">
        <f>#REF!</f>
        <v>#REF!</v>
      </c>
      <c r="H204" s="749" t="e">
        <f>#REF!</f>
        <v>#REF!</v>
      </c>
      <c r="I204" s="748" t="e">
        <f>#REF!</f>
        <v>#REF!</v>
      </c>
      <c r="J204" s="747" t="e">
        <f>#REF!</f>
        <v>#REF!</v>
      </c>
      <c r="K204" s="747" t="e">
        <f>#REF!</f>
        <v>#REF!</v>
      </c>
      <c r="L204" s="747" t="e">
        <f>#REF!</f>
        <v>#REF!</v>
      </c>
      <c r="M204" s="747" t="e">
        <f>#REF!</f>
        <v>#REF!</v>
      </c>
      <c r="N204" s="746" t="e">
        <f>#REF!</f>
        <v>#REF!</v>
      </c>
      <c r="O204" s="744"/>
      <c r="P204" s="743" t="e">
        <f>#REF!</f>
        <v>#REF!</v>
      </c>
      <c r="Q204" s="745" t="e">
        <f>#REF!</f>
        <v>#REF!</v>
      </c>
      <c r="R204" s="744" t="e">
        <f>#REF!</f>
        <v>#REF!</v>
      </c>
      <c r="S204" s="743" t="e">
        <f>#REF!</f>
        <v>#REF!</v>
      </c>
      <c r="T204" s="743" t="e">
        <f>#REF!</f>
        <v>#REF!</v>
      </c>
      <c r="U204" s="743" t="e">
        <f>#REF!</f>
        <v>#REF!</v>
      </c>
      <c r="V204" s="743" t="e">
        <f>#REF!</f>
        <v>#REF!</v>
      </c>
      <c r="W204" s="743" t="e">
        <f>#REF!</f>
        <v>#REF!</v>
      </c>
      <c r="X204" s="743" t="e">
        <f>#REF!</f>
        <v>#REF!</v>
      </c>
      <c r="Y204" s="743" t="e">
        <f>#REF!</f>
        <v>#REF!</v>
      </c>
      <c r="Z204" s="742" t="e">
        <f>#REF!</f>
        <v>#REF!</v>
      </c>
      <c r="AA204" s="742" t="e">
        <f>#REF!</f>
        <v>#REF!</v>
      </c>
      <c r="AB204" s="741" t="e">
        <f>#REF!</f>
        <v>#REF!</v>
      </c>
      <c r="AC204" s="18"/>
      <c r="AD204" s="18"/>
    </row>
  </sheetData>
  <sheetProtection pivotTables="0"/>
  <protectedRanges>
    <protectedRange sqref="N153:AB163 N165:AB182 N192:AB204" name="Target"/>
    <protectedRange sqref="D5:D48" name="leading"/>
    <protectedRange sqref="H5:R12 AD5:AD7 T5:AB26 T31:AB33 T27:AA30 T34:AA35 T37:AA43 AB37 H36:AB36 S45:S47 H15:R26 H31:R35 H27:Q27 H39:R48 H37:R37 N13:N14 P13:R14 P29:R30 H28:O30 P28:Q28 H38:Q38 T44:AB48 AD9:AD55 W49:AB54" name="body"/>
    <protectedRange sqref="C2:D2" name="Title"/>
    <protectedRange sqref="S17:S18 S5:S6 S10:S12 S26:S35 S37:S44 R27:R28 S48" name="body_1"/>
    <protectedRange sqref="S15:S16" name="body_3"/>
    <protectedRange sqref="S13:S14" name="body_5_1"/>
    <protectedRange sqref="S19:S25" name="body_6"/>
    <protectedRange sqref="S7:S9" name="body_4"/>
    <protectedRange sqref="AC5:AC7 AC9:AC12 AC44 AC15:AC26 AC33:AC38 AC46:AC49 AC51:AC54" name="body_2"/>
    <protectedRange sqref="AC13:AC14" name="body_5"/>
    <protectedRange sqref="AC50" name="body_7_1"/>
    <protectedRange sqref="AC8" name="body_8"/>
    <protectedRange sqref="AB27:AB30" name="body_10"/>
    <protectedRange sqref="AB34:AB35 AB38:AB43" name="body_12"/>
    <protectedRange sqref="AC31:AC32" name="body_11"/>
    <protectedRange sqref="AC27:AC30" name="body_13"/>
    <protectedRange sqref="AC39:AC43" name="body_18"/>
    <protectedRange sqref="AC45" name="body_20"/>
    <protectedRange sqref="R38" name="body_9"/>
    <protectedRange sqref="D50" name="leading_1"/>
    <protectedRange sqref="H50:V50" name="body_3_1"/>
    <protectedRange sqref="D53" name="leading_1_1"/>
    <protectedRange sqref="H53:V53" name="body_3_2"/>
    <protectedRange sqref="D52" name="leading_1_2"/>
    <protectedRange sqref="H52:V52" name="body_3_3"/>
    <protectedRange sqref="O54:V54" name="body_3_4"/>
    <protectedRange sqref="D55" name="leading_1_3"/>
    <protectedRange sqref="AC55 H55:X55" name="body_3_5"/>
    <protectedRange sqref="Y55" name="body_13_2_1"/>
    <protectedRange sqref="Z55" name="body_13_3_1"/>
    <protectedRange sqref="AA55" name="body_13_4_1"/>
    <protectedRange sqref="AB55" name="body_13_7_1"/>
    <protectedRange sqref="D49" name="leading_1_4"/>
    <protectedRange sqref="H49:V49" name="body_3_6"/>
    <protectedRange sqref="D51" name="leading_1_5"/>
    <protectedRange sqref="H51:V51" name="body_3_7"/>
  </protectedRanges>
  <mergeCells count="2">
    <mergeCell ref="AA60:AB60"/>
    <mergeCell ref="N80:R80"/>
  </mergeCells>
  <conditionalFormatting sqref="X34:AA34">
    <cfRule type="cellIs" dxfId="5779" priority="2744" stopIfTrue="1" operator="greaterThan">
      <formula>$N$34</formula>
    </cfRule>
    <cfRule type="cellIs" dxfId="5778" priority="2745" stopIfTrue="1" operator="lessThanOrEqual">
      <formula>$N$34</formula>
    </cfRule>
  </conditionalFormatting>
  <conditionalFormatting sqref="X35:AA35">
    <cfRule type="cellIs" dxfId="5777" priority="2748" stopIfTrue="1" operator="greaterThan">
      <formula>$N$35</formula>
    </cfRule>
    <cfRule type="cellIs" dxfId="5776" priority="2749" stopIfTrue="1" operator="lessThanOrEqual">
      <formula>$N$35</formula>
    </cfRule>
  </conditionalFormatting>
  <conditionalFormatting sqref="X39:AA39">
    <cfRule type="cellIs" dxfId="5775" priority="2752" stopIfTrue="1" operator="between">
      <formula>-$N$39</formula>
      <formula>$N$39</formula>
    </cfRule>
    <cfRule type="cellIs" dxfId="5774" priority="2753" stopIfTrue="1" operator="notBetween">
      <formula>-$N$39</formula>
      <formula>$N$39</formula>
    </cfRule>
  </conditionalFormatting>
  <conditionalFormatting sqref="X40:AA40">
    <cfRule type="cellIs" dxfId="5773" priority="2750" stopIfTrue="1" operator="greaterThan">
      <formula>$N$40</formula>
    </cfRule>
    <cfRule type="cellIs" dxfId="5772" priority="2751" stopIfTrue="1" operator="lessThanOrEqual">
      <formula>$N$40</formula>
    </cfRule>
  </conditionalFormatting>
  <conditionalFormatting sqref="X41:AA41">
    <cfRule type="cellIs" dxfId="5771" priority="2742" stopIfTrue="1" operator="greaterThan">
      <formula>$N$41</formula>
    </cfRule>
    <cfRule type="cellIs" dxfId="5770" priority="2743" stopIfTrue="1" operator="lessThanOrEqual">
      <formula>$N$41</formula>
    </cfRule>
  </conditionalFormatting>
  <conditionalFormatting sqref="X13:AB14">
    <cfRule type="cellIs" dxfId="5769" priority="2680" stopIfTrue="1" operator="lessThanOrEqual">
      <formula>$N$13</formula>
    </cfRule>
    <cfRule type="cellIs" dxfId="5768" priority="2681" stopIfTrue="1" operator="greaterThan">
      <formula>$N$13</formula>
    </cfRule>
  </conditionalFormatting>
  <conditionalFormatting sqref="X16:AB16">
    <cfRule type="cellIs" dxfId="5767" priority="2676" stopIfTrue="1" operator="lessThanOrEqual">
      <formula>$N$16</formula>
    </cfRule>
    <cfRule type="cellIs" dxfId="5766" priority="2677" stopIfTrue="1" operator="greaterThan">
      <formula>$N$16</formula>
    </cfRule>
  </conditionalFormatting>
  <conditionalFormatting sqref="T17:AB17">
    <cfRule type="cellIs" dxfId="5765" priority="2674" stopIfTrue="1" operator="greaterThanOrEqual">
      <formula>$N$17</formula>
    </cfRule>
    <cfRule type="cellIs" dxfId="5764" priority="2675" stopIfTrue="1" operator="lessThan">
      <formula>$N$17</formula>
    </cfRule>
  </conditionalFormatting>
  <conditionalFormatting sqref="Z21:AB21">
    <cfRule type="cellIs" dxfId="5763" priority="2672" stopIfTrue="1" operator="lessThanOrEqual">
      <formula>$N$21</formula>
    </cfRule>
    <cfRule type="cellIs" dxfId="5762" priority="2673" stopIfTrue="1" operator="greaterThan">
      <formula>$N$21</formula>
    </cfRule>
  </conditionalFormatting>
  <conditionalFormatting sqref="Z22:AB22">
    <cfRule type="cellIs" dxfId="5761" priority="2670" stopIfTrue="1" operator="lessThan">
      <formula>$N$22</formula>
    </cfRule>
    <cfRule type="cellIs" dxfId="5760" priority="2671" stopIfTrue="1" operator="greaterThanOrEqual">
      <formula>$N$22</formula>
    </cfRule>
  </conditionalFormatting>
  <conditionalFormatting sqref="Z23:AB23">
    <cfRule type="cellIs" dxfId="5759" priority="2668" stopIfTrue="1" operator="lessThanOrEqual">
      <formula>$N$23</formula>
    </cfRule>
    <cfRule type="cellIs" dxfId="5758" priority="2669" stopIfTrue="1" operator="greaterThan">
      <formula>$N$23</formula>
    </cfRule>
  </conditionalFormatting>
  <conditionalFormatting sqref="Z24:AB24">
    <cfRule type="cellIs" dxfId="5757" priority="2666" stopIfTrue="1" operator="lessThan">
      <formula>$N$24</formula>
    </cfRule>
    <cfRule type="cellIs" dxfId="5756" priority="2667" stopIfTrue="1" operator="greaterThanOrEqual">
      <formula>$N$24</formula>
    </cfRule>
  </conditionalFormatting>
  <conditionalFormatting sqref="Z25:AB25">
    <cfRule type="cellIs" dxfId="5755" priority="2728" stopIfTrue="1" operator="greaterThanOrEqual">
      <formula>$N$25</formula>
    </cfRule>
    <cfRule type="cellIs" dxfId="5754" priority="2729" stopIfTrue="1" operator="lessThan">
      <formula>$N$25</formula>
    </cfRule>
  </conditionalFormatting>
  <conditionalFormatting sqref="Z19:AB19">
    <cfRule type="cellIs" dxfId="5753" priority="2664" stopIfTrue="1" operator="lessThanOrEqual">
      <formula>$N$19</formula>
    </cfRule>
    <cfRule type="cellIs" dxfId="5752" priority="2665" stopIfTrue="1" operator="greaterThan">
      <formula>$N$19</formula>
    </cfRule>
  </conditionalFormatting>
  <conditionalFormatting sqref="Z20:AB20">
    <cfRule type="cellIs" dxfId="5751" priority="2662" stopIfTrue="1" operator="lessThan">
      <formula>$N$20</formula>
    </cfRule>
    <cfRule type="cellIs" dxfId="5750" priority="2663" stopIfTrue="1" operator="greaterThanOrEqual">
      <formula>$N$20</formula>
    </cfRule>
  </conditionalFormatting>
  <conditionalFormatting sqref="X43:AA43">
    <cfRule type="cellIs" dxfId="5749" priority="2632" stopIfTrue="1" operator="lessThan">
      <formula>$N$43</formula>
    </cfRule>
    <cfRule type="cellIs" dxfId="5748" priority="2633" stopIfTrue="1" operator="greaterThanOrEqual">
      <formula>$N$43</formula>
    </cfRule>
  </conditionalFormatting>
  <conditionalFormatting sqref="X15:AB15">
    <cfRule type="cellIs" dxfId="5747" priority="2620" stopIfTrue="1" operator="greaterThan">
      <formula>$N$15</formula>
    </cfRule>
    <cfRule type="cellIs" dxfId="5746" priority="2621" stopIfTrue="1" operator="lessThanOrEqual">
      <formula>$N$15</formula>
    </cfRule>
  </conditionalFormatting>
  <conditionalFormatting sqref="X37:AB37">
    <cfRule type="cellIs" dxfId="5745" priority="2736" stopIfTrue="1" operator="greaterThanOrEqual">
      <formula>$N$37</formula>
    </cfRule>
    <cfRule type="cellIs" dxfId="5744" priority="2737" stopIfTrue="1" operator="lessThan">
      <formula>$N$37</formula>
    </cfRule>
  </conditionalFormatting>
  <conditionalFormatting sqref="X36:AB36">
    <cfRule type="cellIs" dxfId="5743" priority="2612" stopIfTrue="1" operator="lessThan">
      <formula>$N$36</formula>
    </cfRule>
    <cfRule type="cellIs" dxfId="5742" priority="2613" stopIfTrue="1" operator="greaterThanOrEqual">
      <formula>$N$36</formula>
    </cfRule>
  </conditionalFormatting>
  <conditionalFormatting sqref="X38:AA38">
    <cfRule type="cellIs" dxfId="5741" priority="2678" stopIfTrue="1" operator="greaterThanOrEqual">
      <formula>$N$38</formula>
    </cfRule>
    <cfRule type="cellIs" dxfId="5740" priority="2679" stopIfTrue="1" operator="lessThan">
      <formula>$N$38</formula>
    </cfRule>
  </conditionalFormatting>
  <conditionalFormatting sqref="X42:AA42">
    <cfRule type="cellIs" dxfId="5739" priority="2740" stopIfTrue="1" operator="greaterThan">
      <formula>$N$42</formula>
    </cfRule>
    <cfRule type="cellIs" dxfId="5738" priority="2741" stopIfTrue="1" operator="lessThanOrEqual">
      <formula>$N$42</formula>
    </cfRule>
  </conditionalFormatting>
  <conditionalFormatting sqref="X13:AB14">
    <cfRule type="containsBlanks" priority="2508" stopIfTrue="1">
      <formula>LEN(TRIM(X13))=0</formula>
    </cfRule>
  </conditionalFormatting>
  <conditionalFormatting sqref="X15:AB15">
    <cfRule type="containsBlanks" priority="2507" stopIfTrue="1">
      <formula>LEN(TRIM(X15))=0</formula>
    </cfRule>
  </conditionalFormatting>
  <conditionalFormatting sqref="X16:AB16">
    <cfRule type="containsBlanks" priority="2506" stopIfTrue="1">
      <formula>LEN(TRIM(X16))=0</formula>
    </cfRule>
  </conditionalFormatting>
  <conditionalFormatting sqref="T17:AB17">
    <cfRule type="containsBlanks" priority="2505" stopIfTrue="1">
      <formula>LEN(TRIM(T17))=0</formula>
    </cfRule>
  </conditionalFormatting>
  <conditionalFormatting sqref="Z19:AB19">
    <cfRule type="containsBlanks" priority="2504" stopIfTrue="1">
      <formula>LEN(TRIM(Z19))=0</formula>
    </cfRule>
  </conditionalFormatting>
  <conditionalFormatting sqref="Z20:AB20">
    <cfRule type="containsBlanks" priority="2503" stopIfTrue="1">
      <formula>LEN(TRIM(Z20))=0</formula>
    </cfRule>
  </conditionalFormatting>
  <conditionalFormatting sqref="Z21:AB21">
    <cfRule type="containsBlanks" priority="2502" stopIfTrue="1">
      <formula>LEN(TRIM(Z21))=0</formula>
    </cfRule>
  </conditionalFormatting>
  <conditionalFormatting sqref="Z22:AB22">
    <cfRule type="containsBlanks" priority="2501" stopIfTrue="1">
      <formula>LEN(TRIM(Z22))=0</formula>
    </cfRule>
  </conditionalFormatting>
  <conditionalFormatting sqref="Z23:AB23">
    <cfRule type="containsBlanks" priority="2500" stopIfTrue="1">
      <formula>LEN(TRIM(Z23))=0</formula>
    </cfRule>
  </conditionalFormatting>
  <conditionalFormatting sqref="Z24:AB24">
    <cfRule type="containsBlanks" priority="2499" stopIfTrue="1">
      <formula>LEN(TRIM(Z24))=0</formula>
    </cfRule>
  </conditionalFormatting>
  <conditionalFormatting sqref="Z25:AB25">
    <cfRule type="containsBlanks" priority="2498" stopIfTrue="1">
      <formula>LEN(TRIM(Z25))=0</formula>
    </cfRule>
  </conditionalFormatting>
  <conditionalFormatting sqref="X34:AA34">
    <cfRule type="containsBlanks" priority="2491" stopIfTrue="1">
      <formula>LEN(TRIM(X34))=0</formula>
    </cfRule>
  </conditionalFormatting>
  <conditionalFormatting sqref="X35:AA35">
    <cfRule type="containsBlanks" priority="2490" stopIfTrue="1">
      <formula>LEN(TRIM(X35))=0</formula>
    </cfRule>
  </conditionalFormatting>
  <conditionalFormatting sqref="X36:AB36">
    <cfRule type="containsBlanks" priority="2489" stopIfTrue="1">
      <formula>LEN(TRIM(X36))=0</formula>
    </cfRule>
  </conditionalFormatting>
  <conditionalFormatting sqref="X37:AB37">
    <cfRule type="containsBlanks" priority="2488" stopIfTrue="1">
      <formula>LEN(TRIM(X37))=0</formula>
    </cfRule>
  </conditionalFormatting>
  <conditionalFormatting sqref="X38:AA38">
    <cfRule type="containsBlanks" priority="2487" stopIfTrue="1">
      <formula>LEN(TRIM(X38))=0</formula>
    </cfRule>
  </conditionalFormatting>
  <conditionalFormatting sqref="X39:AA39">
    <cfRule type="containsBlanks" priority="2486" stopIfTrue="1">
      <formula>LEN(TRIM(X39))=0</formula>
    </cfRule>
  </conditionalFormatting>
  <conditionalFormatting sqref="X40:AA40">
    <cfRule type="containsBlanks" priority="2485" stopIfTrue="1">
      <formula>LEN(TRIM(X40))=0</formula>
    </cfRule>
  </conditionalFormatting>
  <conditionalFormatting sqref="X41:AA41">
    <cfRule type="containsBlanks" priority="2484" stopIfTrue="1">
      <formula>LEN(TRIM(X41))=0</formula>
    </cfRule>
  </conditionalFormatting>
  <conditionalFormatting sqref="X42:AA42">
    <cfRule type="containsBlanks" priority="2483" stopIfTrue="1">
      <formula>LEN(TRIM(X42))=0</formula>
    </cfRule>
  </conditionalFormatting>
  <conditionalFormatting sqref="X43:AA43">
    <cfRule type="containsBlanks" priority="2482" stopIfTrue="1">
      <formula>LEN(TRIM(X43))=0</formula>
    </cfRule>
  </conditionalFormatting>
  <conditionalFormatting sqref="AB39">
    <cfRule type="containsBlanks" priority="2455" stopIfTrue="1">
      <formula>LEN(TRIM(AB39))=0</formula>
    </cfRule>
    <cfRule type="cellIs" dxfId="5737" priority="2458" stopIfTrue="1" operator="between">
      <formula>-$N$39</formula>
      <formula>$N$39</formula>
    </cfRule>
    <cfRule type="cellIs" dxfId="5736" priority="2459" stopIfTrue="1" operator="notBetween">
      <formula>-$N$39</formula>
      <formula>$N$39</formula>
    </cfRule>
  </conditionalFormatting>
  <conditionalFormatting sqref="AB34">
    <cfRule type="containsBlanks" priority="2454" stopIfTrue="1">
      <formula>LEN(TRIM(AB34))=0</formula>
    </cfRule>
    <cfRule type="cellIs" dxfId="5735" priority="2456" stopIfTrue="1" operator="lessThanOrEqual">
      <formula>$N$34</formula>
    </cfRule>
    <cfRule type="cellIs" dxfId="5734" priority="2457" stopIfTrue="1" operator="greaterThan">
      <formula>$N34</formula>
    </cfRule>
  </conditionalFormatting>
  <conditionalFormatting sqref="AB35">
    <cfRule type="containsBlanks" priority="2451" stopIfTrue="1">
      <formula>LEN(TRIM(AB35))=0</formula>
    </cfRule>
    <cfRule type="cellIs" dxfId="5733" priority="2452" stopIfTrue="1" operator="lessThanOrEqual">
      <formula>$N$35</formula>
    </cfRule>
    <cfRule type="cellIs" dxfId="5732" priority="2453" stopIfTrue="1" operator="greaterThan">
      <formula>$N35</formula>
    </cfRule>
  </conditionalFormatting>
  <conditionalFormatting sqref="AB38">
    <cfRule type="containsBlanks" priority="2446" stopIfTrue="1">
      <formula>LEN(TRIM(AB38))=0</formula>
    </cfRule>
    <cfRule type="cellIs" dxfId="5731" priority="2447" stopIfTrue="1" operator="greaterThanOrEqual">
      <formula>$N$38</formula>
    </cfRule>
    <cfRule type="cellIs" dxfId="5730" priority="2448" stopIfTrue="1" operator="lessThan">
      <formula>$N38</formula>
    </cfRule>
  </conditionalFormatting>
  <conditionalFormatting sqref="AB40">
    <cfRule type="containsBlanks" priority="2443" stopIfTrue="1">
      <formula>LEN(TRIM(AB40))=0</formula>
    </cfRule>
    <cfRule type="cellIs" dxfId="5729" priority="2444" stopIfTrue="1" operator="lessThanOrEqual">
      <formula>$N$40</formula>
    </cfRule>
    <cfRule type="cellIs" dxfId="5728" priority="2445" stopIfTrue="1" operator="greaterThan">
      <formula>$N40</formula>
    </cfRule>
  </conditionalFormatting>
  <conditionalFormatting sqref="AB41">
    <cfRule type="containsBlanks" priority="2440" stopIfTrue="1">
      <formula>LEN(TRIM(AB41))=0</formula>
    </cfRule>
    <cfRule type="cellIs" dxfId="5727" priority="2441" stopIfTrue="1" operator="lessThanOrEqual">
      <formula>$N$41</formula>
    </cfRule>
    <cfRule type="cellIs" dxfId="5726" priority="2442" stopIfTrue="1" operator="greaterThan">
      <formula>$N41</formula>
    </cfRule>
  </conditionalFormatting>
  <conditionalFormatting sqref="AB42">
    <cfRule type="containsBlanks" priority="2437" stopIfTrue="1">
      <formula>LEN(TRIM(AB42))=0</formula>
    </cfRule>
    <cfRule type="cellIs" dxfId="5725" priority="2438" stopIfTrue="1" operator="lessThanOrEqual">
      <formula>$N$42</formula>
    </cfRule>
    <cfRule type="cellIs" dxfId="5724" priority="2439" stopIfTrue="1" operator="greaterThan">
      <formula>$N42</formula>
    </cfRule>
  </conditionalFormatting>
  <conditionalFormatting sqref="AB43">
    <cfRule type="containsBlanks" priority="2434" stopIfTrue="1">
      <formula>LEN(TRIM(AB43))=0</formula>
    </cfRule>
    <cfRule type="cellIs" dxfId="5723" priority="2435" stopIfTrue="1" operator="greaterThanOrEqual">
      <formula>$N$43</formula>
    </cfRule>
    <cfRule type="cellIs" dxfId="5722" priority="2436" stopIfTrue="1" operator="lessThan">
      <formula>$N43</formula>
    </cfRule>
  </conditionalFormatting>
  <conditionalFormatting sqref="Q21">
    <cfRule type="containsBlanks" priority="2268" stopIfTrue="1">
      <formula>LEN(TRIM(Q21))=0</formula>
    </cfRule>
  </conditionalFormatting>
  <conditionalFormatting sqref="Q22">
    <cfRule type="containsBlanks" priority="2267" stopIfTrue="1">
      <formula>LEN(TRIM(Q22))=0</formula>
    </cfRule>
  </conditionalFormatting>
  <conditionalFormatting sqref="Q23">
    <cfRule type="containsBlanks" priority="2266" stopIfTrue="1">
      <formula>LEN(TRIM(Q23))=0</formula>
    </cfRule>
  </conditionalFormatting>
  <conditionalFormatting sqref="Q24">
    <cfRule type="containsBlanks" priority="2265" stopIfTrue="1">
      <formula>LEN(TRIM(Q24))=0</formula>
    </cfRule>
  </conditionalFormatting>
  <conditionalFormatting sqref="Q20">
    <cfRule type="containsBlanks" priority="2269" stopIfTrue="1">
      <formula>LEN(TRIM(Q20))=0</formula>
    </cfRule>
  </conditionalFormatting>
  <conditionalFormatting sqref="Q30">
    <cfRule type="containsBlanks" priority="2262" stopIfTrue="1">
      <formula>LEN(TRIM(Q30))=0</formula>
    </cfRule>
    <cfRule type="cellIs" dxfId="5721" priority="2275" stopIfTrue="1" operator="greaterThanOrEqual">
      <formula>$O$30</formula>
    </cfRule>
    <cfRule type="cellIs" dxfId="5720" priority="2276" stopIfTrue="1" operator="lessThan">
      <formula>$O$30</formula>
    </cfRule>
  </conditionalFormatting>
  <conditionalFormatting sqref="Q29">
    <cfRule type="containsBlanks" priority="2263" stopIfTrue="1">
      <formula>LEN(TRIM(Q29))=0</formula>
    </cfRule>
    <cfRule type="cellIs" dxfId="5719" priority="2273" stopIfTrue="1" operator="greaterThanOrEqual">
      <formula>$O$29</formula>
    </cfRule>
    <cfRule type="cellIs" dxfId="5718" priority="2274" stopIfTrue="1" operator="lessThan">
      <formula>$O$29</formula>
    </cfRule>
  </conditionalFormatting>
  <conditionalFormatting sqref="Q27">
    <cfRule type="containsBlanks" priority="2264" stopIfTrue="1">
      <formula>LEN(TRIM(Q27))=0</formula>
    </cfRule>
    <cfRule type="cellIs" dxfId="5717" priority="2293" stopIfTrue="1" operator="greaterThanOrEqual">
      <formula>$O$27</formula>
    </cfRule>
    <cfRule type="cellIs" dxfId="5716" priority="2294" stopIfTrue="1" operator="lessThan">
      <formula>$O$27</formula>
    </cfRule>
  </conditionalFormatting>
  <conditionalFormatting sqref="Q25">
    <cfRule type="containsBlanks" priority="2251" stopIfTrue="1">
      <formula>LEN(TRIM(Q25))=0</formula>
    </cfRule>
    <cfRule type="cellIs" dxfId="5715" priority="2252" stopIfTrue="1" operator="lessThanOrEqual">
      <formula>$O$25</formula>
    </cfRule>
    <cfRule type="cellIs" dxfId="5714" priority="2253" stopIfTrue="1" operator="greaterThan">
      <formula>$O$25</formula>
    </cfRule>
  </conditionalFormatting>
  <conditionalFormatting sqref="Q32">
    <cfRule type="containsBlanks" priority="2248" stopIfTrue="1">
      <formula>LEN(TRIM(Q32))=0</formula>
    </cfRule>
    <cfRule type="cellIs" dxfId="5713" priority="2249" stopIfTrue="1" operator="greaterThanOrEqual">
      <formula>$O$32</formula>
    </cfRule>
    <cfRule type="cellIs" dxfId="5712" priority="2250" stopIfTrue="1" operator="lessThan">
      <formula>$O$32</formula>
    </cfRule>
  </conditionalFormatting>
  <conditionalFormatting sqref="Q5">
    <cfRule type="containsBlanks" priority="2245" stopIfTrue="1">
      <formula>LEN(TRIM(Q5))=0</formula>
    </cfRule>
    <cfRule type="cellIs" dxfId="5711" priority="2246" stopIfTrue="1" operator="lessThanOrEqual">
      <formula>$O5</formula>
    </cfRule>
    <cfRule type="cellIs" dxfId="5710" priority="2247" stopIfTrue="1" operator="greaterThan">
      <formula>$O5</formula>
    </cfRule>
  </conditionalFormatting>
  <conditionalFormatting sqref="Q6">
    <cfRule type="containsBlanks" priority="2242" stopIfTrue="1">
      <formula>LEN(TRIM(Q6))=0</formula>
    </cfRule>
    <cfRule type="cellIs" dxfId="5709" priority="2243" stopIfTrue="1" operator="lessThanOrEqual">
      <formula>$O6</formula>
    </cfRule>
    <cfRule type="cellIs" dxfId="5708" priority="2244" stopIfTrue="1" operator="greaterThan">
      <formula>$O6</formula>
    </cfRule>
  </conditionalFormatting>
  <conditionalFormatting sqref="Q11">
    <cfRule type="containsBlanks" priority="2239" stopIfTrue="1">
      <formula>LEN(TRIM(Q11))=0</formula>
    </cfRule>
    <cfRule type="cellIs" dxfId="5707" priority="2240" stopIfTrue="1" operator="lessThanOrEqual">
      <formula>$O$11</formula>
    </cfRule>
    <cfRule type="cellIs" dxfId="5706" priority="2241" stopIfTrue="1" operator="greaterThan">
      <formula>$O$11</formula>
    </cfRule>
  </conditionalFormatting>
  <conditionalFormatting sqref="Q7">
    <cfRule type="containsBlanks" priority="2233" stopIfTrue="1">
      <formula>LEN(TRIM(Q7))=0</formula>
    </cfRule>
    <cfRule type="cellIs" dxfId="5705" priority="2234" stopIfTrue="1" operator="lessThanOrEqual">
      <formula>$O7</formula>
    </cfRule>
    <cfRule type="cellIs" dxfId="5704" priority="2235" stopIfTrue="1" operator="greaterThan">
      <formula>$O7</formula>
    </cfRule>
  </conditionalFormatting>
  <conditionalFormatting sqref="Q9">
    <cfRule type="containsBlanks" priority="2230" stopIfTrue="1">
      <formula>LEN(TRIM(Q9))=0</formula>
    </cfRule>
    <cfRule type="cellIs" dxfId="5703" priority="2231" stopIfTrue="1" operator="greaterThanOrEqual">
      <formula>$B$9</formula>
    </cfRule>
    <cfRule type="cellIs" dxfId="5702" priority="2232" stopIfTrue="1" operator="lessThan">
      <formula>$B$9</formula>
    </cfRule>
  </conditionalFormatting>
  <conditionalFormatting sqref="Q16">
    <cfRule type="cellIs" dxfId="5701" priority="2228" stopIfTrue="1" operator="lessThanOrEqual">
      <formula>$O$16</formula>
    </cfRule>
    <cfRule type="cellIs" dxfId="5700" priority="2229" stopIfTrue="1" operator="greaterThan">
      <formula>$O$16</formula>
    </cfRule>
  </conditionalFormatting>
  <conditionalFormatting sqref="Q15">
    <cfRule type="cellIs" dxfId="5699" priority="2225" stopIfTrue="1" operator="lessThanOrEqual">
      <formula>$O$15</formula>
    </cfRule>
    <cfRule type="cellIs" dxfId="5698" priority="2226" stopIfTrue="1" operator="greaterThan">
      <formula>$O$15</formula>
    </cfRule>
  </conditionalFormatting>
  <conditionalFormatting sqref="Q13">
    <cfRule type="containsBlanks" priority="2221" stopIfTrue="1">
      <formula>LEN(TRIM(Q13))=0</formula>
    </cfRule>
    <cfRule type="cellIs" dxfId="5697" priority="2222" stopIfTrue="1" operator="lessThanOrEqual">
      <formula>$O$13</formula>
    </cfRule>
    <cfRule type="cellIs" dxfId="5696" priority="2223" stopIfTrue="1" operator="greaterThan">
      <formula>$O$13</formula>
    </cfRule>
  </conditionalFormatting>
  <conditionalFormatting sqref="Q15">
    <cfRule type="containsBlanks" priority="2224" stopIfTrue="1">
      <formula>LEN(TRIM(Q15))=0</formula>
    </cfRule>
  </conditionalFormatting>
  <conditionalFormatting sqref="Q16">
    <cfRule type="containsBlanks" priority="2227" stopIfTrue="1">
      <formula>LEN(TRIM(Q16))=0</formula>
    </cfRule>
  </conditionalFormatting>
  <conditionalFormatting sqref="Q28">
    <cfRule type="containsBlanks" priority="2218" stopIfTrue="1">
      <formula>LEN(TRIM(Q28))=0</formula>
    </cfRule>
    <cfRule type="cellIs" dxfId="5695" priority="2219" stopIfTrue="1" operator="greaterThanOrEqual">
      <formula>$O$28</formula>
    </cfRule>
    <cfRule type="cellIs" dxfId="5694" priority="2220" stopIfTrue="1" operator="lessThan">
      <formula>$O$28</formula>
    </cfRule>
  </conditionalFormatting>
  <conditionalFormatting sqref="Q31">
    <cfRule type="containsBlanks" priority="2215" stopIfTrue="1">
      <formula>LEN(TRIM(Q31))=0</formula>
    </cfRule>
    <cfRule type="cellIs" dxfId="5693" priority="2216" stopIfTrue="1" operator="greaterThanOrEqual">
      <formula>$O$31</formula>
    </cfRule>
    <cfRule type="cellIs" dxfId="5692" priority="2217" stopIfTrue="1" operator="lessThan">
      <formula>$O$31</formula>
    </cfRule>
  </conditionalFormatting>
  <conditionalFormatting sqref="Q34">
    <cfRule type="cellIs" dxfId="5691" priority="2192" stopIfTrue="1" operator="greaterThan">
      <formula>$O$34</formula>
    </cfRule>
    <cfRule type="cellIs" dxfId="5690" priority="2193" stopIfTrue="1" operator="lessThanOrEqual">
      <formula>$O$34</formula>
    </cfRule>
  </conditionalFormatting>
  <conditionalFormatting sqref="Q35">
    <cfRule type="cellIs" dxfId="5689" priority="2191" stopIfTrue="1" operator="lessThanOrEqual">
      <formula>$O$35</formula>
    </cfRule>
  </conditionalFormatting>
  <conditionalFormatting sqref="Q35">
    <cfRule type="cellIs" dxfId="5688" priority="2190" stopIfTrue="1" operator="greaterThan">
      <formula>$O$35</formula>
    </cfRule>
  </conditionalFormatting>
  <conditionalFormatting sqref="Q36">
    <cfRule type="cellIs" dxfId="5687" priority="2189" stopIfTrue="1" operator="greaterThanOrEqual">
      <formula>$O$36</formula>
    </cfRule>
  </conditionalFormatting>
  <conditionalFormatting sqref="Q36">
    <cfRule type="cellIs" dxfId="5686" priority="2188" stopIfTrue="1" operator="lessThan">
      <formula>$O$36</formula>
    </cfRule>
  </conditionalFormatting>
  <conditionalFormatting sqref="Q37">
    <cfRule type="containsBlanks" priority="2183" stopIfTrue="1">
      <formula>LEN(TRIM(Q37))=0</formula>
    </cfRule>
    <cfRule type="cellIs" dxfId="5685" priority="2184" stopIfTrue="1" operator="greaterThanOrEqual">
      <formula>$O$37</formula>
    </cfRule>
    <cfRule type="cellIs" dxfId="5684" priority="2185" stopIfTrue="1" operator="lessThan">
      <formula>$O$37</formula>
    </cfRule>
  </conditionalFormatting>
  <conditionalFormatting sqref="Q40">
    <cfRule type="containsBlanks" priority="2178" stopIfTrue="1">
      <formula>LEN(TRIM(Q40))=0</formula>
    </cfRule>
    <cfRule type="cellIs" dxfId="5683" priority="2179" stopIfTrue="1" operator="lessThanOrEqual">
      <formula>$O$40</formula>
    </cfRule>
    <cfRule type="cellIs" dxfId="5682" priority="2180" stopIfTrue="1" operator="greaterThan">
      <formula>$O$40</formula>
    </cfRule>
  </conditionalFormatting>
  <conditionalFormatting sqref="Q42">
    <cfRule type="containsBlanks" priority="2172" stopIfTrue="1">
      <formula>LEN(TRIM(Q42))=0</formula>
    </cfRule>
    <cfRule type="cellIs" dxfId="5681" priority="2173" stopIfTrue="1" operator="lessThanOrEqual">
      <formula>$O$42</formula>
    </cfRule>
    <cfRule type="cellIs" dxfId="5680" priority="2174" stopIfTrue="1" operator="greaterThan">
      <formula>$O$42</formula>
    </cfRule>
  </conditionalFormatting>
  <conditionalFormatting sqref="Q43">
    <cfRule type="containsBlanks" priority="2166" stopIfTrue="1">
      <formula>LEN(TRIM(Q43))=0</formula>
    </cfRule>
    <cfRule type="cellIs" dxfId="5679" priority="2167" stopIfTrue="1" operator="greaterThanOrEqual">
      <formula>$O$43</formula>
    </cfRule>
    <cfRule type="cellIs" dxfId="5678" priority="2168" stopIfTrue="1" operator="lessThan">
      <formula>$O$43</formula>
    </cfRule>
  </conditionalFormatting>
  <conditionalFormatting sqref="Q8">
    <cfRule type="containsBlanks" priority="2236" stopIfTrue="1">
      <formula>LEN(TRIM(Q8))=0</formula>
    </cfRule>
    <cfRule type="cellIs" dxfId="5677" priority="2237" stopIfTrue="1" operator="lessThanOrEqual">
      <formula>$O$8</formula>
    </cfRule>
    <cfRule type="cellIs" dxfId="5676" priority="2238" stopIfTrue="1" operator="greaterThan">
      <formula>$O$8</formula>
    </cfRule>
  </conditionalFormatting>
  <conditionalFormatting sqref="Q10">
    <cfRule type="containsBlanks" priority="2158" stopIfTrue="1">
      <formula>LEN(TRIM(Q10))=0</formula>
    </cfRule>
    <cfRule type="cellIs" dxfId="5675" priority="2159" stopIfTrue="1" operator="lessThanOrEqual">
      <formula>$O10</formula>
    </cfRule>
    <cfRule type="cellIs" dxfId="5674" priority="2160" stopIfTrue="1" operator="greaterThan">
      <formula>$O10</formula>
    </cfRule>
  </conditionalFormatting>
  <conditionalFormatting sqref="Q19">
    <cfRule type="containsBlanks" priority="2069" stopIfTrue="1">
      <formula>LEN(TRIM(Q19))=0</formula>
    </cfRule>
    <cfRule type="cellIs" dxfId="5673" priority="2070" stopIfTrue="1" operator="equal">
      <formula>0</formula>
    </cfRule>
    <cfRule type="cellIs" dxfId="5672" priority="2071" stopIfTrue="1" operator="greaterThan">
      <formula>0</formula>
    </cfRule>
  </conditionalFormatting>
  <conditionalFormatting sqref="Q39">
    <cfRule type="containsBlanks" priority="2013" stopIfTrue="1">
      <formula>LEN(TRIM(Q39))=0</formula>
    </cfRule>
    <cfRule type="cellIs" dxfId="5671" priority="2014" stopIfTrue="1" operator="between">
      <formula>-$O$39</formula>
      <formula>$O$39</formula>
    </cfRule>
    <cfRule type="cellIs" dxfId="5670" priority="2015" stopIfTrue="1" operator="notBetween">
      <formula>-$O$39</formula>
      <formula>$O$39</formula>
    </cfRule>
  </conditionalFormatting>
  <conditionalFormatting sqref="R5">
    <cfRule type="containsBlanks" priority="1775" stopIfTrue="1">
      <formula>LEN(TRIM(R5))=0</formula>
    </cfRule>
    <cfRule type="cellIs" dxfId="5669" priority="1776" stopIfTrue="1" operator="lessThanOrEqual">
      <formula>$O5</formula>
    </cfRule>
    <cfRule type="cellIs" dxfId="5668" priority="1777" stopIfTrue="1" operator="greaterThan">
      <formula>$O5</formula>
    </cfRule>
  </conditionalFormatting>
  <conditionalFormatting sqref="R6">
    <cfRule type="containsBlanks" priority="1772" stopIfTrue="1">
      <formula>LEN(TRIM(R6))=0</formula>
    </cfRule>
    <cfRule type="cellIs" dxfId="5667" priority="1773" stopIfTrue="1" operator="lessThanOrEqual">
      <formula>$O6</formula>
    </cfRule>
    <cfRule type="cellIs" dxfId="5666" priority="1774" stopIfTrue="1" operator="greaterThan">
      <formula>$O6</formula>
    </cfRule>
  </conditionalFormatting>
  <conditionalFormatting sqref="R11">
    <cfRule type="containsBlanks" priority="1769" stopIfTrue="1">
      <formula>LEN(TRIM(R11))=0</formula>
    </cfRule>
    <cfRule type="cellIs" dxfId="5665" priority="1770" stopIfTrue="1" operator="lessThanOrEqual">
      <formula>$O$11</formula>
    </cfRule>
    <cfRule type="cellIs" dxfId="5664" priority="1771" stopIfTrue="1" operator="greaterThan">
      <formula>$O$11</formula>
    </cfRule>
  </conditionalFormatting>
  <conditionalFormatting sqref="R7">
    <cfRule type="containsBlanks" priority="1763" stopIfTrue="1">
      <formula>LEN(TRIM(R7))=0</formula>
    </cfRule>
    <cfRule type="cellIs" dxfId="5663" priority="1764" stopIfTrue="1" operator="lessThanOrEqual">
      <formula>$O7</formula>
    </cfRule>
    <cfRule type="cellIs" dxfId="5662" priority="1765" stopIfTrue="1" operator="greaterThan">
      <formula>$O7</formula>
    </cfRule>
  </conditionalFormatting>
  <conditionalFormatting sqref="R8">
    <cfRule type="containsBlanks" priority="1766" stopIfTrue="1">
      <formula>LEN(TRIM(R8))=0</formula>
    </cfRule>
    <cfRule type="cellIs" dxfId="5661" priority="1767" stopIfTrue="1" operator="lessThanOrEqual">
      <formula>$O$8</formula>
    </cfRule>
    <cfRule type="cellIs" dxfId="5660" priority="1768" stopIfTrue="1" operator="greaterThan">
      <formula>$O$8</formula>
    </cfRule>
  </conditionalFormatting>
  <conditionalFormatting sqref="R10">
    <cfRule type="containsBlanks" priority="1757" stopIfTrue="1">
      <formula>LEN(TRIM(R10))=0</formula>
    </cfRule>
    <cfRule type="cellIs" dxfId="5659" priority="1758" stopIfTrue="1" operator="lessThanOrEqual">
      <formula>$O10</formula>
    </cfRule>
    <cfRule type="cellIs" dxfId="5658" priority="1759" stopIfTrue="1" operator="greaterThan">
      <formula>$O10</formula>
    </cfRule>
  </conditionalFormatting>
  <conditionalFormatting sqref="S5">
    <cfRule type="containsBlanks" priority="1754" stopIfTrue="1">
      <formula>LEN(TRIM(S5))=0</formula>
    </cfRule>
    <cfRule type="cellIs" dxfId="5657" priority="1755" stopIfTrue="1" operator="lessThanOrEqual">
      <formula>$O5</formula>
    </cfRule>
    <cfRule type="cellIs" dxfId="5656" priority="1756" stopIfTrue="1" operator="greaterThan">
      <formula>$O5</formula>
    </cfRule>
  </conditionalFormatting>
  <conditionalFormatting sqref="S6">
    <cfRule type="containsBlanks" priority="1751" stopIfTrue="1">
      <formula>LEN(TRIM(S6))=0</formula>
    </cfRule>
    <cfRule type="cellIs" dxfId="5655" priority="1752" stopIfTrue="1" operator="lessThanOrEqual">
      <formula>$O6</formula>
    </cfRule>
    <cfRule type="cellIs" dxfId="5654" priority="1753" stopIfTrue="1" operator="greaterThan">
      <formula>$O6</formula>
    </cfRule>
  </conditionalFormatting>
  <conditionalFormatting sqref="S11">
    <cfRule type="containsBlanks" priority="1748" stopIfTrue="1">
      <formula>LEN(TRIM(S11))=0</formula>
    </cfRule>
    <cfRule type="cellIs" dxfId="5653" priority="1749" stopIfTrue="1" operator="lessThanOrEqual">
      <formula>$O$11</formula>
    </cfRule>
    <cfRule type="cellIs" dxfId="5652" priority="1750" stopIfTrue="1" operator="greaterThan">
      <formula>$O$11</formula>
    </cfRule>
  </conditionalFormatting>
  <conditionalFormatting sqref="S7">
    <cfRule type="containsBlanks" priority="1742" stopIfTrue="1">
      <formula>LEN(TRIM(S7))=0</formula>
    </cfRule>
    <cfRule type="cellIs" dxfId="5651" priority="1743" stopIfTrue="1" operator="lessThanOrEqual">
      <formula>$O7</formula>
    </cfRule>
    <cfRule type="cellIs" dxfId="5650" priority="1744" stopIfTrue="1" operator="greaterThan">
      <formula>$O7</formula>
    </cfRule>
  </conditionalFormatting>
  <conditionalFormatting sqref="S8">
    <cfRule type="containsBlanks" priority="1745" stopIfTrue="1">
      <formula>LEN(TRIM(S8))=0</formula>
    </cfRule>
    <cfRule type="cellIs" dxfId="5649" priority="1746" stopIfTrue="1" operator="lessThanOrEqual">
      <formula>$O$8</formula>
    </cfRule>
    <cfRule type="cellIs" dxfId="5648" priority="1747" stopIfTrue="1" operator="greaterThan">
      <formula>$O$8</formula>
    </cfRule>
  </conditionalFormatting>
  <conditionalFormatting sqref="S10">
    <cfRule type="containsBlanks" priority="1736" stopIfTrue="1">
      <formula>LEN(TRIM(S10))=0</formula>
    </cfRule>
    <cfRule type="cellIs" dxfId="5647" priority="1737" stopIfTrue="1" operator="lessThanOrEqual">
      <formula>$O10</formula>
    </cfRule>
    <cfRule type="cellIs" dxfId="5646" priority="1738" stopIfTrue="1" operator="greaterThan">
      <formula>$O10</formula>
    </cfRule>
  </conditionalFormatting>
  <conditionalFormatting sqref="T5">
    <cfRule type="containsBlanks" priority="1733" stopIfTrue="1">
      <formula>LEN(TRIM(T5))=0</formula>
    </cfRule>
    <cfRule type="cellIs" dxfId="5645" priority="1734" stopIfTrue="1" operator="lessThanOrEqual">
      <formula>$O5</formula>
    </cfRule>
    <cfRule type="cellIs" dxfId="5644" priority="1735" stopIfTrue="1" operator="greaterThan">
      <formula>$O5</formula>
    </cfRule>
  </conditionalFormatting>
  <conditionalFormatting sqref="T6">
    <cfRule type="containsBlanks" priority="1730" stopIfTrue="1">
      <formula>LEN(TRIM(T6))=0</formula>
    </cfRule>
    <cfRule type="cellIs" dxfId="5643" priority="1731" stopIfTrue="1" operator="lessThanOrEqual">
      <formula>$O6</formula>
    </cfRule>
    <cfRule type="cellIs" dxfId="5642" priority="1732" stopIfTrue="1" operator="greaterThan">
      <formula>$O6</formula>
    </cfRule>
  </conditionalFormatting>
  <conditionalFormatting sqref="T11">
    <cfRule type="containsBlanks" priority="1727" stopIfTrue="1">
      <formula>LEN(TRIM(T11))=0</formula>
    </cfRule>
    <cfRule type="cellIs" dxfId="5641" priority="1728" stopIfTrue="1" operator="lessThanOrEqual">
      <formula>$O$11</formula>
    </cfRule>
    <cfRule type="cellIs" dxfId="5640" priority="1729" stopIfTrue="1" operator="greaterThan">
      <formula>$O$11</formula>
    </cfRule>
  </conditionalFormatting>
  <conditionalFormatting sqref="T7">
    <cfRule type="containsBlanks" priority="1721" stopIfTrue="1">
      <formula>LEN(TRIM(T7))=0</formula>
    </cfRule>
    <cfRule type="cellIs" dxfId="5639" priority="1722" stopIfTrue="1" operator="lessThanOrEqual">
      <formula>$O7</formula>
    </cfRule>
    <cfRule type="cellIs" dxfId="5638" priority="1723" stopIfTrue="1" operator="greaterThan">
      <formula>$O7</formula>
    </cfRule>
  </conditionalFormatting>
  <conditionalFormatting sqref="T8">
    <cfRule type="containsBlanks" priority="1724" stopIfTrue="1">
      <formula>LEN(TRIM(T8))=0</formula>
    </cfRule>
    <cfRule type="cellIs" dxfId="5637" priority="1725" stopIfTrue="1" operator="lessThanOrEqual">
      <formula>$O$8</formula>
    </cfRule>
    <cfRule type="cellIs" dxfId="5636" priority="1726" stopIfTrue="1" operator="greaterThan">
      <formula>$O$8</formula>
    </cfRule>
  </conditionalFormatting>
  <conditionalFormatting sqref="T10">
    <cfRule type="containsBlanks" priority="1715" stopIfTrue="1">
      <formula>LEN(TRIM(T10))=0</formula>
    </cfRule>
    <cfRule type="cellIs" dxfId="5635" priority="1716" stopIfTrue="1" operator="lessThanOrEqual">
      <formula>$O10</formula>
    </cfRule>
    <cfRule type="cellIs" dxfId="5634" priority="1717" stopIfTrue="1" operator="greaterThan">
      <formula>$O10</formula>
    </cfRule>
  </conditionalFormatting>
  <conditionalFormatting sqref="U5">
    <cfRule type="containsBlanks" priority="1712" stopIfTrue="1">
      <formula>LEN(TRIM(U5))=0</formula>
    </cfRule>
    <cfRule type="cellIs" dxfId="5633" priority="1713" stopIfTrue="1" operator="lessThanOrEqual">
      <formula>$O5</formula>
    </cfRule>
    <cfRule type="cellIs" dxfId="5632" priority="1714" stopIfTrue="1" operator="greaterThan">
      <formula>$O5</formula>
    </cfRule>
  </conditionalFormatting>
  <conditionalFormatting sqref="U6">
    <cfRule type="containsBlanks" priority="1709" stopIfTrue="1">
      <formula>LEN(TRIM(U6))=0</formula>
    </cfRule>
    <cfRule type="cellIs" dxfId="5631" priority="1710" stopIfTrue="1" operator="lessThanOrEqual">
      <formula>$O6</formula>
    </cfRule>
    <cfRule type="cellIs" dxfId="5630" priority="1711" stopIfTrue="1" operator="greaterThan">
      <formula>$O6</formula>
    </cfRule>
  </conditionalFormatting>
  <conditionalFormatting sqref="U11">
    <cfRule type="containsBlanks" priority="1706" stopIfTrue="1">
      <formula>LEN(TRIM(U11))=0</formula>
    </cfRule>
    <cfRule type="cellIs" dxfId="5629" priority="1707" stopIfTrue="1" operator="lessThanOrEqual">
      <formula>$O$11</formula>
    </cfRule>
    <cfRule type="cellIs" dxfId="5628" priority="1708" stopIfTrue="1" operator="greaterThan">
      <formula>$O$11</formula>
    </cfRule>
  </conditionalFormatting>
  <conditionalFormatting sqref="U7">
    <cfRule type="containsBlanks" priority="1700" stopIfTrue="1">
      <formula>LEN(TRIM(U7))=0</formula>
    </cfRule>
    <cfRule type="cellIs" dxfId="5627" priority="1701" stopIfTrue="1" operator="lessThanOrEqual">
      <formula>$O7</formula>
    </cfRule>
    <cfRule type="cellIs" dxfId="5626" priority="1702" stopIfTrue="1" operator="greaterThan">
      <formula>$O7</formula>
    </cfRule>
  </conditionalFormatting>
  <conditionalFormatting sqref="U8">
    <cfRule type="containsBlanks" priority="1703" stopIfTrue="1">
      <formula>LEN(TRIM(U8))=0</formula>
    </cfRule>
    <cfRule type="cellIs" dxfId="5625" priority="1704" stopIfTrue="1" operator="lessThanOrEqual">
      <formula>$O$8</formula>
    </cfRule>
    <cfRule type="cellIs" dxfId="5624" priority="1705" stopIfTrue="1" operator="greaterThan">
      <formula>$O$8</formula>
    </cfRule>
  </conditionalFormatting>
  <conditionalFormatting sqref="U10">
    <cfRule type="containsBlanks" priority="1694" stopIfTrue="1">
      <formula>LEN(TRIM(U10))=0</formula>
    </cfRule>
    <cfRule type="cellIs" dxfId="5623" priority="1695" stopIfTrue="1" operator="lessThanOrEqual">
      <formula>$O10</formula>
    </cfRule>
    <cfRule type="cellIs" dxfId="5622" priority="1696" stopIfTrue="1" operator="greaterThan">
      <formula>$O10</formula>
    </cfRule>
  </conditionalFormatting>
  <conditionalFormatting sqref="V5">
    <cfRule type="containsBlanks" priority="1691" stopIfTrue="1">
      <formula>LEN(TRIM(V5))=0</formula>
    </cfRule>
    <cfRule type="cellIs" dxfId="5621" priority="1692" stopIfTrue="1" operator="lessThanOrEqual">
      <formula>$O5</formula>
    </cfRule>
    <cfRule type="cellIs" dxfId="5620" priority="1693" stopIfTrue="1" operator="greaterThan">
      <formula>$O5</formula>
    </cfRule>
  </conditionalFormatting>
  <conditionalFormatting sqref="V6">
    <cfRule type="containsBlanks" priority="1688" stopIfTrue="1">
      <formula>LEN(TRIM(V6))=0</formula>
    </cfRule>
    <cfRule type="cellIs" dxfId="5619" priority="1689" stopIfTrue="1" operator="lessThanOrEqual">
      <formula>$O6</formula>
    </cfRule>
    <cfRule type="cellIs" dxfId="5618" priority="1690" stopIfTrue="1" operator="greaterThan">
      <formula>$O6</formula>
    </cfRule>
  </conditionalFormatting>
  <conditionalFormatting sqref="V11">
    <cfRule type="containsBlanks" priority="1685" stopIfTrue="1">
      <formula>LEN(TRIM(V11))=0</formula>
    </cfRule>
    <cfRule type="cellIs" dxfId="5617" priority="1686" stopIfTrue="1" operator="lessThanOrEqual">
      <formula>$O$11</formula>
    </cfRule>
    <cfRule type="cellIs" dxfId="5616" priority="1687" stopIfTrue="1" operator="greaterThan">
      <formula>$O$11</formula>
    </cfRule>
  </conditionalFormatting>
  <conditionalFormatting sqref="V7">
    <cfRule type="containsBlanks" priority="1679" stopIfTrue="1">
      <formula>LEN(TRIM(V7))=0</formula>
    </cfRule>
    <cfRule type="cellIs" dxfId="5615" priority="1680" stopIfTrue="1" operator="lessThanOrEqual">
      <formula>$O7</formula>
    </cfRule>
    <cfRule type="cellIs" dxfId="5614" priority="1681" stopIfTrue="1" operator="greaterThan">
      <formula>$O7</formula>
    </cfRule>
  </conditionalFormatting>
  <conditionalFormatting sqref="V8">
    <cfRule type="containsBlanks" priority="1682" stopIfTrue="1">
      <formula>LEN(TRIM(V8))=0</formula>
    </cfRule>
    <cfRule type="cellIs" dxfId="5613" priority="1683" stopIfTrue="1" operator="lessThanOrEqual">
      <formula>$O$8</formula>
    </cfRule>
    <cfRule type="cellIs" dxfId="5612" priority="1684" stopIfTrue="1" operator="greaterThan">
      <formula>$O$8</formula>
    </cfRule>
  </conditionalFormatting>
  <conditionalFormatting sqref="V10">
    <cfRule type="containsBlanks" priority="1673" stopIfTrue="1">
      <formula>LEN(TRIM(V10))=0</formula>
    </cfRule>
    <cfRule type="cellIs" dxfId="5611" priority="1674" stopIfTrue="1" operator="lessThanOrEqual">
      <formula>$O10</formula>
    </cfRule>
    <cfRule type="cellIs" dxfId="5610" priority="1675" stopIfTrue="1" operator="greaterThan">
      <formula>$O10</formula>
    </cfRule>
  </conditionalFormatting>
  <conditionalFormatting sqref="W5">
    <cfRule type="containsBlanks" priority="1670" stopIfTrue="1">
      <formula>LEN(TRIM(W5))=0</formula>
    </cfRule>
    <cfRule type="cellIs" dxfId="5609" priority="1671" stopIfTrue="1" operator="lessThanOrEqual">
      <formula>$O5</formula>
    </cfRule>
    <cfRule type="cellIs" dxfId="5608" priority="1672" stopIfTrue="1" operator="greaterThan">
      <formula>$O5</formula>
    </cfRule>
  </conditionalFormatting>
  <conditionalFormatting sqref="W6">
    <cfRule type="containsBlanks" priority="1667" stopIfTrue="1">
      <formula>LEN(TRIM(W6))=0</formula>
    </cfRule>
    <cfRule type="cellIs" dxfId="5607" priority="1668" stopIfTrue="1" operator="lessThanOrEqual">
      <formula>$O6</formula>
    </cfRule>
    <cfRule type="cellIs" dxfId="5606" priority="1669" stopIfTrue="1" operator="greaterThan">
      <formula>$O6</formula>
    </cfRule>
  </conditionalFormatting>
  <conditionalFormatting sqref="W11">
    <cfRule type="containsBlanks" priority="1664" stopIfTrue="1">
      <formula>LEN(TRIM(W11))=0</formula>
    </cfRule>
    <cfRule type="cellIs" dxfId="5605" priority="1665" stopIfTrue="1" operator="lessThanOrEqual">
      <formula>$O$11</formula>
    </cfRule>
    <cfRule type="cellIs" dxfId="5604" priority="1666" stopIfTrue="1" operator="greaterThan">
      <formula>$O$11</formula>
    </cfRule>
  </conditionalFormatting>
  <conditionalFormatting sqref="W7">
    <cfRule type="containsBlanks" priority="1658" stopIfTrue="1">
      <formula>LEN(TRIM(W7))=0</formula>
    </cfRule>
    <cfRule type="cellIs" dxfId="5603" priority="1659" stopIfTrue="1" operator="lessThanOrEqual">
      <formula>$O7</formula>
    </cfRule>
    <cfRule type="cellIs" dxfId="5602" priority="1660" stopIfTrue="1" operator="greaterThan">
      <formula>$O7</formula>
    </cfRule>
  </conditionalFormatting>
  <conditionalFormatting sqref="W8">
    <cfRule type="containsBlanks" priority="1661" stopIfTrue="1">
      <formula>LEN(TRIM(W8))=0</formula>
    </cfRule>
    <cfRule type="cellIs" dxfId="5601" priority="1662" stopIfTrue="1" operator="lessThanOrEqual">
      <formula>$O$8</formula>
    </cfRule>
    <cfRule type="cellIs" dxfId="5600" priority="1663" stopIfTrue="1" operator="greaterThan">
      <formula>$O$8</formula>
    </cfRule>
  </conditionalFormatting>
  <conditionalFormatting sqref="W10">
    <cfRule type="containsBlanks" priority="1652" stopIfTrue="1">
      <formula>LEN(TRIM(W10))=0</formula>
    </cfRule>
    <cfRule type="cellIs" dxfId="5599" priority="1653" stopIfTrue="1" operator="lessThanOrEqual">
      <formula>$O10</formula>
    </cfRule>
    <cfRule type="cellIs" dxfId="5598" priority="1654" stopIfTrue="1" operator="greaterThan">
      <formula>$O10</formula>
    </cfRule>
  </conditionalFormatting>
  <conditionalFormatting sqref="X5">
    <cfRule type="containsBlanks" priority="1649" stopIfTrue="1">
      <formula>LEN(TRIM(X5))=0</formula>
    </cfRule>
    <cfRule type="cellIs" dxfId="5597" priority="1650" stopIfTrue="1" operator="lessThanOrEqual">
      <formula>$O5</formula>
    </cfRule>
    <cfRule type="cellIs" dxfId="5596" priority="1651" stopIfTrue="1" operator="greaterThan">
      <formula>$O5</formula>
    </cfRule>
  </conditionalFormatting>
  <conditionalFormatting sqref="X6">
    <cfRule type="containsBlanks" priority="1646" stopIfTrue="1">
      <formula>LEN(TRIM(X6))=0</formula>
    </cfRule>
    <cfRule type="cellIs" dxfId="5595" priority="1647" stopIfTrue="1" operator="lessThanOrEqual">
      <formula>$O6</formula>
    </cfRule>
    <cfRule type="cellIs" dxfId="5594" priority="1648" stopIfTrue="1" operator="greaterThan">
      <formula>$O6</formula>
    </cfRule>
  </conditionalFormatting>
  <conditionalFormatting sqref="X11">
    <cfRule type="containsBlanks" priority="1643" stopIfTrue="1">
      <formula>LEN(TRIM(X11))=0</formula>
    </cfRule>
    <cfRule type="cellIs" dxfId="5593" priority="1644" stopIfTrue="1" operator="lessThanOrEqual">
      <formula>$O$11</formula>
    </cfRule>
    <cfRule type="cellIs" dxfId="5592" priority="1645" stopIfTrue="1" operator="greaterThan">
      <formula>$O$11</formula>
    </cfRule>
  </conditionalFormatting>
  <conditionalFormatting sqref="X7">
    <cfRule type="containsBlanks" priority="1637" stopIfTrue="1">
      <formula>LEN(TRIM(X7))=0</formula>
    </cfRule>
    <cfRule type="cellIs" dxfId="5591" priority="1638" stopIfTrue="1" operator="lessThanOrEqual">
      <formula>$O7</formula>
    </cfRule>
    <cfRule type="cellIs" dxfId="5590" priority="1639" stopIfTrue="1" operator="greaterThan">
      <formula>$O7</formula>
    </cfRule>
  </conditionalFormatting>
  <conditionalFormatting sqref="X9">
    <cfRule type="containsBlanks" priority="1634" stopIfTrue="1">
      <formula>LEN(TRIM(X9))=0</formula>
    </cfRule>
    <cfRule type="cellIs" dxfId="5589" priority="1635" stopIfTrue="1" operator="greaterThanOrEqual">
      <formula>$O$9</formula>
    </cfRule>
    <cfRule type="cellIs" dxfId="5588" priority="1636" stopIfTrue="1" operator="lessThan">
      <formula>$O$9</formula>
    </cfRule>
  </conditionalFormatting>
  <conditionalFormatting sqref="X8">
    <cfRule type="containsBlanks" priority="1640" stopIfTrue="1">
      <formula>LEN(TRIM(X8))=0</formula>
    </cfRule>
    <cfRule type="cellIs" dxfId="5587" priority="1641" stopIfTrue="1" operator="lessThanOrEqual">
      <formula>$O$8</formula>
    </cfRule>
    <cfRule type="cellIs" dxfId="5586" priority="1642" stopIfTrue="1" operator="greaterThan">
      <formula>$O$8</formula>
    </cfRule>
  </conditionalFormatting>
  <conditionalFormatting sqref="X10">
    <cfRule type="containsBlanks" priority="1631" stopIfTrue="1">
      <formula>LEN(TRIM(X10))=0</formula>
    </cfRule>
    <cfRule type="cellIs" dxfId="5585" priority="1632" stopIfTrue="1" operator="lessThanOrEqual">
      <formula>$O10</formula>
    </cfRule>
    <cfRule type="cellIs" dxfId="5584" priority="1633" stopIfTrue="1" operator="greaterThan">
      <formula>$O10</formula>
    </cfRule>
  </conditionalFormatting>
  <conditionalFormatting sqref="Y5">
    <cfRule type="containsBlanks" priority="1628" stopIfTrue="1">
      <formula>LEN(TRIM(Y5))=0</formula>
    </cfRule>
    <cfRule type="cellIs" dxfId="5583" priority="1629" stopIfTrue="1" operator="lessThanOrEqual">
      <formula>$O5</formula>
    </cfRule>
    <cfRule type="cellIs" dxfId="5582" priority="1630" stopIfTrue="1" operator="greaterThan">
      <formula>$O5</formula>
    </cfRule>
  </conditionalFormatting>
  <conditionalFormatting sqref="Y6">
    <cfRule type="containsBlanks" priority="1625" stopIfTrue="1">
      <formula>LEN(TRIM(Y6))=0</formula>
    </cfRule>
    <cfRule type="cellIs" dxfId="5581" priority="1626" stopIfTrue="1" operator="lessThanOrEqual">
      <formula>$O6</formula>
    </cfRule>
    <cfRule type="cellIs" dxfId="5580" priority="1627" stopIfTrue="1" operator="greaterThan">
      <formula>$O6</formula>
    </cfRule>
  </conditionalFormatting>
  <conditionalFormatting sqref="Y11">
    <cfRule type="containsBlanks" priority="1622" stopIfTrue="1">
      <formula>LEN(TRIM(Y11))=0</formula>
    </cfRule>
    <cfRule type="cellIs" dxfId="5579" priority="1623" stopIfTrue="1" operator="lessThanOrEqual">
      <formula>$O$11</formula>
    </cfRule>
    <cfRule type="cellIs" dxfId="5578" priority="1624" stopIfTrue="1" operator="greaterThan">
      <formula>$O$11</formula>
    </cfRule>
  </conditionalFormatting>
  <conditionalFormatting sqref="Y7">
    <cfRule type="containsBlanks" priority="1616" stopIfTrue="1">
      <formula>LEN(TRIM(Y7))=0</formula>
    </cfRule>
    <cfRule type="cellIs" dxfId="5577" priority="1617" stopIfTrue="1" operator="lessThanOrEqual">
      <formula>$O7</formula>
    </cfRule>
    <cfRule type="cellIs" dxfId="5576" priority="1618" stopIfTrue="1" operator="greaterThan">
      <formula>$O7</formula>
    </cfRule>
  </conditionalFormatting>
  <conditionalFormatting sqref="Y9">
    <cfRule type="containsBlanks" priority="1613" stopIfTrue="1">
      <formula>LEN(TRIM(Y9))=0</formula>
    </cfRule>
    <cfRule type="cellIs" dxfId="5575" priority="1614" stopIfTrue="1" operator="greaterThanOrEqual">
      <formula>$O$9</formula>
    </cfRule>
    <cfRule type="cellIs" dxfId="5574" priority="1615" stopIfTrue="1" operator="lessThan">
      <formula>$O$9</formula>
    </cfRule>
  </conditionalFormatting>
  <conditionalFormatting sqref="Y8">
    <cfRule type="containsBlanks" priority="1619" stopIfTrue="1">
      <formula>LEN(TRIM(Y8))=0</formula>
    </cfRule>
    <cfRule type="cellIs" dxfId="5573" priority="1620" stopIfTrue="1" operator="lessThanOrEqual">
      <formula>$O$8</formula>
    </cfRule>
    <cfRule type="cellIs" dxfId="5572" priority="1621" stopIfTrue="1" operator="greaterThan">
      <formula>$O$8</formula>
    </cfRule>
  </conditionalFormatting>
  <conditionalFormatting sqref="Y10">
    <cfRule type="containsBlanks" priority="1610" stopIfTrue="1">
      <formula>LEN(TRIM(Y10))=0</formula>
    </cfRule>
    <cfRule type="cellIs" dxfId="5571" priority="1611" stopIfTrue="1" operator="lessThanOrEqual">
      <formula>$O10</formula>
    </cfRule>
    <cfRule type="cellIs" dxfId="5570" priority="1612" stopIfTrue="1" operator="greaterThan">
      <formula>$O10</formula>
    </cfRule>
  </conditionalFormatting>
  <conditionalFormatting sqref="Z5">
    <cfRule type="containsBlanks" priority="1607" stopIfTrue="1">
      <formula>LEN(TRIM(Z5))=0</formula>
    </cfRule>
    <cfRule type="cellIs" dxfId="5569" priority="1608" stopIfTrue="1" operator="lessThanOrEqual">
      <formula>$O5</formula>
    </cfRule>
    <cfRule type="cellIs" dxfId="5568" priority="1609" stopIfTrue="1" operator="greaterThan">
      <formula>$O5</formula>
    </cfRule>
  </conditionalFormatting>
  <conditionalFormatting sqref="Z6">
    <cfRule type="containsBlanks" priority="1604" stopIfTrue="1">
      <formula>LEN(TRIM(Z6))=0</formula>
    </cfRule>
    <cfRule type="cellIs" dxfId="5567" priority="1605" stopIfTrue="1" operator="lessThanOrEqual">
      <formula>$O6</formula>
    </cfRule>
    <cfRule type="cellIs" dxfId="5566" priority="1606" stopIfTrue="1" operator="greaterThan">
      <formula>$O6</formula>
    </cfRule>
  </conditionalFormatting>
  <conditionalFormatting sqref="Z11">
    <cfRule type="containsBlanks" priority="1601" stopIfTrue="1">
      <formula>LEN(TRIM(Z11))=0</formula>
    </cfRule>
    <cfRule type="cellIs" dxfId="5565" priority="1602" stopIfTrue="1" operator="lessThanOrEqual">
      <formula>$O$11</formula>
    </cfRule>
    <cfRule type="cellIs" dxfId="5564" priority="1603" stopIfTrue="1" operator="greaterThan">
      <formula>$O$11</formula>
    </cfRule>
  </conditionalFormatting>
  <conditionalFormatting sqref="Z7">
    <cfRule type="containsBlanks" priority="1595" stopIfTrue="1">
      <formula>LEN(TRIM(Z7))=0</formula>
    </cfRule>
    <cfRule type="cellIs" dxfId="5563" priority="1596" stopIfTrue="1" operator="lessThanOrEqual">
      <formula>$O7</formula>
    </cfRule>
    <cfRule type="cellIs" dxfId="5562" priority="1597" stopIfTrue="1" operator="greaterThan">
      <formula>$O7</formula>
    </cfRule>
  </conditionalFormatting>
  <conditionalFormatting sqref="Z9">
    <cfRule type="containsBlanks" priority="1592" stopIfTrue="1">
      <formula>LEN(TRIM(Z9))=0</formula>
    </cfRule>
    <cfRule type="cellIs" dxfId="5561" priority="1593" stopIfTrue="1" operator="greaterThanOrEqual">
      <formula>$O$9</formula>
    </cfRule>
    <cfRule type="cellIs" dxfId="5560" priority="1594" stopIfTrue="1" operator="lessThan">
      <formula>$O$9</formula>
    </cfRule>
  </conditionalFormatting>
  <conditionalFormatting sqref="Z8">
    <cfRule type="containsBlanks" priority="1598" stopIfTrue="1">
      <formula>LEN(TRIM(Z8))=0</formula>
    </cfRule>
    <cfRule type="cellIs" dxfId="5559" priority="1599" stopIfTrue="1" operator="lessThanOrEqual">
      <formula>$O$8</formula>
    </cfRule>
    <cfRule type="cellIs" dxfId="5558" priority="1600" stopIfTrue="1" operator="greaterThan">
      <formula>$O$8</formula>
    </cfRule>
  </conditionalFormatting>
  <conditionalFormatting sqref="Z10">
    <cfRule type="containsBlanks" priority="1589" stopIfTrue="1">
      <formula>LEN(TRIM(Z10))=0</formula>
    </cfRule>
    <cfRule type="cellIs" dxfId="5557" priority="1590" stopIfTrue="1" operator="lessThanOrEqual">
      <formula>$O10</formula>
    </cfRule>
    <cfRule type="cellIs" dxfId="5556" priority="1591" stopIfTrue="1" operator="greaterThan">
      <formula>$O10</formula>
    </cfRule>
  </conditionalFormatting>
  <conditionalFormatting sqref="AA5">
    <cfRule type="containsBlanks" priority="1586" stopIfTrue="1">
      <formula>LEN(TRIM(AA5))=0</formula>
    </cfRule>
    <cfRule type="cellIs" dxfId="5555" priority="1587" stopIfTrue="1" operator="lessThanOrEqual">
      <formula>$O5</formula>
    </cfRule>
    <cfRule type="cellIs" dxfId="5554" priority="1588" stopIfTrue="1" operator="greaterThan">
      <formula>$O5</formula>
    </cfRule>
  </conditionalFormatting>
  <conditionalFormatting sqref="AA6">
    <cfRule type="containsBlanks" priority="1583" stopIfTrue="1">
      <formula>LEN(TRIM(AA6))=0</formula>
    </cfRule>
    <cfRule type="cellIs" dxfId="5553" priority="1584" stopIfTrue="1" operator="lessThanOrEqual">
      <formula>$O6</formula>
    </cfRule>
    <cfRule type="cellIs" dxfId="5552" priority="1585" stopIfTrue="1" operator="greaterThan">
      <formula>$O6</formula>
    </cfRule>
  </conditionalFormatting>
  <conditionalFormatting sqref="AA11">
    <cfRule type="containsBlanks" priority="1580" stopIfTrue="1">
      <formula>LEN(TRIM(AA11))=0</formula>
    </cfRule>
    <cfRule type="cellIs" dxfId="5551" priority="1581" stopIfTrue="1" operator="lessThanOrEqual">
      <formula>$O$11</formula>
    </cfRule>
    <cfRule type="cellIs" dxfId="5550" priority="1582" stopIfTrue="1" operator="greaterThan">
      <formula>$O$11</formula>
    </cfRule>
  </conditionalFormatting>
  <conditionalFormatting sqref="AA7">
    <cfRule type="containsBlanks" priority="1574" stopIfTrue="1">
      <formula>LEN(TRIM(AA7))=0</formula>
    </cfRule>
    <cfRule type="cellIs" dxfId="5549" priority="1575" stopIfTrue="1" operator="lessThanOrEqual">
      <formula>$O7</formula>
    </cfRule>
    <cfRule type="cellIs" dxfId="5548" priority="1576" stopIfTrue="1" operator="greaterThan">
      <formula>$O7</formula>
    </cfRule>
  </conditionalFormatting>
  <conditionalFormatting sqref="AA9">
    <cfRule type="containsBlanks" priority="1571" stopIfTrue="1">
      <formula>LEN(TRIM(AA9))=0</formula>
    </cfRule>
    <cfRule type="cellIs" dxfId="5547" priority="1572" stopIfTrue="1" operator="greaterThanOrEqual">
      <formula>$O$9</formula>
    </cfRule>
    <cfRule type="cellIs" dxfId="5546" priority="1573" stopIfTrue="1" operator="lessThan">
      <formula>$O$9</formula>
    </cfRule>
  </conditionalFormatting>
  <conditionalFormatting sqref="AA8">
    <cfRule type="containsBlanks" priority="1577" stopIfTrue="1">
      <formula>LEN(TRIM(AA8))=0</formula>
    </cfRule>
    <cfRule type="cellIs" dxfId="5545" priority="1578" stopIfTrue="1" operator="lessThanOrEqual">
      <formula>$O$8</formula>
    </cfRule>
    <cfRule type="cellIs" dxfId="5544" priority="1579" stopIfTrue="1" operator="greaterThan">
      <formula>$O$8</formula>
    </cfRule>
  </conditionalFormatting>
  <conditionalFormatting sqref="AA10">
    <cfRule type="containsBlanks" priority="1568" stopIfTrue="1">
      <formula>LEN(TRIM(AA10))=0</formula>
    </cfRule>
    <cfRule type="cellIs" dxfId="5543" priority="1569" stopIfTrue="1" operator="lessThanOrEqual">
      <formula>$O10</formula>
    </cfRule>
    <cfRule type="cellIs" dxfId="5542" priority="1570" stopIfTrue="1" operator="greaterThan">
      <formula>$O10</formula>
    </cfRule>
  </conditionalFormatting>
  <conditionalFormatting sqref="AB5">
    <cfRule type="containsBlanks" priority="1565" stopIfTrue="1">
      <formula>LEN(TRIM(AB5))=0</formula>
    </cfRule>
    <cfRule type="cellIs" dxfId="5541" priority="1566" stopIfTrue="1" operator="lessThanOrEqual">
      <formula>$O5</formula>
    </cfRule>
    <cfRule type="cellIs" dxfId="5540" priority="1567" stopIfTrue="1" operator="greaterThan">
      <formula>$O5</formula>
    </cfRule>
  </conditionalFormatting>
  <conditionalFormatting sqref="AB6">
    <cfRule type="containsBlanks" priority="1562" stopIfTrue="1">
      <formula>LEN(TRIM(AB6))=0</formula>
    </cfRule>
    <cfRule type="cellIs" dxfId="5539" priority="1563" stopIfTrue="1" operator="lessThanOrEqual">
      <formula>$O6</formula>
    </cfRule>
    <cfRule type="cellIs" dxfId="5538" priority="1564" stopIfTrue="1" operator="greaterThan">
      <formula>$O6</formula>
    </cfRule>
  </conditionalFormatting>
  <conditionalFormatting sqref="AB11">
    <cfRule type="containsBlanks" priority="1559" stopIfTrue="1">
      <formula>LEN(TRIM(AB11))=0</formula>
    </cfRule>
    <cfRule type="cellIs" dxfId="5537" priority="1560" stopIfTrue="1" operator="lessThanOrEqual">
      <formula>$O$11</formula>
    </cfRule>
    <cfRule type="cellIs" dxfId="5536" priority="1561" stopIfTrue="1" operator="greaterThan">
      <formula>$O$11</formula>
    </cfRule>
  </conditionalFormatting>
  <conditionalFormatting sqref="AB7">
    <cfRule type="containsBlanks" priority="1553" stopIfTrue="1">
      <formula>LEN(TRIM(AB7))=0</formula>
    </cfRule>
    <cfRule type="cellIs" dxfId="5535" priority="1554" stopIfTrue="1" operator="lessThanOrEqual">
      <formula>$O7</formula>
    </cfRule>
    <cfRule type="cellIs" dxfId="5534" priority="1555" stopIfTrue="1" operator="greaterThan">
      <formula>$O7</formula>
    </cfRule>
  </conditionalFormatting>
  <conditionalFormatting sqref="AB9">
    <cfRule type="containsBlanks" priority="1550" stopIfTrue="1">
      <formula>LEN(TRIM(AB9))=0</formula>
    </cfRule>
    <cfRule type="cellIs" dxfId="5533" priority="1551" stopIfTrue="1" operator="greaterThanOrEqual">
      <formula>$O$9</formula>
    </cfRule>
    <cfRule type="cellIs" dxfId="5532" priority="1552" stopIfTrue="1" operator="lessThan">
      <formula>$O$9</formula>
    </cfRule>
  </conditionalFormatting>
  <conditionalFormatting sqref="AB8">
    <cfRule type="containsBlanks" priority="1556" stopIfTrue="1">
      <formula>LEN(TRIM(AB8))=0</formula>
    </cfRule>
    <cfRule type="cellIs" dxfId="5531" priority="1557" stopIfTrue="1" operator="lessThanOrEqual">
      <formula>$O$8</formula>
    </cfRule>
    <cfRule type="cellIs" dxfId="5530" priority="1558" stopIfTrue="1" operator="greaterThan">
      <formula>$O$8</formula>
    </cfRule>
  </conditionalFormatting>
  <conditionalFormatting sqref="AB10">
    <cfRule type="containsBlanks" priority="1547" stopIfTrue="1">
      <formula>LEN(TRIM(AB10))=0</formula>
    </cfRule>
    <cfRule type="cellIs" dxfId="5529" priority="1548" stopIfTrue="1" operator="lessThanOrEqual">
      <formula>$O10</formula>
    </cfRule>
    <cfRule type="cellIs" dxfId="5528" priority="1549" stopIfTrue="1" operator="greaterThan">
      <formula>$O10</formula>
    </cfRule>
  </conditionalFormatting>
  <conditionalFormatting sqref="Q14">
    <cfRule type="cellIs" dxfId="5527" priority="1545" operator="greaterThan">
      <formula>$O$14</formula>
    </cfRule>
    <cfRule type="cellIs" dxfId="5526" priority="1546" operator="lessThanOrEqual">
      <formula>$O$14</formula>
    </cfRule>
  </conditionalFormatting>
  <conditionalFormatting sqref="R16">
    <cfRule type="cellIs" dxfId="5525" priority="1543" stopIfTrue="1" operator="lessThanOrEqual">
      <formula>$O$16</formula>
    </cfRule>
    <cfRule type="cellIs" dxfId="5524" priority="1544" stopIfTrue="1" operator="greaterThan">
      <formula>$O$16</formula>
    </cfRule>
  </conditionalFormatting>
  <conditionalFormatting sqref="R15">
    <cfRule type="cellIs" dxfId="5523" priority="1540" stopIfTrue="1" operator="lessThanOrEqual">
      <formula>$O$15</formula>
    </cfRule>
    <cfRule type="cellIs" dxfId="5522" priority="1541" stopIfTrue="1" operator="greaterThan">
      <formula>$O$15</formula>
    </cfRule>
  </conditionalFormatting>
  <conditionalFormatting sqref="R13">
    <cfRule type="containsBlanks" priority="1536" stopIfTrue="1">
      <formula>LEN(TRIM(R13))=0</formula>
    </cfRule>
    <cfRule type="cellIs" dxfId="5521" priority="1537" stopIfTrue="1" operator="lessThanOrEqual">
      <formula>$O$13</formula>
    </cfRule>
    <cfRule type="cellIs" dxfId="5520" priority="1538" stopIfTrue="1" operator="greaterThan">
      <formula>$O$13</formula>
    </cfRule>
  </conditionalFormatting>
  <conditionalFormatting sqref="R15">
    <cfRule type="containsBlanks" priority="1539" stopIfTrue="1">
      <formula>LEN(TRIM(R15))=0</formula>
    </cfRule>
  </conditionalFormatting>
  <conditionalFormatting sqref="R16">
    <cfRule type="containsBlanks" priority="1542" stopIfTrue="1">
      <formula>LEN(TRIM(R16))=0</formula>
    </cfRule>
  </conditionalFormatting>
  <conditionalFormatting sqref="R14">
    <cfRule type="cellIs" dxfId="5519" priority="1534" operator="greaterThan">
      <formula>$O$14</formula>
    </cfRule>
    <cfRule type="cellIs" dxfId="5518" priority="1535" operator="lessThanOrEqual">
      <formula>$O$14</formula>
    </cfRule>
  </conditionalFormatting>
  <conditionalFormatting sqref="S16">
    <cfRule type="cellIs" dxfId="5517" priority="1532" stopIfTrue="1" operator="lessThanOrEqual">
      <formula>$O$16</formula>
    </cfRule>
    <cfRule type="cellIs" dxfId="5516" priority="1533" stopIfTrue="1" operator="greaterThan">
      <formula>$O$16</formula>
    </cfRule>
  </conditionalFormatting>
  <conditionalFormatting sqref="S15">
    <cfRule type="cellIs" dxfId="5515" priority="1529" stopIfTrue="1" operator="lessThanOrEqual">
      <formula>$O$15</formula>
    </cfRule>
    <cfRule type="cellIs" dxfId="5514" priority="1530" stopIfTrue="1" operator="greaterThan">
      <formula>$O$15</formula>
    </cfRule>
  </conditionalFormatting>
  <conditionalFormatting sqref="S13">
    <cfRule type="containsBlanks" priority="1525" stopIfTrue="1">
      <formula>LEN(TRIM(S13))=0</formula>
    </cfRule>
    <cfRule type="cellIs" dxfId="5513" priority="1526" stopIfTrue="1" operator="lessThanOrEqual">
      <formula>$O$13</formula>
    </cfRule>
    <cfRule type="cellIs" dxfId="5512" priority="1527" stopIfTrue="1" operator="greaterThan">
      <formula>$O$13</formula>
    </cfRule>
  </conditionalFormatting>
  <conditionalFormatting sqref="S15">
    <cfRule type="containsBlanks" priority="1528" stopIfTrue="1">
      <formula>LEN(TRIM(S15))=0</formula>
    </cfRule>
  </conditionalFormatting>
  <conditionalFormatting sqref="S16">
    <cfRule type="containsBlanks" priority="1531" stopIfTrue="1">
      <formula>LEN(TRIM(S16))=0</formula>
    </cfRule>
  </conditionalFormatting>
  <conditionalFormatting sqref="S14">
    <cfRule type="cellIs" dxfId="5511" priority="1523" operator="greaterThan">
      <formula>$O$14</formula>
    </cfRule>
    <cfRule type="cellIs" dxfId="5510" priority="1524" operator="lessThanOrEqual">
      <formula>$O$14</formula>
    </cfRule>
  </conditionalFormatting>
  <conditionalFormatting sqref="T16">
    <cfRule type="cellIs" dxfId="5509" priority="1521" stopIfTrue="1" operator="lessThanOrEqual">
      <formula>$O$16</formula>
    </cfRule>
    <cfRule type="cellIs" dxfId="5508" priority="1522" stopIfTrue="1" operator="greaterThan">
      <formula>$O$16</formula>
    </cfRule>
  </conditionalFormatting>
  <conditionalFormatting sqref="T15">
    <cfRule type="cellIs" dxfId="5507" priority="1518" stopIfTrue="1" operator="lessThanOrEqual">
      <formula>$O$15</formula>
    </cfRule>
    <cfRule type="cellIs" dxfId="5506" priority="1519" stopIfTrue="1" operator="greaterThan">
      <formula>$O$15</formula>
    </cfRule>
  </conditionalFormatting>
  <conditionalFormatting sqref="T13">
    <cfRule type="containsBlanks" priority="1514" stopIfTrue="1">
      <formula>LEN(TRIM(T13))=0</formula>
    </cfRule>
    <cfRule type="cellIs" dxfId="5505" priority="1515" stopIfTrue="1" operator="lessThanOrEqual">
      <formula>$O$13</formula>
    </cfRule>
    <cfRule type="cellIs" dxfId="5504" priority="1516" stopIfTrue="1" operator="greaterThan">
      <formula>$O$13</formula>
    </cfRule>
  </conditionalFormatting>
  <conditionalFormatting sqref="T15">
    <cfRule type="containsBlanks" priority="1517" stopIfTrue="1">
      <formula>LEN(TRIM(T15))=0</formula>
    </cfRule>
  </conditionalFormatting>
  <conditionalFormatting sqref="T16">
    <cfRule type="containsBlanks" priority="1520" stopIfTrue="1">
      <formula>LEN(TRIM(T16))=0</formula>
    </cfRule>
  </conditionalFormatting>
  <conditionalFormatting sqref="T14">
    <cfRule type="cellIs" dxfId="5503" priority="1512" operator="greaterThan">
      <formula>$O$14</formula>
    </cfRule>
    <cfRule type="cellIs" dxfId="5502" priority="1513" operator="lessThanOrEqual">
      <formula>$O$14</formula>
    </cfRule>
  </conditionalFormatting>
  <conditionalFormatting sqref="Q20">
    <cfRule type="cellIs" dxfId="5501" priority="2279" stopIfTrue="1" operator="lessThan">
      <formula>$O$20</formula>
    </cfRule>
    <cfRule type="cellIs" dxfId="5500" priority="2280" stopIfTrue="1" operator="greaterThanOrEqual">
      <formula>$O$20</formula>
    </cfRule>
  </conditionalFormatting>
  <conditionalFormatting sqref="Q24">
    <cfRule type="cellIs" dxfId="5499" priority="2283" stopIfTrue="1" operator="lessThan">
      <formula>$O$24</formula>
    </cfRule>
    <cfRule type="cellIs" dxfId="5498" priority="2284" stopIfTrue="1" operator="greaterThanOrEqual">
      <formula>$O$24</formula>
    </cfRule>
  </conditionalFormatting>
  <conditionalFormatting sqref="Q23">
    <cfRule type="cellIs" dxfId="5497" priority="2285" stopIfTrue="1" operator="lessThanOrEqual">
      <formula>$O$23</formula>
    </cfRule>
    <cfRule type="cellIs" dxfId="5496" priority="2286" stopIfTrue="1" operator="greaterThan">
      <formula>$O$23</formula>
    </cfRule>
  </conditionalFormatting>
  <conditionalFormatting sqref="Q22">
    <cfRule type="cellIs" dxfId="5495" priority="2287" stopIfTrue="1" operator="lessThan">
      <formula>$O$22</formula>
    </cfRule>
    <cfRule type="cellIs" dxfId="5494" priority="2288" stopIfTrue="1" operator="greaterThanOrEqual">
      <formula>$O$22</formula>
    </cfRule>
  </conditionalFormatting>
  <conditionalFormatting sqref="Q21">
    <cfRule type="cellIs" dxfId="5493" priority="2289" stopIfTrue="1" operator="lessThanOrEqual">
      <formula>$O$21</formula>
    </cfRule>
    <cfRule type="cellIs" dxfId="5492" priority="2290" stopIfTrue="1" operator="greaterThan">
      <formula>$O$21</formula>
    </cfRule>
  </conditionalFormatting>
  <conditionalFormatting sqref="X21">
    <cfRule type="containsBlanks" priority="1341" stopIfTrue="1">
      <formula>LEN(TRIM(X21))=0</formula>
    </cfRule>
  </conditionalFormatting>
  <conditionalFormatting sqref="X22">
    <cfRule type="containsBlanks" priority="1340" stopIfTrue="1">
      <formula>LEN(TRIM(X22))=0</formula>
    </cfRule>
  </conditionalFormatting>
  <conditionalFormatting sqref="X23">
    <cfRule type="containsBlanks" priority="1339" stopIfTrue="1">
      <formula>LEN(TRIM(X23))=0</formula>
    </cfRule>
  </conditionalFormatting>
  <conditionalFormatting sqref="X24">
    <cfRule type="containsBlanks" priority="1338" stopIfTrue="1">
      <formula>LEN(TRIM(X24))=0</formula>
    </cfRule>
  </conditionalFormatting>
  <conditionalFormatting sqref="X20">
    <cfRule type="containsBlanks" priority="1342" stopIfTrue="1">
      <formula>LEN(TRIM(X20))=0</formula>
    </cfRule>
  </conditionalFormatting>
  <conditionalFormatting sqref="X25">
    <cfRule type="containsBlanks" priority="1335" stopIfTrue="1">
      <formula>LEN(TRIM(X25))=0</formula>
    </cfRule>
    <cfRule type="cellIs" dxfId="5491" priority="1336" stopIfTrue="1" operator="lessThanOrEqual">
      <formula>$O$25</formula>
    </cfRule>
    <cfRule type="cellIs" dxfId="5490" priority="1337" stopIfTrue="1" operator="greaterThan">
      <formula>$O$25</formula>
    </cfRule>
  </conditionalFormatting>
  <conditionalFormatting sqref="X19">
    <cfRule type="containsBlanks" priority="1332" stopIfTrue="1">
      <formula>LEN(TRIM(X19))=0</formula>
    </cfRule>
    <cfRule type="cellIs" dxfId="5489" priority="1333" stopIfTrue="1" operator="equal">
      <formula>0</formula>
    </cfRule>
    <cfRule type="cellIs" dxfId="5488" priority="1334" stopIfTrue="1" operator="greaterThan">
      <formula>0</formula>
    </cfRule>
  </conditionalFormatting>
  <conditionalFormatting sqref="X20">
    <cfRule type="cellIs" dxfId="5487" priority="1343" stopIfTrue="1" operator="lessThan">
      <formula>$O$20</formula>
    </cfRule>
    <cfRule type="cellIs" dxfId="5486" priority="1344" stopIfTrue="1" operator="greaterThanOrEqual">
      <formula>$O$20</formula>
    </cfRule>
  </conditionalFormatting>
  <conditionalFormatting sqref="X24">
    <cfRule type="cellIs" dxfId="5485" priority="1345" stopIfTrue="1" operator="lessThan">
      <formula>$O$24</formula>
    </cfRule>
    <cfRule type="cellIs" dxfId="5484" priority="1346" stopIfTrue="1" operator="greaterThanOrEqual">
      <formula>$O$24</formula>
    </cfRule>
  </conditionalFormatting>
  <conditionalFormatting sqref="X23">
    <cfRule type="cellIs" dxfId="5483" priority="1347" stopIfTrue="1" operator="lessThanOrEqual">
      <formula>$O$23</formula>
    </cfRule>
    <cfRule type="cellIs" dxfId="5482" priority="1348" stopIfTrue="1" operator="greaterThan">
      <formula>$O$23</formula>
    </cfRule>
  </conditionalFormatting>
  <conditionalFormatting sqref="X22">
    <cfRule type="cellIs" dxfId="5481" priority="1349" stopIfTrue="1" operator="lessThan">
      <formula>$O$22</formula>
    </cfRule>
    <cfRule type="cellIs" dxfId="5480" priority="1350" stopIfTrue="1" operator="greaterThanOrEqual">
      <formula>$O$22</formula>
    </cfRule>
  </conditionalFormatting>
  <conditionalFormatting sqref="X21">
    <cfRule type="cellIs" dxfId="5479" priority="1351" stopIfTrue="1" operator="lessThanOrEqual">
      <formula>$O$21</formula>
    </cfRule>
    <cfRule type="cellIs" dxfId="5478" priority="1352" stopIfTrue="1" operator="greaterThan">
      <formula>$O$21</formula>
    </cfRule>
  </conditionalFormatting>
  <conditionalFormatting sqref="Y21">
    <cfRule type="containsBlanks" priority="1320" stopIfTrue="1">
      <formula>LEN(TRIM(Y21))=0</formula>
    </cfRule>
  </conditionalFormatting>
  <conditionalFormatting sqref="Y22">
    <cfRule type="containsBlanks" priority="1319" stopIfTrue="1">
      <formula>LEN(TRIM(Y22))=0</formula>
    </cfRule>
  </conditionalFormatting>
  <conditionalFormatting sqref="Y23">
    <cfRule type="containsBlanks" priority="1318" stopIfTrue="1">
      <formula>LEN(TRIM(Y23))=0</formula>
    </cfRule>
  </conditionalFormatting>
  <conditionalFormatting sqref="Y24">
    <cfRule type="containsBlanks" priority="1317" stopIfTrue="1">
      <formula>LEN(TRIM(Y24))=0</formula>
    </cfRule>
  </conditionalFormatting>
  <conditionalFormatting sqref="Y20">
    <cfRule type="containsBlanks" priority="1321" stopIfTrue="1">
      <formula>LEN(TRIM(Y20))=0</formula>
    </cfRule>
  </conditionalFormatting>
  <conditionalFormatting sqref="Y25">
    <cfRule type="containsBlanks" priority="1314" stopIfTrue="1">
      <formula>LEN(TRIM(Y25))=0</formula>
    </cfRule>
    <cfRule type="cellIs" dxfId="5477" priority="1315" stopIfTrue="1" operator="lessThanOrEqual">
      <formula>$O$25</formula>
    </cfRule>
    <cfRule type="cellIs" dxfId="5476" priority="1316" stopIfTrue="1" operator="greaterThan">
      <formula>$O$25</formula>
    </cfRule>
  </conditionalFormatting>
  <conditionalFormatting sqref="Y19">
    <cfRule type="containsBlanks" priority="1311" stopIfTrue="1">
      <formula>LEN(TRIM(Y19))=0</formula>
    </cfRule>
    <cfRule type="cellIs" dxfId="5475" priority="1312" stopIfTrue="1" operator="equal">
      <formula>0</formula>
    </cfRule>
    <cfRule type="cellIs" dxfId="5474" priority="1313" stopIfTrue="1" operator="greaterThan">
      <formula>0</formula>
    </cfRule>
  </conditionalFormatting>
  <conditionalFormatting sqref="Y20">
    <cfRule type="cellIs" dxfId="5473" priority="1322" stopIfTrue="1" operator="lessThan">
      <formula>$O$20</formula>
    </cfRule>
    <cfRule type="cellIs" dxfId="5472" priority="1323" stopIfTrue="1" operator="greaterThanOrEqual">
      <formula>$O$20</formula>
    </cfRule>
  </conditionalFormatting>
  <conditionalFormatting sqref="Y24">
    <cfRule type="cellIs" dxfId="5471" priority="1324" stopIfTrue="1" operator="lessThan">
      <formula>$O$24</formula>
    </cfRule>
    <cfRule type="cellIs" dxfId="5470" priority="1325" stopIfTrue="1" operator="greaterThanOrEqual">
      <formula>$O$24</formula>
    </cfRule>
  </conditionalFormatting>
  <conditionalFormatting sqref="Y23">
    <cfRule type="cellIs" dxfId="5469" priority="1326" stopIfTrue="1" operator="lessThanOrEqual">
      <formula>$O$23</formula>
    </cfRule>
    <cfRule type="cellIs" dxfId="5468" priority="1327" stopIfTrue="1" operator="greaterThan">
      <formula>$O$23</formula>
    </cfRule>
  </conditionalFormatting>
  <conditionalFormatting sqref="Y22">
    <cfRule type="cellIs" dxfId="5467" priority="1328" stopIfTrue="1" operator="lessThan">
      <formula>$O$22</formula>
    </cfRule>
    <cfRule type="cellIs" dxfId="5466" priority="1329" stopIfTrue="1" operator="greaterThanOrEqual">
      <formula>$O$22</formula>
    </cfRule>
  </conditionalFormatting>
  <conditionalFormatting sqref="Y21">
    <cfRule type="cellIs" dxfId="5465" priority="1330" stopIfTrue="1" operator="lessThanOrEqual">
      <formula>$O$21</formula>
    </cfRule>
    <cfRule type="cellIs" dxfId="5464" priority="1331" stopIfTrue="1" operator="greaterThan">
      <formula>$O$21</formula>
    </cfRule>
  </conditionalFormatting>
  <conditionalFormatting sqref="R30">
    <cfRule type="containsBlanks" priority="1302" stopIfTrue="1">
      <formula>LEN(TRIM(R30))=0</formula>
    </cfRule>
    <cfRule type="cellIs" dxfId="5463" priority="1307" stopIfTrue="1" operator="greaterThanOrEqual">
      <formula>$O$30</formula>
    </cfRule>
    <cfRule type="cellIs" dxfId="5462" priority="1308" stopIfTrue="1" operator="lessThan">
      <formula>$O$30</formula>
    </cfRule>
  </conditionalFormatting>
  <conditionalFormatting sqref="R29">
    <cfRule type="containsBlanks" priority="1303" stopIfTrue="1">
      <formula>LEN(TRIM(R29))=0</formula>
    </cfRule>
    <cfRule type="cellIs" dxfId="5461" priority="1305" stopIfTrue="1" operator="greaterThanOrEqual">
      <formula>$O$29</formula>
    </cfRule>
    <cfRule type="cellIs" dxfId="5460" priority="1306" stopIfTrue="1" operator="lessThan">
      <formula>$O$29</formula>
    </cfRule>
  </conditionalFormatting>
  <conditionalFormatting sqref="R27">
    <cfRule type="containsBlanks" priority="1304" stopIfTrue="1">
      <formula>LEN(TRIM(R27))=0</formula>
    </cfRule>
    <cfRule type="cellIs" dxfId="5459" priority="1309" stopIfTrue="1" operator="greaterThanOrEqual">
      <formula>$O$27</formula>
    </cfRule>
    <cfRule type="cellIs" dxfId="5458" priority="1310" stopIfTrue="1" operator="lessThan">
      <formula>$O$27</formula>
    </cfRule>
  </conditionalFormatting>
  <conditionalFormatting sqref="R32">
    <cfRule type="containsBlanks" priority="1299" stopIfTrue="1">
      <formula>LEN(TRIM(R32))=0</formula>
    </cfRule>
    <cfRule type="cellIs" dxfId="5457" priority="1300" stopIfTrue="1" operator="greaterThanOrEqual">
      <formula>$O$32</formula>
    </cfRule>
    <cfRule type="cellIs" dxfId="5456" priority="1301" stopIfTrue="1" operator="lessThan">
      <formula>$O$32</formula>
    </cfRule>
  </conditionalFormatting>
  <conditionalFormatting sqref="R28">
    <cfRule type="containsBlanks" priority="1296" stopIfTrue="1">
      <formula>LEN(TRIM(R28))=0</formula>
    </cfRule>
    <cfRule type="cellIs" dxfId="5455" priority="1297" stopIfTrue="1" operator="greaterThanOrEqual">
      <formula>$O$28</formula>
    </cfRule>
    <cfRule type="cellIs" dxfId="5454" priority="1298" stopIfTrue="1" operator="lessThan">
      <formula>$O$28</formula>
    </cfRule>
  </conditionalFormatting>
  <conditionalFormatting sqref="R31">
    <cfRule type="containsBlanks" priority="1293" stopIfTrue="1">
      <formula>LEN(TRIM(R31))=0</formula>
    </cfRule>
    <cfRule type="cellIs" dxfId="5453" priority="1294" stopIfTrue="1" operator="greaterThanOrEqual">
      <formula>$O$31</formula>
    </cfRule>
    <cfRule type="cellIs" dxfId="5452" priority="1295" stopIfTrue="1" operator="lessThan">
      <formula>$O$31</formula>
    </cfRule>
  </conditionalFormatting>
  <conditionalFormatting sqref="S30">
    <cfRule type="containsBlanks" priority="1284" stopIfTrue="1">
      <formula>LEN(TRIM(S30))=0</formula>
    </cfRule>
    <cfRule type="cellIs" dxfId="5451" priority="1289" stopIfTrue="1" operator="greaterThanOrEqual">
      <formula>$O$30</formula>
    </cfRule>
    <cfRule type="cellIs" dxfId="5450" priority="1290" stopIfTrue="1" operator="lessThan">
      <formula>$O$30</formula>
    </cfRule>
  </conditionalFormatting>
  <conditionalFormatting sqref="S29">
    <cfRule type="containsBlanks" priority="1285" stopIfTrue="1">
      <formula>LEN(TRIM(S29))=0</formula>
    </cfRule>
    <cfRule type="cellIs" dxfId="5449" priority="1287" stopIfTrue="1" operator="greaterThanOrEqual">
      <formula>$O$29</formula>
    </cfRule>
    <cfRule type="cellIs" dxfId="5448" priority="1288" stopIfTrue="1" operator="lessThan">
      <formula>$O$29</formula>
    </cfRule>
  </conditionalFormatting>
  <conditionalFormatting sqref="S27">
    <cfRule type="containsBlanks" priority="1286" stopIfTrue="1">
      <formula>LEN(TRIM(S27))=0</formula>
    </cfRule>
    <cfRule type="cellIs" dxfId="5447" priority="1291" stopIfTrue="1" operator="greaterThanOrEqual">
      <formula>$O$27</formula>
    </cfRule>
    <cfRule type="cellIs" dxfId="5446" priority="1292" stopIfTrue="1" operator="lessThan">
      <formula>$O$27</formula>
    </cfRule>
  </conditionalFormatting>
  <conditionalFormatting sqref="S32">
    <cfRule type="containsBlanks" priority="1281" stopIfTrue="1">
      <formula>LEN(TRIM(S32))=0</formula>
    </cfRule>
    <cfRule type="cellIs" dxfId="5445" priority="1282" stopIfTrue="1" operator="greaterThanOrEqual">
      <formula>$O$32</formula>
    </cfRule>
    <cfRule type="cellIs" dxfId="5444" priority="1283" stopIfTrue="1" operator="lessThan">
      <formula>$O$32</formula>
    </cfRule>
  </conditionalFormatting>
  <conditionalFormatting sqref="S28">
    <cfRule type="containsBlanks" priority="1278" stopIfTrue="1">
      <formula>LEN(TRIM(S28))=0</formula>
    </cfRule>
    <cfRule type="cellIs" dxfId="5443" priority="1279" stopIfTrue="1" operator="greaterThanOrEqual">
      <formula>$O$28</formula>
    </cfRule>
    <cfRule type="cellIs" dxfId="5442" priority="1280" stopIfTrue="1" operator="lessThan">
      <formula>$O$28</formula>
    </cfRule>
  </conditionalFormatting>
  <conditionalFormatting sqref="S31">
    <cfRule type="containsBlanks" priority="1275" stopIfTrue="1">
      <formula>LEN(TRIM(S31))=0</formula>
    </cfRule>
    <cfRule type="cellIs" dxfId="5441" priority="1276" stopIfTrue="1" operator="greaterThanOrEqual">
      <formula>$O$31</formula>
    </cfRule>
    <cfRule type="cellIs" dxfId="5440" priority="1277" stopIfTrue="1" operator="lessThan">
      <formula>$O$31</formula>
    </cfRule>
  </conditionalFormatting>
  <conditionalFormatting sqref="T30">
    <cfRule type="containsBlanks" priority="1266" stopIfTrue="1">
      <formula>LEN(TRIM(T30))=0</formula>
    </cfRule>
    <cfRule type="cellIs" dxfId="5439" priority="1271" stopIfTrue="1" operator="greaterThanOrEqual">
      <formula>$O$30</formula>
    </cfRule>
    <cfRule type="cellIs" dxfId="5438" priority="1272" stopIfTrue="1" operator="lessThan">
      <formula>$O$30</formula>
    </cfRule>
  </conditionalFormatting>
  <conditionalFormatting sqref="T29">
    <cfRule type="containsBlanks" priority="1267" stopIfTrue="1">
      <formula>LEN(TRIM(T29))=0</formula>
    </cfRule>
    <cfRule type="cellIs" dxfId="5437" priority="1269" stopIfTrue="1" operator="greaterThanOrEqual">
      <formula>$O$29</formula>
    </cfRule>
    <cfRule type="cellIs" dxfId="5436" priority="1270" stopIfTrue="1" operator="lessThan">
      <formula>$O$29</formula>
    </cfRule>
  </conditionalFormatting>
  <conditionalFormatting sqref="T27">
    <cfRule type="containsBlanks" priority="1268" stopIfTrue="1">
      <formula>LEN(TRIM(T27))=0</formula>
    </cfRule>
    <cfRule type="cellIs" dxfId="5435" priority="1273" stopIfTrue="1" operator="greaterThanOrEqual">
      <formula>$O$27</formula>
    </cfRule>
    <cfRule type="cellIs" dxfId="5434" priority="1274" stopIfTrue="1" operator="lessThan">
      <formula>$O$27</formula>
    </cfRule>
  </conditionalFormatting>
  <conditionalFormatting sqref="T32">
    <cfRule type="containsBlanks" priority="1263" stopIfTrue="1">
      <formula>LEN(TRIM(T32))=0</formula>
    </cfRule>
    <cfRule type="cellIs" dxfId="5433" priority="1264" stopIfTrue="1" operator="greaterThanOrEqual">
      <formula>$O$32</formula>
    </cfRule>
    <cfRule type="cellIs" dxfId="5432" priority="1265" stopIfTrue="1" operator="lessThan">
      <formula>$O$32</formula>
    </cfRule>
  </conditionalFormatting>
  <conditionalFormatting sqref="T28">
    <cfRule type="containsBlanks" priority="1260" stopIfTrue="1">
      <formula>LEN(TRIM(T28))=0</formula>
    </cfRule>
    <cfRule type="cellIs" dxfId="5431" priority="1261" stopIfTrue="1" operator="greaterThanOrEqual">
      <formula>$O$28</formula>
    </cfRule>
    <cfRule type="cellIs" dxfId="5430" priority="1262" stopIfTrue="1" operator="lessThan">
      <formula>$O$28</formula>
    </cfRule>
  </conditionalFormatting>
  <conditionalFormatting sqref="T31">
    <cfRule type="containsBlanks" priority="1257" stopIfTrue="1">
      <formula>LEN(TRIM(T31))=0</formula>
    </cfRule>
    <cfRule type="cellIs" dxfId="5429" priority="1258" stopIfTrue="1" operator="greaterThanOrEqual">
      <formula>$O$31</formula>
    </cfRule>
    <cfRule type="cellIs" dxfId="5428" priority="1259" stopIfTrue="1" operator="lessThan">
      <formula>$O$31</formula>
    </cfRule>
  </conditionalFormatting>
  <conditionalFormatting sqref="U30">
    <cfRule type="containsBlanks" priority="1230" stopIfTrue="1">
      <formula>LEN(TRIM(U30))=0</formula>
    </cfRule>
    <cfRule type="cellIs" dxfId="5427" priority="1235" stopIfTrue="1" operator="greaterThanOrEqual">
      <formula>$O$30</formula>
    </cfRule>
    <cfRule type="cellIs" dxfId="5426" priority="1236" stopIfTrue="1" operator="lessThan">
      <formula>$O$30</formula>
    </cfRule>
  </conditionalFormatting>
  <conditionalFormatting sqref="U29">
    <cfRule type="containsBlanks" priority="1231" stopIfTrue="1">
      <formula>LEN(TRIM(U29))=0</formula>
    </cfRule>
    <cfRule type="cellIs" dxfId="5425" priority="1233" stopIfTrue="1" operator="greaterThanOrEqual">
      <formula>$O$29</formula>
    </cfRule>
    <cfRule type="cellIs" dxfId="5424" priority="1234" stopIfTrue="1" operator="lessThan">
      <formula>$O$29</formula>
    </cfRule>
  </conditionalFormatting>
  <conditionalFormatting sqref="U27">
    <cfRule type="containsBlanks" priority="1232" stopIfTrue="1">
      <formula>LEN(TRIM(U27))=0</formula>
    </cfRule>
    <cfRule type="cellIs" dxfId="5423" priority="1237" stopIfTrue="1" operator="greaterThanOrEqual">
      <formula>$O$27</formula>
    </cfRule>
    <cfRule type="cellIs" dxfId="5422" priority="1238" stopIfTrue="1" operator="lessThan">
      <formula>$O$27</formula>
    </cfRule>
  </conditionalFormatting>
  <conditionalFormatting sqref="U32">
    <cfRule type="containsBlanks" priority="1227" stopIfTrue="1">
      <formula>LEN(TRIM(U32))=0</formula>
    </cfRule>
    <cfRule type="cellIs" dxfId="5421" priority="1228" stopIfTrue="1" operator="greaterThanOrEqual">
      <formula>$O$32</formula>
    </cfRule>
    <cfRule type="cellIs" dxfId="5420" priority="1229" stopIfTrue="1" operator="lessThan">
      <formula>$O$32</formula>
    </cfRule>
  </conditionalFormatting>
  <conditionalFormatting sqref="U28">
    <cfRule type="containsBlanks" priority="1224" stopIfTrue="1">
      <formula>LEN(TRIM(U28))=0</formula>
    </cfRule>
    <cfRule type="cellIs" dxfId="5419" priority="1225" stopIfTrue="1" operator="greaterThanOrEqual">
      <formula>$O$28</formula>
    </cfRule>
    <cfRule type="cellIs" dxfId="5418" priority="1226" stopIfTrue="1" operator="lessThan">
      <formula>$O$28</formula>
    </cfRule>
  </conditionalFormatting>
  <conditionalFormatting sqref="U31">
    <cfRule type="containsBlanks" priority="1221" stopIfTrue="1">
      <formula>LEN(TRIM(U31))=0</formula>
    </cfRule>
    <cfRule type="cellIs" dxfId="5417" priority="1222" stopIfTrue="1" operator="greaterThanOrEqual">
      <formula>$O$31</formula>
    </cfRule>
    <cfRule type="cellIs" dxfId="5416" priority="1223" stopIfTrue="1" operator="lessThan">
      <formula>$O$31</formula>
    </cfRule>
  </conditionalFormatting>
  <conditionalFormatting sqref="X30">
    <cfRule type="containsBlanks" priority="1176" stopIfTrue="1">
      <formula>LEN(TRIM(X30))=0</formula>
    </cfRule>
    <cfRule type="cellIs" dxfId="5415" priority="1181" stopIfTrue="1" operator="greaterThanOrEqual">
      <formula>$O$30</formula>
    </cfRule>
    <cfRule type="cellIs" dxfId="5414" priority="1182" stopIfTrue="1" operator="lessThan">
      <formula>$O$30</formula>
    </cfRule>
  </conditionalFormatting>
  <conditionalFormatting sqref="X29">
    <cfRule type="containsBlanks" priority="1177" stopIfTrue="1">
      <formula>LEN(TRIM(X29))=0</formula>
    </cfRule>
    <cfRule type="cellIs" dxfId="5413" priority="1179" stopIfTrue="1" operator="greaterThanOrEqual">
      <formula>$O$29</formula>
    </cfRule>
    <cfRule type="cellIs" dxfId="5412" priority="1180" stopIfTrue="1" operator="lessThan">
      <formula>$O$29</formula>
    </cfRule>
  </conditionalFormatting>
  <conditionalFormatting sqref="X27">
    <cfRule type="containsBlanks" priority="1178" stopIfTrue="1">
      <formula>LEN(TRIM(X27))=0</formula>
    </cfRule>
    <cfRule type="cellIs" dxfId="5411" priority="1183" stopIfTrue="1" operator="greaterThanOrEqual">
      <formula>$O$27</formula>
    </cfRule>
    <cfRule type="cellIs" dxfId="5410" priority="1184" stopIfTrue="1" operator="lessThan">
      <formula>$O$27</formula>
    </cfRule>
  </conditionalFormatting>
  <conditionalFormatting sqref="X32">
    <cfRule type="containsBlanks" priority="1173" stopIfTrue="1">
      <formula>LEN(TRIM(X32))=0</formula>
    </cfRule>
    <cfRule type="cellIs" dxfId="5409" priority="1174" stopIfTrue="1" operator="greaterThanOrEqual">
      <formula>$O$32</formula>
    </cfRule>
    <cfRule type="cellIs" dxfId="5408" priority="1175" stopIfTrue="1" operator="lessThan">
      <formula>$O$32</formula>
    </cfRule>
  </conditionalFormatting>
  <conditionalFormatting sqref="X28">
    <cfRule type="containsBlanks" priority="1170" stopIfTrue="1">
      <formula>LEN(TRIM(X28))=0</formula>
    </cfRule>
    <cfRule type="cellIs" dxfId="5407" priority="1171" stopIfTrue="1" operator="greaterThanOrEqual">
      <formula>$O$28</formula>
    </cfRule>
    <cfRule type="cellIs" dxfId="5406" priority="1172" stopIfTrue="1" operator="lessThan">
      <formula>$O$28</formula>
    </cfRule>
  </conditionalFormatting>
  <conditionalFormatting sqref="X31">
    <cfRule type="containsBlanks" priority="1167" stopIfTrue="1">
      <formula>LEN(TRIM(X31))=0</formula>
    </cfRule>
    <cfRule type="cellIs" dxfId="5405" priority="1168" stopIfTrue="1" operator="greaterThanOrEqual">
      <formula>$O$31</formula>
    </cfRule>
    <cfRule type="cellIs" dxfId="5404" priority="1169" stopIfTrue="1" operator="lessThan">
      <formula>$O$31</formula>
    </cfRule>
  </conditionalFormatting>
  <conditionalFormatting sqref="Y30">
    <cfRule type="containsBlanks" priority="1158" stopIfTrue="1">
      <formula>LEN(TRIM(Y30))=0</formula>
    </cfRule>
    <cfRule type="cellIs" dxfId="5403" priority="1163" stopIfTrue="1" operator="greaterThanOrEqual">
      <formula>$O$30</formula>
    </cfRule>
    <cfRule type="cellIs" dxfId="5402" priority="1164" stopIfTrue="1" operator="lessThan">
      <formula>$O$30</formula>
    </cfRule>
  </conditionalFormatting>
  <conditionalFormatting sqref="Y29">
    <cfRule type="containsBlanks" priority="1159" stopIfTrue="1">
      <formula>LEN(TRIM(Y29))=0</formula>
    </cfRule>
    <cfRule type="cellIs" dxfId="5401" priority="1161" stopIfTrue="1" operator="greaterThanOrEqual">
      <formula>$O$29</formula>
    </cfRule>
    <cfRule type="cellIs" dxfId="5400" priority="1162" stopIfTrue="1" operator="lessThan">
      <formula>$O$29</formula>
    </cfRule>
  </conditionalFormatting>
  <conditionalFormatting sqref="Y27">
    <cfRule type="containsBlanks" priority="1160" stopIfTrue="1">
      <formula>LEN(TRIM(Y27))=0</formula>
    </cfRule>
    <cfRule type="cellIs" dxfId="5399" priority="1165" stopIfTrue="1" operator="greaterThanOrEqual">
      <formula>$O$27</formula>
    </cfRule>
    <cfRule type="cellIs" dxfId="5398" priority="1166" stopIfTrue="1" operator="lessThan">
      <formula>$O$27</formula>
    </cfRule>
  </conditionalFormatting>
  <conditionalFormatting sqref="Y32">
    <cfRule type="containsBlanks" priority="1155" stopIfTrue="1">
      <formula>LEN(TRIM(Y32))=0</formula>
    </cfRule>
    <cfRule type="cellIs" dxfId="5397" priority="1156" stopIfTrue="1" operator="greaterThanOrEqual">
      <formula>$O$32</formula>
    </cfRule>
    <cfRule type="cellIs" dxfId="5396" priority="1157" stopIfTrue="1" operator="lessThan">
      <formula>$O$32</formula>
    </cfRule>
  </conditionalFormatting>
  <conditionalFormatting sqref="Y28">
    <cfRule type="containsBlanks" priority="1152" stopIfTrue="1">
      <formula>LEN(TRIM(Y28))=0</formula>
    </cfRule>
    <cfRule type="cellIs" dxfId="5395" priority="1153" stopIfTrue="1" operator="greaterThanOrEqual">
      <formula>$O$28</formula>
    </cfRule>
    <cfRule type="cellIs" dxfId="5394" priority="1154" stopIfTrue="1" operator="lessThan">
      <formula>$O$28</formula>
    </cfRule>
  </conditionalFormatting>
  <conditionalFormatting sqref="Y31">
    <cfRule type="containsBlanks" priority="1149" stopIfTrue="1">
      <formula>LEN(TRIM(Y31))=0</formula>
    </cfRule>
    <cfRule type="cellIs" dxfId="5393" priority="1150" stopIfTrue="1" operator="greaterThanOrEqual">
      <formula>$O$31</formula>
    </cfRule>
    <cfRule type="cellIs" dxfId="5392" priority="1151" stopIfTrue="1" operator="lessThan">
      <formula>$O$31</formula>
    </cfRule>
  </conditionalFormatting>
  <conditionalFormatting sqref="Z30">
    <cfRule type="containsBlanks" priority="1140" stopIfTrue="1">
      <formula>LEN(TRIM(Z30))=0</formula>
    </cfRule>
    <cfRule type="cellIs" dxfId="5391" priority="1145" stopIfTrue="1" operator="greaterThanOrEqual">
      <formula>$O$30</formula>
    </cfRule>
    <cfRule type="cellIs" dxfId="5390" priority="1146" stopIfTrue="1" operator="lessThan">
      <formula>$O$30</formula>
    </cfRule>
  </conditionalFormatting>
  <conditionalFormatting sqref="Z29">
    <cfRule type="containsBlanks" priority="1141" stopIfTrue="1">
      <formula>LEN(TRIM(Z29))=0</formula>
    </cfRule>
    <cfRule type="cellIs" dxfId="5389" priority="1143" stopIfTrue="1" operator="greaterThanOrEqual">
      <formula>$O$29</formula>
    </cfRule>
    <cfRule type="cellIs" dxfId="5388" priority="1144" stopIfTrue="1" operator="lessThan">
      <formula>$O$29</formula>
    </cfRule>
  </conditionalFormatting>
  <conditionalFormatting sqref="Z27">
    <cfRule type="containsBlanks" priority="1142" stopIfTrue="1">
      <formula>LEN(TRIM(Z27))=0</formula>
    </cfRule>
    <cfRule type="cellIs" dxfId="5387" priority="1147" stopIfTrue="1" operator="greaterThanOrEqual">
      <formula>$O$27</formula>
    </cfRule>
    <cfRule type="cellIs" dxfId="5386" priority="1148" stopIfTrue="1" operator="lessThan">
      <formula>$O$27</formula>
    </cfRule>
  </conditionalFormatting>
  <conditionalFormatting sqref="Z32">
    <cfRule type="containsBlanks" priority="1137" stopIfTrue="1">
      <formula>LEN(TRIM(Z32))=0</formula>
    </cfRule>
    <cfRule type="cellIs" dxfId="5385" priority="1138" stopIfTrue="1" operator="greaterThanOrEqual">
      <formula>$O$32</formula>
    </cfRule>
    <cfRule type="cellIs" dxfId="5384" priority="1139" stopIfTrue="1" operator="lessThan">
      <formula>$O$32</formula>
    </cfRule>
  </conditionalFormatting>
  <conditionalFormatting sqref="Z28">
    <cfRule type="containsBlanks" priority="1134" stopIfTrue="1">
      <formula>LEN(TRIM(Z28))=0</formula>
    </cfRule>
    <cfRule type="cellIs" dxfId="5383" priority="1135" stopIfTrue="1" operator="greaterThanOrEqual">
      <formula>$O$28</formula>
    </cfRule>
    <cfRule type="cellIs" dxfId="5382" priority="1136" stopIfTrue="1" operator="lessThan">
      <formula>$O$28</formula>
    </cfRule>
  </conditionalFormatting>
  <conditionalFormatting sqref="Z31">
    <cfRule type="containsBlanks" priority="1131" stopIfTrue="1">
      <formula>LEN(TRIM(Z31))=0</formula>
    </cfRule>
    <cfRule type="cellIs" dxfId="5381" priority="1132" stopIfTrue="1" operator="greaterThanOrEqual">
      <formula>$O$31</formula>
    </cfRule>
    <cfRule type="cellIs" dxfId="5380" priority="1133" stopIfTrue="1" operator="lessThan">
      <formula>$O$31</formula>
    </cfRule>
  </conditionalFormatting>
  <conditionalFormatting sqref="AA30">
    <cfRule type="containsBlanks" priority="1122" stopIfTrue="1">
      <formula>LEN(TRIM(AA30))=0</formula>
    </cfRule>
    <cfRule type="cellIs" dxfId="5379" priority="1127" stopIfTrue="1" operator="greaterThanOrEqual">
      <formula>$O$30</formula>
    </cfRule>
    <cfRule type="cellIs" dxfId="5378" priority="1128" stopIfTrue="1" operator="lessThan">
      <formula>$O$30</formula>
    </cfRule>
  </conditionalFormatting>
  <conditionalFormatting sqref="AA29">
    <cfRule type="containsBlanks" priority="1123" stopIfTrue="1">
      <formula>LEN(TRIM(AA29))=0</formula>
    </cfRule>
    <cfRule type="cellIs" dxfId="5377" priority="1125" stopIfTrue="1" operator="greaterThanOrEqual">
      <formula>$O$29</formula>
    </cfRule>
    <cfRule type="cellIs" dxfId="5376" priority="1126" stopIfTrue="1" operator="lessThan">
      <formula>$O$29</formula>
    </cfRule>
  </conditionalFormatting>
  <conditionalFormatting sqref="AA27">
    <cfRule type="containsBlanks" priority="1124" stopIfTrue="1">
      <formula>LEN(TRIM(AA27))=0</formula>
    </cfRule>
    <cfRule type="cellIs" dxfId="5375" priority="1129" stopIfTrue="1" operator="greaterThanOrEqual">
      <formula>$O$27</formula>
    </cfRule>
    <cfRule type="cellIs" dxfId="5374" priority="1130" stopIfTrue="1" operator="lessThan">
      <formula>$O$27</formula>
    </cfRule>
  </conditionalFormatting>
  <conditionalFormatting sqref="AA32">
    <cfRule type="containsBlanks" priority="1119" stopIfTrue="1">
      <formula>LEN(TRIM(AA32))=0</formula>
    </cfRule>
    <cfRule type="cellIs" dxfId="5373" priority="1120" stopIfTrue="1" operator="greaterThanOrEqual">
      <formula>$O$32</formula>
    </cfRule>
    <cfRule type="cellIs" dxfId="5372" priority="1121" stopIfTrue="1" operator="lessThan">
      <formula>$O$32</formula>
    </cfRule>
  </conditionalFormatting>
  <conditionalFormatting sqref="AA28">
    <cfRule type="containsBlanks" priority="1116" stopIfTrue="1">
      <formula>LEN(TRIM(AA28))=0</formula>
    </cfRule>
    <cfRule type="cellIs" dxfId="5371" priority="1117" stopIfTrue="1" operator="greaterThanOrEqual">
      <formula>$O$28</formula>
    </cfRule>
    <cfRule type="cellIs" dxfId="5370" priority="1118" stopIfTrue="1" operator="lessThan">
      <formula>$O$28</formula>
    </cfRule>
  </conditionalFormatting>
  <conditionalFormatting sqref="AA31">
    <cfRule type="containsBlanks" priority="1113" stopIfTrue="1">
      <formula>LEN(TRIM(AA31))=0</formula>
    </cfRule>
    <cfRule type="cellIs" dxfId="5369" priority="1114" stopIfTrue="1" operator="greaterThanOrEqual">
      <formula>$O$31</formula>
    </cfRule>
    <cfRule type="cellIs" dxfId="5368" priority="1115" stopIfTrue="1" operator="lessThan">
      <formula>$O$31</formula>
    </cfRule>
  </conditionalFormatting>
  <conditionalFormatting sqref="AB30">
    <cfRule type="containsBlanks" priority="1104" stopIfTrue="1">
      <formula>LEN(TRIM(AB30))=0</formula>
    </cfRule>
    <cfRule type="cellIs" dxfId="5367" priority="1109" stopIfTrue="1" operator="greaterThanOrEqual">
      <formula>$O$30</formula>
    </cfRule>
    <cfRule type="cellIs" dxfId="5366" priority="1110" stopIfTrue="1" operator="lessThan">
      <formula>$O$30</formula>
    </cfRule>
  </conditionalFormatting>
  <conditionalFormatting sqref="AB29">
    <cfRule type="containsBlanks" priority="1105" stopIfTrue="1">
      <formula>LEN(TRIM(AB29))=0</formula>
    </cfRule>
    <cfRule type="cellIs" dxfId="5365" priority="1107" stopIfTrue="1" operator="greaterThanOrEqual">
      <formula>$O$29</formula>
    </cfRule>
    <cfRule type="cellIs" dxfId="5364" priority="1108" stopIfTrue="1" operator="lessThan">
      <formula>$O$29</formula>
    </cfRule>
  </conditionalFormatting>
  <conditionalFormatting sqref="AB27">
    <cfRule type="containsBlanks" priority="1106" stopIfTrue="1">
      <formula>LEN(TRIM(AB27))=0</formula>
    </cfRule>
    <cfRule type="cellIs" dxfId="5363" priority="1111" stopIfTrue="1" operator="greaterThanOrEqual">
      <formula>$O$27</formula>
    </cfRule>
    <cfRule type="cellIs" dxfId="5362" priority="1112" stopIfTrue="1" operator="lessThan">
      <formula>$O$27</formula>
    </cfRule>
  </conditionalFormatting>
  <conditionalFormatting sqref="AB32">
    <cfRule type="containsBlanks" priority="1101" stopIfTrue="1">
      <formula>LEN(TRIM(AB32))=0</formula>
    </cfRule>
    <cfRule type="cellIs" dxfId="5361" priority="1102" stopIfTrue="1" operator="greaterThanOrEqual">
      <formula>$O$32</formula>
    </cfRule>
    <cfRule type="cellIs" dxfId="5360" priority="1103" stopIfTrue="1" operator="lessThan">
      <formula>$O$32</formula>
    </cfRule>
  </conditionalFormatting>
  <conditionalFormatting sqref="AB28">
    <cfRule type="containsBlanks" priority="1098" stopIfTrue="1">
      <formula>LEN(TRIM(AB28))=0</formula>
    </cfRule>
    <cfRule type="cellIs" dxfId="5359" priority="1099" stopIfTrue="1" operator="greaterThanOrEqual">
      <formula>$O$28</formula>
    </cfRule>
    <cfRule type="cellIs" dxfId="5358" priority="1100" stopIfTrue="1" operator="lessThan">
      <formula>$O$28</formula>
    </cfRule>
  </conditionalFormatting>
  <conditionalFormatting sqref="AB31">
    <cfRule type="containsBlanks" priority="1095" stopIfTrue="1">
      <formula>LEN(TRIM(AB31))=0</formula>
    </cfRule>
    <cfRule type="cellIs" dxfId="5357" priority="1096" stopIfTrue="1" operator="greaterThanOrEqual">
      <formula>$O$31</formula>
    </cfRule>
    <cfRule type="cellIs" dxfId="5356" priority="1097" stopIfTrue="1" operator="lessThan">
      <formula>$O$31</formula>
    </cfRule>
  </conditionalFormatting>
  <conditionalFormatting sqref="Q41">
    <cfRule type="containsBlanks" priority="2175" stopIfTrue="1">
      <formula>LEN(TRIM(Q41))=0</formula>
    </cfRule>
    <cfRule type="cellIs" dxfId="5355" priority="2176" stopIfTrue="1" operator="lessThanOrEqual">
      <formula>$O$40</formula>
    </cfRule>
    <cfRule type="cellIs" dxfId="5354" priority="2177" stopIfTrue="1" operator="greaterThan">
      <formula>$O$40</formula>
    </cfRule>
  </conditionalFormatting>
  <conditionalFormatting sqref="R34">
    <cfRule type="cellIs" dxfId="5353" priority="1093" stopIfTrue="1" operator="greaterThan">
      <formula>$O$34</formula>
    </cfRule>
    <cfRule type="cellIs" dxfId="5352" priority="1094" stopIfTrue="1" operator="lessThanOrEqual">
      <formula>$O$34</formula>
    </cfRule>
  </conditionalFormatting>
  <conditionalFormatting sqref="R35">
    <cfRule type="cellIs" dxfId="5351" priority="1092" stopIfTrue="1" operator="lessThanOrEqual">
      <formula>$O$35</formula>
    </cfRule>
  </conditionalFormatting>
  <conditionalFormatting sqref="R35">
    <cfRule type="cellIs" dxfId="5350" priority="1091" stopIfTrue="1" operator="greaterThan">
      <formula>$O$35</formula>
    </cfRule>
  </conditionalFormatting>
  <conditionalFormatting sqref="R36">
    <cfRule type="cellIs" dxfId="5349" priority="1090" stopIfTrue="1" operator="greaterThanOrEqual">
      <formula>$O$36</formula>
    </cfRule>
  </conditionalFormatting>
  <conditionalFormatting sqref="R36">
    <cfRule type="cellIs" dxfId="5348" priority="1089" stopIfTrue="1" operator="lessThan">
      <formula>$O$36</formula>
    </cfRule>
  </conditionalFormatting>
  <conditionalFormatting sqref="R37">
    <cfRule type="containsBlanks" priority="1086" stopIfTrue="1">
      <formula>LEN(TRIM(R37))=0</formula>
    </cfRule>
    <cfRule type="cellIs" dxfId="5347" priority="1087" stopIfTrue="1" operator="greaterThanOrEqual">
      <formula>$O$37</formula>
    </cfRule>
    <cfRule type="cellIs" dxfId="5346" priority="1088" stopIfTrue="1" operator="lessThan">
      <formula>$O$37</formula>
    </cfRule>
  </conditionalFormatting>
  <conditionalFormatting sqref="R38">
    <cfRule type="cellIs" dxfId="5345" priority="1085" stopIfTrue="1" operator="greaterThanOrEqual">
      <formula>$O$38</formula>
    </cfRule>
  </conditionalFormatting>
  <conditionalFormatting sqref="R38">
    <cfRule type="cellIs" dxfId="5344" priority="1084" stopIfTrue="1" operator="lessThan">
      <formula>$O$38</formula>
    </cfRule>
  </conditionalFormatting>
  <conditionalFormatting sqref="R40">
    <cfRule type="containsBlanks" priority="1081" stopIfTrue="1">
      <formula>LEN(TRIM(R40))=0</formula>
    </cfRule>
    <cfRule type="cellIs" dxfId="5343" priority="1082" stopIfTrue="1" operator="lessThanOrEqual">
      <formula>$O$40</formula>
    </cfRule>
    <cfRule type="cellIs" dxfId="5342" priority="1083" stopIfTrue="1" operator="greaterThan">
      <formula>$O$40</formula>
    </cfRule>
  </conditionalFormatting>
  <conditionalFormatting sqref="R42">
    <cfRule type="containsBlanks" priority="1075" stopIfTrue="1">
      <formula>LEN(TRIM(R42))=0</formula>
    </cfRule>
    <cfRule type="cellIs" dxfId="5341" priority="1076" stopIfTrue="1" operator="lessThanOrEqual">
      <formula>$O$42</formula>
    </cfRule>
    <cfRule type="cellIs" dxfId="5340" priority="1077" stopIfTrue="1" operator="greaterThan">
      <formula>$O$42</formula>
    </cfRule>
  </conditionalFormatting>
  <conditionalFormatting sqref="R43">
    <cfRule type="containsBlanks" priority="1072" stopIfTrue="1">
      <formula>LEN(TRIM(R43))=0</formula>
    </cfRule>
    <cfRule type="cellIs" dxfId="5339" priority="1073" stopIfTrue="1" operator="greaterThanOrEqual">
      <formula>$O$43</formula>
    </cfRule>
    <cfRule type="cellIs" dxfId="5338" priority="1074" stopIfTrue="1" operator="lessThan">
      <formula>$O$43</formula>
    </cfRule>
  </conditionalFormatting>
  <conditionalFormatting sqref="R39">
    <cfRule type="containsBlanks" priority="1069" stopIfTrue="1">
      <formula>LEN(TRIM(R39))=0</formula>
    </cfRule>
    <cfRule type="cellIs" dxfId="5337" priority="1070" stopIfTrue="1" operator="between">
      <formula>-$O$39</formula>
      <formula>$O$39</formula>
    </cfRule>
    <cfRule type="cellIs" dxfId="5336" priority="1071" stopIfTrue="1" operator="notBetween">
      <formula>-$O$39</formula>
      <formula>$O$39</formula>
    </cfRule>
  </conditionalFormatting>
  <conditionalFormatting sqref="R41">
    <cfRule type="containsBlanks" priority="1078" stopIfTrue="1">
      <formula>LEN(TRIM(R41))=0</formula>
    </cfRule>
    <cfRule type="cellIs" dxfId="5335" priority="1079" stopIfTrue="1" operator="lessThanOrEqual">
      <formula>$O$40</formula>
    </cfRule>
    <cfRule type="cellIs" dxfId="5334" priority="1080" stopIfTrue="1" operator="greaterThan">
      <formula>$O$40</formula>
    </cfRule>
  </conditionalFormatting>
  <conditionalFormatting sqref="S34">
    <cfRule type="cellIs" dxfId="5333" priority="1067" stopIfTrue="1" operator="greaterThan">
      <formula>$O$34</formula>
    </cfRule>
    <cfRule type="cellIs" dxfId="5332" priority="1068" stopIfTrue="1" operator="lessThanOrEqual">
      <formula>$O$34</formula>
    </cfRule>
  </conditionalFormatting>
  <conditionalFormatting sqref="S35">
    <cfRule type="cellIs" dxfId="5331" priority="1066" stopIfTrue="1" operator="lessThanOrEqual">
      <formula>$O$35</formula>
    </cfRule>
  </conditionalFormatting>
  <conditionalFormatting sqref="S35">
    <cfRule type="cellIs" dxfId="5330" priority="1065" stopIfTrue="1" operator="greaterThan">
      <formula>$O$35</formula>
    </cfRule>
  </conditionalFormatting>
  <conditionalFormatting sqref="S36">
    <cfRule type="cellIs" dxfId="5329" priority="1064" stopIfTrue="1" operator="greaterThanOrEqual">
      <formula>$O$36</formula>
    </cfRule>
  </conditionalFormatting>
  <conditionalFormatting sqref="S36">
    <cfRule type="cellIs" dxfId="5328" priority="1063" stopIfTrue="1" operator="lessThan">
      <formula>$O$36</formula>
    </cfRule>
  </conditionalFormatting>
  <conditionalFormatting sqref="S37">
    <cfRule type="containsBlanks" priority="1060" stopIfTrue="1">
      <formula>LEN(TRIM(S37))=0</formula>
    </cfRule>
    <cfRule type="cellIs" dxfId="5327" priority="1061" stopIfTrue="1" operator="greaterThanOrEqual">
      <formula>$O$37</formula>
    </cfRule>
    <cfRule type="cellIs" dxfId="5326" priority="1062" stopIfTrue="1" operator="lessThan">
      <formula>$O$37</formula>
    </cfRule>
  </conditionalFormatting>
  <conditionalFormatting sqref="S38">
    <cfRule type="cellIs" dxfId="5325" priority="1059" stopIfTrue="1" operator="greaterThanOrEqual">
      <formula>$O$38</formula>
    </cfRule>
  </conditionalFormatting>
  <conditionalFormatting sqref="S38">
    <cfRule type="cellIs" dxfId="5324" priority="1058" stopIfTrue="1" operator="lessThan">
      <formula>$O$38</formula>
    </cfRule>
  </conditionalFormatting>
  <conditionalFormatting sqref="S40">
    <cfRule type="containsBlanks" priority="1055" stopIfTrue="1">
      <formula>LEN(TRIM(S40))=0</formula>
    </cfRule>
    <cfRule type="cellIs" dxfId="5323" priority="1056" stopIfTrue="1" operator="lessThanOrEqual">
      <formula>$O$40</formula>
    </cfRule>
    <cfRule type="cellIs" dxfId="5322" priority="1057" stopIfTrue="1" operator="greaterThan">
      <formula>$O$40</formula>
    </cfRule>
  </conditionalFormatting>
  <conditionalFormatting sqref="S42">
    <cfRule type="containsBlanks" priority="1049" stopIfTrue="1">
      <formula>LEN(TRIM(S42))=0</formula>
    </cfRule>
    <cfRule type="cellIs" dxfId="5321" priority="1050" stopIfTrue="1" operator="lessThanOrEqual">
      <formula>$O$42</formula>
    </cfRule>
    <cfRule type="cellIs" dxfId="5320" priority="1051" stopIfTrue="1" operator="greaterThan">
      <formula>$O$42</formula>
    </cfRule>
  </conditionalFormatting>
  <conditionalFormatting sqref="S43">
    <cfRule type="containsBlanks" priority="1046" stopIfTrue="1">
      <formula>LEN(TRIM(S43))=0</formula>
    </cfRule>
    <cfRule type="cellIs" dxfId="5319" priority="1047" stopIfTrue="1" operator="greaterThanOrEqual">
      <formula>$O$43</formula>
    </cfRule>
    <cfRule type="cellIs" dxfId="5318" priority="1048" stopIfTrue="1" operator="lessThan">
      <formula>$O$43</formula>
    </cfRule>
  </conditionalFormatting>
  <conditionalFormatting sqref="S39">
    <cfRule type="containsBlanks" priority="1043" stopIfTrue="1">
      <formula>LEN(TRIM(S39))=0</formula>
    </cfRule>
    <cfRule type="cellIs" dxfId="5317" priority="1044" stopIfTrue="1" operator="between">
      <formula>-$O$39</formula>
      <formula>$O$39</formula>
    </cfRule>
    <cfRule type="cellIs" dxfId="5316" priority="1045" stopIfTrue="1" operator="notBetween">
      <formula>-$O$39</formula>
      <formula>$O$39</formula>
    </cfRule>
  </conditionalFormatting>
  <conditionalFormatting sqref="S41">
    <cfRule type="containsBlanks" priority="1052" stopIfTrue="1">
      <formula>LEN(TRIM(S41))=0</formula>
    </cfRule>
    <cfRule type="cellIs" dxfId="5315" priority="1053" stopIfTrue="1" operator="lessThanOrEqual">
      <formula>$O$40</formula>
    </cfRule>
    <cfRule type="cellIs" dxfId="5314" priority="1054" stopIfTrue="1" operator="greaterThan">
      <formula>$O$40</formula>
    </cfRule>
  </conditionalFormatting>
  <conditionalFormatting sqref="T34">
    <cfRule type="cellIs" dxfId="5313" priority="1041" stopIfTrue="1" operator="greaterThan">
      <formula>$O$34</formula>
    </cfRule>
    <cfRule type="cellIs" dxfId="5312" priority="1042" stopIfTrue="1" operator="lessThanOrEqual">
      <formula>$O$34</formula>
    </cfRule>
  </conditionalFormatting>
  <conditionalFormatting sqref="T35">
    <cfRule type="cellIs" dxfId="5311" priority="1040" stopIfTrue="1" operator="lessThanOrEqual">
      <formula>$O$35</formula>
    </cfRule>
  </conditionalFormatting>
  <conditionalFormatting sqref="T35">
    <cfRule type="cellIs" dxfId="5310" priority="1039" stopIfTrue="1" operator="greaterThan">
      <formula>$O$35</formula>
    </cfRule>
  </conditionalFormatting>
  <conditionalFormatting sqref="T36">
    <cfRule type="cellIs" dxfId="5309" priority="1038" stopIfTrue="1" operator="greaterThanOrEqual">
      <formula>$O$36</formula>
    </cfRule>
  </conditionalFormatting>
  <conditionalFormatting sqref="T36">
    <cfRule type="cellIs" dxfId="5308" priority="1037" stopIfTrue="1" operator="lessThan">
      <formula>$O$36</formula>
    </cfRule>
  </conditionalFormatting>
  <conditionalFormatting sqref="T37">
    <cfRule type="containsBlanks" priority="1034" stopIfTrue="1">
      <formula>LEN(TRIM(T37))=0</formula>
    </cfRule>
    <cfRule type="cellIs" dxfId="5307" priority="1035" stopIfTrue="1" operator="greaterThanOrEqual">
      <formula>$O$37</formula>
    </cfRule>
    <cfRule type="cellIs" dxfId="5306" priority="1036" stopIfTrue="1" operator="lessThan">
      <formula>$O$37</formula>
    </cfRule>
  </conditionalFormatting>
  <conditionalFormatting sqref="T38">
    <cfRule type="cellIs" dxfId="5305" priority="1033" stopIfTrue="1" operator="greaterThanOrEqual">
      <formula>$O$38</formula>
    </cfRule>
  </conditionalFormatting>
  <conditionalFormatting sqref="T38">
    <cfRule type="cellIs" dxfId="5304" priority="1032" stopIfTrue="1" operator="lessThan">
      <formula>$O$38</formula>
    </cfRule>
  </conditionalFormatting>
  <conditionalFormatting sqref="T40">
    <cfRule type="containsBlanks" priority="1029" stopIfTrue="1">
      <formula>LEN(TRIM(T40))=0</formula>
    </cfRule>
    <cfRule type="cellIs" dxfId="5303" priority="1030" stopIfTrue="1" operator="lessThanOrEqual">
      <formula>$O$40</formula>
    </cfRule>
    <cfRule type="cellIs" dxfId="5302" priority="1031" stopIfTrue="1" operator="greaterThan">
      <formula>$O$40</formula>
    </cfRule>
  </conditionalFormatting>
  <conditionalFormatting sqref="T42">
    <cfRule type="containsBlanks" priority="1023" stopIfTrue="1">
      <formula>LEN(TRIM(T42))=0</formula>
    </cfRule>
    <cfRule type="cellIs" dxfId="5301" priority="1024" stopIfTrue="1" operator="lessThanOrEqual">
      <formula>$O$42</formula>
    </cfRule>
    <cfRule type="cellIs" dxfId="5300" priority="1025" stopIfTrue="1" operator="greaterThan">
      <formula>$O$42</formula>
    </cfRule>
  </conditionalFormatting>
  <conditionalFormatting sqref="T43">
    <cfRule type="containsBlanks" priority="1020" stopIfTrue="1">
      <formula>LEN(TRIM(T43))=0</formula>
    </cfRule>
    <cfRule type="cellIs" dxfId="5299" priority="1021" stopIfTrue="1" operator="greaterThanOrEqual">
      <formula>$O$43</formula>
    </cfRule>
    <cfRule type="cellIs" dxfId="5298" priority="1022" stopIfTrue="1" operator="lessThan">
      <formula>$O$43</formula>
    </cfRule>
  </conditionalFormatting>
  <conditionalFormatting sqref="T39">
    <cfRule type="containsBlanks" priority="1017" stopIfTrue="1">
      <formula>LEN(TRIM(T39))=0</formula>
    </cfRule>
    <cfRule type="cellIs" dxfId="5297" priority="1018" stopIfTrue="1" operator="between">
      <formula>-$O$39</formula>
      <formula>$O$39</formula>
    </cfRule>
    <cfRule type="cellIs" dxfId="5296" priority="1019" stopIfTrue="1" operator="notBetween">
      <formula>-$O$39</formula>
      <formula>$O$39</formula>
    </cfRule>
  </conditionalFormatting>
  <conditionalFormatting sqref="T41">
    <cfRule type="containsBlanks" priority="1026" stopIfTrue="1">
      <formula>LEN(TRIM(T41))=0</formula>
    </cfRule>
    <cfRule type="cellIs" dxfId="5295" priority="1027" stopIfTrue="1" operator="lessThanOrEqual">
      <formula>$O$40</formula>
    </cfRule>
    <cfRule type="cellIs" dxfId="5294" priority="1028" stopIfTrue="1" operator="greaterThan">
      <formula>$O$40</formula>
    </cfRule>
  </conditionalFormatting>
  <conditionalFormatting sqref="U34">
    <cfRule type="cellIs" dxfId="5293" priority="1015" stopIfTrue="1" operator="greaterThan">
      <formula>$O$34</formula>
    </cfRule>
    <cfRule type="cellIs" dxfId="5292" priority="1016" stopIfTrue="1" operator="lessThanOrEqual">
      <formula>$O$34</formula>
    </cfRule>
  </conditionalFormatting>
  <conditionalFormatting sqref="U35">
    <cfRule type="cellIs" dxfId="5291" priority="1014" stopIfTrue="1" operator="lessThanOrEqual">
      <formula>$O$35</formula>
    </cfRule>
  </conditionalFormatting>
  <conditionalFormatting sqref="U35">
    <cfRule type="cellIs" dxfId="5290" priority="1013" stopIfTrue="1" operator="greaterThan">
      <formula>$O$35</formula>
    </cfRule>
  </conditionalFormatting>
  <conditionalFormatting sqref="U36">
    <cfRule type="cellIs" dxfId="5289" priority="1012" stopIfTrue="1" operator="greaterThanOrEqual">
      <formula>$O$36</formula>
    </cfRule>
  </conditionalFormatting>
  <conditionalFormatting sqref="U36">
    <cfRule type="cellIs" dxfId="5288" priority="1011" stopIfTrue="1" operator="lessThan">
      <formula>$O$36</formula>
    </cfRule>
  </conditionalFormatting>
  <conditionalFormatting sqref="U37">
    <cfRule type="containsBlanks" priority="1008" stopIfTrue="1">
      <formula>LEN(TRIM(U37))=0</formula>
    </cfRule>
    <cfRule type="cellIs" dxfId="5287" priority="1009" stopIfTrue="1" operator="greaterThanOrEqual">
      <formula>$O$37</formula>
    </cfRule>
    <cfRule type="cellIs" dxfId="5286" priority="1010" stopIfTrue="1" operator="lessThan">
      <formula>$O$37</formula>
    </cfRule>
  </conditionalFormatting>
  <conditionalFormatting sqref="U38">
    <cfRule type="cellIs" dxfId="5285" priority="1007" stopIfTrue="1" operator="greaterThanOrEqual">
      <formula>$O$38</formula>
    </cfRule>
  </conditionalFormatting>
  <conditionalFormatting sqref="U38">
    <cfRule type="cellIs" dxfId="5284" priority="1006" stopIfTrue="1" operator="lessThan">
      <formula>$O$38</formula>
    </cfRule>
  </conditionalFormatting>
  <conditionalFormatting sqref="U40">
    <cfRule type="containsBlanks" priority="1003" stopIfTrue="1">
      <formula>LEN(TRIM(U40))=0</formula>
    </cfRule>
    <cfRule type="cellIs" dxfId="5283" priority="1004" stopIfTrue="1" operator="lessThanOrEqual">
      <formula>$O$40</formula>
    </cfRule>
    <cfRule type="cellIs" dxfId="5282" priority="1005" stopIfTrue="1" operator="greaterThan">
      <formula>$O$40</formula>
    </cfRule>
  </conditionalFormatting>
  <conditionalFormatting sqref="U42">
    <cfRule type="containsBlanks" priority="997" stopIfTrue="1">
      <formula>LEN(TRIM(U42))=0</formula>
    </cfRule>
    <cfRule type="cellIs" dxfId="5281" priority="998" stopIfTrue="1" operator="lessThanOrEqual">
      <formula>$O$42</formula>
    </cfRule>
    <cfRule type="cellIs" dxfId="5280" priority="999" stopIfTrue="1" operator="greaterThan">
      <formula>$O$42</formula>
    </cfRule>
  </conditionalFormatting>
  <conditionalFormatting sqref="U43">
    <cfRule type="containsBlanks" priority="994" stopIfTrue="1">
      <formula>LEN(TRIM(U43))=0</formula>
    </cfRule>
    <cfRule type="cellIs" dxfId="5279" priority="995" stopIfTrue="1" operator="greaterThanOrEqual">
      <formula>$O$43</formula>
    </cfRule>
    <cfRule type="cellIs" dxfId="5278" priority="996" stopIfTrue="1" operator="lessThan">
      <formula>$O$43</formula>
    </cfRule>
  </conditionalFormatting>
  <conditionalFormatting sqref="U39">
    <cfRule type="containsBlanks" priority="991" stopIfTrue="1">
      <formula>LEN(TRIM(U39))=0</formula>
    </cfRule>
    <cfRule type="cellIs" dxfId="5277" priority="992" stopIfTrue="1" operator="between">
      <formula>-$O$39</formula>
      <formula>$O$39</formula>
    </cfRule>
    <cfRule type="cellIs" dxfId="5276" priority="993" stopIfTrue="1" operator="notBetween">
      <formula>-$O$39</formula>
      <formula>$O$39</formula>
    </cfRule>
  </conditionalFormatting>
  <conditionalFormatting sqref="U41">
    <cfRule type="containsBlanks" priority="1000" stopIfTrue="1">
      <formula>LEN(TRIM(U41))=0</formula>
    </cfRule>
    <cfRule type="cellIs" dxfId="5275" priority="1001" stopIfTrue="1" operator="lessThanOrEqual">
      <formula>$O$40</formula>
    </cfRule>
    <cfRule type="cellIs" dxfId="5274" priority="1002" stopIfTrue="1" operator="greaterThan">
      <formula>$O$40</formula>
    </cfRule>
  </conditionalFormatting>
  <conditionalFormatting sqref="Q47">
    <cfRule type="containsBlanks" priority="2254" stopIfTrue="1">
      <formula>LEN(TRIM(Q47))=0</formula>
    </cfRule>
    <cfRule type="cellIs" dxfId="5273" priority="2299" stopIfTrue="1" operator="greaterThanOrEqual">
      <formula>$O$47</formula>
    </cfRule>
    <cfRule type="cellIs" dxfId="5272" priority="2300" stopIfTrue="1" operator="lessThan">
      <formula>$O$47</formula>
    </cfRule>
  </conditionalFormatting>
  <conditionalFormatting sqref="Q46">
    <cfRule type="containsBlanks" priority="2255" stopIfTrue="1">
      <formula>LEN(TRIM(Q46))=0</formula>
    </cfRule>
    <cfRule type="cellIs" dxfId="5271" priority="2303" stopIfTrue="1" operator="greaterThan">
      <formula>$O$46</formula>
    </cfRule>
    <cfRule type="cellIs" dxfId="5270" priority="2304" stopIfTrue="1" operator="lessThanOrEqual">
      <formula>$O$46</formula>
    </cfRule>
  </conditionalFormatting>
  <conditionalFormatting sqref="Q45">
    <cfRule type="containsBlanks" priority="2256" stopIfTrue="1">
      <formula>LEN(TRIM(Q45))=0</formula>
    </cfRule>
    <cfRule type="cellIs" dxfId="5269" priority="2295" stopIfTrue="1" operator="greaterThanOrEqual">
      <formula>$O$45</formula>
    </cfRule>
    <cfRule type="cellIs" dxfId="5268" priority="2296" stopIfTrue="1" operator="lessThan">
      <formula>$O$45</formula>
    </cfRule>
  </conditionalFormatting>
  <conditionalFormatting sqref="R47">
    <cfRule type="containsBlanks" priority="930" stopIfTrue="1">
      <formula>LEN(TRIM(R47))=0</formula>
    </cfRule>
    <cfRule type="cellIs" dxfId="5267" priority="935" stopIfTrue="1" operator="greaterThanOrEqual">
      <formula>$O$47</formula>
    </cfRule>
    <cfRule type="cellIs" dxfId="5266" priority="936" stopIfTrue="1" operator="lessThan">
      <formula>$O$47</formula>
    </cfRule>
  </conditionalFormatting>
  <conditionalFormatting sqref="R46">
    <cfRule type="containsBlanks" priority="931" stopIfTrue="1">
      <formula>LEN(TRIM(R46))=0</formula>
    </cfRule>
    <cfRule type="cellIs" dxfId="5265" priority="937" stopIfTrue="1" operator="greaterThan">
      <formula>$O$46</formula>
    </cfRule>
    <cfRule type="cellIs" dxfId="5264" priority="938" stopIfTrue="1" operator="lessThanOrEqual">
      <formula>$O$46</formula>
    </cfRule>
  </conditionalFormatting>
  <conditionalFormatting sqref="R45">
    <cfRule type="containsBlanks" priority="932" stopIfTrue="1">
      <formula>LEN(TRIM(R45))=0</formula>
    </cfRule>
    <cfRule type="cellIs" dxfId="5263" priority="933" stopIfTrue="1" operator="greaterThanOrEqual">
      <formula>$O$45</formula>
    </cfRule>
    <cfRule type="cellIs" dxfId="5262" priority="934" stopIfTrue="1" operator="lessThan">
      <formula>$O$45</formula>
    </cfRule>
  </conditionalFormatting>
  <conditionalFormatting sqref="S47">
    <cfRule type="containsBlanks" priority="921" stopIfTrue="1">
      <formula>LEN(TRIM(S47))=0</formula>
    </cfRule>
    <cfRule type="cellIs" dxfId="5261" priority="926" stopIfTrue="1" operator="greaterThanOrEqual">
      <formula>$O$47</formula>
    </cfRule>
    <cfRule type="cellIs" dxfId="5260" priority="927" stopIfTrue="1" operator="lessThan">
      <formula>$O$47</formula>
    </cfRule>
  </conditionalFormatting>
  <conditionalFormatting sqref="S46">
    <cfRule type="containsBlanks" priority="922" stopIfTrue="1">
      <formula>LEN(TRIM(S46))=0</formula>
    </cfRule>
    <cfRule type="cellIs" dxfId="5259" priority="928" stopIfTrue="1" operator="greaterThan">
      <formula>$O$46</formula>
    </cfRule>
    <cfRule type="cellIs" dxfId="5258" priority="929" stopIfTrue="1" operator="lessThanOrEqual">
      <formula>$O$46</formula>
    </cfRule>
  </conditionalFormatting>
  <conditionalFormatting sqref="S45">
    <cfRule type="containsBlanks" priority="923" stopIfTrue="1">
      <formula>LEN(TRIM(S45))=0</formula>
    </cfRule>
    <cfRule type="cellIs" dxfId="5257" priority="924" stopIfTrue="1" operator="greaterThanOrEqual">
      <formula>$O$45</formula>
    </cfRule>
    <cfRule type="cellIs" dxfId="5256" priority="925" stopIfTrue="1" operator="lessThan">
      <formula>$O$45</formula>
    </cfRule>
  </conditionalFormatting>
  <conditionalFormatting sqref="T47">
    <cfRule type="containsBlanks" priority="912" stopIfTrue="1">
      <formula>LEN(TRIM(T47))=0</formula>
    </cfRule>
    <cfRule type="cellIs" dxfId="5255" priority="917" stopIfTrue="1" operator="greaterThanOrEqual">
      <formula>$O$47</formula>
    </cfRule>
    <cfRule type="cellIs" dxfId="5254" priority="918" stopIfTrue="1" operator="lessThan">
      <formula>$O$47</formula>
    </cfRule>
  </conditionalFormatting>
  <conditionalFormatting sqref="T46">
    <cfRule type="containsBlanks" priority="913" stopIfTrue="1">
      <formula>LEN(TRIM(T46))=0</formula>
    </cfRule>
    <cfRule type="cellIs" dxfId="5253" priority="919" stopIfTrue="1" operator="greaterThan">
      <formula>$O$46</formula>
    </cfRule>
    <cfRule type="cellIs" dxfId="5252" priority="920" stopIfTrue="1" operator="lessThanOrEqual">
      <formula>$O$46</formula>
    </cfRule>
  </conditionalFormatting>
  <conditionalFormatting sqref="T45">
    <cfRule type="containsBlanks" priority="914" stopIfTrue="1">
      <formula>LEN(TRIM(T45))=0</formula>
    </cfRule>
    <cfRule type="cellIs" dxfId="5251" priority="915" stopIfTrue="1" operator="greaterThanOrEqual">
      <formula>$O$45</formula>
    </cfRule>
    <cfRule type="cellIs" dxfId="5250" priority="916" stopIfTrue="1" operator="lessThan">
      <formula>$O$45</formula>
    </cfRule>
  </conditionalFormatting>
  <conditionalFormatting sqref="U47">
    <cfRule type="containsBlanks" priority="903" stopIfTrue="1">
      <formula>LEN(TRIM(U47))=0</formula>
    </cfRule>
    <cfRule type="cellIs" dxfId="5249" priority="908" stopIfTrue="1" operator="greaterThanOrEqual">
      <formula>$O$47</formula>
    </cfRule>
    <cfRule type="cellIs" dxfId="5248" priority="909" stopIfTrue="1" operator="lessThan">
      <formula>$O$47</formula>
    </cfRule>
  </conditionalFormatting>
  <conditionalFormatting sqref="U46">
    <cfRule type="containsBlanks" priority="904" stopIfTrue="1">
      <formula>LEN(TRIM(U46))=0</formula>
    </cfRule>
    <cfRule type="cellIs" dxfId="5247" priority="910" stopIfTrue="1" operator="greaterThan">
      <formula>$O$46</formula>
    </cfRule>
    <cfRule type="cellIs" dxfId="5246" priority="911" stopIfTrue="1" operator="lessThanOrEqual">
      <formula>$O$46</formula>
    </cfRule>
  </conditionalFormatting>
  <conditionalFormatting sqref="U45">
    <cfRule type="containsBlanks" priority="905" stopIfTrue="1">
      <formula>LEN(TRIM(U45))=0</formula>
    </cfRule>
    <cfRule type="cellIs" dxfId="5245" priority="906" stopIfTrue="1" operator="greaterThanOrEqual">
      <formula>$O$45</formula>
    </cfRule>
    <cfRule type="cellIs" dxfId="5244" priority="907" stopIfTrue="1" operator="lessThan">
      <formula>$O$45</formula>
    </cfRule>
  </conditionalFormatting>
  <conditionalFormatting sqref="V47">
    <cfRule type="containsBlanks" priority="894" stopIfTrue="1">
      <formula>LEN(TRIM(V47))=0</formula>
    </cfRule>
    <cfRule type="cellIs" dxfId="5243" priority="899" stopIfTrue="1" operator="greaterThanOrEqual">
      <formula>$O$47</formula>
    </cfRule>
    <cfRule type="cellIs" dxfId="5242" priority="900" stopIfTrue="1" operator="lessThan">
      <formula>$O$47</formula>
    </cfRule>
  </conditionalFormatting>
  <conditionalFormatting sqref="V46">
    <cfRule type="containsBlanks" priority="895" stopIfTrue="1">
      <formula>LEN(TRIM(V46))=0</formula>
    </cfRule>
    <cfRule type="cellIs" dxfId="5241" priority="901" stopIfTrue="1" operator="greaterThan">
      <formula>$O$46</formula>
    </cfRule>
    <cfRule type="cellIs" dxfId="5240" priority="902" stopIfTrue="1" operator="lessThanOrEqual">
      <formula>$O$46</formula>
    </cfRule>
  </conditionalFormatting>
  <conditionalFormatting sqref="V45">
    <cfRule type="containsBlanks" priority="896" stopIfTrue="1">
      <formula>LEN(TRIM(V45))=0</formula>
    </cfRule>
    <cfRule type="cellIs" dxfId="5239" priority="897" stopIfTrue="1" operator="greaterThanOrEqual">
      <formula>$O$45</formula>
    </cfRule>
    <cfRule type="cellIs" dxfId="5238" priority="898" stopIfTrue="1" operator="lessThan">
      <formula>$O$45</formula>
    </cfRule>
  </conditionalFormatting>
  <conditionalFormatting sqref="X47">
    <cfRule type="containsBlanks" priority="876" stopIfTrue="1">
      <formula>LEN(TRIM(X47))=0</formula>
    </cfRule>
    <cfRule type="cellIs" dxfId="5237" priority="881" stopIfTrue="1" operator="greaterThanOrEqual">
      <formula>$O$47</formula>
    </cfRule>
    <cfRule type="cellIs" dxfId="5236" priority="882" stopIfTrue="1" operator="lessThan">
      <formula>$O$47</formula>
    </cfRule>
  </conditionalFormatting>
  <conditionalFormatting sqref="X46">
    <cfRule type="containsBlanks" priority="877" stopIfTrue="1">
      <formula>LEN(TRIM(X46))=0</formula>
    </cfRule>
    <cfRule type="cellIs" dxfId="5235" priority="883" stopIfTrue="1" operator="greaterThan">
      <formula>$O$46</formula>
    </cfRule>
    <cfRule type="cellIs" dxfId="5234" priority="884" stopIfTrue="1" operator="lessThanOrEqual">
      <formula>$O$46</formula>
    </cfRule>
  </conditionalFormatting>
  <conditionalFormatting sqref="X45">
    <cfRule type="containsBlanks" priority="878" stopIfTrue="1">
      <formula>LEN(TRIM(X45))=0</formula>
    </cfRule>
    <cfRule type="cellIs" dxfId="5233" priority="879" stopIfTrue="1" operator="greaterThanOrEqual">
      <formula>$O$45</formula>
    </cfRule>
    <cfRule type="cellIs" dxfId="5232" priority="880" stopIfTrue="1" operator="lessThan">
      <formula>$O$45</formula>
    </cfRule>
  </conditionalFormatting>
  <conditionalFormatting sqref="Y47">
    <cfRule type="containsBlanks" priority="867" stopIfTrue="1">
      <formula>LEN(TRIM(Y47))=0</formula>
    </cfRule>
    <cfRule type="cellIs" dxfId="5231" priority="872" stopIfTrue="1" operator="greaterThanOrEqual">
      <formula>$O$47</formula>
    </cfRule>
    <cfRule type="cellIs" dxfId="5230" priority="873" stopIfTrue="1" operator="lessThan">
      <formula>$O$47</formula>
    </cfRule>
  </conditionalFormatting>
  <conditionalFormatting sqref="Y46">
    <cfRule type="containsBlanks" priority="868" stopIfTrue="1">
      <formula>LEN(TRIM(Y46))=0</formula>
    </cfRule>
    <cfRule type="cellIs" dxfId="5229" priority="874" stopIfTrue="1" operator="greaterThan">
      <formula>$O$46</formula>
    </cfRule>
    <cfRule type="cellIs" dxfId="5228" priority="875" stopIfTrue="1" operator="lessThanOrEqual">
      <formula>$O$46</formula>
    </cfRule>
  </conditionalFormatting>
  <conditionalFormatting sqref="Y45">
    <cfRule type="containsBlanks" priority="869" stopIfTrue="1">
      <formula>LEN(TRIM(Y45))=0</formula>
    </cfRule>
    <cfRule type="cellIs" dxfId="5227" priority="870" stopIfTrue="1" operator="greaterThanOrEqual">
      <formula>$O$45</formula>
    </cfRule>
    <cfRule type="cellIs" dxfId="5226" priority="871" stopIfTrue="1" operator="lessThan">
      <formula>$O$45</formula>
    </cfRule>
  </conditionalFormatting>
  <conditionalFormatting sqref="Z47">
    <cfRule type="containsBlanks" priority="858" stopIfTrue="1">
      <formula>LEN(TRIM(Z47))=0</formula>
    </cfRule>
    <cfRule type="cellIs" dxfId="5225" priority="863" stopIfTrue="1" operator="greaterThanOrEqual">
      <formula>$O$47</formula>
    </cfRule>
    <cfRule type="cellIs" dxfId="5224" priority="864" stopIfTrue="1" operator="lessThan">
      <formula>$O$47</formula>
    </cfRule>
  </conditionalFormatting>
  <conditionalFormatting sqref="Z46">
    <cfRule type="containsBlanks" priority="859" stopIfTrue="1">
      <formula>LEN(TRIM(Z46))=0</formula>
    </cfRule>
    <cfRule type="cellIs" dxfId="5223" priority="865" stopIfTrue="1" operator="greaterThan">
      <formula>$O$46</formula>
    </cfRule>
    <cfRule type="cellIs" dxfId="5222" priority="866" stopIfTrue="1" operator="lessThanOrEqual">
      <formula>$O$46</formula>
    </cfRule>
  </conditionalFormatting>
  <conditionalFormatting sqref="Z45">
    <cfRule type="containsBlanks" priority="860" stopIfTrue="1">
      <formula>LEN(TRIM(Z45))=0</formula>
    </cfRule>
    <cfRule type="cellIs" dxfId="5221" priority="861" stopIfTrue="1" operator="greaterThanOrEqual">
      <formula>$O$45</formula>
    </cfRule>
    <cfRule type="cellIs" dxfId="5220" priority="862" stopIfTrue="1" operator="lessThan">
      <formula>$O$45</formula>
    </cfRule>
  </conditionalFormatting>
  <conditionalFormatting sqref="AA47">
    <cfRule type="containsBlanks" priority="849" stopIfTrue="1">
      <formula>LEN(TRIM(AA47))=0</formula>
    </cfRule>
    <cfRule type="cellIs" dxfId="5219" priority="854" stopIfTrue="1" operator="greaterThanOrEqual">
      <formula>$O$47</formula>
    </cfRule>
    <cfRule type="cellIs" dxfId="5218" priority="855" stopIfTrue="1" operator="lessThan">
      <formula>$O$47</formula>
    </cfRule>
  </conditionalFormatting>
  <conditionalFormatting sqref="AA46">
    <cfRule type="containsBlanks" priority="850" stopIfTrue="1">
      <formula>LEN(TRIM(AA46))=0</formula>
    </cfRule>
    <cfRule type="cellIs" dxfId="5217" priority="856" stopIfTrue="1" operator="greaterThan">
      <formula>$O$46</formula>
    </cfRule>
    <cfRule type="cellIs" dxfId="5216" priority="857" stopIfTrue="1" operator="lessThanOrEqual">
      <formula>$O$46</formula>
    </cfRule>
  </conditionalFormatting>
  <conditionalFormatting sqref="AA45">
    <cfRule type="containsBlanks" priority="851" stopIfTrue="1">
      <formula>LEN(TRIM(AA45))=0</formula>
    </cfRule>
    <cfRule type="cellIs" dxfId="5215" priority="852" stopIfTrue="1" operator="greaterThanOrEqual">
      <formula>$O$45</formula>
    </cfRule>
    <cfRule type="cellIs" dxfId="5214" priority="853" stopIfTrue="1" operator="lessThan">
      <formula>$O$45</formula>
    </cfRule>
  </conditionalFormatting>
  <conditionalFormatting sqref="AB47">
    <cfRule type="containsBlanks" priority="840" stopIfTrue="1">
      <formula>LEN(TRIM(AB47))=0</formula>
    </cfRule>
    <cfRule type="cellIs" dxfId="5213" priority="845" stopIfTrue="1" operator="greaterThanOrEqual">
      <formula>$O$47</formula>
    </cfRule>
    <cfRule type="cellIs" dxfId="5212" priority="846" stopIfTrue="1" operator="lessThan">
      <formula>$O$47</formula>
    </cfRule>
  </conditionalFormatting>
  <conditionalFormatting sqref="AB46">
    <cfRule type="containsBlanks" priority="841" stopIfTrue="1">
      <formula>LEN(TRIM(AB46))=0</formula>
    </cfRule>
    <cfRule type="cellIs" dxfId="5211" priority="847" stopIfTrue="1" operator="greaterThan">
      <formula>$O$46</formula>
    </cfRule>
    <cfRule type="cellIs" dxfId="5210" priority="848" stopIfTrue="1" operator="lessThanOrEqual">
      <formula>$O$46</formula>
    </cfRule>
  </conditionalFormatting>
  <conditionalFormatting sqref="AB45">
    <cfRule type="containsBlanks" priority="842" stopIfTrue="1">
      <formula>LEN(TRIM(AB45))=0</formula>
    </cfRule>
    <cfRule type="cellIs" dxfId="5209" priority="843" stopIfTrue="1" operator="greaterThanOrEqual">
      <formula>$O$45</formula>
    </cfRule>
    <cfRule type="cellIs" dxfId="5208" priority="844" stopIfTrue="1" operator="lessThan">
      <formula>$O$45</formula>
    </cfRule>
  </conditionalFormatting>
  <conditionalFormatting sqref="X53">
    <cfRule type="containsBlanks" priority="739" stopIfTrue="1">
      <formula>LEN(TRIM(X53))=0</formula>
    </cfRule>
    <cfRule type="cellIs" dxfId="5207" priority="748" stopIfTrue="1" operator="greaterThanOrEqual">
      <formula>$O$53</formula>
    </cfRule>
    <cfRule type="cellIs" dxfId="5206" priority="749" stopIfTrue="1" operator="lessThan">
      <formula>$O$53</formula>
    </cfRule>
  </conditionalFormatting>
  <conditionalFormatting sqref="X54">
    <cfRule type="containsBlanks" priority="738" stopIfTrue="1">
      <formula>LEN(TRIM(X54))=0</formula>
    </cfRule>
    <cfRule type="cellIs" dxfId="5205" priority="744" stopIfTrue="1" operator="greaterThanOrEqual">
      <formula>$O$54</formula>
    </cfRule>
    <cfRule type="cellIs" dxfId="5204" priority="745" stopIfTrue="1" operator="lessThan">
      <formula>$O$54</formula>
    </cfRule>
  </conditionalFormatting>
  <conditionalFormatting sqref="X50">
    <cfRule type="containsBlanks" priority="736" stopIfTrue="1">
      <formula>LEN(TRIM(X50))=0</formula>
    </cfRule>
    <cfRule type="cellIs" dxfId="5203" priority="746" stopIfTrue="1" operator="greaterThanOrEqual">
      <formula>$O$50</formula>
    </cfRule>
    <cfRule type="cellIs" dxfId="5202" priority="747" stopIfTrue="1" operator="lessThan">
      <formula>$O$50</formula>
    </cfRule>
  </conditionalFormatting>
  <conditionalFormatting sqref="Y53">
    <cfRule type="containsBlanks" priority="724" stopIfTrue="1">
      <formula>LEN(TRIM(Y53))=0</formula>
    </cfRule>
    <cfRule type="cellIs" dxfId="5201" priority="733" stopIfTrue="1" operator="greaterThanOrEqual">
      <formula>$O$53</formula>
    </cfRule>
    <cfRule type="cellIs" dxfId="5200" priority="734" stopIfTrue="1" operator="lessThan">
      <formula>$O$53</formula>
    </cfRule>
  </conditionalFormatting>
  <conditionalFormatting sqref="Y54">
    <cfRule type="containsBlanks" priority="723" stopIfTrue="1">
      <formula>LEN(TRIM(Y54))=0</formula>
    </cfRule>
    <cfRule type="cellIs" dxfId="5199" priority="729" stopIfTrue="1" operator="greaterThanOrEqual">
      <formula>$O$54</formula>
    </cfRule>
    <cfRule type="cellIs" dxfId="5198" priority="730" stopIfTrue="1" operator="lessThan">
      <formula>$O$54</formula>
    </cfRule>
  </conditionalFormatting>
  <conditionalFormatting sqref="Y50">
    <cfRule type="containsBlanks" priority="721" stopIfTrue="1">
      <formula>LEN(TRIM(Y50))=0</formula>
    </cfRule>
    <cfRule type="cellIs" dxfId="5197" priority="731" stopIfTrue="1" operator="greaterThanOrEqual">
      <formula>$O$50</formula>
    </cfRule>
    <cfRule type="cellIs" dxfId="5196" priority="732" stopIfTrue="1" operator="lessThan">
      <formula>$O$50</formula>
    </cfRule>
  </conditionalFormatting>
  <conditionalFormatting sqref="Z53">
    <cfRule type="containsBlanks" priority="709" stopIfTrue="1">
      <formula>LEN(TRIM(Z53))=0</formula>
    </cfRule>
    <cfRule type="cellIs" dxfId="5195" priority="718" stopIfTrue="1" operator="greaterThanOrEqual">
      <formula>$O$53</formula>
    </cfRule>
    <cfRule type="cellIs" dxfId="5194" priority="719" stopIfTrue="1" operator="lessThan">
      <formula>$O$53</formula>
    </cfRule>
  </conditionalFormatting>
  <conditionalFormatting sqref="Z54">
    <cfRule type="containsBlanks" priority="708" stopIfTrue="1">
      <formula>LEN(TRIM(Z54))=0</formula>
    </cfRule>
    <cfRule type="cellIs" dxfId="5193" priority="714" stopIfTrue="1" operator="greaterThanOrEqual">
      <formula>$O$54</formula>
    </cfRule>
    <cfRule type="cellIs" dxfId="5192" priority="715" stopIfTrue="1" operator="lessThan">
      <formula>$O$54</formula>
    </cfRule>
  </conditionalFormatting>
  <conditionalFormatting sqref="Z50">
    <cfRule type="containsBlanks" priority="706" stopIfTrue="1">
      <formula>LEN(TRIM(Z50))=0</formula>
    </cfRule>
    <cfRule type="cellIs" dxfId="5191" priority="716" stopIfTrue="1" operator="greaterThanOrEqual">
      <formula>$O$50</formula>
    </cfRule>
    <cfRule type="cellIs" dxfId="5190" priority="717" stopIfTrue="1" operator="lessThan">
      <formula>$O$50</formula>
    </cfRule>
  </conditionalFormatting>
  <conditionalFormatting sqref="AA53">
    <cfRule type="containsBlanks" priority="694" stopIfTrue="1">
      <formula>LEN(TRIM(AA53))=0</formula>
    </cfRule>
    <cfRule type="cellIs" dxfId="5189" priority="703" stopIfTrue="1" operator="greaterThanOrEqual">
      <formula>$O$53</formula>
    </cfRule>
    <cfRule type="cellIs" dxfId="5188" priority="704" stopIfTrue="1" operator="lessThan">
      <formula>$O$53</formula>
    </cfRule>
  </conditionalFormatting>
  <conditionalFormatting sqref="AA54">
    <cfRule type="containsBlanks" priority="693" stopIfTrue="1">
      <formula>LEN(TRIM(AA54))=0</formula>
    </cfRule>
    <cfRule type="cellIs" dxfId="5187" priority="699" stopIfTrue="1" operator="greaterThanOrEqual">
      <formula>$O$54</formula>
    </cfRule>
    <cfRule type="cellIs" dxfId="5186" priority="700" stopIfTrue="1" operator="lessThan">
      <formula>$O$54</formula>
    </cfRule>
  </conditionalFormatting>
  <conditionalFormatting sqref="AA50">
    <cfRule type="containsBlanks" priority="691" stopIfTrue="1">
      <formula>LEN(TRIM(AA50))=0</formula>
    </cfRule>
    <cfRule type="cellIs" dxfId="5185" priority="701" stopIfTrue="1" operator="greaterThanOrEqual">
      <formula>$O$50</formula>
    </cfRule>
    <cfRule type="cellIs" dxfId="5184" priority="702" stopIfTrue="1" operator="lessThan">
      <formula>$O$50</formula>
    </cfRule>
  </conditionalFormatting>
  <conditionalFormatting sqref="AB53">
    <cfRule type="containsBlanks" priority="679" stopIfTrue="1">
      <formula>LEN(TRIM(AB53))=0</formula>
    </cfRule>
    <cfRule type="cellIs" dxfId="5183" priority="688" stopIfTrue="1" operator="greaterThanOrEqual">
      <formula>$O$53</formula>
    </cfRule>
    <cfRule type="cellIs" dxfId="5182" priority="689" stopIfTrue="1" operator="lessThan">
      <formula>$O$53</formula>
    </cfRule>
  </conditionalFormatting>
  <conditionalFormatting sqref="AB54">
    <cfRule type="containsBlanks" priority="678" stopIfTrue="1">
      <formula>LEN(TRIM(AB54))=0</formula>
    </cfRule>
    <cfRule type="cellIs" dxfId="5181" priority="684" stopIfTrue="1" operator="greaterThanOrEqual">
      <formula>$O$54</formula>
    </cfRule>
    <cfRule type="cellIs" dxfId="5180" priority="685" stopIfTrue="1" operator="lessThan">
      <formula>$O$54</formula>
    </cfRule>
  </conditionalFormatting>
  <conditionalFormatting sqref="AB50">
    <cfRule type="containsBlanks" priority="676" stopIfTrue="1">
      <formula>LEN(TRIM(AB50))=0</formula>
    </cfRule>
    <cfRule type="cellIs" dxfId="5179" priority="686" stopIfTrue="1" operator="greaterThanOrEqual">
      <formula>$O$50</formula>
    </cfRule>
    <cfRule type="cellIs" dxfId="5178" priority="687" stopIfTrue="1" operator="lessThan">
      <formula>$O$50</formula>
    </cfRule>
  </conditionalFormatting>
  <conditionalFormatting sqref="X51:AB51">
    <cfRule type="containsBlanks" priority="20092" stopIfTrue="1">
      <formula>LEN(TRIM(X51))=0</formula>
    </cfRule>
    <cfRule type="cellIs" dxfId="5177" priority="20093" stopIfTrue="1" operator="greaterThanOrEqual">
      <formula>$O$52</formula>
    </cfRule>
    <cfRule type="cellIs" dxfId="5176" priority="20094" stopIfTrue="1" operator="lessThan">
      <formula>$O$52</formula>
    </cfRule>
  </conditionalFormatting>
  <conditionalFormatting sqref="V30">
    <cfRule type="containsBlanks" priority="447" stopIfTrue="1">
      <formula>LEN(TRIM(V30))=0</formula>
    </cfRule>
    <cfRule type="cellIs" dxfId="5175" priority="452" stopIfTrue="1" operator="greaterThanOrEqual">
      <formula>$O$30</formula>
    </cfRule>
    <cfRule type="cellIs" dxfId="5174" priority="453" stopIfTrue="1" operator="lessThan">
      <formula>$O$30</formula>
    </cfRule>
  </conditionalFormatting>
  <conditionalFormatting sqref="V29">
    <cfRule type="containsBlanks" priority="448" stopIfTrue="1">
      <formula>LEN(TRIM(V29))=0</formula>
    </cfRule>
    <cfRule type="cellIs" dxfId="5173" priority="450" stopIfTrue="1" operator="greaterThanOrEqual">
      <formula>$O$29</formula>
    </cfRule>
    <cfRule type="cellIs" dxfId="5172" priority="451" stopIfTrue="1" operator="lessThan">
      <formula>$O$29</formula>
    </cfRule>
  </conditionalFormatting>
  <conditionalFormatting sqref="V27">
    <cfRule type="containsBlanks" priority="449" stopIfTrue="1">
      <formula>LEN(TRIM(V27))=0</formula>
    </cfRule>
    <cfRule type="cellIs" dxfId="5171" priority="454" stopIfTrue="1" operator="greaterThanOrEqual">
      <formula>$O$27</formula>
    </cfRule>
    <cfRule type="cellIs" dxfId="5170" priority="455" stopIfTrue="1" operator="lessThan">
      <formula>$O$27</formula>
    </cfRule>
  </conditionalFormatting>
  <conditionalFormatting sqref="V32">
    <cfRule type="containsBlanks" priority="444" stopIfTrue="1">
      <formula>LEN(TRIM(V32))=0</formula>
    </cfRule>
    <cfRule type="cellIs" dxfId="5169" priority="445" stopIfTrue="1" operator="greaterThanOrEqual">
      <formula>$O$32</formula>
    </cfRule>
    <cfRule type="cellIs" dxfId="5168" priority="446" stopIfTrue="1" operator="lessThan">
      <formula>$O$32</formula>
    </cfRule>
  </conditionalFormatting>
  <conditionalFormatting sqref="V28">
    <cfRule type="containsBlanks" priority="441" stopIfTrue="1">
      <formula>LEN(TRIM(V28))=0</formula>
    </cfRule>
    <cfRule type="cellIs" dxfId="5167" priority="442" stopIfTrue="1" operator="greaterThanOrEqual">
      <formula>$O$28</formula>
    </cfRule>
    <cfRule type="cellIs" dxfId="5166" priority="443" stopIfTrue="1" operator="lessThan">
      <formula>$O$28</formula>
    </cfRule>
  </conditionalFormatting>
  <conditionalFormatting sqref="V31">
    <cfRule type="containsBlanks" priority="438" stopIfTrue="1">
      <formula>LEN(TRIM(V31))=0</formula>
    </cfRule>
    <cfRule type="cellIs" dxfId="5165" priority="439" stopIfTrue="1" operator="greaterThanOrEqual">
      <formula>$O$31</formula>
    </cfRule>
    <cfRule type="cellIs" dxfId="5164" priority="440" stopIfTrue="1" operator="lessThan">
      <formula>$O$31</formula>
    </cfRule>
  </conditionalFormatting>
  <conditionalFormatting sqref="Q38">
    <cfRule type="cellIs" dxfId="5163" priority="437" stopIfTrue="1" operator="greaterThanOrEqual">
      <formula>$O$38</formula>
    </cfRule>
  </conditionalFormatting>
  <conditionalFormatting sqref="Q38">
    <cfRule type="cellIs" dxfId="5162" priority="436" stopIfTrue="1" operator="lessThan">
      <formula>$O$38</formula>
    </cfRule>
  </conditionalFormatting>
  <conditionalFormatting sqref="V34">
    <cfRule type="cellIs" dxfId="5161" priority="434" stopIfTrue="1" operator="greaterThan">
      <formula>$O$34</formula>
    </cfRule>
    <cfRule type="cellIs" dxfId="5160" priority="435" stopIfTrue="1" operator="lessThanOrEqual">
      <formula>$O$34</formula>
    </cfRule>
  </conditionalFormatting>
  <conditionalFormatting sqref="V35">
    <cfRule type="cellIs" dxfId="5159" priority="433" stopIfTrue="1" operator="lessThanOrEqual">
      <formula>$O$35</formula>
    </cfRule>
  </conditionalFormatting>
  <conditionalFormatting sqref="V35">
    <cfRule type="cellIs" dxfId="5158" priority="432" stopIfTrue="1" operator="greaterThan">
      <formula>$O$35</formula>
    </cfRule>
  </conditionalFormatting>
  <conditionalFormatting sqref="V36">
    <cfRule type="cellIs" dxfId="5157" priority="431" stopIfTrue="1" operator="greaterThanOrEqual">
      <formula>$O$36</formula>
    </cfRule>
  </conditionalFormatting>
  <conditionalFormatting sqref="V36">
    <cfRule type="cellIs" dxfId="5156" priority="430" stopIfTrue="1" operator="lessThan">
      <formula>$O$36</formula>
    </cfRule>
  </conditionalFormatting>
  <conditionalFormatting sqref="V37">
    <cfRule type="containsBlanks" priority="427" stopIfTrue="1">
      <formula>LEN(TRIM(V37))=0</formula>
    </cfRule>
    <cfRule type="cellIs" dxfId="5155" priority="428" stopIfTrue="1" operator="greaterThanOrEqual">
      <formula>$O$37</formula>
    </cfRule>
    <cfRule type="cellIs" dxfId="5154" priority="429" stopIfTrue="1" operator="lessThan">
      <formula>$O$37</formula>
    </cfRule>
  </conditionalFormatting>
  <conditionalFormatting sqref="V38">
    <cfRule type="cellIs" dxfId="5153" priority="426" stopIfTrue="1" operator="greaterThanOrEqual">
      <formula>$O$38</formula>
    </cfRule>
  </conditionalFormatting>
  <conditionalFormatting sqref="V38">
    <cfRule type="cellIs" dxfId="5152" priority="425" stopIfTrue="1" operator="lessThan">
      <formula>$O$38</formula>
    </cfRule>
  </conditionalFormatting>
  <conditionalFormatting sqref="V40">
    <cfRule type="containsBlanks" priority="422" stopIfTrue="1">
      <formula>LEN(TRIM(V40))=0</formula>
    </cfRule>
    <cfRule type="cellIs" dxfId="5151" priority="423" stopIfTrue="1" operator="lessThanOrEqual">
      <formula>$O$40</formula>
    </cfRule>
    <cfRule type="cellIs" dxfId="5150" priority="424" stopIfTrue="1" operator="greaterThan">
      <formula>$O$40</formula>
    </cfRule>
  </conditionalFormatting>
  <conditionalFormatting sqref="V42">
    <cfRule type="containsBlanks" priority="416" stopIfTrue="1">
      <formula>LEN(TRIM(V42))=0</formula>
    </cfRule>
    <cfRule type="cellIs" dxfId="5149" priority="417" stopIfTrue="1" operator="lessThanOrEqual">
      <formula>$O$42</formula>
    </cfRule>
    <cfRule type="cellIs" dxfId="5148" priority="418" stopIfTrue="1" operator="greaterThan">
      <formula>$O$42</formula>
    </cfRule>
  </conditionalFormatting>
  <conditionalFormatting sqref="V43">
    <cfRule type="containsBlanks" priority="413" stopIfTrue="1">
      <formula>LEN(TRIM(V43))=0</formula>
    </cfRule>
    <cfRule type="cellIs" dxfId="5147" priority="414" stopIfTrue="1" operator="greaterThanOrEqual">
      <formula>$O$43</formula>
    </cfRule>
    <cfRule type="cellIs" dxfId="5146" priority="415" stopIfTrue="1" operator="lessThan">
      <formula>$O$43</formula>
    </cfRule>
  </conditionalFormatting>
  <conditionalFormatting sqref="V39">
    <cfRule type="containsBlanks" priority="410" stopIfTrue="1">
      <formula>LEN(TRIM(V39))=0</formula>
    </cfRule>
    <cfRule type="cellIs" dxfId="5145" priority="411" stopIfTrue="1" operator="between">
      <formula>-$O$39</formula>
      <formula>$O$39</formula>
    </cfRule>
    <cfRule type="cellIs" dxfId="5144" priority="412" stopIfTrue="1" operator="notBetween">
      <formula>-$O$39</formula>
      <formula>$O$39</formula>
    </cfRule>
  </conditionalFormatting>
  <conditionalFormatting sqref="V41">
    <cfRule type="containsBlanks" priority="419" stopIfTrue="1">
      <formula>LEN(TRIM(V41))=0</formula>
    </cfRule>
    <cfRule type="cellIs" dxfId="5143" priority="420" stopIfTrue="1" operator="lessThanOrEqual">
      <formula>$O$40</formula>
    </cfRule>
    <cfRule type="cellIs" dxfId="5142" priority="421" stopIfTrue="1" operator="greaterThan">
      <formula>$O$40</formula>
    </cfRule>
  </conditionalFormatting>
  <conditionalFormatting sqref="U16">
    <cfRule type="cellIs" dxfId="5141" priority="408" stopIfTrue="1" operator="lessThanOrEqual">
      <formula>$O$16</formula>
    </cfRule>
    <cfRule type="cellIs" dxfId="5140" priority="409" stopIfTrue="1" operator="greaterThan">
      <formula>$O$16</formula>
    </cfRule>
  </conditionalFormatting>
  <conditionalFormatting sqref="U15">
    <cfRule type="cellIs" dxfId="5139" priority="405" stopIfTrue="1" operator="lessThanOrEqual">
      <formula>$O$15</formula>
    </cfRule>
    <cfRule type="cellIs" dxfId="5138" priority="406" stopIfTrue="1" operator="greaterThan">
      <formula>$O$15</formula>
    </cfRule>
  </conditionalFormatting>
  <conditionalFormatting sqref="U13">
    <cfRule type="containsBlanks" priority="401" stopIfTrue="1">
      <formula>LEN(TRIM(U13))=0</formula>
    </cfRule>
    <cfRule type="cellIs" dxfId="5137" priority="402" stopIfTrue="1" operator="lessThanOrEqual">
      <formula>$O$13</formula>
    </cfRule>
    <cfRule type="cellIs" dxfId="5136" priority="403" stopIfTrue="1" operator="greaterThan">
      <formula>$O$13</formula>
    </cfRule>
  </conditionalFormatting>
  <conditionalFormatting sqref="U15">
    <cfRule type="containsBlanks" priority="404" stopIfTrue="1">
      <formula>LEN(TRIM(U15))=0</formula>
    </cfRule>
  </conditionalFormatting>
  <conditionalFormatting sqref="U16">
    <cfRule type="containsBlanks" priority="407" stopIfTrue="1">
      <formula>LEN(TRIM(U16))=0</formula>
    </cfRule>
  </conditionalFormatting>
  <conditionalFormatting sqref="U14">
    <cfRule type="cellIs" dxfId="5135" priority="399" operator="greaterThan">
      <formula>$O$14</formula>
    </cfRule>
    <cfRule type="cellIs" dxfId="5134" priority="400" operator="lessThanOrEqual">
      <formula>$O$14</formula>
    </cfRule>
  </conditionalFormatting>
  <conditionalFormatting sqref="V16">
    <cfRule type="cellIs" dxfId="5133" priority="397" stopIfTrue="1" operator="lessThanOrEqual">
      <formula>$O$16</formula>
    </cfRule>
    <cfRule type="cellIs" dxfId="5132" priority="398" stopIfTrue="1" operator="greaterThan">
      <formula>$O$16</formula>
    </cfRule>
  </conditionalFormatting>
  <conditionalFormatting sqref="V15">
    <cfRule type="cellIs" dxfId="5131" priority="394" stopIfTrue="1" operator="lessThanOrEqual">
      <formula>$O$15</formula>
    </cfRule>
    <cfRule type="cellIs" dxfId="5130" priority="395" stopIfTrue="1" operator="greaterThan">
      <formula>$O$15</formula>
    </cfRule>
  </conditionalFormatting>
  <conditionalFormatting sqref="V13">
    <cfRule type="containsBlanks" priority="390" stopIfTrue="1">
      <formula>LEN(TRIM(V13))=0</formula>
    </cfRule>
    <cfRule type="cellIs" dxfId="5129" priority="391" stopIfTrue="1" operator="lessThanOrEqual">
      <formula>$O$13</formula>
    </cfRule>
    <cfRule type="cellIs" dxfId="5128" priority="392" stopIfTrue="1" operator="greaterThan">
      <formula>$O$13</formula>
    </cfRule>
  </conditionalFormatting>
  <conditionalFormatting sqref="V15">
    <cfRule type="containsBlanks" priority="393" stopIfTrue="1">
      <formula>LEN(TRIM(V15))=0</formula>
    </cfRule>
  </conditionalFormatting>
  <conditionalFormatting sqref="V16">
    <cfRule type="containsBlanks" priority="396" stopIfTrue="1">
      <formula>LEN(TRIM(V16))=0</formula>
    </cfRule>
  </conditionalFormatting>
  <conditionalFormatting sqref="V14">
    <cfRule type="cellIs" dxfId="5127" priority="388" stopIfTrue="1" operator="greaterThan">
      <formula>$O$14</formula>
    </cfRule>
    <cfRule type="cellIs" dxfId="5126" priority="389" stopIfTrue="1" operator="lessThanOrEqual">
      <formula>$O$14</formula>
    </cfRule>
  </conditionalFormatting>
  <conditionalFormatting sqref="R21">
    <cfRule type="containsBlanks" priority="313" stopIfTrue="1">
      <formula>LEN(TRIM(R21))=0</formula>
    </cfRule>
  </conditionalFormatting>
  <conditionalFormatting sqref="R22">
    <cfRule type="containsBlanks" priority="312" stopIfTrue="1">
      <formula>LEN(TRIM(R22))=0</formula>
    </cfRule>
  </conditionalFormatting>
  <conditionalFormatting sqref="R23">
    <cfRule type="containsBlanks" priority="311" stopIfTrue="1">
      <formula>LEN(TRIM(R23))=0</formula>
    </cfRule>
  </conditionalFormatting>
  <conditionalFormatting sqref="R24">
    <cfRule type="containsBlanks" priority="310" stopIfTrue="1">
      <formula>LEN(TRIM(R24))=0</formula>
    </cfRule>
  </conditionalFormatting>
  <conditionalFormatting sqref="R20">
    <cfRule type="containsBlanks" priority="314" stopIfTrue="1">
      <formula>LEN(TRIM(R20))=0</formula>
    </cfRule>
  </conditionalFormatting>
  <conditionalFormatting sqref="R25">
    <cfRule type="containsBlanks" priority="307" stopIfTrue="1">
      <formula>LEN(TRIM(R25))=0</formula>
    </cfRule>
    <cfRule type="cellIs" dxfId="5125" priority="308" stopIfTrue="1" operator="lessThanOrEqual">
      <formula>$O$25</formula>
    </cfRule>
    <cfRule type="cellIs" dxfId="5124" priority="309" stopIfTrue="1" operator="greaterThan">
      <formula>$O$25</formula>
    </cfRule>
  </conditionalFormatting>
  <conditionalFormatting sqref="R19">
    <cfRule type="containsBlanks" priority="304" stopIfTrue="1">
      <formula>LEN(TRIM(R19))=0</formula>
    </cfRule>
    <cfRule type="cellIs" dxfId="5123" priority="305" stopIfTrue="1" operator="equal">
      <formula>0</formula>
    </cfRule>
    <cfRule type="cellIs" dxfId="5122" priority="306" stopIfTrue="1" operator="greaterThan">
      <formula>0</formula>
    </cfRule>
  </conditionalFormatting>
  <conditionalFormatting sqref="R20">
    <cfRule type="cellIs" dxfId="5121" priority="315" stopIfTrue="1" operator="lessThan">
      <formula>$O$20</formula>
    </cfRule>
    <cfRule type="cellIs" dxfId="5120" priority="316" stopIfTrue="1" operator="greaterThanOrEqual">
      <formula>$O$20</formula>
    </cfRule>
  </conditionalFormatting>
  <conditionalFormatting sqref="R24">
    <cfRule type="cellIs" dxfId="5119" priority="317" stopIfTrue="1" operator="lessThan">
      <formula>$O$24</formula>
    </cfRule>
    <cfRule type="cellIs" dxfId="5118" priority="318" stopIfTrue="1" operator="greaterThanOrEqual">
      <formula>$O$24</formula>
    </cfRule>
  </conditionalFormatting>
  <conditionalFormatting sqref="R23">
    <cfRule type="cellIs" dxfId="5117" priority="319" stopIfTrue="1" operator="lessThanOrEqual">
      <formula>$O$23</formula>
    </cfRule>
    <cfRule type="cellIs" dxfId="5116" priority="320" stopIfTrue="1" operator="greaterThan">
      <formula>$O$23</formula>
    </cfRule>
  </conditionalFormatting>
  <conditionalFormatting sqref="R22">
    <cfRule type="cellIs" dxfId="5115" priority="321" stopIfTrue="1" operator="lessThan">
      <formula>$O$22</formula>
    </cfRule>
    <cfRule type="cellIs" dxfId="5114" priority="322" stopIfTrue="1" operator="greaterThanOrEqual">
      <formula>$O$22</formula>
    </cfRule>
  </conditionalFormatting>
  <conditionalFormatting sqref="R21">
    <cfRule type="cellIs" dxfId="5113" priority="323" stopIfTrue="1" operator="lessThanOrEqual">
      <formula>$O$21</formula>
    </cfRule>
    <cfRule type="cellIs" dxfId="5112" priority="324" stopIfTrue="1" operator="greaterThan">
      <formula>$O$21</formula>
    </cfRule>
  </conditionalFormatting>
  <conditionalFormatting sqref="S21">
    <cfRule type="containsBlanks" priority="292" stopIfTrue="1">
      <formula>LEN(TRIM(S21))=0</formula>
    </cfRule>
  </conditionalFormatting>
  <conditionalFormatting sqref="S22">
    <cfRule type="containsBlanks" priority="291" stopIfTrue="1">
      <formula>LEN(TRIM(S22))=0</formula>
    </cfRule>
  </conditionalFormatting>
  <conditionalFormatting sqref="S23">
    <cfRule type="containsBlanks" priority="290" stopIfTrue="1">
      <formula>LEN(TRIM(S23))=0</formula>
    </cfRule>
  </conditionalFormatting>
  <conditionalFormatting sqref="S24">
    <cfRule type="containsBlanks" priority="289" stopIfTrue="1">
      <formula>LEN(TRIM(S24))=0</formula>
    </cfRule>
  </conditionalFormatting>
  <conditionalFormatting sqref="S20">
    <cfRule type="containsBlanks" priority="293" stopIfTrue="1">
      <formula>LEN(TRIM(S20))=0</formula>
    </cfRule>
  </conditionalFormatting>
  <conditionalFormatting sqref="S25">
    <cfRule type="containsBlanks" priority="286" stopIfTrue="1">
      <formula>LEN(TRIM(S25))=0</formula>
    </cfRule>
    <cfRule type="cellIs" dxfId="5111" priority="287" stopIfTrue="1" operator="lessThanOrEqual">
      <formula>$O$25</formula>
    </cfRule>
    <cfRule type="cellIs" dxfId="5110" priority="288" stopIfTrue="1" operator="greaterThan">
      <formula>$O$25</formula>
    </cfRule>
  </conditionalFormatting>
  <conditionalFormatting sqref="S19">
    <cfRule type="containsBlanks" priority="283" stopIfTrue="1">
      <formula>LEN(TRIM(S19))=0</formula>
    </cfRule>
    <cfRule type="cellIs" dxfId="5109" priority="284" stopIfTrue="1" operator="equal">
      <formula>0</formula>
    </cfRule>
    <cfRule type="cellIs" dxfId="5108" priority="285" stopIfTrue="1" operator="greaterThan">
      <formula>0</formula>
    </cfRule>
  </conditionalFormatting>
  <conditionalFormatting sqref="S20">
    <cfRule type="cellIs" dxfId="5107" priority="294" stopIfTrue="1" operator="lessThan">
      <formula>$O$20</formula>
    </cfRule>
    <cfRule type="cellIs" dxfId="5106" priority="295" stopIfTrue="1" operator="greaterThanOrEqual">
      <formula>$O$20</formula>
    </cfRule>
  </conditionalFormatting>
  <conditionalFormatting sqref="S24">
    <cfRule type="cellIs" dxfId="5105" priority="296" stopIfTrue="1" operator="lessThan">
      <formula>$O$24</formula>
    </cfRule>
    <cfRule type="cellIs" dxfId="5104" priority="297" stopIfTrue="1" operator="greaterThanOrEqual">
      <formula>$O$24</formula>
    </cfRule>
  </conditionalFormatting>
  <conditionalFormatting sqref="S23">
    <cfRule type="cellIs" dxfId="5103" priority="298" stopIfTrue="1" operator="lessThanOrEqual">
      <formula>$O$23</formula>
    </cfRule>
    <cfRule type="cellIs" dxfId="5102" priority="299" stopIfTrue="1" operator="greaterThan">
      <formula>$O$23</formula>
    </cfRule>
  </conditionalFormatting>
  <conditionalFormatting sqref="S22">
    <cfRule type="cellIs" dxfId="5101" priority="300" stopIfTrue="1" operator="lessThan">
      <formula>$O$22</formula>
    </cfRule>
    <cfRule type="cellIs" dxfId="5100" priority="301" stopIfTrue="1" operator="greaterThanOrEqual">
      <formula>$O$22</formula>
    </cfRule>
  </conditionalFormatting>
  <conditionalFormatting sqref="S21">
    <cfRule type="cellIs" dxfId="5099" priority="302" stopIfTrue="1" operator="lessThanOrEqual">
      <formula>$O$21</formula>
    </cfRule>
    <cfRule type="cellIs" dxfId="5098" priority="303" stopIfTrue="1" operator="greaterThan">
      <formula>$O$21</formula>
    </cfRule>
  </conditionalFormatting>
  <conditionalFormatting sqref="T21">
    <cfRule type="containsBlanks" priority="271" stopIfTrue="1">
      <formula>LEN(TRIM(T21))=0</formula>
    </cfRule>
  </conditionalFormatting>
  <conditionalFormatting sqref="T22">
    <cfRule type="containsBlanks" priority="270" stopIfTrue="1">
      <formula>LEN(TRIM(T22))=0</formula>
    </cfRule>
  </conditionalFormatting>
  <conditionalFormatting sqref="T23">
    <cfRule type="containsBlanks" priority="269" stopIfTrue="1">
      <formula>LEN(TRIM(T23))=0</formula>
    </cfRule>
  </conditionalFormatting>
  <conditionalFormatting sqref="T24">
    <cfRule type="containsBlanks" priority="268" stopIfTrue="1">
      <formula>LEN(TRIM(T24))=0</formula>
    </cfRule>
  </conditionalFormatting>
  <conditionalFormatting sqref="T20">
    <cfRule type="containsBlanks" priority="272" stopIfTrue="1">
      <formula>LEN(TRIM(T20))=0</formula>
    </cfRule>
  </conditionalFormatting>
  <conditionalFormatting sqref="T25">
    <cfRule type="containsBlanks" priority="265" stopIfTrue="1">
      <formula>LEN(TRIM(T25))=0</formula>
    </cfRule>
    <cfRule type="cellIs" dxfId="5097" priority="266" stopIfTrue="1" operator="lessThanOrEqual">
      <formula>$O$25</formula>
    </cfRule>
    <cfRule type="cellIs" dxfId="5096" priority="267" stopIfTrue="1" operator="greaterThan">
      <formula>$O$25</formula>
    </cfRule>
  </conditionalFormatting>
  <conditionalFormatting sqref="T19">
    <cfRule type="containsBlanks" priority="262" stopIfTrue="1">
      <formula>LEN(TRIM(T19))=0</formula>
    </cfRule>
    <cfRule type="cellIs" dxfId="5095" priority="263" stopIfTrue="1" operator="equal">
      <formula>0</formula>
    </cfRule>
    <cfRule type="cellIs" dxfId="5094" priority="264" stopIfTrue="1" operator="greaterThan">
      <formula>0</formula>
    </cfRule>
  </conditionalFormatting>
  <conditionalFormatting sqref="T20">
    <cfRule type="cellIs" dxfId="5093" priority="273" stopIfTrue="1" operator="lessThan">
      <formula>$O$20</formula>
    </cfRule>
    <cfRule type="cellIs" dxfId="5092" priority="274" stopIfTrue="1" operator="greaterThanOrEqual">
      <formula>$O$20</formula>
    </cfRule>
  </conditionalFormatting>
  <conditionalFormatting sqref="T24">
    <cfRule type="cellIs" dxfId="5091" priority="275" stopIfTrue="1" operator="lessThan">
      <formula>$O$24</formula>
    </cfRule>
    <cfRule type="cellIs" dxfId="5090" priority="276" stopIfTrue="1" operator="greaterThanOrEqual">
      <formula>$O$24</formula>
    </cfRule>
  </conditionalFormatting>
  <conditionalFormatting sqref="T23">
    <cfRule type="cellIs" dxfId="5089" priority="277" stopIfTrue="1" operator="lessThanOrEqual">
      <formula>$O$23</formula>
    </cfRule>
    <cfRule type="cellIs" dxfId="5088" priority="278" stopIfTrue="1" operator="greaterThan">
      <formula>$O$23</formula>
    </cfRule>
  </conditionalFormatting>
  <conditionalFormatting sqref="T22">
    <cfRule type="cellIs" dxfId="5087" priority="279" stopIfTrue="1" operator="lessThan">
      <formula>$O$22</formula>
    </cfRule>
    <cfRule type="cellIs" dxfId="5086" priority="280" stopIfTrue="1" operator="greaterThanOrEqual">
      <formula>$O$22</formula>
    </cfRule>
  </conditionalFormatting>
  <conditionalFormatting sqref="T21">
    <cfRule type="cellIs" dxfId="5085" priority="281" stopIfTrue="1" operator="lessThanOrEqual">
      <formula>$O$21</formula>
    </cfRule>
    <cfRule type="cellIs" dxfId="5084" priority="282" stopIfTrue="1" operator="greaterThan">
      <formula>$O$21</formula>
    </cfRule>
  </conditionalFormatting>
  <conditionalFormatting sqref="U21">
    <cfRule type="containsBlanks" priority="250" stopIfTrue="1">
      <formula>LEN(TRIM(U21))=0</formula>
    </cfRule>
  </conditionalFormatting>
  <conditionalFormatting sqref="U22">
    <cfRule type="containsBlanks" priority="249" stopIfTrue="1">
      <formula>LEN(TRIM(U22))=0</formula>
    </cfRule>
  </conditionalFormatting>
  <conditionalFormatting sqref="U23">
    <cfRule type="containsBlanks" priority="248" stopIfTrue="1">
      <formula>LEN(TRIM(U23))=0</formula>
    </cfRule>
  </conditionalFormatting>
  <conditionalFormatting sqref="U24">
    <cfRule type="containsBlanks" priority="247" stopIfTrue="1">
      <formula>LEN(TRIM(U24))=0</formula>
    </cfRule>
  </conditionalFormatting>
  <conditionalFormatting sqref="U20">
    <cfRule type="containsBlanks" priority="251" stopIfTrue="1">
      <formula>LEN(TRIM(U20))=0</formula>
    </cfRule>
  </conditionalFormatting>
  <conditionalFormatting sqref="U25">
    <cfRule type="containsBlanks" priority="244" stopIfTrue="1">
      <formula>LEN(TRIM(U25))=0</formula>
    </cfRule>
    <cfRule type="cellIs" dxfId="5083" priority="245" stopIfTrue="1" operator="lessThanOrEqual">
      <formula>$O$25</formula>
    </cfRule>
    <cfRule type="cellIs" dxfId="5082" priority="246" stopIfTrue="1" operator="greaterThan">
      <formula>$O$25</formula>
    </cfRule>
  </conditionalFormatting>
  <conditionalFormatting sqref="U19">
    <cfRule type="containsBlanks" priority="241" stopIfTrue="1">
      <formula>LEN(TRIM(U19))=0</formula>
    </cfRule>
    <cfRule type="cellIs" dxfId="5081" priority="242" stopIfTrue="1" operator="equal">
      <formula>0</formula>
    </cfRule>
    <cfRule type="cellIs" dxfId="5080" priority="243" stopIfTrue="1" operator="greaterThan">
      <formula>0</formula>
    </cfRule>
  </conditionalFormatting>
  <conditionalFormatting sqref="U20">
    <cfRule type="cellIs" dxfId="5079" priority="252" stopIfTrue="1" operator="lessThan">
      <formula>$O$20</formula>
    </cfRule>
    <cfRule type="cellIs" dxfId="5078" priority="253" stopIfTrue="1" operator="greaterThanOrEqual">
      <formula>$O$20</formula>
    </cfRule>
  </conditionalFormatting>
  <conditionalFormatting sqref="U24">
    <cfRule type="cellIs" dxfId="5077" priority="254" stopIfTrue="1" operator="lessThan">
      <formula>$O$24</formula>
    </cfRule>
    <cfRule type="cellIs" dxfId="5076" priority="255" stopIfTrue="1" operator="greaterThanOrEqual">
      <formula>$O$24</formula>
    </cfRule>
  </conditionalFormatting>
  <conditionalFormatting sqref="U23">
    <cfRule type="cellIs" dxfId="5075" priority="256" stopIfTrue="1" operator="lessThanOrEqual">
      <formula>$O$23</formula>
    </cfRule>
    <cfRule type="cellIs" dxfId="5074" priority="257" stopIfTrue="1" operator="greaterThan">
      <formula>$O$23</formula>
    </cfRule>
  </conditionalFormatting>
  <conditionalFormatting sqref="U22">
    <cfRule type="cellIs" dxfId="5073" priority="258" stopIfTrue="1" operator="lessThan">
      <formula>$O$22</formula>
    </cfRule>
    <cfRule type="cellIs" dxfId="5072" priority="259" stopIfTrue="1" operator="greaterThanOrEqual">
      <formula>$O$22</formula>
    </cfRule>
  </conditionalFormatting>
  <conditionalFormatting sqref="U21">
    <cfRule type="cellIs" dxfId="5071" priority="260" stopIfTrue="1" operator="lessThanOrEqual">
      <formula>$O$21</formula>
    </cfRule>
    <cfRule type="cellIs" dxfId="5070" priority="261" stopIfTrue="1" operator="greaterThan">
      <formula>$O$21</formula>
    </cfRule>
  </conditionalFormatting>
  <conditionalFormatting sqref="V21">
    <cfRule type="containsBlanks" priority="229" stopIfTrue="1">
      <formula>LEN(TRIM(V21))=0</formula>
    </cfRule>
  </conditionalFormatting>
  <conditionalFormatting sqref="V22">
    <cfRule type="containsBlanks" priority="228" stopIfTrue="1">
      <formula>LEN(TRIM(V22))=0</formula>
    </cfRule>
  </conditionalFormatting>
  <conditionalFormatting sqref="V23">
    <cfRule type="containsBlanks" priority="227" stopIfTrue="1">
      <formula>LEN(TRIM(V23))=0</formula>
    </cfRule>
  </conditionalFormatting>
  <conditionalFormatting sqref="V24">
    <cfRule type="containsBlanks" priority="226" stopIfTrue="1">
      <formula>LEN(TRIM(V24))=0</formula>
    </cfRule>
  </conditionalFormatting>
  <conditionalFormatting sqref="V20">
    <cfRule type="containsBlanks" priority="230" stopIfTrue="1">
      <formula>LEN(TRIM(V20))=0</formula>
    </cfRule>
  </conditionalFormatting>
  <conditionalFormatting sqref="V25">
    <cfRule type="containsBlanks" priority="223" stopIfTrue="1">
      <formula>LEN(TRIM(V25))=0</formula>
    </cfRule>
    <cfRule type="cellIs" dxfId="5069" priority="224" stopIfTrue="1" operator="lessThanOrEqual">
      <formula>$O$25</formula>
    </cfRule>
    <cfRule type="cellIs" dxfId="5068" priority="225" stopIfTrue="1" operator="greaterThan">
      <formula>$O$25</formula>
    </cfRule>
  </conditionalFormatting>
  <conditionalFormatting sqref="V19">
    <cfRule type="containsBlanks" priority="220" stopIfTrue="1">
      <formula>LEN(TRIM(V19))=0</formula>
    </cfRule>
    <cfRule type="cellIs" dxfId="5067" priority="221" stopIfTrue="1" operator="equal">
      <formula>0</formula>
    </cfRule>
    <cfRule type="cellIs" dxfId="5066" priority="222" stopIfTrue="1" operator="greaterThan">
      <formula>0</formula>
    </cfRule>
  </conditionalFormatting>
  <conditionalFormatting sqref="V20">
    <cfRule type="cellIs" dxfId="5065" priority="231" stopIfTrue="1" operator="lessThan">
      <formula>$O$20</formula>
    </cfRule>
    <cfRule type="cellIs" dxfId="5064" priority="232" stopIfTrue="1" operator="greaterThanOrEqual">
      <formula>$O$20</formula>
    </cfRule>
  </conditionalFormatting>
  <conditionalFormatting sqref="V24">
    <cfRule type="cellIs" dxfId="5063" priority="233" stopIfTrue="1" operator="lessThan">
      <formula>$O$24</formula>
    </cfRule>
    <cfRule type="cellIs" dxfId="5062" priority="234" stopIfTrue="1" operator="greaterThanOrEqual">
      <formula>$O$24</formula>
    </cfRule>
  </conditionalFormatting>
  <conditionalFormatting sqref="V23">
    <cfRule type="cellIs" dxfId="5061" priority="235" stopIfTrue="1" operator="lessThanOrEqual">
      <formula>$O$23</formula>
    </cfRule>
    <cfRule type="cellIs" dxfId="5060" priority="236" stopIfTrue="1" operator="greaterThan">
      <formula>$O$23</formula>
    </cfRule>
  </conditionalFormatting>
  <conditionalFormatting sqref="V22">
    <cfRule type="cellIs" dxfId="5059" priority="237" stopIfTrue="1" operator="lessThan">
      <formula>$O$22</formula>
    </cfRule>
    <cfRule type="cellIs" dxfId="5058" priority="238" stopIfTrue="1" operator="greaterThanOrEqual">
      <formula>$O$22</formula>
    </cfRule>
  </conditionalFormatting>
  <conditionalFormatting sqref="V21">
    <cfRule type="cellIs" dxfId="5057" priority="239" stopIfTrue="1" operator="lessThanOrEqual">
      <formula>$O$21</formula>
    </cfRule>
    <cfRule type="cellIs" dxfId="5056" priority="240" stopIfTrue="1" operator="greaterThan">
      <formula>$O$21</formula>
    </cfRule>
  </conditionalFormatting>
  <conditionalFormatting sqref="Q49">
    <cfRule type="cellIs" dxfId="5055" priority="197" operator="lessThan">
      <formula>$O$49</formula>
    </cfRule>
    <cfRule type="cellIs" dxfId="5054" priority="198" operator="greaterThanOrEqual">
      <formula>$O$49</formula>
    </cfRule>
  </conditionalFormatting>
  <conditionalFormatting sqref="Q50">
    <cfRule type="cellIs" dxfId="5053" priority="195" operator="lessThan">
      <formula>$O$50</formula>
    </cfRule>
    <cfRule type="cellIs" dxfId="5052" priority="196" operator="greaterThanOrEqual">
      <formula>$O$50</formula>
    </cfRule>
  </conditionalFormatting>
  <conditionalFormatting sqref="Q53">
    <cfRule type="cellIs" dxfId="5051" priority="193" stopIfTrue="1" operator="greaterThan">
      <formula>$O$53</formula>
    </cfRule>
    <cfRule type="cellIs" dxfId="5050" priority="194" stopIfTrue="1" operator="lessThanOrEqual">
      <formula>$O$53</formula>
    </cfRule>
  </conditionalFormatting>
  <conditionalFormatting sqref="Q54">
    <cfRule type="cellIs" dxfId="5049" priority="191" stopIfTrue="1" operator="lessThan">
      <formula>$O$54</formula>
    </cfRule>
    <cfRule type="cellIs" dxfId="5048" priority="192" stopIfTrue="1" operator="greaterThanOrEqual">
      <formula>$O$54</formula>
    </cfRule>
  </conditionalFormatting>
  <conditionalFormatting sqref="Q55">
    <cfRule type="cellIs" dxfId="5047" priority="189" stopIfTrue="1" operator="lessThan">
      <formula>$O$55</formula>
    </cfRule>
    <cfRule type="cellIs" dxfId="5046" priority="190" stopIfTrue="1" operator="greaterThanOrEqual">
      <formula>$O$55</formula>
    </cfRule>
  </conditionalFormatting>
  <conditionalFormatting sqref="Q51">
    <cfRule type="cellIs" dxfId="5045" priority="187" operator="lessThan">
      <formula>$O$51</formula>
    </cfRule>
    <cfRule type="cellIs" dxfId="5044" priority="188" operator="greaterThanOrEqual">
      <formula>$O$51</formula>
    </cfRule>
  </conditionalFormatting>
  <conditionalFormatting sqref="Q52">
    <cfRule type="cellIs" dxfId="5043" priority="185" operator="lessThan">
      <formula>$O$52</formula>
    </cfRule>
    <cfRule type="cellIs" dxfId="5042" priority="186" operator="greaterThanOrEqual">
      <formula>$O$52</formula>
    </cfRule>
  </conditionalFormatting>
  <conditionalFormatting sqref="R49">
    <cfRule type="cellIs" dxfId="5041" priority="183" operator="lessThan">
      <formula>$O$49</formula>
    </cfRule>
    <cfRule type="cellIs" dxfId="5040" priority="184" operator="greaterThanOrEqual">
      <formula>$O$49</formula>
    </cfRule>
  </conditionalFormatting>
  <conditionalFormatting sqref="R50">
    <cfRule type="cellIs" dxfId="5039" priority="181" operator="lessThan">
      <formula>$O$50</formula>
    </cfRule>
    <cfRule type="cellIs" dxfId="5038" priority="182" operator="greaterThanOrEqual">
      <formula>$O$50</formula>
    </cfRule>
  </conditionalFormatting>
  <conditionalFormatting sqref="R53">
    <cfRule type="cellIs" dxfId="5037" priority="179" stopIfTrue="1" operator="greaterThan">
      <formula>$O$53</formula>
    </cfRule>
    <cfRule type="cellIs" dxfId="5036" priority="180" stopIfTrue="1" operator="lessThanOrEqual">
      <formula>$O$53</formula>
    </cfRule>
  </conditionalFormatting>
  <conditionalFormatting sqref="R54">
    <cfRule type="cellIs" dxfId="5035" priority="177" stopIfTrue="1" operator="lessThan">
      <formula>$O$54</formula>
    </cfRule>
    <cfRule type="cellIs" dxfId="5034" priority="178" stopIfTrue="1" operator="greaterThanOrEqual">
      <formula>$O$54</formula>
    </cfRule>
  </conditionalFormatting>
  <conditionalFormatting sqref="R55">
    <cfRule type="cellIs" dxfId="5033" priority="175" stopIfTrue="1" operator="lessThan">
      <formula>$O$55</formula>
    </cfRule>
    <cfRule type="cellIs" dxfId="5032" priority="176" stopIfTrue="1" operator="greaterThanOrEqual">
      <formula>$O$55</formula>
    </cfRule>
  </conditionalFormatting>
  <conditionalFormatting sqref="R51">
    <cfRule type="cellIs" dxfId="5031" priority="173" operator="lessThan">
      <formula>$O$51</formula>
    </cfRule>
    <cfRule type="cellIs" dxfId="5030" priority="174" operator="greaterThanOrEqual">
      <formula>$O$51</formula>
    </cfRule>
  </conditionalFormatting>
  <conditionalFormatting sqref="S49">
    <cfRule type="cellIs" dxfId="5029" priority="169" operator="lessThan">
      <formula>$O$49</formula>
    </cfRule>
    <cfRule type="cellIs" dxfId="5028" priority="170" operator="greaterThanOrEqual">
      <formula>$O$49</formula>
    </cfRule>
  </conditionalFormatting>
  <conditionalFormatting sqref="S50">
    <cfRule type="cellIs" dxfId="5027" priority="167" operator="lessThan">
      <formula>$O$50</formula>
    </cfRule>
    <cfRule type="cellIs" dxfId="5026" priority="168" operator="greaterThanOrEqual">
      <formula>$O$50</formula>
    </cfRule>
  </conditionalFormatting>
  <conditionalFormatting sqref="S53">
    <cfRule type="cellIs" dxfId="5025" priority="165" stopIfTrue="1" operator="greaterThan">
      <formula>$O$53</formula>
    </cfRule>
    <cfRule type="cellIs" dxfId="5024" priority="166" stopIfTrue="1" operator="lessThanOrEqual">
      <formula>$O$53</formula>
    </cfRule>
  </conditionalFormatting>
  <conditionalFormatting sqref="S54">
    <cfRule type="cellIs" dxfId="5023" priority="163" stopIfTrue="1" operator="lessThan">
      <formula>$O$54</formula>
    </cfRule>
    <cfRule type="cellIs" dxfId="5022" priority="164" stopIfTrue="1" operator="greaterThanOrEqual">
      <formula>$O$54</formula>
    </cfRule>
  </conditionalFormatting>
  <conditionalFormatting sqref="S55">
    <cfRule type="cellIs" dxfId="5021" priority="161" stopIfTrue="1" operator="lessThan">
      <formula>$O$55</formula>
    </cfRule>
    <cfRule type="cellIs" dxfId="5020" priority="162" stopIfTrue="1" operator="greaterThanOrEqual">
      <formula>$O$55</formula>
    </cfRule>
  </conditionalFormatting>
  <conditionalFormatting sqref="S51">
    <cfRule type="cellIs" dxfId="5019" priority="159" operator="lessThan">
      <formula>$O$51</formula>
    </cfRule>
    <cfRule type="cellIs" dxfId="5018" priority="160" operator="greaterThanOrEqual">
      <formula>$O$51</formula>
    </cfRule>
  </conditionalFormatting>
  <conditionalFormatting sqref="T49">
    <cfRule type="cellIs" dxfId="5017" priority="155" operator="lessThan">
      <formula>$O$49</formula>
    </cfRule>
    <cfRule type="cellIs" dxfId="5016" priority="156" operator="greaterThanOrEqual">
      <formula>$O$49</formula>
    </cfRule>
  </conditionalFormatting>
  <conditionalFormatting sqref="T50">
    <cfRule type="cellIs" dxfId="5015" priority="153" operator="lessThan">
      <formula>$O$50</formula>
    </cfRule>
    <cfRule type="cellIs" dxfId="5014" priority="154" operator="greaterThanOrEqual">
      <formula>$O$50</formula>
    </cfRule>
  </conditionalFormatting>
  <conditionalFormatting sqref="T53">
    <cfRule type="cellIs" dxfId="5013" priority="151" stopIfTrue="1" operator="greaterThan">
      <formula>$O$53</formula>
    </cfRule>
    <cfRule type="cellIs" dxfId="5012" priority="152" stopIfTrue="1" operator="lessThanOrEqual">
      <formula>$O$53</formula>
    </cfRule>
  </conditionalFormatting>
  <conditionalFormatting sqref="T54">
    <cfRule type="cellIs" dxfId="5011" priority="149" stopIfTrue="1" operator="lessThan">
      <formula>$O$54</formula>
    </cfRule>
    <cfRule type="cellIs" dxfId="5010" priority="150" stopIfTrue="1" operator="greaterThanOrEqual">
      <formula>$O$54</formula>
    </cfRule>
  </conditionalFormatting>
  <conditionalFormatting sqref="T55">
    <cfRule type="cellIs" dxfId="5009" priority="147" stopIfTrue="1" operator="lessThan">
      <formula>$O$55</formula>
    </cfRule>
    <cfRule type="cellIs" dxfId="5008" priority="148" stopIfTrue="1" operator="greaterThanOrEqual">
      <formula>$O$55</formula>
    </cfRule>
  </conditionalFormatting>
  <conditionalFormatting sqref="T51">
    <cfRule type="cellIs" dxfId="5007" priority="145" operator="lessThan">
      <formula>$O$51</formula>
    </cfRule>
    <cfRule type="cellIs" dxfId="5006" priority="146" operator="greaterThanOrEqual">
      <formula>$O$51</formula>
    </cfRule>
  </conditionalFormatting>
  <conditionalFormatting sqref="U49">
    <cfRule type="cellIs" dxfId="5005" priority="141" operator="lessThan">
      <formula>$O$49</formula>
    </cfRule>
    <cfRule type="cellIs" dxfId="5004" priority="142" operator="greaterThanOrEqual">
      <formula>$O$49</formula>
    </cfRule>
  </conditionalFormatting>
  <conditionalFormatting sqref="U50">
    <cfRule type="cellIs" dxfId="5003" priority="139" operator="lessThan">
      <formula>$O$50</formula>
    </cfRule>
    <cfRule type="cellIs" dxfId="5002" priority="140" operator="greaterThanOrEqual">
      <formula>$O$50</formula>
    </cfRule>
  </conditionalFormatting>
  <conditionalFormatting sqref="U53">
    <cfRule type="cellIs" dxfId="5001" priority="137" stopIfTrue="1" operator="greaterThan">
      <formula>$O$53</formula>
    </cfRule>
    <cfRule type="cellIs" dxfId="5000" priority="138" stopIfTrue="1" operator="lessThanOrEqual">
      <formula>$O$53</formula>
    </cfRule>
  </conditionalFormatting>
  <conditionalFormatting sqref="U54">
    <cfRule type="cellIs" dxfId="4999" priority="135" stopIfTrue="1" operator="lessThan">
      <formula>$O$54</formula>
    </cfRule>
    <cfRule type="cellIs" dxfId="4998" priority="136" stopIfTrue="1" operator="greaterThanOrEqual">
      <formula>$O$54</formula>
    </cfRule>
  </conditionalFormatting>
  <conditionalFormatting sqref="U55">
    <cfRule type="cellIs" dxfId="4997" priority="133" stopIfTrue="1" operator="lessThan">
      <formula>$O$55</formula>
    </cfRule>
    <cfRule type="cellIs" dxfId="4996" priority="134" stopIfTrue="1" operator="greaterThanOrEqual">
      <formula>$O$55</formula>
    </cfRule>
  </conditionalFormatting>
  <conditionalFormatting sqref="U51">
    <cfRule type="cellIs" dxfId="4995" priority="131" operator="lessThan">
      <formula>$O$51</formula>
    </cfRule>
    <cfRule type="cellIs" dxfId="4994" priority="132" operator="greaterThanOrEqual">
      <formula>$O$51</formula>
    </cfRule>
  </conditionalFormatting>
  <conditionalFormatting sqref="V49">
    <cfRule type="cellIs" dxfId="4993" priority="127" operator="lessThan">
      <formula>$O$49</formula>
    </cfRule>
    <cfRule type="cellIs" dxfId="4992" priority="128" operator="greaterThanOrEqual">
      <formula>$O$49</formula>
    </cfRule>
  </conditionalFormatting>
  <conditionalFormatting sqref="V50">
    <cfRule type="cellIs" dxfId="4991" priority="125" operator="lessThan">
      <formula>$O$50</formula>
    </cfRule>
    <cfRule type="cellIs" dxfId="4990" priority="126" operator="greaterThanOrEqual">
      <formula>$O$50</formula>
    </cfRule>
  </conditionalFormatting>
  <conditionalFormatting sqref="V53">
    <cfRule type="cellIs" dxfId="4989" priority="123" stopIfTrue="1" operator="greaterThan">
      <formula>$O$53</formula>
    </cfRule>
    <cfRule type="cellIs" dxfId="4988" priority="124" stopIfTrue="1" operator="lessThanOrEqual">
      <formula>$O$53</formula>
    </cfRule>
  </conditionalFormatting>
  <conditionalFormatting sqref="V54">
    <cfRule type="cellIs" dxfId="4987" priority="121" stopIfTrue="1" operator="lessThan">
      <formula>$O$54</formula>
    </cfRule>
    <cfRule type="cellIs" dxfId="4986" priority="122" stopIfTrue="1" operator="greaterThanOrEqual">
      <formula>$O$54</formula>
    </cfRule>
  </conditionalFormatting>
  <conditionalFormatting sqref="V55">
    <cfRule type="cellIs" dxfId="4985" priority="119" stopIfTrue="1" operator="lessThan">
      <formula>$O$55</formula>
    </cfRule>
    <cfRule type="cellIs" dxfId="4984" priority="120" stopIfTrue="1" operator="greaterThanOrEqual">
      <formula>$O$55</formula>
    </cfRule>
  </conditionalFormatting>
  <conditionalFormatting sqref="V51">
    <cfRule type="cellIs" dxfId="4983" priority="117" operator="lessThan">
      <formula>$O$51</formula>
    </cfRule>
    <cfRule type="cellIs" dxfId="4982" priority="118" operator="greaterThanOrEqual">
      <formula>$O$51</formula>
    </cfRule>
  </conditionalFormatting>
  <conditionalFormatting sqref="W16">
    <cfRule type="cellIs" dxfId="4981" priority="113" stopIfTrue="1" operator="lessThanOrEqual">
      <formula>$O$16</formula>
    </cfRule>
    <cfRule type="cellIs" dxfId="4980" priority="114" stopIfTrue="1" operator="greaterThan">
      <formula>$O$16</formula>
    </cfRule>
  </conditionalFormatting>
  <conditionalFormatting sqref="W15">
    <cfRule type="cellIs" dxfId="4979" priority="110" stopIfTrue="1" operator="lessThanOrEqual">
      <formula>$O$15</formula>
    </cfRule>
    <cfRule type="cellIs" dxfId="4978" priority="111" stopIfTrue="1" operator="greaterThan">
      <formula>$O$15</formula>
    </cfRule>
  </conditionalFormatting>
  <conditionalFormatting sqref="W13">
    <cfRule type="containsBlanks" priority="106" stopIfTrue="1">
      <formula>LEN(TRIM(W13))=0</formula>
    </cfRule>
    <cfRule type="cellIs" dxfId="4977" priority="107" stopIfTrue="1" operator="lessThanOrEqual">
      <formula>$O$13</formula>
    </cfRule>
    <cfRule type="cellIs" dxfId="4976" priority="108" stopIfTrue="1" operator="greaterThan">
      <formula>$O$13</formula>
    </cfRule>
  </conditionalFormatting>
  <conditionalFormatting sqref="W15">
    <cfRule type="containsBlanks" priority="109" stopIfTrue="1">
      <formula>LEN(TRIM(W15))=0</formula>
    </cfRule>
  </conditionalFormatting>
  <conditionalFormatting sqref="W16">
    <cfRule type="containsBlanks" priority="112" stopIfTrue="1">
      <formula>LEN(TRIM(W16))=0</formula>
    </cfRule>
  </conditionalFormatting>
  <conditionalFormatting sqref="W14">
    <cfRule type="cellIs" dxfId="4975" priority="104" stopIfTrue="1" operator="greaterThan">
      <formula>$O$14</formula>
    </cfRule>
    <cfRule type="cellIs" dxfId="4974" priority="105" stopIfTrue="1" operator="lessThanOrEqual">
      <formula>$O$14</formula>
    </cfRule>
  </conditionalFormatting>
  <conditionalFormatting sqref="W21">
    <cfRule type="containsBlanks" priority="92" stopIfTrue="1">
      <formula>LEN(TRIM(W21))=0</formula>
    </cfRule>
  </conditionalFormatting>
  <conditionalFormatting sqref="W22">
    <cfRule type="containsBlanks" priority="91" stopIfTrue="1">
      <formula>LEN(TRIM(W22))=0</formula>
    </cfRule>
  </conditionalFormatting>
  <conditionalFormatting sqref="W23">
    <cfRule type="containsBlanks" priority="90" stopIfTrue="1">
      <formula>LEN(TRIM(W23))=0</formula>
    </cfRule>
  </conditionalFormatting>
  <conditionalFormatting sqref="W24">
    <cfRule type="containsBlanks" priority="89" stopIfTrue="1">
      <formula>LEN(TRIM(W24))=0</formula>
    </cfRule>
  </conditionalFormatting>
  <conditionalFormatting sqref="W20">
    <cfRule type="containsBlanks" priority="93" stopIfTrue="1">
      <formula>LEN(TRIM(W20))=0</formula>
    </cfRule>
  </conditionalFormatting>
  <conditionalFormatting sqref="W25">
    <cfRule type="containsBlanks" priority="86" stopIfTrue="1">
      <formula>LEN(TRIM(W25))=0</formula>
    </cfRule>
    <cfRule type="cellIs" dxfId="4973" priority="87" stopIfTrue="1" operator="lessThanOrEqual">
      <formula>$O$25</formula>
    </cfRule>
    <cfRule type="cellIs" dxfId="4972" priority="88" stopIfTrue="1" operator="greaterThan">
      <formula>$O$25</formula>
    </cfRule>
  </conditionalFormatting>
  <conditionalFormatting sqref="W19">
    <cfRule type="containsBlanks" priority="83" stopIfTrue="1">
      <formula>LEN(TRIM(W19))=0</formula>
    </cfRule>
    <cfRule type="cellIs" dxfId="4971" priority="84" stopIfTrue="1" operator="equal">
      <formula>0</formula>
    </cfRule>
    <cfRule type="cellIs" dxfId="4970" priority="85" stopIfTrue="1" operator="greaterThan">
      <formula>0</formula>
    </cfRule>
  </conditionalFormatting>
  <conditionalFormatting sqref="W20">
    <cfRule type="cellIs" dxfId="4969" priority="94" stopIfTrue="1" operator="lessThan">
      <formula>$O$20</formula>
    </cfRule>
    <cfRule type="cellIs" dxfId="4968" priority="95" stopIfTrue="1" operator="greaterThanOrEqual">
      <formula>$O$20</formula>
    </cfRule>
  </conditionalFormatting>
  <conditionalFormatting sqref="W24">
    <cfRule type="cellIs" dxfId="4967" priority="96" stopIfTrue="1" operator="lessThan">
      <formula>$O$24</formula>
    </cfRule>
    <cfRule type="cellIs" dxfId="4966" priority="97" stopIfTrue="1" operator="greaterThanOrEqual">
      <formula>$O$24</formula>
    </cfRule>
  </conditionalFormatting>
  <conditionalFormatting sqref="W23">
    <cfRule type="cellIs" dxfId="4965" priority="98" stopIfTrue="1" operator="lessThanOrEqual">
      <formula>$O$23</formula>
    </cfRule>
    <cfRule type="cellIs" dxfId="4964" priority="99" stopIfTrue="1" operator="greaterThan">
      <formula>$O$23</formula>
    </cfRule>
  </conditionalFormatting>
  <conditionalFormatting sqref="W22">
    <cfRule type="cellIs" dxfId="4963" priority="100" stopIfTrue="1" operator="lessThan">
      <formula>$O$22</formula>
    </cfRule>
    <cfRule type="cellIs" dxfId="4962" priority="101" stopIfTrue="1" operator="greaterThanOrEqual">
      <formula>$O$22</formula>
    </cfRule>
  </conditionalFormatting>
  <conditionalFormatting sqref="W21">
    <cfRule type="cellIs" dxfId="4961" priority="102" stopIfTrue="1" operator="lessThanOrEqual">
      <formula>$O$21</formula>
    </cfRule>
    <cfRule type="cellIs" dxfId="4960" priority="103" stopIfTrue="1" operator="greaterThan">
      <formula>$O$21</formula>
    </cfRule>
  </conditionalFormatting>
  <conditionalFormatting sqref="W30">
    <cfRule type="containsBlanks" priority="74" stopIfTrue="1">
      <formula>LEN(TRIM(W30))=0</formula>
    </cfRule>
    <cfRule type="cellIs" dxfId="4959" priority="79" stopIfTrue="1" operator="greaterThanOrEqual">
      <formula>$O$30</formula>
    </cfRule>
    <cfRule type="cellIs" dxfId="4958" priority="80" stopIfTrue="1" operator="lessThan">
      <formula>$O$30</formula>
    </cfRule>
  </conditionalFormatting>
  <conditionalFormatting sqref="W29">
    <cfRule type="containsBlanks" priority="75" stopIfTrue="1">
      <formula>LEN(TRIM(W29))=0</formula>
    </cfRule>
    <cfRule type="cellIs" dxfId="4957" priority="77" stopIfTrue="1" operator="greaterThanOrEqual">
      <formula>$O$29</formula>
    </cfRule>
    <cfRule type="cellIs" dxfId="4956" priority="78" stopIfTrue="1" operator="lessThan">
      <formula>$O$29</formula>
    </cfRule>
  </conditionalFormatting>
  <conditionalFormatting sqref="W27">
    <cfRule type="containsBlanks" priority="76" stopIfTrue="1">
      <formula>LEN(TRIM(W27))=0</formula>
    </cfRule>
    <cfRule type="cellIs" dxfId="4955" priority="81" stopIfTrue="1" operator="greaterThanOrEqual">
      <formula>$O$27</formula>
    </cfRule>
    <cfRule type="cellIs" dxfId="4954" priority="82" stopIfTrue="1" operator="lessThan">
      <formula>$O$27</formula>
    </cfRule>
  </conditionalFormatting>
  <conditionalFormatting sqref="W32">
    <cfRule type="containsBlanks" priority="71" stopIfTrue="1">
      <formula>LEN(TRIM(W32))=0</formula>
    </cfRule>
    <cfRule type="cellIs" dxfId="4953" priority="72" stopIfTrue="1" operator="greaterThanOrEqual">
      <formula>$O$32</formula>
    </cfRule>
    <cfRule type="cellIs" dxfId="4952" priority="73" stopIfTrue="1" operator="lessThan">
      <formula>$O$32</formula>
    </cfRule>
  </conditionalFormatting>
  <conditionalFormatting sqref="W28">
    <cfRule type="containsBlanks" priority="68" stopIfTrue="1">
      <formula>LEN(TRIM(W28))=0</formula>
    </cfRule>
    <cfRule type="cellIs" dxfId="4951" priority="69" stopIfTrue="1" operator="greaterThanOrEqual">
      <formula>$O$28</formula>
    </cfRule>
    <cfRule type="cellIs" dxfId="4950" priority="70" stopIfTrue="1" operator="lessThan">
      <formula>$O$28</formula>
    </cfRule>
  </conditionalFormatting>
  <conditionalFormatting sqref="W31">
    <cfRule type="containsBlanks" priority="65" stopIfTrue="1">
      <formula>LEN(TRIM(W31))=0</formula>
    </cfRule>
    <cfRule type="cellIs" dxfId="4949" priority="66" stopIfTrue="1" operator="greaterThanOrEqual">
      <formula>$O$31</formula>
    </cfRule>
    <cfRule type="cellIs" dxfId="4948" priority="67" stopIfTrue="1" operator="lessThan">
      <formula>$O$31</formula>
    </cfRule>
  </conditionalFormatting>
  <conditionalFormatting sqref="W34">
    <cfRule type="cellIs" dxfId="4947" priority="63" stopIfTrue="1" operator="greaterThan">
      <formula>$O$34</formula>
    </cfRule>
    <cfRule type="cellIs" dxfId="4946" priority="64" stopIfTrue="1" operator="lessThanOrEqual">
      <formula>$O$34</formula>
    </cfRule>
  </conditionalFormatting>
  <conditionalFormatting sqref="W35">
    <cfRule type="cellIs" dxfId="4945" priority="62" stopIfTrue="1" operator="lessThanOrEqual">
      <formula>$O$35</formula>
    </cfRule>
  </conditionalFormatting>
  <conditionalFormatting sqref="W35">
    <cfRule type="cellIs" dxfId="4944" priority="61" stopIfTrue="1" operator="greaterThan">
      <formula>$O$35</formula>
    </cfRule>
  </conditionalFormatting>
  <conditionalFormatting sqref="W36">
    <cfRule type="cellIs" dxfId="4943" priority="60" stopIfTrue="1" operator="greaterThanOrEqual">
      <formula>$O$36</formula>
    </cfRule>
  </conditionalFormatting>
  <conditionalFormatting sqref="W36">
    <cfRule type="cellIs" dxfId="4942" priority="59" stopIfTrue="1" operator="lessThan">
      <formula>$O$36</formula>
    </cfRule>
  </conditionalFormatting>
  <conditionalFormatting sqref="W37">
    <cfRule type="containsBlanks" priority="56" stopIfTrue="1">
      <formula>LEN(TRIM(W37))=0</formula>
    </cfRule>
    <cfRule type="cellIs" dxfId="4941" priority="57" stopIfTrue="1" operator="greaterThanOrEqual">
      <formula>$O$37</formula>
    </cfRule>
    <cfRule type="cellIs" dxfId="4940" priority="58" stopIfTrue="1" operator="lessThan">
      <formula>$O$37</formula>
    </cfRule>
  </conditionalFormatting>
  <conditionalFormatting sqref="W38">
    <cfRule type="cellIs" dxfId="4939" priority="55" stopIfTrue="1" operator="greaterThanOrEqual">
      <formula>$O$38</formula>
    </cfRule>
  </conditionalFormatting>
  <conditionalFormatting sqref="W38">
    <cfRule type="cellIs" dxfId="4938" priority="54" stopIfTrue="1" operator="lessThan">
      <formula>$O$38</formula>
    </cfRule>
  </conditionalFormatting>
  <conditionalFormatting sqref="W40">
    <cfRule type="containsBlanks" priority="51" stopIfTrue="1">
      <formula>LEN(TRIM(W40))=0</formula>
    </cfRule>
    <cfRule type="cellIs" dxfId="4937" priority="52" stopIfTrue="1" operator="lessThanOrEqual">
      <formula>$O$40</formula>
    </cfRule>
    <cfRule type="cellIs" dxfId="4936" priority="53" stopIfTrue="1" operator="greaterThan">
      <formula>$O$40</formula>
    </cfRule>
  </conditionalFormatting>
  <conditionalFormatting sqref="W42">
    <cfRule type="containsBlanks" priority="45" stopIfTrue="1">
      <formula>LEN(TRIM(W42))=0</formula>
    </cfRule>
    <cfRule type="cellIs" dxfId="4935" priority="46" stopIfTrue="1" operator="lessThanOrEqual">
      <formula>$O$42</formula>
    </cfRule>
    <cfRule type="cellIs" dxfId="4934" priority="47" stopIfTrue="1" operator="greaterThan">
      <formula>$O$42</formula>
    </cfRule>
  </conditionalFormatting>
  <conditionalFormatting sqref="W43">
    <cfRule type="containsBlanks" priority="42" stopIfTrue="1">
      <formula>LEN(TRIM(W43))=0</formula>
    </cfRule>
    <cfRule type="cellIs" dxfId="4933" priority="43" stopIfTrue="1" operator="greaterThanOrEqual">
      <formula>$O$43</formula>
    </cfRule>
    <cfRule type="cellIs" dxfId="4932" priority="44" stopIfTrue="1" operator="lessThan">
      <formula>$O$43</formula>
    </cfRule>
  </conditionalFormatting>
  <conditionalFormatting sqref="W39">
    <cfRule type="containsBlanks" priority="39" stopIfTrue="1">
      <formula>LEN(TRIM(W39))=0</formula>
    </cfRule>
    <cfRule type="cellIs" dxfId="4931" priority="40" stopIfTrue="1" operator="between">
      <formula>-$O$39</formula>
      <formula>$O$39</formula>
    </cfRule>
    <cfRule type="cellIs" dxfId="4930" priority="41" stopIfTrue="1" operator="notBetween">
      <formula>-$O$39</formula>
      <formula>$O$39</formula>
    </cfRule>
  </conditionalFormatting>
  <conditionalFormatting sqref="W41">
    <cfRule type="containsBlanks" priority="48" stopIfTrue="1">
      <formula>LEN(TRIM(W41))=0</formula>
    </cfRule>
    <cfRule type="cellIs" dxfId="4929" priority="49" stopIfTrue="1" operator="lessThanOrEqual">
      <formula>$O$40</formula>
    </cfRule>
    <cfRule type="cellIs" dxfId="4928" priority="50" stopIfTrue="1" operator="greaterThan">
      <formula>$O$40</formula>
    </cfRule>
  </conditionalFormatting>
  <conditionalFormatting sqref="W47">
    <cfRule type="containsBlanks" priority="30" stopIfTrue="1">
      <formula>LEN(TRIM(W47))=0</formula>
    </cfRule>
    <cfRule type="cellIs" dxfId="4927" priority="35" stopIfTrue="1" operator="greaterThanOrEqual">
      <formula>$O$47</formula>
    </cfRule>
    <cfRule type="cellIs" dxfId="4926" priority="36" stopIfTrue="1" operator="lessThan">
      <formula>$O$47</formula>
    </cfRule>
  </conditionalFormatting>
  <conditionalFormatting sqref="W46">
    <cfRule type="containsBlanks" priority="31" stopIfTrue="1">
      <formula>LEN(TRIM(W46))=0</formula>
    </cfRule>
    <cfRule type="cellIs" dxfId="4925" priority="37" stopIfTrue="1" operator="greaterThan">
      <formula>$O$46</formula>
    </cfRule>
    <cfRule type="cellIs" dxfId="4924" priority="38" stopIfTrue="1" operator="lessThanOrEqual">
      <formula>$O$46</formula>
    </cfRule>
  </conditionalFormatting>
  <conditionalFormatting sqref="W45">
    <cfRule type="containsBlanks" priority="32" stopIfTrue="1">
      <formula>LEN(TRIM(W45))=0</formula>
    </cfRule>
    <cfRule type="cellIs" dxfId="4923" priority="33" stopIfTrue="1" operator="greaterThanOrEqual">
      <formula>$O$45</formula>
    </cfRule>
    <cfRule type="cellIs" dxfId="4922" priority="34" stopIfTrue="1" operator="lessThan">
      <formula>$O$45</formula>
    </cfRule>
  </conditionalFormatting>
  <conditionalFormatting sqref="W49">
    <cfRule type="cellIs" dxfId="4921" priority="28" operator="lessThan">
      <formula>$O$49</formula>
    </cfRule>
    <cfRule type="cellIs" dxfId="4920" priority="29" operator="greaterThanOrEqual">
      <formula>$O$49</formula>
    </cfRule>
  </conditionalFormatting>
  <conditionalFormatting sqref="W50">
    <cfRule type="cellIs" dxfId="4919" priority="26" operator="lessThan">
      <formula>$O$50</formula>
    </cfRule>
    <cfRule type="cellIs" dxfId="4918" priority="27" operator="greaterThanOrEqual">
      <formula>$O$50</formula>
    </cfRule>
  </conditionalFormatting>
  <conditionalFormatting sqref="W53">
    <cfRule type="cellIs" dxfId="4917" priority="24" stopIfTrue="1" operator="greaterThan">
      <formula>$O$53</formula>
    </cfRule>
    <cfRule type="cellIs" dxfId="4916" priority="25" stopIfTrue="1" operator="lessThanOrEqual">
      <formula>$O$53</formula>
    </cfRule>
  </conditionalFormatting>
  <conditionalFormatting sqref="W54">
    <cfRule type="cellIs" dxfId="4915" priority="22" stopIfTrue="1" operator="lessThan">
      <formula>$O$54</formula>
    </cfRule>
    <cfRule type="cellIs" dxfId="4914" priority="23" stopIfTrue="1" operator="greaterThanOrEqual">
      <formula>$O$54</formula>
    </cfRule>
  </conditionalFormatting>
  <conditionalFormatting sqref="W55">
    <cfRule type="cellIs" dxfId="4913" priority="20" stopIfTrue="1" operator="lessThan">
      <formula>$O$55</formula>
    </cfRule>
    <cfRule type="cellIs" dxfId="4912" priority="21" stopIfTrue="1" operator="greaterThanOrEqual">
      <formula>$O$55</formula>
    </cfRule>
  </conditionalFormatting>
  <conditionalFormatting sqref="W51">
    <cfRule type="cellIs" dxfId="4911" priority="18" operator="lessThan">
      <formula>$O$51</formula>
    </cfRule>
    <cfRule type="cellIs" dxfId="4910" priority="19" operator="greaterThanOrEqual">
      <formula>$O$51</formula>
    </cfRule>
  </conditionalFormatting>
  <conditionalFormatting sqref="R52">
    <cfRule type="cellIs" dxfId="4909" priority="14" operator="lessThan">
      <formula>$O$52</formula>
    </cfRule>
    <cfRule type="cellIs" dxfId="4908" priority="15" operator="greaterThanOrEqual">
      <formula>$O$52</formula>
    </cfRule>
  </conditionalFormatting>
  <conditionalFormatting sqref="S52">
    <cfRule type="cellIs" dxfId="4907" priority="12" operator="lessThan">
      <formula>$O$52</formula>
    </cfRule>
    <cfRule type="cellIs" dxfId="4906" priority="13" operator="greaterThanOrEqual">
      <formula>$O$52</formula>
    </cfRule>
  </conditionalFormatting>
  <conditionalFormatting sqref="T52">
    <cfRule type="cellIs" dxfId="4905" priority="10" operator="lessThan">
      <formula>$O$52</formula>
    </cfRule>
    <cfRule type="cellIs" dxfId="4904" priority="11" operator="greaterThanOrEqual">
      <formula>$O$52</formula>
    </cfRule>
  </conditionalFormatting>
  <conditionalFormatting sqref="U52">
    <cfRule type="cellIs" dxfId="4903" priority="8" operator="lessThan">
      <formula>$O$52</formula>
    </cfRule>
    <cfRule type="cellIs" dxfId="4902" priority="9" operator="greaterThanOrEqual">
      <formula>$O$52</formula>
    </cfRule>
  </conditionalFormatting>
  <conditionalFormatting sqref="V52">
    <cfRule type="cellIs" dxfId="4901" priority="6" operator="lessThan">
      <formula>$O$52</formula>
    </cfRule>
    <cfRule type="cellIs" dxfId="4900" priority="7" operator="greaterThanOrEqual">
      <formula>$O$52</formula>
    </cfRule>
  </conditionalFormatting>
  <conditionalFormatting sqref="W52">
    <cfRule type="cellIs" dxfId="4899" priority="4" operator="lessThan">
      <formula>$O$52</formula>
    </cfRule>
    <cfRule type="cellIs" dxfId="4898" priority="5" operator="greaterThanOrEqual">
      <formula>$O$52</formula>
    </cfRule>
  </conditionalFormatting>
  <conditionalFormatting sqref="R9:W9">
    <cfRule type="containsBlanks" priority="1" stopIfTrue="1">
      <formula>LEN(TRIM(R9))=0</formula>
    </cfRule>
    <cfRule type="cellIs" dxfId="4897" priority="2" stopIfTrue="1" operator="greaterThanOrEqual">
      <formula>$B$9</formula>
    </cfRule>
    <cfRule type="cellIs" dxfId="4896" priority="3" stopIfTrue="1" operator="lessThan">
      <formula>$B$9</formula>
    </cfRule>
  </conditionalFormatting>
  <dataValidations disablePrompts="1" count="17">
    <dataValidation type="list" errorStyle="information" allowBlank="1" showInputMessage="1" showErrorMessage="1" error="Enter Leading or Lagging" prompt="Leading or Lagging" sqref="D65542:D65591 JA65542:JA65591 SW65542:SW65591 ACS65542:ACS65591 AMO65542:AMO65591 AWK65542:AWK65591 BGG65542:BGG65591 BQC65542:BQC65591 BZY65542:BZY65591 CJU65542:CJU65591 CTQ65542:CTQ65591 DDM65542:DDM65591 DNI65542:DNI65591 DXE65542:DXE65591 EHA65542:EHA65591 EQW65542:EQW65591 FAS65542:FAS65591 FKO65542:FKO65591 FUK65542:FUK65591 GEG65542:GEG65591 GOC65542:GOC65591 GXY65542:GXY65591 HHU65542:HHU65591 HRQ65542:HRQ65591 IBM65542:IBM65591 ILI65542:ILI65591 IVE65542:IVE65591 JFA65542:JFA65591 JOW65542:JOW65591 JYS65542:JYS65591 KIO65542:KIO65591 KSK65542:KSK65591 LCG65542:LCG65591 LMC65542:LMC65591 LVY65542:LVY65591 MFU65542:MFU65591 MPQ65542:MPQ65591 MZM65542:MZM65591 NJI65542:NJI65591 NTE65542:NTE65591 ODA65542:ODA65591 OMW65542:OMW65591 OWS65542:OWS65591 PGO65542:PGO65591 PQK65542:PQK65591 QAG65542:QAG65591 QKC65542:QKC65591 QTY65542:QTY65591 RDU65542:RDU65591 RNQ65542:RNQ65591 RXM65542:RXM65591 SHI65542:SHI65591 SRE65542:SRE65591 TBA65542:TBA65591 TKW65542:TKW65591 TUS65542:TUS65591 UEO65542:UEO65591 UOK65542:UOK65591 UYG65542:UYG65591 VIC65542:VIC65591 VRY65542:VRY65591 WBU65542:WBU65591 WLQ65542:WLQ65591 WVM65542:WVM65591 D131078:D131127 JA131078:JA131127 SW131078:SW131127 ACS131078:ACS131127 AMO131078:AMO131127 AWK131078:AWK131127 BGG131078:BGG131127 BQC131078:BQC131127 BZY131078:BZY131127 CJU131078:CJU131127 CTQ131078:CTQ131127 DDM131078:DDM131127 DNI131078:DNI131127 DXE131078:DXE131127 EHA131078:EHA131127 EQW131078:EQW131127 FAS131078:FAS131127 FKO131078:FKO131127 FUK131078:FUK131127 GEG131078:GEG131127 GOC131078:GOC131127 GXY131078:GXY131127 HHU131078:HHU131127 HRQ131078:HRQ131127 IBM131078:IBM131127 ILI131078:ILI131127 IVE131078:IVE131127 JFA131078:JFA131127 JOW131078:JOW131127 JYS131078:JYS131127 KIO131078:KIO131127 KSK131078:KSK131127 LCG131078:LCG131127 LMC131078:LMC131127 LVY131078:LVY131127 MFU131078:MFU131127 MPQ131078:MPQ131127 MZM131078:MZM131127 NJI131078:NJI131127 NTE131078:NTE131127 ODA131078:ODA131127 OMW131078:OMW131127 OWS131078:OWS131127 PGO131078:PGO131127 PQK131078:PQK131127 QAG131078:QAG131127 QKC131078:QKC131127 QTY131078:QTY131127 RDU131078:RDU131127 RNQ131078:RNQ131127 RXM131078:RXM131127 SHI131078:SHI131127 SRE131078:SRE131127 TBA131078:TBA131127 TKW131078:TKW131127 TUS131078:TUS131127 UEO131078:UEO131127 UOK131078:UOK131127 UYG131078:UYG131127 VIC131078:VIC131127 VRY131078:VRY131127 WBU131078:WBU131127 WLQ131078:WLQ131127 WVM131078:WVM131127 D196614:D196663 JA196614:JA196663 SW196614:SW196663 ACS196614:ACS196663 AMO196614:AMO196663 AWK196614:AWK196663 BGG196614:BGG196663 BQC196614:BQC196663 BZY196614:BZY196663 CJU196614:CJU196663 CTQ196614:CTQ196663 DDM196614:DDM196663 DNI196614:DNI196663 DXE196614:DXE196663 EHA196614:EHA196663 EQW196614:EQW196663 FAS196614:FAS196663 FKO196614:FKO196663 FUK196614:FUK196663 GEG196614:GEG196663 GOC196614:GOC196663 GXY196614:GXY196663 HHU196614:HHU196663 HRQ196614:HRQ196663 IBM196614:IBM196663 ILI196614:ILI196663 IVE196614:IVE196663 JFA196614:JFA196663 JOW196614:JOW196663 JYS196614:JYS196663 KIO196614:KIO196663 KSK196614:KSK196663 LCG196614:LCG196663 LMC196614:LMC196663 LVY196614:LVY196663 MFU196614:MFU196663 MPQ196614:MPQ196663 MZM196614:MZM196663 NJI196614:NJI196663 NTE196614:NTE196663 ODA196614:ODA196663 OMW196614:OMW196663 OWS196614:OWS196663 PGO196614:PGO196663 PQK196614:PQK196663 QAG196614:QAG196663 QKC196614:QKC196663 QTY196614:QTY196663 RDU196614:RDU196663 RNQ196614:RNQ196663 RXM196614:RXM196663 SHI196614:SHI196663 SRE196614:SRE196663 TBA196614:TBA196663 TKW196614:TKW196663 TUS196614:TUS196663 UEO196614:UEO196663 UOK196614:UOK196663 UYG196614:UYG196663 VIC196614:VIC196663 VRY196614:VRY196663 WBU196614:WBU196663 WLQ196614:WLQ196663 WVM196614:WVM196663 D262150:D262199 JA262150:JA262199 SW262150:SW262199 ACS262150:ACS262199 AMO262150:AMO262199 AWK262150:AWK262199 BGG262150:BGG262199 BQC262150:BQC262199 BZY262150:BZY262199 CJU262150:CJU262199 CTQ262150:CTQ262199 DDM262150:DDM262199 DNI262150:DNI262199 DXE262150:DXE262199 EHA262150:EHA262199 EQW262150:EQW262199 FAS262150:FAS262199 FKO262150:FKO262199 FUK262150:FUK262199 GEG262150:GEG262199 GOC262150:GOC262199 GXY262150:GXY262199 HHU262150:HHU262199 HRQ262150:HRQ262199 IBM262150:IBM262199 ILI262150:ILI262199 IVE262150:IVE262199 JFA262150:JFA262199 JOW262150:JOW262199 JYS262150:JYS262199 KIO262150:KIO262199 KSK262150:KSK262199 LCG262150:LCG262199 LMC262150:LMC262199 LVY262150:LVY262199 MFU262150:MFU262199 MPQ262150:MPQ262199 MZM262150:MZM262199 NJI262150:NJI262199 NTE262150:NTE262199 ODA262150:ODA262199 OMW262150:OMW262199 OWS262150:OWS262199 PGO262150:PGO262199 PQK262150:PQK262199 QAG262150:QAG262199 QKC262150:QKC262199 QTY262150:QTY262199 RDU262150:RDU262199 RNQ262150:RNQ262199 RXM262150:RXM262199 SHI262150:SHI262199 SRE262150:SRE262199 TBA262150:TBA262199 TKW262150:TKW262199 TUS262150:TUS262199 UEO262150:UEO262199 UOK262150:UOK262199 UYG262150:UYG262199 VIC262150:VIC262199 VRY262150:VRY262199 WBU262150:WBU262199 WLQ262150:WLQ262199 WVM262150:WVM262199 D327686:D327735 JA327686:JA327735 SW327686:SW327735 ACS327686:ACS327735 AMO327686:AMO327735 AWK327686:AWK327735 BGG327686:BGG327735 BQC327686:BQC327735 BZY327686:BZY327735 CJU327686:CJU327735 CTQ327686:CTQ327735 DDM327686:DDM327735 DNI327686:DNI327735 DXE327686:DXE327735 EHA327686:EHA327735 EQW327686:EQW327735 FAS327686:FAS327735 FKO327686:FKO327735 FUK327686:FUK327735 GEG327686:GEG327735 GOC327686:GOC327735 GXY327686:GXY327735 HHU327686:HHU327735 HRQ327686:HRQ327735 IBM327686:IBM327735 ILI327686:ILI327735 IVE327686:IVE327735 JFA327686:JFA327735 JOW327686:JOW327735 JYS327686:JYS327735 KIO327686:KIO327735 KSK327686:KSK327735 LCG327686:LCG327735 LMC327686:LMC327735 LVY327686:LVY327735 MFU327686:MFU327735 MPQ327686:MPQ327735 MZM327686:MZM327735 NJI327686:NJI327735 NTE327686:NTE327735 ODA327686:ODA327735 OMW327686:OMW327735 OWS327686:OWS327735 PGO327686:PGO327735 PQK327686:PQK327735 QAG327686:QAG327735 QKC327686:QKC327735 QTY327686:QTY327735 RDU327686:RDU327735 RNQ327686:RNQ327735 RXM327686:RXM327735 SHI327686:SHI327735 SRE327686:SRE327735 TBA327686:TBA327735 TKW327686:TKW327735 TUS327686:TUS327735 UEO327686:UEO327735 UOK327686:UOK327735 UYG327686:UYG327735 VIC327686:VIC327735 VRY327686:VRY327735 WBU327686:WBU327735 WLQ327686:WLQ327735 WVM327686:WVM327735 D393222:D393271 JA393222:JA393271 SW393222:SW393271 ACS393222:ACS393271 AMO393222:AMO393271 AWK393222:AWK393271 BGG393222:BGG393271 BQC393222:BQC393271 BZY393222:BZY393271 CJU393222:CJU393271 CTQ393222:CTQ393271 DDM393222:DDM393271 DNI393222:DNI393271 DXE393222:DXE393271 EHA393222:EHA393271 EQW393222:EQW393271 FAS393222:FAS393271 FKO393222:FKO393271 FUK393222:FUK393271 GEG393222:GEG393271 GOC393222:GOC393271 GXY393222:GXY393271 HHU393222:HHU393271 HRQ393222:HRQ393271 IBM393222:IBM393271 ILI393222:ILI393271 IVE393222:IVE393271 JFA393222:JFA393271 JOW393222:JOW393271 JYS393222:JYS393271 KIO393222:KIO393271 KSK393222:KSK393271 LCG393222:LCG393271 LMC393222:LMC393271 LVY393222:LVY393271 MFU393222:MFU393271 MPQ393222:MPQ393271 MZM393222:MZM393271 NJI393222:NJI393271 NTE393222:NTE393271 ODA393222:ODA393271 OMW393222:OMW393271 OWS393222:OWS393271 PGO393222:PGO393271 PQK393222:PQK393271 QAG393222:QAG393271 QKC393222:QKC393271 QTY393222:QTY393271 RDU393222:RDU393271 RNQ393222:RNQ393271 RXM393222:RXM393271 SHI393222:SHI393271 SRE393222:SRE393271 TBA393222:TBA393271 TKW393222:TKW393271 TUS393222:TUS393271 UEO393222:UEO393271 UOK393222:UOK393271 UYG393222:UYG393271 VIC393222:VIC393271 VRY393222:VRY393271 WBU393222:WBU393271 WLQ393222:WLQ393271 WVM393222:WVM393271 D458758:D458807 JA458758:JA458807 SW458758:SW458807 ACS458758:ACS458807 AMO458758:AMO458807 AWK458758:AWK458807 BGG458758:BGG458807 BQC458758:BQC458807 BZY458758:BZY458807 CJU458758:CJU458807 CTQ458758:CTQ458807 DDM458758:DDM458807 DNI458758:DNI458807 DXE458758:DXE458807 EHA458758:EHA458807 EQW458758:EQW458807 FAS458758:FAS458807 FKO458758:FKO458807 FUK458758:FUK458807 GEG458758:GEG458807 GOC458758:GOC458807 GXY458758:GXY458807 HHU458758:HHU458807 HRQ458758:HRQ458807 IBM458758:IBM458807 ILI458758:ILI458807 IVE458758:IVE458807 JFA458758:JFA458807 JOW458758:JOW458807 JYS458758:JYS458807 KIO458758:KIO458807 KSK458758:KSK458807 LCG458758:LCG458807 LMC458758:LMC458807 LVY458758:LVY458807 MFU458758:MFU458807 MPQ458758:MPQ458807 MZM458758:MZM458807 NJI458758:NJI458807 NTE458758:NTE458807 ODA458758:ODA458807 OMW458758:OMW458807 OWS458758:OWS458807 PGO458758:PGO458807 PQK458758:PQK458807 QAG458758:QAG458807 QKC458758:QKC458807 QTY458758:QTY458807 RDU458758:RDU458807 RNQ458758:RNQ458807 RXM458758:RXM458807 SHI458758:SHI458807 SRE458758:SRE458807 TBA458758:TBA458807 TKW458758:TKW458807 TUS458758:TUS458807 UEO458758:UEO458807 UOK458758:UOK458807 UYG458758:UYG458807 VIC458758:VIC458807 VRY458758:VRY458807 WBU458758:WBU458807 WLQ458758:WLQ458807 WVM458758:WVM458807 D524294:D524343 JA524294:JA524343 SW524294:SW524343 ACS524294:ACS524343 AMO524294:AMO524343 AWK524294:AWK524343 BGG524294:BGG524343 BQC524294:BQC524343 BZY524294:BZY524343 CJU524294:CJU524343 CTQ524294:CTQ524343 DDM524294:DDM524343 DNI524294:DNI524343 DXE524294:DXE524343 EHA524294:EHA524343 EQW524294:EQW524343 FAS524294:FAS524343 FKO524294:FKO524343 FUK524294:FUK524343 GEG524294:GEG524343 GOC524294:GOC524343 GXY524294:GXY524343 HHU524294:HHU524343 HRQ524294:HRQ524343 IBM524294:IBM524343 ILI524294:ILI524343 IVE524294:IVE524343 JFA524294:JFA524343 JOW524294:JOW524343 JYS524294:JYS524343 KIO524294:KIO524343 KSK524294:KSK524343 LCG524294:LCG524343 LMC524294:LMC524343 LVY524294:LVY524343 MFU524294:MFU524343 MPQ524294:MPQ524343 MZM524294:MZM524343 NJI524294:NJI524343 NTE524294:NTE524343 ODA524294:ODA524343 OMW524294:OMW524343 OWS524294:OWS524343 PGO524294:PGO524343 PQK524294:PQK524343 QAG524294:QAG524343 QKC524294:QKC524343 QTY524294:QTY524343 RDU524294:RDU524343 RNQ524294:RNQ524343 RXM524294:RXM524343 SHI524294:SHI524343 SRE524294:SRE524343 TBA524294:TBA524343 TKW524294:TKW524343 TUS524294:TUS524343 UEO524294:UEO524343 UOK524294:UOK524343 UYG524294:UYG524343 VIC524294:VIC524343 VRY524294:VRY524343 WBU524294:WBU524343 WLQ524294:WLQ524343 WVM524294:WVM524343 D589830:D589879 JA589830:JA589879 SW589830:SW589879 ACS589830:ACS589879 AMO589830:AMO589879 AWK589830:AWK589879 BGG589830:BGG589879 BQC589830:BQC589879 BZY589830:BZY589879 CJU589830:CJU589879 CTQ589830:CTQ589879 DDM589830:DDM589879 DNI589830:DNI589879 DXE589830:DXE589879 EHA589830:EHA589879 EQW589830:EQW589879 FAS589830:FAS589879 FKO589830:FKO589879 FUK589830:FUK589879 GEG589830:GEG589879 GOC589830:GOC589879 GXY589830:GXY589879 HHU589830:HHU589879 HRQ589830:HRQ589879 IBM589830:IBM589879 ILI589830:ILI589879 IVE589830:IVE589879 JFA589830:JFA589879 JOW589830:JOW589879 JYS589830:JYS589879 KIO589830:KIO589879 KSK589830:KSK589879 LCG589830:LCG589879 LMC589830:LMC589879 LVY589830:LVY589879 MFU589830:MFU589879 MPQ589830:MPQ589879 MZM589830:MZM589879 NJI589830:NJI589879 NTE589830:NTE589879 ODA589830:ODA589879 OMW589830:OMW589879 OWS589830:OWS589879 PGO589830:PGO589879 PQK589830:PQK589879 QAG589830:QAG589879 QKC589830:QKC589879 QTY589830:QTY589879 RDU589830:RDU589879 RNQ589830:RNQ589879 RXM589830:RXM589879 SHI589830:SHI589879 SRE589830:SRE589879 TBA589830:TBA589879 TKW589830:TKW589879 TUS589830:TUS589879 UEO589830:UEO589879 UOK589830:UOK589879 UYG589830:UYG589879 VIC589830:VIC589879 VRY589830:VRY589879 WBU589830:WBU589879 WLQ589830:WLQ589879 WVM589830:WVM589879 D655366:D655415 JA655366:JA655415 SW655366:SW655415 ACS655366:ACS655415 AMO655366:AMO655415 AWK655366:AWK655415 BGG655366:BGG655415 BQC655366:BQC655415 BZY655366:BZY655415 CJU655366:CJU655415 CTQ655366:CTQ655415 DDM655366:DDM655415 DNI655366:DNI655415 DXE655366:DXE655415 EHA655366:EHA655415 EQW655366:EQW655415 FAS655366:FAS655415 FKO655366:FKO655415 FUK655366:FUK655415 GEG655366:GEG655415 GOC655366:GOC655415 GXY655366:GXY655415 HHU655366:HHU655415 HRQ655366:HRQ655415 IBM655366:IBM655415 ILI655366:ILI655415 IVE655366:IVE655415 JFA655366:JFA655415 JOW655366:JOW655415 JYS655366:JYS655415 KIO655366:KIO655415 KSK655366:KSK655415 LCG655366:LCG655415 LMC655366:LMC655415 LVY655366:LVY655415 MFU655366:MFU655415 MPQ655366:MPQ655415 MZM655366:MZM655415 NJI655366:NJI655415 NTE655366:NTE655415 ODA655366:ODA655415 OMW655366:OMW655415 OWS655366:OWS655415 PGO655366:PGO655415 PQK655366:PQK655415 QAG655366:QAG655415 QKC655366:QKC655415 QTY655366:QTY655415 RDU655366:RDU655415 RNQ655366:RNQ655415 RXM655366:RXM655415 SHI655366:SHI655415 SRE655366:SRE655415 TBA655366:TBA655415 TKW655366:TKW655415 TUS655366:TUS655415 UEO655366:UEO655415 UOK655366:UOK655415 UYG655366:UYG655415 VIC655366:VIC655415 VRY655366:VRY655415 WBU655366:WBU655415 WLQ655366:WLQ655415 WVM655366:WVM655415 D720902:D720951 JA720902:JA720951 SW720902:SW720951 ACS720902:ACS720951 AMO720902:AMO720951 AWK720902:AWK720951 BGG720902:BGG720951 BQC720902:BQC720951 BZY720902:BZY720951 CJU720902:CJU720951 CTQ720902:CTQ720951 DDM720902:DDM720951 DNI720902:DNI720951 DXE720902:DXE720951 EHA720902:EHA720951 EQW720902:EQW720951 FAS720902:FAS720951 FKO720902:FKO720951 FUK720902:FUK720951 GEG720902:GEG720951 GOC720902:GOC720951 GXY720902:GXY720951 HHU720902:HHU720951 HRQ720902:HRQ720951 IBM720902:IBM720951 ILI720902:ILI720951 IVE720902:IVE720951 JFA720902:JFA720951 JOW720902:JOW720951 JYS720902:JYS720951 KIO720902:KIO720951 KSK720902:KSK720951 LCG720902:LCG720951 LMC720902:LMC720951 LVY720902:LVY720951 MFU720902:MFU720951 MPQ720902:MPQ720951 MZM720902:MZM720951 NJI720902:NJI720951 NTE720902:NTE720951 ODA720902:ODA720951 OMW720902:OMW720951 OWS720902:OWS720951 PGO720902:PGO720951 PQK720902:PQK720951 QAG720902:QAG720951 QKC720902:QKC720951 QTY720902:QTY720951 RDU720902:RDU720951 RNQ720902:RNQ720951 RXM720902:RXM720951 SHI720902:SHI720951 SRE720902:SRE720951 TBA720902:TBA720951 TKW720902:TKW720951 TUS720902:TUS720951 UEO720902:UEO720951 UOK720902:UOK720951 UYG720902:UYG720951 VIC720902:VIC720951 VRY720902:VRY720951 WBU720902:WBU720951 WLQ720902:WLQ720951 WVM720902:WVM720951 D786438:D786487 JA786438:JA786487 SW786438:SW786487 ACS786438:ACS786487 AMO786438:AMO786487 AWK786438:AWK786487 BGG786438:BGG786487 BQC786438:BQC786487 BZY786438:BZY786487 CJU786438:CJU786487 CTQ786438:CTQ786487 DDM786438:DDM786487 DNI786438:DNI786487 DXE786438:DXE786487 EHA786438:EHA786487 EQW786438:EQW786487 FAS786438:FAS786487 FKO786438:FKO786487 FUK786438:FUK786487 GEG786438:GEG786487 GOC786438:GOC786487 GXY786438:GXY786487 HHU786438:HHU786487 HRQ786438:HRQ786487 IBM786438:IBM786487 ILI786438:ILI786487 IVE786438:IVE786487 JFA786438:JFA786487 JOW786438:JOW786487 JYS786438:JYS786487 KIO786438:KIO786487 KSK786438:KSK786487 LCG786438:LCG786487 LMC786438:LMC786487 LVY786438:LVY786487 MFU786438:MFU786487 MPQ786438:MPQ786487 MZM786438:MZM786487 NJI786438:NJI786487 NTE786438:NTE786487 ODA786438:ODA786487 OMW786438:OMW786487 OWS786438:OWS786487 PGO786438:PGO786487 PQK786438:PQK786487 QAG786438:QAG786487 QKC786438:QKC786487 QTY786438:QTY786487 RDU786438:RDU786487 RNQ786438:RNQ786487 RXM786438:RXM786487 SHI786438:SHI786487 SRE786438:SRE786487 TBA786438:TBA786487 TKW786438:TKW786487 TUS786438:TUS786487 UEO786438:UEO786487 UOK786438:UOK786487 UYG786438:UYG786487 VIC786438:VIC786487 VRY786438:VRY786487 WBU786438:WBU786487 WLQ786438:WLQ786487 WVM786438:WVM786487 D851974:D852023 JA851974:JA852023 SW851974:SW852023 ACS851974:ACS852023 AMO851974:AMO852023 AWK851974:AWK852023 BGG851974:BGG852023 BQC851974:BQC852023 BZY851974:BZY852023 CJU851974:CJU852023 CTQ851974:CTQ852023 DDM851974:DDM852023 DNI851974:DNI852023 DXE851974:DXE852023 EHA851974:EHA852023 EQW851974:EQW852023 FAS851974:FAS852023 FKO851974:FKO852023 FUK851974:FUK852023 GEG851974:GEG852023 GOC851974:GOC852023 GXY851974:GXY852023 HHU851974:HHU852023 HRQ851974:HRQ852023 IBM851974:IBM852023 ILI851974:ILI852023 IVE851974:IVE852023 JFA851974:JFA852023 JOW851974:JOW852023 JYS851974:JYS852023 KIO851974:KIO852023 KSK851974:KSK852023 LCG851974:LCG852023 LMC851974:LMC852023 LVY851974:LVY852023 MFU851974:MFU852023 MPQ851974:MPQ852023 MZM851974:MZM852023 NJI851974:NJI852023 NTE851974:NTE852023 ODA851974:ODA852023 OMW851974:OMW852023 OWS851974:OWS852023 PGO851974:PGO852023 PQK851974:PQK852023 QAG851974:QAG852023 QKC851974:QKC852023 QTY851974:QTY852023 RDU851974:RDU852023 RNQ851974:RNQ852023 RXM851974:RXM852023 SHI851974:SHI852023 SRE851974:SRE852023 TBA851974:TBA852023 TKW851974:TKW852023 TUS851974:TUS852023 UEO851974:UEO852023 UOK851974:UOK852023 UYG851974:UYG852023 VIC851974:VIC852023 VRY851974:VRY852023 WBU851974:WBU852023 WLQ851974:WLQ852023 WVM851974:WVM852023 D917510:D917559 JA917510:JA917559 SW917510:SW917559 ACS917510:ACS917559 AMO917510:AMO917559 AWK917510:AWK917559 BGG917510:BGG917559 BQC917510:BQC917559 BZY917510:BZY917559 CJU917510:CJU917559 CTQ917510:CTQ917559 DDM917510:DDM917559 DNI917510:DNI917559 DXE917510:DXE917559 EHA917510:EHA917559 EQW917510:EQW917559 FAS917510:FAS917559 FKO917510:FKO917559 FUK917510:FUK917559 GEG917510:GEG917559 GOC917510:GOC917559 GXY917510:GXY917559 HHU917510:HHU917559 HRQ917510:HRQ917559 IBM917510:IBM917559 ILI917510:ILI917559 IVE917510:IVE917559 JFA917510:JFA917559 JOW917510:JOW917559 JYS917510:JYS917559 KIO917510:KIO917559 KSK917510:KSK917559 LCG917510:LCG917559 LMC917510:LMC917559 LVY917510:LVY917559 MFU917510:MFU917559 MPQ917510:MPQ917559 MZM917510:MZM917559 NJI917510:NJI917559 NTE917510:NTE917559 ODA917510:ODA917559 OMW917510:OMW917559 OWS917510:OWS917559 PGO917510:PGO917559 PQK917510:PQK917559 QAG917510:QAG917559 QKC917510:QKC917559 QTY917510:QTY917559 RDU917510:RDU917559 RNQ917510:RNQ917559 RXM917510:RXM917559 SHI917510:SHI917559 SRE917510:SRE917559 TBA917510:TBA917559 TKW917510:TKW917559 TUS917510:TUS917559 UEO917510:UEO917559 UOK917510:UOK917559 UYG917510:UYG917559 VIC917510:VIC917559 VRY917510:VRY917559 WBU917510:WBU917559 WLQ917510:WLQ917559 WVM917510:WVM917559 D983046:D983095 JA983046:JA983095 SW983046:SW983095 ACS983046:ACS983095 AMO983046:AMO983095 AWK983046:AWK983095 BGG983046:BGG983095 BQC983046:BQC983095 BZY983046:BZY983095 CJU983046:CJU983095 CTQ983046:CTQ983095 DDM983046:DDM983095 DNI983046:DNI983095 DXE983046:DXE983095 EHA983046:EHA983095 EQW983046:EQW983095 FAS983046:FAS983095 FKO983046:FKO983095 FUK983046:FUK983095 GEG983046:GEG983095 GOC983046:GOC983095 GXY983046:GXY983095 HHU983046:HHU983095 HRQ983046:HRQ983095 IBM983046:IBM983095 ILI983046:ILI983095 IVE983046:IVE983095 JFA983046:JFA983095 JOW983046:JOW983095 JYS983046:JYS983095 KIO983046:KIO983095 KSK983046:KSK983095 LCG983046:LCG983095 LMC983046:LMC983095 LVY983046:LVY983095 MFU983046:MFU983095 MPQ983046:MPQ983095 MZM983046:MZM983095 NJI983046:NJI983095 NTE983046:NTE983095 ODA983046:ODA983095 OMW983046:OMW983095 OWS983046:OWS983095 PGO983046:PGO983095 PQK983046:PQK983095 QAG983046:QAG983095 QKC983046:QKC983095 QTY983046:QTY983095 RDU983046:RDU983095 RNQ983046:RNQ983095 RXM983046:RXM983095 SHI983046:SHI983095 SRE983046:SRE983095 TBA983046:TBA983095 TKW983046:TKW983095 TUS983046:TUS983095 UEO983046:UEO983095 UOK983046:UOK983095 UYG983046:UYG983095 VIC983046:VIC983095 VRY983046:VRY983095 WBU983046:WBU983095 WLQ983046:WLQ983095 WVM983046:WVM983095 D15:D39 D5:D10 JA15:JA39 JA5:JA10 SW15:SW39 SW5:SW10 ACS15:ACS39 ACS5:ACS10 AMO15:AMO39 AMO5:AMO10 AWK15:AWK39 AWK5:AWK10 BGG15:BGG39 BGG5:BGG10 BQC15:BQC39 BQC5:BQC10 BZY15:BZY39 BZY5:BZY10 CJU15:CJU39 CJU5:CJU10 CTQ15:CTQ39 CTQ5:CTQ10 DDM15:DDM39 DDM5:DDM10 DNI15:DNI39 DNI5:DNI10 DXE15:DXE39 DXE5:DXE10 EHA15:EHA39 EHA5:EHA10 EQW15:EQW39 EQW5:EQW10 FAS15:FAS39 FAS5:FAS10 FKO15:FKO39 FKO5:FKO10 FUK15:FUK39 FUK5:FUK10 GEG15:GEG39 GEG5:GEG10 GOC15:GOC39 GOC5:GOC10 GXY15:GXY39 GXY5:GXY10 HHU15:HHU39 HHU5:HHU10 HRQ15:HRQ39 HRQ5:HRQ10 IBM15:IBM39 IBM5:IBM10 ILI15:ILI39 ILI5:ILI10 IVE15:IVE39 IVE5:IVE10 JFA15:JFA39 JFA5:JFA10 JOW15:JOW39 JOW5:JOW10 JYS15:JYS39 JYS5:JYS10 KIO15:KIO39 KIO5:KIO10 KSK15:KSK39 KSK5:KSK10 LCG15:LCG39 LCG5:LCG10 LMC15:LMC39 LMC5:LMC10 LVY15:LVY39 LVY5:LVY10 MFU15:MFU39 MFU5:MFU10 MPQ15:MPQ39 MPQ5:MPQ10 MZM15:MZM39 MZM5:MZM10 NJI15:NJI39 NJI5:NJI10 NTE15:NTE39 NTE5:NTE10 ODA15:ODA39 ODA5:ODA10 OMW15:OMW39 OMW5:OMW10 OWS15:OWS39 OWS5:OWS10 PGO15:PGO39 PGO5:PGO10 PQK15:PQK39 PQK5:PQK10 QAG15:QAG39 QAG5:QAG10 QKC15:QKC39 QKC5:QKC10 QTY15:QTY39 QTY5:QTY10 RDU15:RDU39 RDU5:RDU10 RNQ15:RNQ39 RNQ5:RNQ10 RXM15:RXM39 RXM5:RXM10 SHI15:SHI39 SHI5:SHI10 SRE15:SRE39 SRE5:SRE10 TBA15:TBA39 TBA5:TBA10 TKW15:TKW39 TKW5:TKW10 TUS15:TUS39 TUS5:TUS10 UEO15:UEO39 UEO5:UEO10 UOK15:UOK39 UOK5:UOK10 UYG15:UYG39 UYG5:UYG10 VIC15:VIC39 VIC5:VIC10 VRY15:VRY39 VRY5:VRY10 WBU15:WBU39 WBU5:WBU10 WLQ15:WLQ39 WLQ5:WLQ10 WVM15:WVM39 WVM5:WVM10 D44:D45 JA44:JA45 SW44:SW45 ACS44:ACS45 AMO44:AMO45 AWK44:AWK45 BGG44:BGG45 BQC44:BQC45 BZY44:BZY45 CJU44:CJU45 CTQ44:CTQ45 DDM44:DDM45 DNI44:DNI45 DXE44:DXE45 EHA44:EHA45 EQW44:EQW45 FAS44:FAS45 FKO44:FKO45 FUK44:FUK45 GEG44:GEG45 GOC44:GOC45 GXY44:GXY45 HHU44:HHU45 HRQ44:HRQ45 IBM44:IBM45 ILI44:ILI45 IVE44:IVE45 JFA44:JFA45 JOW44:JOW45 JYS44:JYS45 KIO44:KIO45 KSK44:KSK45 LCG44:LCG45 LMC44:LMC45 LVY44:LVY45 MFU44:MFU45 MPQ44:MPQ45 MZM44:MZM45 NJI44:NJI45 NTE44:NTE45 ODA44:ODA45 OMW44:OMW45 OWS44:OWS45 PGO44:PGO45 PQK44:PQK45 QAG44:QAG45 QKC44:QKC45 QTY44:QTY45 RDU44:RDU45 RNQ44:RNQ45 RXM44:RXM45 SHI44:SHI45 SRE44:SRE45 TBA44:TBA45 TKW44:TKW45 TUS44:TUS45 UEO44:UEO45 UOK44:UOK45 UYG44:UYG45 VIC44:VIC45 VRY44:VRY45 WBU44:WBU45 WLQ44:WLQ45 WVM44:WVM45">
      <formula1>D7:D8</formula1>
    </dataValidation>
    <dataValidation type="list" errorStyle="information" allowBlank="1" showInputMessage="1" showErrorMessage="1" error="Enter Leading or Lagging" prompt="Leading or Lagging" sqref="WVM41:WVM42 WLQ41:WLQ42 WBU41:WBU42 VRY41:VRY42 VIC41:VIC42 UYG41:UYG42 UOK41:UOK42 UEO41:UEO42 TUS41:TUS42 TKW41:TKW42 TBA41:TBA42 SRE41:SRE42 SHI41:SHI42 RXM41:RXM42 RNQ41:RNQ42 RDU41:RDU42 QTY41:QTY42 QKC41:QKC42 QAG41:QAG42 PQK41:PQK42 PGO41:PGO42 OWS41:OWS42 OMW41:OMW42 ODA41:ODA42 NTE41:NTE42 NJI41:NJI42 MZM41:MZM42 MPQ41:MPQ42 MFU41:MFU42 LVY41:LVY42 LMC41:LMC42 LCG41:LCG42 KSK41:KSK42 KIO41:KIO42 JYS41:JYS42 JOW41:JOW42 JFA41:JFA42 IVE41:IVE42 ILI41:ILI42 IBM41:IBM42 HRQ41:HRQ42 HHU41:HHU42 GXY41:GXY42 GOC41:GOC42 GEG41:GEG42 FUK41:FUK42 FKO41:FKO42 FAS41:FAS42 EQW41:EQW42 EHA41:EHA42 DXE41:DXE42 DNI41:DNI42 DDM41:DDM42 CTQ41:CTQ42 CJU41:CJU42 BZY41:BZY42 BQC41:BQC42 BGG41:BGG42 AWK41:AWK42 AMO41:AMO42 ACS41:ACS42 SW41:SW42 JA41:JA42 D41:D42 D12:D14 JA12:JA14 SW12:SW14 ACS12:ACS14 AMO12:AMO14 AWK12:AWK14 BGG12:BGG14 BQC12:BQC14 BZY12:BZY14 CJU12:CJU14 CTQ12:CTQ14 DDM12:DDM14 DNI12:DNI14 DXE12:DXE14 EHA12:EHA14 EQW12:EQW14 FAS12:FAS14 FKO12:FKO14 FUK12:FUK14 GEG12:GEG14 GOC12:GOC14 GXY12:GXY14 HHU12:HHU14 HRQ12:HRQ14 IBM12:IBM14 ILI12:ILI14 IVE12:IVE14 JFA12:JFA14 JOW12:JOW14 JYS12:JYS14 KIO12:KIO14 KSK12:KSK14 LCG12:LCG14 LMC12:LMC14 LVY12:LVY14 MFU12:MFU14 MPQ12:MPQ14 MZM12:MZM14 NJI12:NJI14 NTE12:NTE14 ODA12:ODA14 OMW12:OMW14 OWS12:OWS14 PGO12:PGO14 PQK12:PQK14 QAG12:QAG14 QKC12:QKC14 QTY12:QTY14 RDU12:RDU14 RNQ12:RNQ14 RXM12:RXM14 SHI12:SHI14 SRE12:SRE14 TBA12:TBA14 TKW12:TKW14 TUS12:TUS14 UEO12:UEO14 UOK12:UOK14 UYG12:UYG14 VIC12:VIC14 VRY12:VRY14 WBU12:WBU14 WLQ12:WLQ14 WVM12:WVM14">
      <formula1>D15:D16</formula1>
    </dataValidation>
    <dataValidation type="list" errorStyle="information" allowBlank="1" showInputMessage="1" showErrorMessage="1" error="Enter Leading or Lagging" prompt="Leading or Lagging" sqref="WVM43 D43 JA43 SW43 ACS43 AMO43 AWK43 BGG43 BQC43 BZY43 CJU43 CTQ43 DDM43 DNI43 DXE43 EHA43 EQW43 FAS43 FKO43 FUK43 GEG43 GOC43 GXY43 HHU43 HRQ43 IBM43 ILI43 IVE43 JFA43 JOW43 JYS43 KIO43 KSK43 LCG43 LMC43 LVY43 MFU43 MPQ43 MZM43 NJI43 NTE43 ODA43 OMW43 OWS43 PGO43 PQK43 QAG43 QKC43 QTY43 RDU43 RNQ43 RXM43 SHI43 SRE43 TBA43 TKW43 TUS43 UEO43 UOK43 UYG43 VIC43 VRY43 WBU43 WLQ43">
      <formula1>D56:D57</formula1>
    </dataValidation>
    <dataValidation type="list" errorStyle="information" allowBlank="1" showInputMessage="1" showErrorMessage="1" error="Enter Leading or Lagging" prompt="Leading or Lagging" sqref="D40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D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formula1>D13:D15</formula1>
    </dataValidation>
    <dataValidation type="list" errorStyle="information" allowBlank="1" showInputMessage="1" showErrorMessage="1" error="Enter Leading or Lagging" prompt="Leading or Lagging" sqref="WVM53 WLQ53 JA53 SW53 ACS53 AMO53 AWK53 BGG53 BQC53 BZY53 CJU53 CTQ53 DDM53 DNI53 DXE53 EHA53 EQW53 FAS53 FKO53 FUK53 GEG53 GOC53 GXY53 HHU53 HRQ53 IBM53 ILI53 IVE53 JFA53 JOW53 JYS53 KIO53 KSK53 LCG53 LMC53 LVY53 MFU53 MPQ53 MZM53 NJI53 NTE53 ODA53 OMW53 OWS53 PGO53 PQK53 QAG53 QKC53 QTY53 RDU53 RNQ53 RXM53 SHI53 SRE53 TBA53 TKW53 TUS53 UEO53 UOK53 UYG53 VIC53 VRY53 WBU53 D53">
      <formula1>D55:D55</formula1>
    </dataValidation>
    <dataValidation type="list" errorStyle="information" allowBlank="1" showInputMessage="1" showErrorMessage="1" error="Enter Leading or Lagging" prompt="Leading or Lagging" sqref="JA50 SW50 ACS50 AMO50 AWK50 BGG50 BQC50 BZY50 CJU50 CTQ50 DDM50 DNI50 DXE50 EHA50 EQW50 FAS50 FKO50 FUK50 GEG50 GOC50 GXY50 HHU50 HRQ50 IBM50 ILI50 IVE50 JFA50 JOW50 JYS50 KIO50 KSK50 LCG50 LMC50 LVY50 MFU50 MPQ50 MZM50 NJI50 NTE50 ODA50 OMW50 OWS50 PGO50 PQK50 QAG50 QKC50 QTY50 RDU50 RNQ50 RXM50 SHI50 SRE50 TBA50 TKW50 TUS50 UEO50 UOK50 UYG50 VIC50 VRY50 WBU50 WLQ50 WVM50">
      <formula1>#REF!</formula1>
    </dataValidation>
    <dataValidation type="list" errorStyle="information" allowBlank="1" showInputMessage="1" showErrorMessage="1" error="Enter Leading or Lagging" prompt="Leading or Lagging" sqref="D49 D51">
      <formula1>D56:D56</formula1>
    </dataValidation>
    <dataValidation type="list" errorStyle="information" allowBlank="1" showInputMessage="1" showErrorMessage="1" error="Enter Leading or Lagging" prompt="Leading or Lagging" sqref="D47:D48 WVM47:WVM48 WLQ47:WLQ48 WBU47:WBU48 VRY47:VRY48 VIC47:VIC48 UYG47:UYG48 UOK47:UOK48 UEO47:UEO48 TUS47:TUS48 TKW47:TKW48 TBA47:TBA48 SRE47:SRE48 SHI47:SHI48 RXM47:RXM48 RNQ47:RNQ48 RDU47:RDU48 QTY47:QTY48 QKC47:QKC48 QAG47:QAG48 PQK47:PQK48 PGO47:PGO48 OWS47:OWS48 OMW47:OMW48 ODA47:ODA48 NTE47:NTE48 NJI47:NJI48 MZM47:MZM48 MPQ47:MPQ48 MFU47:MFU48 LVY47:LVY48 LMC47:LMC48 LCG47:LCG48 KSK47:KSK48 KIO47:KIO48 JYS47:JYS48 JOW47:JOW48 JFA47:JFA48 IVE47:IVE48 ILI47:ILI48 IBM47:IBM48 HRQ47:HRQ48 HHU47:HHU48 GXY47:GXY48 GOC47:GOC48 GEG47:GEG48 FUK47:FUK48 FKO47:FKO48 FAS47:FAS48 EQW47:EQW48 EHA47:EHA48 DXE47:DXE48 DNI47:DNI48 DDM47:DDM48 CTQ47:CTQ48 CJU47:CJU48 BZY47:BZY48 BQC47:BQC48 BGG47:BGG48 AWK47:AWK48 AMO47:AMO48 ACS47:ACS48 SW47:SW48 JA47:JA48 D52">
      <formula1>D53:D54</formula1>
    </dataValidation>
    <dataValidation type="list" errorStyle="information" allowBlank="1" showInputMessage="1" showErrorMessage="1" error="Enter Leading or Lagging" prompt="Leading or Lagging" sqref="D50">
      <formula1>D53:D53</formula1>
    </dataValidation>
    <dataValidation type="list" errorStyle="information" allowBlank="1" showInputMessage="1" showErrorMessage="1" error="Enter Leading or Lagging" prompt="Leading or Lagging" sqref="WVM55 JA55 SW55 ACS55 AMO55 AWK55 BGG55 BQC55 BZY55 CJU55 CTQ55 DDM55 DNI55 DXE55 EHA55 EQW55 FAS55 FKO55 FUK55 GEG55 GOC55 GXY55 HHU55 HRQ55 IBM55 ILI55 IVE55 JFA55 JOW55 JYS55 KIO55 KSK55 LCG55 LMC55 LVY55 MFU55 MPQ55 MZM55 NJI55 NTE55 ODA55 OMW55 OWS55 PGO55 PQK55 QAG55 QKC55 QTY55 RDU55 RNQ55 RXM55 SHI55 SRE55 TBA55 TKW55 TUS55 UEO55 UOK55 UYG55 VIC55 VRY55 WBU55 WLQ55">
      <formula1>JA52:JA52</formula1>
    </dataValidation>
    <dataValidation type="list" errorStyle="information" allowBlank="1" showInputMessage="1" showErrorMessage="1" error="Enter Leading or Lagging" prompt="Leading or Lagging" sqref="WVM54 JA54 SW54 ACS54 AMO54 AWK54 BGG54 BQC54 BZY54 CJU54 CTQ54 DDM54 DNI54 DXE54 EHA54 EQW54 FAS54 FKO54 FUK54 GEG54 GOC54 GXY54 HHU54 HRQ54 IBM54 ILI54 IVE54 JFA54 JOW54 JYS54 KIO54 KSK54 LCG54 LMC54 LVY54 MFU54 MPQ54 MZM54 NJI54 NTE54 ODA54 OMW54 OWS54 PGO54 PQK54 QAG54 QKC54 QTY54 RDU54 RNQ54 RXM54 SHI54 SRE54 TBA54 TKW54 TUS54 UEO54 UOK54 UYG54 VIC54 VRY54 WBU54 WLQ54">
      <formula1>JA50:JA55</formula1>
    </dataValidation>
    <dataValidation type="list" errorStyle="information" allowBlank="1" showInputMessage="1" showErrorMessage="1" error="Enter Leading or Lagging" prompt="Leading or Lagging" sqref="WLQ46 WBU46 VRY46 VIC46 UYG46 UOK46 UEO46 TUS46 TKW46 TBA46 SRE46 SHI46 RXM46 RNQ46 RDU46 QTY46 QKC46 QAG46 PQK46 PGO46 OWS46 OMW46 ODA46 NTE46 NJI46 MZM46 MPQ46 MFU46 LVY46 LMC46 LCG46 KSK46 KIO46 JYS46 JOW46 JFA46 IVE46 ILI46 IBM46 HRQ46 HHU46 GXY46 GOC46 GEG46 FUK46 FKO46 FAS46 EQW46 EHA46 DXE46 DNI46 DDM46 CTQ46 CJU46 BZY46 BQC46 BGG46 AWK46 AMO46 ACS46 SW46 JA46 D46 WVM46">
      <formula1>D48:D53</formula1>
    </dataValidation>
    <dataValidation type="list" errorStyle="information" allowBlank="1" showInputMessage="1" showErrorMessage="1" error="Enter Leading or Lagging" prompt="Leading or Lagging" sqref="WVM49 JA49 SW49 ACS49 AMO49 AWK49 BGG49 BQC49 BZY49 CJU49 CTQ49 DDM49 DNI49 DXE49 EHA49 EQW49 FAS49 FKO49 FUK49 GEG49 GOC49 GXY49 HHU49 HRQ49 IBM49 ILI49 IVE49 JFA49 JOW49 JYS49 KIO49 KSK49 LCG49 LMC49 LVY49 MFU49 MPQ49 MZM49 NJI49 NTE49 ODA49 OMW49 OWS49 PGO49 PQK49 QAG49 QKC49 QTY49 RDU49 RNQ49 RXM49 SHI49 SRE49 TBA49 TKW49 TUS49 UEO49 UOK49 UYG49 VIC49 VRY49 WBU49 WLQ49">
      <formula1>JA44:JA55</formula1>
    </dataValidation>
    <dataValidation type="list" errorStyle="information" allowBlank="1" showInputMessage="1" showErrorMessage="1" error="Enter Leading or Lagging" prompt="Leading or Lagging" sqref="WLQ52 WBU52 VRY52 VIC52 UYG52 UOK52 UEO52 TUS52 TKW52 TBA52 SRE52 SHI52 RXM52 RNQ52 RDU52 QTY52 QKC52 QAG52 PQK52 PGO52 OWS52 OMW52 ODA52 NTE52 NJI52 MZM52 MPQ52 MFU52 LVY52 LMC52 LCG52 KSK52 KIO52 JYS52 JOW52 JFA52 IVE52 ILI52 IBM52 HRQ52 HHU52 GXY52 GOC52 GEG52 FUK52 FKO52 FAS52 EQW52 EHA52 DXE52 DNI52 DDM52 CTQ52 CJU52 BZY52 BQC52 BGG52 AWK52 AMO52 ACS52 SW52 JA52 WVM52">
      <formula1>JA43:JA55</formula1>
    </dataValidation>
    <dataValidation type="list" errorStyle="information" allowBlank="1" showInputMessage="1" showErrorMessage="1" error="Enter Leading or Lagging" prompt="Leading or Lagging" sqref="WVM51 WLQ51 WBU51 VRY51 VIC51 UYG51 UOK51 UEO51 TUS51 TKW51 TBA51 SRE51 SHI51 RXM51 RNQ51 RDU51 QTY51 QKC51 QAG51 PQK51 PGO51 OWS51 OMW51 ODA51 NTE51 NJI51 MZM51 MPQ51 MFU51 LVY51 LMC51 LCG51 KSK51 KIO51 JYS51 JOW51 JFA51 IVE51 ILI51 IBM51 HRQ51 HHU51 GXY51 GOC51 GEG51 FUK51 FKO51 FAS51 EQW51 EHA51 DXE51 DNI51 DDM51 CTQ51 CJU51 BZY51 BQC51 BGG51 AWK51 AMO51 ACS51 SW51 JA51">
      <formula1>JA44:JA55</formula1>
    </dataValidation>
    <dataValidation type="list" errorStyle="information" allowBlank="1" showInputMessage="1" showErrorMessage="1" error="Enter Leading or Lagging" prompt="Leading or Lagging" sqref="D54">
      <formula1>D52:D56</formula1>
    </dataValidation>
    <dataValidation type="list" errorStyle="information" allowBlank="1" showInputMessage="1" showErrorMessage="1" error="Enter Leading or Lagging" prompt="Leading or Lagging" sqref="D55">
      <formula1>D52:D56</formula1>
    </dataValidation>
  </dataValidations>
  <pageMargins left="0.7" right="0.7" top="0.75" bottom="0.75" header="0.3" footer="0.3"/>
  <pageSetup paperSize="8" scale="27" orientation="landscape" r:id="rId1"/>
  <rowBreaks count="1" manualBreakCount="1">
    <brk id="56" max="27" man="1"/>
  </rowBreaks>
  <customProperties>
    <customPr name="_pios_id" r:id="rId2"/>
  </customProperties>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AF204"/>
  <sheetViews>
    <sheetView showGridLines="0" view="pageBreakPreview" topLeftCell="B1" zoomScale="70" zoomScaleNormal="70" zoomScaleSheetLayoutView="70" workbookViewId="0">
      <pane xSplit="2" ySplit="3" topLeftCell="D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2" width="10.33203125" style="452"/>
    <col min="3" max="3" width="62.109375" style="452" customWidth="1"/>
    <col min="4" max="4" width="11.44140625" style="26" hidden="1" customWidth="1"/>
    <col min="5" max="5" width="12.33203125" style="26" customWidth="1"/>
    <col min="6" max="6" width="10.44140625" style="277" bestFit="1" customWidth="1"/>
    <col min="7" max="7" width="4" style="452" customWidth="1"/>
    <col min="8" max="8" width="0.109375" style="278" hidden="1" customWidth="1"/>
    <col min="9" max="14" width="13.6640625" style="452" hidden="1" customWidth="1"/>
    <col min="15" max="16" width="13.6640625" style="452" customWidth="1"/>
    <col min="17" max="23" width="11.6640625" style="452" customWidth="1"/>
    <col min="24" max="28" width="13.6640625" style="452" hidden="1" customWidth="1"/>
    <col min="29" max="29" width="101.44140625" style="452" customWidth="1"/>
    <col min="30" max="30" width="113.6640625" style="452" bestFit="1" customWidth="1"/>
    <col min="31" max="31" width="26.33203125" style="452" customWidth="1"/>
    <col min="32" max="32" width="28.88671875" style="452" customWidth="1"/>
    <col min="33" max="16384" width="10.33203125" style="452"/>
  </cols>
  <sheetData>
    <row r="1" spans="1:32" ht="117" customHeight="1" thickBot="1">
      <c r="C1" s="914"/>
      <c r="D1" s="1495"/>
      <c r="E1" s="1495"/>
      <c r="F1" s="913"/>
      <c r="G1" s="911"/>
      <c r="H1" s="912"/>
      <c r="I1" s="911"/>
      <c r="J1" s="911"/>
      <c r="K1" s="911"/>
      <c r="L1" s="911"/>
      <c r="M1" s="911"/>
      <c r="N1" s="911"/>
      <c r="O1" s="911"/>
      <c r="P1" s="911"/>
      <c r="Q1" s="911"/>
      <c r="R1" s="911"/>
      <c r="S1" s="911"/>
      <c r="T1" s="911"/>
      <c r="U1" s="911"/>
      <c r="V1" s="911"/>
      <c r="W1" s="911"/>
      <c r="X1" s="911"/>
      <c r="Y1" s="911"/>
      <c r="Z1" s="911"/>
      <c r="AA1" s="911"/>
      <c r="AB1" s="911"/>
      <c r="AC1" s="911"/>
      <c r="AD1" s="910"/>
    </row>
    <row r="2" spans="1:32" s="137" customFormat="1" ht="109.5" customHeight="1" thickBot="1">
      <c r="C2" s="909"/>
      <c r="D2" s="1496" t="s">
        <v>243</v>
      </c>
      <c r="E2" s="1511"/>
      <c r="F2" s="907" t="s">
        <v>248</v>
      </c>
      <c r="G2" s="907"/>
      <c r="H2" s="907"/>
      <c r="I2" s="907"/>
      <c r="J2" s="904"/>
      <c r="K2" s="906"/>
      <c r="L2" s="904"/>
      <c r="M2" s="904"/>
      <c r="N2" s="904"/>
      <c r="O2" s="904"/>
      <c r="P2" s="904"/>
      <c r="Q2" s="904"/>
      <c r="R2" s="905"/>
      <c r="S2" s="904"/>
      <c r="T2" s="904"/>
      <c r="U2" s="904"/>
      <c r="V2" s="904"/>
      <c r="W2" s="904"/>
      <c r="X2" s="904"/>
      <c r="Y2" s="904"/>
      <c r="Z2" s="904"/>
      <c r="AA2" s="903"/>
      <c r="AB2" s="902"/>
      <c r="AC2" s="901"/>
      <c r="AD2" s="900"/>
    </row>
    <row r="3" spans="1:32" s="138" customFormat="1" ht="34.5" customHeight="1" thickBot="1">
      <c r="C3" s="899" t="s">
        <v>76</v>
      </c>
      <c r="D3" s="1497"/>
      <c r="E3" s="897" t="s">
        <v>1</v>
      </c>
      <c r="F3" s="897" t="s">
        <v>2</v>
      </c>
      <c r="G3" s="896"/>
      <c r="H3" s="895" t="s">
        <v>125</v>
      </c>
      <c r="I3" s="891" t="s">
        <v>126</v>
      </c>
      <c r="J3" s="893" t="s">
        <v>127</v>
      </c>
      <c r="K3" s="893" t="s">
        <v>128</v>
      </c>
      <c r="L3" s="893" t="s">
        <v>129</v>
      </c>
      <c r="M3" s="893" t="s">
        <v>204</v>
      </c>
      <c r="N3" s="893" t="s">
        <v>369</v>
      </c>
      <c r="O3" s="894" t="s">
        <v>370</v>
      </c>
      <c r="P3" s="893" t="s">
        <v>371</v>
      </c>
      <c r="Q3" s="892" t="s">
        <v>3</v>
      </c>
      <c r="R3" s="891" t="s">
        <v>4</v>
      </c>
      <c r="S3" s="891" t="s">
        <v>5</v>
      </c>
      <c r="T3" s="891" t="s">
        <v>6</v>
      </c>
      <c r="U3" s="891" t="s">
        <v>7</v>
      </c>
      <c r="V3" s="891" t="s">
        <v>8</v>
      </c>
      <c r="W3" s="891" t="s">
        <v>9</v>
      </c>
      <c r="X3" s="891" t="s">
        <v>10</v>
      </c>
      <c r="Y3" s="891" t="s">
        <v>11</v>
      </c>
      <c r="Z3" s="891" t="s">
        <v>12</v>
      </c>
      <c r="AA3" s="891" t="s">
        <v>13</v>
      </c>
      <c r="AB3" s="890" t="s">
        <v>14</v>
      </c>
      <c r="AC3" s="890" t="s">
        <v>130</v>
      </c>
      <c r="AD3" s="889" t="s">
        <v>131</v>
      </c>
    </row>
    <row r="4" spans="1:32" s="146" customFormat="1" ht="31.5" customHeight="1" thickBot="1">
      <c r="C4" s="139" t="s">
        <v>78</v>
      </c>
      <c r="D4" s="1498"/>
      <c r="E4" s="1512" t="s">
        <v>16</v>
      </c>
      <c r="F4" s="142" t="s">
        <v>16</v>
      </c>
      <c r="G4" s="143" t="s">
        <v>16</v>
      </c>
      <c r="H4" s="144"/>
      <c r="I4" s="144"/>
      <c r="J4" s="144"/>
      <c r="K4" s="144"/>
      <c r="L4" s="144"/>
      <c r="M4" s="144"/>
      <c r="N4" s="144"/>
      <c r="O4" s="144"/>
      <c r="P4" s="144"/>
      <c r="Q4" s="144"/>
      <c r="R4" s="144"/>
      <c r="S4" s="144"/>
      <c r="T4" s="144"/>
      <c r="U4" s="144"/>
      <c r="V4" s="144"/>
      <c r="W4" s="144"/>
      <c r="X4" s="144"/>
      <c r="Y4" s="144"/>
      <c r="Z4" s="144"/>
      <c r="AA4" s="144"/>
      <c r="AB4" s="143"/>
      <c r="AC4" s="143"/>
      <c r="AD4" s="145"/>
    </row>
    <row r="5" spans="1:32" s="10" customFormat="1" ht="31.5" customHeight="1">
      <c r="C5" s="147" t="s">
        <v>17</v>
      </c>
      <c r="D5" s="125" t="s">
        <v>120</v>
      </c>
      <c r="E5" s="829" t="s">
        <v>18</v>
      </c>
      <c r="F5" s="149" t="s">
        <v>19</v>
      </c>
      <c r="G5" s="149" t="s">
        <v>20</v>
      </c>
      <c r="H5" s="991">
        <v>0.9</v>
      </c>
      <c r="I5" s="991">
        <v>1.2</v>
      </c>
      <c r="J5" s="991">
        <v>1.3</v>
      </c>
      <c r="K5" s="990">
        <v>1.9</v>
      </c>
      <c r="L5" s="151">
        <v>0.89</v>
      </c>
      <c r="M5" s="151">
        <v>0.33</v>
      </c>
      <c r="N5" s="151">
        <v>0</v>
      </c>
      <c r="O5" s="1391">
        <v>0</v>
      </c>
      <c r="P5" s="1494">
        <v>0.7</v>
      </c>
      <c r="Q5" s="484">
        <v>0</v>
      </c>
      <c r="R5" s="484">
        <v>0</v>
      </c>
      <c r="S5" s="484">
        <v>0</v>
      </c>
      <c r="T5" s="484">
        <v>0</v>
      </c>
      <c r="U5" s="484">
        <v>4.4000000000000004</v>
      </c>
      <c r="V5" s="484">
        <v>0</v>
      </c>
      <c r="W5" s="484">
        <v>0</v>
      </c>
      <c r="X5" s="887"/>
      <c r="Y5" s="887"/>
      <c r="Z5" s="887"/>
      <c r="AA5" s="887"/>
      <c r="AB5" s="887"/>
      <c r="AC5" s="1543"/>
      <c r="AD5" s="1567"/>
      <c r="AE5" s="155"/>
      <c r="AF5" s="156"/>
    </row>
    <row r="6" spans="1:32" s="10" customFormat="1" ht="31.5" customHeight="1">
      <c r="C6" s="23" t="s">
        <v>21</v>
      </c>
      <c r="D6" s="126" t="s">
        <v>120</v>
      </c>
      <c r="E6" s="801" t="s">
        <v>79</v>
      </c>
      <c r="F6" s="157" t="s">
        <v>19</v>
      </c>
      <c r="G6" s="157" t="s">
        <v>20</v>
      </c>
      <c r="H6" s="998">
        <v>0.9</v>
      </c>
      <c r="I6" s="998">
        <v>1.2</v>
      </c>
      <c r="J6" s="998">
        <v>1.9</v>
      </c>
      <c r="K6" s="1033">
        <v>2.5</v>
      </c>
      <c r="L6" s="159">
        <v>2.0699999999999998</v>
      </c>
      <c r="M6" s="159">
        <v>0.33</v>
      </c>
      <c r="N6" s="822">
        <v>0</v>
      </c>
      <c r="O6" s="822">
        <v>0</v>
      </c>
      <c r="P6" s="1303">
        <v>1.5</v>
      </c>
      <c r="Q6" s="484">
        <v>4.4000000000000004</v>
      </c>
      <c r="R6" s="484">
        <v>0</v>
      </c>
      <c r="S6" s="484">
        <v>0</v>
      </c>
      <c r="T6" s="484">
        <v>0</v>
      </c>
      <c r="U6" s="484">
        <v>4</v>
      </c>
      <c r="V6" s="484">
        <v>0</v>
      </c>
      <c r="W6" s="484">
        <v>0</v>
      </c>
      <c r="X6" s="790"/>
      <c r="Y6" s="790"/>
      <c r="Z6" s="790"/>
      <c r="AA6" s="790"/>
      <c r="AB6" s="790"/>
      <c r="AC6" s="1544"/>
      <c r="AD6" s="164"/>
      <c r="AE6" s="161"/>
      <c r="AF6" s="156"/>
    </row>
    <row r="7" spans="1:32" s="10" customFormat="1" ht="31.5" customHeight="1">
      <c r="C7" s="23" t="s">
        <v>22</v>
      </c>
      <c r="D7" s="126" t="s">
        <v>121</v>
      </c>
      <c r="E7" s="801" t="s">
        <v>23</v>
      </c>
      <c r="F7" s="157" t="s">
        <v>19</v>
      </c>
      <c r="G7" s="157" t="s">
        <v>20</v>
      </c>
      <c r="H7" s="998">
        <v>5.93</v>
      </c>
      <c r="I7" s="998">
        <v>5.81</v>
      </c>
      <c r="J7" s="998">
        <v>4.49</v>
      </c>
      <c r="K7" s="1032">
        <v>4.26</v>
      </c>
      <c r="L7" s="372">
        <v>4.21</v>
      </c>
      <c r="M7" s="372">
        <v>3.75</v>
      </c>
      <c r="N7" s="822">
        <v>3.52</v>
      </c>
      <c r="O7" s="822">
        <v>3.45</v>
      </c>
      <c r="P7" s="1303">
        <v>3.3</v>
      </c>
      <c r="Q7" s="484">
        <v>3.14</v>
      </c>
      <c r="R7" s="484">
        <v>3.32</v>
      </c>
      <c r="S7" s="484">
        <v>3.85</v>
      </c>
      <c r="T7" s="484">
        <v>3.19</v>
      </c>
      <c r="U7" s="484">
        <v>3.2</v>
      </c>
      <c r="V7" s="484">
        <v>3.1</v>
      </c>
      <c r="W7" s="484">
        <v>2.85</v>
      </c>
      <c r="X7" s="883"/>
      <c r="Y7" s="883"/>
      <c r="Z7" s="883"/>
      <c r="AA7" s="883"/>
      <c r="AB7" s="883"/>
      <c r="AC7" s="563"/>
      <c r="AD7" s="164"/>
      <c r="AE7" s="155"/>
    </row>
    <row r="8" spans="1:32" s="10" customFormat="1" ht="31.5" customHeight="1">
      <c r="C8" s="23" t="s">
        <v>203</v>
      </c>
      <c r="D8" s="126" t="s">
        <v>121</v>
      </c>
      <c r="E8" s="801" t="s">
        <v>24</v>
      </c>
      <c r="F8" s="157" t="s">
        <v>19</v>
      </c>
      <c r="G8" s="157" t="s">
        <v>20</v>
      </c>
      <c r="H8" s="998">
        <v>6.08</v>
      </c>
      <c r="I8" s="998">
        <v>5.64</v>
      </c>
      <c r="J8" s="998">
        <v>4.49</v>
      </c>
      <c r="K8" s="1032">
        <v>4.83</v>
      </c>
      <c r="L8" s="372">
        <v>4.49</v>
      </c>
      <c r="M8" s="372">
        <v>3.6</v>
      </c>
      <c r="N8" s="822">
        <v>3.35</v>
      </c>
      <c r="O8" s="822">
        <v>3.1829999999999998</v>
      </c>
      <c r="P8" s="1303">
        <v>3.12</v>
      </c>
      <c r="Q8" s="484">
        <v>3.16</v>
      </c>
      <c r="R8" s="484">
        <v>3.06</v>
      </c>
      <c r="S8" s="484">
        <v>3.49</v>
      </c>
      <c r="T8" s="484">
        <v>3.02</v>
      </c>
      <c r="U8" s="484">
        <v>3.06</v>
      </c>
      <c r="V8" s="484">
        <v>2.9</v>
      </c>
      <c r="W8" s="484">
        <v>2.76</v>
      </c>
      <c r="X8" s="883"/>
      <c r="Y8" s="883"/>
      <c r="Z8" s="883"/>
      <c r="AA8" s="883"/>
      <c r="AB8" s="883"/>
      <c r="AC8" s="563"/>
      <c r="AD8" s="166"/>
      <c r="AE8" s="167"/>
    </row>
    <row r="9" spans="1:32" s="10" customFormat="1" ht="31.5" customHeight="1">
      <c r="B9" s="167">
        <f>O9/12</f>
        <v>0.75</v>
      </c>
      <c r="C9" s="23" t="s">
        <v>80</v>
      </c>
      <c r="D9" s="126" t="s">
        <v>121</v>
      </c>
      <c r="E9" s="801" t="s">
        <v>25</v>
      </c>
      <c r="F9" s="157" t="s">
        <v>19</v>
      </c>
      <c r="G9" s="157" t="s">
        <v>27</v>
      </c>
      <c r="H9" s="1017" t="s">
        <v>172</v>
      </c>
      <c r="I9" s="1017" t="s">
        <v>172</v>
      </c>
      <c r="J9" s="1017" t="s">
        <v>172</v>
      </c>
      <c r="K9" s="1017" t="s">
        <v>172</v>
      </c>
      <c r="L9" s="168" t="s">
        <v>172</v>
      </c>
      <c r="M9" s="1842">
        <v>10.37</v>
      </c>
      <c r="N9" s="822">
        <v>17.239999999999998</v>
      </c>
      <c r="O9" s="474">
        <f>0.75*12</f>
        <v>9</v>
      </c>
      <c r="P9" s="1303">
        <f>SUM(Q9:W9)</f>
        <v>14.3</v>
      </c>
      <c r="Q9" s="484">
        <v>1.4</v>
      </c>
      <c r="R9" s="484">
        <v>2</v>
      </c>
      <c r="S9" s="484">
        <v>1.9</v>
      </c>
      <c r="T9" s="484">
        <v>2.7</v>
      </c>
      <c r="U9" s="484">
        <v>2</v>
      </c>
      <c r="V9" s="484">
        <v>2.2999999999999998</v>
      </c>
      <c r="W9" s="484">
        <v>2</v>
      </c>
      <c r="X9" s="883"/>
      <c r="Y9" s="883"/>
      <c r="Z9" s="883"/>
      <c r="AA9" s="883"/>
      <c r="AB9" s="883"/>
      <c r="AC9" s="563"/>
      <c r="AD9" s="166"/>
    </row>
    <row r="10" spans="1:32" s="10" customFormat="1" ht="31.5" customHeight="1">
      <c r="C10" s="23" t="s">
        <v>419</v>
      </c>
      <c r="D10" s="126" t="s">
        <v>120</v>
      </c>
      <c r="E10" s="801" t="s">
        <v>142</v>
      </c>
      <c r="F10" s="157" t="s">
        <v>19</v>
      </c>
      <c r="G10" s="157" t="s">
        <v>20</v>
      </c>
      <c r="H10" s="1845"/>
      <c r="I10" s="1845"/>
      <c r="J10" s="1845"/>
      <c r="K10" s="1844"/>
      <c r="L10" s="1843"/>
      <c r="M10" s="1842">
        <v>1270.93</v>
      </c>
      <c r="N10" s="925">
        <v>1288</v>
      </c>
      <c r="O10" s="1739">
        <v>410</v>
      </c>
      <c r="P10" s="209">
        <v>159</v>
      </c>
      <c r="Q10" s="488">
        <v>28</v>
      </c>
      <c r="R10" s="488">
        <v>32</v>
      </c>
      <c r="S10" s="488">
        <v>27</v>
      </c>
      <c r="T10" s="488">
        <v>38</v>
      </c>
      <c r="U10" s="488">
        <v>33.700000000000003</v>
      </c>
      <c r="V10" s="488">
        <v>38.67</v>
      </c>
      <c r="W10" s="488"/>
      <c r="X10" s="883"/>
      <c r="Y10" s="883"/>
      <c r="Z10" s="883"/>
      <c r="AA10" s="883"/>
      <c r="AB10" s="883"/>
      <c r="AC10" s="563"/>
      <c r="AD10" s="164"/>
    </row>
    <row r="11" spans="1:32" s="10" customFormat="1" ht="31.5" customHeight="1" thickBot="1">
      <c r="C11" s="586" t="s">
        <v>280</v>
      </c>
      <c r="D11" s="587" t="s">
        <v>120</v>
      </c>
      <c r="E11" s="1841" t="s">
        <v>402</v>
      </c>
      <c r="F11" s="244" t="s">
        <v>19</v>
      </c>
      <c r="G11" s="244" t="s">
        <v>20</v>
      </c>
      <c r="H11" s="1611" t="s">
        <v>172</v>
      </c>
      <c r="I11" s="1611" t="s">
        <v>172</v>
      </c>
      <c r="J11" s="1611" t="s">
        <v>172</v>
      </c>
      <c r="K11" s="1611" t="s">
        <v>172</v>
      </c>
      <c r="L11" s="1612" t="s">
        <v>172</v>
      </c>
      <c r="M11" s="1613">
        <v>273.10000000000002</v>
      </c>
      <c r="N11" s="1840">
        <v>268</v>
      </c>
      <c r="O11" s="1839">
        <v>251</v>
      </c>
      <c r="P11" s="1838">
        <v>250</v>
      </c>
      <c r="Q11" s="1740">
        <v>238</v>
      </c>
      <c r="R11" s="1740">
        <v>245</v>
      </c>
      <c r="S11" s="1740">
        <v>260</v>
      </c>
      <c r="T11" s="1740">
        <v>253</v>
      </c>
      <c r="U11" s="1740">
        <v>250</v>
      </c>
      <c r="V11" s="1740">
        <v>247</v>
      </c>
      <c r="W11" s="1740"/>
      <c r="X11" s="1614"/>
      <c r="Y11" s="1614"/>
      <c r="Z11" s="1614"/>
      <c r="AA11" s="1614"/>
      <c r="AB11" s="1614"/>
      <c r="AC11" s="1557"/>
      <c r="AD11" s="249"/>
    </row>
    <row r="12" spans="1:32" s="1624" customFormat="1" ht="31.5" customHeight="1" thickBot="1">
      <c r="A12" s="1617"/>
      <c r="B12" s="1617"/>
      <c r="C12" s="1618" t="s">
        <v>82</v>
      </c>
      <c r="D12" s="1619"/>
      <c r="E12" s="1620" t="s">
        <v>16</v>
      </c>
      <c r="F12" s="181" t="s">
        <v>16</v>
      </c>
      <c r="G12" s="181" t="s">
        <v>16</v>
      </c>
      <c r="H12" s="1621"/>
      <c r="I12" s="1621"/>
      <c r="J12" s="1621"/>
      <c r="K12" s="1621"/>
      <c r="L12" s="182"/>
      <c r="M12" s="182"/>
      <c r="N12" s="182"/>
      <c r="O12" s="182"/>
      <c r="P12" s="182"/>
      <c r="Q12" s="2816"/>
      <c r="R12" s="2816"/>
      <c r="S12" s="878"/>
      <c r="T12" s="878"/>
      <c r="U12" s="878"/>
      <c r="V12" s="878"/>
      <c r="W12" s="878"/>
      <c r="X12" s="878"/>
      <c r="Y12" s="878"/>
      <c r="Z12" s="878"/>
      <c r="AA12" s="878"/>
      <c r="AB12" s="878"/>
      <c r="AC12" s="1537"/>
      <c r="AD12" s="1623"/>
    </row>
    <row r="13" spans="1:32" s="10" customFormat="1" ht="34.5" customHeight="1" thickBot="1">
      <c r="C13" s="22" t="s">
        <v>377</v>
      </c>
      <c r="D13" s="1615" t="s">
        <v>121</v>
      </c>
      <c r="E13" s="1601" t="s">
        <v>26</v>
      </c>
      <c r="F13" s="1401" t="s">
        <v>30</v>
      </c>
      <c r="G13" s="253" t="s">
        <v>20</v>
      </c>
      <c r="H13" s="1837">
        <v>0.109517833333333</v>
      </c>
      <c r="I13" s="1836">
        <v>0.128</v>
      </c>
      <c r="J13" s="1836">
        <v>0.13600000000000001</v>
      </c>
      <c r="K13" s="1836">
        <v>0.161</v>
      </c>
      <c r="L13" s="1833">
        <v>0.107</v>
      </c>
      <c r="M13" s="2810">
        <v>8.3900000000000002E-2</v>
      </c>
      <c r="N13" s="1616">
        <v>6.4100000000000004E-2</v>
      </c>
      <c r="O13" s="802">
        <v>5.5E-2</v>
      </c>
      <c r="P13" s="802">
        <v>0.06</v>
      </c>
      <c r="Q13" s="1815">
        <v>6.2199999999999998E-2</v>
      </c>
      <c r="R13" s="1815">
        <v>5.8799999999999998E-2</v>
      </c>
      <c r="S13" s="1815">
        <v>5.5300000000000002E-2</v>
      </c>
      <c r="T13" s="1815">
        <v>0.05</v>
      </c>
      <c r="U13" s="1815">
        <v>6.2899999999999998E-2</v>
      </c>
      <c r="V13" s="1815">
        <v>6.9000000000000006E-2</v>
      </c>
      <c r="W13" s="1815">
        <v>6.4600000000000005E-2</v>
      </c>
      <c r="X13" s="469"/>
      <c r="Y13" s="469"/>
      <c r="Z13" s="469"/>
      <c r="AA13" s="469"/>
      <c r="AB13" s="469"/>
      <c r="AC13" s="563" t="s">
        <v>477</v>
      </c>
      <c r="AD13" s="258"/>
    </row>
    <row r="14" spans="1:32" s="10" customFormat="1" ht="31.5" customHeight="1">
      <c r="C14" s="22" t="s">
        <v>378</v>
      </c>
      <c r="D14" s="1349"/>
      <c r="E14" s="1350"/>
      <c r="F14" s="1350"/>
      <c r="G14" s="1401"/>
      <c r="H14" s="1835"/>
      <c r="I14" s="1834"/>
      <c r="J14" s="1834"/>
      <c r="K14" s="2745"/>
      <c r="L14" s="2773"/>
      <c r="M14" s="2811"/>
      <c r="N14" s="1268"/>
      <c r="O14" s="469">
        <v>3.3799999999999997E-2</v>
      </c>
      <c r="P14" s="469">
        <v>3.2000000000000001E-2</v>
      </c>
      <c r="Q14" s="1815">
        <v>3.4200000000000001E-2</v>
      </c>
      <c r="R14" s="1815">
        <v>3.4700000000000002E-2</v>
      </c>
      <c r="S14" s="1815">
        <v>2.81E-2</v>
      </c>
      <c r="T14" s="1815">
        <v>2.9000000000000001E-2</v>
      </c>
      <c r="U14" s="1815">
        <v>3.2000000000000001E-2</v>
      </c>
      <c r="V14" s="1815">
        <v>4.4400000000000002E-2</v>
      </c>
      <c r="W14" s="1815">
        <v>0.04</v>
      </c>
      <c r="X14" s="469"/>
      <c r="Y14" s="469"/>
      <c r="Z14" s="469"/>
      <c r="AA14" s="469"/>
      <c r="AB14" s="469"/>
      <c r="AC14" s="563"/>
      <c r="AD14" s="1353"/>
    </row>
    <row r="15" spans="1:32" s="862" customFormat="1" ht="31.5" customHeight="1">
      <c r="C15" s="873" t="s">
        <v>52</v>
      </c>
      <c r="D15" s="872" t="s">
        <v>121</v>
      </c>
      <c r="E15" s="871" t="s">
        <v>26</v>
      </c>
      <c r="F15" s="1031" t="s">
        <v>30</v>
      </c>
      <c r="G15" s="1030" t="s">
        <v>20</v>
      </c>
      <c r="H15" s="1029"/>
      <c r="I15" s="1028">
        <v>0.01</v>
      </c>
      <c r="J15" s="1028">
        <v>1.0999999999999999E-2</v>
      </c>
      <c r="K15" s="2746">
        <v>1.0808867316097599E-2</v>
      </c>
      <c r="L15" s="2770">
        <v>1.0999999999999999E-2</v>
      </c>
      <c r="M15" s="2807">
        <v>1.3390000000000001E-2</v>
      </c>
      <c r="N15" s="2001">
        <v>1.4500000000000001E-2</v>
      </c>
      <c r="O15" s="2001">
        <v>1.2999999999999999E-2</v>
      </c>
      <c r="P15" s="210">
        <v>1.7999999999999999E-2</v>
      </c>
      <c r="Q15" s="2001">
        <v>2.1499999999999998E-2</v>
      </c>
      <c r="R15" s="2001">
        <v>1.49E-2</v>
      </c>
      <c r="S15" s="2001">
        <v>1.7899999999999999E-2</v>
      </c>
      <c r="T15" s="2001">
        <v>1.9199999999999998E-2</v>
      </c>
      <c r="U15" s="2001">
        <v>1.5100000000000001E-2</v>
      </c>
      <c r="V15" s="2001">
        <v>0.02</v>
      </c>
      <c r="W15" s="2001">
        <v>1.95E-2</v>
      </c>
      <c r="X15" s="464"/>
      <c r="Y15" s="464"/>
      <c r="Z15" s="464"/>
      <c r="AA15" s="2824"/>
      <c r="AB15" s="2825"/>
      <c r="AC15" s="1572" t="s">
        <v>478</v>
      </c>
      <c r="AD15" s="863"/>
    </row>
    <row r="16" spans="1:32" s="10" customFormat="1" ht="31.5" customHeight="1">
      <c r="C16" s="23" t="s">
        <v>200</v>
      </c>
      <c r="D16" s="861" t="s">
        <v>120</v>
      </c>
      <c r="E16" s="801" t="s">
        <v>26</v>
      </c>
      <c r="F16" s="157" t="s">
        <v>30</v>
      </c>
      <c r="G16" s="157" t="s">
        <v>20</v>
      </c>
      <c r="H16" s="1012"/>
      <c r="I16" s="1012">
        <v>0.19259999999999999</v>
      </c>
      <c r="J16" s="1012">
        <v>0.2127</v>
      </c>
      <c r="K16" s="2747">
        <v>0.25700000000000001</v>
      </c>
      <c r="L16" s="2771">
        <v>0.223</v>
      </c>
      <c r="M16" s="2743">
        <v>0.2298</v>
      </c>
      <c r="N16" s="469">
        <v>0.191</v>
      </c>
      <c r="O16" s="469">
        <v>0.22</v>
      </c>
      <c r="P16" s="469">
        <v>0.189</v>
      </c>
      <c r="Q16" s="2001">
        <v>0.192</v>
      </c>
      <c r="R16" s="2001">
        <v>0.17319999999999999</v>
      </c>
      <c r="S16" s="2001">
        <v>0.18490000000000001</v>
      </c>
      <c r="T16" s="2001">
        <v>0.16650000000000001</v>
      </c>
      <c r="U16" s="2001">
        <v>0.2147</v>
      </c>
      <c r="V16" s="2001">
        <v>0.20069999999999999</v>
      </c>
      <c r="W16" s="2001">
        <v>0.2321</v>
      </c>
      <c r="X16" s="469"/>
      <c r="Y16" s="469"/>
      <c r="Z16" s="469"/>
      <c r="AA16" s="469"/>
      <c r="AB16" s="469"/>
      <c r="AC16" s="563" t="s">
        <v>479</v>
      </c>
      <c r="AD16" s="166"/>
    </row>
    <row r="17" spans="3:30" s="10" customFormat="1" ht="31.5" customHeight="1" thickBot="1">
      <c r="C17" s="172" t="s">
        <v>199</v>
      </c>
      <c r="D17" s="860" t="s">
        <v>120</v>
      </c>
      <c r="E17" s="859" t="s">
        <v>26</v>
      </c>
      <c r="F17" s="174" t="s">
        <v>30</v>
      </c>
      <c r="G17" s="174" t="s">
        <v>27</v>
      </c>
      <c r="H17" s="1012"/>
      <c r="I17" s="1012"/>
      <c r="J17" s="1012"/>
      <c r="K17" s="2747">
        <v>0.38</v>
      </c>
      <c r="L17" s="2772"/>
      <c r="M17" s="2808" t="s">
        <v>49</v>
      </c>
      <c r="N17" s="858">
        <v>0</v>
      </c>
      <c r="O17" s="858"/>
      <c r="P17" s="857">
        <v>0</v>
      </c>
      <c r="Q17" s="1266">
        <v>0</v>
      </c>
      <c r="R17" s="1266">
        <v>0</v>
      </c>
      <c r="S17" s="1266">
        <v>0</v>
      </c>
      <c r="T17" s="1266">
        <v>0</v>
      </c>
      <c r="U17" s="1266">
        <v>0</v>
      </c>
      <c r="V17" s="1266">
        <v>0</v>
      </c>
      <c r="W17" s="1266">
        <v>0</v>
      </c>
      <c r="X17" s="469"/>
      <c r="Y17" s="469"/>
      <c r="Z17" s="469"/>
      <c r="AA17" s="469"/>
      <c r="AB17" s="469"/>
      <c r="AC17" s="563"/>
      <c r="AD17" s="195"/>
    </row>
    <row r="18" spans="3:30" s="146" customFormat="1" ht="31.5" customHeight="1" thickBot="1">
      <c r="C18" s="1026" t="s">
        <v>32</v>
      </c>
      <c r="D18" s="855"/>
      <c r="E18" s="854" t="s">
        <v>16</v>
      </c>
      <c r="F18" s="1025" t="s">
        <v>16</v>
      </c>
      <c r="G18" s="1025" t="s">
        <v>16</v>
      </c>
      <c r="H18" s="1024"/>
      <c r="I18" s="1024"/>
      <c r="J18" s="1024"/>
      <c r="K18" s="1024"/>
      <c r="L18" s="853"/>
      <c r="M18" s="853"/>
      <c r="N18" s="853"/>
      <c r="O18" s="853"/>
      <c r="P18" s="853"/>
      <c r="Q18" s="853"/>
      <c r="R18" s="853"/>
      <c r="S18" s="853"/>
      <c r="T18" s="853"/>
      <c r="U18" s="853"/>
      <c r="V18" s="853"/>
      <c r="W18" s="853"/>
      <c r="X18" s="853"/>
      <c r="Y18" s="853"/>
      <c r="Z18" s="853"/>
      <c r="AA18" s="853"/>
      <c r="AB18" s="853"/>
      <c r="AC18" s="1541"/>
      <c r="AD18" s="1568"/>
    </row>
    <row r="19" spans="3:30" ht="31.5" customHeight="1">
      <c r="C19" s="23" t="s">
        <v>407</v>
      </c>
      <c r="D19" s="131" t="s">
        <v>120</v>
      </c>
      <c r="E19" s="796" t="s">
        <v>25</v>
      </c>
      <c r="F19" s="199" t="s">
        <v>33</v>
      </c>
      <c r="G19" s="992" t="s">
        <v>20</v>
      </c>
      <c r="H19" s="1023">
        <v>150</v>
      </c>
      <c r="I19" s="1023">
        <v>99</v>
      </c>
      <c r="J19" s="1018">
        <v>153</v>
      </c>
      <c r="K19" s="1015">
        <v>242</v>
      </c>
      <c r="L19" s="202">
        <v>266</v>
      </c>
      <c r="M19" s="202">
        <v>293</v>
      </c>
      <c r="N19" s="239">
        <v>179</v>
      </c>
      <c r="O19" s="239">
        <v>14</v>
      </c>
      <c r="P19" s="239">
        <v>89</v>
      </c>
      <c r="Q19" s="239">
        <v>5</v>
      </c>
      <c r="R19" s="239">
        <v>16</v>
      </c>
      <c r="S19" s="239">
        <v>26</v>
      </c>
      <c r="T19" s="239">
        <v>15</v>
      </c>
      <c r="U19" s="2000">
        <v>13</v>
      </c>
      <c r="V19" s="2000">
        <v>14</v>
      </c>
      <c r="W19" s="2000">
        <v>7</v>
      </c>
      <c r="X19" s="203"/>
      <c r="Y19" s="203"/>
      <c r="Z19" s="203"/>
      <c r="AA19" s="203"/>
      <c r="AB19" s="203"/>
      <c r="AC19" s="1550" t="s">
        <v>480</v>
      </c>
      <c r="AD19" s="1567"/>
    </row>
    <row r="20" spans="3:30" ht="31.5" customHeight="1">
      <c r="C20" s="23" t="s">
        <v>401</v>
      </c>
      <c r="D20" s="132" t="s">
        <v>120</v>
      </c>
      <c r="E20" s="794" t="s">
        <v>26</v>
      </c>
      <c r="F20" s="205" t="s">
        <v>33</v>
      </c>
      <c r="G20" s="204" t="s">
        <v>27</v>
      </c>
      <c r="H20" s="1022">
        <v>0.99039999999999995</v>
      </c>
      <c r="I20" s="1022">
        <v>0.99060000000000004</v>
      </c>
      <c r="J20" s="1022">
        <v>0.99519999999999997</v>
      </c>
      <c r="K20" s="1022">
        <v>0.99080000000000001</v>
      </c>
      <c r="L20" s="921">
        <v>0.99860000000000004</v>
      </c>
      <c r="M20" s="921">
        <v>0.99960000000000004</v>
      </c>
      <c r="N20" s="206">
        <v>0.99909999999999999</v>
      </c>
      <c r="O20" s="206">
        <v>0.8</v>
      </c>
      <c r="P20" s="1176">
        <v>0.89300000000000002</v>
      </c>
      <c r="Q20" s="1176">
        <v>0.9889</v>
      </c>
      <c r="R20" s="1176">
        <v>0.99229999999999996</v>
      </c>
      <c r="S20" s="1176">
        <v>0.9889</v>
      </c>
      <c r="T20" s="1176">
        <v>0.98629999999999995</v>
      </c>
      <c r="U20" s="1176">
        <v>0.75119999999999998</v>
      </c>
      <c r="V20" s="1176">
        <v>0.70750000000000002</v>
      </c>
      <c r="W20" s="1176">
        <v>0.70320000000000005</v>
      </c>
      <c r="X20" s="723"/>
      <c r="Y20" s="723"/>
      <c r="Z20" s="723"/>
      <c r="AA20" s="723"/>
      <c r="AB20" s="723"/>
      <c r="AC20" s="1544" t="s">
        <v>417</v>
      </c>
      <c r="AD20" s="164"/>
    </row>
    <row r="21" spans="3:30" ht="31.5" customHeight="1">
      <c r="C21" s="23" t="s">
        <v>197</v>
      </c>
      <c r="D21" s="132" t="s">
        <v>121</v>
      </c>
      <c r="E21" s="794" t="s">
        <v>25</v>
      </c>
      <c r="F21" s="205" t="s">
        <v>33</v>
      </c>
      <c r="G21" s="204" t="s">
        <v>20</v>
      </c>
      <c r="H21" s="997">
        <v>0</v>
      </c>
      <c r="I21" s="997">
        <v>9</v>
      </c>
      <c r="J21" s="997">
        <v>1</v>
      </c>
      <c r="K21" s="1020">
        <v>24</v>
      </c>
      <c r="L21" s="162">
        <v>5</v>
      </c>
      <c r="M21" s="162">
        <v>3</v>
      </c>
      <c r="N21" s="209">
        <v>5</v>
      </c>
      <c r="O21" s="209">
        <v>0</v>
      </c>
      <c r="P21" s="850">
        <v>0</v>
      </c>
      <c r="Q21" s="850">
        <v>0</v>
      </c>
      <c r="R21" s="850">
        <v>0</v>
      </c>
      <c r="S21" s="850">
        <v>0</v>
      </c>
      <c r="T21" s="850">
        <v>0</v>
      </c>
      <c r="U21" s="850">
        <v>0</v>
      </c>
      <c r="V21" s="850">
        <v>0</v>
      </c>
      <c r="W21" s="850">
        <v>0</v>
      </c>
      <c r="X21" s="850"/>
      <c r="Y21" s="850"/>
      <c r="Z21" s="850"/>
      <c r="AA21" s="850"/>
      <c r="AB21" s="850"/>
      <c r="AC21" s="1544"/>
      <c r="AD21" s="166"/>
    </row>
    <row r="22" spans="3:30" ht="31.5" customHeight="1">
      <c r="C22" s="23" t="s">
        <v>84</v>
      </c>
      <c r="D22" s="132" t="s">
        <v>121</v>
      </c>
      <c r="E22" s="794" t="s">
        <v>26</v>
      </c>
      <c r="F22" s="205" t="s">
        <v>33</v>
      </c>
      <c r="G22" s="204" t="s">
        <v>27</v>
      </c>
      <c r="H22" s="1022">
        <v>0.98109999999999997</v>
      </c>
      <c r="I22" s="1022">
        <v>0.98509999999999998</v>
      </c>
      <c r="J22" s="1022">
        <v>0.98580000000000001</v>
      </c>
      <c r="K22" s="1022">
        <v>0.98560000000000003</v>
      </c>
      <c r="L22" s="921">
        <v>0.99713078291814905</v>
      </c>
      <c r="M22" s="921">
        <v>0.99519999999999997</v>
      </c>
      <c r="N22" s="206">
        <v>0.99029999999999996</v>
      </c>
      <c r="O22" s="379">
        <v>0.996</v>
      </c>
      <c r="P22" s="1176">
        <v>0.91710000000000003</v>
      </c>
      <c r="Q22" s="1176">
        <v>0.88519999999999999</v>
      </c>
      <c r="R22" s="1176">
        <v>0.97440000000000004</v>
      </c>
      <c r="S22" s="1176">
        <v>0.8579</v>
      </c>
      <c r="T22" s="1176">
        <v>0.92469999999999997</v>
      </c>
      <c r="U22" s="1176">
        <v>0.91710000000000003</v>
      </c>
      <c r="V22" s="1176">
        <v>0.92969999999999997</v>
      </c>
      <c r="W22" s="1176">
        <v>0.97489999999999999</v>
      </c>
      <c r="X22" s="456"/>
      <c r="Y22" s="456"/>
      <c r="Z22" s="456"/>
      <c r="AA22" s="456"/>
      <c r="AB22" s="456"/>
      <c r="AC22" s="2244" t="s">
        <v>481</v>
      </c>
      <c r="AD22" s="164"/>
    </row>
    <row r="23" spans="3:30" ht="31.5" customHeight="1">
      <c r="C23" s="23" t="s">
        <v>61</v>
      </c>
      <c r="D23" s="132" t="s">
        <v>121</v>
      </c>
      <c r="E23" s="794" t="s">
        <v>25</v>
      </c>
      <c r="F23" s="205" t="s">
        <v>33</v>
      </c>
      <c r="G23" s="204" t="s">
        <v>20</v>
      </c>
      <c r="H23" s="1011">
        <v>9</v>
      </c>
      <c r="I23" s="1011">
        <v>11</v>
      </c>
      <c r="J23" s="1011">
        <v>17</v>
      </c>
      <c r="K23" s="1020">
        <v>21</v>
      </c>
      <c r="L23" s="162">
        <v>2</v>
      </c>
      <c r="M23" s="162">
        <v>0</v>
      </c>
      <c r="N23" s="228">
        <v>0</v>
      </c>
      <c r="O23" s="228">
        <v>0</v>
      </c>
      <c r="P23" s="228">
        <v>0</v>
      </c>
      <c r="Q23" s="228">
        <v>0</v>
      </c>
      <c r="R23" s="228">
        <v>0</v>
      </c>
      <c r="S23" s="228">
        <v>0</v>
      </c>
      <c r="T23" s="228">
        <v>0</v>
      </c>
      <c r="U23" s="1999">
        <v>0</v>
      </c>
      <c r="V23" s="1999">
        <v>0</v>
      </c>
      <c r="W23" s="1999">
        <v>0</v>
      </c>
      <c r="X23" s="467"/>
      <c r="Y23" s="467"/>
      <c r="Z23" s="467"/>
      <c r="AA23" s="467"/>
      <c r="AB23" s="467"/>
      <c r="AC23" s="1544"/>
      <c r="AD23" s="164"/>
    </row>
    <row r="24" spans="3:30" s="10" customFormat="1" ht="31.5" customHeight="1">
      <c r="C24" s="23" t="s">
        <v>196</v>
      </c>
      <c r="D24" s="132" t="s">
        <v>121</v>
      </c>
      <c r="E24" s="801" t="s">
        <v>25</v>
      </c>
      <c r="F24" s="211" t="s">
        <v>33</v>
      </c>
      <c r="G24" s="157" t="s">
        <v>27</v>
      </c>
      <c r="H24" s="1011"/>
      <c r="I24" s="1011"/>
      <c r="J24" s="1011"/>
      <c r="K24" s="1021">
        <v>9</v>
      </c>
      <c r="L24" s="162">
        <v>4</v>
      </c>
      <c r="M24" s="162">
        <v>10</v>
      </c>
      <c r="N24" s="559">
        <v>10</v>
      </c>
      <c r="O24" s="559">
        <v>12</v>
      </c>
      <c r="P24" s="559">
        <v>12</v>
      </c>
      <c r="Q24" s="559">
        <v>0</v>
      </c>
      <c r="R24" s="559">
        <v>0</v>
      </c>
      <c r="S24" s="559">
        <v>12</v>
      </c>
      <c r="T24" s="559">
        <v>12</v>
      </c>
      <c r="U24" s="559">
        <v>6</v>
      </c>
      <c r="V24" s="559">
        <v>6</v>
      </c>
      <c r="W24" s="559">
        <v>5</v>
      </c>
      <c r="X24" s="455"/>
      <c r="Y24" s="455"/>
      <c r="Z24" s="455"/>
      <c r="AA24" s="455"/>
      <c r="AB24" s="455"/>
      <c r="AC24" s="1544"/>
      <c r="AD24" s="164"/>
    </row>
    <row r="25" spans="3:30" ht="31.5" customHeight="1" thickBot="1">
      <c r="C25" s="23" t="s">
        <v>195</v>
      </c>
      <c r="D25" s="132" t="s">
        <v>121</v>
      </c>
      <c r="E25" s="801" t="s">
        <v>25</v>
      </c>
      <c r="F25" s="214" t="s">
        <v>33</v>
      </c>
      <c r="G25" s="213" t="s">
        <v>27</v>
      </c>
      <c r="H25" s="1019"/>
      <c r="I25" s="1019"/>
      <c r="J25" s="1019"/>
      <c r="K25" s="1019"/>
      <c r="L25" s="920"/>
      <c r="M25" s="920">
        <v>6</v>
      </c>
      <c r="N25" s="1728">
        <v>10</v>
      </c>
      <c r="O25" s="1728">
        <v>6</v>
      </c>
      <c r="P25" s="1729">
        <v>3</v>
      </c>
      <c r="Q25" s="228">
        <v>0</v>
      </c>
      <c r="R25" s="228">
        <v>1</v>
      </c>
      <c r="S25" s="228">
        <v>0</v>
      </c>
      <c r="T25" s="228">
        <v>1</v>
      </c>
      <c r="U25" s="1999">
        <v>0</v>
      </c>
      <c r="V25" s="1999">
        <v>1</v>
      </c>
      <c r="W25" s="1999">
        <v>0</v>
      </c>
      <c r="X25" s="847"/>
      <c r="Y25" s="847"/>
      <c r="Z25" s="847"/>
      <c r="AA25" s="846"/>
      <c r="AB25" s="846"/>
      <c r="AC25" s="1562"/>
      <c r="AD25" s="217"/>
    </row>
    <row r="26" spans="3:30" s="184" customFormat="1" ht="31.5" customHeight="1" thickBot="1">
      <c r="C26" s="1767" t="s">
        <v>35</v>
      </c>
      <c r="D26" s="1392"/>
      <c r="E26" s="1393" t="s">
        <v>16</v>
      </c>
      <c r="F26" s="219" t="s">
        <v>16</v>
      </c>
      <c r="G26" s="1768"/>
      <c r="H26" s="1769"/>
      <c r="I26" s="1769"/>
      <c r="J26" s="1769"/>
      <c r="K26" s="1769"/>
      <c r="L26" s="46"/>
      <c r="M26" s="46"/>
      <c r="N26" s="46"/>
      <c r="O26" s="46"/>
      <c r="P26" s="46"/>
      <c r="Q26" s="46"/>
      <c r="R26" s="46"/>
      <c r="S26" s="46"/>
      <c r="T26" s="46"/>
      <c r="U26" s="46"/>
      <c r="V26" s="46"/>
      <c r="W26" s="46"/>
      <c r="X26" s="46"/>
      <c r="Y26" s="46"/>
      <c r="Z26" s="46"/>
      <c r="AA26" s="46"/>
      <c r="AB26" s="46"/>
      <c r="AC26" s="1546"/>
      <c r="AD26" s="1770"/>
    </row>
    <row r="27" spans="3:30" s="10" customFormat="1" ht="31.5" customHeight="1">
      <c r="C27" s="22" t="s">
        <v>194</v>
      </c>
      <c r="D27" s="1389" t="s">
        <v>120</v>
      </c>
      <c r="E27" s="805" t="s">
        <v>190</v>
      </c>
      <c r="F27" s="254" t="s">
        <v>36</v>
      </c>
      <c r="G27" s="253" t="s">
        <v>27</v>
      </c>
      <c r="H27" s="1765" t="s">
        <v>172</v>
      </c>
      <c r="I27" s="1765" t="s">
        <v>172</v>
      </c>
      <c r="J27" s="1765" t="s">
        <v>172</v>
      </c>
      <c r="K27" s="1765" t="s">
        <v>172</v>
      </c>
      <c r="L27" s="1766">
        <v>8.92</v>
      </c>
      <c r="M27" s="1315">
        <v>9.44</v>
      </c>
      <c r="N27" s="1609">
        <v>9.6133333333333315</v>
      </c>
      <c r="O27" s="1609">
        <v>9</v>
      </c>
      <c r="P27" s="1610">
        <v>8.43</v>
      </c>
      <c r="Q27" s="1659">
        <v>8.1300000000000008</v>
      </c>
      <c r="R27" s="1659">
        <v>8.01</v>
      </c>
      <c r="S27" s="1659">
        <v>8.4</v>
      </c>
      <c r="T27" s="1659">
        <v>8.76</v>
      </c>
      <c r="U27" s="1659">
        <v>8.77</v>
      </c>
      <c r="V27" s="1659">
        <v>8.5299999999999994</v>
      </c>
      <c r="W27" s="1659">
        <v>8.6</v>
      </c>
      <c r="X27" s="1036"/>
      <c r="Y27" s="1036"/>
      <c r="Z27" s="1036"/>
      <c r="AA27" s="1036"/>
      <c r="AB27" s="1036"/>
      <c r="AC27" s="1548" t="s">
        <v>482</v>
      </c>
      <c r="AD27" s="258"/>
    </row>
    <row r="28" spans="3:30" s="10" customFormat="1" ht="31.5" customHeight="1">
      <c r="C28" s="23" t="s">
        <v>193</v>
      </c>
      <c r="D28" s="836" t="s">
        <v>120</v>
      </c>
      <c r="E28" s="801" t="s">
        <v>190</v>
      </c>
      <c r="F28" s="211" t="s">
        <v>36</v>
      </c>
      <c r="G28" s="157" t="s">
        <v>27</v>
      </c>
      <c r="H28" s="1017" t="s">
        <v>172</v>
      </c>
      <c r="I28" s="1017" t="s">
        <v>172</v>
      </c>
      <c r="J28" s="1017" t="s">
        <v>172</v>
      </c>
      <c r="K28" s="1017" t="s">
        <v>172</v>
      </c>
      <c r="L28" s="168">
        <v>9</v>
      </c>
      <c r="M28" s="212">
        <v>9.76</v>
      </c>
      <c r="N28" s="822">
        <v>9.8891666666666662</v>
      </c>
      <c r="O28" s="1609">
        <v>9</v>
      </c>
      <c r="P28" s="1680">
        <v>8.56</v>
      </c>
      <c r="Q28" s="467">
        <v>8.67</v>
      </c>
      <c r="R28" s="467">
        <v>8</v>
      </c>
      <c r="S28" s="467">
        <v>8</v>
      </c>
      <c r="T28" s="467">
        <v>9.33</v>
      </c>
      <c r="U28" s="467">
        <v>8.67</v>
      </c>
      <c r="V28" s="467">
        <v>8.67</v>
      </c>
      <c r="W28" s="467">
        <v>8.67</v>
      </c>
      <c r="X28" s="228"/>
      <c r="Y28" s="228"/>
      <c r="Z28" s="228"/>
      <c r="AA28" s="228"/>
      <c r="AB28" s="228"/>
      <c r="AC28" s="563" t="s">
        <v>445</v>
      </c>
      <c r="AD28" s="166"/>
    </row>
    <row r="29" spans="3:30" s="10" customFormat="1" ht="31.5" customHeight="1">
      <c r="C29" s="23" t="s">
        <v>192</v>
      </c>
      <c r="D29" s="836" t="s">
        <v>120</v>
      </c>
      <c r="E29" s="801" t="s">
        <v>190</v>
      </c>
      <c r="F29" s="211" t="s">
        <v>36</v>
      </c>
      <c r="G29" s="157" t="s">
        <v>27</v>
      </c>
      <c r="H29" s="1017" t="s">
        <v>172</v>
      </c>
      <c r="I29" s="1017" t="s">
        <v>172</v>
      </c>
      <c r="J29" s="1017" t="s">
        <v>172</v>
      </c>
      <c r="K29" s="1017" t="s">
        <v>172</v>
      </c>
      <c r="L29" s="168">
        <v>8.25</v>
      </c>
      <c r="M29" s="212">
        <v>8.7100000000000009</v>
      </c>
      <c r="N29" s="822">
        <v>9.7533333333333321</v>
      </c>
      <c r="O29" s="1609">
        <v>9</v>
      </c>
      <c r="P29" s="1680">
        <v>9</v>
      </c>
      <c r="Q29" s="467">
        <v>7.78</v>
      </c>
      <c r="R29" s="467">
        <v>9.26</v>
      </c>
      <c r="S29" s="467">
        <v>9.26</v>
      </c>
      <c r="T29" s="467">
        <v>9.6</v>
      </c>
      <c r="U29" s="467">
        <v>9.6</v>
      </c>
      <c r="V29" s="467">
        <v>8.52</v>
      </c>
      <c r="W29" s="467">
        <v>8.52</v>
      </c>
      <c r="X29" s="228"/>
      <c r="Y29" s="228"/>
      <c r="Z29" s="228"/>
      <c r="AA29" s="228"/>
      <c r="AB29" s="228"/>
      <c r="AC29" s="563" t="s">
        <v>483</v>
      </c>
      <c r="AD29" s="166"/>
    </row>
    <row r="30" spans="3:30" s="10" customFormat="1" ht="31.5" customHeight="1">
      <c r="C30" s="23" t="s">
        <v>191</v>
      </c>
      <c r="D30" s="836" t="s">
        <v>120</v>
      </c>
      <c r="E30" s="801" t="s">
        <v>190</v>
      </c>
      <c r="F30" s="211" t="s">
        <v>36</v>
      </c>
      <c r="G30" s="157" t="s">
        <v>27</v>
      </c>
      <c r="H30" s="1017" t="s">
        <v>172</v>
      </c>
      <c r="I30" s="1017" t="s">
        <v>172</v>
      </c>
      <c r="J30" s="1017" t="s">
        <v>172</v>
      </c>
      <c r="K30" s="1017" t="s">
        <v>172</v>
      </c>
      <c r="L30" s="168">
        <v>9.5</v>
      </c>
      <c r="M30" s="212">
        <v>9.8699999999999992</v>
      </c>
      <c r="N30" s="822">
        <v>9.0225000000000009</v>
      </c>
      <c r="O30" s="1609">
        <v>9</v>
      </c>
      <c r="P30" s="1680">
        <v>7.87</v>
      </c>
      <c r="Q30" s="467">
        <v>7.93</v>
      </c>
      <c r="R30" s="467">
        <v>6.87</v>
      </c>
      <c r="S30" s="467">
        <v>7.93</v>
      </c>
      <c r="T30" s="467">
        <v>7.7</v>
      </c>
      <c r="U30" s="467">
        <v>8.39</v>
      </c>
      <c r="V30" s="467">
        <v>8.39</v>
      </c>
      <c r="W30" s="467">
        <v>8.6199999999999992</v>
      </c>
      <c r="X30" s="228"/>
      <c r="Y30" s="228"/>
      <c r="Z30" s="228"/>
      <c r="AA30" s="228"/>
      <c r="AB30" s="228"/>
      <c r="AC30" s="563" t="s">
        <v>484</v>
      </c>
      <c r="AD30" s="166"/>
    </row>
    <row r="31" spans="3:30" s="10" customFormat="1" ht="31.5" customHeight="1">
      <c r="C31" s="23" t="s">
        <v>189</v>
      </c>
      <c r="D31" s="836" t="s">
        <v>120</v>
      </c>
      <c r="E31" s="801" t="s">
        <v>26</v>
      </c>
      <c r="F31" s="211" t="s">
        <v>36</v>
      </c>
      <c r="G31" s="157" t="s">
        <v>27</v>
      </c>
      <c r="H31" s="989">
        <v>0.69469999999999998</v>
      </c>
      <c r="I31" s="1016">
        <v>0.72799999999999998</v>
      </c>
      <c r="J31" s="989">
        <v>0.755</v>
      </c>
      <c r="K31" s="1016">
        <v>0.71699999999999997</v>
      </c>
      <c r="L31" s="189">
        <v>0.71687999999999996</v>
      </c>
      <c r="M31" s="189">
        <v>0.72948999999999997</v>
      </c>
      <c r="N31" s="241">
        <v>0.76359678119632091</v>
      </c>
      <c r="O31" s="469">
        <v>0.77300000000000002</v>
      </c>
      <c r="P31" s="723">
        <v>0.77</v>
      </c>
      <c r="Q31" s="1832">
        <v>0.77300000000000002</v>
      </c>
      <c r="R31" s="1832">
        <v>0.75600000000000001</v>
      </c>
      <c r="S31" s="1832">
        <v>0.748</v>
      </c>
      <c r="T31" s="1832">
        <v>0.78300000000000003</v>
      </c>
      <c r="U31" s="1832">
        <v>0.77400000000000002</v>
      </c>
      <c r="V31" s="1832">
        <v>0.77900000000000003</v>
      </c>
      <c r="W31" s="1832">
        <v>0.79100000000000004</v>
      </c>
      <c r="X31" s="723"/>
      <c r="Y31" s="723"/>
      <c r="Z31" s="723"/>
      <c r="AA31" s="723"/>
      <c r="AB31" s="723"/>
      <c r="AC31" s="563"/>
      <c r="AD31" s="164"/>
    </row>
    <row r="32" spans="3:30" s="10" customFormat="1" ht="31.5" customHeight="1" thickBot="1">
      <c r="C32" s="586" t="s">
        <v>188</v>
      </c>
      <c r="D32" s="1382" t="s">
        <v>121</v>
      </c>
      <c r="E32" s="1383" t="s">
        <v>39</v>
      </c>
      <c r="F32" s="1625" t="s">
        <v>36</v>
      </c>
      <c r="G32" s="244" t="s">
        <v>27</v>
      </c>
      <c r="H32" s="1626"/>
      <c r="I32" s="1626">
        <v>4.9102183332985083</v>
      </c>
      <c r="J32" s="1626">
        <v>6</v>
      </c>
      <c r="K32" s="1626">
        <v>5.75</v>
      </c>
      <c r="L32" s="1385">
        <v>5.12</v>
      </c>
      <c r="M32" s="1385">
        <v>4.5102549284767353</v>
      </c>
      <c r="N32" s="1342">
        <v>12.30669598648339</v>
      </c>
      <c r="O32" s="1342">
        <v>4.7300000000000004</v>
      </c>
      <c r="P32" s="449">
        <v>5.7527611177726028</v>
      </c>
      <c r="Q32" s="449">
        <v>5.01</v>
      </c>
      <c r="R32" s="449">
        <v>5.4638855522914218</v>
      </c>
      <c r="S32" s="449">
        <v>5.1034741378910775</v>
      </c>
      <c r="T32" s="449">
        <v>6.24</v>
      </c>
      <c r="U32" s="449">
        <v>6.1967565460750853</v>
      </c>
      <c r="V32" s="449">
        <v>6.4705094784633266</v>
      </c>
      <c r="W32" s="449">
        <v>6.46</v>
      </c>
      <c r="X32" s="449"/>
      <c r="Y32" s="449"/>
      <c r="Z32" s="449"/>
      <c r="AA32" s="449"/>
      <c r="AB32" s="449"/>
      <c r="AC32" s="1564"/>
      <c r="AD32" s="562"/>
    </row>
    <row r="33" spans="1:32" s="1624" customFormat="1" ht="31.5" customHeight="1" thickBot="1">
      <c r="A33" s="1617"/>
      <c r="B33" s="1617"/>
      <c r="C33" s="1633" t="s">
        <v>41</v>
      </c>
      <c r="D33" s="1386"/>
      <c r="E33" s="1387" t="s">
        <v>16</v>
      </c>
      <c r="F33" s="231" t="s">
        <v>16</v>
      </c>
      <c r="G33" s="231" t="s">
        <v>16</v>
      </c>
      <c r="H33" s="1634"/>
      <c r="I33" s="1634"/>
      <c r="J33" s="1634"/>
      <c r="K33" s="1634"/>
      <c r="L33" s="44"/>
      <c r="M33" s="44"/>
      <c r="N33" s="44"/>
      <c r="O33" s="44"/>
      <c r="P33" s="44"/>
      <c r="Q33" s="44"/>
      <c r="R33" s="44"/>
      <c r="S33" s="44"/>
      <c r="T33" s="44"/>
      <c r="U33" s="44"/>
      <c r="V33" s="44"/>
      <c r="W33" s="44"/>
      <c r="X33" s="44"/>
      <c r="Y33" s="44"/>
      <c r="Z33" s="44"/>
      <c r="AA33" s="44"/>
      <c r="AB33" s="44"/>
      <c r="AC33" s="1552"/>
      <c r="AD33" s="1635"/>
      <c r="AE33" s="1636" t="s">
        <v>281</v>
      </c>
      <c r="AF33" s="1636"/>
    </row>
    <row r="34" spans="1:32" s="10" customFormat="1" ht="31.5" customHeight="1">
      <c r="C34" s="22" t="s">
        <v>187</v>
      </c>
      <c r="D34" s="136" t="s">
        <v>120</v>
      </c>
      <c r="E34" s="1350" t="s">
        <v>561</v>
      </c>
      <c r="F34" s="253" t="s">
        <v>40</v>
      </c>
      <c r="G34" s="1627" t="s">
        <v>20</v>
      </c>
      <c r="H34" s="1628">
        <v>3232.7859799125972</v>
      </c>
      <c r="I34" s="1628">
        <v>3521.9426474067932</v>
      </c>
      <c r="J34" s="1628">
        <v>4296.7431505325112</v>
      </c>
      <c r="K34" s="1629">
        <v>5313.6997269863459</v>
      </c>
      <c r="L34" s="1151">
        <v>5937.7559957702088</v>
      </c>
      <c r="M34" s="1151">
        <v>8704.1133840640741</v>
      </c>
      <c r="N34" s="1831">
        <v>9318.0828551458508</v>
      </c>
      <c r="O34" s="1831">
        <v>9503.4419999999991</v>
      </c>
      <c r="P34" s="1638">
        <v>8362.9158238980399</v>
      </c>
      <c r="Q34" s="1638">
        <v>8833</v>
      </c>
      <c r="R34" s="1638">
        <v>8484</v>
      </c>
      <c r="S34" s="1638">
        <v>8522.9608798823665</v>
      </c>
      <c r="T34" s="1638">
        <v>8174.7547201393108</v>
      </c>
      <c r="U34" s="1638">
        <v>8272.6155091683868</v>
      </c>
      <c r="V34" s="1638">
        <v>8028.9057301521379</v>
      </c>
      <c r="W34" s="1638">
        <v>8533.8655559394429</v>
      </c>
      <c r="X34" s="1606"/>
      <c r="Y34" s="1606"/>
      <c r="Z34" s="1606"/>
      <c r="AA34" s="1606"/>
      <c r="AB34" s="1606"/>
      <c r="AC34" s="1632"/>
      <c r="AD34" s="258"/>
      <c r="AE34" s="1829" t="e">
        <f>N34/$Q$57/1000</f>
        <v>#DIV/0!</v>
      </c>
      <c r="AF34" s="1829" t="e">
        <f>P34/$R$57/1000</f>
        <v>#DIV/0!</v>
      </c>
    </row>
    <row r="35" spans="1:32" s="10" customFormat="1" ht="27" customHeight="1">
      <c r="C35" s="23" t="s">
        <v>186</v>
      </c>
      <c r="D35" s="126" t="s">
        <v>120</v>
      </c>
      <c r="E35" s="820" t="s">
        <v>561</v>
      </c>
      <c r="F35" s="157" t="s">
        <v>40</v>
      </c>
      <c r="G35" s="1009" t="s">
        <v>20</v>
      </c>
      <c r="H35" s="1014">
        <v>753.83399383378719</v>
      </c>
      <c r="I35" s="1010">
        <v>821.16928385185383</v>
      </c>
      <c r="J35" s="1013">
        <v>1431.8113936769387</v>
      </c>
      <c r="K35" s="1010">
        <v>1018.669901114916</v>
      </c>
      <c r="L35" s="212">
        <v>1201.9596985317398</v>
      </c>
      <c r="M35" s="212">
        <v>1875.4249406135714</v>
      </c>
      <c r="N35" s="1830">
        <v>1717</v>
      </c>
      <c r="O35" s="1473">
        <v>1955.3225</v>
      </c>
      <c r="P35" s="1473">
        <v>1725.5125422007029</v>
      </c>
      <c r="Q35" s="1821">
        <v>1803</v>
      </c>
      <c r="R35" s="1821">
        <v>1991</v>
      </c>
      <c r="S35" s="1821">
        <v>1943.1269678604983</v>
      </c>
      <c r="T35" s="1821">
        <v>1333.3730749246454</v>
      </c>
      <c r="U35" s="1821">
        <v>1787.5604129270182</v>
      </c>
      <c r="V35" s="1821">
        <v>1575.0442688788539</v>
      </c>
      <c r="W35" s="1821">
        <v>1956.1028487501198</v>
      </c>
      <c r="X35" s="825"/>
      <c r="Y35" s="825"/>
      <c r="Z35" s="825"/>
      <c r="AA35" s="825"/>
      <c r="AB35" s="825"/>
      <c r="AC35" s="1530" t="s">
        <v>545</v>
      </c>
      <c r="AD35" s="166"/>
      <c r="AE35" s="1829" t="e">
        <f>N35/$Q$57/1000</f>
        <v>#DIV/0!</v>
      </c>
      <c r="AF35" s="1829" t="e">
        <f>P35/$R$57/1000</f>
        <v>#DIV/0!</v>
      </c>
    </row>
    <row r="36" spans="1:32" s="10" customFormat="1" ht="24.75" customHeight="1">
      <c r="C36" s="23" t="s">
        <v>111</v>
      </c>
      <c r="D36" s="126" t="s">
        <v>120</v>
      </c>
      <c r="E36" s="820" t="s">
        <v>279</v>
      </c>
      <c r="F36" s="157" t="s">
        <v>36</v>
      </c>
      <c r="G36" s="1009" t="s">
        <v>27</v>
      </c>
      <c r="H36" s="1010">
        <v>1358.0966795371801</v>
      </c>
      <c r="I36" s="1010">
        <v>5283.9747816699992</v>
      </c>
      <c r="J36" s="1010">
        <v>6070.7080644545613</v>
      </c>
      <c r="K36" s="997">
        <v>3343.1000915229415</v>
      </c>
      <c r="L36" s="376">
        <v>4613.6075029368631</v>
      </c>
      <c r="M36" s="376">
        <v>8257.7960974454018</v>
      </c>
      <c r="N36" s="822">
        <v>5930.2842727313118</v>
      </c>
      <c r="O36" s="1828">
        <v>455.33333333333331</v>
      </c>
      <c r="P36" s="1473">
        <v>370</v>
      </c>
      <c r="Q36" s="1821">
        <v>189</v>
      </c>
      <c r="R36" s="1821">
        <v>131.4</v>
      </c>
      <c r="S36" s="1821">
        <v>49.62</v>
      </c>
      <c r="T36" s="1827"/>
      <c r="U36" s="1827"/>
      <c r="V36" s="1821"/>
      <c r="W36" s="1821"/>
      <c r="X36" s="228"/>
      <c r="Y36" s="228"/>
      <c r="Z36" s="228"/>
      <c r="AA36" s="228"/>
      <c r="AB36" s="228"/>
      <c r="AC36" s="563" t="s">
        <v>546</v>
      </c>
      <c r="AD36" s="166"/>
      <c r="AE36" s="1825" t="e">
        <f>N36/$Q$57</f>
        <v>#DIV/0!</v>
      </c>
      <c r="AF36" s="1824" t="e">
        <f>Q36/$Q$57+R36/$R$57+IFERROR(S36/$S$57,0)+IFERROR(T36/$T$57,0)+IFERROR(U36/$U$57,0)++IFERROR(V36/$V$57,0)+IFERROR(W36/$W$57,0)+IFERROR(X36/$X$57,0)+IFERROR(Y36/$Y$57,0)+IFERROR(Y36/$Y$57,0)+IFERROR(Z36/$Z$57,0)+IFERROR(AA36/$AA$57,0)+IFERROR(AB36/$AB$57,0)</f>
        <v>#DIV/0!</v>
      </c>
    </row>
    <row r="37" spans="1:32" s="10" customFormat="1" ht="26.25" customHeight="1">
      <c r="C37" s="23" t="s">
        <v>137</v>
      </c>
      <c r="D37" s="126" t="s">
        <v>120</v>
      </c>
      <c r="E37" s="801" t="s">
        <v>26</v>
      </c>
      <c r="F37" s="157" t="s">
        <v>36</v>
      </c>
      <c r="G37" s="1009" t="s">
        <v>27</v>
      </c>
      <c r="H37" s="1012">
        <v>1.0012154113458852E-2</v>
      </c>
      <c r="I37" s="1012">
        <v>3.1899999999999998E-2</v>
      </c>
      <c r="J37" s="1012">
        <v>2.6726109451035561E-2</v>
      </c>
      <c r="K37" s="1012">
        <v>1.1855952397123381E-2</v>
      </c>
      <c r="L37" s="190">
        <v>1.3906794128978193E-2</v>
      </c>
      <c r="M37" s="190">
        <v>1.9900000000000001E-2</v>
      </c>
      <c r="N37" s="469">
        <v>1.2E-2</v>
      </c>
      <c r="O37" s="469">
        <v>0.01</v>
      </c>
      <c r="P37" s="379">
        <v>3.3E-3</v>
      </c>
      <c r="Q37" s="1827">
        <v>5.1000000000000004E-3</v>
      </c>
      <c r="R37" s="1827">
        <v>3.3999999999999998E-3</v>
      </c>
      <c r="S37" s="1827">
        <v>1.4E-3</v>
      </c>
      <c r="T37" s="1827"/>
      <c r="U37" s="1827"/>
      <c r="V37" s="1827"/>
      <c r="W37" s="1827"/>
      <c r="X37" s="824"/>
      <c r="Y37" s="824"/>
      <c r="Z37" s="824"/>
      <c r="AA37" s="824"/>
      <c r="AB37" s="824"/>
      <c r="AC37" s="563" t="s">
        <v>546</v>
      </c>
      <c r="AD37" s="166"/>
      <c r="AE37" s="1174"/>
      <c r="AF37" s="1174"/>
    </row>
    <row r="38" spans="1:32" s="10" customFormat="1" ht="27" customHeight="1">
      <c r="C38" s="223" t="s">
        <v>406</v>
      </c>
      <c r="D38" s="126" t="s">
        <v>120</v>
      </c>
      <c r="E38" s="820" t="s">
        <v>279</v>
      </c>
      <c r="F38" s="157" t="s">
        <v>40</v>
      </c>
      <c r="G38" s="1009" t="s">
        <v>27</v>
      </c>
      <c r="H38" s="1007"/>
      <c r="I38" s="1007"/>
      <c r="J38" s="1007"/>
      <c r="K38" s="1007"/>
      <c r="L38" s="817"/>
      <c r="M38" s="817"/>
      <c r="N38" s="814">
        <v>11656.564866499983</v>
      </c>
      <c r="O38" s="814">
        <v>267.58330000000001</v>
      </c>
      <c r="P38" s="1476">
        <v>10375</v>
      </c>
      <c r="Q38" s="1826">
        <v>2004.9795708333329</v>
      </c>
      <c r="R38" s="1826">
        <v>897</v>
      </c>
      <c r="S38" s="1826">
        <v>1390</v>
      </c>
      <c r="T38" s="1826">
        <v>4046</v>
      </c>
      <c r="U38" s="1826">
        <v>570</v>
      </c>
      <c r="V38" s="1826">
        <v>1467</v>
      </c>
      <c r="W38" s="1826"/>
      <c r="X38" s="823"/>
      <c r="Y38" s="823"/>
      <c r="Z38" s="823"/>
      <c r="AA38" s="823"/>
      <c r="AB38" s="823"/>
      <c r="AC38" s="563"/>
      <c r="AD38" s="164"/>
      <c r="AE38" s="1825" t="e">
        <f>N38/$Q$57</f>
        <v>#DIV/0!</v>
      </c>
      <c r="AF38" s="1824" t="e">
        <f>Q38/$Q$57+R38/$R$57+IFERROR(S38/$S$57,0)+IFERROR(T38/$T$57,0)+IFERROR(U38/$U$57,0)++IFERROR(V38/$V$57,0)+IFERROR(W38/$W$57,0)+IFERROR(X38/$X$57,0)+IFERROR(Y38/$Y$57,0)+IFERROR(Y38/$Y$57,0)+IFERROR(Z38/$Z$57,0)+IFERROR(AA38/$AA$57,0)+IFERROR(AB38/$AB$57,0)</f>
        <v>#DIV/0!</v>
      </c>
    </row>
    <row r="39" spans="1:32" s="10" customFormat="1" ht="31.5" customHeight="1">
      <c r="C39" s="23" t="s">
        <v>175</v>
      </c>
      <c r="D39" s="126" t="s">
        <v>121</v>
      </c>
      <c r="E39" s="801" t="s">
        <v>26</v>
      </c>
      <c r="F39" s="157" t="s">
        <v>40</v>
      </c>
      <c r="G39" s="1009" t="s">
        <v>184</v>
      </c>
      <c r="H39" s="1012"/>
      <c r="I39" s="1012"/>
      <c r="J39" s="1012"/>
      <c r="K39" s="1012"/>
      <c r="L39" s="190"/>
      <c r="M39" s="190"/>
      <c r="N39" s="469">
        <v>2.5999999999999999E-3</v>
      </c>
      <c r="O39" s="469">
        <f>-57%/100</f>
        <v>-5.6999999999999993E-3</v>
      </c>
      <c r="P39" s="464">
        <f>-53%/100</f>
        <v>-5.3E-3</v>
      </c>
      <c r="Q39" s="464">
        <f>50%/100</f>
        <v>5.0000000000000001E-3</v>
      </c>
      <c r="R39" s="464">
        <f>260%/100</f>
        <v>2.6000000000000002E-2</v>
      </c>
      <c r="S39" s="464">
        <f>50%/100</f>
        <v>5.0000000000000001E-3</v>
      </c>
      <c r="T39" s="464">
        <f>-40%/100</f>
        <v>-4.0000000000000001E-3</v>
      </c>
      <c r="U39" s="464">
        <f>-64%/100</f>
        <v>-6.4000000000000003E-3</v>
      </c>
      <c r="V39" s="1100">
        <v>-6.1000000000000004E-3</v>
      </c>
      <c r="W39" s="1100">
        <v>-5.8999999999999999E-3</v>
      </c>
      <c r="X39" s="464"/>
      <c r="Y39" s="464"/>
      <c r="Z39" s="464"/>
      <c r="AA39" s="464"/>
      <c r="AB39" s="464"/>
      <c r="AC39" s="563"/>
      <c r="AD39" s="166"/>
      <c r="AE39" s="1175"/>
      <c r="AF39" s="1174"/>
    </row>
    <row r="40" spans="1:32" s="10" customFormat="1" ht="30.75" customHeight="1">
      <c r="C40" s="23" t="s">
        <v>45</v>
      </c>
      <c r="D40" s="126" t="s">
        <v>121</v>
      </c>
      <c r="E40" s="820" t="s">
        <v>279</v>
      </c>
      <c r="F40" s="157" t="s">
        <v>40</v>
      </c>
      <c r="G40" s="1009" t="s">
        <v>20</v>
      </c>
      <c r="H40" s="1011">
        <v>20392.787660000002</v>
      </c>
      <c r="I40" s="998">
        <v>23950.398929999999</v>
      </c>
      <c r="J40" s="998">
        <v>25355.114249999999</v>
      </c>
      <c r="K40" s="997">
        <v>30867.936679999995</v>
      </c>
      <c r="L40" s="376">
        <v>39832.185270000002</v>
      </c>
      <c r="M40" s="376">
        <v>53327.289419999994</v>
      </c>
      <c r="N40" s="1476">
        <v>60939.217020000004</v>
      </c>
      <c r="O40" s="1476">
        <v>5653.4176049999996</v>
      </c>
      <c r="P40" s="1480">
        <v>32420.985390000002</v>
      </c>
      <c r="Q40" s="1821">
        <v>5342.44</v>
      </c>
      <c r="R40" s="1821">
        <v>6375.2263900000025</v>
      </c>
      <c r="S40" s="1821">
        <v>5729.34818</v>
      </c>
      <c r="T40" s="1821">
        <v>3713.3371999999918</v>
      </c>
      <c r="U40" s="1821">
        <v>6444.097610000008</v>
      </c>
      <c r="V40" s="1821">
        <v>4816.5360099999998</v>
      </c>
      <c r="W40" s="1821">
        <v>6843.8748300000007</v>
      </c>
      <c r="X40" s="822"/>
      <c r="Y40" s="822"/>
      <c r="Z40" s="822"/>
      <c r="AA40" s="821"/>
      <c r="AB40" s="821"/>
      <c r="AC40" s="563" t="s">
        <v>547</v>
      </c>
      <c r="AD40" s="164"/>
      <c r="AE40" s="1825" t="e">
        <f>N40/$Q$57</f>
        <v>#DIV/0!</v>
      </c>
      <c r="AF40" s="1824" t="e">
        <f>Q40/$Q$57+R40/$R$57+IFERROR(S40/$S$57,0)+IFERROR(T40/$T$57,0)+IFERROR(U40/$U$57,0)++IFERROR(V40/$V$57,0)+IFERROR(W40/$W$57,0)+IFERROR(X40/$X$57,0)+IFERROR(Y40/$Y$57,0)+IFERROR(Y40/$Y$57,0)+IFERROR(Z40/$Z$57,0)+IFERROR(AA40/$AA$57,0)+IFERROR(AB40/$AB$57,0)</f>
        <v>#DIV/0!</v>
      </c>
    </row>
    <row r="41" spans="1:32" s="10" customFormat="1" ht="30" customHeight="1">
      <c r="C41" s="23" t="s">
        <v>183</v>
      </c>
      <c r="D41" s="126" t="s">
        <v>121</v>
      </c>
      <c r="E41" s="820" t="s">
        <v>279</v>
      </c>
      <c r="F41" s="157" t="s">
        <v>40</v>
      </c>
      <c r="G41" s="1009" t="s">
        <v>20</v>
      </c>
      <c r="H41" s="1008"/>
      <c r="I41" s="1007"/>
      <c r="J41" s="1007"/>
      <c r="K41" s="1006"/>
      <c r="L41" s="816"/>
      <c r="M41" s="816"/>
      <c r="N41" s="1480">
        <v>23833.541633228888</v>
      </c>
      <c r="O41" s="1480"/>
      <c r="P41" s="1480">
        <v>19662.210999999999</v>
      </c>
      <c r="Q41" s="1731">
        <v>920.73800159999996</v>
      </c>
      <c r="R41" s="1731">
        <v>2008.2819984000005</v>
      </c>
      <c r="S41" s="1731">
        <v>1749.595</v>
      </c>
      <c r="T41" s="1731">
        <v>4053</v>
      </c>
      <c r="U41" s="1731">
        <v>5417.8019999999997</v>
      </c>
      <c r="V41" s="1731">
        <v>5513.2870000000003</v>
      </c>
      <c r="W41" s="1731">
        <v>6857.31</v>
      </c>
      <c r="X41" s="813"/>
      <c r="Y41" s="813"/>
      <c r="Z41" s="813"/>
      <c r="AA41" s="812"/>
      <c r="AB41" s="811"/>
      <c r="AC41" s="563"/>
      <c r="AD41" s="164"/>
      <c r="AE41" s="1825" t="e">
        <f>N41/$Q$57</f>
        <v>#DIV/0!</v>
      </c>
      <c r="AF41" s="1824" t="e">
        <f>Q41/$Q$57+R41/$R$57+IFERROR(S41/$S$57,0)+IFERROR(T41/$T$57,0)+IFERROR(U41/$U$57,0)++IFERROR(V41/$V$57,0)+IFERROR(W41/$W$57,0)+IFERROR(X41/$X$57,0)+IFERROR(Y41/$Y$57,0)+IFERROR(Y41/$Y$57,0)+IFERROR(Z41/$Z$57,0)+IFERROR(AA41/$AA$57,0)+IFERROR(AB41/$AB$57,0)</f>
        <v>#DIV/0!</v>
      </c>
    </row>
    <row r="42" spans="1:32" s="10" customFormat="1" ht="31.5" customHeight="1">
      <c r="C42" s="23" t="s">
        <v>245</v>
      </c>
      <c r="D42" s="587" t="s">
        <v>121</v>
      </c>
      <c r="E42" s="1383" t="s">
        <v>279</v>
      </c>
      <c r="F42" s="244" t="s">
        <v>36</v>
      </c>
      <c r="G42" s="1434" t="s">
        <v>20</v>
      </c>
      <c r="H42" s="1435"/>
      <c r="I42" s="1436"/>
      <c r="J42" s="1436"/>
      <c r="K42" s="1437"/>
      <c r="L42" s="1428"/>
      <c r="M42" s="1428"/>
      <c r="N42" s="1429">
        <v>1159.8</v>
      </c>
      <c r="O42" s="1429">
        <v>0</v>
      </c>
      <c r="P42" s="810">
        <v>551</v>
      </c>
      <c r="Q42" s="467">
        <v>0</v>
      </c>
      <c r="R42" s="467">
        <v>101.67</v>
      </c>
      <c r="S42" s="467">
        <v>269.35112000000004</v>
      </c>
      <c r="T42" s="467">
        <v>0</v>
      </c>
      <c r="U42" s="467">
        <v>0</v>
      </c>
      <c r="V42" s="467">
        <v>179.97126999999998</v>
      </c>
      <c r="W42" s="467">
        <v>12</v>
      </c>
      <c r="X42" s="825"/>
      <c r="Y42" s="825"/>
      <c r="Z42" s="825"/>
      <c r="AA42" s="809"/>
      <c r="AB42" s="809"/>
      <c r="AC42" s="1564"/>
      <c r="AD42" s="249"/>
      <c r="AE42" s="1818" t="e">
        <f>N42/$Q$57</f>
        <v>#DIV/0!</v>
      </c>
      <c r="AF42" s="1817" t="e">
        <f>Q42/$Q$57+R42/$R$57+IFERROR(S42/$S$57,0)+IFERROR(T42/$T$57,0)+IFERROR(U42/$U$57,0)++IFERROR(V42/$V$57,0)+IFERROR(W42/$W$57,0)+IFERROR(X42/$X$57,0)+IFERROR(Y42/$Y$57,0)+IFERROR(Y42/$Y$57,0)+IFERROR(Z42/$Z$57,0)+IFERROR(AA42/$AA$57,0)+IFERROR(AB42/$AB$57,0)</f>
        <v>#DIV/0!</v>
      </c>
    </row>
    <row r="43" spans="1:32" s="10" customFormat="1" ht="31.5" customHeight="1" thickBot="1">
      <c r="C43" s="23" t="s">
        <v>257</v>
      </c>
      <c r="D43" s="126" t="s">
        <v>121</v>
      </c>
      <c r="E43" s="801" t="s">
        <v>279</v>
      </c>
      <c r="F43" s="211" t="s">
        <v>255</v>
      </c>
      <c r="G43" s="157" t="s">
        <v>27</v>
      </c>
      <c r="H43" s="1823"/>
      <c r="I43" s="1823"/>
      <c r="J43" s="1823"/>
      <c r="K43" s="1822"/>
      <c r="L43" s="1819"/>
      <c r="M43" s="1820">
        <v>1214.6884560723299</v>
      </c>
      <c r="N43" s="1819">
        <v>1712.8019999999999</v>
      </c>
      <c r="O43" s="1819">
        <v>43.707935973914495</v>
      </c>
      <c r="P43" s="1819">
        <f>288553/1000</f>
        <v>288.553</v>
      </c>
      <c r="Q43" s="1821">
        <v>108.9</v>
      </c>
      <c r="R43" s="1821">
        <v>131.4</v>
      </c>
      <c r="S43" s="1821">
        <v>48.1</v>
      </c>
      <c r="T43" s="1821"/>
      <c r="U43" s="1821"/>
      <c r="V43" s="1821"/>
      <c r="W43" s="1821"/>
      <c r="X43" s="1819"/>
      <c r="Y43" s="1819"/>
      <c r="Z43" s="1819"/>
      <c r="AA43" s="1819"/>
      <c r="AB43" s="1819"/>
      <c r="AC43" s="1544" t="s">
        <v>548</v>
      </c>
      <c r="AD43" s="164"/>
      <c r="AE43" s="1818" t="e">
        <f>N43/$Q$57</f>
        <v>#DIV/0!</v>
      </c>
      <c r="AF43" s="1817" t="e">
        <f>Q43/$Q$57+R43/$R$57+IFERROR(S43/$S$57,0)+IFERROR(T43/$T$57,0)+IFERROR(U43/$U$57,0)++IFERROR(V43/$V$57,0)+IFERROR(W43/$W$57,0)+IFERROR(X43/$X$57,0)+IFERROR(Y43/$Y$57,0)+IFERROR(Y43/$Y$57,0)+IFERROR(Z43/$Z$57,0)+IFERROR(AA43/$AA$57,0)+IFERROR(AB43/$AB$57,0)</f>
        <v>#DIV/0!</v>
      </c>
    </row>
    <row r="44" spans="1:32" s="252" customFormat="1" ht="31.5" customHeight="1" thickBot="1">
      <c r="C44" s="1005" t="s">
        <v>87</v>
      </c>
      <c r="D44" s="808"/>
      <c r="E44" s="807" t="s">
        <v>16</v>
      </c>
      <c r="F44" s="1004" t="s">
        <v>16</v>
      </c>
      <c r="G44" s="1004" t="s">
        <v>16</v>
      </c>
      <c r="H44" s="1003"/>
      <c r="I44" s="1003"/>
      <c r="J44" s="1003"/>
      <c r="K44" s="1003"/>
      <c r="L44" s="508"/>
      <c r="M44" s="508"/>
      <c r="N44" s="508"/>
      <c r="O44" s="508"/>
      <c r="P44" s="508"/>
      <c r="Q44" s="250"/>
      <c r="R44" s="250"/>
      <c r="S44" s="250"/>
      <c r="T44" s="250"/>
      <c r="U44" s="250"/>
      <c r="V44" s="250"/>
      <c r="W44" s="250"/>
      <c r="X44" s="250"/>
      <c r="Y44" s="250"/>
      <c r="Z44" s="250"/>
      <c r="AA44" s="250"/>
      <c r="AB44" s="250"/>
      <c r="AC44" s="1555"/>
      <c r="AD44" s="1569"/>
    </row>
    <row r="45" spans="1:32" s="10" customFormat="1" ht="33.75" customHeight="1">
      <c r="C45" s="23" t="s">
        <v>48</v>
      </c>
      <c r="D45" s="136" t="s">
        <v>120</v>
      </c>
      <c r="E45" s="805" t="s">
        <v>26</v>
      </c>
      <c r="F45" s="254" t="s">
        <v>47</v>
      </c>
      <c r="G45" s="253" t="s">
        <v>27</v>
      </c>
      <c r="H45" s="989">
        <v>0.85599999999999998</v>
      </c>
      <c r="I45" s="989">
        <v>0.88700000000000001</v>
      </c>
      <c r="J45" s="1002">
        <v>0.91300000000000003</v>
      </c>
      <c r="K45" s="1001">
        <v>0.86399999999999999</v>
      </c>
      <c r="L45" s="224">
        <v>0.93</v>
      </c>
      <c r="M45" s="224">
        <v>0.91500000000000004</v>
      </c>
      <c r="N45" s="802">
        <v>0.93700000000000006</v>
      </c>
      <c r="O45" s="1335">
        <v>0.93700000000000006</v>
      </c>
      <c r="P45" s="511">
        <v>0.93</v>
      </c>
      <c r="Q45" s="512">
        <v>0.93</v>
      </c>
      <c r="R45" s="512">
        <v>0.96099999999999997</v>
      </c>
      <c r="S45" s="512">
        <v>0.89600000000000002</v>
      </c>
      <c r="T45" s="512">
        <v>0.94</v>
      </c>
      <c r="U45" s="512">
        <v>0.95099999999999996</v>
      </c>
      <c r="V45" s="2005">
        <v>0.92600000000000005</v>
      </c>
      <c r="W45" s="2005">
        <v>0.93</v>
      </c>
      <c r="X45" s="513"/>
      <c r="Y45" s="513"/>
      <c r="Z45" s="727"/>
      <c r="AA45" s="734"/>
      <c r="AB45" s="734"/>
      <c r="AC45" s="1565" t="s">
        <v>485</v>
      </c>
      <c r="AD45" s="258"/>
    </row>
    <row r="46" spans="1:32" s="10" customFormat="1" ht="35.25" customHeight="1">
      <c r="C46" s="23" t="s">
        <v>182</v>
      </c>
      <c r="D46" s="126" t="s">
        <v>120</v>
      </c>
      <c r="E46" s="801" t="s">
        <v>55</v>
      </c>
      <c r="F46" s="157" t="s">
        <v>47</v>
      </c>
      <c r="G46" s="157" t="s">
        <v>20</v>
      </c>
      <c r="H46" s="1144">
        <v>64.797499999999999</v>
      </c>
      <c r="I46" s="1000">
        <v>59</v>
      </c>
      <c r="J46" s="999">
        <v>55</v>
      </c>
      <c r="K46" s="998">
        <v>61</v>
      </c>
      <c r="L46" s="207">
        <v>52</v>
      </c>
      <c r="M46" s="207">
        <v>82</v>
      </c>
      <c r="N46" s="826">
        <v>58.7</v>
      </c>
      <c r="O46" s="826">
        <v>52</v>
      </c>
      <c r="P46" s="731">
        <v>54.5</v>
      </c>
      <c r="Q46" s="731">
        <v>56.1</v>
      </c>
      <c r="R46" s="731">
        <v>52.2</v>
      </c>
      <c r="S46" s="731">
        <v>57.6</v>
      </c>
      <c r="T46" s="731">
        <v>55</v>
      </c>
      <c r="U46" s="731">
        <v>49.1</v>
      </c>
      <c r="V46" s="731">
        <v>56.7</v>
      </c>
      <c r="W46" s="731">
        <v>57.8</v>
      </c>
      <c r="X46" s="259"/>
      <c r="Y46" s="259"/>
      <c r="Z46" s="259"/>
      <c r="AA46" s="259"/>
      <c r="AB46" s="259"/>
      <c r="AC46" s="1816" t="s">
        <v>486</v>
      </c>
      <c r="AD46" s="164"/>
    </row>
    <row r="47" spans="1:32" ht="31.5" customHeight="1" thickBot="1">
      <c r="C47" s="23" t="s">
        <v>88</v>
      </c>
      <c r="D47" s="800" t="s">
        <v>120</v>
      </c>
      <c r="E47" s="799" t="s">
        <v>26</v>
      </c>
      <c r="F47" s="996" t="s">
        <v>47</v>
      </c>
      <c r="G47" s="996" t="s">
        <v>27</v>
      </c>
      <c r="H47" s="995"/>
      <c r="I47" s="994">
        <v>0.96399999999999997</v>
      </c>
      <c r="J47" s="994">
        <v>0.96099999999999997</v>
      </c>
      <c r="K47" s="993">
        <v>0.93200000000000005</v>
      </c>
      <c r="L47" s="798">
        <v>0.98799999999999999</v>
      </c>
      <c r="M47" s="798">
        <v>0.9889011599830867</v>
      </c>
      <c r="N47" s="798">
        <v>0.99390000000000001</v>
      </c>
      <c r="O47" s="798">
        <v>0.9</v>
      </c>
      <c r="P47" s="1900">
        <v>0.96709999999999996</v>
      </c>
      <c r="Q47" s="728">
        <v>0.98380000000000001</v>
      </c>
      <c r="R47" s="728">
        <v>0.997</v>
      </c>
      <c r="S47" s="728">
        <v>0.999</v>
      </c>
      <c r="T47" s="728">
        <v>0.94799999999999995</v>
      </c>
      <c r="U47" s="728">
        <v>0.93200000000000005</v>
      </c>
      <c r="V47" s="2006">
        <v>0.95889999999999997</v>
      </c>
      <c r="W47" s="2006">
        <v>0.98199999999999998</v>
      </c>
      <c r="X47" s="210"/>
      <c r="Y47" s="210"/>
      <c r="Z47" s="210"/>
      <c r="AA47" s="735"/>
      <c r="AB47" s="735"/>
      <c r="AC47" s="561"/>
      <c r="AD47" s="217"/>
    </row>
    <row r="48" spans="1:32" s="146" customFormat="1" ht="31.5" customHeight="1" thickBot="1">
      <c r="C48" s="1980" t="s">
        <v>155</v>
      </c>
      <c r="D48" s="1594"/>
      <c r="E48" s="1595" t="s">
        <v>16</v>
      </c>
      <c r="F48" s="1981" t="s">
        <v>16</v>
      </c>
      <c r="G48" s="1981" t="s">
        <v>16</v>
      </c>
      <c r="H48" s="1982"/>
      <c r="I48" s="1982"/>
      <c r="J48" s="1982"/>
      <c r="K48" s="1982"/>
      <c r="L48" s="1453"/>
      <c r="M48" s="1453"/>
      <c r="N48" s="1453"/>
      <c r="O48" s="1453"/>
      <c r="P48" s="1453"/>
      <c r="Q48" s="1453"/>
      <c r="R48" s="1453"/>
      <c r="S48" s="1453"/>
      <c r="T48" s="1453"/>
      <c r="U48" s="1453"/>
      <c r="V48" s="1453"/>
      <c r="W48" s="1453"/>
      <c r="X48" s="1453"/>
      <c r="Y48" s="1453"/>
      <c r="Z48" s="1453"/>
      <c r="AA48" s="1453"/>
      <c r="AB48" s="1453"/>
      <c r="AC48" s="1964"/>
      <c r="AD48" s="1983"/>
    </row>
    <row r="49" spans="3:30" s="10" customFormat="1" ht="26.25" customHeight="1">
      <c r="C49" s="147" t="s">
        <v>425</v>
      </c>
      <c r="D49" s="839"/>
      <c r="E49" s="796" t="s">
        <v>26</v>
      </c>
      <c r="F49" s="199" t="s">
        <v>148</v>
      </c>
      <c r="G49" s="992" t="s">
        <v>27</v>
      </c>
      <c r="H49" s="1984"/>
      <c r="I49" s="1984"/>
      <c r="J49" s="1984"/>
      <c r="K49" s="1985"/>
      <c r="L49" s="186"/>
      <c r="M49" s="186"/>
      <c r="N49" s="513">
        <v>1</v>
      </c>
      <c r="O49" s="1968">
        <v>0.85</v>
      </c>
      <c r="P49" s="1986">
        <v>0.83599999999999997</v>
      </c>
      <c r="Q49" s="2247">
        <v>0.81895550696624564</v>
      </c>
      <c r="R49" s="2247">
        <v>0.82661283938890207</v>
      </c>
      <c r="S49" s="2247">
        <v>0.79754761010802866</v>
      </c>
      <c r="T49" s="2247">
        <v>0.86353185840707969</v>
      </c>
      <c r="U49" s="2247">
        <v>0.82170379083682799</v>
      </c>
      <c r="V49" s="2247">
        <v>0.85176940616556385</v>
      </c>
      <c r="W49" s="2247">
        <v>0.83599999999999997</v>
      </c>
      <c r="X49" s="1987"/>
      <c r="Y49" s="1987"/>
      <c r="Z49" s="1987"/>
      <c r="AA49" s="1987"/>
      <c r="AB49" s="1987"/>
      <c r="AC49" s="1988"/>
      <c r="AD49" s="1567"/>
    </row>
    <row r="50" spans="3:30" ht="31.5" customHeight="1">
      <c r="C50" s="23" t="s">
        <v>260</v>
      </c>
      <c r="D50" s="836"/>
      <c r="E50" s="794" t="s">
        <v>26</v>
      </c>
      <c r="F50" s="205" t="s">
        <v>149</v>
      </c>
      <c r="G50" s="204" t="s">
        <v>27</v>
      </c>
      <c r="H50" s="989"/>
      <c r="I50" s="989"/>
      <c r="J50" s="989"/>
      <c r="K50" s="988"/>
      <c r="L50" s="373"/>
      <c r="M50" s="373"/>
      <c r="N50" s="210"/>
      <c r="O50" s="1965">
        <v>0.83</v>
      </c>
      <c r="P50" s="1901">
        <v>0.82499999999999996</v>
      </c>
      <c r="Q50" s="432">
        <v>0.81781083284243938</v>
      </c>
      <c r="R50" s="432">
        <v>0.82133101836846834</v>
      </c>
      <c r="S50" s="432">
        <v>0.78167018366505714</v>
      </c>
      <c r="T50" s="432">
        <v>0.8446361608416173</v>
      </c>
      <c r="U50" s="432">
        <v>0.81999245609953875</v>
      </c>
      <c r="V50" s="432">
        <v>0.83492941132786502</v>
      </c>
      <c r="W50" s="432">
        <v>0.84299999999999997</v>
      </c>
      <c r="X50" s="1162"/>
      <c r="Y50" s="1162"/>
      <c r="Z50" s="1162"/>
      <c r="AA50" s="1162"/>
      <c r="AB50" s="1162"/>
      <c r="AC50" s="243"/>
      <c r="AD50" s="164"/>
    </row>
    <row r="51" spans="3:30" s="10" customFormat="1" ht="26.25" customHeight="1">
      <c r="C51" s="23" t="s">
        <v>426</v>
      </c>
      <c r="D51" s="861"/>
      <c r="E51" s="801" t="s">
        <v>57</v>
      </c>
      <c r="F51" s="211" t="s">
        <v>148</v>
      </c>
      <c r="G51" s="157" t="s">
        <v>27</v>
      </c>
      <c r="H51" s="1438"/>
      <c r="I51" s="1438"/>
      <c r="J51" s="1438"/>
      <c r="K51" s="1439"/>
      <c r="L51" s="1268"/>
      <c r="M51" s="1268"/>
      <c r="N51" s="1271"/>
      <c r="O51" s="1966">
        <v>800</v>
      </c>
      <c r="P51" s="1467"/>
      <c r="Q51" s="2141"/>
      <c r="R51" s="2141"/>
      <c r="S51" s="2141"/>
      <c r="T51" s="2141"/>
      <c r="U51" s="2141"/>
      <c r="V51" s="2141"/>
      <c r="W51" s="2141"/>
      <c r="X51" s="1467"/>
      <c r="Y51" s="1467"/>
      <c r="Z51" s="1467"/>
      <c r="AA51" s="1467"/>
      <c r="AB51" s="1467"/>
      <c r="AC51" s="1566"/>
      <c r="AD51" s="164"/>
    </row>
    <row r="52" spans="3:30" s="10" customFormat="1" ht="26.25" customHeight="1">
      <c r="C52" s="23" t="s">
        <v>399</v>
      </c>
      <c r="D52" s="836"/>
      <c r="E52" s="794" t="s">
        <v>57</v>
      </c>
      <c r="F52" s="205" t="s">
        <v>148</v>
      </c>
      <c r="G52" s="204" t="s">
        <v>20</v>
      </c>
      <c r="H52" s="989"/>
      <c r="I52" s="989"/>
      <c r="J52" s="989"/>
      <c r="K52" s="988"/>
      <c r="L52" s="373"/>
      <c r="M52" s="373"/>
      <c r="N52" s="210"/>
      <c r="O52" s="1966">
        <v>1.5</v>
      </c>
      <c r="P52" s="2010">
        <v>33.1</v>
      </c>
      <c r="Q52" s="1715">
        <v>18</v>
      </c>
      <c r="R52" s="1715">
        <v>16</v>
      </c>
      <c r="S52" s="1715">
        <v>31</v>
      </c>
      <c r="T52" s="1715">
        <v>13</v>
      </c>
      <c r="U52" s="1715">
        <v>16</v>
      </c>
      <c r="V52" s="1715">
        <v>15</v>
      </c>
      <c r="W52" s="1715">
        <v>18.8</v>
      </c>
      <c r="X52" s="1466"/>
      <c r="Y52" s="1466"/>
      <c r="Z52" s="1466"/>
      <c r="AA52" s="1466"/>
      <c r="AB52" s="1466"/>
      <c r="AC52" s="1566"/>
      <c r="AD52" s="164"/>
    </row>
    <row r="53" spans="3:30" ht="31.5" customHeight="1">
      <c r="C53" s="23" t="s">
        <v>395</v>
      </c>
      <c r="D53" s="836"/>
      <c r="E53" s="794" t="s">
        <v>26</v>
      </c>
      <c r="F53" s="205" t="s">
        <v>216</v>
      </c>
      <c r="G53" s="204" t="s">
        <v>27</v>
      </c>
      <c r="H53" s="989"/>
      <c r="I53" s="989"/>
      <c r="J53" s="989"/>
      <c r="K53" s="988"/>
      <c r="L53" s="373"/>
      <c r="M53" s="373"/>
      <c r="N53" s="210"/>
      <c r="O53" s="1965">
        <v>0.3</v>
      </c>
      <c r="P53" s="1901">
        <v>6.3E-2</v>
      </c>
      <c r="Q53" s="695">
        <v>5.5999999999999994E-2</v>
      </c>
      <c r="R53" s="695">
        <v>6.7000000000000004E-2</v>
      </c>
      <c r="S53" s="695">
        <v>7.2999999999999995E-2</v>
      </c>
      <c r="T53" s="695">
        <v>4.5199999999999997E-2</v>
      </c>
      <c r="U53" s="695">
        <v>8.8000000000000009E-2</v>
      </c>
      <c r="V53" s="695">
        <v>5.4400000000000004E-2</v>
      </c>
      <c r="W53" s="695">
        <v>3.6900000000000002E-2</v>
      </c>
      <c r="X53" s="1162"/>
      <c r="Y53" s="1162"/>
      <c r="Z53" s="1162"/>
      <c r="AA53" s="1162"/>
      <c r="AB53" s="1162"/>
      <c r="AC53" s="1917"/>
      <c r="AD53" s="164"/>
    </row>
    <row r="54" spans="3:30" ht="31.5" customHeight="1">
      <c r="C54" s="1462" t="s">
        <v>398</v>
      </c>
      <c r="D54" s="836"/>
      <c r="E54" s="794" t="s">
        <v>26</v>
      </c>
      <c r="F54" s="205" t="s">
        <v>154</v>
      </c>
      <c r="G54" s="204" t="s">
        <v>27</v>
      </c>
      <c r="H54" s="989"/>
      <c r="I54" s="989"/>
      <c r="J54" s="989"/>
      <c r="K54" s="988"/>
      <c r="L54" s="373"/>
      <c r="M54" s="373"/>
      <c r="N54" s="210"/>
      <c r="O54" s="1965">
        <v>0.98</v>
      </c>
      <c r="P54" s="1901">
        <v>0.97140000000000004</v>
      </c>
      <c r="Q54" s="695">
        <v>0.85</v>
      </c>
      <c r="R54" s="695">
        <v>1</v>
      </c>
      <c r="S54" s="695">
        <v>1</v>
      </c>
      <c r="T54" s="695">
        <v>1</v>
      </c>
      <c r="U54" s="695">
        <v>1</v>
      </c>
      <c r="V54" s="695">
        <v>1</v>
      </c>
      <c r="W54" s="695">
        <v>0.95</v>
      </c>
      <c r="X54" s="1466"/>
      <c r="Y54" s="1466"/>
      <c r="Z54" s="1466"/>
      <c r="AA54" s="1466"/>
      <c r="AB54" s="1466"/>
      <c r="AC54" s="1917"/>
      <c r="AD54" s="164"/>
    </row>
    <row r="55" spans="3:30" ht="31.5" customHeight="1" thickBot="1">
      <c r="C55" s="172" t="s">
        <v>396</v>
      </c>
      <c r="D55" s="1959"/>
      <c r="E55" s="848" t="s">
        <v>26</v>
      </c>
      <c r="F55" s="214" t="s">
        <v>148</v>
      </c>
      <c r="G55" s="213" t="s">
        <v>27</v>
      </c>
      <c r="H55" s="1989"/>
      <c r="I55" s="1989"/>
      <c r="J55" s="1989"/>
      <c r="K55" s="1990"/>
      <c r="L55" s="1991"/>
      <c r="M55" s="1991"/>
      <c r="N55" s="728"/>
      <c r="O55" s="1969">
        <v>1</v>
      </c>
      <c r="P55" s="1992">
        <v>0.97499999999999998</v>
      </c>
      <c r="Q55" s="568">
        <v>0.95</v>
      </c>
      <c r="R55" s="568">
        <v>1</v>
      </c>
      <c r="S55" s="568">
        <v>1</v>
      </c>
      <c r="T55" s="568">
        <v>0.95</v>
      </c>
      <c r="U55" s="568">
        <v>0.95</v>
      </c>
      <c r="V55" s="568">
        <v>1</v>
      </c>
      <c r="W55" s="568">
        <v>0.95</v>
      </c>
      <c r="X55" s="1993"/>
      <c r="Y55" s="1993"/>
      <c r="Z55" s="1993"/>
      <c r="AA55" s="1993"/>
      <c r="AB55" s="1993"/>
      <c r="AC55" s="1994" t="s">
        <v>487</v>
      </c>
      <c r="AD55" s="217"/>
    </row>
    <row r="56" spans="3:30">
      <c r="C56" s="265"/>
      <c r="D56" s="269"/>
      <c r="E56" s="269"/>
      <c r="F56" s="266"/>
      <c r="G56" s="265"/>
      <c r="H56" s="267"/>
      <c r="I56" s="265"/>
      <c r="J56" s="265"/>
      <c r="K56" s="265"/>
      <c r="L56" s="265"/>
      <c r="M56" s="265"/>
      <c r="N56" s="265"/>
      <c r="O56" s="265"/>
      <c r="P56" s="1183"/>
      <c r="Q56" s="265"/>
      <c r="R56" s="265"/>
      <c r="S56" s="265"/>
      <c r="T56" s="265"/>
      <c r="U56" s="265"/>
      <c r="V56" s="265"/>
      <c r="W56" s="265"/>
      <c r="X56" s="265"/>
      <c r="Y56" s="268"/>
      <c r="Z56" s="265"/>
      <c r="AA56" s="265"/>
      <c r="AB56" s="265"/>
      <c r="AC56" s="265"/>
      <c r="AD56" s="265"/>
    </row>
    <row r="57" spans="3:30" ht="21" customHeight="1">
      <c r="C57" s="265"/>
      <c r="D57" s="269"/>
      <c r="E57" s="269"/>
      <c r="F57" s="266"/>
      <c r="G57" s="265"/>
      <c r="H57" s="267"/>
      <c r="I57" s="265"/>
      <c r="J57" s="265"/>
      <c r="K57" s="265"/>
      <c r="L57" s="265"/>
      <c r="M57" s="265"/>
      <c r="N57" s="265"/>
      <c r="O57" s="265"/>
      <c r="P57" s="1184"/>
      <c r="Q57" s="265"/>
      <c r="R57" s="265"/>
      <c r="S57" s="265"/>
      <c r="T57" s="265"/>
      <c r="U57" s="265"/>
      <c r="V57" s="265"/>
      <c r="W57" s="265"/>
      <c r="X57" s="265"/>
      <c r="Y57" s="265"/>
      <c r="Z57" s="265"/>
      <c r="AA57" s="265"/>
      <c r="AB57" s="265"/>
      <c r="AC57" s="265"/>
    </row>
    <row r="58" spans="3:30" s="26" customFormat="1" ht="18.75" customHeight="1">
      <c r="C58" s="269"/>
      <c r="D58" s="269"/>
      <c r="E58" s="269"/>
      <c r="F58" s="266"/>
      <c r="G58" s="269"/>
      <c r="H58" s="270"/>
      <c r="I58" s="269"/>
      <c r="J58" s="269"/>
      <c r="K58" s="269"/>
      <c r="L58" s="269"/>
      <c r="M58" s="269"/>
      <c r="N58" s="269"/>
      <c r="O58" s="269"/>
      <c r="P58" s="269"/>
      <c r="Q58" s="269"/>
      <c r="R58" s="269"/>
      <c r="S58" s="269"/>
      <c r="T58" s="269"/>
      <c r="U58" s="269"/>
      <c r="V58" s="269"/>
      <c r="W58" s="269"/>
      <c r="X58" s="269"/>
      <c r="Y58" s="269"/>
      <c r="Z58" s="269"/>
      <c r="AA58" s="269"/>
      <c r="AB58" s="269"/>
      <c r="AC58" s="269"/>
      <c r="AD58" s="26">
        <v>92000000</v>
      </c>
    </row>
    <row r="59" spans="3:30" s="26" customFormat="1" ht="22.5" customHeight="1" thickBot="1">
      <c r="C59" s="269"/>
      <c r="D59" s="269"/>
      <c r="E59" s="269"/>
      <c r="F59" s="266"/>
      <c r="G59" s="269"/>
      <c r="H59" s="270"/>
      <c r="I59" s="269"/>
      <c r="J59" s="269"/>
      <c r="K59" s="269"/>
      <c r="L59" s="269"/>
      <c r="M59" s="269"/>
      <c r="P59" s="1814"/>
      <c r="Q59" s="1813"/>
      <c r="R59" s="1813"/>
      <c r="S59" s="1813"/>
      <c r="T59" s="1813"/>
      <c r="U59" s="1812"/>
      <c r="W59" s="269"/>
      <c r="X59" s="269"/>
      <c r="Y59" s="269"/>
      <c r="Z59" s="269"/>
      <c r="AA59" s="269"/>
      <c r="AB59" s="269"/>
      <c r="AC59" s="269"/>
      <c r="AD59" s="26">
        <v>85000000</v>
      </c>
    </row>
    <row r="60" spans="3:30" s="26" customFormat="1" ht="22.5" customHeight="1" thickBot="1">
      <c r="C60" s="269"/>
      <c r="D60" s="269"/>
      <c r="E60" s="269"/>
      <c r="F60" s="266"/>
      <c r="G60" s="269"/>
      <c r="H60" s="270"/>
      <c r="I60" s="269"/>
      <c r="J60" s="269"/>
      <c r="K60" s="269"/>
      <c r="L60" s="269"/>
      <c r="M60" s="269"/>
      <c r="N60" s="269"/>
      <c r="O60" s="269"/>
      <c r="P60" s="1811"/>
      <c r="Q60" s="1809"/>
      <c r="R60" s="1810"/>
      <c r="S60" s="1809"/>
      <c r="T60" s="1810"/>
      <c r="U60" s="1809"/>
      <c r="W60" s="269"/>
      <c r="X60" s="269"/>
      <c r="Y60" s="269"/>
      <c r="Z60" s="269"/>
      <c r="AA60" s="2829"/>
      <c r="AB60" s="2829"/>
      <c r="AC60" s="1788"/>
      <c r="AD60" s="26">
        <v>81000000</v>
      </c>
    </row>
    <row r="61" spans="3:30" ht="22.5" customHeight="1" thickBot="1">
      <c r="C61" s="265"/>
      <c r="D61" s="269"/>
      <c r="E61" s="269"/>
      <c r="F61" s="266"/>
      <c r="G61" s="265"/>
      <c r="H61" s="267"/>
      <c r="I61" s="265"/>
      <c r="J61" s="265"/>
      <c r="K61" s="265"/>
      <c r="L61" s="265"/>
      <c r="M61" s="265"/>
      <c r="N61" s="265"/>
      <c r="O61" s="265"/>
      <c r="P61" s="1811"/>
      <c r="Q61" s="1809"/>
      <c r="R61" s="1810"/>
      <c r="S61" s="1809"/>
      <c r="T61" s="1810"/>
      <c r="U61" s="1809"/>
      <c r="W61" s="265"/>
      <c r="X61" s="265"/>
      <c r="Y61" s="265"/>
      <c r="Z61" s="265"/>
      <c r="AA61" s="265"/>
      <c r="AB61" s="269"/>
      <c r="AC61" s="269"/>
      <c r="AD61" s="452">
        <v>54000000</v>
      </c>
    </row>
    <row r="62" spans="3:30" ht="18" thickBot="1">
      <c r="C62" s="265"/>
      <c r="D62" s="269"/>
      <c r="E62" s="269"/>
      <c r="F62" s="266"/>
      <c r="G62" s="265"/>
      <c r="H62" s="267"/>
      <c r="I62" s="265"/>
      <c r="J62" s="265"/>
      <c r="K62" s="265"/>
      <c r="L62" s="265"/>
      <c r="M62" s="265"/>
      <c r="N62" s="265"/>
      <c r="O62" s="265"/>
      <c r="P62" s="1811"/>
      <c r="Q62" s="1809"/>
      <c r="R62" s="1810"/>
      <c r="S62" s="1809"/>
      <c r="T62" s="1810"/>
      <c r="U62" s="1809"/>
      <c r="W62" s="265"/>
      <c r="X62" s="265"/>
      <c r="Y62" s="265"/>
      <c r="Z62" s="265"/>
      <c r="AA62" s="265"/>
      <c r="AB62" s="265"/>
      <c r="AC62" s="265"/>
      <c r="AD62" s="272">
        <f>AD61/AD60</f>
        <v>0.66666666666666663</v>
      </c>
    </row>
    <row r="63" spans="3:30" ht="18" thickBot="1">
      <c r="C63" s="265"/>
      <c r="D63" s="269"/>
      <c r="E63" s="269"/>
      <c r="F63" s="266"/>
      <c r="G63" s="265"/>
      <c r="H63" s="267"/>
      <c r="I63" s="265"/>
      <c r="J63" s="265"/>
      <c r="K63" s="265"/>
      <c r="L63" s="265"/>
      <c r="M63" s="265"/>
      <c r="N63" s="265"/>
      <c r="O63" s="265"/>
      <c r="P63" s="1811"/>
      <c r="Q63" s="1809"/>
      <c r="R63" s="1810"/>
      <c r="S63" s="1809"/>
      <c r="T63" s="1810"/>
      <c r="U63" s="1809"/>
      <c r="W63" s="265"/>
      <c r="X63" s="265"/>
      <c r="Y63" s="265"/>
      <c r="Z63" s="265"/>
      <c r="AA63" s="265"/>
      <c r="AB63" s="265"/>
      <c r="AC63" s="265"/>
    </row>
    <row r="64" spans="3:30">
      <c r="C64" s="265"/>
      <c r="D64" s="269"/>
      <c r="E64" s="269"/>
      <c r="F64" s="266"/>
      <c r="G64" s="265"/>
      <c r="H64" s="267"/>
      <c r="I64" s="265"/>
      <c r="J64" s="265"/>
      <c r="K64" s="265"/>
      <c r="L64" s="265"/>
      <c r="M64" s="265"/>
      <c r="N64" s="265"/>
      <c r="O64" s="265"/>
      <c r="P64" s="273"/>
      <c r="Q64" s="265"/>
      <c r="R64" s="265"/>
      <c r="S64" s="265"/>
      <c r="T64" s="265"/>
      <c r="U64" s="265"/>
      <c r="V64" s="265"/>
      <c r="W64" s="265"/>
      <c r="X64" s="265"/>
      <c r="Y64" s="265"/>
      <c r="Z64" s="265"/>
      <c r="AA64" s="265"/>
      <c r="AB64" s="265"/>
      <c r="AC64" s="265"/>
    </row>
    <row r="65" spans="3:29">
      <c r="C65" s="265"/>
      <c r="D65" s="269"/>
      <c r="E65" s="269"/>
      <c r="F65" s="266"/>
      <c r="G65" s="265"/>
      <c r="H65" s="267"/>
      <c r="I65" s="265"/>
      <c r="J65" s="265"/>
      <c r="K65" s="265"/>
      <c r="L65" s="265"/>
      <c r="M65" s="265"/>
      <c r="N65" s="265"/>
      <c r="O65" s="265"/>
      <c r="P65" s="265"/>
      <c r="Q65" s="265"/>
      <c r="R65" s="265"/>
      <c r="S65" s="265"/>
      <c r="T65" s="265"/>
      <c r="U65" s="265"/>
      <c r="V65" s="265"/>
      <c r="W65" s="265"/>
      <c r="X65" s="265"/>
      <c r="Y65" s="265"/>
      <c r="Z65" s="265"/>
      <c r="AA65" s="265"/>
      <c r="AB65" s="265"/>
      <c r="AC65" s="265"/>
    </row>
    <row r="66" spans="3:29">
      <c r="C66" s="265"/>
      <c r="D66" s="269"/>
      <c r="E66" s="269"/>
      <c r="F66" s="266"/>
      <c r="G66" s="265"/>
      <c r="H66" s="267"/>
      <c r="I66" s="265"/>
      <c r="J66" s="265"/>
      <c r="K66" s="265"/>
      <c r="L66" s="265"/>
      <c r="M66" s="265"/>
      <c r="N66" s="265"/>
      <c r="O66" s="265"/>
      <c r="P66" s="265"/>
      <c r="Q66" s="265"/>
      <c r="R66" s="274"/>
      <c r="S66" s="265"/>
      <c r="T66" s="265"/>
      <c r="U66" s="265"/>
      <c r="V66" s="275"/>
      <c r="W66" s="265"/>
      <c r="X66" s="265"/>
      <c r="Y66" s="265"/>
      <c r="Z66" s="265"/>
      <c r="AA66" s="265"/>
      <c r="AB66" s="265"/>
      <c r="AC66" s="265"/>
    </row>
    <row r="67" spans="3:29" ht="15">
      <c r="C67" s="265"/>
      <c r="D67" s="269"/>
      <c r="E67" s="269"/>
      <c r="F67" s="265"/>
      <c r="G67" s="265"/>
      <c r="H67" s="265"/>
      <c r="I67" s="265"/>
      <c r="J67" s="265"/>
      <c r="K67" s="265"/>
      <c r="L67" s="265"/>
      <c r="M67" s="265"/>
      <c r="N67" s="606"/>
      <c r="O67" s="606"/>
      <c r="P67" s="606"/>
      <c r="Q67" s="606"/>
      <c r="R67" s="606"/>
      <c r="S67" s="606"/>
      <c r="T67" s="606"/>
      <c r="U67" s="606"/>
      <c r="V67" s="606"/>
      <c r="W67" s="606"/>
      <c r="X67" s="606"/>
      <c r="Y67" s="606"/>
      <c r="Z67" s="606"/>
      <c r="AA67" s="265"/>
      <c r="AB67" s="265"/>
      <c r="AC67" s="265"/>
    </row>
    <row r="68" spans="3:29" ht="15">
      <c r="C68" s="265"/>
      <c r="D68" s="269"/>
      <c r="E68" s="269"/>
      <c r="F68" s="265"/>
      <c r="G68" s="265"/>
      <c r="H68" s="265"/>
      <c r="I68" s="265"/>
      <c r="J68" s="265"/>
      <c r="K68" s="265"/>
      <c r="L68" s="265"/>
      <c r="M68" s="265"/>
      <c r="N68" s="606"/>
      <c r="O68" s="606"/>
      <c r="P68" s="606"/>
      <c r="Q68" s="606"/>
      <c r="R68" s="606">
        <v>1000</v>
      </c>
      <c r="S68" s="606"/>
      <c r="T68" s="606"/>
      <c r="U68" s="606"/>
      <c r="V68" s="606"/>
      <c r="W68" s="606"/>
      <c r="X68" s="606"/>
      <c r="Y68" s="606"/>
      <c r="Z68" s="606"/>
      <c r="AA68" s="265"/>
      <c r="AB68" s="265"/>
      <c r="AC68" s="265"/>
    </row>
    <row r="69" spans="3:29" ht="15">
      <c r="C69" s="265"/>
      <c r="D69" s="269"/>
      <c r="E69" s="269"/>
      <c r="F69" s="265"/>
      <c r="G69" s="265"/>
      <c r="H69" s="265"/>
      <c r="I69" s="265"/>
      <c r="J69" s="265"/>
      <c r="K69" s="265"/>
      <c r="L69" s="265"/>
      <c r="M69" s="265"/>
      <c r="N69" s="606"/>
      <c r="O69" s="606"/>
      <c r="P69" s="606"/>
      <c r="Q69" s="606"/>
      <c r="R69" s="606"/>
      <c r="S69" s="606"/>
      <c r="T69" s="606"/>
      <c r="U69" s="606"/>
      <c r="V69" s="606"/>
      <c r="W69" s="606"/>
      <c r="X69" s="606"/>
      <c r="Y69" s="606"/>
      <c r="Z69" s="606"/>
      <c r="AA69" s="265"/>
      <c r="AB69" s="265"/>
      <c r="AC69" s="265"/>
    </row>
    <row r="70" spans="3:29">
      <c r="C70" s="265"/>
      <c r="D70" s="269"/>
      <c r="E70" s="269"/>
      <c r="F70" s="266"/>
      <c r="G70" s="265"/>
      <c r="H70" s="267"/>
      <c r="I70" s="265"/>
      <c r="J70" s="265"/>
      <c r="K70" s="265"/>
      <c r="L70" s="265"/>
      <c r="M70" s="265"/>
      <c r="N70" s="265"/>
      <c r="O70" s="265"/>
      <c r="P70" s="265"/>
      <c r="Q70" s="265"/>
      <c r="R70" s="265"/>
      <c r="S70" s="265"/>
      <c r="T70" s="265"/>
      <c r="U70" s="265"/>
      <c r="V70" s="265"/>
      <c r="W70" s="265"/>
      <c r="X70" s="265"/>
      <c r="Y70" s="265"/>
      <c r="Z70" s="265"/>
      <c r="AA70" s="265"/>
      <c r="AB70" s="265"/>
      <c r="AC70" s="265"/>
    </row>
    <row r="71" spans="3:29">
      <c r="C71" s="265"/>
      <c r="D71" s="269"/>
      <c r="E71" s="269"/>
      <c r="F71" s="266"/>
      <c r="G71" s="265"/>
      <c r="H71" s="267"/>
      <c r="I71" s="265"/>
      <c r="J71" s="265"/>
      <c r="K71" s="265">
        <v>100</v>
      </c>
      <c r="L71" s="265"/>
      <c r="M71" s="265"/>
      <c r="N71" s="265"/>
      <c r="O71" s="265"/>
      <c r="P71" s="265"/>
      <c r="Q71" s="265"/>
      <c r="R71" s="265"/>
      <c r="S71" s="265"/>
      <c r="T71" s="265"/>
      <c r="U71" s="265"/>
      <c r="V71" s="265"/>
      <c r="W71" s="265"/>
      <c r="X71" s="265"/>
      <c r="Y71" s="265"/>
      <c r="Z71" s="265"/>
      <c r="AA71" s="265"/>
      <c r="AB71" s="265"/>
      <c r="AC71" s="265"/>
    </row>
    <row r="72" spans="3:29">
      <c r="C72" s="265"/>
      <c r="D72" s="269"/>
      <c r="E72" s="269"/>
      <c r="F72" s="266"/>
      <c r="G72" s="265"/>
      <c r="H72" s="267"/>
      <c r="I72" s="265"/>
      <c r="J72" s="265"/>
      <c r="K72" s="265"/>
      <c r="L72" s="265"/>
      <c r="M72" s="265"/>
      <c r="N72" s="265"/>
      <c r="O72" s="265"/>
      <c r="P72" s="265"/>
      <c r="Q72" s="265"/>
      <c r="R72" s="265"/>
      <c r="S72" s="265"/>
      <c r="T72" s="265"/>
      <c r="U72" s="265"/>
      <c r="V72" s="265"/>
      <c r="W72" s="265"/>
      <c r="X72" s="276"/>
      <c r="Y72" s="265"/>
      <c r="Z72" s="265"/>
      <c r="AA72" s="265"/>
      <c r="AB72" s="265"/>
      <c r="AC72" s="265"/>
    </row>
    <row r="73" spans="3:29">
      <c r="C73" s="265"/>
      <c r="D73" s="269"/>
      <c r="E73" s="269"/>
      <c r="F73" s="266"/>
      <c r="G73" s="265"/>
      <c r="H73" s="267"/>
      <c r="I73" s="265"/>
      <c r="J73" s="265"/>
      <c r="K73" s="265"/>
      <c r="L73" s="265"/>
      <c r="M73" s="265"/>
      <c r="N73" s="265"/>
      <c r="O73" s="265"/>
      <c r="P73" s="265"/>
      <c r="Q73" s="265"/>
      <c r="R73" s="265"/>
      <c r="S73" s="265"/>
      <c r="T73" s="265"/>
      <c r="U73" s="265"/>
      <c r="V73" s="265"/>
      <c r="W73" s="265"/>
      <c r="X73" s="265"/>
      <c r="Y73" s="265"/>
      <c r="Z73" s="265"/>
      <c r="AA73" s="265"/>
      <c r="AB73" s="265"/>
      <c r="AC73" s="265"/>
    </row>
    <row r="76" spans="3:29">
      <c r="X76" s="279"/>
      <c r="Y76" s="27"/>
    </row>
    <row r="80" spans="3:29">
      <c r="N80" s="2830"/>
      <c r="O80" s="2830"/>
      <c r="P80" s="2830"/>
      <c r="Q80" s="2830"/>
      <c r="R80" s="2830"/>
    </row>
    <row r="153" spans="3:30" s="252" customFormat="1" ht="20.100000000000001" customHeight="1">
      <c r="C153" s="2" t="str">
        <f>C3</f>
        <v>KEY PERFORMANCE INDICATOR</v>
      </c>
      <c r="D153" s="1499"/>
      <c r="E153" s="1513" t="s">
        <v>1</v>
      </c>
      <c r="F153" s="281" t="s">
        <v>2</v>
      </c>
      <c r="G153" s="4">
        <v>0</v>
      </c>
      <c r="H153" s="3" t="str">
        <f t="shared" ref="H153:N154" si="0">H3</f>
        <v>Act '09</v>
      </c>
      <c r="I153" s="3" t="str">
        <f t="shared" si="0"/>
        <v>Act '10</v>
      </c>
      <c r="J153" s="4" t="str">
        <f t="shared" si="0"/>
        <v>Act '11</v>
      </c>
      <c r="K153" s="4" t="str">
        <f t="shared" si="0"/>
        <v>Act '12</v>
      </c>
      <c r="L153" s="4" t="str">
        <f t="shared" si="0"/>
        <v>Act '13</v>
      </c>
      <c r="M153" s="4" t="str">
        <f t="shared" si="0"/>
        <v>Act '14</v>
      </c>
      <c r="N153" s="2" t="str">
        <f t="shared" si="0"/>
        <v>Act '15</v>
      </c>
      <c r="O153" s="1316"/>
      <c r="P153" s="282" t="str">
        <f t="shared" ref="P153:AB153" si="1">P3</f>
        <v>YTD '16</v>
      </c>
      <c r="Q153" s="280" t="str">
        <f t="shared" si="1"/>
        <v>Jan</v>
      </c>
      <c r="R153" s="3" t="str">
        <f t="shared" si="1"/>
        <v>Feb</v>
      </c>
      <c r="S153" s="3" t="str">
        <f t="shared" si="1"/>
        <v>Mar</v>
      </c>
      <c r="T153" s="3" t="str">
        <f t="shared" si="1"/>
        <v>Apr</v>
      </c>
      <c r="U153" s="3" t="str">
        <f t="shared" si="1"/>
        <v>May</v>
      </c>
      <c r="V153" s="3" t="str">
        <f t="shared" si="1"/>
        <v>Jun</v>
      </c>
      <c r="W153" s="3" t="str">
        <f t="shared" si="1"/>
        <v>Jul</v>
      </c>
      <c r="X153" s="3" t="str">
        <f t="shared" si="1"/>
        <v>Aug</v>
      </c>
      <c r="Y153" s="3" t="str">
        <f t="shared" si="1"/>
        <v>Sep</v>
      </c>
      <c r="Z153" s="3" t="str">
        <f t="shared" si="1"/>
        <v>Oct</v>
      </c>
      <c r="AA153" s="3" t="str">
        <f t="shared" si="1"/>
        <v>Nov</v>
      </c>
      <c r="AB153" s="4" t="str">
        <f t="shared" si="1"/>
        <v>Dec</v>
      </c>
      <c r="AC153" s="4"/>
      <c r="AD153" s="4"/>
    </row>
    <row r="154" spans="3:30" s="252" customFormat="1" ht="20.100000000000001" customHeight="1">
      <c r="C154" s="283" t="str">
        <f>C4</f>
        <v>SAFETY, HEALTH AND ENVIRONMENT</v>
      </c>
      <c r="D154" s="1500"/>
      <c r="E154" s="1514" t="s">
        <v>16</v>
      </c>
      <c r="F154" s="286" t="s">
        <v>16</v>
      </c>
      <c r="G154" s="287" t="s">
        <v>16</v>
      </c>
      <c r="H154" s="1808">
        <f t="shared" si="0"/>
        <v>0</v>
      </c>
      <c r="I154" s="5">
        <f t="shared" si="0"/>
        <v>0</v>
      </c>
      <c r="J154" s="6">
        <f t="shared" si="0"/>
        <v>0</v>
      </c>
      <c r="K154" s="6">
        <f t="shared" si="0"/>
        <v>0</v>
      </c>
      <c r="L154" s="6">
        <f t="shared" si="0"/>
        <v>0</v>
      </c>
      <c r="M154" s="6">
        <f t="shared" si="0"/>
        <v>0</v>
      </c>
      <c r="N154" s="288">
        <f t="shared" si="0"/>
        <v>0</v>
      </c>
      <c r="O154" s="1317"/>
      <c r="P154" s="289">
        <f t="shared" ref="P154:AB154" si="2">P4</f>
        <v>0</v>
      </c>
      <c r="Q154" s="290">
        <f t="shared" si="2"/>
        <v>0</v>
      </c>
      <c r="R154" s="5">
        <f t="shared" si="2"/>
        <v>0</v>
      </c>
      <c r="S154" s="5">
        <f t="shared" si="2"/>
        <v>0</v>
      </c>
      <c r="T154" s="5">
        <f t="shared" si="2"/>
        <v>0</v>
      </c>
      <c r="U154" s="5">
        <f t="shared" si="2"/>
        <v>0</v>
      </c>
      <c r="V154" s="5">
        <f t="shared" si="2"/>
        <v>0</v>
      </c>
      <c r="W154" s="5">
        <f t="shared" si="2"/>
        <v>0</v>
      </c>
      <c r="X154" s="5">
        <f t="shared" si="2"/>
        <v>0</v>
      </c>
      <c r="Y154" s="5">
        <f t="shared" si="2"/>
        <v>0</v>
      </c>
      <c r="Z154" s="5">
        <f t="shared" si="2"/>
        <v>0</v>
      </c>
      <c r="AA154" s="5">
        <f t="shared" si="2"/>
        <v>0</v>
      </c>
      <c r="AB154" s="6">
        <f t="shared" si="2"/>
        <v>0</v>
      </c>
      <c r="AC154" s="6"/>
      <c r="AD154" s="6"/>
    </row>
    <row r="155" spans="3:30" s="10" customFormat="1" ht="20.100000000000001" customHeight="1">
      <c r="C155" s="7" t="str">
        <f t="shared" ref="C155:C163" si="3">C5&amp;" Target"</f>
        <v>Lost Time Injury frequency rate Target</v>
      </c>
      <c r="D155" s="1501"/>
      <c r="E155" s="1515" t="str">
        <f t="shared" ref="E155:G161" si="4">E5</f>
        <v>LTIFR</v>
      </c>
      <c r="F155" s="8" t="str">
        <f t="shared" si="4"/>
        <v>SHE</v>
      </c>
      <c r="G155" s="8" t="str">
        <f t="shared" si="4"/>
        <v>&lt;</v>
      </c>
      <c r="H155" s="291">
        <f t="shared" ref="H155:N163" si="5">$N5</f>
        <v>0</v>
      </c>
      <c r="I155" s="291">
        <f t="shared" si="5"/>
        <v>0</v>
      </c>
      <c r="J155" s="292">
        <f t="shared" si="5"/>
        <v>0</v>
      </c>
      <c r="K155" s="292">
        <f t="shared" si="5"/>
        <v>0</v>
      </c>
      <c r="L155" s="292">
        <f t="shared" si="5"/>
        <v>0</v>
      </c>
      <c r="M155" s="292">
        <f t="shared" si="5"/>
        <v>0</v>
      </c>
      <c r="N155" s="293">
        <f t="shared" si="5"/>
        <v>0</v>
      </c>
      <c r="O155" s="1329"/>
      <c r="P155" s="294">
        <f t="shared" ref="P155:AB155" si="6">$N5</f>
        <v>0</v>
      </c>
      <c r="Q155" s="30">
        <f t="shared" si="6"/>
        <v>0</v>
      </c>
      <c r="R155" s="28">
        <f t="shared" si="6"/>
        <v>0</v>
      </c>
      <c r="S155" s="28">
        <f t="shared" si="6"/>
        <v>0</v>
      </c>
      <c r="T155" s="28">
        <f t="shared" si="6"/>
        <v>0</v>
      </c>
      <c r="U155" s="28">
        <f t="shared" si="6"/>
        <v>0</v>
      </c>
      <c r="V155" s="28">
        <f t="shared" si="6"/>
        <v>0</v>
      </c>
      <c r="W155" s="28">
        <f t="shared" si="6"/>
        <v>0</v>
      </c>
      <c r="X155" s="28">
        <f t="shared" si="6"/>
        <v>0</v>
      </c>
      <c r="Y155" s="28">
        <f t="shared" si="6"/>
        <v>0</v>
      </c>
      <c r="Z155" s="295">
        <f t="shared" si="6"/>
        <v>0</v>
      </c>
      <c r="AA155" s="295">
        <f t="shared" si="6"/>
        <v>0</v>
      </c>
      <c r="AB155" s="9">
        <f t="shared" si="6"/>
        <v>0</v>
      </c>
      <c r="AC155" s="9"/>
      <c r="AD155" s="9"/>
    </row>
    <row r="156" spans="3:30" s="10" customFormat="1" ht="20.100000000000001" customHeight="1">
      <c r="C156" s="7" t="str">
        <f t="shared" si="3"/>
        <v>Recordable Injury frequency rate Target</v>
      </c>
      <c r="D156" s="1501"/>
      <c r="E156" s="1515" t="str">
        <f t="shared" si="4"/>
        <v>RIFR</v>
      </c>
      <c r="F156" s="296" t="str">
        <f t="shared" si="4"/>
        <v>SHE</v>
      </c>
      <c r="G156" s="297" t="str">
        <f t="shared" si="4"/>
        <v>&lt;</v>
      </c>
      <c r="H156" s="1800">
        <f t="shared" si="5"/>
        <v>0</v>
      </c>
      <c r="I156" s="291">
        <f t="shared" si="5"/>
        <v>0</v>
      </c>
      <c r="J156" s="292">
        <f t="shared" si="5"/>
        <v>0</v>
      </c>
      <c r="K156" s="292">
        <f t="shared" si="5"/>
        <v>0</v>
      </c>
      <c r="L156" s="292">
        <f t="shared" si="5"/>
        <v>0</v>
      </c>
      <c r="M156" s="292">
        <f t="shared" si="5"/>
        <v>0</v>
      </c>
      <c r="N156" s="293">
        <f t="shared" si="5"/>
        <v>0</v>
      </c>
      <c r="O156" s="1329"/>
      <c r="P156" s="294">
        <f t="shared" ref="P156:AB156" si="7">$N6</f>
        <v>0</v>
      </c>
      <c r="Q156" s="30">
        <f t="shared" si="7"/>
        <v>0</v>
      </c>
      <c r="R156" s="28">
        <f t="shared" si="7"/>
        <v>0</v>
      </c>
      <c r="S156" s="28">
        <f t="shared" si="7"/>
        <v>0</v>
      </c>
      <c r="T156" s="28">
        <f t="shared" si="7"/>
        <v>0</v>
      </c>
      <c r="U156" s="28">
        <f t="shared" si="7"/>
        <v>0</v>
      </c>
      <c r="V156" s="28">
        <f t="shared" si="7"/>
        <v>0</v>
      </c>
      <c r="W156" s="28">
        <f t="shared" si="7"/>
        <v>0</v>
      </c>
      <c r="X156" s="28">
        <f t="shared" si="7"/>
        <v>0</v>
      </c>
      <c r="Y156" s="28">
        <f t="shared" si="7"/>
        <v>0</v>
      </c>
      <c r="Z156" s="295">
        <f t="shared" si="7"/>
        <v>0</v>
      </c>
      <c r="AA156" s="295">
        <f t="shared" si="7"/>
        <v>0</v>
      </c>
      <c r="AB156" s="9">
        <f t="shared" si="7"/>
        <v>0</v>
      </c>
      <c r="AC156" s="9"/>
      <c r="AD156" s="9"/>
    </row>
    <row r="157" spans="3:30" s="10" customFormat="1" ht="20.100000000000001" customHeight="1">
      <c r="C157" s="7" t="str">
        <f t="shared" si="3"/>
        <v>Energy Consumption / ton of production Target</v>
      </c>
      <c r="D157" s="1501"/>
      <c r="E157" s="1515" t="str">
        <f t="shared" si="4"/>
        <v>GJ/T</v>
      </c>
      <c r="F157" s="296" t="str">
        <f t="shared" si="4"/>
        <v>SHE</v>
      </c>
      <c r="G157" s="297" t="str">
        <f t="shared" si="4"/>
        <v>&lt;</v>
      </c>
      <c r="H157" s="291">
        <f t="shared" si="5"/>
        <v>3.52</v>
      </c>
      <c r="I157" s="291">
        <f t="shared" si="5"/>
        <v>3.52</v>
      </c>
      <c r="J157" s="292">
        <f t="shared" si="5"/>
        <v>3.52</v>
      </c>
      <c r="K157" s="292">
        <f t="shared" si="5"/>
        <v>3.52</v>
      </c>
      <c r="L157" s="292">
        <f t="shared" si="5"/>
        <v>3.52</v>
      </c>
      <c r="M157" s="292">
        <f t="shared" si="5"/>
        <v>3.52</v>
      </c>
      <c r="N157" s="293">
        <f t="shared" si="5"/>
        <v>3.52</v>
      </c>
      <c r="O157" s="1329"/>
      <c r="P157" s="294">
        <f t="shared" ref="P157:AB157" si="8">$N7</f>
        <v>3.52</v>
      </c>
      <c r="Q157" s="30">
        <f t="shared" si="8"/>
        <v>3.52</v>
      </c>
      <c r="R157" s="28">
        <f t="shared" si="8"/>
        <v>3.52</v>
      </c>
      <c r="S157" s="28">
        <f t="shared" si="8"/>
        <v>3.52</v>
      </c>
      <c r="T157" s="28">
        <f t="shared" si="8"/>
        <v>3.52</v>
      </c>
      <c r="U157" s="28">
        <f t="shared" si="8"/>
        <v>3.52</v>
      </c>
      <c r="V157" s="28">
        <f t="shared" si="8"/>
        <v>3.52</v>
      </c>
      <c r="W157" s="28">
        <f t="shared" si="8"/>
        <v>3.52</v>
      </c>
      <c r="X157" s="28">
        <f t="shared" si="8"/>
        <v>3.52</v>
      </c>
      <c r="Y157" s="28">
        <f t="shared" si="8"/>
        <v>3.52</v>
      </c>
      <c r="Z157" s="295">
        <f t="shared" si="8"/>
        <v>3.52</v>
      </c>
      <c r="AA157" s="295">
        <f t="shared" si="8"/>
        <v>3.52</v>
      </c>
      <c r="AB157" s="9">
        <f t="shared" si="8"/>
        <v>3.52</v>
      </c>
      <c r="AC157" s="9"/>
      <c r="AD157" s="9"/>
    </row>
    <row r="158" spans="3:30" s="10" customFormat="1" ht="20.100000000000001" customHeight="1">
      <c r="C158" s="7" t="str">
        <f t="shared" si="3"/>
        <v>Water Withdrawal / ton of production  Target</v>
      </c>
      <c r="D158" s="1501"/>
      <c r="E158" s="1515" t="str">
        <f t="shared" si="4"/>
        <v>M3/T</v>
      </c>
      <c r="F158" s="296" t="str">
        <f t="shared" si="4"/>
        <v>SHE</v>
      </c>
      <c r="G158" s="297" t="str">
        <f t="shared" si="4"/>
        <v>&lt;</v>
      </c>
      <c r="H158" s="1800">
        <f t="shared" si="5"/>
        <v>3.35</v>
      </c>
      <c r="I158" s="291">
        <f t="shared" si="5"/>
        <v>3.35</v>
      </c>
      <c r="J158" s="292">
        <f t="shared" si="5"/>
        <v>3.35</v>
      </c>
      <c r="K158" s="292">
        <f t="shared" si="5"/>
        <v>3.35</v>
      </c>
      <c r="L158" s="292">
        <f t="shared" si="5"/>
        <v>3.35</v>
      </c>
      <c r="M158" s="292">
        <f t="shared" si="5"/>
        <v>3.35</v>
      </c>
      <c r="N158" s="293">
        <f t="shared" si="5"/>
        <v>3.35</v>
      </c>
      <c r="O158" s="1329"/>
      <c r="P158" s="294">
        <f t="shared" ref="P158:AB158" si="9">$N8</f>
        <v>3.35</v>
      </c>
      <c r="Q158" s="30">
        <f t="shared" si="9"/>
        <v>3.35</v>
      </c>
      <c r="R158" s="28">
        <f t="shared" si="9"/>
        <v>3.35</v>
      </c>
      <c r="S158" s="28">
        <f t="shared" si="9"/>
        <v>3.35</v>
      </c>
      <c r="T158" s="28">
        <f t="shared" si="9"/>
        <v>3.35</v>
      </c>
      <c r="U158" s="28">
        <f t="shared" si="9"/>
        <v>3.35</v>
      </c>
      <c r="V158" s="28">
        <f t="shared" si="9"/>
        <v>3.35</v>
      </c>
      <c r="W158" s="28">
        <f t="shared" si="9"/>
        <v>3.35</v>
      </c>
      <c r="X158" s="28">
        <f t="shared" si="9"/>
        <v>3.35</v>
      </c>
      <c r="Y158" s="28">
        <f t="shared" si="9"/>
        <v>3.35</v>
      </c>
      <c r="Z158" s="295">
        <f t="shared" si="9"/>
        <v>3.35</v>
      </c>
      <c r="AA158" s="295">
        <f t="shared" si="9"/>
        <v>3.35</v>
      </c>
      <c r="AB158" s="9">
        <f t="shared" si="9"/>
        <v>3.35</v>
      </c>
      <c r="AC158" s="9"/>
      <c r="AD158" s="9"/>
    </row>
    <row r="159" spans="3:30" s="10" customFormat="1" ht="20.100000000000001" customHeight="1">
      <c r="C159" s="7" t="str">
        <f t="shared" si="3"/>
        <v>Behavioural Feedback Session Target</v>
      </c>
      <c r="D159" s="1501"/>
      <c r="E159" s="1515" t="str">
        <f t="shared" si="4"/>
        <v>#</v>
      </c>
      <c r="F159" s="296" t="str">
        <f t="shared" si="4"/>
        <v>SHE</v>
      </c>
      <c r="G159" s="297" t="str">
        <f t="shared" si="4"/>
        <v>&gt;</v>
      </c>
      <c r="H159" s="291">
        <f t="shared" si="5"/>
        <v>17.239999999999998</v>
      </c>
      <c r="I159" s="291">
        <f t="shared" si="5"/>
        <v>17.239999999999998</v>
      </c>
      <c r="J159" s="292">
        <f t="shared" si="5"/>
        <v>17.239999999999998</v>
      </c>
      <c r="K159" s="292">
        <f t="shared" si="5"/>
        <v>17.239999999999998</v>
      </c>
      <c r="L159" s="292">
        <f t="shared" si="5"/>
        <v>17.239999999999998</v>
      </c>
      <c r="M159" s="292">
        <f t="shared" si="5"/>
        <v>17.239999999999998</v>
      </c>
      <c r="N159" s="293">
        <f t="shared" si="5"/>
        <v>17.239999999999998</v>
      </c>
      <c r="O159" s="1329"/>
      <c r="P159" s="294">
        <f t="shared" ref="P159:AB159" si="10">$N9</f>
        <v>17.239999999999998</v>
      </c>
      <c r="Q159" s="30">
        <f t="shared" si="10"/>
        <v>17.239999999999998</v>
      </c>
      <c r="R159" s="28">
        <f t="shared" si="10"/>
        <v>17.239999999999998</v>
      </c>
      <c r="S159" s="28">
        <f t="shared" si="10"/>
        <v>17.239999999999998</v>
      </c>
      <c r="T159" s="28">
        <f t="shared" si="10"/>
        <v>17.239999999999998</v>
      </c>
      <c r="U159" s="28">
        <f t="shared" si="10"/>
        <v>17.239999999999998</v>
      </c>
      <c r="V159" s="28">
        <f t="shared" si="10"/>
        <v>17.239999999999998</v>
      </c>
      <c r="W159" s="28">
        <f t="shared" si="10"/>
        <v>17.239999999999998</v>
      </c>
      <c r="X159" s="28">
        <f t="shared" si="10"/>
        <v>17.239999999999998</v>
      </c>
      <c r="Y159" s="28">
        <f t="shared" si="10"/>
        <v>17.239999999999998</v>
      </c>
      <c r="Z159" s="295">
        <f t="shared" si="10"/>
        <v>17.239999999999998</v>
      </c>
      <c r="AA159" s="295">
        <f t="shared" si="10"/>
        <v>17.239999999999998</v>
      </c>
      <c r="AB159" s="9">
        <f t="shared" si="10"/>
        <v>17.239999999999998</v>
      </c>
      <c r="AC159" s="9"/>
      <c r="AD159" s="9"/>
    </row>
    <row r="160" spans="3:30" s="10" customFormat="1" ht="20.100000000000001" customHeight="1">
      <c r="C160" s="7" t="str">
        <f t="shared" si="3"/>
        <v>Waste for disposal Target</v>
      </c>
      <c r="D160" s="1501"/>
      <c r="E160" s="1515" t="str">
        <f t="shared" si="4"/>
        <v>Ton</v>
      </c>
      <c r="F160" s="296" t="str">
        <f t="shared" si="4"/>
        <v>SHE</v>
      </c>
      <c r="G160" s="297" t="str">
        <f t="shared" si="4"/>
        <v>&lt;</v>
      </c>
      <c r="H160" s="1800">
        <f t="shared" si="5"/>
        <v>1288</v>
      </c>
      <c r="I160" s="291">
        <f t="shared" si="5"/>
        <v>1288</v>
      </c>
      <c r="J160" s="292">
        <f t="shared" si="5"/>
        <v>1288</v>
      </c>
      <c r="K160" s="292">
        <f t="shared" si="5"/>
        <v>1288</v>
      </c>
      <c r="L160" s="292">
        <f t="shared" si="5"/>
        <v>1288</v>
      </c>
      <c r="M160" s="292">
        <f t="shared" si="5"/>
        <v>1288</v>
      </c>
      <c r="N160" s="293">
        <f t="shared" si="5"/>
        <v>1288</v>
      </c>
      <c r="O160" s="1329"/>
      <c r="P160" s="294">
        <f t="shared" ref="P160:AB160" si="11">$N10</f>
        <v>1288</v>
      </c>
      <c r="Q160" s="30">
        <f t="shared" si="11"/>
        <v>1288</v>
      </c>
      <c r="R160" s="28">
        <f t="shared" si="11"/>
        <v>1288</v>
      </c>
      <c r="S160" s="28">
        <f t="shared" si="11"/>
        <v>1288</v>
      </c>
      <c r="T160" s="28">
        <f t="shared" si="11"/>
        <v>1288</v>
      </c>
      <c r="U160" s="28">
        <f t="shared" si="11"/>
        <v>1288</v>
      </c>
      <c r="V160" s="28">
        <f t="shared" si="11"/>
        <v>1288</v>
      </c>
      <c r="W160" s="28">
        <f t="shared" si="11"/>
        <v>1288</v>
      </c>
      <c r="X160" s="28">
        <f t="shared" si="11"/>
        <v>1288</v>
      </c>
      <c r="Y160" s="28">
        <f t="shared" si="11"/>
        <v>1288</v>
      </c>
      <c r="Z160" s="295">
        <f t="shared" si="11"/>
        <v>1288</v>
      </c>
      <c r="AA160" s="295">
        <f t="shared" si="11"/>
        <v>1288</v>
      </c>
      <c r="AB160" s="9">
        <f t="shared" si="11"/>
        <v>1288</v>
      </c>
      <c r="AC160" s="9"/>
      <c r="AD160" s="9"/>
    </row>
    <row r="161" spans="3:30" s="10" customFormat="1" ht="20.100000000000001" customHeight="1">
      <c r="C161" s="7" t="str">
        <f t="shared" si="3"/>
        <v>Green House Gas Emission Target</v>
      </c>
      <c r="D161" s="1501"/>
      <c r="E161" s="1515" t="str">
        <f t="shared" si="4"/>
        <v>kg CO2/t</v>
      </c>
      <c r="F161" s="296" t="str">
        <f t="shared" si="4"/>
        <v>SHE</v>
      </c>
      <c r="G161" s="297" t="str">
        <f t="shared" si="4"/>
        <v>&lt;</v>
      </c>
      <c r="H161" s="291">
        <f t="shared" si="5"/>
        <v>268</v>
      </c>
      <c r="I161" s="291">
        <f t="shared" si="5"/>
        <v>268</v>
      </c>
      <c r="J161" s="292">
        <f t="shared" si="5"/>
        <v>268</v>
      </c>
      <c r="K161" s="292">
        <f t="shared" si="5"/>
        <v>268</v>
      </c>
      <c r="L161" s="292">
        <f t="shared" si="5"/>
        <v>268</v>
      </c>
      <c r="M161" s="292">
        <f t="shared" si="5"/>
        <v>268</v>
      </c>
      <c r="N161" s="293">
        <f t="shared" si="5"/>
        <v>268</v>
      </c>
      <c r="O161" s="1329"/>
      <c r="P161" s="294">
        <f t="shared" ref="P161:AB161" si="12">$N11</f>
        <v>268</v>
      </c>
      <c r="Q161" s="30">
        <f t="shared" si="12"/>
        <v>268</v>
      </c>
      <c r="R161" s="28">
        <f t="shared" si="12"/>
        <v>268</v>
      </c>
      <c r="S161" s="28">
        <f t="shared" si="12"/>
        <v>268</v>
      </c>
      <c r="T161" s="28">
        <f t="shared" si="12"/>
        <v>268</v>
      </c>
      <c r="U161" s="28">
        <f t="shared" si="12"/>
        <v>268</v>
      </c>
      <c r="V161" s="28">
        <f t="shared" si="12"/>
        <v>268</v>
      </c>
      <c r="W161" s="28">
        <f t="shared" si="12"/>
        <v>268</v>
      </c>
      <c r="X161" s="28">
        <f t="shared" si="12"/>
        <v>268</v>
      </c>
      <c r="Y161" s="28">
        <f t="shared" si="12"/>
        <v>268</v>
      </c>
      <c r="Z161" s="295">
        <f t="shared" si="12"/>
        <v>268</v>
      </c>
      <c r="AA161" s="295">
        <f t="shared" si="12"/>
        <v>268</v>
      </c>
      <c r="AB161" s="9">
        <f t="shared" si="12"/>
        <v>268</v>
      </c>
      <c r="AC161" s="9"/>
      <c r="AD161" s="9"/>
    </row>
    <row r="162" spans="3:30" ht="20.100000000000001" customHeight="1">
      <c r="C162" s="298" t="str">
        <f t="shared" si="3"/>
        <v>MOTIVATION Target</v>
      </c>
      <c r="D162" s="1502"/>
      <c r="E162" s="1516" t="s">
        <v>16</v>
      </c>
      <c r="F162" s="301" t="s">
        <v>16</v>
      </c>
      <c r="G162" s="302" t="s">
        <v>16</v>
      </c>
      <c r="H162" s="1807">
        <f t="shared" si="5"/>
        <v>0</v>
      </c>
      <c r="I162" s="29">
        <f t="shared" si="5"/>
        <v>0</v>
      </c>
      <c r="J162" s="303">
        <f t="shared" si="5"/>
        <v>0</v>
      </c>
      <c r="K162" s="303">
        <f t="shared" si="5"/>
        <v>0</v>
      </c>
      <c r="L162" s="303">
        <f t="shared" si="5"/>
        <v>0</v>
      </c>
      <c r="M162" s="303">
        <f t="shared" si="5"/>
        <v>0</v>
      </c>
      <c r="N162" s="304">
        <f t="shared" si="5"/>
        <v>0</v>
      </c>
      <c r="O162" s="1319"/>
      <c r="P162" s="305">
        <f t="shared" ref="P162:AB162" si="13">$N12</f>
        <v>0</v>
      </c>
      <c r="Q162" s="306">
        <f t="shared" si="13"/>
        <v>0</v>
      </c>
      <c r="R162" s="29">
        <f t="shared" si="13"/>
        <v>0</v>
      </c>
      <c r="S162" s="29">
        <f t="shared" si="13"/>
        <v>0</v>
      </c>
      <c r="T162" s="29">
        <f t="shared" si="13"/>
        <v>0</v>
      </c>
      <c r="U162" s="29">
        <f t="shared" si="13"/>
        <v>0</v>
      </c>
      <c r="V162" s="29">
        <f t="shared" si="13"/>
        <v>0</v>
      </c>
      <c r="W162" s="29">
        <f t="shared" si="13"/>
        <v>0</v>
      </c>
      <c r="X162" s="29">
        <f t="shared" si="13"/>
        <v>0</v>
      </c>
      <c r="Y162" s="29">
        <f t="shared" si="13"/>
        <v>0</v>
      </c>
      <c r="Z162" s="307">
        <f t="shared" si="13"/>
        <v>0</v>
      </c>
      <c r="AA162" s="307">
        <f t="shared" si="13"/>
        <v>0</v>
      </c>
      <c r="AB162" s="11">
        <f t="shared" si="13"/>
        <v>0</v>
      </c>
      <c r="AC162" s="11"/>
      <c r="AD162" s="11"/>
    </row>
    <row r="163" spans="3:30" s="10" customFormat="1" ht="20.100000000000001" customHeight="1">
      <c r="C163" s="7" t="str">
        <f t="shared" si="3"/>
        <v>% Overtime inclusive Target</v>
      </c>
      <c r="D163" s="1501"/>
      <c r="E163" s="1515" t="str">
        <f>E13</f>
        <v>%</v>
      </c>
      <c r="F163" s="296" t="str">
        <f>F13</f>
        <v>HRM</v>
      </c>
      <c r="G163" s="297" t="str">
        <f>G13</f>
        <v>&lt;</v>
      </c>
      <c r="H163" s="1800">
        <f t="shared" si="5"/>
        <v>6.4100000000000004E-2</v>
      </c>
      <c r="I163" s="291">
        <f t="shared" si="5"/>
        <v>6.4100000000000004E-2</v>
      </c>
      <c r="J163" s="292">
        <f t="shared" si="5"/>
        <v>6.4100000000000004E-2</v>
      </c>
      <c r="K163" s="292">
        <f t="shared" si="5"/>
        <v>6.4100000000000004E-2</v>
      </c>
      <c r="L163" s="292">
        <f t="shared" si="5"/>
        <v>6.4100000000000004E-2</v>
      </c>
      <c r="M163" s="292">
        <f t="shared" si="5"/>
        <v>6.4100000000000004E-2</v>
      </c>
      <c r="N163" s="293">
        <f t="shared" si="5"/>
        <v>6.4100000000000004E-2</v>
      </c>
      <c r="O163" s="1329"/>
      <c r="P163" s="294">
        <f t="shared" ref="P163:AB163" si="14">$N13</f>
        <v>6.4100000000000004E-2</v>
      </c>
      <c r="Q163" s="30">
        <f t="shared" si="14"/>
        <v>6.4100000000000004E-2</v>
      </c>
      <c r="R163" s="30">
        <f t="shared" si="14"/>
        <v>6.4100000000000004E-2</v>
      </c>
      <c r="S163" s="28">
        <f t="shared" si="14"/>
        <v>6.4100000000000004E-2</v>
      </c>
      <c r="T163" s="28">
        <f t="shared" si="14"/>
        <v>6.4100000000000004E-2</v>
      </c>
      <c r="U163" s="28">
        <f t="shared" si="14"/>
        <v>6.4100000000000004E-2</v>
      </c>
      <c r="V163" s="28">
        <f t="shared" si="14"/>
        <v>6.4100000000000004E-2</v>
      </c>
      <c r="W163" s="28">
        <f t="shared" si="14"/>
        <v>6.4100000000000004E-2</v>
      </c>
      <c r="X163" s="28">
        <f t="shared" si="14"/>
        <v>6.4100000000000004E-2</v>
      </c>
      <c r="Y163" s="28">
        <f t="shared" si="14"/>
        <v>6.4100000000000004E-2</v>
      </c>
      <c r="Z163" s="295">
        <f t="shared" si="14"/>
        <v>6.4100000000000004E-2</v>
      </c>
      <c r="AA163" s="295">
        <f t="shared" si="14"/>
        <v>6.4100000000000004E-2</v>
      </c>
      <c r="AB163" s="9">
        <f t="shared" si="14"/>
        <v>6.4100000000000004E-2</v>
      </c>
      <c r="AC163" s="9"/>
      <c r="AD163" s="9"/>
    </row>
    <row r="164" spans="3:30" s="10" customFormat="1" ht="20.100000000000001" customHeight="1">
      <c r="C164" s="7" t="str">
        <f t="shared" ref="C164:C191" si="15">C15&amp;" Target"</f>
        <v>% Absenteeism Target</v>
      </c>
      <c r="D164" s="1501"/>
      <c r="E164" s="1515" t="str">
        <f>E38</f>
        <v>KGHS</v>
      </c>
      <c r="F164" s="296" t="str">
        <f>F38</f>
        <v>FC</v>
      </c>
      <c r="G164" s="297" t="str">
        <f>G38</f>
        <v>&gt;</v>
      </c>
      <c r="H164" s="749">
        <f t="shared" ref="H164:N173" si="16">$N15</f>
        <v>1.4500000000000001E-2</v>
      </c>
      <c r="I164" s="1800">
        <f t="shared" si="16"/>
        <v>1.4500000000000001E-2</v>
      </c>
      <c r="J164" s="1800">
        <f t="shared" si="16"/>
        <v>1.4500000000000001E-2</v>
      </c>
      <c r="K164" s="1800">
        <f t="shared" si="16"/>
        <v>1.4500000000000001E-2</v>
      </c>
      <c r="L164" s="1800">
        <f t="shared" si="16"/>
        <v>1.4500000000000001E-2</v>
      </c>
      <c r="M164" s="1800">
        <f t="shared" si="16"/>
        <v>1.4500000000000001E-2</v>
      </c>
      <c r="N164" s="1800">
        <f t="shared" si="16"/>
        <v>1.4500000000000001E-2</v>
      </c>
      <c r="O164" s="1800"/>
      <c r="P164" s="1800">
        <f t="shared" ref="P164:AB164" si="17">$N15</f>
        <v>1.4500000000000001E-2</v>
      </c>
      <c r="Q164" s="1800">
        <f t="shared" si="17"/>
        <v>1.4500000000000001E-2</v>
      </c>
      <c r="R164" s="1800">
        <f t="shared" si="17"/>
        <v>1.4500000000000001E-2</v>
      </c>
      <c r="S164" s="1800">
        <f t="shared" si="17"/>
        <v>1.4500000000000001E-2</v>
      </c>
      <c r="T164" s="1800">
        <f t="shared" si="17"/>
        <v>1.4500000000000001E-2</v>
      </c>
      <c r="U164" s="1800">
        <f t="shared" si="17"/>
        <v>1.4500000000000001E-2</v>
      </c>
      <c r="V164" s="1800">
        <f t="shared" si="17"/>
        <v>1.4500000000000001E-2</v>
      </c>
      <c r="W164" s="1800">
        <f t="shared" si="17"/>
        <v>1.4500000000000001E-2</v>
      </c>
      <c r="X164" s="1800">
        <f t="shared" si="17"/>
        <v>1.4500000000000001E-2</v>
      </c>
      <c r="Y164" s="1800">
        <f t="shared" si="17"/>
        <v>1.4500000000000001E-2</v>
      </c>
      <c r="Z164" s="1800">
        <f t="shared" si="17"/>
        <v>1.4500000000000001E-2</v>
      </c>
      <c r="AA164" s="1800">
        <f t="shared" si="17"/>
        <v>1.4500000000000001E-2</v>
      </c>
      <c r="AB164" s="1800">
        <f t="shared" si="17"/>
        <v>1.4500000000000001E-2</v>
      </c>
      <c r="AC164" s="9"/>
      <c r="AD164" s="9"/>
    </row>
    <row r="165" spans="3:30" s="10" customFormat="1" ht="20.100000000000001" customHeight="1">
      <c r="C165" s="7" t="str">
        <f t="shared" si="15"/>
        <v>Temporary staff usage Target</v>
      </c>
      <c r="D165" s="1501"/>
      <c r="E165" s="1515" t="str">
        <f t="shared" ref="E165:G166" si="18">E16</f>
        <v>%</v>
      </c>
      <c r="F165" s="296" t="str">
        <f t="shared" si="18"/>
        <v>HRM</v>
      </c>
      <c r="G165" s="297" t="str">
        <f t="shared" si="18"/>
        <v>&lt;</v>
      </c>
      <c r="H165" s="1806">
        <f t="shared" si="16"/>
        <v>0.191</v>
      </c>
      <c r="I165" s="291">
        <f t="shared" si="16"/>
        <v>0.191</v>
      </c>
      <c r="J165" s="292">
        <f t="shared" si="16"/>
        <v>0.191</v>
      </c>
      <c r="K165" s="292">
        <f t="shared" si="16"/>
        <v>0.191</v>
      </c>
      <c r="L165" s="292">
        <f t="shared" si="16"/>
        <v>0.191</v>
      </c>
      <c r="M165" s="292">
        <f t="shared" si="16"/>
        <v>0.191</v>
      </c>
      <c r="N165" s="293">
        <f t="shared" si="16"/>
        <v>0.191</v>
      </c>
      <c r="O165" s="1329"/>
      <c r="P165" s="294">
        <f t="shared" ref="P165:AB165" si="19">$N16</f>
        <v>0.191</v>
      </c>
      <c r="Q165" s="30">
        <f t="shared" si="19"/>
        <v>0.191</v>
      </c>
      <c r="R165" s="28">
        <f t="shared" si="19"/>
        <v>0.191</v>
      </c>
      <c r="S165" s="28">
        <f t="shared" si="19"/>
        <v>0.191</v>
      </c>
      <c r="T165" s="28">
        <f t="shared" si="19"/>
        <v>0.191</v>
      </c>
      <c r="U165" s="28">
        <f t="shared" si="19"/>
        <v>0.191</v>
      </c>
      <c r="V165" s="28">
        <f t="shared" si="19"/>
        <v>0.191</v>
      </c>
      <c r="W165" s="28">
        <f t="shared" si="19"/>
        <v>0.191</v>
      </c>
      <c r="X165" s="28">
        <f t="shared" si="19"/>
        <v>0.191</v>
      </c>
      <c r="Y165" s="28">
        <f t="shared" si="19"/>
        <v>0.191</v>
      </c>
      <c r="Z165" s="295">
        <f t="shared" si="19"/>
        <v>0.191</v>
      </c>
      <c r="AA165" s="295">
        <f t="shared" si="19"/>
        <v>0.191</v>
      </c>
      <c r="AB165" s="9">
        <f t="shared" si="19"/>
        <v>0.191</v>
      </c>
      <c r="AC165" s="9"/>
      <c r="AD165" s="9"/>
    </row>
    <row r="166" spans="3:30" s="10" customFormat="1" ht="20.100000000000001" customHeight="1">
      <c r="C166" s="7" t="str">
        <f t="shared" si="15"/>
        <v>Employee Engagement  Target</v>
      </c>
      <c r="D166" s="1501"/>
      <c r="E166" s="1515" t="str">
        <f t="shared" si="18"/>
        <v>%</v>
      </c>
      <c r="F166" s="296" t="str">
        <f t="shared" si="18"/>
        <v>HRM</v>
      </c>
      <c r="G166" s="297" t="str">
        <f t="shared" si="18"/>
        <v>&gt;</v>
      </c>
      <c r="H166" s="291">
        <f t="shared" si="16"/>
        <v>0</v>
      </c>
      <c r="I166" s="291">
        <f t="shared" si="16"/>
        <v>0</v>
      </c>
      <c r="J166" s="292">
        <f t="shared" si="16"/>
        <v>0</v>
      </c>
      <c r="K166" s="292">
        <f t="shared" si="16"/>
        <v>0</v>
      </c>
      <c r="L166" s="292">
        <f t="shared" si="16"/>
        <v>0</v>
      </c>
      <c r="M166" s="292">
        <f t="shared" si="16"/>
        <v>0</v>
      </c>
      <c r="N166" s="293">
        <f t="shared" si="16"/>
        <v>0</v>
      </c>
      <c r="O166" s="1329"/>
      <c r="P166" s="294">
        <f t="shared" ref="P166:AB166" si="20">$N17</f>
        <v>0</v>
      </c>
      <c r="Q166" s="30">
        <f t="shared" si="20"/>
        <v>0</v>
      </c>
      <c r="R166" s="28">
        <f t="shared" si="20"/>
        <v>0</v>
      </c>
      <c r="S166" s="28">
        <f t="shared" si="20"/>
        <v>0</v>
      </c>
      <c r="T166" s="28">
        <f t="shared" si="20"/>
        <v>0</v>
      </c>
      <c r="U166" s="28">
        <f t="shared" si="20"/>
        <v>0</v>
      </c>
      <c r="V166" s="28">
        <f t="shared" si="20"/>
        <v>0</v>
      </c>
      <c r="W166" s="28">
        <f t="shared" si="20"/>
        <v>0</v>
      </c>
      <c r="X166" s="28">
        <f t="shared" si="20"/>
        <v>0</v>
      </c>
      <c r="Y166" s="28">
        <f t="shared" si="20"/>
        <v>0</v>
      </c>
      <c r="Z166" s="295">
        <f t="shared" si="20"/>
        <v>0</v>
      </c>
      <c r="AA166" s="295">
        <f t="shared" si="20"/>
        <v>0</v>
      </c>
      <c r="AB166" s="9">
        <f t="shared" si="20"/>
        <v>0</v>
      </c>
      <c r="AC166" s="9"/>
      <c r="AD166" s="9"/>
    </row>
    <row r="167" spans="3:30" s="252" customFormat="1" ht="20.100000000000001" customHeight="1">
      <c r="C167" s="308" t="str">
        <f t="shared" si="15"/>
        <v>QUALITY MANAGEMENT Target</v>
      </c>
      <c r="D167" s="1503"/>
      <c r="E167" s="1517" t="s">
        <v>16</v>
      </c>
      <c r="F167" s="311" t="s">
        <v>16</v>
      </c>
      <c r="G167" s="312" t="s">
        <v>16</v>
      </c>
      <c r="H167" s="1805">
        <f t="shared" si="16"/>
        <v>0</v>
      </c>
      <c r="I167" s="31">
        <f t="shared" si="16"/>
        <v>0</v>
      </c>
      <c r="J167" s="313">
        <f t="shared" si="16"/>
        <v>0</v>
      </c>
      <c r="K167" s="313">
        <f t="shared" si="16"/>
        <v>0</v>
      </c>
      <c r="L167" s="313">
        <f t="shared" si="16"/>
        <v>0</v>
      </c>
      <c r="M167" s="313">
        <f t="shared" si="16"/>
        <v>0</v>
      </c>
      <c r="N167" s="314">
        <f t="shared" si="16"/>
        <v>0</v>
      </c>
      <c r="O167" s="1320"/>
      <c r="P167" s="315">
        <f t="shared" ref="P167:AB167" si="21">$N18</f>
        <v>0</v>
      </c>
      <c r="Q167" s="316">
        <f t="shared" si="21"/>
        <v>0</v>
      </c>
      <c r="R167" s="31">
        <f t="shared" si="21"/>
        <v>0</v>
      </c>
      <c r="S167" s="31">
        <f t="shared" si="21"/>
        <v>0</v>
      </c>
      <c r="T167" s="31">
        <f t="shared" si="21"/>
        <v>0</v>
      </c>
      <c r="U167" s="31">
        <f t="shared" si="21"/>
        <v>0</v>
      </c>
      <c r="V167" s="31">
        <f t="shared" si="21"/>
        <v>0</v>
      </c>
      <c r="W167" s="31">
        <f t="shared" si="21"/>
        <v>0</v>
      </c>
      <c r="X167" s="31">
        <f t="shared" si="21"/>
        <v>0</v>
      </c>
      <c r="Y167" s="31">
        <f t="shared" si="21"/>
        <v>0</v>
      </c>
      <c r="Z167" s="317">
        <f t="shared" si="21"/>
        <v>0</v>
      </c>
      <c r="AA167" s="317">
        <f t="shared" si="21"/>
        <v>0</v>
      </c>
      <c r="AB167" s="12">
        <f t="shared" si="21"/>
        <v>0</v>
      </c>
      <c r="AC167" s="12"/>
      <c r="AD167" s="12"/>
    </row>
    <row r="168" spans="3:30" ht="20.100000000000001" customHeight="1">
      <c r="C168" s="13" t="str">
        <f t="shared" si="15"/>
        <v>Consumer/Customer Complaints (Pulse) Target</v>
      </c>
      <c r="D168" s="1504"/>
      <c r="E168" s="1518" t="str">
        <f t="shared" ref="E168:G174" si="22">E19</f>
        <v>#</v>
      </c>
      <c r="F168" s="320" t="str">
        <f t="shared" si="22"/>
        <v>QAM</v>
      </c>
      <c r="G168" s="321" t="str">
        <f t="shared" si="22"/>
        <v>&lt;</v>
      </c>
      <c r="H168" s="1800">
        <f t="shared" si="16"/>
        <v>179</v>
      </c>
      <c r="I168" s="291">
        <f t="shared" si="16"/>
        <v>179</v>
      </c>
      <c r="J168" s="292">
        <f t="shared" si="16"/>
        <v>179</v>
      </c>
      <c r="K168" s="292">
        <f t="shared" si="16"/>
        <v>179</v>
      </c>
      <c r="L168" s="292">
        <f t="shared" si="16"/>
        <v>179</v>
      </c>
      <c r="M168" s="292">
        <f t="shared" si="16"/>
        <v>179</v>
      </c>
      <c r="N168" s="322">
        <f t="shared" si="16"/>
        <v>179</v>
      </c>
      <c r="O168" s="1199"/>
      <c r="P168" s="323">
        <f t="shared" ref="P168:AB168" si="23">$N19</f>
        <v>179</v>
      </c>
      <c r="Q168" s="323">
        <f t="shared" si="23"/>
        <v>179</v>
      </c>
      <c r="R168" s="323">
        <f t="shared" si="23"/>
        <v>179</v>
      </c>
      <c r="S168" s="323">
        <f t="shared" si="23"/>
        <v>179</v>
      </c>
      <c r="T168" s="323">
        <f t="shared" si="23"/>
        <v>179</v>
      </c>
      <c r="U168" s="323">
        <f t="shared" si="23"/>
        <v>179</v>
      </c>
      <c r="V168" s="323">
        <f t="shared" si="23"/>
        <v>179</v>
      </c>
      <c r="W168" s="323">
        <f t="shared" si="23"/>
        <v>179</v>
      </c>
      <c r="X168" s="323">
        <f t="shared" si="23"/>
        <v>179</v>
      </c>
      <c r="Y168" s="323">
        <f t="shared" si="23"/>
        <v>179</v>
      </c>
      <c r="Z168" s="323">
        <f t="shared" si="23"/>
        <v>179</v>
      </c>
      <c r="AA168" s="323">
        <f t="shared" si="23"/>
        <v>179</v>
      </c>
      <c r="AB168" s="323">
        <f t="shared" si="23"/>
        <v>179</v>
      </c>
      <c r="AC168" s="18"/>
      <c r="AD168" s="18"/>
    </row>
    <row r="169" spans="3:30" ht="20.100000000000001" customHeight="1">
      <c r="C169" s="13" t="str">
        <f t="shared" si="15"/>
        <v>First Time Right (Pulse) Target</v>
      </c>
      <c r="D169" s="1504"/>
      <c r="E169" s="1518" t="str">
        <f t="shared" si="22"/>
        <v>%</v>
      </c>
      <c r="F169" s="320" t="str">
        <f t="shared" si="22"/>
        <v>QAM</v>
      </c>
      <c r="G169" s="321" t="str">
        <f t="shared" si="22"/>
        <v>&gt;</v>
      </c>
      <c r="H169" s="1800">
        <f t="shared" si="16"/>
        <v>0.99909999999999999</v>
      </c>
      <c r="I169" s="291">
        <f t="shared" si="16"/>
        <v>0.99909999999999999</v>
      </c>
      <c r="J169" s="292">
        <f t="shared" si="16"/>
        <v>0.99909999999999999</v>
      </c>
      <c r="K169" s="292">
        <f t="shared" si="16"/>
        <v>0.99909999999999999</v>
      </c>
      <c r="L169" s="292">
        <f t="shared" si="16"/>
        <v>0.99909999999999999</v>
      </c>
      <c r="M169" s="292">
        <f t="shared" si="16"/>
        <v>0.99909999999999999</v>
      </c>
      <c r="N169" s="322">
        <f t="shared" si="16"/>
        <v>0.99909999999999999</v>
      </c>
      <c r="O169" s="1330"/>
      <c r="P169" s="324">
        <f t="shared" ref="P169:AB169" si="24">$N20</f>
        <v>0.99909999999999999</v>
      </c>
      <c r="Q169" s="33">
        <f t="shared" si="24"/>
        <v>0.99909999999999999</v>
      </c>
      <c r="R169" s="32">
        <f t="shared" si="24"/>
        <v>0.99909999999999999</v>
      </c>
      <c r="S169" s="32">
        <f t="shared" si="24"/>
        <v>0.99909999999999999</v>
      </c>
      <c r="T169" s="32">
        <f t="shared" si="24"/>
        <v>0.99909999999999999</v>
      </c>
      <c r="U169" s="32">
        <f t="shared" si="24"/>
        <v>0.99909999999999999</v>
      </c>
      <c r="V169" s="32">
        <f t="shared" si="24"/>
        <v>0.99909999999999999</v>
      </c>
      <c r="W169" s="32">
        <f t="shared" si="24"/>
        <v>0.99909999999999999</v>
      </c>
      <c r="X169" s="32">
        <f t="shared" si="24"/>
        <v>0.99909999999999999</v>
      </c>
      <c r="Y169" s="32">
        <f t="shared" si="24"/>
        <v>0.99909999999999999</v>
      </c>
      <c r="Z169" s="325">
        <f t="shared" si="24"/>
        <v>0.99909999999999999</v>
      </c>
      <c r="AA169" s="325">
        <f t="shared" si="24"/>
        <v>0.99909999999999999</v>
      </c>
      <c r="AB169" s="18">
        <f t="shared" si="24"/>
        <v>0.99909999999999999</v>
      </c>
      <c r="AC169" s="18"/>
      <c r="AD169" s="18"/>
    </row>
    <row r="170" spans="3:30" ht="20.100000000000001" customHeight="1">
      <c r="C170" s="13" t="str">
        <f t="shared" si="15"/>
        <v>Foreign Body Complaints (Factory related) Target</v>
      </c>
      <c r="D170" s="1504"/>
      <c r="E170" s="1518" t="str">
        <f t="shared" si="22"/>
        <v>#</v>
      </c>
      <c r="F170" s="320" t="str">
        <f t="shared" si="22"/>
        <v>QAM</v>
      </c>
      <c r="G170" s="321" t="str">
        <f t="shared" si="22"/>
        <v>&lt;</v>
      </c>
      <c r="H170" s="291">
        <f t="shared" si="16"/>
        <v>5</v>
      </c>
      <c r="I170" s="291">
        <f t="shared" si="16"/>
        <v>5</v>
      </c>
      <c r="J170" s="292">
        <f t="shared" si="16"/>
        <v>5</v>
      </c>
      <c r="K170" s="292">
        <f t="shared" si="16"/>
        <v>5</v>
      </c>
      <c r="L170" s="292">
        <f t="shared" si="16"/>
        <v>5</v>
      </c>
      <c r="M170" s="292">
        <f t="shared" si="16"/>
        <v>5</v>
      </c>
      <c r="N170" s="322">
        <f t="shared" si="16"/>
        <v>5</v>
      </c>
      <c r="O170" s="1330"/>
      <c r="P170" s="324">
        <f t="shared" ref="P170:AB170" si="25">$N21</f>
        <v>5</v>
      </c>
      <c r="Q170" s="33">
        <f t="shared" si="25"/>
        <v>5</v>
      </c>
      <c r="R170" s="32">
        <f t="shared" si="25"/>
        <v>5</v>
      </c>
      <c r="S170" s="32">
        <f t="shared" si="25"/>
        <v>5</v>
      </c>
      <c r="T170" s="32">
        <f t="shared" si="25"/>
        <v>5</v>
      </c>
      <c r="U170" s="32">
        <f t="shared" si="25"/>
        <v>5</v>
      </c>
      <c r="V170" s="32">
        <f t="shared" si="25"/>
        <v>5</v>
      </c>
      <c r="W170" s="32">
        <f t="shared" si="25"/>
        <v>5</v>
      </c>
      <c r="X170" s="32">
        <f t="shared" si="25"/>
        <v>5</v>
      </c>
      <c r="Y170" s="32">
        <f t="shared" si="25"/>
        <v>5</v>
      </c>
      <c r="Z170" s="325">
        <f t="shared" si="25"/>
        <v>5</v>
      </c>
      <c r="AA170" s="325">
        <f t="shared" si="25"/>
        <v>5</v>
      </c>
      <c r="AB170" s="18">
        <f t="shared" si="25"/>
        <v>5</v>
      </c>
      <c r="AC170" s="18"/>
      <c r="AD170" s="18"/>
    </row>
    <row r="171" spans="3:30" ht="20.100000000000001" customHeight="1">
      <c r="C171" s="13" t="str">
        <f t="shared" si="15"/>
        <v>On Time Usage Decision Target</v>
      </c>
      <c r="D171" s="1504"/>
      <c r="E171" s="1515" t="str">
        <f t="shared" si="22"/>
        <v>%</v>
      </c>
      <c r="F171" s="326" t="str">
        <f t="shared" si="22"/>
        <v>QAM</v>
      </c>
      <c r="G171" s="327" t="str">
        <f t="shared" si="22"/>
        <v>&gt;</v>
      </c>
      <c r="H171" s="1800">
        <f t="shared" si="16"/>
        <v>0.99029999999999996</v>
      </c>
      <c r="I171" s="291">
        <f t="shared" si="16"/>
        <v>0.99029999999999996</v>
      </c>
      <c r="J171" s="292">
        <f t="shared" si="16"/>
        <v>0.99029999999999996</v>
      </c>
      <c r="K171" s="292">
        <f t="shared" si="16"/>
        <v>0.99029999999999996</v>
      </c>
      <c r="L171" s="292">
        <f t="shared" si="16"/>
        <v>0.99029999999999996</v>
      </c>
      <c r="M171" s="292">
        <f t="shared" si="16"/>
        <v>0.99029999999999996</v>
      </c>
      <c r="N171" s="322">
        <f t="shared" si="16"/>
        <v>0.99029999999999996</v>
      </c>
      <c r="O171" s="1199"/>
      <c r="P171" s="323">
        <f t="shared" ref="P171:AB171" si="26">$N22</f>
        <v>0.99029999999999996</v>
      </c>
      <c r="Q171" s="324">
        <f t="shared" si="26"/>
        <v>0.99029999999999996</v>
      </c>
      <c r="R171" s="33">
        <f t="shared" si="26"/>
        <v>0.99029999999999996</v>
      </c>
      <c r="S171" s="32">
        <f t="shared" si="26"/>
        <v>0.99029999999999996</v>
      </c>
      <c r="T171" s="32">
        <f t="shared" si="26"/>
        <v>0.99029999999999996</v>
      </c>
      <c r="U171" s="32">
        <f t="shared" si="26"/>
        <v>0.99029999999999996</v>
      </c>
      <c r="V171" s="32">
        <f t="shared" si="26"/>
        <v>0.99029999999999996</v>
      </c>
      <c r="W171" s="32">
        <f t="shared" si="26"/>
        <v>0.99029999999999996</v>
      </c>
      <c r="X171" s="32">
        <f t="shared" si="26"/>
        <v>0.99029999999999996</v>
      </c>
      <c r="Y171" s="32">
        <f t="shared" si="26"/>
        <v>0.99029999999999996</v>
      </c>
      <c r="Z171" s="325">
        <f t="shared" si="26"/>
        <v>0.99029999999999996</v>
      </c>
      <c r="AA171" s="325">
        <f t="shared" si="26"/>
        <v>0.99029999999999996</v>
      </c>
      <c r="AB171" s="18">
        <f t="shared" si="26"/>
        <v>0.99029999999999996</v>
      </c>
      <c r="AC171" s="9"/>
      <c r="AD171" s="9"/>
    </row>
    <row r="172" spans="3:30" ht="20.100000000000001" customHeight="1">
      <c r="C172" s="13" t="str">
        <f t="shared" si="15"/>
        <v>Exceptional Release  Fert Target</v>
      </c>
      <c r="D172" s="1504"/>
      <c r="E172" s="1518" t="str">
        <f t="shared" si="22"/>
        <v>#</v>
      </c>
      <c r="F172" s="320" t="str">
        <f t="shared" si="22"/>
        <v>QAM</v>
      </c>
      <c r="G172" s="321" t="str">
        <f t="shared" si="22"/>
        <v>&lt;</v>
      </c>
      <c r="H172" s="1800">
        <f t="shared" si="16"/>
        <v>0</v>
      </c>
      <c r="I172" s="291">
        <f t="shared" si="16"/>
        <v>0</v>
      </c>
      <c r="J172" s="292">
        <f t="shared" si="16"/>
        <v>0</v>
      </c>
      <c r="K172" s="292">
        <f t="shared" si="16"/>
        <v>0</v>
      </c>
      <c r="L172" s="292">
        <f t="shared" si="16"/>
        <v>0</v>
      </c>
      <c r="M172" s="292">
        <f t="shared" si="16"/>
        <v>0</v>
      </c>
      <c r="N172" s="322">
        <f t="shared" si="16"/>
        <v>0</v>
      </c>
      <c r="O172" s="1330"/>
      <c r="P172" s="324">
        <f t="shared" ref="P172:AB172" si="27">$N23</f>
        <v>0</v>
      </c>
      <c r="Q172" s="33">
        <f t="shared" si="27"/>
        <v>0</v>
      </c>
      <c r="R172" s="32">
        <f t="shared" si="27"/>
        <v>0</v>
      </c>
      <c r="S172" s="32">
        <f t="shared" si="27"/>
        <v>0</v>
      </c>
      <c r="T172" s="32">
        <f t="shared" si="27"/>
        <v>0</v>
      </c>
      <c r="U172" s="32">
        <f t="shared" si="27"/>
        <v>0</v>
      </c>
      <c r="V172" s="32">
        <f t="shared" si="27"/>
        <v>0</v>
      </c>
      <c r="W172" s="32">
        <f t="shared" si="27"/>
        <v>0</v>
      </c>
      <c r="X172" s="32">
        <f t="shared" si="27"/>
        <v>0</v>
      </c>
      <c r="Y172" s="32">
        <f t="shared" si="27"/>
        <v>0</v>
      </c>
      <c r="Z172" s="325">
        <f t="shared" si="27"/>
        <v>0</v>
      </c>
      <c r="AA172" s="325">
        <f t="shared" si="27"/>
        <v>0</v>
      </c>
      <c r="AB172" s="18">
        <f t="shared" si="27"/>
        <v>0</v>
      </c>
      <c r="AC172" s="18"/>
      <c r="AD172" s="18"/>
    </row>
    <row r="173" spans="3:30" ht="20.100000000000001" customHeight="1">
      <c r="C173" s="13" t="str">
        <f t="shared" si="15"/>
        <v>Number of Defect Reduction Projects Target</v>
      </c>
      <c r="D173" s="1504"/>
      <c r="E173" s="1518" t="str">
        <f t="shared" si="22"/>
        <v>#</v>
      </c>
      <c r="F173" s="320" t="str">
        <f t="shared" si="22"/>
        <v>QAM</v>
      </c>
      <c r="G173" s="321" t="str">
        <f t="shared" si="22"/>
        <v>&gt;</v>
      </c>
      <c r="H173" s="291">
        <f t="shared" si="16"/>
        <v>10</v>
      </c>
      <c r="I173" s="291">
        <f t="shared" si="16"/>
        <v>10</v>
      </c>
      <c r="J173" s="292">
        <f t="shared" si="16"/>
        <v>10</v>
      </c>
      <c r="K173" s="292">
        <f t="shared" si="16"/>
        <v>10</v>
      </c>
      <c r="L173" s="292">
        <f t="shared" si="16"/>
        <v>10</v>
      </c>
      <c r="M173" s="292">
        <f t="shared" si="16"/>
        <v>10</v>
      </c>
      <c r="N173" s="322">
        <f t="shared" si="16"/>
        <v>10</v>
      </c>
      <c r="O173" s="1330"/>
      <c r="P173" s="324">
        <f t="shared" ref="P173:AB173" si="28">$N24</f>
        <v>10</v>
      </c>
      <c r="Q173" s="33">
        <f t="shared" si="28"/>
        <v>10</v>
      </c>
      <c r="R173" s="32">
        <f t="shared" si="28"/>
        <v>10</v>
      </c>
      <c r="S173" s="32">
        <f t="shared" si="28"/>
        <v>10</v>
      </c>
      <c r="T173" s="32">
        <f t="shared" si="28"/>
        <v>10</v>
      </c>
      <c r="U173" s="32">
        <f t="shared" si="28"/>
        <v>10</v>
      </c>
      <c r="V173" s="32">
        <f t="shared" si="28"/>
        <v>10</v>
      </c>
      <c r="W173" s="32">
        <f t="shared" si="28"/>
        <v>10</v>
      </c>
      <c r="X173" s="32">
        <f t="shared" si="28"/>
        <v>10</v>
      </c>
      <c r="Y173" s="32">
        <f t="shared" si="28"/>
        <v>10</v>
      </c>
      <c r="Z173" s="325">
        <f t="shared" si="28"/>
        <v>10</v>
      </c>
      <c r="AA173" s="325">
        <f t="shared" si="28"/>
        <v>10</v>
      </c>
      <c r="AB173" s="18">
        <f t="shared" si="28"/>
        <v>10</v>
      </c>
      <c r="AC173" s="18"/>
      <c r="AD173" s="18"/>
    </row>
    <row r="174" spans="3:30" ht="20.100000000000001" customHeight="1">
      <c r="C174" s="13" t="str">
        <f t="shared" si="15"/>
        <v>Number of Retail Quality Assessments  Done Target</v>
      </c>
      <c r="D174" s="1504"/>
      <c r="E174" s="1518" t="str">
        <f t="shared" si="22"/>
        <v>#</v>
      </c>
      <c r="F174" s="320" t="str">
        <f t="shared" si="22"/>
        <v>QAM</v>
      </c>
      <c r="G174" s="321" t="str">
        <f t="shared" si="22"/>
        <v>&gt;</v>
      </c>
      <c r="H174" s="1800">
        <f t="shared" ref="H174:N183" si="29">$N25</f>
        <v>10</v>
      </c>
      <c r="I174" s="291">
        <f t="shared" si="29"/>
        <v>10</v>
      </c>
      <c r="J174" s="292">
        <f t="shared" si="29"/>
        <v>10</v>
      </c>
      <c r="K174" s="292">
        <f t="shared" si="29"/>
        <v>10</v>
      </c>
      <c r="L174" s="292">
        <f t="shared" si="29"/>
        <v>10</v>
      </c>
      <c r="M174" s="292">
        <f t="shared" si="29"/>
        <v>10</v>
      </c>
      <c r="N174" s="322">
        <f t="shared" si="29"/>
        <v>10</v>
      </c>
      <c r="O174" s="1199"/>
      <c r="P174" s="323">
        <f t="shared" ref="P174:AB174" si="30">$N25</f>
        <v>10</v>
      </c>
      <c r="Q174" s="324">
        <f t="shared" si="30"/>
        <v>10</v>
      </c>
      <c r="R174" s="33">
        <f t="shared" si="30"/>
        <v>10</v>
      </c>
      <c r="S174" s="32">
        <f t="shared" si="30"/>
        <v>10</v>
      </c>
      <c r="T174" s="32">
        <f t="shared" si="30"/>
        <v>10</v>
      </c>
      <c r="U174" s="32">
        <f t="shared" si="30"/>
        <v>10</v>
      </c>
      <c r="V174" s="32">
        <f t="shared" si="30"/>
        <v>10</v>
      </c>
      <c r="W174" s="32">
        <f t="shared" si="30"/>
        <v>10</v>
      </c>
      <c r="X174" s="32">
        <f t="shared" si="30"/>
        <v>10</v>
      </c>
      <c r="Y174" s="32">
        <f t="shared" si="30"/>
        <v>10</v>
      </c>
      <c r="Z174" s="325">
        <f t="shared" si="30"/>
        <v>10</v>
      </c>
      <c r="AA174" s="325">
        <f t="shared" si="30"/>
        <v>10</v>
      </c>
      <c r="AB174" s="18">
        <f t="shared" si="30"/>
        <v>10</v>
      </c>
      <c r="AC174" s="18"/>
      <c r="AD174" s="18"/>
    </row>
    <row r="175" spans="3:30" ht="20.100000000000001" customHeight="1">
      <c r="C175" s="328" t="str">
        <f t="shared" si="15"/>
        <v>PRODUCTIVITY Target</v>
      </c>
      <c r="D175" s="1505"/>
      <c r="E175" s="1519" t="s">
        <v>16</v>
      </c>
      <c r="F175" s="331" t="s">
        <v>16</v>
      </c>
      <c r="G175" s="14">
        <v>0</v>
      </c>
      <c r="H175" s="332">
        <f t="shared" si="29"/>
        <v>0</v>
      </c>
      <c r="I175" s="34">
        <f t="shared" si="29"/>
        <v>0</v>
      </c>
      <c r="J175" s="333">
        <f t="shared" si="29"/>
        <v>0</v>
      </c>
      <c r="K175" s="333">
        <f t="shared" si="29"/>
        <v>0</v>
      </c>
      <c r="L175" s="333">
        <f t="shared" si="29"/>
        <v>0</v>
      </c>
      <c r="M175" s="333">
        <f t="shared" si="29"/>
        <v>0</v>
      </c>
      <c r="N175" s="334">
        <f t="shared" si="29"/>
        <v>0</v>
      </c>
      <c r="O175" s="1321"/>
      <c r="P175" s="335">
        <f t="shared" ref="P175:AB175" si="31">$N26</f>
        <v>0</v>
      </c>
      <c r="Q175" s="336">
        <f t="shared" si="31"/>
        <v>0</v>
      </c>
      <c r="R175" s="34">
        <f t="shared" si="31"/>
        <v>0</v>
      </c>
      <c r="S175" s="34">
        <f t="shared" si="31"/>
        <v>0</v>
      </c>
      <c r="T175" s="34">
        <f t="shared" si="31"/>
        <v>0</v>
      </c>
      <c r="U175" s="34">
        <f t="shared" si="31"/>
        <v>0</v>
      </c>
      <c r="V175" s="34">
        <f t="shared" si="31"/>
        <v>0</v>
      </c>
      <c r="W175" s="34">
        <f t="shared" si="31"/>
        <v>0</v>
      </c>
      <c r="X175" s="34">
        <f t="shared" si="31"/>
        <v>0</v>
      </c>
      <c r="Y175" s="34">
        <f t="shared" si="31"/>
        <v>0</v>
      </c>
      <c r="Z175" s="337">
        <f t="shared" si="31"/>
        <v>0</v>
      </c>
      <c r="AA175" s="337">
        <f t="shared" si="31"/>
        <v>0</v>
      </c>
      <c r="AB175" s="14">
        <f t="shared" si="31"/>
        <v>0</v>
      </c>
      <c r="AC175" s="14"/>
      <c r="AD175" s="14"/>
    </row>
    <row r="176" spans="3:30" s="10" customFormat="1" ht="20.100000000000001" customHeight="1">
      <c r="C176" s="7" t="str">
        <f t="shared" si="15"/>
        <v>GFI Score Target</v>
      </c>
      <c r="D176" s="1501"/>
      <c r="E176" s="1515" t="str">
        <f t="shared" ref="E176:G181" si="32">E27</f>
        <v>Score</v>
      </c>
      <c r="F176" s="326" t="str">
        <f t="shared" si="32"/>
        <v>IPM</v>
      </c>
      <c r="G176" s="297" t="str">
        <f t="shared" si="32"/>
        <v>&gt;</v>
      </c>
      <c r="H176" s="1804">
        <f t="shared" si="29"/>
        <v>9.6133333333333315</v>
      </c>
      <c r="I176" s="338">
        <f t="shared" si="29"/>
        <v>9.6133333333333315</v>
      </c>
      <c r="J176" s="339">
        <f t="shared" si="29"/>
        <v>9.6133333333333315</v>
      </c>
      <c r="K176" s="339">
        <f t="shared" si="29"/>
        <v>9.6133333333333315</v>
      </c>
      <c r="L176" s="339">
        <f t="shared" si="29"/>
        <v>9.6133333333333315</v>
      </c>
      <c r="M176" s="339">
        <f t="shared" si="29"/>
        <v>9.6133333333333315</v>
      </c>
      <c r="N176" s="340">
        <f t="shared" si="29"/>
        <v>9.6133333333333315</v>
      </c>
      <c r="O176" s="1336"/>
      <c r="P176" s="35">
        <f t="shared" ref="P176:AB176" si="33">$N27</f>
        <v>9.6133333333333315</v>
      </c>
      <c r="Q176" s="341">
        <f t="shared" si="33"/>
        <v>9.6133333333333315</v>
      </c>
      <c r="R176" s="28">
        <f t="shared" si="33"/>
        <v>9.6133333333333315</v>
      </c>
      <c r="S176" s="35">
        <f t="shared" si="33"/>
        <v>9.6133333333333315</v>
      </c>
      <c r="T176" s="35">
        <f t="shared" si="33"/>
        <v>9.6133333333333315</v>
      </c>
      <c r="U176" s="35">
        <f t="shared" si="33"/>
        <v>9.6133333333333315</v>
      </c>
      <c r="V176" s="35">
        <f t="shared" si="33"/>
        <v>9.6133333333333315</v>
      </c>
      <c r="W176" s="35">
        <f t="shared" si="33"/>
        <v>9.6133333333333315</v>
      </c>
      <c r="X176" s="35">
        <f t="shared" si="33"/>
        <v>9.6133333333333315</v>
      </c>
      <c r="Y176" s="28">
        <f t="shared" si="33"/>
        <v>9.6133333333333315</v>
      </c>
      <c r="Z176" s="295">
        <f t="shared" si="33"/>
        <v>9.6133333333333315</v>
      </c>
      <c r="AA176" s="295">
        <f t="shared" si="33"/>
        <v>9.6133333333333315</v>
      </c>
      <c r="AB176" s="9">
        <f t="shared" si="33"/>
        <v>9.6133333333333315</v>
      </c>
      <c r="AC176" s="9"/>
      <c r="AD176" s="9"/>
    </row>
    <row r="177" spans="3:30" s="10" customFormat="1" ht="20.100000000000001" customHeight="1">
      <c r="C177" s="7" t="str">
        <f t="shared" si="15"/>
        <v>GFI Score:  MANUFACTURING Target</v>
      </c>
      <c r="D177" s="1501"/>
      <c r="E177" s="1515" t="str">
        <f t="shared" si="32"/>
        <v>Score</v>
      </c>
      <c r="F177" s="326" t="str">
        <f t="shared" si="32"/>
        <v>IPM</v>
      </c>
      <c r="G177" s="297" t="str">
        <f t="shared" si="32"/>
        <v>&gt;</v>
      </c>
      <c r="H177" s="1804">
        <f t="shared" si="29"/>
        <v>9.8891666666666662</v>
      </c>
      <c r="I177" s="338">
        <f t="shared" si="29"/>
        <v>9.8891666666666662</v>
      </c>
      <c r="J177" s="339">
        <f t="shared" si="29"/>
        <v>9.8891666666666662</v>
      </c>
      <c r="K177" s="339">
        <f t="shared" si="29"/>
        <v>9.8891666666666662</v>
      </c>
      <c r="L177" s="339">
        <f t="shared" si="29"/>
        <v>9.8891666666666662</v>
      </c>
      <c r="M177" s="339">
        <f t="shared" si="29"/>
        <v>9.8891666666666662</v>
      </c>
      <c r="N177" s="340">
        <f t="shared" si="29"/>
        <v>9.8891666666666662</v>
      </c>
      <c r="O177" s="1336"/>
      <c r="P177" s="35">
        <f t="shared" ref="P177:AB177" si="34">$N28</f>
        <v>9.8891666666666662</v>
      </c>
      <c r="Q177" s="341">
        <f t="shared" si="34"/>
        <v>9.8891666666666662</v>
      </c>
      <c r="R177" s="28">
        <f t="shared" si="34"/>
        <v>9.8891666666666662</v>
      </c>
      <c r="S177" s="35">
        <f t="shared" si="34"/>
        <v>9.8891666666666662</v>
      </c>
      <c r="T177" s="35">
        <f t="shared" si="34"/>
        <v>9.8891666666666662</v>
      </c>
      <c r="U177" s="35">
        <f t="shared" si="34"/>
        <v>9.8891666666666662</v>
      </c>
      <c r="V177" s="35">
        <f t="shared" si="34"/>
        <v>9.8891666666666662</v>
      </c>
      <c r="W177" s="35">
        <f t="shared" si="34"/>
        <v>9.8891666666666662</v>
      </c>
      <c r="X177" s="35">
        <f t="shared" si="34"/>
        <v>9.8891666666666662</v>
      </c>
      <c r="Y177" s="28">
        <f t="shared" si="34"/>
        <v>9.8891666666666662</v>
      </c>
      <c r="Z177" s="295">
        <f t="shared" si="34"/>
        <v>9.8891666666666662</v>
      </c>
      <c r="AA177" s="295">
        <f t="shared" si="34"/>
        <v>9.8891666666666662</v>
      </c>
      <c r="AB177" s="9">
        <f t="shared" si="34"/>
        <v>9.8891666666666662</v>
      </c>
      <c r="AC177" s="9"/>
      <c r="AD177" s="9"/>
    </row>
    <row r="178" spans="3:30" s="10" customFormat="1" ht="20.100000000000001" customHeight="1">
      <c r="C178" s="7" t="str">
        <f t="shared" si="15"/>
        <v>GFI Score:  AMM Target</v>
      </c>
      <c r="D178" s="1501"/>
      <c r="E178" s="1515" t="str">
        <f t="shared" si="32"/>
        <v>Score</v>
      </c>
      <c r="F178" s="326" t="str">
        <f t="shared" si="32"/>
        <v>IPM</v>
      </c>
      <c r="G178" s="297" t="str">
        <f t="shared" si="32"/>
        <v>&gt;</v>
      </c>
      <c r="H178" s="1804">
        <f t="shared" si="29"/>
        <v>9.7533333333333321</v>
      </c>
      <c r="I178" s="338">
        <f t="shared" si="29"/>
        <v>9.7533333333333321</v>
      </c>
      <c r="J178" s="339">
        <f t="shared" si="29"/>
        <v>9.7533333333333321</v>
      </c>
      <c r="K178" s="339">
        <f t="shared" si="29"/>
        <v>9.7533333333333321</v>
      </c>
      <c r="L178" s="339">
        <f t="shared" si="29"/>
        <v>9.7533333333333321</v>
      </c>
      <c r="M178" s="339">
        <f t="shared" si="29"/>
        <v>9.7533333333333321</v>
      </c>
      <c r="N178" s="340">
        <f t="shared" si="29"/>
        <v>9.7533333333333321</v>
      </c>
      <c r="O178" s="1336"/>
      <c r="P178" s="35">
        <f t="shared" ref="P178:AB178" si="35">$N29</f>
        <v>9.7533333333333321</v>
      </c>
      <c r="Q178" s="341">
        <f t="shared" si="35"/>
        <v>9.7533333333333321</v>
      </c>
      <c r="R178" s="28">
        <f t="shared" si="35"/>
        <v>9.7533333333333321</v>
      </c>
      <c r="S178" s="35">
        <f t="shared" si="35"/>
        <v>9.7533333333333321</v>
      </c>
      <c r="T178" s="35">
        <f t="shared" si="35"/>
        <v>9.7533333333333321</v>
      </c>
      <c r="U178" s="35">
        <f t="shared" si="35"/>
        <v>9.7533333333333321</v>
      </c>
      <c r="V178" s="35">
        <f t="shared" si="35"/>
        <v>9.7533333333333321</v>
      </c>
      <c r="W178" s="35">
        <f t="shared" si="35"/>
        <v>9.7533333333333321</v>
      </c>
      <c r="X178" s="35">
        <f t="shared" si="35"/>
        <v>9.7533333333333321</v>
      </c>
      <c r="Y178" s="28">
        <f t="shared" si="35"/>
        <v>9.7533333333333321</v>
      </c>
      <c r="Z178" s="295">
        <f t="shared" si="35"/>
        <v>9.7533333333333321</v>
      </c>
      <c r="AA178" s="295">
        <f t="shared" si="35"/>
        <v>9.7533333333333321</v>
      </c>
      <c r="AB178" s="9">
        <f t="shared" si="35"/>
        <v>9.7533333333333321</v>
      </c>
      <c r="AC178" s="9"/>
      <c r="AD178" s="9"/>
    </row>
    <row r="179" spans="3:30" s="10" customFormat="1" ht="20.100000000000001" customHeight="1">
      <c r="C179" s="7" t="str">
        <f t="shared" si="15"/>
        <v>GFI Score:  QUALITY Target</v>
      </c>
      <c r="D179" s="1501"/>
      <c r="E179" s="1515" t="str">
        <f t="shared" si="32"/>
        <v>Score</v>
      </c>
      <c r="F179" s="326" t="str">
        <f t="shared" si="32"/>
        <v>IPM</v>
      </c>
      <c r="G179" s="297" t="str">
        <f t="shared" si="32"/>
        <v>&gt;</v>
      </c>
      <c r="H179" s="1804">
        <f t="shared" si="29"/>
        <v>9.0225000000000009</v>
      </c>
      <c r="I179" s="338">
        <f t="shared" si="29"/>
        <v>9.0225000000000009</v>
      </c>
      <c r="J179" s="339">
        <f t="shared" si="29"/>
        <v>9.0225000000000009</v>
      </c>
      <c r="K179" s="339">
        <f t="shared" si="29"/>
        <v>9.0225000000000009</v>
      </c>
      <c r="L179" s="339">
        <f t="shared" si="29"/>
        <v>9.0225000000000009</v>
      </c>
      <c r="M179" s="339">
        <f t="shared" si="29"/>
        <v>9.0225000000000009</v>
      </c>
      <c r="N179" s="340">
        <f t="shared" si="29"/>
        <v>9.0225000000000009</v>
      </c>
      <c r="O179" s="1336"/>
      <c r="P179" s="35">
        <f t="shared" ref="P179:AB179" si="36">$N30</f>
        <v>9.0225000000000009</v>
      </c>
      <c r="Q179" s="341">
        <f t="shared" si="36"/>
        <v>9.0225000000000009</v>
      </c>
      <c r="R179" s="28">
        <f t="shared" si="36"/>
        <v>9.0225000000000009</v>
      </c>
      <c r="S179" s="35">
        <f t="shared" si="36"/>
        <v>9.0225000000000009</v>
      </c>
      <c r="T179" s="35">
        <f t="shared" si="36"/>
        <v>9.0225000000000009</v>
      </c>
      <c r="U179" s="35">
        <f t="shared" si="36"/>
        <v>9.0225000000000009</v>
      </c>
      <c r="V179" s="35">
        <f t="shared" si="36"/>
        <v>9.0225000000000009</v>
      </c>
      <c r="W179" s="35">
        <f t="shared" si="36"/>
        <v>9.0225000000000009</v>
      </c>
      <c r="X179" s="35">
        <f t="shared" si="36"/>
        <v>9.0225000000000009</v>
      </c>
      <c r="Y179" s="28">
        <f t="shared" si="36"/>
        <v>9.0225000000000009</v>
      </c>
      <c r="Z179" s="295">
        <f t="shared" si="36"/>
        <v>9.0225000000000009</v>
      </c>
      <c r="AA179" s="295">
        <f t="shared" si="36"/>
        <v>9.0225000000000009</v>
      </c>
      <c r="AB179" s="9">
        <f t="shared" si="36"/>
        <v>9.0225000000000009</v>
      </c>
      <c r="AC179" s="9"/>
      <c r="AD179" s="9"/>
    </row>
    <row r="180" spans="3:30" s="10" customFormat="1" ht="20.100000000000001" customHeight="1">
      <c r="C180" s="7" t="str">
        <f t="shared" si="15"/>
        <v>Asset Intensity  Target</v>
      </c>
      <c r="D180" s="1501"/>
      <c r="E180" s="1515" t="str">
        <f t="shared" si="32"/>
        <v>%</v>
      </c>
      <c r="F180" s="326" t="str">
        <f t="shared" si="32"/>
        <v>IPM</v>
      </c>
      <c r="G180" s="297" t="str">
        <f t="shared" si="32"/>
        <v>&gt;</v>
      </c>
      <c r="H180" s="1804">
        <f t="shared" si="29"/>
        <v>0.76359678119632091</v>
      </c>
      <c r="I180" s="338">
        <f t="shared" si="29"/>
        <v>0.76359678119632091</v>
      </c>
      <c r="J180" s="339">
        <f t="shared" si="29"/>
        <v>0.76359678119632091</v>
      </c>
      <c r="K180" s="339">
        <f t="shared" si="29"/>
        <v>0.76359678119632091</v>
      </c>
      <c r="L180" s="339">
        <f t="shared" si="29"/>
        <v>0.76359678119632091</v>
      </c>
      <c r="M180" s="339">
        <f t="shared" si="29"/>
        <v>0.76359678119632091</v>
      </c>
      <c r="N180" s="340">
        <f t="shared" si="29"/>
        <v>0.76359678119632091</v>
      </c>
      <c r="O180" s="1336"/>
      <c r="P180" s="35">
        <f t="shared" ref="P180:AB180" si="37">$N31</f>
        <v>0.76359678119632091</v>
      </c>
      <c r="Q180" s="341">
        <f t="shared" si="37"/>
        <v>0.76359678119632091</v>
      </c>
      <c r="R180" s="28">
        <f t="shared" si="37"/>
        <v>0.76359678119632091</v>
      </c>
      <c r="S180" s="35">
        <f t="shared" si="37"/>
        <v>0.76359678119632091</v>
      </c>
      <c r="T180" s="35">
        <f t="shared" si="37"/>
        <v>0.76359678119632091</v>
      </c>
      <c r="U180" s="35">
        <f t="shared" si="37"/>
        <v>0.76359678119632091</v>
      </c>
      <c r="V180" s="35">
        <f t="shared" si="37"/>
        <v>0.76359678119632091</v>
      </c>
      <c r="W180" s="35">
        <f t="shared" si="37"/>
        <v>0.76359678119632091</v>
      </c>
      <c r="X180" s="35">
        <f t="shared" si="37"/>
        <v>0.76359678119632091</v>
      </c>
      <c r="Y180" s="28">
        <f t="shared" si="37"/>
        <v>0.76359678119632091</v>
      </c>
      <c r="Z180" s="295">
        <f t="shared" si="37"/>
        <v>0.76359678119632091</v>
      </c>
      <c r="AA180" s="295">
        <f t="shared" si="37"/>
        <v>0.76359678119632091</v>
      </c>
      <c r="AB180" s="9">
        <f t="shared" si="37"/>
        <v>0.76359678119632091</v>
      </c>
      <c r="AC180" s="9"/>
      <c r="AD180" s="9"/>
    </row>
    <row r="181" spans="3:30" s="10" customFormat="1" ht="20.100000000000001" customHeight="1">
      <c r="C181" s="7" t="str">
        <f t="shared" si="15"/>
        <v>Total Factory Productivity Target</v>
      </c>
      <c r="D181" s="1501"/>
      <c r="E181" s="1515" t="str">
        <f t="shared" si="32"/>
        <v>Ton/Head</v>
      </c>
      <c r="F181" s="326" t="str">
        <f t="shared" si="32"/>
        <v>IPM</v>
      </c>
      <c r="G181" s="297" t="str">
        <f t="shared" si="32"/>
        <v>&gt;</v>
      </c>
      <c r="H181" s="342">
        <f t="shared" si="29"/>
        <v>12.30669598648339</v>
      </c>
      <c r="I181" s="343">
        <f t="shared" si="29"/>
        <v>12.30669598648339</v>
      </c>
      <c r="J181" s="344">
        <f t="shared" si="29"/>
        <v>12.30669598648339</v>
      </c>
      <c r="K181" s="344">
        <f t="shared" si="29"/>
        <v>12.30669598648339</v>
      </c>
      <c r="L181" s="344">
        <f t="shared" si="29"/>
        <v>12.30669598648339</v>
      </c>
      <c r="M181" s="344">
        <f t="shared" si="29"/>
        <v>12.30669598648339</v>
      </c>
      <c r="N181" s="345">
        <f t="shared" si="29"/>
        <v>12.30669598648339</v>
      </c>
      <c r="O181" s="1332"/>
      <c r="P181" s="346">
        <f t="shared" ref="P181:AB181" si="38">$N32</f>
        <v>12.30669598648339</v>
      </c>
      <c r="Q181" s="347">
        <f t="shared" si="38"/>
        <v>12.30669598648339</v>
      </c>
      <c r="R181" s="348">
        <f t="shared" si="38"/>
        <v>12.30669598648339</v>
      </c>
      <c r="S181" s="348">
        <f t="shared" si="38"/>
        <v>12.30669598648339</v>
      </c>
      <c r="T181" s="348">
        <f t="shared" si="38"/>
        <v>12.30669598648339</v>
      </c>
      <c r="U181" s="348">
        <f t="shared" si="38"/>
        <v>12.30669598648339</v>
      </c>
      <c r="V181" s="348">
        <f t="shared" si="38"/>
        <v>12.30669598648339</v>
      </c>
      <c r="W181" s="348">
        <f t="shared" si="38"/>
        <v>12.30669598648339</v>
      </c>
      <c r="X181" s="348">
        <f t="shared" si="38"/>
        <v>12.30669598648339</v>
      </c>
      <c r="Y181" s="348">
        <f t="shared" si="38"/>
        <v>12.30669598648339</v>
      </c>
      <c r="Z181" s="295">
        <f t="shared" si="38"/>
        <v>12.30669598648339</v>
      </c>
      <c r="AA181" s="295">
        <f t="shared" si="38"/>
        <v>12.30669598648339</v>
      </c>
      <c r="AB181" s="9">
        <f t="shared" si="38"/>
        <v>12.30669598648339</v>
      </c>
      <c r="AC181" s="9"/>
      <c r="AD181" s="9"/>
    </row>
    <row r="182" spans="3:30" ht="20.100000000000001" customHeight="1">
      <c r="C182" s="349" t="str">
        <f t="shared" si="15"/>
        <v>COST CONTROL Target</v>
      </c>
      <c r="D182" s="1506"/>
      <c r="E182" s="1520" t="s">
        <v>16</v>
      </c>
      <c r="F182" s="352" t="s">
        <v>16</v>
      </c>
      <c r="G182" s="353" t="s">
        <v>16</v>
      </c>
      <c r="H182" s="1803">
        <f t="shared" si="29"/>
        <v>0</v>
      </c>
      <c r="I182" s="36">
        <f t="shared" si="29"/>
        <v>0</v>
      </c>
      <c r="J182" s="354">
        <f t="shared" si="29"/>
        <v>0</v>
      </c>
      <c r="K182" s="354">
        <f t="shared" si="29"/>
        <v>0</v>
      </c>
      <c r="L182" s="354">
        <f t="shared" si="29"/>
        <v>0</v>
      </c>
      <c r="M182" s="354">
        <f t="shared" si="29"/>
        <v>0</v>
      </c>
      <c r="N182" s="355">
        <f t="shared" si="29"/>
        <v>0</v>
      </c>
      <c r="O182" s="1324"/>
      <c r="P182" s="356">
        <f t="shared" ref="P182:AB182" si="39">$N33</f>
        <v>0</v>
      </c>
      <c r="Q182" s="357">
        <f t="shared" si="39"/>
        <v>0</v>
      </c>
      <c r="R182" s="36">
        <f t="shared" si="39"/>
        <v>0</v>
      </c>
      <c r="S182" s="36">
        <f t="shared" si="39"/>
        <v>0</v>
      </c>
      <c r="T182" s="36">
        <f t="shared" si="39"/>
        <v>0</v>
      </c>
      <c r="U182" s="36">
        <f t="shared" si="39"/>
        <v>0</v>
      </c>
      <c r="V182" s="36">
        <f t="shared" si="39"/>
        <v>0</v>
      </c>
      <c r="W182" s="36">
        <f t="shared" si="39"/>
        <v>0</v>
      </c>
      <c r="X182" s="36">
        <f t="shared" si="39"/>
        <v>0</v>
      </c>
      <c r="Y182" s="36">
        <f t="shared" si="39"/>
        <v>0</v>
      </c>
      <c r="Z182" s="358">
        <f t="shared" si="39"/>
        <v>0</v>
      </c>
      <c r="AA182" s="358">
        <f t="shared" si="39"/>
        <v>0</v>
      </c>
      <c r="AB182" s="15">
        <f t="shared" si="39"/>
        <v>0</v>
      </c>
      <c r="AC182" s="15"/>
      <c r="AD182" s="15"/>
    </row>
    <row r="183" spans="3:30" s="10" customFormat="1" ht="20.100000000000001" customHeight="1">
      <c r="C183" s="7" t="str">
        <f t="shared" si="15"/>
        <v>Cost of Production/ton Target</v>
      </c>
      <c r="D183" s="1501"/>
      <c r="E183" s="1515" t="str">
        <f t="shared" ref="E183:G186" si="40">E34</f>
        <v>KGHS/ Ton</v>
      </c>
      <c r="F183" s="296" t="str">
        <f t="shared" si="40"/>
        <v>FC</v>
      </c>
      <c r="G183" s="359" t="str">
        <f t="shared" si="40"/>
        <v>&lt;</v>
      </c>
      <c r="H183" s="1802">
        <f t="shared" si="29"/>
        <v>9318.0828551458508</v>
      </c>
      <c r="I183" s="1802">
        <f t="shared" si="29"/>
        <v>9318.0828551458508</v>
      </c>
      <c r="J183" s="1802">
        <f t="shared" si="29"/>
        <v>9318.0828551458508</v>
      </c>
      <c r="K183" s="1802">
        <f t="shared" si="29"/>
        <v>9318.0828551458508</v>
      </c>
      <c r="L183" s="1802">
        <f t="shared" si="29"/>
        <v>9318.0828551458508</v>
      </c>
      <c r="M183" s="1802">
        <f t="shared" si="29"/>
        <v>9318.0828551458508</v>
      </c>
      <c r="N183" s="1802">
        <f t="shared" si="29"/>
        <v>9318.0828551458508</v>
      </c>
      <c r="O183" s="1802"/>
      <c r="P183" s="1802">
        <f t="shared" ref="P183:AB183" si="41">$N34</f>
        <v>9318.0828551458508</v>
      </c>
      <c r="Q183" s="1802">
        <f t="shared" si="41"/>
        <v>9318.0828551458508</v>
      </c>
      <c r="R183" s="1802">
        <f t="shared" si="41"/>
        <v>9318.0828551458508</v>
      </c>
      <c r="S183" s="1802">
        <f t="shared" si="41"/>
        <v>9318.0828551458508</v>
      </c>
      <c r="T183" s="1802">
        <f t="shared" si="41"/>
        <v>9318.0828551458508</v>
      </c>
      <c r="U183" s="1802">
        <f t="shared" si="41"/>
        <v>9318.0828551458508</v>
      </c>
      <c r="V183" s="1802">
        <f t="shared" si="41"/>
        <v>9318.0828551458508</v>
      </c>
      <c r="W183" s="1802">
        <f t="shared" si="41"/>
        <v>9318.0828551458508</v>
      </c>
      <c r="X183" s="1802">
        <f t="shared" si="41"/>
        <v>9318.0828551458508</v>
      </c>
      <c r="Y183" s="1802">
        <f t="shared" si="41"/>
        <v>9318.0828551458508</v>
      </c>
      <c r="Z183" s="1802">
        <f t="shared" si="41"/>
        <v>9318.0828551458508</v>
      </c>
      <c r="AA183" s="1802">
        <f t="shared" si="41"/>
        <v>9318.0828551458508</v>
      </c>
      <c r="AB183" s="1802">
        <f t="shared" si="41"/>
        <v>9318.0828551458508</v>
      </c>
      <c r="AC183" s="9"/>
      <c r="AD183" s="9"/>
    </row>
    <row r="184" spans="3:30" s="10" customFormat="1" ht="19.5" customHeight="1">
      <c r="C184" s="7" t="str">
        <f t="shared" si="15"/>
        <v>Conversion Cost/ton Target</v>
      </c>
      <c r="D184" s="1501"/>
      <c r="E184" s="1515" t="str">
        <f t="shared" si="40"/>
        <v>KGHS/ Ton</v>
      </c>
      <c r="F184" s="296" t="str">
        <f t="shared" si="40"/>
        <v>FC</v>
      </c>
      <c r="G184" s="359" t="str">
        <f t="shared" si="40"/>
        <v>&lt;</v>
      </c>
      <c r="H184" s="1802">
        <f t="shared" ref="H184:N191" si="42">$N35</f>
        <v>1717</v>
      </c>
      <c r="I184" s="1802">
        <f t="shared" si="42"/>
        <v>1717</v>
      </c>
      <c r="J184" s="1802">
        <f t="shared" si="42"/>
        <v>1717</v>
      </c>
      <c r="K184" s="1802">
        <f t="shared" si="42"/>
        <v>1717</v>
      </c>
      <c r="L184" s="1802">
        <f t="shared" si="42"/>
        <v>1717</v>
      </c>
      <c r="M184" s="1802">
        <f t="shared" si="42"/>
        <v>1717</v>
      </c>
      <c r="N184" s="1802">
        <f t="shared" si="42"/>
        <v>1717</v>
      </c>
      <c r="O184" s="1802"/>
      <c r="P184" s="1802">
        <f t="shared" ref="P184:AB184" si="43">$N35</f>
        <v>1717</v>
      </c>
      <c r="Q184" s="1802">
        <f t="shared" si="43"/>
        <v>1717</v>
      </c>
      <c r="R184" s="1802">
        <f t="shared" si="43"/>
        <v>1717</v>
      </c>
      <c r="S184" s="1802">
        <f t="shared" si="43"/>
        <v>1717</v>
      </c>
      <c r="T184" s="1802">
        <f t="shared" si="43"/>
        <v>1717</v>
      </c>
      <c r="U184" s="1802">
        <f t="shared" si="43"/>
        <v>1717</v>
      </c>
      <c r="V184" s="1802">
        <f t="shared" si="43"/>
        <v>1717</v>
      </c>
      <c r="W184" s="1802">
        <f t="shared" si="43"/>
        <v>1717</v>
      </c>
      <c r="X184" s="1802">
        <f t="shared" si="43"/>
        <v>1717</v>
      </c>
      <c r="Y184" s="1802">
        <f t="shared" si="43"/>
        <v>1717</v>
      </c>
      <c r="Z184" s="1802">
        <f t="shared" si="43"/>
        <v>1717</v>
      </c>
      <c r="AA184" s="1802">
        <f t="shared" si="43"/>
        <v>1717</v>
      </c>
      <c r="AB184" s="1802">
        <f t="shared" si="43"/>
        <v>1717</v>
      </c>
      <c r="AC184" s="9"/>
      <c r="AD184" s="9"/>
    </row>
    <row r="185" spans="3:30" s="10" customFormat="1" ht="20.100000000000001" customHeight="1">
      <c r="C185" s="7" t="str">
        <f t="shared" si="15"/>
        <v>OPEX Savings Target</v>
      </c>
      <c r="D185" s="1501"/>
      <c r="E185" s="1515" t="str">
        <f t="shared" si="40"/>
        <v>KGHS</v>
      </c>
      <c r="F185" s="296" t="str">
        <f t="shared" si="40"/>
        <v>IPM</v>
      </c>
      <c r="G185" s="359" t="str">
        <f t="shared" si="40"/>
        <v>&gt;</v>
      </c>
      <c r="H185" s="1802">
        <f t="shared" si="42"/>
        <v>5930.2842727313118</v>
      </c>
      <c r="I185" s="1802">
        <f t="shared" si="42"/>
        <v>5930.2842727313118</v>
      </c>
      <c r="J185" s="1802">
        <f t="shared" si="42"/>
        <v>5930.2842727313118</v>
      </c>
      <c r="K185" s="1802">
        <f t="shared" si="42"/>
        <v>5930.2842727313118</v>
      </c>
      <c r="L185" s="1802">
        <f t="shared" si="42"/>
        <v>5930.2842727313118</v>
      </c>
      <c r="M185" s="1802">
        <f t="shared" si="42"/>
        <v>5930.2842727313118</v>
      </c>
      <c r="N185" s="1802">
        <f t="shared" si="42"/>
        <v>5930.2842727313118</v>
      </c>
      <c r="O185" s="1802"/>
      <c r="P185" s="1802">
        <f t="shared" ref="P185:AB185" si="44">$N36</f>
        <v>5930.2842727313118</v>
      </c>
      <c r="Q185" s="1802">
        <f t="shared" si="44"/>
        <v>5930.2842727313118</v>
      </c>
      <c r="R185" s="1802">
        <f t="shared" si="44"/>
        <v>5930.2842727313118</v>
      </c>
      <c r="S185" s="1802">
        <f t="shared" si="44"/>
        <v>5930.2842727313118</v>
      </c>
      <c r="T185" s="1802">
        <f t="shared" si="44"/>
        <v>5930.2842727313118</v>
      </c>
      <c r="U185" s="1802">
        <f t="shared" si="44"/>
        <v>5930.2842727313118</v>
      </c>
      <c r="V185" s="1802">
        <f t="shared" si="44"/>
        <v>5930.2842727313118</v>
      </c>
      <c r="W185" s="1802">
        <f t="shared" si="44"/>
        <v>5930.2842727313118</v>
      </c>
      <c r="X185" s="1802">
        <f t="shared" si="44"/>
        <v>5930.2842727313118</v>
      </c>
      <c r="Y185" s="1802">
        <f t="shared" si="44"/>
        <v>5930.2842727313118</v>
      </c>
      <c r="Z185" s="1802">
        <f t="shared" si="44"/>
        <v>5930.2842727313118</v>
      </c>
      <c r="AA185" s="1802">
        <f t="shared" si="44"/>
        <v>5930.2842727313118</v>
      </c>
      <c r="AB185" s="1802">
        <f t="shared" si="44"/>
        <v>5930.2842727313118</v>
      </c>
      <c r="AC185" s="9"/>
      <c r="AD185" s="9"/>
    </row>
    <row r="186" spans="3:30" s="10" customFormat="1" ht="20.100000000000001" customHeight="1">
      <c r="C186" s="7" t="str">
        <f t="shared" si="15"/>
        <v>% OPEX Savings Target</v>
      </c>
      <c r="D186" s="1501"/>
      <c r="E186" s="1515" t="str">
        <f t="shared" si="40"/>
        <v>%</v>
      </c>
      <c r="F186" s="296" t="str">
        <f t="shared" si="40"/>
        <v>IPM</v>
      </c>
      <c r="G186" s="359" t="str">
        <f t="shared" si="40"/>
        <v>&gt;</v>
      </c>
      <c r="H186" s="1802">
        <f t="shared" si="42"/>
        <v>1.2E-2</v>
      </c>
      <c r="I186" s="1802">
        <f t="shared" si="42"/>
        <v>1.2E-2</v>
      </c>
      <c r="J186" s="1802">
        <f t="shared" si="42"/>
        <v>1.2E-2</v>
      </c>
      <c r="K186" s="1802">
        <f t="shared" si="42"/>
        <v>1.2E-2</v>
      </c>
      <c r="L186" s="1802">
        <f t="shared" si="42"/>
        <v>1.2E-2</v>
      </c>
      <c r="M186" s="1802">
        <f t="shared" si="42"/>
        <v>1.2E-2</v>
      </c>
      <c r="N186" s="1802">
        <f t="shared" si="42"/>
        <v>1.2E-2</v>
      </c>
      <c r="O186" s="1802"/>
      <c r="P186" s="1802">
        <f t="shared" ref="P186:AB186" si="45">$N37</f>
        <v>1.2E-2</v>
      </c>
      <c r="Q186" s="1802">
        <f t="shared" si="45"/>
        <v>1.2E-2</v>
      </c>
      <c r="R186" s="1802">
        <f t="shared" si="45"/>
        <v>1.2E-2</v>
      </c>
      <c r="S186" s="1802">
        <f t="shared" si="45"/>
        <v>1.2E-2</v>
      </c>
      <c r="T186" s="1802">
        <f t="shared" si="45"/>
        <v>1.2E-2</v>
      </c>
      <c r="U186" s="1802">
        <f t="shared" si="45"/>
        <v>1.2E-2</v>
      </c>
      <c r="V186" s="1802">
        <f t="shared" si="45"/>
        <v>1.2E-2</v>
      </c>
      <c r="W186" s="1802">
        <f t="shared" si="45"/>
        <v>1.2E-2</v>
      </c>
      <c r="X186" s="1802">
        <f t="shared" si="45"/>
        <v>1.2E-2</v>
      </c>
      <c r="Y186" s="1802">
        <f t="shared" si="45"/>
        <v>1.2E-2</v>
      </c>
      <c r="Z186" s="1802">
        <f t="shared" si="45"/>
        <v>1.2E-2</v>
      </c>
      <c r="AA186" s="1802">
        <f t="shared" si="45"/>
        <v>1.2E-2</v>
      </c>
      <c r="AB186" s="1802">
        <f t="shared" si="45"/>
        <v>1.2E-2</v>
      </c>
      <c r="AC186" s="9"/>
      <c r="AD186" s="9"/>
    </row>
    <row r="187" spans="3:30" s="10" customFormat="1" ht="20.100000000000001" customHeight="1">
      <c r="C187" s="7" t="str">
        <f t="shared" si="15"/>
        <v>Controllable Variances Target</v>
      </c>
      <c r="D187" s="1501"/>
      <c r="E187" s="1515" t="str">
        <f>E38</f>
        <v>KGHS</v>
      </c>
      <c r="F187" s="296" t="str">
        <f t="shared" ref="F187:G190" si="46">F39</f>
        <v>FC</v>
      </c>
      <c r="G187" s="359" t="str">
        <f t="shared" si="46"/>
        <v>+-</v>
      </c>
      <c r="H187" s="1802">
        <f t="shared" si="42"/>
        <v>11656.564866499983</v>
      </c>
      <c r="I187" s="1802">
        <f t="shared" si="42"/>
        <v>11656.564866499983</v>
      </c>
      <c r="J187" s="1802">
        <f t="shared" si="42"/>
        <v>11656.564866499983</v>
      </c>
      <c r="K187" s="1802">
        <f t="shared" si="42"/>
        <v>11656.564866499983</v>
      </c>
      <c r="L187" s="1802">
        <f t="shared" si="42"/>
        <v>11656.564866499983</v>
      </c>
      <c r="M187" s="1802">
        <f t="shared" si="42"/>
        <v>11656.564866499983</v>
      </c>
      <c r="N187" s="1802">
        <f t="shared" si="42"/>
        <v>11656.564866499983</v>
      </c>
      <c r="O187" s="1802"/>
      <c r="P187" s="1802">
        <f t="shared" ref="P187:AB187" si="47">$N38</f>
        <v>11656.564866499983</v>
      </c>
      <c r="Q187" s="1802">
        <f t="shared" si="47"/>
        <v>11656.564866499983</v>
      </c>
      <c r="R187" s="1802">
        <f t="shared" si="47"/>
        <v>11656.564866499983</v>
      </c>
      <c r="S187" s="1802">
        <f t="shared" si="47"/>
        <v>11656.564866499983</v>
      </c>
      <c r="T187" s="1802">
        <f t="shared" si="47"/>
        <v>11656.564866499983</v>
      </c>
      <c r="U187" s="1802">
        <f t="shared" si="47"/>
        <v>11656.564866499983</v>
      </c>
      <c r="V187" s="1802">
        <f t="shared" si="47"/>
        <v>11656.564866499983</v>
      </c>
      <c r="W187" s="1802">
        <f t="shared" si="47"/>
        <v>11656.564866499983</v>
      </c>
      <c r="X187" s="1802">
        <f t="shared" si="47"/>
        <v>11656.564866499983</v>
      </c>
      <c r="Y187" s="1802">
        <f t="shared" si="47"/>
        <v>11656.564866499983</v>
      </c>
      <c r="Z187" s="1802">
        <f t="shared" si="47"/>
        <v>11656.564866499983</v>
      </c>
      <c r="AA187" s="1802">
        <f t="shared" si="47"/>
        <v>11656.564866499983</v>
      </c>
      <c r="AB187" s="1802">
        <f t="shared" si="47"/>
        <v>11656.564866499983</v>
      </c>
      <c r="AC187" s="9"/>
      <c r="AD187" s="9"/>
    </row>
    <row r="188" spans="3:30" s="10" customFormat="1" ht="20.100000000000001" customHeight="1">
      <c r="C188" s="7" t="str">
        <f t="shared" si="15"/>
        <v>Material Usage Variance Target</v>
      </c>
      <c r="D188" s="1501"/>
      <c r="E188" s="1515" t="str">
        <f>E39</f>
        <v>%</v>
      </c>
      <c r="F188" s="296" t="str">
        <f t="shared" si="46"/>
        <v>FC</v>
      </c>
      <c r="G188" s="359" t="str">
        <f t="shared" si="46"/>
        <v>&lt;</v>
      </c>
      <c r="H188" s="1802">
        <f t="shared" si="42"/>
        <v>2.5999999999999999E-3</v>
      </c>
      <c r="I188" s="1802">
        <f t="shared" si="42"/>
        <v>2.5999999999999999E-3</v>
      </c>
      <c r="J188" s="1802">
        <f t="shared" si="42"/>
        <v>2.5999999999999999E-3</v>
      </c>
      <c r="K188" s="1802">
        <f t="shared" si="42"/>
        <v>2.5999999999999999E-3</v>
      </c>
      <c r="L188" s="1802">
        <f t="shared" si="42"/>
        <v>2.5999999999999999E-3</v>
      </c>
      <c r="M188" s="1802">
        <f t="shared" si="42"/>
        <v>2.5999999999999999E-3</v>
      </c>
      <c r="N188" s="1802">
        <f t="shared" si="42"/>
        <v>2.5999999999999999E-3</v>
      </c>
      <c r="O188" s="1802"/>
      <c r="P188" s="1802">
        <f t="shared" ref="P188:AB188" si="48">$N39</f>
        <v>2.5999999999999999E-3</v>
      </c>
      <c r="Q188" s="1802">
        <f t="shared" si="48"/>
        <v>2.5999999999999999E-3</v>
      </c>
      <c r="R188" s="1802">
        <f t="shared" si="48"/>
        <v>2.5999999999999999E-3</v>
      </c>
      <c r="S188" s="1802">
        <f t="shared" si="48"/>
        <v>2.5999999999999999E-3</v>
      </c>
      <c r="T188" s="1802">
        <f t="shared" si="48"/>
        <v>2.5999999999999999E-3</v>
      </c>
      <c r="U188" s="1802">
        <f t="shared" si="48"/>
        <v>2.5999999999999999E-3</v>
      </c>
      <c r="V188" s="1802">
        <f t="shared" si="48"/>
        <v>2.5999999999999999E-3</v>
      </c>
      <c r="W188" s="1802">
        <f t="shared" si="48"/>
        <v>2.5999999999999999E-3</v>
      </c>
      <c r="X188" s="1802">
        <f t="shared" si="48"/>
        <v>2.5999999999999999E-3</v>
      </c>
      <c r="Y188" s="1802">
        <f t="shared" si="48"/>
        <v>2.5999999999999999E-3</v>
      </c>
      <c r="Z188" s="1802">
        <f t="shared" si="48"/>
        <v>2.5999999999999999E-3</v>
      </c>
      <c r="AA188" s="1802">
        <f t="shared" si="48"/>
        <v>2.5999999999999999E-3</v>
      </c>
      <c r="AB188" s="1802">
        <f t="shared" si="48"/>
        <v>2.5999999999999999E-3</v>
      </c>
      <c r="AC188" s="9"/>
      <c r="AD188" s="9"/>
    </row>
    <row r="189" spans="3:30" s="10" customFormat="1" ht="20.100000000000001" customHeight="1">
      <c r="C189" s="7" t="str">
        <f t="shared" si="15"/>
        <v>Factory Fixed Overhead Target</v>
      </c>
      <c r="D189" s="1501"/>
      <c r="E189" s="1515" t="str">
        <f>E40</f>
        <v>KGHS</v>
      </c>
      <c r="F189" s="326" t="str">
        <f t="shared" si="46"/>
        <v>FC</v>
      </c>
      <c r="G189" s="297" t="str">
        <f t="shared" si="46"/>
        <v>&lt;</v>
      </c>
      <c r="H189" s="1802">
        <f t="shared" si="42"/>
        <v>60939.217020000004</v>
      </c>
      <c r="I189" s="1802">
        <f t="shared" si="42"/>
        <v>60939.217020000004</v>
      </c>
      <c r="J189" s="1802">
        <f t="shared" si="42"/>
        <v>60939.217020000004</v>
      </c>
      <c r="K189" s="1802">
        <f t="shared" si="42"/>
        <v>60939.217020000004</v>
      </c>
      <c r="L189" s="1802">
        <f t="shared" si="42"/>
        <v>60939.217020000004</v>
      </c>
      <c r="M189" s="1802">
        <f t="shared" si="42"/>
        <v>60939.217020000004</v>
      </c>
      <c r="N189" s="1802">
        <f t="shared" si="42"/>
        <v>60939.217020000004</v>
      </c>
      <c r="O189" s="1802"/>
      <c r="P189" s="1802">
        <f t="shared" ref="P189:AB189" si="49">$N40</f>
        <v>60939.217020000004</v>
      </c>
      <c r="Q189" s="1802">
        <f t="shared" si="49"/>
        <v>60939.217020000004</v>
      </c>
      <c r="R189" s="1802">
        <f t="shared" si="49"/>
        <v>60939.217020000004</v>
      </c>
      <c r="S189" s="1802">
        <f t="shared" si="49"/>
        <v>60939.217020000004</v>
      </c>
      <c r="T189" s="1802">
        <f t="shared" si="49"/>
        <v>60939.217020000004</v>
      </c>
      <c r="U189" s="1802">
        <f t="shared" si="49"/>
        <v>60939.217020000004</v>
      </c>
      <c r="V189" s="1802">
        <f t="shared" si="49"/>
        <v>60939.217020000004</v>
      </c>
      <c r="W189" s="1802">
        <f t="shared" si="49"/>
        <v>60939.217020000004</v>
      </c>
      <c r="X189" s="1802">
        <f t="shared" si="49"/>
        <v>60939.217020000004</v>
      </c>
      <c r="Y189" s="1802">
        <f t="shared" si="49"/>
        <v>60939.217020000004</v>
      </c>
      <c r="Z189" s="1802">
        <f t="shared" si="49"/>
        <v>60939.217020000004</v>
      </c>
      <c r="AA189" s="1802">
        <f t="shared" si="49"/>
        <v>60939.217020000004</v>
      </c>
      <c r="AB189" s="1802">
        <f t="shared" si="49"/>
        <v>60939.217020000004</v>
      </c>
      <c r="AC189" s="9"/>
      <c r="AD189" s="9"/>
    </row>
    <row r="190" spans="3:30" s="10" customFormat="1" ht="20.100000000000001" customHeight="1">
      <c r="C190" s="7" t="str">
        <f t="shared" si="15"/>
        <v>Total Capital Spend  Target</v>
      </c>
      <c r="D190" s="1501"/>
      <c r="E190" s="1515" t="str">
        <f>E41</f>
        <v>KGHS</v>
      </c>
      <c r="F190" s="326" t="str">
        <f t="shared" si="46"/>
        <v>IPM</v>
      </c>
      <c r="G190" s="297" t="str">
        <f t="shared" si="46"/>
        <v>&lt;</v>
      </c>
      <c r="H190" s="1802">
        <f t="shared" si="42"/>
        <v>23833.541633228888</v>
      </c>
      <c r="I190" s="1802">
        <f t="shared" si="42"/>
        <v>23833.541633228888</v>
      </c>
      <c r="J190" s="1802">
        <f t="shared" si="42"/>
        <v>23833.541633228888</v>
      </c>
      <c r="K190" s="1802">
        <f t="shared" si="42"/>
        <v>23833.541633228888</v>
      </c>
      <c r="L190" s="1802">
        <f t="shared" si="42"/>
        <v>23833.541633228888</v>
      </c>
      <c r="M190" s="1802">
        <f t="shared" si="42"/>
        <v>23833.541633228888</v>
      </c>
      <c r="N190" s="1802">
        <f t="shared" si="42"/>
        <v>23833.541633228888</v>
      </c>
      <c r="O190" s="1802"/>
      <c r="P190" s="1802">
        <f t="shared" ref="P190:AB190" si="50">$N41</f>
        <v>23833.541633228888</v>
      </c>
      <c r="Q190" s="1802">
        <f t="shared" si="50"/>
        <v>23833.541633228888</v>
      </c>
      <c r="R190" s="1802">
        <f t="shared" si="50"/>
        <v>23833.541633228888</v>
      </c>
      <c r="S190" s="1802">
        <f t="shared" si="50"/>
        <v>23833.541633228888</v>
      </c>
      <c r="T190" s="1802">
        <f t="shared" si="50"/>
        <v>23833.541633228888</v>
      </c>
      <c r="U190" s="1802">
        <f t="shared" si="50"/>
        <v>23833.541633228888</v>
      </c>
      <c r="V190" s="1802">
        <f t="shared" si="50"/>
        <v>23833.541633228888</v>
      </c>
      <c r="W190" s="1802">
        <f t="shared" si="50"/>
        <v>23833.541633228888</v>
      </c>
      <c r="X190" s="1802">
        <f t="shared" si="50"/>
        <v>23833.541633228888</v>
      </c>
      <c r="Y190" s="1802">
        <f t="shared" si="50"/>
        <v>23833.541633228888</v>
      </c>
      <c r="Z190" s="1802">
        <f t="shared" si="50"/>
        <v>23833.541633228888</v>
      </c>
      <c r="AA190" s="1802">
        <f t="shared" si="50"/>
        <v>23833.541633228888</v>
      </c>
      <c r="AB190" s="1802">
        <f t="shared" si="50"/>
        <v>23833.541633228888</v>
      </c>
      <c r="AC190" s="9"/>
      <c r="AD190" s="9"/>
    </row>
    <row r="191" spans="3:30" s="10" customFormat="1" ht="20.100000000000001" customHeight="1">
      <c r="C191" s="7" t="str">
        <f t="shared" si="15"/>
        <v>Factory Write off Target</v>
      </c>
      <c r="D191" s="1501"/>
      <c r="E191" s="1515" t="str">
        <f>E42</f>
        <v>KGHS</v>
      </c>
      <c r="F191" s="326" t="str">
        <f>F44</f>
        <v xml:space="preserve"> </v>
      </c>
      <c r="G191" s="297" t="str">
        <f>G44</f>
        <v xml:space="preserve"> </v>
      </c>
      <c r="H191" s="1802">
        <f t="shared" si="42"/>
        <v>1159.8</v>
      </c>
      <c r="I191" s="1802">
        <f t="shared" si="42"/>
        <v>1159.8</v>
      </c>
      <c r="J191" s="1802">
        <f t="shared" si="42"/>
        <v>1159.8</v>
      </c>
      <c r="K191" s="1802">
        <f t="shared" si="42"/>
        <v>1159.8</v>
      </c>
      <c r="L191" s="1802">
        <f t="shared" si="42"/>
        <v>1159.8</v>
      </c>
      <c r="M191" s="1802">
        <f t="shared" si="42"/>
        <v>1159.8</v>
      </c>
      <c r="N191" s="1802">
        <f t="shared" si="42"/>
        <v>1159.8</v>
      </c>
      <c r="O191" s="1802"/>
      <c r="P191" s="1802">
        <f t="shared" ref="P191:AB191" si="51">$N42</f>
        <v>1159.8</v>
      </c>
      <c r="Q191" s="1802">
        <f t="shared" si="51"/>
        <v>1159.8</v>
      </c>
      <c r="R191" s="1802">
        <f t="shared" si="51"/>
        <v>1159.8</v>
      </c>
      <c r="S191" s="1802">
        <f t="shared" si="51"/>
        <v>1159.8</v>
      </c>
      <c r="T191" s="1802">
        <f t="shared" si="51"/>
        <v>1159.8</v>
      </c>
      <c r="U191" s="1802">
        <f t="shared" si="51"/>
        <v>1159.8</v>
      </c>
      <c r="V191" s="1802">
        <f t="shared" si="51"/>
        <v>1159.8</v>
      </c>
      <c r="W191" s="1802">
        <f t="shared" si="51"/>
        <v>1159.8</v>
      </c>
      <c r="X191" s="1802">
        <f t="shared" si="51"/>
        <v>1159.8</v>
      </c>
      <c r="Y191" s="1802">
        <f t="shared" si="51"/>
        <v>1159.8</v>
      </c>
      <c r="Z191" s="1802">
        <f t="shared" si="51"/>
        <v>1159.8</v>
      </c>
      <c r="AA191" s="1802">
        <f t="shared" si="51"/>
        <v>1159.8</v>
      </c>
      <c r="AB191" s="1802">
        <f t="shared" si="51"/>
        <v>1159.8</v>
      </c>
      <c r="AC191" s="9"/>
      <c r="AD191" s="9"/>
    </row>
    <row r="192" spans="3:30" s="252" customFormat="1" ht="20.100000000000001" customHeight="1">
      <c r="C192" s="360" t="str">
        <f>C44&amp;" Target"</f>
        <v>DELIVERY Target</v>
      </c>
      <c r="D192" s="1507"/>
      <c r="E192" s="1521" t="s">
        <v>16</v>
      </c>
      <c r="F192" s="363" t="s">
        <v>16</v>
      </c>
      <c r="G192" s="364" t="s">
        <v>16</v>
      </c>
      <c r="H192" s="1801">
        <f t="shared" ref="H192:N196" si="52">$N44</f>
        <v>0</v>
      </c>
      <c r="I192" s="37">
        <f t="shared" si="52"/>
        <v>0</v>
      </c>
      <c r="J192" s="365">
        <f t="shared" si="52"/>
        <v>0</v>
      </c>
      <c r="K192" s="365">
        <f t="shared" si="52"/>
        <v>0</v>
      </c>
      <c r="L192" s="365">
        <f t="shared" si="52"/>
        <v>0</v>
      </c>
      <c r="M192" s="365">
        <f t="shared" si="52"/>
        <v>0</v>
      </c>
      <c r="N192" s="366">
        <f t="shared" si="52"/>
        <v>0</v>
      </c>
      <c r="O192" s="1325"/>
      <c r="P192" s="367">
        <f t="shared" ref="P192:AB192" si="53">$N44</f>
        <v>0</v>
      </c>
      <c r="Q192" s="368">
        <f t="shared" si="53"/>
        <v>0</v>
      </c>
      <c r="R192" s="37">
        <f t="shared" si="53"/>
        <v>0</v>
      </c>
      <c r="S192" s="37">
        <f t="shared" si="53"/>
        <v>0</v>
      </c>
      <c r="T192" s="37">
        <f t="shared" si="53"/>
        <v>0</v>
      </c>
      <c r="U192" s="37">
        <f t="shared" si="53"/>
        <v>0</v>
      </c>
      <c r="V192" s="37">
        <f t="shared" si="53"/>
        <v>0</v>
      </c>
      <c r="W192" s="37">
        <f t="shared" si="53"/>
        <v>0</v>
      </c>
      <c r="X192" s="37">
        <f t="shared" si="53"/>
        <v>0</v>
      </c>
      <c r="Y192" s="37">
        <f t="shared" si="53"/>
        <v>0</v>
      </c>
      <c r="Z192" s="369">
        <f t="shared" si="53"/>
        <v>0</v>
      </c>
      <c r="AA192" s="369">
        <f t="shared" si="53"/>
        <v>0</v>
      </c>
      <c r="AB192" s="16">
        <f t="shared" si="53"/>
        <v>0</v>
      </c>
      <c r="AC192" s="16"/>
      <c r="AD192" s="16"/>
    </row>
    <row r="193" spans="3:30" s="10" customFormat="1" ht="20.100000000000001" customHeight="1">
      <c r="C193" s="7" t="str">
        <f>C45&amp;" Target"</f>
        <v>Master Schedule Attainment Target</v>
      </c>
      <c r="D193" s="1501"/>
      <c r="E193" s="1515" t="str">
        <f t="shared" ref="E193:G195" si="54">E45</f>
        <v>%</v>
      </c>
      <c r="F193" s="326" t="str">
        <f t="shared" si="54"/>
        <v>FSCM</v>
      </c>
      <c r="G193" s="297" t="str">
        <f t="shared" si="54"/>
        <v>&gt;</v>
      </c>
      <c r="H193" s="1800">
        <f t="shared" si="52"/>
        <v>0.93700000000000006</v>
      </c>
      <c r="I193" s="291">
        <f t="shared" si="52"/>
        <v>0.93700000000000006</v>
      </c>
      <c r="J193" s="292">
        <f t="shared" si="52"/>
        <v>0.93700000000000006</v>
      </c>
      <c r="K193" s="292">
        <f t="shared" si="52"/>
        <v>0.93700000000000006</v>
      </c>
      <c r="L193" s="292">
        <f t="shared" si="52"/>
        <v>0.93700000000000006</v>
      </c>
      <c r="M193" s="292">
        <f t="shared" si="52"/>
        <v>0.93700000000000006</v>
      </c>
      <c r="N193" s="293">
        <f t="shared" si="52"/>
        <v>0.93700000000000006</v>
      </c>
      <c r="O193" s="1329"/>
      <c r="P193" s="294">
        <f t="shared" ref="P193:AB193" si="55">$N45</f>
        <v>0.93700000000000006</v>
      </c>
      <c r="Q193" s="30">
        <f t="shared" si="55"/>
        <v>0.93700000000000006</v>
      </c>
      <c r="R193" s="28">
        <f t="shared" si="55"/>
        <v>0.93700000000000006</v>
      </c>
      <c r="S193" s="28">
        <f t="shared" si="55"/>
        <v>0.93700000000000006</v>
      </c>
      <c r="T193" s="28">
        <f t="shared" si="55"/>
        <v>0.93700000000000006</v>
      </c>
      <c r="U193" s="28">
        <f t="shared" si="55"/>
        <v>0.93700000000000006</v>
      </c>
      <c r="V193" s="28">
        <f t="shared" si="55"/>
        <v>0.93700000000000006</v>
      </c>
      <c r="W193" s="28">
        <f t="shared" si="55"/>
        <v>0.93700000000000006</v>
      </c>
      <c r="X193" s="28">
        <f t="shared" si="55"/>
        <v>0.93700000000000006</v>
      </c>
      <c r="Y193" s="28">
        <f t="shared" si="55"/>
        <v>0.93700000000000006</v>
      </c>
      <c r="Z193" s="295">
        <f t="shared" si="55"/>
        <v>0.93700000000000006</v>
      </c>
      <c r="AA193" s="295">
        <f t="shared" si="55"/>
        <v>0.93700000000000006</v>
      </c>
      <c r="AB193" s="9">
        <f t="shared" si="55"/>
        <v>0.93700000000000006</v>
      </c>
      <c r="AC193" s="9"/>
      <c r="AD193" s="9"/>
    </row>
    <row r="194" spans="3:30" s="10" customFormat="1" ht="20.100000000000001" customHeight="1" thickBot="1">
      <c r="C194" s="7" t="str">
        <f>C46&amp;" Target"</f>
        <v>Stock Cover - R&amp;P, SF Materials Target</v>
      </c>
      <c r="D194" s="1508"/>
      <c r="E194" s="1522" t="str">
        <f t="shared" si="54"/>
        <v>Days</v>
      </c>
      <c r="F194" s="370" t="str">
        <f t="shared" si="54"/>
        <v>FSCM</v>
      </c>
      <c r="G194" s="371" t="str">
        <f t="shared" si="54"/>
        <v>&lt;</v>
      </c>
      <c r="H194" s="1800">
        <f t="shared" si="52"/>
        <v>58.7</v>
      </c>
      <c r="I194" s="291">
        <f t="shared" si="52"/>
        <v>58.7</v>
      </c>
      <c r="J194" s="292">
        <f t="shared" si="52"/>
        <v>58.7</v>
      </c>
      <c r="K194" s="292">
        <f t="shared" si="52"/>
        <v>58.7</v>
      </c>
      <c r="L194" s="292">
        <f t="shared" si="52"/>
        <v>58.7</v>
      </c>
      <c r="M194" s="292">
        <f t="shared" si="52"/>
        <v>58.7</v>
      </c>
      <c r="N194" s="293">
        <f t="shared" si="52"/>
        <v>58.7</v>
      </c>
      <c r="O194" s="1329"/>
      <c r="P194" s="294">
        <f t="shared" ref="P194:AB194" si="56">$N46</f>
        <v>58.7</v>
      </c>
      <c r="Q194" s="30">
        <f t="shared" si="56"/>
        <v>58.7</v>
      </c>
      <c r="R194" s="28">
        <f t="shared" si="56"/>
        <v>58.7</v>
      </c>
      <c r="S194" s="28">
        <f t="shared" si="56"/>
        <v>58.7</v>
      </c>
      <c r="T194" s="28">
        <f t="shared" si="56"/>
        <v>58.7</v>
      </c>
      <c r="U194" s="28">
        <f t="shared" si="56"/>
        <v>58.7</v>
      </c>
      <c r="V194" s="28">
        <f t="shared" si="56"/>
        <v>58.7</v>
      </c>
      <c r="W194" s="28">
        <f t="shared" si="56"/>
        <v>58.7</v>
      </c>
      <c r="X194" s="28">
        <f t="shared" si="56"/>
        <v>58.7</v>
      </c>
      <c r="Y194" s="28">
        <f t="shared" si="56"/>
        <v>58.7</v>
      </c>
      <c r="Z194" s="295">
        <f t="shared" si="56"/>
        <v>58.7</v>
      </c>
      <c r="AA194" s="295">
        <f t="shared" si="56"/>
        <v>58.7</v>
      </c>
      <c r="AB194" s="9">
        <f t="shared" si="56"/>
        <v>58.7</v>
      </c>
      <c r="AC194" s="19"/>
      <c r="AD194" s="19"/>
    </row>
    <row r="195" spans="3:30" s="10" customFormat="1" ht="20.100000000000001" customHeight="1">
      <c r="C195" s="7" t="str">
        <f>C47&amp;" Target"</f>
        <v>Case Fill rate Target</v>
      </c>
      <c r="D195" s="1501"/>
      <c r="E195" s="1515" t="str">
        <f t="shared" si="54"/>
        <v>%</v>
      </c>
      <c r="F195" s="326" t="str">
        <f t="shared" si="54"/>
        <v>FSCM</v>
      </c>
      <c r="G195" s="297" t="str">
        <f t="shared" si="54"/>
        <v>&gt;</v>
      </c>
      <c r="H195" s="1800">
        <f t="shared" si="52"/>
        <v>0.99390000000000001</v>
      </c>
      <c r="I195" s="291">
        <f t="shared" si="52"/>
        <v>0.99390000000000001</v>
      </c>
      <c r="J195" s="292">
        <f t="shared" si="52"/>
        <v>0.99390000000000001</v>
      </c>
      <c r="K195" s="292">
        <f t="shared" si="52"/>
        <v>0.99390000000000001</v>
      </c>
      <c r="L195" s="292">
        <f t="shared" si="52"/>
        <v>0.99390000000000001</v>
      </c>
      <c r="M195" s="292">
        <f t="shared" si="52"/>
        <v>0.99390000000000001</v>
      </c>
      <c r="N195" s="293">
        <f t="shared" si="52"/>
        <v>0.99390000000000001</v>
      </c>
      <c r="O195" s="1329"/>
      <c r="P195" s="294">
        <f t="shared" ref="P195:AB195" si="57">$N47</f>
        <v>0.99390000000000001</v>
      </c>
      <c r="Q195" s="30">
        <f t="shared" si="57"/>
        <v>0.99390000000000001</v>
      </c>
      <c r="R195" s="28">
        <f t="shared" si="57"/>
        <v>0.99390000000000001</v>
      </c>
      <c r="S195" s="28">
        <f t="shared" si="57"/>
        <v>0.99390000000000001</v>
      </c>
      <c r="T195" s="28">
        <f t="shared" si="57"/>
        <v>0.99390000000000001</v>
      </c>
      <c r="U195" s="28">
        <f t="shared" si="57"/>
        <v>0.99390000000000001</v>
      </c>
      <c r="V195" s="28">
        <f t="shared" si="57"/>
        <v>0.99390000000000001</v>
      </c>
      <c r="W195" s="28">
        <f t="shared" si="57"/>
        <v>0.99390000000000001</v>
      </c>
      <c r="X195" s="28">
        <f t="shared" si="57"/>
        <v>0.99390000000000001</v>
      </c>
      <c r="Y195" s="28">
        <f t="shared" si="57"/>
        <v>0.99390000000000001</v>
      </c>
      <c r="Z195" s="295">
        <f t="shared" si="57"/>
        <v>0.99390000000000001</v>
      </c>
      <c r="AA195" s="295">
        <f t="shared" si="57"/>
        <v>0.99390000000000001</v>
      </c>
      <c r="AB195" s="9">
        <f t="shared" si="57"/>
        <v>0.99390000000000001</v>
      </c>
      <c r="AC195" s="9"/>
      <c r="AD195" s="9"/>
    </row>
    <row r="196" spans="3:30" s="252" customFormat="1" ht="20.100000000000001" customHeight="1">
      <c r="C196" s="779" t="str">
        <f>C48&amp;" Target"</f>
        <v>TOTAL PERFORMANCE MANAGEMENT Target</v>
      </c>
      <c r="D196" s="1509"/>
      <c r="E196" s="1523" t="s">
        <v>16</v>
      </c>
      <c r="F196" s="776" t="s">
        <v>16</v>
      </c>
      <c r="G196" s="775" t="s">
        <v>16</v>
      </c>
      <c r="H196" s="1799">
        <f t="shared" si="52"/>
        <v>0</v>
      </c>
      <c r="I196" s="769">
        <f t="shared" si="52"/>
        <v>0</v>
      </c>
      <c r="J196" s="773">
        <f t="shared" si="52"/>
        <v>0</v>
      </c>
      <c r="K196" s="773">
        <f t="shared" si="52"/>
        <v>0</v>
      </c>
      <c r="L196" s="773">
        <f t="shared" si="52"/>
        <v>0</v>
      </c>
      <c r="M196" s="773">
        <f t="shared" si="52"/>
        <v>0</v>
      </c>
      <c r="N196" s="772">
        <f t="shared" si="52"/>
        <v>0</v>
      </c>
      <c r="O196" s="1326"/>
      <c r="P196" s="771">
        <f t="shared" ref="P196:AB196" si="58">$N48</f>
        <v>0</v>
      </c>
      <c r="Q196" s="770">
        <f t="shared" si="58"/>
        <v>0</v>
      </c>
      <c r="R196" s="769">
        <f t="shared" si="58"/>
        <v>0</v>
      </c>
      <c r="S196" s="769">
        <f t="shared" si="58"/>
        <v>0</v>
      </c>
      <c r="T196" s="769">
        <f t="shared" si="58"/>
        <v>0</v>
      </c>
      <c r="U196" s="769">
        <f t="shared" si="58"/>
        <v>0</v>
      </c>
      <c r="V196" s="769">
        <f t="shared" si="58"/>
        <v>0</v>
      </c>
      <c r="W196" s="769">
        <f t="shared" si="58"/>
        <v>0</v>
      </c>
      <c r="X196" s="769">
        <f t="shared" si="58"/>
        <v>0</v>
      </c>
      <c r="Y196" s="769">
        <f t="shared" si="58"/>
        <v>0</v>
      </c>
      <c r="Z196" s="768">
        <f t="shared" si="58"/>
        <v>0</v>
      </c>
      <c r="AA196" s="768">
        <f t="shared" si="58"/>
        <v>0</v>
      </c>
      <c r="AB196" s="767">
        <f t="shared" si="58"/>
        <v>0</v>
      </c>
      <c r="AC196" s="767"/>
      <c r="AD196" s="767"/>
    </row>
    <row r="197" spans="3:30" s="751" customFormat="1" ht="20.100000000000001" customHeight="1">
      <c r="C197" s="766" t="e">
        <f>#REF!&amp;" Target"</f>
        <v>#REF!</v>
      </c>
      <c r="D197" s="1510"/>
      <c r="E197" s="1524" t="e">
        <f>#REF!</f>
        <v>#REF!</v>
      </c>
      <c r="F197" s="763" t="e">
        <f>#REF!</f>
        <v>#REF!</v>
      </c>
      <c r="G197" s="762" t="e">
        <f>#REF!</f>
        <v>#REF!</v>
      </c>
      <c r="H197" s="1798" t="e">
        <f>#REF!</f>
        <v>#REF!</v>
      </c>
      <c r="I197" s="760" t="e">
        <f>#REF!</f>
        <v>#REF!</v>
      </c>
      <c r="J197" s="759" t="e">
        <f>#REF!</f>
        <v>#REF!</v>
      </c>
      <c r="K197" s="759" t="e">
        <f>#REF!</f>
        <v>#REF!</v>
      </c>
      <c r="L197" s="759" t="e">
        <f>#REF!</f>
        <v>#REF!</v>
      </c>
      <c r="M197" s="759" t="e">
        <f>#REF!</f>
        <v>#REF!</v>
      </c>
      <c r="N197" s="758" t="e">
        <f>#REF!</f>
        <v>#REF!</v>
      </c>
      <c r="O197" s="1337"/>
      <c r="P197" s="757" t="e">
        <f>#REF!</f>
        <v>#REF!</v>
      </c>
      <c r="Q197" s="756" t="e">
        <f>#REF!</f>
        <v>#REF!</v>
      </c>
      <c r="R197" s="755" t="e">
        <f>#REF!</f>
        <v>#REF!</v>
      </c>
      <c r="S197" s="754" t="e">
        <f>#REF!</f>
        <v>#REF!</v>
      </c>
      <c r="T197" s="754" t="e">
        <f>#REF!</f>
        <v>#REF!</v>
      </c>
      <c r="U197" s="754" t="e">
        <f>#REF!</f>
        <v>#REF!</v>
      </c>
      <c r="V197" s="754" t="e">
        <f>#REF!</f>
        <v>#REF!</v>
      </c>
      <c r="W197" s="754" t="e">
        <f>#REF!</f>
        <v>#REF!</v>
      </c>
      <c r="X197" s="754" t="e">
        <f>#REF!</f>
        <v>#REF!</v>
      </c>
      <c r="Y197" s="754" t="e">
        <f>#REF!</f>
        <v>#REF!</v>
      </c>
      <c r="Z197" s="753" t="e">
        <f>#REF!</f>
        <v>#REF!</v>
      </c>
      <c r="AA197" s="753" t="e">
        <f>#REF!</f>
        <v>#REF!</v>
      </c>
      <c r="AB197" s="752" t="e">
        <f>#REF!</f>
        <v>#REF!</v>
      </c>
      <c r="AC197" s="752"/>
      <c r="AD197" s="752"/>
    </row>
    <row r="198" spans="3:30" ht="20.100000000000001" customHeight="1">
      <c r="C198" s="13" t="str">
        <f>C52&amp;" Target"</f>
        <v>MTBS of Pilot Lines Target</v>
      </c>
      <c r="D198" s="1504"/>
      <c r="E198" s="1518" t="str">
        <f>E52</f>
        <v>Hrs</v>
      </c>
      <c r="F198" s="320" t="str">
        <f>F52</f>
        <v>PM</v>
      </c>
      <c r="G198" s="321" t="str">
        <f>G52</f>
        <v>&lt;</v>
      </c>
      <c r="H198" s="749">
        <f t="shared" ref="H198:N198" si="59">$N52</f>
        <v>0</v>
      </c>
      <c r="I198" s="748">
        <f t="shared" si="59"/>
        <v>0</v>
      </c>
      <c r="J198" s="747">
        <f t="shared" si="59"/>
        <v>0</v>
      </c>
      <c r="K198" s="747">
        <f t="shared" si="59"/>
        <v>0</v>
      </c>
      <c r="L198" s="747">
        <f t="shared" si="59"/>
        <v>0</v>
      </c>
      <c r="M198" s="747">
        <f t="shared" si="59"/>
        <v>0</v>
      </c>
      <c r="N198" s="746">
        <f t="shared" si="59"/>
        <v>0</v>
      </c>
      <c r="O198" s="1333"/>
      <c r="P198" s="745">
        <f t="shared" ref="P198:AB198" si="60">$N52</f>
        <v>0</v>
      </c>
      <c r="Q198" s="744">
        <f t="shared" si="60"/>
        <v>0</v>
      </c>
      <c r="R198" s="743">
        <f t="shared" si="60"/>
        <v>0</v>
      </c>
      <c r="S198" s="743">
        <f t="shared" si="60"/>
        <v>0</v>
      </c>
      <c r="T198" s="743">
        <f t="shared" si="60"/>
        <v>0</v>
      </c>
      <c r="U198" s="743">
        <f t="shared" si="60"/>
        <v>0</v>
      </c>
      <c r="V198" s="743">
        <f t="shared" si="60"/>
        <v>0</v>
      </c>
      <c r="W198" s="743">
        <f t="shared" si="60"/>
        <v>0</v>
      </c>
      <c r="X198" s="743">
        <f t="shared" si="60"/>
        <v>0</v>
      </c>
      <c r="Y198" s="743">
        <f t="shared" si="60"/>
        <v>0</v>
      </c>
      <c r="Z198" s="742">
        <f t="shared" si="60"/>
        <v>0</v>
      </c>
      <c r="AA198" s="742">
        <f t="shared" si="60"/>
        <v>0</v>
      </c>
      <c r="AB198" s="741">
        <f t="shared" si="60"/>
        <v>0</v>
      </c>
      <c r="AC198" s="18"/>
      <c r="AD198" s="18"/>
    </row>
    <row r="199" spans="3:30" ht="20.100000000000001" customHeight="1">
      <c r="C199" s="13" t="str">
        <f>C53&amp;" Target"</f>
        <v>% UPS reduction on Pilot Lines  Target</v>
      </c>
      <c r="D199" s="1504"/>
      <c r="E199" s="1518" t="str">
        <f t="shared" ref="E199:G200" si="61">E53</f>
        <v>%</v>
      </c>
      <c r="F199" s="320" t="str">
        <f t="shared" si="61"/>
        <v>LC</v>
      </c>
      <c r="G199" s="321" t="str">
        <f t="shared" si="61"/>
        <v>&gt;</v>
      </c>
      <c r="H199" s="748">
        <f t="shared" ref="H199:N200" si="62">$N53</f>
        <v>0</v>
      </c>
      <c r="I199" s="748">
        <f t="shared" si="62"/>
        <v>0</v>
      </c>
      <c r="J199" s="747">
        <f t="shared" si="62"/>
        <v>0</v>
      </c>
      <c r="K199" s="747">
        <f t="shared" si="62"/>
        <v>0</v>
      </c>
      <c r="L199" s="747">
        <f t="shared" si="62"/>
        <v>0</v>
      </c>
      <c r="M199" s="747">
        <f t="shared" si="62"/>
        <v>0</v>
      </c>
      <c r="N199" s="746">
        <f t="shared" si="62"/>
        <v>0</v>
      </c>
      <c r="O199" s="1333"/>
      <c r="P199" s="745">
        <f t="shared" ref="P199:AB199" si="63">$N53</f>
        <v>0</v>
      </c>
      <c r="Q199" s="744">
        <f t="shared" si="63"/>
        <v>0</v>
      </c>
      <c r="R199" s="743">
        <f t="shared" si="63"/>
        <v>0</v>
      </c>
      <c r="S199" s="743">
        <f t="shared" si="63"/>
        <v>0</v>
      </c>
      <c r="T199" s="743">
        <f t="shared" si="63"/>
        <v>0</v>
      </c>
      <c r="U199" s="743">
        <f t="shared" si="63"/>
        <v>0</v>
      </c>
      <c r="V199" s="743">
        <f t="shared" si="63"/>
        <v>0</v>
      </c>
      <c r="W199" s="743">
        <f t="shared" si="63"/>
        <v>0</v>
      </c>
      <c r="X199" s="743">
        <f t="shared" si="63"/>
        <v>0</v>
      </c>
      <c r="Y199" s="743">
        <f t="shared" si="63"/>
        <v>0</v>
      </c>
      <c r="Z199" s="742">
        <f t="shared" si="63"/>
        <v>0</v>
      </c>
      <c r="AA199" s="742">
        <f t="shared" si="63"/>
        <v>0</v>
      </c>
      <c r="AB199" s="741">
        <f t="shared" si="63"/>
        <v>0</v>
      </c>
      <c r="AC199" s="18"/>
      <c r="AD199" s="18"/>
    </row>
    <row r="200" spans="3:30" ht="20.100000000000001" customHeight="1">
      <c r="C200" s="13" t="str">
        <f>C54&amp;" Target"</f>
        <v>% Competency gap closure Target</v>
      </c>
      <c r="D200" s="1504"/>
      <c r="E200" s="1515" t="str">
        <f t="shared" si="61"/>
        <v>%</v>
      </c>
      <c r="F200" s="326" t="str">
        <f t="shared" si="61"/>
        <v>EC</v>
      </c>
      <c r="G200" s="327" t="str">
        <f t="shared" si="61"/>
        <v>&gt;</v>
      </c>
      <c r="H200" s="749">
        <f t="shared" si="62"/>
        <v>0</v>
      </c>
      <c r="I200" s="748">
        <f t="shared" si="62"/>
        <v>0</v>
      </c>
      <c r="J200" s="747">
        <f t="shared" si="62"/>
        <v>0</v>
      </c>
      <c r="K200" s="747">
        <f t="shared" si="62"/>
        <v>0</v>
      </c>
      <c r="L200" s="747">
        <f t="shared" si="62"/>
        <v>0</v>
      </c>
      <c r="M200" s="747">
        <f t="shared" si="62"/>
        <v>0</v>
      </c>
      <c r="N200" s="746">
        <f t="shared" si="62"/>
        <v>0</v>
      </c>
      <c r="O200" s="1338"/>
      <c r="P200" s="750">
        <f t="shared" ref="P200:AB200" si="64">$N54</f>
        <v>0</v>
      </c>
      <c r="Q200" s="745">
        <f t="shared" si="64"/>
        <v>0</v>
      </c>
      <c r="R200" s="744">
        <f t="shared" si="64"/>
        <v>0</v>
      </c>
      <c r="S200" s="743">
        <f t="shared" si="64"/>
        <v>0</v>
      </c>
      <c r="T200" s="743">
        <f t="shared" si="64"/>
        <v>0</v>
      </c>
      <c r="U200" s="743">
        <f t="shared" si="64"/>
        <v>0</v>
      </c>
      <c r="V200" s="743">
        <f t="shared" si="64"/>
        <v>0</v>
      </c>
      <c r="W200" s="743">
        <f t="shared" si="64"/>
        <v>0</v>
      </c>
      <c r="X200" s="743">
        <f t="shared" si="64"/>
        <v>0</v>
      </c>
      <c r="Y200" s="743">
        <f t="shared" si="64"/>
        <v>0</v>
      </c>
      <c r="Z200" s="742">
        <f t="shared" si="64"/>
        <v>0</v>
      </c>
      <c r="AA200" s="742">
        <f t="shared" si="64"/>
        <v>0</v>
      </c>
      <c r="AB200" s="741">
        <f t="shared" si="64"/>
        <v>0</v>
      </c>
      <c r="AC200" s="9"/>
      <c r="AD200" s="9"/>
    </row>
    <row r="201" spans="3:30" ht="20.100000000000001" customHeight="1">
      <c r="C201" s="13" t="str">
        <f>C50&amp;" Target"</f>
        <v>AI of lines in TPM Target</v>
      </c>
      <c r="D201" s="1504"/>
      <c r="E201" s="1518" t="str">
        <f>E50</f>
        <v>%</v>
      </c>
      <c r="F201" s="320" t="str">
        <f>F50</f>
        <v>AM</v>
      </c>
      <c r="G201" s="321" t="str">
        <f>G50</f>
        <v>&gt;</v>
      </c>
      <c r="H201" s="749">
        <f t="shared" ref="H201:N201" si="65">$N50</f>
        <v>0</v>
      </c>
      <c r="I201" s="748">
        <f t="shared" si="65"/>
        <v>0</v>
      </c>
      <c r="J201" s="747">
        <f t="shared" si="65"/>
        <v>0</v>
      </c>
      <c r="K201" s="747">
        <f t="shared" si="65"/>
        <v>0</v>
      </c>
      <c r="L201" s="747">
        <f t="shared" si="65"/>
        <v>0</v>
      </c>
      <c r="M201" s="747">
        <f t="shared" si="65"/>
        <v>0</v>
      </c>
      <c r="N201" s="746">
        <f t="shared" si="65"/>
        <v>0</v>
      </c>
      <c r="O201" s="1333"/>
      <c r="P201" s="745">
        <f t="shared" ref="P201:AB201" si="66">$N50</f>
        <v>0</v>
      </c>
      <c r="Q201" s="744">
        <f t="shared" si="66"/>
        <v>0</v>
      </c>
      <c r="R201" s="743">
        <f t="shared" si="66"/>
        <v>0</v>
      </c>
      <c r="S201" s="743">
        <f t="shared" si="66"/>
        <v>0</v>
      </c>
      <c r="T201" s="743">
        <f t="shared" si="66"/>
        <v>0</v>
      </c>
      <c r="U201" s="743">
        <f t="shared" si="66"/>
        <v>0</v>
      </c>
      <c r="V201" s="743">
        <f t="shared" si="66"/>
        <v>0</v>
      </c>
      <c r="W201" s="743">
        <f t="shared" si="66"/>
        <v>0</v>
      </c>
      <c r="X201" s="743">
        <f t="shared" si="66"/>
        <v>0</v>
      </c>
      <c r="Y201" s="743">
        <f t="shared" si="66"/>
        <v>0</v>
      </c>
      <c r="Z201" s="742">
        <f t="shared" si="66"/>
        <v>0</v>
      </c>
      <c r="AA201" s="742">
        <f t="shared" si="66"/>
        <v>0</v>
      </c>
      <c r="AB201" s="741">
        <f t="shared" si="66"/>
        <v>0</v>
      </c>
      <c r="AC201" s="18"/>
      <c r="AD201" s="18"/>
    </row>
    <row r="202" spans="3:30" ht="20.100000000000001" customHeight="1">
      <c r="C202" s="13" t="str">
        <f>C43&amp;" Target"</f>
        <v>FI Enabled Savings Target</v>
      </c>
      <c r="D202" s="1504"/>
      <c r="E202" s="1518" t="str">
        <f>E43</f>
        <v>KGHS</v>
      </c>
      <c r="F202" s="320" t="str">
        <f>F43</f>
        <v>FI</v>
      </c>
      <c r="G202" s="321" t="str">
        <f>G43</f>
        <v>&gt;</v>
      </c>
      <c r="H202" s="748">
        <f t="shared" ref="H202:N202" si="67">$N43</f>
        <v>1712.8019999999999</v>
      </c>
      <c r="I202" s="748">
        <f t="shared" si="67"/>
        <v>1712.8019999999999</v>
      </c>
      <c r="J202" s="747">
        <f t="shared" si="67"/>
        <v>1712.8019999999999</v>
      </c>
      <c r="K202" s="747">
        <f t="shared" si="67"/>
        <v>1712.8019999999999</v>
      </c>
      <c r="L202" s="747">
        <f t="shared" si="67"/>
        <v>1712.8019999999999</v>
      </c>
      <c r="M202" s="747">
        <f t="shared" si="67"/>
        <v>1712.8019999999999</v>
      </c>
      <c r="N202" s="746">
        <f t="shared" si="67"/>
        <v>1712.8019999999999</v>
      </c>
      <c r="O202" s="1333"/>
      <c r="P202" s="745">
        <f t="shared" ref="P202:AB202" si="68">$N43</f>
        <v>1712.8019999999999</v>
      </c>
      <c r="Q202" s="744">
        <f t="shared" si="68"/>
        <v>1712.8019999999999</v>
      </c>
      <c r="R202" s="743">
        <f t="shared" si="68"/>
        <v>1712.8019999999999</v>
      </c>
      <c r="S202" s="743">
        <f t="shared" si="68"/>
        <v>1712.8019999999999</v>
      </c>
      <c r="T202" s="743">
        <f t="shared" si="68"/>
        <v>1712.8019999999999</v>
      </c>
      <c r="U202" s="743">
        <f t="shared" si="68"/>
        <v>1712.8019999999999</v>
      </c>
      <c r="V202" s="743">
        <f t="shared" si="68"/>
        <v>1712.8019999999999</v>
      </c>
      <c r="W202" s="743">
        <f t="shared" si="68"/>
        <v>1712.8019999999999</v>
      </c>
      <c r="X202" s="743">
        <f t="shared" si="68"/>
        <v>1712.8019999999999</v>
      </c>
      <c r="Y202" s="743">
        <f t="shared" si="68"/>
        <v>1712.8019999999999</v>
      </c>
      <c r="Z202" s="742">
        <f t="shared" si="68"/>
        <v>1712.8019999999999</v>
      </c>
      <c r="AA202" s="742">
        <f t="shared" si="68"/>
        <v>1712.8019999999999</v>
      </c>
      <c r="AB202" s="741">
        <f t="shared" si="68"/>
        <v>1712.8019999999999</v>
      </c>
      <c r="AC202" s="18"/>
      <c r="AD202" s="18"/>
    </row>
    <row r="203" spans="3:30" ht="20.100000000000001" customHeight="1">
      <c r="C203" s="13" t="str">
        <f>C55&amp;" Target"</f>
        <v>% Compliance to Roll-Out of Lines  Target</v>
      </c>
      <c r="D203" s="1504"/>
      <c r="E203" s="1518" t="str">
        <f>E55</f>
        <v>%</v>
      </c>
      <c r="F203" s="320" t="str">
        <f>F55</f>
        <v>PM</v>
      </c>
      <c r="G203" s="321" t="str">
        <f>G55</f>
        <v>&gt;</v>
      </c>
      <c r="H203" s="749">
        <f t="shared" ref="H203:N203" si="69">$N55</f>
        <v>0</v>
      </c>
      <c r="I203" s="748">
        <f t="shared" si="69"/>
        <v>0</v>
      </c>
      <c r="J203" s="747">
        <f t="shared" si="69"/>
        <v>0</v>
      </c>
      <c r="K203" s="747">
        <f t="shared" si="69"/>
        <v>0</v>
      </c>
      <c r="L203" s="747">
        <f t="shared" si="69"/>
        <v>0</v>
      </c>
      <c r="M203" s="747">
        <f t="shared" si="69"/>
        <v>0</v>
      </c>
      <c r="N203" s="746">
        <f t="shared" si="69"/>
        <v>0</v>
      </c>
      <c r="O203" s="744"/>
      <c r="P203" s="743">
        <f t="shared" ref="P203:AB203" si="70">$N55</f>
        <v>0</v>
      </c>
      <c r="Q203" s="745">
        <f t="shared" si="70"/>
        <v>0</v>
      </c>
      <c r="R203" s="744">
        <f t="shared" si="70"/>
        <v>0</v>
      </c>
      <c r="S203" s="743">
        <f t="shared" si="70"/>
        <v>0</v>
      </c>
      <c r="T203" s="743">
        <f t="shared" si="70"/>
        <v>0</v>
      </c>
      <c r="U203" s="743">
        <f t="shared" si="70"/>
        <v>0</v>
      </c>
      <c r="V203" s="743">
        <f t="shared" si="70"/>
        <v>0</v>
      </c>
      <c r="W203" s="743">
        <f t="shared" si="70"/>
        <v>0</v>
      </c>
      <c r="X203" s="743">
        <f t="shared" si="70"/>
        <v>0</v>
      </c>
      <c r="Y203" s="743">
        <f t="shared" si="70"/>
        <v>0</v>
      </c>
      <c r="Z203" s="742">
        <f t="shared" si="70"/>
        <v>0</v>
      </c>
      <c r="AA203" s="742">
        <f t="shared" si="70"/>
        <v>0</v>
      </c>
      <c r="AB203" s="741">
        <f t="shared" si="70"/>
        <v>0</v>
      </c>
      <c r="AC203" s="18"/>
      <c r="AD203" s="18"/>
    </row>
    <row r="204" spans="3:30">
      <c r="C204" s="13" t="e">
        <f>#REF!&amp;" Target"</f>
        <v>#REF!</v>
      </c>
      <c r="D204" s="1504"/>
      <c r="E204" s="1518" t="e">
        <f>#REF!</f>
        <v>#REF!</v>
      </c>
      <c r="F204" s="320" t="e">
        <f>#REF!</f>
        <v>#REF!</v>
      </c>
      <c r="G204" s="321" t="e">
        <f>#REF!</f>
        <v>#REF!</v>
      </c>
      <c r="H204" s="749" t="e">
        <f>#REF!</f>
        <v>#REF!</v>
      </c>
      <c r="I204" s="748" t="e">
        <f>#REF!</f>
        <v>#REF!</v>
      </c>
      <c r="J204" s="747" t="e">
        <f>#REF!</f>
        <v>#REF!</v>
      </c>
      <c r="K204" s="747" t="e">
        <f>#REF!</f>
        <v>#REF!</v>
      </c>
      <c r="L204" s="747" t="e">
        <f>#REF!</f>
        <v>#REF!</v>
      </c>
      <c r="M204" s="747" t="e">
        <f>#REF!</f>
        <v>#REF!</v>
      </c>
      <c r="N204" s="746" t="e">
        <f>#REF!</f>
        <v>#REF!</v>
      </c>
      <c r="O204" s="744"/>
      <c r="P204" s="743" t="e">
        <f>#REF!</f>
        <v>#REF!</v>
      </c>
      <c r="Q204" s="745" t="e">
        <f>#REF!</f>
        <v>#REF!</v>
      </c>
      <c r="R204" s="744" t="e">
        <f>#REF!</f>
        <v>#REF!</v>
      </c>
      <c r="S204" s="743" t="e">
        <f>#REF!</f>
        <v>#REF!</v>
      </c>
      <c r="T204" s="743" t="e">
        <f>#REF!</f>
        <v>#REF!</v>
      </c>
      <c r="U204" s="743" t="e">
        <f>#REF!</f>
        <v>#REF!</v>
      </c>
      <c r="V204" s="743" t="e">
        <f>#REF!</f>
        <v>#REF!</v>
      </c>
      <c r="W204" s="743" t="e">
        <f>#REF!</f>
        <v>#REF!</v>
      </c>
      <c r="X204" s="743" t="e">
        <f>#REF!</f>
        <v>#REF!</v>
      </c>
      <c r="Y204" s="743" t="e">
        <f>#REF!</f>
        <v>#REF!</v>
      </c>
      <c r="Z204" s="742" t="e">
        <f>#REF!</f>
        <v>#REF!</v>
      </c>
      <c r="AA204" s="742" t="e">
        <f>#REF!</f>
        <v>#REF!</v>
      </c>
      <c r="AB204" s="741" t="e">
        <f>#REF!</f>
        <v>#REF!</v>
      </c>
      <c r="AC204" s="18"/>
      <c r="AD204" s="18"/>
    </row>
  </sheetData>
  <sheetProtection pivotTables="0"/>
  <protectedRanges>
    <protectedRange sqref="N153:AB163 N165:AB182 N192:AB204" name="Target"/>
    <protectedRange sqref="D5:D48 D50 D52:D55" name="leading"/>
    <protectedRange sqref="H45:O47 R45:AB47 H19:O23 R19:AB23 H15:P16 R13:AB16 H24:AB26 H34:I35 R34:AB35 H38:M39 R38:AB40 H40:I40 H41:AB44 H5:AB12 W49:AB49 N13:N14 P13:P14 H31:AB33 H27:N30 P27:AB30 H52:AB52 Q53:AB55 H48:AB48 H17:AB18 H36:AB37 H53:O55 Q50:AB50 H50:O50 W51:AB51" name="body"/>
    <protectedRange sqref="C2:D2" name="Title"/>
    <protectedRange sqref="P45:Q47" name="body_1"/>
    <protectedRange sqref="Q19:Q23" name="body_2"/>
    <protectedRange sqref="P19:P23" name="body_3"/>
    <protectedRange sqref="Q13:Q16" name="body_4"/>
    <protectedRange sqref="J34:Q35" name="body_6"/>
    <protectedRange sqref="N38:Q40" name="body_7"/>
    <protectedRange sqref="J40:M40" name="body_5"/>
    <protectedRange sqref="AC20:AD29 AC12:AD18 AC31:AD34 AD30 AD35 AD19 AD5:AD11 AC36:AD55" name="body_10"/>
    <protectedRange sqref="AC30" name="body_13"/>
    <protectedRange sqref="AC35" name="body_14"/>
    <protectedRange sqref="AC19" name="body_15"/>
    <protectedRange sqref="AC5:AC8 AC10:AC11" name="body_9"/>
    <protectedRange sqref="AC9" name="body_11_2"/>
    <protectedRange sqref="O27:O30" name="body_8"/>
    <protectedRange sqref="P50 P53:P55" name="body_12"/>
    <protectedRange sqref="D49" name="leading_1"/>
    <protectedRange sqref="H49:V49" name="body_3_1"/>
    <protectedRange sqref="D51" name="leading_1_1"/>
    <protectedRange sqref="H51:V51" name="body_3_2"/>
  </protectedRanges>
  <mergeCells count="2">
    <mergeCell ref="AA60:AB60"/>
    <mergeCell ref="N80:R80"/>
  </mergeCells>
  <conditionalFormatting sqref="X34:AB34">
    <cfRule type="cellIs" dxfId="4895" priority="1390" stopIfTrue="1" operator="greaterThan">
      <formula>$N$34</formula>
    </cfRule>
    <cfRule type="cellIs" dxfId="4894" priority="1391" stopIfTrue="1" operator="lessThanOrEqual">
      <formula>$N$34</formula>
    </cfRule>
  </conditionalFormatting>
  <conditionalFormatting sqref="X35:AB35">
    <cfRule type="cellIs" dxfId="4893" priority="1394" stopIfTrue="1" operator="greaterThan">
      <formula>$N$35</formula>
    </cfRule>
    <cfRule type="cellIs" dxfId="4892" priority="1395" stopIfTrue="1" operator="lessThanOrEqual">
      <formula>$N$35</formula>
    </cfRule>
  </conditionalFormatting>
  <conditionalFormatting sqref="X39:AB39">
    <cfRule type="cellIs" dxfId="4891" priority="1398" stopIfTrue="1" operator="between">
      <formula>-$N$39</formula>
      <formula>$N$39</formula>
    </cfRule>
    <cfRule type="cellIs" dxfId="4890" priority="1399" stopIfTrue="1" operator="notBetween">
      <formula>-$N$39</formula>
      <formula>$N$39</formula>
    </cfRule>
  </conditionalFormatting>
  <conditionalFormatting sqref="X40:AB40">
    <cfRule type="cellIs" dxfId="4889" priority="1396" stopIfTrue="1" operator="greaterThan">
      <formula>$N$40</formula>
    </cfRule>
    <cfRule type="cellIs" dxfId="4888" priority="1397" stopIfTrue="1" operator="lessThanOrEqual">
      <formula>$N$40</formula>
    </cfRule>
  </conditionalFormatting>
  <conditionalFormatting sqref="X41:AB41">
    <cfRule type="containsBlanks" priority="1270" stopIfTrue="1">
      <formula>LEN(TRIM(X41))=0</formula>
    </cfRule>
    <cfRule type="cellIs" dxfId="4887" priority="1388" stopIfTrue="1" operator="greaterThan">
      <formula>$N$41</formula>
    </cfRule>
    <cfRule type="cellIs" dxfId="4886" priority="1389" stopIfTrue="1" operator="lessThanOrEqual">
      <formula>$N$41</formula>
    </cfRule>
  </conditionalFormatting>
  <conditionalFormatting sqref="X45:AB45">
    <cfRule type="cellIs" dxfId="4885" priority="1378" stopIfTrue="1" operator="greaterThanOrEqual">
      <formula>$N$45</formula>
    </cfRule>
    <cfRule type="cellIs" dxfId="4884" priority="1379" stopIfTrue="1" operator="lessThan">
      <formula>$N$45</formula>
    </cfRule>
  </conditionalFormatting>
  <conditionalFormatting sqref="X46:AB46">
    <cfRule type="cellIs" dxfId="4883" priority="1392" stopIfTrue="1" operator="greaterThan">
      <formula>$N$46</formula>
    </cfRule>
    <cfRule type="cellIs" dxfId="4882" priority="1393" stopIfTrue="1" operator="lessThanOrEqual">
      <formula>$N$46</formula>
    </cfRule>
  </conditionalFormatting>
  <conditionalFormatting sqref="X47:AB47">
    <cfRule type="cellIs" dxfId="4881" priority="1384" stopIfTrue="1" operator="greaterThanOrEqual">
      <formula>$N$47</formula>
    </cfRule>
    <cfRule type="cellIs" dxfId="4880" priority="1385" stopIfTrue="1" operator="lessThan">
      <formula>$N$47</formula>
    </cfRule>
  </conditionalFormatting>
  <conditionalFormatting sqref="X31:AB31">
    <cfRule type="containsBlanks" priority="1279" stopIfTrue="1">
      <formula>LEN(TRIM(X31))=0</formula>
    </cfRule>
    <cfRule type="cellIs" dxfId="4879" priority="1374" stopIfTrue="1" operator="greaterThanOrEqual">
      <formula>$N$31</formula>
    </cfRule>
    <cfRule type="cellIs" dxfId="4878" priority="1375" stopIfTrue="1" operator="lessThan">
      <formula>$N$31</formula>
    </cfRule>
  </conditionalFormatting>
  <conditionalFormatting sqref="X32:AB32">
    <cfRule type="containsBlanks" priority="1278" stopIfTrue="1">
      <formula>LEN(TRIM(X32))=0</formula>
    </cfRule>
    <cfRule type="cellIs" dxfId="4877" priority="1372" stopIfTrue="1" operator="greaterThanOrEqual">
      <formula>$N$32</formula>
    </cfRule>
    <cfRule type="cellIs" dxfId="4876" priority="1373" stopIfTrue="1" operator="lessThan">
      <formula>$N$32</formula>
    </cfRule>
  </conditionalFormatting>
  <conditionalFormatting sqref="X5:AB5">
    <cfRule type="cellIs" dxfId="4875" priority="1370" stopIfTrue="1" operator="lessThanOrEqual">
      <formula>$N$5</formula>
    </cfRule>
    <cfRule type="cellIs" dxfId="4874" priority="1371" stopIfTrue="1" operator="greaterThan">
      <formula>$N$5</formula>
    </cfRule>
  </conditionalFormatting>
  <conditionalFormatting sqref="X6:AB6">
    <cfRule type="containsBlanks" priority="1300" stopIfTrue="1">
      <formula>LEN(TRIM(X6))=0</formula>
    </cfRule>
    <cfRule type="cellIs" dxfId="4873" priority="1368" stopIfTrue="1" operator="lessThanOrEqual">
      <formula>$N$6</formula>
    </cfRule>
    <cfRule type="cellIs" dxfId="4872" priority="1369" stopIfTrue="1" operator="greaterThan">
      <formula>$N$6</formula>
    </cfRule>
  </conditionalFormatting>
  <conditionalFormatting sqref="X7:AB7">
    <cfRule type="cellIs" dxfId="4871" priority="1366" stopIfTrue="1" operator="lessThanOrEqual">
      <formula>$N$7</formula>
    </cfRule>
    <cfRule type="cellIs" dxfId="4870" priority="1367" stopIfTrue="1" operator="greaterThan">
      <formula>$N$7</formula>
    </cfRule>
  </conditionalFormatting>
  <conditionalFormatting sqref="X8:AB8">
    <cfRule type="cellIs" dxfId="4869" priority="1364" stopIfTrue="1" operator="lessThanOrEqual">
      <formula>$N$8</formula>
    </cfRule>
    <cfRule type="cellIs" dxfId="4868" priority="1365" stopIfTrue="1" operator="greaterThan">
      <formula>$N$8</formula>
    </cfRule>
  </conditionalFormatting>
  <conditionalFormatting sqref="X10:AB10">
    <cfRule type="cellIs" dxfId="4867" priority="1362" stopIfTrue="1" operator="lessThanOrEqual">
      <formula>$N$10</formula>
    </cfRule>
    <cfRule type="cellIs" dxfId="4866" priority="1363" stopIfTrue="1" operator="greaterThan">
      <formula>$N$10</formula>
    </cfRule>
  </conditionalFormatting>
  <conditionalFormatting sqref="X11:AB11">
    <cfRule type="containsBlanks" priority="1295" stopIfTrue="1">
      <formula>LEN(TRIM(X11))=0</formula>
    </cfRule>
    <cfRule type="cellIs" dxfId="4865" priority="1360" stopIfTrue="1" operator="lessThanOrEqual">
      <formula>$N$11</formula>
    </cfRule>
    <cfRule type="cellIs" dxfId="4864" priority="1361" stopIfTrue="1" operator="greaterThan">
      <formula>$N$11</formula>
    </cfRule>
  </conditionalFormatting>
  <conditionalFormatting sqref="X13:AB14">
    <cfRule type="cellIs" dxfId="4863" priority="1358" stopIfTrue="1" operator="lessThanOrEqual">
      <formula>$N$13</formula>
    </cfRule>
    <cfRule type="cellIs" dxfId="4862" priority="1359" stopIfTrue="1" operator="greaterThan">
      <formula>$N$13</formula>
    </cfRule>
  </conditionalFormatting>
  <conditionalFormatting sqref="X16:AB16">
    <cfRule type="cellIs" dxfId="4861" priority="1354" stopIfTrue="1" operator="lessThanOrEqual">
      <formula>$N$16</formula>
    </cfRule>
    <cfRule type="cellIs" dxfId="4860" priority="1355" stopIfTrue="1" operator="greaterThan">
      <formula>$N$16</formula>
    </cfRule>
  </conditionalFormatting>
  <conditionalFormatting sqref="X17:AB17">
    <cfRule type="containsBlanks" priority="1291" stopIfTrue="1">
      <formula>LEN(TRIM(X17))=0</formula>
    </cfRule>
    <cfRule type="cellIs" dxfId="4859" priority="1352" stopIfTrue="1" operator="greaterThanOrEqual">
      <formula>$N$17</formula>
    </cfRule>
    <cfRule type="cellIs" dxfId="4858" priority="1353" stopIfTrue="1" operator="lessThan">
      <formula>$N$17</formula>
    </cfRule>
  </conditionalFormatting>
  <conditionalFormatting sqref="X21:AB21">
    <cfRule type="cellIs" dxfId="4857" priority="1350" stopIfTrue="1" operator="lessThanOrEqual">
      <formula>$N$21</formula>
    </cfRule>
    <cfRule type="cellIs" dxfId="4856" priority="1351" stopIfTrue="1" operator="greaterThan">
      <formula>$N$21</formula>
    </cfRule>
  </conditionalFormatting>
  <conditionalFormatting sqref="X22:AB22">
    <cfRule type="cellIs" dxfId="4855" priority="1348" stopIfTrue="1" operator="lessThan">
      <formula>$N$22</formula>
    </cfRule>
    <cfRule type="cellIs" dxfId="4854" priority="1349" stopIfTrue="1" operator="greaterThanOrEqual">
      <formula>$N$22</formula>
    </cfRule>
  </conditionalFormatting>
  <conditionalFormatting sqref="X23:AB23">
    <cfRule type="cellIs" dxfId="4853" priority="1346" stopIfTrue="1" operator="lessThanOrEqual">
      <formula>$N$23</formula>
    </cfRule>
    <cfRule type="cellIs" dxfId="4852" priority="1347" stopIfTrue="1" operator="greaterThan">
      <formula>$N$23</formula>
    </cfRule>
  </conditionalFormatting>
  <conditionalFormatting sqref="X24:AB24">
    <cfRule type="containsBlanks" priority="1285" stopIfTrue="1">
      <formula>LEN(TRIM(X24))=0</formula>
    </cfRule>
    <cfRule type="cellIs" dxfId="4851" priority="1344" stopIfTrue="1" operator="lessThan">
      <formula>$N$24</formula>
    </cfRule>
    <cfRule type="cellIs" dxfId="4850" priority="1345" stopIfTrue="1" operator="greaterThanOrEqual">
      <formula>$N$24</formula>
    </cfRule>
  </conditionalFormatting>
  <conditionalFormatting sqref="X25:AB25">
    <cfRule type="containsBlanks" priority="1284" stopIfTrue="1">
      <formula>LEN(TRIM(X25))=0</formula>
    </cfRule>
    <cfRule type="cellIs" dxfId="4849" priority="1380" stopIfTrue="1" operator="greaterThanOrEqual">
      <formula>$N$25</formula>
    </cfRule>
    <cfRule type="cellIs" dxfId="4848" priority="1381" stopIfTrue="1" operator="lessThan">
      <formula>$N$25</formula>
    </cfRule>
  </conditionalFormatting>
  <conditionalFormatting sqref="X19:AB19">
    <cfRule type="cellIs" dxfId="4847" priority="1342" stopIfTrue="1" operator="lessThanOrEqual">
      <formula>$N$19</formula>
    </cfRule>
    <cfRule type="cellIs" dxfId="4846" priority="1343" stopIfTrue="1" operator="greaterThan">
      <formula>$N$19</formula>
    </cfRule>
  </conditionalFormatting>
  <conditionalFormatting sqref="X20:AB20">
    <cfRule type="cellIs" dxfId="4845" priority="1340" stopIfTrue="1" operator="lessThan">
      <formula>$N$20</formula>
    </cfRule>
    <cfRule type="cellIs" dxfId="4844" priority="1341" stopIfTrue="1" operator="greaterThanOrEqual">
      <formula>$N$20</formula>
    </cfRule>
  </conditionalFormatting>
  <conditionalFormatting sqref="X43:AB43">
    <cfRule type="containsBlanks" priority="1268" stopIfTrue="1">
      <formula>LEN(TRIM(X43))=0</formula>
    </cfRule>
    <cfRule type="cellIs" dxfId="4843" priority="1318" stopIfTrue="1" operator="lessThan">
      <formula>$N$43</formula>
    </cfRule>
    <cfRule type="cellIs" dxfId="4842" priority="1319" stopIfTrue="1" operator="greaterThanOrEqual">
      <formula>$N$43</formula>
    </cfRule>
  </conditionalFormatting>
  <conditionalFormatting sqref="X15:AB15">
    <cfRule type="cellIs" dxfId="4841" priority="1310" stopIfTrue="1" operator="greaterThan">
      <formula>$N$15</formula>
    </cfRule>
    <cfRule type="cellIs" dxfId="4840" priority="1311" stopIfTrue="1" operator="lessThanOrEqual">
      <formula>$N$15</formula>
    </cfRule>
  </conditionalFormatting>
  <conditionalFormatting sqref="X30:AB30">
    <cfRule type="containsBlanks" priority="1280" stopIfTrue="1">
      <formula>LEN(TRIM(X30))=0</formula>
    </cfRule>
    <cfRule type="cellIs" dxfId="4839" priority="1316" stopIfTrue="1" operator="greaterThanOrEqual">
      <formula>$N$30</formula>
    </cfRule>
    <cfRule type="cellIs" dxfId="4838" priority="1317" stopIfTrue="1" operator="lessThan">
      <formula>$N$30</formula>
    </cfRule>
  </conditionalFormatting>
  <conditionalFormatting sqref="X29:AB29">
    <cfRule type="containsBlanks" priority="1281" stopIfTrue="1">
      <formula>LEN(TRIM(X29))=0</formula>
    </cfRule>
    <cfRule type="cellIs" dxfId="4837" priority="1312" stopIfTrue="1" operator="greaterThanOrEqual">
      <formula>$N$29</formula>
    </cfRule>
    <cfRule type="cellIs" dxfId="4836" priority="1313" stopIfTrue="1" operator="lessThan">
      <formula>$N$29</formula>
    </cfRule>
  </conditionalFormatting>
  <conditionalFormatting sqref="X28:AB28">
    <cfRule type="containsBlanks" priority="1282" stopIfTrue="1">
      <formula>LEN(TRIM(X28))=0</formula>
    </cfRule>
    <cfRule type="cellIs" dxfId="4835" priority="1314" stopIfTrue="1" operator="greaterThanOrEqual">
      <formula>$N$28</formula>
    </cfRule>
    <cfRule type="cellIs" dxfId="4834" priority="1315" stopIfTrue="1" operator="lessThan">
      <formula>$N$28</formula>
    </cfRule>
  </conditionalFormatting>
  <conditionalFormatting sqref="X27:AB27">
    <cfRule type="containsBlanks" priority="1283" stopIfTrue="1">
      <formula>LEN(TRIM(X27))=0</formula>
    </cfRule>
    <cfRule type="cellIs" dxfId="4833" priority="1376" stopIfTrue="1" operator="greaterThanOrEqual">
      <formula>$N$27</formula>
    </cfRule>
    <cfRule type="cellIs" dxfId="4832" priority="1377" stopIfTrue="1" operator="lessThan">
      <formula>$N$27</formula>
    </cfRule>
  </conditionalFormatting>
  <conditionalFormatting sqref="X37:AB37">
    <cfRule type="containsBlanks" priority="1274" stopIfTrue="1">
      <formula>LEN(TRIM(X37))=0</formula>
    </cfRule>
    <cfRule type="cellIs" dxfId="4831" priority="1382" stopIfTrue="1" operator="greaterThanOrEqual">
      <formula>$N$37</formula>
    </cfRule>
    <cfRule type="cellIs" dxfId="4830" priority="1383" stopIfTrue="1" operator="lessThan">
      <formula>$N$37</formula>
    </cfRule>
  </conditionalFormatting>
  <conditionalFormatting sqref="X36:AB36">
    <cfRule type="containsBlanks" priority="1275" stopIfTrue="1">
      <formula>LEN(TRIM(X36))=0</formula>
    </cfRule>
    <cfRule type="cellIs" dxfId="4829" priority="1304" stopIfTrue="1" operator="lessThan">
      <formula>$N$36</formula>
    </cfRule>
    <cfRule type="cellIs" dxfId="4828" priority="1305" stopIfTrue="1" operator="greaterThanOrEqual">
      <formula>$N$36</formula>
    </cfRule>
  </conditionalFormatting>
  <conditionalFormatting sqref="X38:AB38">
    <cfRule type="cellIs" dxfId="4827" priority="1356" stopIfTrue="1" operator="greaterThanOrEqual">
      <formula>$N$38</formula>
    </cfRule>
    <cfRule type="cellIs" dxfId="4826" priority="1357" stopIfTrue="1" operator="lessThan">
      <formula>$N$38</formula>
    </cfRule>
  </conditionalFormatting>
  <conditionalFormatting sqref="X42:AB42">
    <cfRule type="cellIs" dxfId="4825" priority="1386" stopIfTrue="1" operator="greaterThan">
      <formula>$N$42</formula>
    </cfRule>
    <cfRule type="cellIs" dxfId="4824" priority="1387" stopIfTrue="1" operator="lessThanOrEqual">
      <formula>$N$42</formula>
    </cfRule>
  </conditionalFormatting>
  <conditionalFormatting sqref="X9:AB9">
    <cfRule type="cellIs" dxfId="4823" priority="1302" stopIfTrue="1" operator="lessThanOrEqual">
      <formula>$N$8</formula>
    </cfRule>
    <cfRule type="cellIs" dxfId="4822" priority="1303" stopIfTrue="1" operator="greaterThan">
      <formula>$N$8</formula>
    </cfRule>
  </conditionalFormatting>
  <conditionalFormatting sqref="X5:AB5">
    <cfRule type="containsBlanks" priority="1301" stopIfTrue="1">
      <formula>LEN(TRIM(X5))=0</formula>
    </cfRule>
  </conditionalFormatting>
  <conditionalFormatting sqref="X7:AB7">
    <cfRule type="containsBlanks" priority="1299" stopIfTrue="1">
      <formula>LEN(TRIM(X7))=0</formula>
    </cfRule>
  </conditionalFormatting>
  <conditionalFormatting sqref="X8:AB8">
    <cfRule type="containsBlanks" priority="1298" stopIfTrue="1">
      <formula>LEN(TRIM(X8))=0</formula>
    </cfRule>
  </conditionalFormatting>
  <conditionalFormatting sqref="X9:AB9">
    <cfRule type="containsBlanks" priority="1297" stopIfTrue="1">
      <formula>LEN(TRIM(X9))=0</formula>
    </cfRule>
  </conditionalFormatting>
  <conditionalFormatting sqref="X10:AB10">
    <cfRule type="containsBlanks" priority="1296" stopIfTrue="1">
      <formula>LEN(TRIM(X10))=0</formula>
    </cfRule>
  </conditionalFormatting>
  <conditionalFormatting sqref="X13:AB14">
    <cfRule type="containsBlanks" priority="1294" stopIfTrue="1">
      <formula>LEN(TRIM(X13))=0</formula>
    </cfRule>
  </conditionalFormatting>
  <conditionalFormatting sqref="X15:AB15">
    <cfRule type="containsBlanks" priority="1293" stopIfTrue="1">
      <formula>LEN(TRIM(X15))=0</formula>
    </cfRule>
  </conditionalFormatting>
  <conditionalFormatting sqref="X16:AB16">
    <cfRule type="containsBlanks" priority="1292" stopIfTrue="1">
      <formula>LEN(TRIM(X16))=0</formula>
    </cfRule>
  </conditionalFormatting>
  <conditionalFormatting sqref="X19:AB19">
    <cfRule type="containsBlanks" priority="1290" stopIfTrue="1">
      <formula>LEN(TRIM(X19))=0</formula>
    </cfRule>
  </conditionalFormatting>
  <conditionalFormatting sqref="X20:AB20">
    <cfRule type="containsBlanks" priority="1289" stopIfTrue="1">
      <formula>LEN(TRIM(X20))=0</formula>
    </cfRule>
  </conditionalFormatting>
  <conditionalFormatting sqref="X21:AB21">
    <cfRule type="containsBlanks" priority="1288" stopIfTrue="1">
      <formula>LEN(TRIM(X21))=0</formula>
    </cfRule>
  </conditionalFormatting>
  <conditionalFormatting sqref="X22:AB22">
    <cfRule type="containsBlanks" priority="1287" stopIfTrue="1">
      <formula>LEN(TRIM(X22))=0</formula>
    </cfRule>
  </conditionalFormatting>
  <conditionalFormatting sqref="X23:AB23">
    <cfRule type="containsBlanks" priority="1286" stopIfTrue="1">
      <formula>LEN(TRIM(X23))=0</formula>
    </cfRule>
  </conditionalFormatting>
  <conditionalFormatting sqref="X34:AB34">
    <cfRule type="containsBlanks" priority="1277" stopIfTrue="1">
      <formula>LEN(TRIM(X34))=0</formula>
    </cfRule>
  </conditionalFormatting>
  <conditionalFormatting sqref="X35:AB35">
    <cfRule type="containsBlanks" priority="1276" stopIfTrue="1">
      <formula>LEN(TRIM(X35))=0</formula>
    </cfRule>
  </conditionalFormatting>
  <conditionalFormatting sqref="X38:AB38">
    <cfRule type="containsBlanks" priority="1273" stopIfTrue="1">
      <formula>LEN(TRIM(X38))=0</formula>
    </cfRule>
  </conditionalFormatting>
  <conditionalFormatting sqref="X39:AB39">
    <cfRule type="containsBlanks" priority="1272" stopIfTrue="1">
      <formula>LEN(TRIM(X39))=0</formula>
    </cfRule>
  </conditionalFormatting>
  <conditionalFormatting sqref="X40:AB40">
    <cfRule type="containsBlanks" priority="1271" stopIfTrue="1">
      <formula>LEN(TRIM(X40))=0</formula>
    </cfRule>
  </conditionalFormatting>
  <conditionalFormatting sqref="X42:AB42">
    <cfRule type="containsBlanks" priority="1269" stopIfTrue="1">
      <formula>LEN(TRIM(X42))=0</formula>
    </cfRule>
  </conditionalFormatting>
  <conditionalFormatting sqref="X45:AB45">
    <cfRule type="containsBlanks" priority="1267" stopIfTrue="1">
      <formula>LEN(TRIM(X45))=0</formula>
    </cfRule>
  </conditionalFormatting>
  <conditionalFormatting sqref="X46:AB46">
    <cfRule type="containsBlanks" priority="1266" stopIfTrue="1">
      <formula>LEN(TRIM(X46))=0</formula>
    </cfRule>
  </conditionalFormatting>
  <conditionalFormatting sqref="X47:AB47">
    <cfRule type="containsBlanks" priority="1265" stopIfTrue="1">
      <formula>LEN(TRIM(X47))=0</formula>
    </cfRule>
  </conditionalFormatting>
  <conditionalFormatting sqref="Q30">
    <cfRule type="containsBlanks" priority="1215" stopIfTrue="1">
      <formula>LEN(TRIM(Q30))=0</formula>
    </cfRule>
    <cfRule type="cellIs" dxfId="4821" priority="1228" stopIfTrue="1" operator="greaterThanOrEqual">
      <formula>$O$30</formula>
    </cfRule>
    <cfRule type="cellIs" dxfId="4820" priority="1229" stopIfTrue="1" operator="lessThan">
      <formula>$O$30</formula>
    </cfRule>
  </conditionalFormatting>
  <conditionalFormatting sqref="Q29">
    <cfRule type="containsBlanks" priority="1216" stopIfTrue="1">
      <formula>LEN(TRIM(Q29))=0</formula>
    </cfRule>
    <cfRule type="cellIs" dxfId="4819" priority="1226" stopIfTrue="1" operator="greaterThanOrEqual">
      <formula>$O$29</formula>
    </cfRule>
    <cfRule type="cellIs" dxfId="4818" priority="1227" stopIfTrue="1" operator="lessThan">
      <formula>$O$29</formula>
    </cfRule>
  </conditionalFormatting>
  <conditionalFormatting sqref="Q27">
    <cfRule type="containsBlanks" priority="1217" stopIfTrue="1">
      <formula>LEN(TRIM(Q27))=0</formula>
    </cfRule>
    <cfRule type="cellIs" dxfId="4817" priority="1246" stopIfTrue="1" operator="greaterThanOrEqual">
      <formula>$O$27</formula>
    </cfRule>
    <cfRule type="cellIs" dxfId="4816" priority="1247" stopIfTrue="1" operator="lessThan">
      <formula>$O$27</formula>
    </cfRule>
  </conditionalFormatting>
  <conditionalFormatting sqref="Q25">
    <cfRule type="containsBlanks" priority="1204" stopIfTrue="1">
      <formula>LEN(TRIM(Q25))=0</formula>
    </cfRule>
    <cfRule type="cellIs" dxfId="4815" priority="1205" stopIfTrue="1" operator="lessThanOrEqual">
      <formula>$O$25</formula>
    </cfRule>
    <cfRule type="cellIs" dxfId="4814" priority="1206" stopIfTrue="1" operator="greaterThan">
      <formula>$O$25</formula>
    </cfRule>
  </conditionalFormatting>
  <conditionalFormatting sqref="Q32">
    <cfRule type="containsBlanks" priority="1201" stopIfTrue="1">
      <formula>LEN(TRIM(Q32))=0</formula>
    </cfRule>
    <cfRule type="cellIs" dxfId="4813" priority="1202" stopIfTrue="1" operator="greaterThanOrEqual">
      <formula>$O$32</formula>
    </cfRule>
    <cfRule type="cellIs" dxfId="4812" priority="1203" stopIfTrue="1" operator="lessThan">
      <formula>$O$32</formula>
    </cfRule>
  </conditionalFormatting>
  <conditionalFormatting sqref="Q5">
    <cfRule type="containsBlanks" priority="1198" stopIfTrue="1">
      <formula>LEN(TRIM(Q5))=0</formula>
    </cfRule>
    <cfRule type="cellIs" dxfId="4811" priority="1199" stopIfTrue="1" operator="lessThanOrEqual">
      <formula>$O5</formula>
    </cfRule>
    <cfRule type="cellIs" dxfId="4810" priority="1200" stopIfTrue="1" operator="greaterThan">
      <formula>$O5</formula>
    </cfRule>
  </conditionalFormatting>
  <conditionalFormatting sqref="Q6">
    <cfRule type="containsBlanks" priority="1195" stopIfTrue="1">
      <formula>LEN(TRIM(Q6))=0</formula>
    </cfRule>
    <cfRule type="cellIs" dxfId="4809" priority="1196" stopIfTrue="1" operator="lessThanOrEqual">
      <formula>$O6</formula>
    </cfRule>
    <cfRule type="cellIs" dxfId="4808" priority="1197" stopIfTrue="1" operator="greaterThan">
      <formula>$O6</formula>
    </cfRule>
  </conditionalFormatting>
  <conditionalFormatting sqref="Q11">
    <cfRule type="containsBlanks" priority="1192" stopIfTrue="1">
      <formula>LEN(TRIM(Q11))=0</formula>
    </cfRule>
    <cfRule type="cellIs" dxfId="4807" priority="1193" stopIfTrue="1" operator="lessThanOrEqual">
      <formula>$O$11</formula>
    </cfRule>
    <cfRule type="cellIs" dxfId="4806" priority="1194" stopIfTrue="1" operator="greaterThan">
      <formula>$O$11</formula>
    </cfRule>
  </conditionalFormatting>
  <conditionalFormatting sqref="Q7">
    <cfRule type="containsBlanks" priority="1186" stopIfTrue="1">
      <formula>LEN(TRIM(Q7))=0</formula>
    </cfRule>
    <cfRule type="cellIs" dxfId="4805" priority="1187" stopIfTrue="1" operator="lessThanOrEqual">
      <formula>$O7</formula>
    </cfRule>
    <cfRule type="cellIs" dxfId="4804" priority="1188" stopIfTrue="1" operator="greaterThan">
      <formula>$O7</formula>
    </cfRule>
  </conditionalFormatting>
  <conditionalFormatting sqref="Q9">
    <cfRule type="containsBlanks" priority="1183" stopIfTrue="1">
      <formula>LEN(TRIM(Q9))=0</formula>
    </cfRule>
    <cfRule type="cellIs" dxfId="4803" priority="1184" stopIfTrue="1" operator="greaterThanOrEqual">
      <formula>$B$9</formula>
    </cfRule>
    <cfRule type="cellIs" dxfId="4802" priority="1185" stopIfTrue="1" operator="lessThan">
      <formula>$B$9</formula>
    </cfRule>
  </conditionalFormatting>
  <conditionalFormatting sqref="Q16">
    <cfRule type="cellIs" dxfId="4801" priority="1181" stopIfTrue="1" operator="lessThanOrEqual">
      <formula>$O$16</formula>
    </cfRule>
    <cfRule type="cellIs" dxfId="4800" priority="1182" stopIfTrue="1" operator="greaterThan">
      <formula>$O$16</formula>
    </cfRule>
  </conditionalFormatting>
  <conditionalFormatting sqref="Q15">
    <cfRule type="cellIs" dxfId="4799" priority="1178" stopIfTrue="1" operator="lessThanOrEqual">
      <formula>$O$15</formula>
    </cfRule>
    <cfRule type="cellIs" dxfId="4798" priority="1179" stopIfTrue="1" operator="greaterThan">
      <formula>$O$15</formula>
    </cfRule>
  </conditionalFormatting>
  <conditionalFormatting sqref="Q13">
    <cfRule type="containsBlanks" priority="1174" stopIfTrue="1">
      <formula>LEN(TRIM(Q13))=0</formula>
    </cfRule>
    <cfRule type="cellIs" dxfId="4797" priority="1175" stopIfTrue="1" operator="lessThanOrEqual">
      <formula>$O$13</formula>
    </cfRule>
    <cfRule type="cellIs" dxfId="4796" priority="1176" stopIfTrue="1" operator="greaterThan">
      <formula>$O$13</formula>
    </cfRule>
  </conditionalFormatting>
  <conditionalFormatting sqref="Q15">
    <cfRule type="containsBlanks" priority="1177" stopIfTrue="1">
      <formula>LEN(TRIM(Q15))=0</formula>
    </cfRule>
  </conditionalFormatting>
  <conditionalFormatting sqref="Q16">
    <cfRule type="containsBlanks" priority="1180" stopIfTrue="1">
      <formula>LEN(TRIM(Q16))=0</formula>
    </cfRule>
  </conditionalFormatting>
  <conditionalFormatting sqref="Q28">
    <cfRule type="containsBlanks" priority="1171" stopIfTrue="1">
      <formula>LEN(TRIM(Q28))=0</formula>
    </cfRule>
    <cfRule type="cellIs" dxfId="4795" priority="1172" stopIfTrue="1" operator="greaterThanOrEqual">
      <formula>$O$28</formula>
    </cfRule>
    <cfRule type="cellIs" dxfId="4794" priority="1173" stopIfTrue="1" operator="lessThan">
      <formula>$O$28</formula>
    </cfRule>
  </conditionalFormatting>
  <conditionalFormatting sqref="Q31">
    <cfRule type="containsBlanks" priority="1168" stopIfTrue="1">
      <formula>LEN(TRIM(Q31))=0</formula>
    </cfRule>
    <cfRule type="cellIs" dxfId="4793" priority="1169" stopIfTrue="1" operator="greaterThanOrEqual">
      <formula>$O$31</formula>
    </cfRule>
    <cfRule type="cellIs" dxfId="4792" priority="1170" stopIfTrue="1" operator="lessThan">
      <formula>$O$31</formula>
    </cfRule>
  </conditionalFormatting>
  <conditionalFormatting sqref="Q34">
    <cfRule type="cellIs" dxfId="4791" priority="1145" operator="greaterThan">
      <formula>$O$34</formula>
    </cfRule>
    <cfRule type="cellIs" dxfId="4790" priority="1146" operator="lessThanOrEqual">
      <formula>$O$34</formula>
    </cfRule>
  </conditionalFormatting>
  <conditionalFormatting sqref="Q35">
    <cfRule type="cellIs" dxfId="4789" priority="1144" stopIfTrue="1" operator="lessThanOrEqual">
      <formula>$O$35</formula>
    </cfRule>
  </conditionalFormatting>
  <conditionalFormatting sqref="Q35">
    <cfRule type="cellIs" dxfId="4788" priority="1143" stopIfTrue="1" operator="greaterThan">
      <formula>$O$35</formula>
    </cfRule>
  </conditionalFormatting>
  <conditionalFormatting sqref="Q36">
    <cfRule type="cellIs" dxfId="4787" priority="1142" stopIfTrue="1" operator="greaterThanOrEqual">
      <formula>$O$36</formula>
    </cfRule>
  </conditionalFormatting>
  <conditionalFormatting sqref="Q36">
    <cfRule type="cellIs" dxfId="4786" priority="1141" stopIfTrue="1" operator="lessThan">
      <formula>$O$36</formula>
    </cfRule>
  </conditionalFormatting>
  <conditionalFormatting sqref="Q37">
    <cfRule type="containsBlanks" priority="1136" stopIfTrue="1">
      <formula>LEN(TRIM(Q37))=0</formula>
    </cfRule>
    <cfRule type="cellIs" dxfId="4785" priority="1137" stopIfTrue="1" operator="greaterThanOrEqual">
      <formula>$O$37</formula>
    </cfRule>
    <cfRule type="cellIs" dxfId="4784" priority="1138" stopIfTrue="1" operator="lessThan">
      <formula>$O$37</formula>
    </cfRule>
  </conditionalFormatting>
  <conditionalFormatting sqref="Q38">
    <cfRule type="cellIs" dxfId="4783" priority="1135" stopIfTrue="1" operator="greaterThanOrEqual">
      <formula>$O$38</formula>
    </cfRule>
  </conditionalFormatting>
  <conditionalFormatting sqref="Q38">
    <cfRule type="cellIs" dxfId="4782" priority="1134" stopIfTrue="1" operator="lessThan">
      <formula>$O$38</formula>
    </cfRule>
  </conditionalFormatting>
  <conditionalFormatting sqref="Q40">
    <cfRule type="containsBlanks" priority="1131" stopIfTrue="1">
      <formula>LEN(TRIM(Q40))=0</formula>
    </cfRule>
    <cfRule type="cellIs" dxfId="4781" priority="1132" stopIfTrue="1" operator="lessThanOrEqual">
      <formula>$O$40</formula>
    </cfRule>
    <cfRule type="cellIs" dxfId="4780" priority="1133" stopIfTrue="1" operator="greaterThan">
      <formula>$O$40</formula>
    </cfRule>
  </conditionalFormatting>
  <conditionalFormatting sqref="Q42">
    <cfRule type="containsBlanks" priority="1125" stopIfTrue="1">
      <formula>LEN(TRIM(Q42))=0</formula>
    </cfRule>
    <cfRule type="cellIs" dxfId="4779" priority="1126" stopIfTrue="1" operator="lessThanOrEqual">
      <formula>$O$42</formula>
    </cfRule>
    <cfRule type="cellIs" dxfId="4778" priority="1127" stopIfTrue="1" operator="greaterThan">
      <formula>$O$42</formula>
    </cfRule>
  </conditionalFormatting>
  <conditionalFormatting sqref="Q43">
    <cfRule type="containsBlanks" priority="1119" stopIfTrue="1">
      <formula>LEN(TRIM(Q43))=0</formula>
    </cfRule>
    <cfRule type="cellIs" dxfId="4777" priority="1120" stopIfTrue="1" operator="greaterThanOrEqual">
      <formula>$O$43</formula>
    </cfRule>
    <cfRule type="cellIs" dxfId="4776" priority="1121" stopIfTrue="1" operator="lessThan">
      <formula>$O$43</formula>
    </cfRule>
  </conditionalFormatting>
  <conditionalFormatting sqref="Q8">
    <cfRule type="containsBlanks" priority="1189" stopIfTrue="1">
      <formula>LEN(TRIM(Q8))=0</formula>
    </cfRule>
    <cfRule type="cellIs" dxfId="4775" priority="1190" stopIfTrue="1" operator="lessThanOrEqual">
      <formula>$O$8</formula>
    </cfRule>
    <cfRule type="cellIs" dxfId="4774" priority="1191" stopIfTrue="1" operator="greaterThan">
      <formula>$O$8</formula>
    </cfRule>
  </conditionalFormatting>
  <conditionalFormatting sqref="Q10">
    <cfRule type="containsBlanks" priority="1111" stopIfTrue="1">
      <formula>LEN(TRIM(Q10))=0</formula>
    </cfRule>
    <cfRule type="cellIs" dxfId="4773" priority="1112" stopIfTrue="1" operator="lessThanOrEqual">
      <formula>$O10</formula>
    </cfRule>
    <cfRule type="cellIs" dxfId="4772" priority="1113" stopIfTrue="1" operator="greaterThan">
      <formula>$O10</formula>
    </cfRule>
  </conditionalFormatting>
  <conditionalFormatting sqref="R5">
    <cfRule type="containsBlanks" priority="1012" stopIfTrue="1">
      <formula>LEN(TRIM(R5))=0</formula>
    </cfRule>
    <cfRule type="cellIs" dxfId="4771" priority="1013" stopIfTrue="1" operator="lessThanOrEqual">
      <formula>$O5</formula>
    </cfRule>
    <cfRule type="cellIs" dxfId="4770" priority="1014" stopIfTrue="1" operator="greaterThan">
      <formula>$O5</formula>
    </cfRule>
  </conditionalFormatting>
  <conditionalFormatting sqref="R6">
    <cfRule type="containsBlanks" priority="1009" stopIfTrue="1">
      <formula>LEN(TRIM(R6))=0</formula>
    </cfRule>
    <cfRule type="cellIs" dxfId="4769" priority="1010" stopIfTrue="1" operator="lessThanOrEqual">
      <formula>$O6</formula>
    </cfRule>
    <cfRule type="cellIs" dxfId="4768" priority="1011" stopIfTrue="1" operator="greaterThan">
      <formula>$O6</formula>
    </cfRule>
  </conditionalFormatting>
  <conditionalFormatting sqref="R11">
    <cfRule type="containsBlanks" priority="1006" stopIfTrue="1">
      <formula>LEN(TRIM(R11))=0</formula>
    </cfRule>
    <cfRule type="cellIs" dxfId="4767" priority="1007" stopIfTrue="1" operator="lessThanOrEqual">
      <formula>$O$11</formula>
    </cfRule>
    <cfRule type="cellIs" dxfId="4766" priority="1008" stopIfTrue="1" operator="greaterThan">
      <formula>$O$11</formula>
    </cfRule>
  </conditionalFormatting>
  <conditionalFormatting sqref="R7">
    <cfRule type="containsBlanks" priority="1000" stopIfTrue="1">
      <formula>LEN(TRIM(R7))=0</formula>
    </cfRule>
    <cfRule type="cellIs" dxfId="4765" priority="1001" stopIfTrue="1" operator="lessThanOrEqual">
      <formula>$O7</formula>
    </cfRule>
    <cfRule type="cellIs" dxfId="4764" priority="1002" stopIfTrue="1" operator="greaterThan">
      <formula>$O7</formula>
    </cfRule>
  </conditionalFormatting>
  <conditionalFormatting sqref="R8">
    <cfRule type="containsBlanks" priority="1003" stopIfTrue="1">
      <formula>LEN(TRIM(R8))=0</formula>
    </cfRule>
    <cfRule type="cellIs" dxfId="4763" priority="1004" stopIfTrue="1" operator="lessThanOrEqual">
      <formula>$O$8</formula>
    </cfRule>
    <cfRule type="cellIs" dxfId="4762" priority="1005" stopIfTrue="1" operator="greaterThan">
      <formula>$O$8</formula>
    </cfRule>
  </conditionalFormatting>
  <conditionalFormatting sqref="R10">
    <cfRule type="containsBlanks" priority="994" stopIfTrue="1">
      <formula>LEN(TRIM(R10))=0</formula>
    </cfRule>
    <cfRule type="cellIs" dxfId="4761" priority="995" stopIfTrue="1" operator="lessThanOrEqual">
      <formula>$O10</formula>
    </cfRule>
    <cfRule type="cellIs" dxfId="4760" priority="996" stopIfTrue="1" operator="greaterThan">
      <formula>$O10</formula>
    </cfRule>
  </conditionalFormatting>
  <conditionalFormatting sqref="S5">
    <cfRule type="containsBlanks" priority="991" stopIfTrue="1">
      <formula>LEN(TRIM(S5))=0</formula>
    </cfRule>
    <cfRule type="cellIs" dxfId="4759" priority="992" stopIfTrue="1" operator="lessThanOrEqual">
      <formula>$O5</formula>
    </cfRule>
    <cfRule type="cellIs" dxfId="4758" priority="993" stopIfTrue="1" operator="greaterThan">
      <formula>$O5</formula>
    </cfRule>
  </conditionalFormatting>
  <conditionalFormatting sqref="S6">
    <cfRule type="containsBlanks" priority="988" stopIfTrue="1">
      <formula>LEN(TRIM(S6))=0</formula>
    </cfRule>
    <cfRule type="cellIs" dxfId="4757" priority="989" stopIfTrue="1" operator="lessThanOrEqual">
      <formula>$O6</formula>
    </cfRule>
    <cfRule type="cellIs" dxfId="4756" priority="990" stopIfTrue="1" operator="greaterThan">
      <formula>$O6</formula>
    </cfRule>
  </conditionalFormatting>
  <conditionalFormatting sqref="S11">
    <cfRule type="containsBlanks" priority="985" stopIfTrue="1">
      <formula>LEN(TRIM(S11))=0</formula>
    </cfRule>
    <cfRule type="cellIs" dxfId="4755" priority="986" stopIfTrue="1" operator="lessThanOrEqual">
      <formula>$O$11</formula>
    </cfRule>
    <cfRule type="cellIs" dxfId="4754" priority="987" stopIfTrue="1" operator="greaterThan">
      <formula>$O$11</formula>
    </cfRule>
  </conditionalFormatting>
  <conditionalFormatting sqref="S7">
    <cfRule type="containsBlanks" priority="979" stopIfTrue="1">
      <formula>LEN(TRIM(S7))=0</formula>
    </cfRule>
    <cfRule type="cellIs" dxfId="4753" priority="980" stopIfTrue="1" operator="lessThanOrEqual">
      <formula>$O7</formula>
    </cfRule>
    <cfRule type="cellIs" dxfId="4752" priority="981" stopIfTrue="1" operator="greaterThan">
      <formula>$O7</formula>
    </cfRule>
  </conditionalFormatting>
  <conditionalFormatting sqref="S8">
    <cfRule type="containsBlanks" priority="982" stopIfTrue="1">
      <formula>LEN(TRIM(S8))=0</formula>
    </cfRule>
    <cfRule type="cellIs" dxfId="4751" priority="983" stopIfTrue="1" operator="lessThanOrEqual">
      <formula>$O$8</formula>
    </cfRule>
    <cfRule type="cellIs" dxfId="4750" priority="984" stopIfTrue="1" operator="greaterThan">
      <formula>$O$8</formula>
    </cfRule>
  </conditionalFormatting>
  <conditionalFormatting sqref="S10">
    <cfRule type="containsBlanks" priority="973" stopIfTrue="1">
      <formula>LEN(TRIM(S10))=0</formula>
    </cfRule>
    <cfRule type="cellIs" dxfId="4749" priority="974" stopIfTrue="1" operator="lessThanOrEqual">
      <formula>$O10</formula>
    </cfRule>
    <cfRule type="cellIs" dxfId="4748" priority="975" stopIfTrue="1" operator="greaterThan">
      <formula>$O10</formula>
    </cfRule>
  </conditionalFormatting>
  <conditionalFormatting sqref="T5">
    <cfRule type="containsBlanks" priority="970" stopIfTrue="1">
      <formula>LEN(TRIM(T5))=0</formula>
    </cfRule>
    <cfRule type="cellIs" dxfId="4747" priority="971" stopIfTrue="1" operator="lessThanOrEqual">
      <formula>$O5</formula>
    </cfRule>
    <cfRule type="cellIs" dxfId="4746" priority="972" stopIfTrue="1" operator="greaterThan">
      <formula>$O5</formula>
    </cfRule>
  </conditionalFormatting>
  <conditionalFormatting sqref="T6">
    <cfRule type="containsBlanks" priority="967" stopIfTrue="1">
      <formula>LEN(TRIM(T6))=0</formula>
    </cfRule>
    <cfRule type="cellIs" dxfId="4745" priority="968" stopIfTrue="1" operator="lessThanOrEqual">
      <formula>$O6</formula>
    </cfRule>
    <cfRule type="cellIs" dxfId="4744" priority="969" stopIfTrue="1" operator="greaterThan">
      <formula>$O6</formula>
    </cfRule>
  </conditionalFormatting>
  <conditionalFormatting sqref="T11">
    <cfRule type="containsBlanks" priority="964" stopIfTrue="1">
      <formula>LEN(TRIM(T11))=0</formula>
    </cfRule>
    <cfRule type="cellIs" dxfId="4743" priority="965" stopIfTrue="1" operator="lessThanOrEqual">
      <formula>$O$11</formula>
    </cfRule>
    <cfRule type="cellIs" dxfId="4742" priority="966" stopIfTrue="1" operator="greaterThan">
      <formula>$O$11</formula>
    </cfRule>
  </conditionalFormatting>
  <conditionalFormatting sqref="T7">
    <cfRule type="containsBlanks" priority="958" stopIfTrue="1">
      <formula>LEN(TRIM(T7))=0</formula>
    </cfRule>
    <cfRule type="cellIs" dxfId="4741" priority="959" stopIfTrue="1" operator="lessThanOrEqual">
      <formula>$O7</formula>
    </cfRule>
    <cfRule type="cellIs" dxfId="4740" priority="960" stopIfTrue="1" operator="greaterThan">
      <formula>$O7</formula>
    </cfRule>
  </conditionalFormatting>
  <conditionalFormatting sqref="T8">
    <cfRule type="containsBlanks" priority="961" stopIfTrue="1">
      <formula>LEN(TRIM(T8))=0</formula>
    </cfRule>
    <cfRule type="cellIs" dxfId="4739" priority="962" stopIfTrue="1" operator="lessThanOrEqual">
      <formula>$O$8</formula>
    </cfRule>
    <cfRule type="cellIs" dxfId="4738" priority="963" stopIfTrue="1" operator="greaterThan">
      <formula>$O$8</formula>
    </cfRule>
  </conditionalFormatting>
  <conditionalFormatting sqref="T10">
    <cfRule type="containsBlanks" priority="952" stopIfTrue="1">
      <formula>LEN(TRIM(T10))=0</formula>
    </cfRule>
    <cfRule type="cellIs" dxfId="4737" priority="953" stopIfTrue="1" operator="lessThanOrEqual">
      <formula>$O10</formula>
    </cfRule>
    <cfRule type="cellIs" dxfId="4736" priority="954" stopIfTrue="1" operator="greaterThan">
      <formula>$O10</formula>
    </cfRule>
  </conditionalFormatting>
  <conditionalFormatting sqref="U5">
    <cfRule type="containsBlanks" priority="949" stopIfTrue="1">
      <formula>LEN(TRIM(U5))=0</formula>
    </cfRule>
    <cfRule type="cellIs" dxfId="4735" priority="950" stopIfTrue="1" operator="lessThanOrEqual">
      <formula>$O5</formula>
    </cfRule>
    <cfRule type="cellIs" dxfId="4734" priority="951" stopIfTrue="1" operator="greaterThan">
      <formula>$O5</formula>
    </cfRule>
  </conditionalFormatting>
  <conditionalFormatting sqref="U6">
    <cfRule type="containsBlanks" priority="946" stopIfTrue="1">
      <formula>LEN(TRIM(U6))=0</formula>
    </cfRule>
    <cfRule type="cellIs" dxfId="4733" priority="947" stopIfTrue="1" operator="lessThanOrEqual">
      <formula>$O6</formula>
    </cfRule>
    <cfRule type="cellIs" dxfId="4732" priority="948" stopIfTrue="1" operator="greaterThan">
      <formula>$O6</formula>
    </cfRule>
  </conditionalFormatting>
  <conditionalFormatting sqref="U11">
    <cfRule type="containsBlanks" priority="943" stopIfTrue="1">
      <formula>LEN(TRIM(U11))=0</formula>
    </cfRule>
    <cfRule type="cellIs" dxfId="4731" priority="944" stopIfTrue="1" operator="lessThanOrEqual">
      <formula>$O$11</formula>
    </cfRule>
    <cfRule type="cellIs" dxfId="4730" priority="945" stopIfTrue="1" operator="greaterThan">
      <formula>$O$11</formula>
    </cfRule>
  </conditionalFormatting>
  <conditionalFormatting sqref="U7">
    <cfRule type="containsBlanks" priority="937" stopIfTrue="1">
      <formula>LEN(TRIM(U7))=0</formula>
    </cfRule>
    <cfRule type="cellIs" dxfId="4729" priority="938" stopIfTrue="1" operator="lessThanOrEqual">
      <formula>$O7</formula>
    </cfRule>
    <cfRule type="cellIs" dxfId="4728" priority="939" stopIfTrue="1" operator="greaterThan">
      <formula>$O7</formula>
    </cfRule>
  </conditionalFormatting>
  <conditionalFormatting sqref="U8">
    <cfRule type="containsBlanks" priority="940" stopIfTrue="1">
      <formula>LEN(TRIM(U8))=0</formula>
    </cfRule>
    <cfRule type="cellIs" dxfId="4727" priority="941" stopIfTrue="1" operator="lessThanOrEqual">
      <formula>$O$8</formula>
    </cfRule>
    <cfRule type="cellIs" dxfId="4726" priority="942" stopIfTrue="1" operator="greaterThan">
      <formula>$O$8</formula>
    </cfRule>
  </conditionalFormatting>
  <conditionalFormatting sqref="U10">
    <cfRule type="containsBlanks" priority="931" stopIfTrue="1">
      <formula>LEN(TRIM(U10))=0</formula>
    </cfRule>
    <cfRule type="cellIs" dxfId="4725" priority="932" stopIfTrue="1" operator="lessThanOrEqual">
      <formula>$O10</formula>
    </cfRule>
    <cfRule type="cellIs" dxfId="4724" priority="933" stopIfTrue="1" operator="greaterThan">
      <formula>$O10</formula>
    </cfRule>
  </conditionalFormatting>
  <conditionalFormatting sqref="Q14">
    <cfRule type="cellIs" dxfId="4723" priority="929" operator="greaterThan">
      <formula>$O$14</formula>
    </cfRule>
    <cfRule type="cellIs" dxfId="4722" priority="930" operator="lessThanOrEqual">
      <formula>$O$14</formula>
    </cfRule>
  </conditionalFormatting>
  <conditionalFormatting sqref="R16">
    <cfRule type="cellIs" dxfId="4721" priority="927" stopIfTrue="1" operator="lessThanOrEqual">
      <formula>$O$16</formula>
    </cfRule>
    <cfRule type="cellIs" dxfId="4720" priority="928" stopIfTrue="1" operator="greaterThan">
      <formula>$O$16</formula>
    </cfRule>
  </conditionalFormatting>
  <conditionalFormatting sqref="R15">
    <cfRule type="cellIs" dxfId="4719" priority="924" stopIfTrue="1" operator="lessThanOrEqual">
      <formula>$O$15</formula>
    </cfRule>
    <cfRule type="cellIs" dxfId="4718" priority="925" stopIfTrue="1" operator="greaterThan">
      <formula>$O$15</formula>
    </cfRule>
  </conditionalFormatting>
  <conditionalFormatting sqref="R13">
    <cfRule type="containsBlanks" priority="920" stopIfTrue="1">
      <formula>LEN(TRIM(R13))=0</formula>
    </cfRule>
    <cfRule type="cellIs" dxfId="4717" priority="921" stopIfTrue="1" operator="lessThanOrEqual">
      <formula>$O$13</formula>
    </cfRule>
    <cfRule type="cellIs" dxfId="4716" priority="922" stopIfTrue="1" operator="greaterThan">
      <formula>$O$13</formula>
    </cfRule>
  </conditionalFormatting>
  <conditionalFormatting sqref="R15">
    <cfRule type="containsBlanks" priority="923" stopIfTrue="1">
      <formula>LEN(TRIM(R15))=0</formula>
    </cfRule>
  </conditionalFormatting>
  <conditionalFormatting sqref="R16">
    <cfRule type="containsBlanks" priority="926" stopIfTrue="1">
      <formula>LEN(TRIM(R16))=0</formula>
    </cfRule>
  </conditionalFormatting>
  <conditionalFormatting sqref="R14">
    <cfRule type="cellIs" dxfId="4715" priority="918" operator="greaterThan">
      <formula>$O$14</formula>
    </cfRule>
    <cfRule type="cellIs" dxfId="4714" priority="919" operator="lessThanOrEqual">
      <formula>$O$14</formula>
    </cfRule>
  </conditionalFormatting>
  <conditionalFormatting sqref="S16">
    <cfRule type="cellIs" dxfId="4713" priority="916" stopIfTrue="1" operator="lessThanOrEqual">
      <formula>$O$16</formula>
    </cfRule>
    <cfRule type="cellIs" dxfId="4712" priority="917" stopIfTrue="1" operator="greaterThan">
      <formula>$O$16</formula>
    </cfRule>
  </conditionalFormatting>
  <conditionalFormatting sqref="S15">
    <cfRule type="cellIs" dxfId="4711" priority="913" stopIfTrue="1" operator="lessThanOrEqual">
      <formula>$O$15</formula>
    </cfRule>
    <cfRule type="cellIs" dxfId="4710" priority="914" stopIfTrue="1" operator="greaterThan">
      <formula>$O$15</formula>
    </cfRule>
  </conditionalFormatting>
  <conditionalFormatting sqref="S13">
    <cfRule type="containsBlanks" priority="909" stopIfTrue="1">
      <formula>LEN(TRIM(S13))=0</formula>
    </cfRule>
    <cfRule type="cellIs" dxfId="4709" priority="910" stopIfTrue="1" operator="lessThanOrEqual">
      <formula>$O$13</formula>
    </cfRule>
    <cfRule type="cellIs" dxfId="4708" priority="911" stopIfTrue="1" operator="greaterThan">
      <formula>$O$13</formula>
    </cfRule>
  </conditionalFormatting>
  <conditionalFormatting sqref="S15">
    <cfRule type="containsBlanks" priority="912" stopIfTrue="1">
      <formula>LEN(TRIM(S15))=0</formula>
    </cfRule>
  </conditionalFormatting>
  <conditionalFormatting sqref="S16">
    <cfRule type="containsBlanks" priority="915" stopIfTrue="1">
      <formula>LEN(TRIM(S16))=0</formula>
    </cfRule>
  </conditionalFormatting>
  <conditionalFormatting sqref="S14">
    <cfRule type="cellIs" dxfId="4707" priority="907" operator="greaterThan">
      <formula>$O$14</formula>
    </cfRule>
    <cfRule type="cellIs" dxfId="4706" priority="908" operator="lessThanOrEqual">
      <formula>$O$14</formula>
    </cfRule>
  </conditionalFormatting>
  <conditionalFormatting sqref="T16">
    <cfRule type="cellIs" dxfId="4705" priority="905" stopIfTrue="1" operator="lessThanOrEqual">
      <formula>$O$16</formula>
    </cfRule>
    <cfRule type="cellIs" dxfId="4704" priority="906" stopIfTrue="1" operator="greaterThan">
      <formula>$O$16</formula>
    </cfRule>
  </conditionalFormatting>
  <conditionalFormatting sqref="T15">
    <cfRule type="cellIs" dxfId="4703" priority="902" stopIfTrue="1" operator="lessThanOrEqual">
      <formula>$O$15</formula>
    </cfRule>
    <cfRule type="cellIs" dxfId="4702" priority="903" stopIfTrue="1" operator="greaterThan">
      <formula>$O$15</formula>
    </cfRule>
  </conditionalFormatting>
  <conditionalFormatting sqref="T13">
    <cfRule type="containsBlanks" priority="898" stopIfTrue="1">
      <formula>LEN(TRIM(T13))=0</formula>
    </cfRule>
    <cfRule type="cellIs" dxfId="4701" priority="899" stopIfTrue="1" operator="lessThanOrEqual">
      <formula>$O$13</formula>
    </cfRule>
    <cfRule type="cellIs" dxfId="4700" priority="900" stopIfTrue="1" operator="greaterThan">
      <formula>$O$13</formula>
    </cfRule>
  </conditionalFormatting>
  <conditionalFormatting sqref="T15">
    <cfRule type="containsBlanks" priority="901" stopIfTrue="1">
      <formula>LEN(TRIM(T15))=0</formula>
    </cfRule>
  </conditionalFormatting>
  <conditionalFormatting sqref="T16">
    <cfRule type="containsBlanks" priority="904" stopIfTrue="1">
      <formula>LEN(TRIM(T16))=0</formula>
    </cfRule>
  </conditionalFormatting>
  <conditionalFormatting sqref="T14">
    <cfRule type="cellIs" dxfId="4699" priority="896" operator="greaterThan">
      <formula>$O$14</formula>
    </cfRule>
    <cfRule type="cellIs" dxfId="4698" priority="897" operator="lessThanOrEqual">
      <formula>$O$14</formula>
    </cfRule>
  </conditionalFormatting>
  <conditionalFormatting sqref="Q24">
    <cfRule type="containsBlanks" priority="1218" stopIfTrue="1">
      <formula>LEN(TRIM(Q24))=0</formula>
    </cfRule>
    <cfRule type="cellIs" dxfId="4697" priority="1236" stopIfTrue="1" operator="lessThan">
      <formula>$O$24</formula>
    </cfRule>
    <cfRule type="cellIs" dxfId="4696" priority="1237" stopIfTrue="1" operator="greaterThanOrEqual">
      <formula>$O$24</formula>
    </cfRule>
  </conditionalFormatting>
  <conditionalFormatting sqref="Q23">
    <cfRule type="containsBlanks" priority="1219" stopIfTrue="1">
      <formula>LEN(TRIM(Q23))=0</formula>
    </cfRule>
    <cfRule type="cellIs" dxfId="4695" priority="1238" stopIfTrue="1" operator="lessThanOrEqual">
      <formula>$O$23</formula>
    </cfRule>
    <cfRule type="cellIs" dxfId="4694" priority="1239" stopIfTrue="1" operator="greaterThan">
      <formula>$O$23</formula>
    </cfRule>
  </conditionalFormatting>
  <conditionalFormatting sqref="Q22">
    <cfRule type="containsBlanks" priority="1220" stopIfTrue="1">
      <formula>LEN(TRIM(Q22))=0</formula>
    </cfRule>
    <cfRule type="cellIs" dxfId="4693" priority="1240" stopIfTrue="1" operator="lessThan">
      <formula>$O$22</formula>
    </cfRule>
    <cfRule type="cellIs" dxfId="4692" priority="1241" stopIfTrue="1" operator="greaterThanOrEqual">
      <formula>$O$22</formula>
    </cfRule>
  </conditionalFormatting>
  <conditionalFormatting sqref="Q21">
    <cfRule type="containsBlanks" priority="1221" stopIfTrue="1">
      <formula>LEN(TRIM(Q21))=0</formula>
    </cfRule>
    <cfRule type="cellIs" dxfId="4691" priority="1242" stopIfTrue="1" operator="lessThanOrEqual">
      <formula>$O$21</formula>
    </cfRule>
    <cfRule type="cellIs" dxfId="4690" priority="1243" stopIfTrue="1" operator="greaterThan">
      <formula>$O$21</formula>
    </cfRule>
  </conditionalFormatting>
  <conditionalFormatting sqref="Q20">
    <cfRule type="containsBlanks" priority="1222" stopIfTrue="1">
      <formula>LEN(TRIM(Q20))=0</formula>
    </cfRule>
    <cfRule type="cellIs" dxfId="4689" priority="1232" stopIfTrue="1" operator="lessThan">
      <formula>$O$20</formula>
    </cfRule>
    <cfRule type="cellIs" dxfId="4688" priority="1233" stopIfTrue="1" operator="greaterThanOrEqual">
      <formula>$O$20</formula>
    </cfRule>
  </conditionalFormatting>
  <conditionalFormatting sqref="Q19">
    <cfRule type="containsBlanks" priority="1223" stopIfTrue="1">
      <formula>LEN(TRIM(Q19))=0</formula>
    </cfRule>
    <cfRule type="cellIs" dxfId="4687" priority="1234" stopIfTrue="1" operator="lessThanOrEqual">
      <formula>$O$19</formula>
    </cfRule>
    <cfRule type="cellIs" dxfId="4686" priority="1235" stopIfTrue="1" operator="greaterThan">
      <formula>$O$19</formula>
    </cfRule>
  </conditionalFormatting>
  <conditionalFormatting sqref="R25">
    <cfRule type="containsBlanks" priority="864" stopIfTrue="1">
      <formula>LEN(TRIM(R25))=0</formula>
    </cfRule>
    <cfRule type="cellIs" dxfId="4685" priority="865" stopIfTrue="1" operator="lessThanOrEqual">
      <formula>$O$25</formula>
    </cfRule>
    <cfRule type="cellIs" dxfId="4684" priority="866" stopIfTrue="1" operator="greaterThan">
      <formula>$O$25</formula>
    </cfRule>
  </conditionalFormatting>
  <conditionalFormatting sqref="R24">
    <cfRule type="containsBlanks" priority="867" stopIfTrue="1">
      <formula>LEN(TRIM(R24))=0</formula>
    </cfRule>
    <cfRule type="cellIs" dxfId="4683" priority="877" stopIfTrue="1" operator="lessThan">
      <formula>$O$24</formula>
    </cfRule>
    <cfRule type="cellIs" dxfId="4682" priority="878" stopIfTrue="1" operator="greaterThanOrEqual">
      <formula>$O$24</formula>
    </cfRule>
  </conditionalFormatting>
  <conditionalFormatting sqref="R23">
    <cfRule type="containsBlanks" priority="868" stopIfTrue="1">
      <formula>LEN(TRIM(R23))=0</formula>
    </cfRule>
    <cfRule type="cellIs" dxfId="4681" priority="879" stopIfTrue="1" operator="lessThanOrEqual">
      <formula>$O$23</formula>
    </cfRule>
    <cfRule type="cellIs" dxfId="4680" priority="880" stopIfTrue="1" operator="greaterThan">
      <formula>$O$23</formula>
    </cfRule>
  </conditionalFormatting>
  <conditionalFormatting sqref="R22">
    <cfRule type="containsBlanks" priority="869" stopIfTrue="1">
      <formula>LEN(TRIM(R22))=0</formula>
    </cfRule>
    <cfRule type="cellIs" dxfId="4679" priority="881" stopIfTrue="1" operator="lessThan">
      <formula>$O$22</formula>
    </cfRule>
    <cfRule type="cellIs" dxfId="4678" priority="882" stopIfTrue="1" operator="greaterThanOrEqual">
      <formula>$O$22</formula>
    </cfRule>
  </conditionalFormatting>
  <conditionalFormatting sqref="R21">
    <cfRule type="containsBlanks" priority="870" stopIfTrue="1">
      <formula>LEN(TRIM(R21))=0</formula>
    </cfRule>
    <cfRule type="cellIs" dxfId="4677" priority="883" stopIfTrue="1" operator="lessThanOrEqual">
      <formula>$O$21</formula>
    </cfRule>
    <cfRule type="cellIs" dxfId="4676" priority="884" stopIfTrue="1" operator="greaterThan">
      <formula>$O$21</formula>
    </cfRule>
  </conditionalFormatting>
  <conditionalFormatting sqref="R20">
    <cfRule type="containsBlanks" priority="871" stopIfTrue="1">
      <formula>LEN(TRIM(R20))=0</formula>
    </cfRule>
    <cfRule type="cellIs" dxfId="4675" priority="873" stopIfTrue="1" operator="lessThan">
      <formula>$O$20</formula>
    </cfRule>
    <cfRule type="cellIs" dxfId="4674" priority="874" stopIfTrue="1" operator="greaterThanOrEqual">
      <formula>$O$20</formula>
    </cfRule>
  </conditionalFormatting>
  <conditionalFormatting sqref="R19">
    <cfRule type="containsBlanks" priority="872" stopIfTrue="1">
      <formula>LEN(TRIM(R19))=0</formula>
    </cfRule>
    <cfRule type="cellIs" dxfId="4673" priority="875" stopIfTrue="1" operator="lessThanOrEqual">
      <formula>$O$19</formula>
    </cfRule>
    <cfRule type="cellIs" dxfId="4672" priority="876" stopIfTrue="1" operator="greaterThan">
      <formula>$O$19</formula>
    </cfRule>
  </conditionalFormatting>
  <conditionalFormatting sqref="S25">
    <cfRule type="containsBlanks" priority="843" stopIfTrue="1">
      <formula>LEN(TRIM(S25))=0</formula>
    </cfRule>
    <cfRule type="cellIs" dxfId="4671" priority="844" stopIfTrue="1" operator="lessThanOrEqual">
      <formula>$O$25</formula>
    </cfRule>
    <cfRule type="cellIs" dxfId="4670" priority="845" stopIfTrue="1" operator="greaterThan">
      <formula>$O$25</formula>
    </cfRule>
  </conditionalFormatting>
  <conditionalFormatting sqref="S24">
    <cfRule type="containsBlanks" priority="846" stopIfTrue="1">
      <formula>LEN(TRIM(S24))=0</formula>
    </cfRule>
    <cfRule type="cellIs" dxfId="4669" priority="856" stopIfTrue="1" operator="lessThan">
      <formula>$O$24</formula>
    </cfRule>
    <cfRule type="cellIs" dxfId="4668" priority="857" stopIfTrue="1" operator="greaterThanOrEqual">
      <formula>$O$24</formula>
    </cfRule>
  </conditionalFormatting>
  <conditionalFormatting sqref="S23">
    <cfRule type="containsBlanks" priority="847" stopIfTrue="1">
      <formula>LEN(TRIM(S23))=0</formula>
    </cfRule>
    <cfRule type="cellIs" dxfId="4667" priority="858" stopIfTrue="1" operator="lessThanOrEqual">
      <formula>$O$23</formula>
    </cfRule>
    <cfRule type="cellIs" dxfId="4666" priority="859" stopIfTrue="1" operator="greaterThan">
      <formula>$O$23</formula>
    </cfRule>
  </conditionalFormatting>
  <conditionalFormatting sqref="S22">
    <cfRule type="containsBlanks" priority="848" stopIfTrue="1">
      <formula>LEN(TRIM(S22))=0</formula>
    </cfRule>
    <cfRule type="cellIs" dxfId="4665" priority="860" stopIfTrue="1" operator="lessThan">
      <formula>$O$22</formula>
    </cfRule>
    <cfRule type="cellIs" dxfId="4664" priority="861" stopIfTrue="1" operator="greaterThanOrEqual">
      <formula>$O$22</formula>
    </cfRule>
  </conditionalFormatting>
  <conditionalFormatting sqref="S21">
    <cfRule type="containsBlanks" priority="849" stopIfTrue="1">
      <formula>LEN(TRIM(S21))=0</formula>
    </cfRule>
    <cfRule type="cellIs" dxfId="4663" priority="862" stopIfTrue="1" operator="lessThanOrEqual">
      <formula>$O$21</formula>
    </cfRule>
    <cfRule type="cellIs" dxfId="4662" priority="863" stopIfTrue="1" operator="greaterThan">
      <formula>$O$21</formula>
    </cfRule>
  </conditionalFormatting>
  <conditionalFormatting sqref="S20">
    <cfRule type="containsBlanks" priority="850" stopIfTrue="1">
      <formula>LEN(TRIM(S20))=0</formula>
    </cfRule>
    <cfRule type="cellIs" dxfId="4661" priority="852" stopIfTrue="1" operator="lessThan">
      <formula>$O$20</formula>
    </cfRule>
    <cfRule type="cellIs" dxfId="4660" priority="853" stopIfTrue="1" operator="greaterThanOrEqual">
      <formula>$O$20</formula>
    </cfRule>
  </conditionalFormatting>
  <conditionalFormatting sqref="S19">
    <cfRule type="containsBlanks" priority="851" stopIfTrue="1">
      <formula>LEN(TRIM(S19))=0</formula>
    </cfRule>
    <cfRule type="cellIs" dxfId="4659" priority="854" stopIfTrue="1" operator="lessThanOrEqual">
      <formula>$O$19</formula>
    </cfRule>
    <cfRule type="cellIs" dxfId="4658" priority="855" stopIfTrue="1" operator="greaterThan">
      <formula>$O$19</formula>
    </cfRule>
  </conditionalFormatting>
  <conditionalFormatting sqref="T25">
    <cfRule type="containsBlanks" priority="822" stopIfTrue="1">
      <formula>LEN(TRIM(T25))=0</formula>
    </cfRule>
    <cfRule type="cellIs" dxfId="4657" priority="823" stopIfTrue="1" operator="lessThanOrEqual">
      <formula>$O$25</formula>
    </cfRule>
    <cfRule type="cellIs" dxfId="4656" priority="824" stopIfTrue="1" operator="greaterThan">
      <formula>$O$25</formula>
    </cfRule>
  </conditionalFormatting>
  <conditionalFormatting sqref="T24">
    <cfRule type="containsBlanks" priority="825" stopIfTrue="1">
      <formula>LEN(TRIM(T24))=0</formula>
    </cfRule>
    <cfRule type="cellIs" dxfId="4655" priority="835" stopIfTrue="1" operator="lessThan">
      <formula>$O$24</formula>
    </cfRule>
    <cfRule type="cellIs" dxfId="4654" priority="836" stopIfTrue="1" operator="greaterThanOrEqual">
      <formula>$O$24</formula>
    </cfRule>
  </conditionalFormatting>
  <conditionalFormatting sqref="T23">
    <cfRule type="containsBlanks" priority="826" stopIfTrue="1">
      <formula>LEN(TRIM(T23))=0</formula>
    </cfRule>
    <cfRule type="cellIs" dxfId="4653" priority="837" stopIfTrue="1" operator="lessThanOrEqual">
      <formula>$O$23</formula>
    </cfRule>
    <cfRule type="cellIs" dxfId="4652" priority="838" stopIfTrue="1" operator="greaterThan">
      <formula>$O$23</formula>
    </cfRule>
  </conditionalFormatting>
  <conditionalFormatting sqref="T22">
    <cfRule type="containsBlanks" priority="827" stopIfTrue="1">
      <formula>LEN(TRIM(T22))=0</formula>
    </cfRule>
    <cfRule type="cellIs" dxfId="4651" priority="839" stopIfTrue="1" operator="lessThan">
      <formula>$O$22</formula>
    </cfRule>
    <cfRule type="cellIs" dxfId="4650" priority="840" stopIfTrue="1" operator="greaterThanOrEqual">
      <formula>$O$22</formula>
    </cfRule>
  </conditionalFormatting>
  <conditionalFormatting sqref="T21">
    <cfRule type="containsBlanks" priority="828" stopIfTrue="1">
      <formula>LEN(TRIM(T21))=0</formula>
    </cfRule>
    <cfRule type="cellIs" dxfId="4649" priority="841" stopIfTrue="1" operator="lessThanOrEqual">
      <formula>$O$21</formula>
    </cfRule>
    <cfRule type="cellIs" dxfId="4648" priority="842" stopIfTrue="1" operator="greaterThan">
      <formula>$O$21</formula>
    </cfRule>
  </conditionalFormatting>
  <conditionalFormatting sqref="T20">
    <cfRule type="containsBlanks" priority="829" stopIfTrue="1">
      <formula>LEN(TRIM(T20))=0</formula>
    </cfRule>
    <cfRule type="cellIs" dxfId="4647" priority="831" stopIfTrue="1" operator="lessThan">
      <formula>$O$20</formula>
    </cfRule>
    <cfRule type="cellIs" dxfId="4646" priority="832" stopIfTrue="1" operator="greaterThanOrEqual">
      <formula>$O$20</formula>
    </cfRule>
  </conditionalFormatting>
  <conditionalFormatting sqref="T19">
    <cfRule type="containsBlanks" priority="830" stopIfTrue="1">
      <formula>LEN(TRIM(T19))=0</formula>
    </cfRule>
    <cfRule type="cellIs" dxfId="4645" priority="833" stopIfTrue="1" operator="lessThanOrEqual">
      <formula>$O$19</formula>
    </cfRule>
    <cfRule type="cellIs" dxfId="4644" priority="834" stopIfTrue="1" operator="greaterThan">
      <formula>$O$19</formula>
    </cfRule>
  </conditionalFormatting>
  <conditionalFormatting sqref="R30">
    <cfRule type="containsBlanks" priority="792" stopIfTrue="1">
      <formula>LEN(TRIM(R30))=0</formula>
    </cfRule>
    <cfRule type="cellIs" dxfId="4643" priority="797" stopIfTrue="1" operator="greaterThanOrEqual">
      <formula>$O$30</formula>
    </cfRule>
    <cfRule type="cellIs" dxfId="4642" priority="798" stopIfTrue="1" operator="lessThan">
      <formula>$O$30</formula>
    </cfRule>
  </conditionalFormatting>
  <conditionalFormatting sqref="R29">
    <cfRule type="containsBlanks" priority="793" stopIfTrue="1">
      <formula>LEN(TRIM(R29))=0</formula>
    </cfRule>
    <cfRule type="cellIs" dxfId="4641" priority="795" stopIfTrue="1" operator="greaterThanOrEqual">
      <formula>$O$29</formula>
    </cfRule>
    <cfRule type="cellIs" dxfId="4640" priority="796" stopIfTrue="1" operator="lessThan">
      <formula>$O$29</formula>
    </cfRule>
  </conditionalFormatting>
  <conditionalFormatting sqref="R27">
    <cfRule type="containsBlanks" priority="794" stopIfTrue="1">
      <formula>LEN(TRIM(R27))=0</formula>
    </cfRule>
    <cfRule type="cellIs" dxfId="4639" priority="799" stopIfTrue="1" operator="greaterThanOrEqual">
      <formula>$O$27</formula>
    </cfRule>
    <cfRule type="cellIs" dxfId="4638" priority="800" stopIfTrue="1" operator="lessThan">
      <formula>$O$27</formula>
    </cfRule>
  </conditionalFormatting>
  <conditionalFormatting sqref="R32">
    <cfRule type="containsBlanks" priority="789" stopIfTrue="1">
      <formula>LEN(TRIM(R32))=0</formula>
    </cfRule>
    <cfRule type="cellIs" dxfId="4637" priority="790" stopIfTrue="1" operator="greaterThanOrEqual">
      <formula>$O$32</formula>
    </cfRule>
    <cfRule type="cellIs" dxfId="4636" priority="791" stopIfTrue="1" operator="lessThan">
      <formula>$O$32</formula>
    </cfRule>
  </conditionalFormatting>
  <conditionalFormatting sqref="R28">
    <cfRule type="containsBlanks" priority="786" stopIfTrue="1">
      <formula>LEN(TRIM(R28))=0</formula>
    </cfRule>
    <cfRule type="cellIs" dxfId="4635" priority="787" stopIfTrue="1" operator="greaterThanOrEqual">
      <formula>$O$28</formula>
    </cfRule>
    <cfRule type="cellIs" dxfId="4634" priority="788" stopIfTrue="1" operator="lessThan">
      <formula>$O$28</formula>
    </cfRule>
  </conditionalFormatting>
  <conditionalFormatting sqref="R31">
    <cfRule type="containsBlanks" priority="783" stopIfTrue="1">
      <formula>LEN(TRIM(R31))=0</formula>
    </cfRule>
    <cfRule type="cellIs" dxfId="4633" priority="784" stopIfTrue="1" operator="greaterThanOrEqual">
      <formula>$O$31</formula>
    </cfRule>
    <cfRule type="cellIs" dxfId="4632" priority="785" stopIfTrue="1" operator="lessThan">
      <formula>$O$31</formula>
    </cfRule>
  </conditionalFormatting>
  <conditionalFormatting sqref="S30">
    <cfRule type="containsBlanks" priority="774" stopIfTrue="1">
      <formula>LEN(TRIM(S30))=0</formula>
    </cfRule>
    <cfRule type="cellIs" dxfId="4631" priority="779" stopIfTrue="1" operator="greaterThanOrEqual">
      <formula>$O$30</formula>
    </cfRule>
    <cfRule type="cellIs" dxfId="4630" priority="780" stopIfTrue="1" operator="lessThan">
      <formula>$O$30</formula>
    </cfRule>
  </conditionalFormatting>
  <conditionalFormatting sqref="S29">
    <cfRule type="containsBlanks" priority="775" stopIfTrue="1">
      <formula>LEN(TRIM(S29))=0</formula>
    </cfRule>
    <cfRule type="cellIs" dxfId="4629" priority="777" stopIfTrue="1" operator="greaterThanOrEqual">
      <formula>$O$29</formula>
    </cfRule>
    <cfRule type="cellIs" dxfId="4628" priority="778" stopIfTrue="1" operator="lessThan">
      <formula>$O$29</formula>
    </cfRule>
  </conditionalFormatting>
  <conditionalFormatting sqref="S27">
    <cfRule type="containsBlanks" priority="776" stopIfTrue="1">
      <formula>LEN(TRIM(S27))=0</formula>
    </cfRule>
    <cfRule type="cellIs" dxfId="4627" priority="781" stopIfTrue="1" operator="greaterThanOrEqual">
      <formula>$O$27</formula>
    </cfRule>
    <cfRule type="cellIs" dxfId="4626" priority="782" stopIfTrue="1" operator="lessThan">
      <formula>$O$27</formula>
    </cfRule>
  </conditionalFormatting>
  <conditionalFormatting sqref="S32">
    <cfRule type="containsBlanks" priority="771" stopIfTrue="1">
      <formula>LEN(TRIM(S32))=0</formula>
    </cfRule>
    <cfRule type="cellIs" dxfId="4625" priority="772" stopIfTrue="1" operator="greaterThanOrEqual">
      <formula>$O$32</formula>
    </cfRule>
    <cfRule type="cellIs" dxfId="4624" priority="773" stopIfTrue="1" operator="lessThan">
      <formula>$O$32</formula>
    </cfRule>
  </conditionalFormatting>
  <conditionalFormatting sqref="S28">
    <cfRule type="containsBlanks" priority="768" stopIfTrue="1">
      <formula>LEN(TRIM(S28))=0</formula>
    </cfRule>
    <cfRule type="cellIs" dxfId="4623" priority="769" stopIfTrue="1" operator="greaterThanOrEqual">
      <formula>$O$28</formula>
    </cfRule>
    <cfRule type="cellIs" dxfId="4622" priority="770" stopIfTrue="1" operator="lessThan">
      <formula>$O$28</formula>
    </cfRule>
  </conditionalFormatting>
  <conditionalFormatting sqref="S31">
    <cfRule type="containsBlanks" priority="765" stopIfTrue="1">
      <formula>LEN(TRIM(S31))=0</formula>
    </cfRule>
    <cfRule type="cellIs" dxfId="4621" priority="766" stopIfTrue="1" operator="greaterThanOrEqual">
      <formula>$O$31</formula>
    </cfRule>
    <cfRule type="cellIs" dxfId="4620" priority="767" stopIfTrue="1" operator="lessThan">
      <formula>$O$31</formula>
    </cfRule>
  </conditionalFormatting>
  <conditionalFormatting sqref="T30">
    <cfRule type="containsBlanks" priority="756" stopIfTrue="1">
      <formula>LEN(TRIM(T30))=0</formula>
    </cfRule>
    <cfRule type="cellIs" dxfId="4619" priority="761" stopIfTrue="1" operator="greaterThanOrEqual">
      <formula>$O$30</formula>
    </cfRule>
    <cfRule type="cellIs" dxfId="4618" priority="762" stopIfTrue="1" operator="lessThan">
      <formula>$O$30</formula>
    </cfRule>
  </conditionalFormatting>
  <conditionalFormatting sqref="T29">
    <cfRule type="containsBlanks" priority="757" stopIfTrue="1">
      <formula>LEN(TRIM(T29))=0</formula>
    </cfRule>
    <cfRule type="cellIs" dxfId="4617" priority="759" stopIfTrue="1" operator="greaterThanOrEqual">
      <formula>$O$29</formula>
    </cfRule>
    <cfRule type="cellIs" dxfId="4616" priority="760" stopIfTrue="1" operator="lessThan">
      <formula>$O$29</formula>
    </cfRule>
  </conditionalFormatting>
  <conditionalFormatting sqref="T27">
    <cfRule type="containsBlanks" priority="758" stopIfTrue="1">
      <formula>LEN(TRIM(T27))=0</formula>
    </cfRule>
    <cfRule type="cellIs" dxfId="4615" priority="763" stopIfTrue="1" operator="greaterThanOrEqual">
      <formula>$O$27</formula>
    </cfRule>
    <cfRule type="cellIs" dxfId="4614" priority="764" stopIfTrue="1" operator="lessThan">
      <formula>$O$27</formula>
    </cfRule>
  </conditionalFormatting>
  <conditionalFormatting sqref="T32">
    <cfRule type="containsBlanks" priority="753" stopIfTrue="1">
      <formula>LEN(TRIM(T32))=0</formula>
    </cfRule>
    <cfRule type="cellIs" dxfId="4613" priority="754" stopIfTrue="1" operator="greaterThanOrEqual">
      <formula>$O$32</formula>
    </cfRule>
    <cfRule type="cellIs" dxfId="4612" priority="755" stopIfTrue="1" operator="lessThan">
      <formula>$O$32</formula>
    </cfRule>
  </conditionalFormatting>
  <conditionalFormatting sqref="T28">
    <cfRule type="containsBlanks" priority="750" stopIfTrue="1">
      <formula>LEN(TRIM(T28))=0</formula>
    </cfRule>
    <cfRule type="cellIs" dxfId="4611" priority="751" stopIfTrue="1" operator="greaterThanOrEqual">
      <formula>$O$28</formula>
    </cfRule>
    <cfRule type="cellIs" dxfId="4610" priority="752" stopIfTrue="1" operator="lessThan">
      <formula>$O$28</formula>
    </cfRule>
  </conditionalFormatting>
  <conditionalFormatting sqref="T31">
    <cfRule type="containsBlanks" priority="747" stopIfTrue="1">
      <formula>LEN(TRIM(T31))=0</formula>
    </cfRule>
    <cfRule type="cellIs" dxfId="4609" priority="748" stopIfTrue="1" operator="greaterThanOrEqual">
      <formula>$O$31</formula>
    </cfRule>
    <cfRule type="cellIs" dxfId="4608" priority="749" stopIfTrue="1" operator="lessThan">
      <formula>$O$31</formula>
    </cfRule>
  </conditionalFormatting>
  <conditionalFormatting sqref="Q41">
    <cfRule type="containsBlanks" priority="1128" stopIfTrue="1">
      <formula>LEN(TRIM(Q41))=0</formula>
    </cfRule>
    <cfRule type="cellIs" dxfId="4607" priority="1129" stopIfTrue="1" operator="lessThanOrEqual">
      <formula>$O$41</formula>
    </cfRule>
    <cfRule type="cellIs" dxfId="4606" priority="1130" stopIfTrue="1" operator="greaterThan">
      <formula>$O$41</formula>
    </cfRule>
  </conditionalFormatting>
  <conditionalFormatting sqref="Q39">
    <cfRule type="containsBlanks" priority="1211" stopIfTrue="1">
      <formula>LEN(TRIM(Q39))=0</formula>
    </cfRule>
    <cfRule type="cellIs" dxfId="4605" priority="1258" stopIfTrue="1" operator="greaterThan">
      <formula>$O$39</formula>
    </cfRule>
    <cfRule type="cellIs" dxfId="4604" priority="1259" stopIfTrue="1" operator="lessThanOrEqual">
      <formula>$O$39</formula>
    </cfRule>
  </conditionalFormatting>
  <conditionalFormatting sqref="R34">
    <cfRule type="cellIs" dxfId="4603" priority="724" operator="greaterThan">
      <formula>$O$34</formula>
    </cfRule>
    <cfRule type="cellIs" dxfId="4602" priority="725" operator="lessThanOrEqual">
      <formula>$O$34</formula>
    </cfRule>
  </conditionalFormatting>
  <conditionalFormatting sqref="R35">
    <cfRule type="cellIs" dxfId="4601" priority="723" stopIfTrue="1" operator="lessThanOrEqual">
      <formula>$O$35</formula>
    </cfRule>
  </conditionalFormatting>
  <conditionalFormatting sqref="R35">
    <cfRule type="cellIs" dxfId="4600" priority="722" stopIfTrue="1" operator="greaterThan">
      <formula>$O$35</formula>
    </cfRule>
  </conditionalFormatting>
  <conditionalFormatting sqref="R36">
    <cfRule type="cellIs" dxfId="4599" priority="721" stopIfTrue="1" operator="greaterThanOrEqual">
      <formula>$O$36</formula>
    </cfRule>
  </conditionalFormatting>
  <conditionalFormatting sqref="R36">
    <cfRule type="cellIs" dxfId="4598" priority="720" stopIfTrue="1" operator="lessThan">
      <formula>$O$36</formula>
    </cfRule>
  </conditionalFormatting>
  <conditionalFormatting sqref="R37">
    <cfRule type="containsBlanks" priority="717" stopIfTrue="1">
      <formula>LEN(TRIM(R37))=0</formula>
    </cfRule>
    <cfRule type="cellIs" dxfId="4597" priority="718" stopIfTrue="1" operator="greaterThanOrEqual">
      <formula>$O$37</formula>
    </cfRule>
    <cfRule type="cellIs" dxfId="4596" priority="719" stopIfTrue="1" operator="lessThan">
      <formula>$O$37</formula>
    </cfRule>
  </conditionalFormatting>
  <conditionalFormatting sqref="R38">
    <cfRule type="cellIs" dxfId="4595" priority="716" stopIfTrue="1" operator="greaterThanOrEqual">
      <formula>$O$38</formula>
    </cfRule>
  </conditionalFormatting>
  <conditionalFormatting sqref="R38">
    <cfRule type="cellIs" dxfId="4594" priority="715" stopIfTrue="1" operator="lessThan">
      <formula>$O$38</formula>
    </cfRule>
  </conditionalFormatting>
  <conditionalFormatting sqref="R40">
    <cfRule type="containsBlanks" priority="712" stopIfTrue="1">
      <formula>LEN(TRIM(R40))=0</formula>
    </cfRule>
    <cfRule type="cellIs" dxfId="4593" priority="713" stopIfTrue="1" operator="lessThanOrEqual">
      <formula>$O$40</formula>
    </cfRule>
    <cfRule type="cellIs" dxfId="4592" priority="714" stopIfTrue="1" operator="greaterThan">
      <formula>$O$40</formula>
    </cfRule>
  </conditionalFormatting>
  <conditionalFormatting sqref="R42">
    <cfRule type="containsBlanks" priority="706" stopIfTrue="1">
      <formula>LEN(TRIM(R42))=0</formula>
    </cfRule>
    <cfRule type="cellIs" dxfId="4591" priority="707" stopIfTrue="1" operator="lessThanOrEqual">
      <formula>$O$42</formula>
    </cfRule>
    <cfRule type="cellIs" dxfId="4590" priority="708" stopIfTrue="1" operator="greaterThan">
      <formula>$O$42</formula>
    </cfRule>
  </conditionalFormatting>
  <conditionalFormatting sqref="R43">
    <cfRule type="containsBlanks" priority="703" stopIfTrue="1">
      <formula>LEN(TRIM(R43))=0</formula>
    </cfRule>
    <cfRule type="cellIs" dxfId="4589" priority="704" stopIfTrue="1" operator="greaterThanOrEqual">
      <formula>$O$43</formula>
    </cfRule>
    <cfRule type="cellIs" dxfId="4588" priority="705" stopIfTrue="1" operator="lessThan">
      <formula>$O$43</formula>
    </cfRule>
  </conditionalFormatting>
  <conditionalFormatting sqref="R41">
    <cfRule type="containsBlanks" priority="709" stopIfTrue="1">
      <formula>LEN(TRIM(R41))=0</formula>
    </cfRule>
    <cfRule type="cellIs" dxfId="4587" priority="710" stopIfTrue="1" operator="lessThanOrEqual">
      <formula>$O$41</formula>
    </cfRule>
    <cfRule type="cellIs" dxfId="4586" priority="711" stopIfTrue="1" operator="greaterThan">
      <formula>$O$41</formula>
    </cfRule>
  </conditionalFormatting>
  <conditionalFormatting sqref="R39">
    <cfRule type="containsBlanks" priority="726" stopIfTrue="1">
      <formula>LEN(TRIM(R39))=0</formula>
    </cfRule>
    <cfRule type="cellIs" dxfId="4585" priority="727" stopIfTrue="1" operator="greaterThan">
      <formula>$O$39</formula>
    </cfRule>
    <cfRule type="cellIs" dxfId="4584" priority="728" stopIfTrue="1" operator="lessThanOrEqual">
      <formula>$O$39</formula>
    </cfRule>
  </conditionalFormatting>
  <conditionalFormatting sqref="S34">
    <cfRule type="cellIs" dxfId="4583" priority="698" operator="greaterThan">
      <formula>$O$34</formula>
    </cfRule>
    <cfRule type="cellIs" dxfId="4582" priority="699" operator="lessThanOrEqual">
      <formula>$O$34</formula>
    </cfRule>
  </conditionalFormatting>
  <conditionalFormatting sqref="S35">
    <cfRule type="cellIs" dxfId="4581" priority="697" stopIfTrue="1" operator="lessThanOrEqual">
      <formula>$O$35</formula>
    </cfRule>
  </conditionalFormatting>
  <conditionalFormatting sqref="S35">
    <cfRule type="cellIs" dxfId="4580" priority="696" stopIfTrue="1" operator="greaterThan">
      <formula>$O$35</formula>
    </cfRule>
  </conditionalFormatting>
  <conditionalFormatting sqref="S36">
    <cfRule type="cellIs" dxfId="4579" priority="695" stopIfTrue="1" operator="greaterThanOrEqual">
      <formula>$O$36</formula>
    </cfRule>
  </conditionalFormatting>
  <conditionalFormatting sqref="S36">
    <cfRule type="cellIs" dxfId="4578" priority="694" stopIfTrue="1" operator="lessThan">
      <formula>$O$36</formula>
    </cfRule>
  </conditionalFormatting>
  <conditionalFormatting sqref="S37">
    <cfRule type="containsBlanks" priority="691" stopIfTrue="1">
      <formula>LEN(TRIM(S37))=0</formula>
    </cfRule>
    <cfRule type="cellIs" dxfId="4577" priority="692" stopIfTrue="1" operator="greaterThanOrEqual">
      <formula>$O$37</formula>
    </cfRule>
    <cfRule type="cellIs" dxfId="4576" priority="693" stopIfTrue="1" operator="lessThan">
      <formula>$O$37</formula>
    </cfRule>
  </conditionalFormatting>
  <conditionalFormatting sqref="S38">
    <cfRule type="cellIs" dxfId="4575" priority="690" stopIfTrue="1" operator="greaterThanOrEqual">
      <formula>$O$38</formula>
    </cfRule>
  </conditionalFormatting>
  <conditionalFormatting sqref="S38">
    <cfRule type="cellIs" dxfId="4574" priority="689" stopIfTrue="1" operator="lessThan">
      <formula>$O$38</formula>
    </cfRule>
  </conditionalFormatting>
  <conditionalFormatting sqref="S40">
    <cfRule type="containsBlanks" priority="686" stopIfTrue="1">
      <formula>LEN(TRIM(S40))=0</formula>
    </cfRule>
    <cfRule type="cellIs" dxfId="4573" priority="687" stopIfTrue="1" operator="lessThanOrEqual">
      <formula>$O$40</formula>
    </cfRule>
    <cfRule type="cellIs" dxfId="4572" priority="688" stopIfTrue="1" operator="greaterThan">
      <formula>$O$40</formula>
    </cfRule>
  </conditionalFormatting>
  <conditionalFormatting sqref="S42">
    <cfRule type="containsBlanks" priority="680" stopIfTrue="1">
      <formula>LEN(TRIM(S42))=0</formula>
    </cfRule>
    <cfRule type="cellIs" dxfId="4571" priority="681" stopIfTrue="1" operator="lessThanOrEqual">
      <formula>$O$42</formula>
    </cfRule>
    <cfRule type="cellIs" dxfId="4570" priority="682" stopIfTrue="1" operator="greaterThan">
      <formula>$O$42</formula>
    </cfRule>
  </conditionalFormatting>
  <conditionalFormatting sqref="S43">
    <cfRule type="containsBlanks" priority="677" stopIfTrue="1">
      <formula>LEN(TRIM(S43))=0</formula>
    </cfRule>
    <cfRule type="cellIs" dxfId="4569" priority="678" stopIfTrue="1" operator="greaterThanOrEqual">
      <formula>$O$43</formula>
    </cfRule>
    <cfRule type="cellIs" dxfId="4568" priority="679" stopIfTrue="1" operator="lessThan">
      <formula>$O$43</formula>
    </cfRule>
  </conditionalFormatting>
  <conditionalFormatting sqref="S41">
    <cfRule type="containsBlanks" priority="683" stopIfTrue="1">
      <formula>LEN(TRIM(S41))=0</formula>
    </cfRule>
    <cfRule type="cellIs" dxfId="4567" priority="684" stopIfTrue="1" operator="lessThanOrEqual">
      <formula>$O$41</formula>
    </cfRule>
    <cfRule type="cellIs" dxfId="4566" priority="685" stopIfTrue="1" operator="greaterThan">
      <formula>$O$41</formula>
    </cfRule>
  </conditionalFormatting>
  <conditionalFormatting sqref="S39">
    <cfRule type="containsBlanks" priority="700" stopIfTrue="1">
      <formula>LEN(TRIM(S39))=0</formula>
    </cfRule>
    <cfRule type="cellIs" dxfId="4565" priority="701" stopIfTrue="1" operator="greaterThan">
      <formula>$O$39</formula>
    </cfRule>
    <cfRule type="cellIs" dxfId="4564" priority="702" stopIfTrue="1" operator="lessThanOrEqual">
      <formula>$O$39</formula>
    </cfRule>
  </conditionalFormatting>
  <conditionalFormatting sqref="T34">
    <cfRule type="cellIs" dxfId="4563" priority="672" operator="greaterThan">
      <formula>$O$34</formula>
    </cfRule>
    <cfRule type="cellIs" dxfId="4562" priority="673" operator="lessThanOrEqual">
      <formula>$O$34</formula>
    </cfRule>
  </conditionalFormatting>
  <conditionalFormatting sqref="T35">
    <cfRule type="cellIs" dxfId="4561" priority="671" stopIfTrue="1" operator="lessThanOrEqual">
      <formula>$O$35</formula>
    </cfRule>
  </conditionalFormatting>
  <conditionalFormatting sqref="T35">
    <cfRule type="cellIs" dxfId="4560" priority="670" stopIfTrue="1" operator="greaterThan">
      <formula>$O$35</formula>
    </cfRule>
  </conditionalFormatting>
  <conditionalFormatting sqref="T36:T37">
    <cfRule type="containsBlanks" priority="665" stopIfTrue="1">
      <formula>LEN(TRIM(T36))=0</formula>
    </cfRule>
    <cfRule type="cellIs" dxfId="4559" priority="666" stopIfTrue="1" operator="greaterThanOrEqual">
      <formula>$O$37</formula>
    </cfRule>
    <cfRule type="cellIs" dxfId="4558" priority="667" stopIfTrue="1" operator="lessThan">
      <formula>$O$37</formula>
    </cfRule>
  </conditionalFormatting>
  <conditionalFormatting sqref="T38">
    <cfRule type="cellIs" dxfId="4557" priority="664" stopIfTrue="1" operator="greaterThanOrEqual">
      <formula>$O$38</formula>
    </cfRule>
  </conditionalFormatting>
  <conditionalFormatting sqref="T38">
    <cfRule type="cellIs" dxfId="4556" priority="663" stopIfTrue="1" operator="lessThan">
      <formula>$O$38</formula>
    </cfRule>
  </conditionalFormatting>
  <conditionalFormatting sqref="T40">
    <cfRule type="containsBlanks" priority="660" stopIfTrue="1">
      <formula>LEN(TRIM(T40))=0</formula>
    </cfRule>
    <cfRule type="cellIs" dxfId="4555" priority="661" stopIfTrue="1" operator="lessThanOrEqual">
      <formula>$O$40</formula>
    </cfRule>
    <cfRule type="cellIs" dxfId="4554" priority="662" stopIfTrue="1" operator="greaterThan">
      <formula>$O$40</formula>
    </cfRule>
  </conditionalFormatting>
  <conditionalFormatting sqref="T42">
    <cfRule type="containsBlanks" priority="654" stopIfTrue="1">
      <formula>LEN(TRIM(T42))=0</formula>
    </cfRule>
    <cfRule type="cellIs" dxfId="4553" priority="655" stopIfTrue="1" operator="lessThanOrEqual">
      <formula>$O$42</formula>
    </cfRule>
    <cfRule type="cellIs" dxfId="4552" priority="656" stopIfTrue="1" operator="greaterThan">
      <formula>$O$42</formula>
    </cfRule>
  </conditionalFormatting>
  <conditionalFormatting sqref="T43">
    <cfRule type="containsBlanks" priority="651" stopIfTrue="1">
      <formula>LEN(TRIM(T43))=0</formula>
    </cfRule>
    <cfRule type="cellIs" dxfId="4551" priority="652" stopIfTrue="1" operator="greaterThanOrEqual">
      <formula>$O$43</formula>
    </cfRule>
    <cfRule type="cellIs" dxfId="4550" priority="653" stopIfTrue="1" operator="lessThan">
      <formula>$O$43</formula>
    </cfRule>
  </conditionalFormatting>
  <conditionalFormatting sqref="T41">
    <cfRule type="containsBlanks" priority="657" stopIfTrue="1">
      <formula>LEN(TRIM(T41))=0</formula>
    </cfRule>
    <cfRule type="cellIs" dxfId="4549" priority="658" stopIfTrue="1" operator="lessThanOrEqual">
      <formula>$O$41</formula>
    </cfRule>
    <cfRule type="cellIs" dxfId="4548" priority="659" stopIfTrue="1" operator="greaterThan">
      <formula>$O$41</formula>
    </cfRule>
  </conditionalFormatting>
  <conditionalFormatting sqref="T39">
    <cfRule type="containsBlanks" priority="674" stopIfTrue="1">
      <formula>LEN(TRIM(T39))=0</formula>
    </cfRule>
    <cfRule type="cellIs" dxfId="4547" priority="675" stopIfTrue="1" operator="greaterThan">
      <formula>$O$39</formula>
    </cfRule>
    <cfRule type="cellIs" dxfId="4546" priority="676" stopIfTrue="1" operator="lessThanOrEqual">
      <formula>$O$39</formula>
    </cfRule>
  </conditionalFormatting>
  <conditionalFormatting sqref="U34">
    <cfRule type="cellIs" dxfId="4545" priority="646" operator="greaterThan">
      <formula>$O$34</formula>
    </cfRule>
    <cfRule type="cellIs" dxfId="4544" priority="647" operator="lessThanOrEqual">
      <formula>$O$34</formula>
    </cfRule>
  </conditionalFormatting>
  <conditionalFormatting sqref="U35">
    <cfRule type="cellIs" dxfId="4543" priority="645" stopIfTrue="1" operator="lessThanOrEqual">
      <formula>$O$35</formula>
    </cfRule>
  </conditionalFormatting>
  <conditionalFormatting sqref="U35">
    <cfRule type="cellIs" dxfId="4542" priority="644" stopIfTrue="1" operator="greaterThan">
      <formula>$O$35</formula>
    </cfRule>
  </conditionalFormatting>
  <conditionalFormatting sqref="U36:U37">
    <cfRule type="containsBlanks" priority="639" stopIfTrue="1">
      <formula>LEN(TRIM(U36))=0</formula>
    </cfRule>
    <cfRule type="cellIs" dxfId="4541" priority="640" stopIfTrue="1" operator="greaterThanOrEqual">
      <formula>$O$37</formula>
    </cfRule>
    <cfRule type="cellIs" dxfId="4540" priority="641" stopIfTrue="1" operator="lessThan">
      <formula>$O$37</formula>
    </cfRule>
  </conditionalFormatting>
  <conditionalFormatting sqref="U38">
    <cfRule type="cellIs" dxfId="4539" priority="638" stopIfTrue="1" operator="greaterThanOrEqual">
      <formula>$O$38</formula>
    </cfRule>
  </conditionalFormatting>
  <conditionalFormatting sqref="U38">
    <cfRule type="cellIs" dxfId="4538" priority="637" stopIfTrue="1" operator="lessThan">
      <formula>$O$38</formula>
    </cfRule>
  </conditionalFormatting>
  <conditionalFormatting sqref="U40">
    <cfRule type="containsBlanks" priority="634" stopIfTrue="1">
      <formula>LEN(TRIM(U40))=0</formula>
    </cfRule>
    <cfRule type="cellIs" dxfId="4537" priority="635" stopIfTrue="1" operator="lessThanOrEqual">
      <formula>$O$40</formula>
    </cfRule>
    <cfRule type="cellIs" dxfId="4536" priority="636" stopIfTrue="1" operator="greaterThan">
      <formula>$O$40</formula>
    </cfRule>
  </conditionalFormatting>
  <conditionalFormatting sqref="U42">
    <cfRule type="containsBlanks" priority="628" stopIfTrue="1">
      <formula>LEN(TRIM(U42))=0</formula>
    </cfRule>
    <cfRule type="cellIs" dxfId="4535" priority="629" stopIfTrue="1" operator="lessThanOrEqual">
      <formula>$O$42</formula>
    </cfRule>
    <cfRule type="cellIs" dxfId="4534" priority="630" stopIfTrue="1" operator="greaterThan">
      <formula>$O$42</formula>
    </cfRule>
  </conditionalFormatting>
  <conditionalFormatting sqref="U43">
    <cfRule type="containsBlanks" priority="625" stopIfTrue="1">
      <formula>LEN(TRIM(U43))=0</formula>
    </cfRule>
    <cfRule type="cellIs" dxfId="4533" priority="626" stopIfTrue="1" operator="greaterThanOrEqual">
      <formula>$O$43</formula>
    </cfRule>
    <cfRule type="cellIs" dxfId="4532" priority="627" stopIfTrue="1" operator="lessThan">
      <formula>$O$43</formula>
    </cfRule>
  </conditionalFormatting>
  <conditionalFormatting sqref="U41">
    <cfRule type="containsBlanks" priority="631" stopIfTrue="1">
      <formula>LEN(TRIM(U41))=0</formula>
    </cfRule>
    <cfRule type="cellIs" dxfId="4531" priority="632" stopIfTrue="1" operator="lessThanOrEqual">
      <formula>$O$41</formula>
    </cfRule>
    <cfRule type="cellIs" dxfId="4530" priority="633" stopIfTrue="1" operator="greaterThan">
      <formula>$O$41</formula>
    </cfRule>
  </conditionalFormatting>
  <conditionalFormatting sqref="U39">
    <cfRule type="containsBlanks" priority="648" stopIfTrue="1">
      <formula>LEN(TRIM(U39))=0</formula>
    </cfRule>
    <cfRule type="cellIs" dxfId="4529" priority="649" stopIfTrue="1" operator="greaterThan">
      <formula>$O$39</formula>
    </cfRule>
    <cfRule type="cellIs" dxfId="4528" priority="650" stopIfTrue="1" operator="lessThanOrEqual">
      <formula>$O$39</formula>
    </cfRule>
  </conditionalFormatting>
  <conditionalFormatting sqref="Q47">
    <cfRule type="containsBlanks" priority="1207" stopIfTrue="1">
      <formula>LEN(TRIM(Q47))=0</formula>
    </cfRule>
    <cfRule type="cellIs" dxfId="4527" priority="1252" stopIfTrue="1" operator="greaterThanOrEqual">
      <formula>$O$47</formula>
    </cfRule>
    <cfRule type="cellIs" dxfId="4526" priority="1253" stopIfTrue="1" operator="lessThan">
      <formula>$O$47</formula>
    </cfRule>
  </conditionalFormatting>
  <conditionalFormatting sqref="Q46">
    <cfRule type="containsBlanks" priority="1208" stopIfTrue="1">
      <formula>LEN(TRIM(Q46))=0</formula>
    </cfRule>
    <cfRule type="cellIs" dxfId="4525" priority="1256" stopIfTrue="1" operator="greaterThan">
      <formula>$O$46</formula>
    </cfRule>
    <cfRule type="cellIs" dxfId="4524" priority="1257" stopIfTrue="1" operator="lessThanOrEqual">
      <formula>$O$46</formula>
    </cfRule>
  </conditionalFormatting>
  <conditionalFormatting sqref="Q45">
    <cfRule type="containsBlanks" priority="1209" stopIfTrue="1">
      <formula>LEN(TRIM(Q45))=0</formula>
    </cfRule>
    <cfRule type="cellIs" dxfId="4523" priority="1248" stopIfTrue="1" operator="greaterThanOrEqual">
      <formula>$O$45</formula>
    </cfRule>
    <cfRule type="cellIs" dxfId="4522" priority="1249" stopIfTrue="1" operator="lessThan">
      <formula>$O$45</formula>
    </cfRule>
  </conditionalFormatting>
  <conditionalFormatting sqref="R47">
    <cfRule type="containsBlanks" priority="616" stopIfTrue="1">
      <formula>LEN(TRIM(R47))=0</formula>
    </cfRule>
    <cfRule type="cellIs" dxfId="4521" priority="621" stopIfTrue="1" operator="greaterThanOrEqual">
      <formula>$O$47</formula>
    </cfRule>
    <cfRule type="cellIs" dxfId="4520" priority="622" stopIfTrue="1" operator="lessThan">
      <formula>$O$47</formula>
    </cfRule>
  </conditionalFormatting>
  <conditionalFormatting sqref="R46">
    <cfRule type="containsBlanks" priority="617" stopIfTrue="1">
      <formula>LEN(TRIM(R46))=0</formula>
    </cfRule>
    <cfRule type="cellIs" dxfId="4519" priority="623" stopIfTrue="1" operator="greaterThan">
      <formula>$O$46</formula>
    </cfRule>
    <cfRule type="cellIs" dxfId="4518" priority="624" stopIfTrue="1" operator="lessThanOrEqual">
      <formula>$O$46</formula>
    </cfRule>
  </conditionalFormatting>
  <conditionalFormatting sqref="R45">
    <cfRule type="containsBlanks" priority="618" stopIfTrue="1">
      <formula>LEN(TRIM(R45))=0</formula>
    </cfRule>
    <cfRule type="cellIs" dxfId="4517" priority="619" stopIfTrue="1" operator="greaterThanOrEqual">
      <formula>$O$45</formula>
    </cfRule>
    <cfRule type="cellIs" dxfId="4516" priority="620" stopIfTrue="1" operator="lessThan">
      <formula>$O$45</formula>
    </cfRule>
  </conditionalFormatting>
  <conditionalFormatting sqref="S47">
    <cfRule type="containsBlanks" priority="607" stopIfTrue="1">
      <formula>LEN(TRIM(S47))=0</formula>
    </cfRule>
    <cfRule type="cellIs" dxfId="4515" priority="612" stopIfTrue="1" operator="greaterThanOrEqual">
      <formula>$O$47</formula>
    </cfRule>
    <cfRule type="cellIs" dxfId="4514" priority="613" stopIfTrue="1" operator="lessThan">
      <formula>$O$47</formula>
    </cfRule>
  </conditionalFormatting>
  <conditionalFormatting sqref="S46">
    <cfRule type="containsBlanks" priority="608" stopIfTrue="1">
      <formula>LEN(TRIM(S46))=0</formula>
    </cfRule>
    <cfRule type="cellIs" dxfId="4513" priority="614" stopIfTrue="1" operator="greaterThan">
      <formula>$O$46</formula>
    </cfRule>
    <cfRule type="cellIs" dxfId="4512" priority="615" stopIfTrue="1" operator="lessThanOrEqual">
      <formula>$O$46</formula>
    </cfRule>
  </conditionalFormatting>
  <conditionalFormatting sqref="S45">
    <cfRule type="containsBlanks" priority="609" stopIfTrue="1">
      <formula>LEN(TRIM(S45))=0</formula>
    </cfRule>
    <cfRule type="cellIs" dxfId="4511" priority="610" stopIfTrue="1" operator="greaterThanOrEqual">
      <formula>$O$45</formula>
    </cfRule>
    <cfRule type="cellIs" dxfId="4510" priority="611" stopIfTrue="1" operator="lessThan">
      <formula>$O$45</formula>
    </cfRule>
  </conditionalFormatting>
  <conditionalFormatting sqref="T47">
    <cfRule type="containsBlanks" priority="598" stopIfTrue="1">
      <formula>LEN(TRIM(T47))=0</formula>
    </cfRule>
    <cfRule type="cellIs" dxfId="4509" priority="603" stopIfTrue="1" operator="greaterThanOrEqual">
      <formula>$O$47</formula>
    </cfRule>
    <cfRule type="cellIs" dxfId="4508" priority="604" stopIfTrue="1" operator="lessThan">
      <formula>$O$47</formula>
    </cfRule>
  </conditionalFormatting>
  <conditionalFormatting sqref="T46">
    <cfRule type="containsBlanks" priority="599" stopIfTrue="1">
      <formula>LEN(TRIM(T46))=0</formula>
    </cfRule>
    <cfRule type="cellIs" dxfId="4507" priority="605" stopIfTrue="1" operator="greaterThan">
      <formula>$O$46</formula>
    </cfRule>
    <cfRule type="cellIs" dxfId="4506" priority="606" stopIfTrue="1" operator="lessThanOrEqual">
      <formula>$O$46</formula>
    </cfRule>
  </conditionalFormatting>
  <conditionalFormatting sqref="T45">
    <cfRule type="containsBlanks" priority="600" stopIfTrue="1">
      <formula>LEN(TRIM(T45))=0</formula>
    </cfRule>
    <cfRule type="cellIs" dxfId="4505" priority="601" stopIfTrue="1" operator="greaterThanOrEqual">
      <formula>$O$45</formula>
    </cfRule>
    <cfRule type="cellIs" dxfId="4504" priority="602" stopIfTrue="1" operator="lessThan">
      <formula>$O$45</formula>
    </cfRule>
  </conditionalFormatting>
  <conditionalFormatting sqref="U47">
    <cfRule type="containsBlanks" priority="589" stopIfTrue="1">
      <formula>LEN(TRIM(U47))=0</formula>
    </cfRule>
    <cfRule type="cellIs" dxfId="4503" priority="594" stopIfTrue="1" operator="greaterThanOrEqual">
      <formula>$O$47</formula>
    </cfRule>
    <cfRule type="cellIs" dxfId="4502" priority="595" stopIfTrue="1" operator="lessThan">
      <formula>$O$47</formula>
    </cfRule>
  </conditionalFormatting>
  <conditionalFormatting sqref="U46">
    <cfRule type="containsBlanks" priority="590" stopIfTrue="1">
      <formula>LEN(TRIM(U46))=0</formula>
    </cfRule>
    <cfRule type="cellIs" dxfId="4501" priority="596" stopIfTrue="1" operator="greaterThan">
      <formula>$O$46</formula>
    </cfRule>
    <cfRule type="cellIs" dxfId="4500" priority="597" stopIfTrue="1" operator="lessThanOrEqual">
      <formula>$O$46</formula>
    </cfRule>
  </conditionalFormatting>
  <conditionalFormatting sqref="U45">
    <cfRule type="containsBlanks" priority="591" stopIfTrue="1">
      <formula>LEN(TRIM(U45))=0</formula>
    </cfRule>
    <cfRule type="cellIs" dxfId="4499" priority="592" stopIfTrue="1" operator="greaterThanOrEqual">
      <formula>$O$45</formula>
    </cfRule>
    <cfRule type="cellIs" dxfId="4498" priority="593" stopIfTrue="1" operator="lessThan">
      <formula>$O$45</formula>
    </cfRule>
  </conditionalFormatting>
  <conditionalFormatting sqref="V47">
    <cfRule type="containsBlanks" priority="406" stopIfTrue="1">
      <formula>LEN(TRIM(V47))=0</formula>
    </cfRule>
    <cfRule type="cellIs" dxfId="4497" priority="411" stopIfTrue="1" operator="greaterThanOrEqual">
      <formula>$O$47</formula>
    </cfRule>
    <cfRule type="cellIs" dxfId="4496" priority="412" stopIfTrue="1" operator="lessThan">
      <formula>$O$47</formula>
    </cfRule>
  </conditionalFormatting>
  <conditionalFormatting sqref="V46">
    <cfRule type="containsBlanks" priority="407" stopIfTrue="1">
      <formula>LEN(TRIM(V46))=0</formula>
    </cfRule>
    <cfRule type="cellIs" dxfId="4495" priority="413" stopIfTrue="1" operator="greaterThan">
      <formula>$O$46</formula>
    </cfRule>
    <cfRule type="cellIs" dxfId="4494" priority="414" stopIfTrue="1" operator="lessThanOrEqual">
      <formula>$O$46</formula>
    </cfRule>
  </conditionalFormatting>
  <conditionalFormatting sqref="V45">
    <cfRule type="containsBlanks" priority="408" stopIfTrue="1">
      <formula>LEN(TRIM(V45))=0</formula>
    </cfRule>
    <cfRule type="cellIs" dxfId="4493" priority="409" stopIfTrue="1" operator="greaterThanOrEqual">
      <formula>$O$45</formula>
    </cfRule>
    <cfRule type="cellIs" dxfId="4492" priority="410" stopIfTrue="1" operator="lessThan">
      <formula>$O$45</formula>
    </cfRule>
  </conditionalFormatting>
  <conditionalFormatting sqref="V34">
    <cfRule type="cellIs" dxfId="4491" priority="401" operator="greaterThan">
      <formula>$O$34</formula>
    </cfRule>
    <cfRule type="cellIs" dxfId="4490" priority="402" operator="lessThanOrEqual">
      <formula>$O$34</formula>
    </cfRule>
  </conditionalFormatting>
  <conditionalFormatting sqref="V35">
    <cfRule type="cellIs" dxfId="4489" priority="400" stopIfTrue="1" operator="lessThanOrEqual">
      <formula>$O$35</formula>
    </cfRule>
  </conditionalFormatting>
  <conditionalFormatting sqref="V35">
    <cfRule type="cellIs" dxfId="4488" priority="399" stopIfTrue="1" operator="greaterThan">
      <formula>$O$35</formula>
    </cfRule>
  </conditionalFormatting>
  <conditionalFormatting sqref="V37">
    <cfRule type="containsBlanks" priority="394" stopIfTrue="1">
      <formula>LEN(TRIM(V37))=0</formula>
    </cfRule>
    <cfRule type="cellIs" dxfId="4487" priority="395" stopIfTrue="1" operator="greaterThanOrEqual">
      <formula>$O$37</formula>
    </cfRule>
    <cfRule type="cellIs" dxfId="4486" priority="396" stopIfTrue="1" operator="lessThan">
      <formula>$O$37</formula>
    </cfRule>
  </conditionalFormatting>
  <conditionalFormatting sqref="V38">
    <cfRule type="cellIs" dxfId="4485" priority="393" stopIfTrue="1" operator="greaterThanOrEqual">
      <formula>$O$38</formula>
    </cfRule>
  </conditionalFormatting>
  <conditionalFormatting sqref="V38">
    <cfRule type="cellIs" dxfId="4484" priority="392" stopIfTrue="1" operator="lessThan">
      <formula>$O$38</formula>
    </cfRule>
  </conditionalFormatting>
  <conditionalFormatting sqref="V40">
    <cfRule type="containsBlanks" priority="389" stopIfTrue="1">
      <formula>LEN(TRIM(V40))=0</formula>
    </cfRule>
    <cfRule type="cellIs" dxfId="4483" priority="390" stopIfTrue="1" operator="lessThanOrEqual">
      <formula>$O$40</formula>
    </cfRule>
    <cfRule type="cellIs" dxfId="4482" priority="391" stopIfTrue="1" operator="greaterThan">
      <formula>$O$40</formula>
    </cfRule>
  </conditionalFormatting>
  <conditionalFormatting sqref="V42">
    <cfRule type="containsBlanks" priority="383" stopIfTrue="1">
      <formula>LEN(TRIM(V42))=0</formula>
    </cfRule>
    <cfRule type="cellIs" dxfId="4481" priority="384" stopIfTrue="1" operator="lessThanOrEqual">
      <formula>$O$42</formula>
    </cfRule>
    <cfRule type="cellIs" dxfId="4480" priority="385" stopIfTrue="1" operator="greaterThan">
      <formula>$O$42</formula>
    </cfRule>
  </conditionalFormatting>
  <conditionalFormatting sqref="V43">
    <cfRule type="containsBlanks" priority="380" stopIfTrue="1">
      <formula>LEN(TRIM(V43))=0</formula>
    </cfRule>
    <cfRule type="cellIs" dxfId="4479" priority="381" stopIfTrue="1" operator="greaterThanOrEqual">
      <formula>$O$43</formula>
    </cfRule>
    <cfRule type="cellIs" dxfId="4478" priority="382" stopIfTrue="1" operator="lessThan">
      <formula>$O$43</formula>
    </cfRule>
  </conditionalFormatting>
  <conditionalFormatting sqref="V41">
    <cfRule type="containsBlanks" priority="386" stopIfTrue="1">
      <formula>LEN(TRIM(V41))=0</formula>
    </cfRule>
    <cfRule type="cellIs" dxfId="4477" priority="387" stopIfTrue="1" operator="lessThanOrEqual">
      <formula>$O$41</formula>
    </cfRule>
    <cfRule type="cellIs" dxfId="4476" priority="388" stopIfTrue="1" operator="greaterThan">
      <formula>$O$41</formula>
    </cfRule>
  </conditionalFormatting>
  <conditionalFormatting sqref="V39">
    <cfRule type="containsBlanks" priority="403" stopIfTrue="1">
      <formula>LEN(TRIM(V39))=0</formula>
    </cfRule>
    <cfRule type="cellIs" dxfId="4475" priority="404" stopIfTrue="1" operator="greaterThan">
      <formula>$O$39</formula>
    </cfRule>
    <cfRule type="cellIs" dxfId="4474" priority="405" stopIfTrue="1" operator="lessThanOrEqual">
      <formula>$O$39</formula>
    </cfRule>
  </conditionalFormatting>
  <conditionalFormatting sqref="U30">
    <cfRule type="containsBlanks" priority="371" stopIfTrue="1">
      <formula>LEN(TRIM(U30))=0</formula>
    </cfRule>
    <cfRule type="cellIs" dxfId="4473" priority="376" stopIfTrue="1" operator="greaterThanOrEqual">
      <formula>$O$30</formula>
    </cfRule>
    <cfRule type="cellIs" dxfId="4472" priority="377" stopIfTrue="1" operator="lessThan">
      <formula>$O$30</formula>
    </cfRule>
  </conditionalFormatting>
  <conditionalFormatting sqref="U29">
    <cfRule type="containsBlanks" priority="372" stopIfTrue="1">
      <formula>LEN(TRIM(U29))=0</formula>
    </cfRule>
    <cfRule type="cellIs" dxfId="4471" priority="374" stopIfTrue="1" operator="greaterThanOrEqual">
      <formula>$O$29</formula>
    </cfRule>
    <cfRule type="cellIs" dxfId="4470" priority="375" stopIfTrue="1" operator="lessThan">
      <formula>$O$29</formula>
    </cfRule>
  </conditionalFormatting>
  <conditionalFormatting sqref="U27">
    <cfRule type="containsBlanks" priority="373" stopIfTrue="1">
      <formula>LEN(TRIM(U27))=0</formula>
    </cfRule>
    <cfRule type="cellIs" dxfId="4469" priority="378" stopIfTrue="1" operator="greaterThanOrEqual">
      <formula>$O$27</formula>
    </cfRule>
    <cfRule type="cellIs" dxfId="4468" priority="379" stopIfTrue="1" operator="lessThan">
      <formula>$O$27</formula>
    </cfRule>
  </conditionalFormatting>
  <conditionalFormatting sqref="U32">
    <cfRule type="containsBlanks" priority="368" stopIfTrue="1">
      <formula>LEN(TRIM(U32))=0</formula>
    </cfRule>
    <cfRule type="cellIs" dxfId="4467" priority="369" stopIfTrue="1" operator="greaterThanOrEqual">
      <formula>$O$32</formula>
    </cfRule>
    <cfRule type="cellIs" dxfId="4466" priority="370" stopIfTrue="1" operator="lessThan">
      <formula>$O$32</formula>
    </cfRule>
  </conditionalFormatting>
  <conditionalFormatting sqref="U28">
    <cfRule type="containsBlanks" priority="365" stopIfTrue="1">
      <formula>LEN(TRIM(U28))=0</formula>
    </cfRule>
    <cfRule type="cellIs" dxfId="4465" priority="366" stopIfTrue="1" operator="greaterThanOrEqual">
      <formula>$O$28</formula>
    </cfRule>
    <cfRule type="cellIs" dxfId="4464" priority="367" stopIfTrue="1" operator="lessThan">
      <formula>$O$28</formula>
    </cfRule>
  </conditionalFormatting>
  <conditionalFormatting sqref="U31">
    <cfRule type="containsBlanks" priority="362" stopIfTrue="1">
      <formula>LEN(TRIM(U31))=0</formula>
    </cfRule>
    <cfRule type="cellIs" dxfId="4463" priority="363" stopIfTrue="1" operator="greaterThanOrEqual">
      <formula>$O$31</formula>
    </cfRule>
    <cfRule type="cellIs" dxfId="4462" priority="364" stopIfTrue="1" operator="lessThan">
      <formula>$O$31</formula>
    </cfRule>
  </conditionalFormatting>
  <conditionalFormatting sqref="V30">
    <cfRule type="containsBlanks" priority="353" stopIfTrue="1">
      <formula>LEN(TRIM(V30))=0</formula>
    </cfRule>
    <cfRule type="cellIs" dxfId="4461" priority="358" stopIfTrue="1" operator="greaterThanOrEqual">
      <formula>$O$30</formula>
    </cfRule>
    <cfRule type="cellIs" dxfId="4460" priority="359" stopIfTrue="1" operator="lessThan">
      <formula>$O$30</formula>
    </cfRule>
  </conditionalFormatting>
  <conditionalFormatting sqref="V29">
    <cfRule type="containsBlanks" priority="354" stopIfTrue="1">
      <formula>LEN(TRIM(V29))=0</formula>
    </cfRule>
    <cfRule type="cellIs" dxfId="4459" priority="356" stopIfTrue="1" operator="greaterThanOrEqual">
      <formula>$O$29</formula>
    </cfRule>
    <cfRule type="cellIs" dxfId="4458" priority="357" stopIfTrue="1" operator="lessThan">
      <formula>$O$29</formula>
    </cfRule>
  </conditionalFormatting>
  <conditionalFormatting sqref="V27">
    <cfRule type="containsBlanks" priority="355" stopIfTrue="1">
      <formula>LEN(TRIM(V27))=0</formula>
    </cfRule>
    <cfRule type="cellIs" dxfId="4457" priority="360" stopIfTrue="1" operator="greaterThanOrEqual">
      <formula>$O$27</formula>
    </cfRule>
    <cfRule type="cellIs" dxfId="4456" priority="361" stopIfTrue="1" operator="lessThan">
      <formula>$O$27</formula>
    </cfRule>
  </conditionalFormatting>
  <conditionalFormatting sqref="V32">
    <cfRule type="containsBlanks" priority="350" stopIfTrue="1">
      <formula>LEN(TRIM(V32))=0</formula>
    </cfRule>
    <cfRule type="cellIs" dxfId="4455" priority="351" stopIfTrue="1" operator="greaterThanOrEqual">
      <formula>$O$32</formula>
    </cfRule>
    <cfRule type="cellIs" dxfId="4454" priority="352" stopIfTrue="1" operator="lessThan">
      <formula>$O$32</formula>
    </cfRule>
  </conditionalFormatting>
  <conditionalFormatting sqref="V28">
    <cfRule type="containsBlanks" priority="347" stopIfTrue="1">
      <formula>LEN(TRIM(V28))=0</formula>
    </cfRule>
    <cfRule type="cellIs" dxfId="4453" priority="348" stopIfTrue="1" operator="greaterThanOrEqual">
      <formula>$O$28</formula>
    </cfRule>
    <cfRule type="cellIs" dxfId="4452" priority="349" stopIfTrue="1" operator="lessThan">
      <formula>$O$28</formula>
    </cfRule>
  </conditionalFormatting>
  <conditionalFormatting sqref="V31">
    <cfRule type="containsBlanks" priority="344" stopIfTrue="1">
      <formula>LEN(TRIM(V31))=0</formula>
    </cfRule>
    <cfRule type="cellIs" dxfId="4451" priority="345" stopIfTrue="1" operator="greaterThanOrEqual">
      <formula>$O$31</formula>
    </cfRule>
    <cfRule type="cellIs" dxfId="4450" priority="346" stopIfTrue="1" operator="lessThan">
      <formula>$O$31</formula>
    </cfRule>
  </conditionalFormatting>
  <conditionalFormatting sqref="U25">
    <cfRule type="containsBlanks" priority="323" stopIfTrue="1">
      <formula>LEN(TRIM(U25))=0</formula>
    </cfRule>
    <cfRule type="cellIs" dxfId="4449" priority="324" stopIfTrue="1" operator="lessThanOrEqual">
      <formula>$O$25</formula>
    </cfRule>
    <cfRule type="cellIs" dxfId="4448" priority="325" stopIfTrue="1" operator="greaterThan">
      <formula>$O$25</formula>
    </cfRule>
  </conditionalFormatting>
  <conditionalFormatting sqref="U24">
    <cfRule type="containsBlanks" priority="326" stopIfTrue="1">
      <formula>LEN(TRIM(U24))=0</formula>
    </cfRule>
    <cfRule type="cellIs" dxfId="4447" priority="336" stopIfTrue="1" operator="lessThan">
      <formula>$O$24</formula>
    </cfRule>
    <cfRule type="cellIs" dxfId="4446" priority="337" stopIfTrue="1" operator="greaterThanOrEqual">
      <formula>$O$24</formula>
    </cfRule>
  </conditionalFormatting>
  <conditionalFormatting sqref="U23">
    <cfRule type="containsBlanks" priority="327" stopIfTrue="1">
      <formula>LEN(TRIM(U23))=0</formula>
    </cfRule>
    <cfRule type="cellIs" dxfId="4445" priority="338" stopIfTrue="1" operator="lessThanOrEqual">
      <formula>$O$23</formula>
    </cfRule>
    <cfRule type="cellIs" dxfId="4444" priority="339" stopIfTrue="1" operator="greaterThan">
      <formula>$O$23</formula>
    </cfRule>
  </conditionalFormatting>
  <conditionalFormatting sqref="U22">
    <cfRule type="containsBlanks" priority="328" stopIfTrue="1">
      <formula>LEN(TRIM(U22))=0</formula>
    </cfRule>
    <cfRule type="cellIs" dxfId="4443" priority="340" stopIfTrue="1" operator="lessThan">
      <formula>$O$22</formula>
    </cfRule>
    <cfRule type="cellIs" dxfId="4442" priority="341" stopIfTrue="1" operator="greaterThanOrEqual">
      <formula>$O$22</formula>
    </cfRule>
  </conditionalFormatting>
  <conditionalFormatting sqref="U21">
    <cfRule type="containsBlanks" priority="329" stopIfTrue="1">
      <formula>LEN(TRIM(U21))=0</formula>
    </cfRule>
    <cfRule type="cellIs" dxfId="4441" priority="342" stopIfTrue="1" operator="lessThanOrEqual">
      <formula>$O$21</formula>
    </cfRule>
    <cfRule type="cellIs" dxfId="4440" priority="343" stopIfTrue="1" operator="greaterThan">
      <formula>$O$21</formula>
    </cfRule>
  </conditionalFormatting>
  <conditionalFormatting sqref="U20">
    <cfRule type="containsBlanks" priority="330" stopIfTrue="1">
      <formula>LEN(TRIM(U20))=0</formula>
    </cfRule>
    <cfRule type="cellIs" dxfId="4439" priority="332" stopIfTrue="1" operator="lessThan">
      <formula>$O$20</formula>
    </cfRule>
    <cfRule type="cellIs" dxfId="4438" priority="333" stopIfTrue="1" operator="greaterThanOrEqual">
      <formula>$O$20</formula>
    </cfRule>
  </conditionalFormatting>
  <conditionalFormatting sqref="U19">
    <cfRule type="containsBlanks" priority="331" stopIfTrue="1">
      <formula>LEN(TRIM(U19))=0</formula>
    </cfRule>
    <cfRule type="cellIs" dxfId="4437" priority="334" stopIfTrue="1" operator="lessThanOrEqual">
      <formula>$O$19</formula>
    </cfRule>
    <cfRule type="cellIs" dxfId="4436" priority="335" stopIfTrue="1" operator="greaterThan">
      <formula>$O$19</formula>
    </cfRule>
  </conditionalFormatting>
  <conditionalFormatting sqref="V25">
    <cfRule type="containsBlanks" priority="302" stopIfTrue="1">
      <formula>LEN(TRIM(V25))=0</formula>
    </cfRule>
    <cfRule type="cellIs" dxfId="4435" priority="303" stopIfTrue="1" operator="lessThanOrEqual">
      <formula>$O$25</formula>
    </cfRule>
    <cfRule type="cellIs" dxfId="4434" priority="304" stopIfTrue="1" operator="greaterThan">
      <formula>$O$25</formula>
    </cfRule>
  </conditionalFormatting>
  <conditionalFormatting sqref="V24">
    <cfRule type="containsBlanks" priority="305" stopIfTrue="1">
      <formula>LEN(TRIM(V24))=0</formula>
    </cfRule>
    <cfRule type="cellIs" dxfId="4433" priority="315" stopIfTrue="1" operator="lessThan">
      <formula>$O$24</formula>
    </cfRule>
    <cfRule type="cellIs" dxfId="4432" priority="316" stopIfTrue="1" operator="greaterThanOrEqual">
      <formula>$O$24</formula>
    </cfRule>
  </conditionalFormatting>
  <conditionalFormatting sqref="V23">
    <cfRule type="containsBlanks" priority="306" stopIfTrue="1">
      <formula>LEN(TRIM(V23))=0</formula>
    </cfRule>
    <cfRule type="cellIs" dxfId="4431" priority="317" stopIfTrue="1" operator="lessThanOrEqual">
      <formula>$O$23</formula>
    </cfRule>
    <cfRule type="cellIs" dxfId="4430" priority="318" stopIfTrue="1" operator="greaterThan">
      <formula>$O$23</formula>
    </cfRule>
  </conditionalFormatting>
  <conditionalFormatting sqref="V22">
    <cfRule type="containsBlanks" priority="307" stopIfTrue="1">
      <formula>LEN(TRIM(V22))=0</formula>
    </cfRule>
    <cfRule type="cellIs" dxfId="4429" priority="319" stopIfTrue="1" operator="lessThan">
      <formula>$O$22</formula>
    </cfRule>
    <cfRule type="cellIs" dxfId="4428" priority="320" stopIfTrue="1" operator="greaterThanOrEqual">
      <formula>$O$22</formula>
    </cfRule>
  </conditionalFormatting>
  <conditionalFormatting sqref="V21">
    <cfRule type="containsBlanks" priority="308" stopIfTrue="1">
      <formula>LEN(TRIM(V21))=0</formula>
    </cfRule>
    <cfRule type="cellIs" dxfId="4427" priority="321" stopIfTrue="1" operator="lessThanOrEqual">
      <formula>$O$21</formula>
    </cfRule>
    <cfRule type="cellIs" dxfId="4426" priority="322" stopIfTrue="1" operator="greaterThan">
      <formula>$O$21</formula>
    </cfRule>
  </conditionalFormatting>
  <conditionalFormatting sqref="V20">
    <cfRule type="containsBlanks" priority="309" stopIfTrue="1">
      <formula>LEN(TRIM(V20))=0</formula>
    </cfRule>
    <cfRule type="cellIs" dxfId="4425" priority="311" stopIfTrue="1" operator="lessThan">
      <formula>$O$20</formula>
    </cfRule>
    <cfRule type="cellIs" dxfId="4424" priority="312" stopIfTrue="1" operator="greaterThanOrEqual">
      <formula>$O$20</formula>
    </cfRule>
  </conditionalFormatting>
  <conditionalFormatting sqref="V19">
    <cfRule type="containsBlanks" priority="310" stopIfTrue="1">
      <formula>LEN(TRIM(V19))=0</formula>
    </cfRule>
    <cfRule type="cellIs" dxfId="4423" priority="313" stopIfTrue="1" operator="lessThanOrEqual">
      <formula>$O$19</formula>
    </cfRule>
    <cfRule type="cellIs" dxfId="4422" priority="314" stopIfTrue="1" operator="greaterThan">
      <formula>$O$19</formula>
    </cfRule>
  </conditionalFormatting>
  <conditionalFormatting sqref="U16">
    <cfRule type="cellIs" dxfId="4421" priority="300" stopIfTrue="1" operator="lessThanOrEqual">
      <formula>$O$16</formula>
    </cfRule>
    <cfRule type="cellIs" dxfId="4420" priority="301" stopIfTrue="1" operator="greaterThan">
      <formula>$O$16</formula>
    </cfRule>
  </conditionalFormatting>
  <conditionalFormatting sqref="U15">
    <cfRule type="cellIs" dxfId="4419" priority="297" stopIfTrue="1" operator="lessThanOrEqual">
      <formula>$O$15</formula>
    </cfRule>
    <cfRule type="cellIs" dxfId="4418" priority="298" stopIfTrue="1" operator="greaterThan">
      <formula>$O$15</formula>
    </cfRule>
  </conditionalFormatting>
  <conditionalFormatting sqref="U13">
    <cfRule type="containsBlanks" priority="293" stopIfTrue="1">
      <formula>LEN(TRIM(U13))=0</formula>
    </cfRule>
    <cfRule type="cellIs" dxfId="4417" priority="294" stopIfTrue="1" operator="lessThanOrEqual">
      <formula>$O$13</formula>
    </cfRule>
    <cfRule type="cellIs" dxfId="4416" priority="295" stopIfTrue="1" operator="greaterThan">
      <formula>$O$13</formula>
    </cfRule>
  </conditionalFormatting>
  <conditionalFormatting sqref="U15">
    <cfRule type="containsBlanks" priority="296" stopIfTrue="1">
      <formula>LEN(TRIM(U15))=0</formula>
    </cfRule>
  </conditionalFormatting>
  <conditionalFormatting sqref="U16">
    <cfRule type="containsBlanks" priority="299" stopIfTrue="1">
      <formula>LEN(TRIM(U16))=0</formula>
    </cfRule>
  </conditionalFormatting>
  <conditionalFormatting sqref="U14">
    <cfRule type="cellIs" dxfId="4415" priority="291" operator="greaterThan">
      <formula>$O$14</formula>
    </cfRule>
    <cfRule type="cellIs" dxfId="4414" priority="292" operator="lessThanOrEqual">
      <formula>$O$14</formula>
    </cfRule>
  </conditionalFormatting>
  <conditionalFormatting sqref="V16">
    <cfRule type="cellIs" dxfId="4413" priority="289" stopIfTrue="1" operator="lessThanOrEqual">
      <formula>$O$16</formula>
    </cfRule>
    <cfRule type="cellIs" dxfId="4412" priority="290" stopIfTrue="1" operator="greaterThan">
      <formula>$O$16</formula>
    </cfRule>
  </conditionalFormatting>
  <conditionalFormatting sqref="V15">
    <cfRule type="cellIs" dxfId="4411" priority="286" stopIfTrue="1" operator="lessThanOrEqual">
      <formula>$O$15</formula>
    </cfRule>
    <cfRule type="cellIs" dxfId="4410" priority="287" stopIfTrue="1" operator="greaterThan">
      <formula>$O$15</formula>
    </cfRule>
  </conditionalFormatting>
  <conditionalFormatting sqref="V13">
    <cfRule type="containsBlanks" priority="282" stopIfTrue="1">
      <formula>LEN(TRIM(V13))=0</formula>
    </cfRule>
    <cfRule type="cellIs" dxfId="4409" priority="283" stopIfTrue="1" operator="lessThanOrEqual">
      <formula>$O$13</formula>
    </cfRule>
    <cfRule type="cellIs" dxfId="4408" priority="284" stopIfTrue="1" operator="greaterThan">
      <formula>$O$13</formula>
    </cfRule>
  </conditionalFormatting>
  <conditionalFormatting sqref="V15">
    <cfRule type="containsBlanks" priority="285" stopIfTrue="1">
      <formula>LEN(TRIM(V15))=0</formula>
    </cfRule>
  </conditionalFormatting>
  <conditionalFormatting sqref="V16">
    <cfRule type="containsBlanks" priority="288" stopIfTrue="1">
      <formula>LEN(TRIM(V16))=0</formula>
    </cfRule>
  </conditionalFormatting>
  <conditionalFormatting sqref="V14">
    <cfRule type="cellIs" dxfId="4407" priority="280" operator="greaterThan">
      <formula>$O$14</formula>
    </cfRule>
    <cfRule type="cellIs" dxfId="4406" priority="281" operator="lessThanOrEqual">
      <formula>$O$14</formula>
    </cfRule>
  </conditionalFormatting>
  <conditionalFormatting sqref="V5">
    <cfRule type="containsBlanks" priority="266" stopIfTrue="1">
      <formula>LEN(TRIM(V5))=0</formula>
    </cfRule>
    <cfRule type="cellIs" dxfId="4405" priority="267" stopIfTrue="1" operator="lessThanOrEqual">
      <formula>$O5</formula>
    </cfRule>
    <cfRule type="cellIs" dxfId="4404" priority="268" stopIfTrue="1" operator="greaterThan">
      <formula>$O5</formula>
    </cfRule>
  </conditionalFormatting>
  <conditionalFormatting sqref="V6">
    <cfRule type="containsBlanks" priority="263" stopIfTrue="1">
      <formula>LEN(TRIM(V6))=0</formula>
    </cfRule>
    <cfRule type="cellIs" dxfId="4403" priority="264" stopIfTrue="1" operator="lessThanOrEqual">
      <formula>$O6</formula>
    </cfRule>
    <cfRule type="cellIs" dxfId="4402" priority="265" stopIfTrue="1" operator="greaterThan">
      <formula>$O6</formula>
    </cfRule>
  </conditionalFormatting>
  <conditionalFormatting sqref="V11">
    <cfRule type="containsBlanks" priority="260" stopIfTrue="1">
      <formula>LEN(TRIM(V11))=0</formula>
    </cfRule>
    <cfRule type="cellIs" dxfId="4401" priority="261" stopIfTrue="1" operator="lessThanOrEqual">
      <formula>$O$11</formula>
    </cfRule>
    <cfRule type="cellIs" dxfId="4400" priority="262" stopIfTrue="1" operator="greaterThan">
      <formula>$O$11</formula>
    </cfRule>
  </conditionalFormatting>
  <conditionalFormatting sqref="V7">
    <cfRule type="containsBlanks" priority="254" stopIfTrue="1">
      <formula>LEN(TRIM(V7))=0</formula>
    </cfRule>
    <cfRule type="cellIs" dxfId="4399" priority="255" stopIfTrue="1" operator="lessThanOrEqual">
      <formula>$O7</formula>
    </cfRule>
    <cfRule type="cellIs" dxfId="4398" priority="256" stopIfTrue="1" operator="greaterThan">
      <formula>$O7</formula>
    </cfRule>
  </conditionalFormatting>
  <conditionalFormatting sqref="V8">
    <cfRule type="containsBlanks" priority="257" stopIfTrue="1">
      <formula>LEN(TRIM(V8))=0</formula>
    </cfRule>
    <cfRule type="cellIs" dxfId="4397" priority="258" stopIfTrue="1" operator="lessThanOrEqual">
      <formula>$O$8</formula>
    </cfRule>
    <cfRule type="cellIs" dxfId="4396" priority="259" stopIfTrue="1" operator="greaterThan">
      <formula>$O$8</formula>
    </cfRule>
  </conditionalFormatting>
  <conditionalFormatting sqref="V10">
    <cfRule type="containsBlanks" priority="248" stopIfTrue="1">
      <formula>LEN(TRIM(V10))=0</formula>
    </cfRule>
    <cfRule type="cellIs" dxfId="4395" priority="249" stopIfTrue="1" operator="lessThanOrEqual">
      <formula>$O10</formula>
    </cfRule>
    <cfRule type="cellIs" dxfId="4394" priority="250" stopIfTrue="1" operator="greaterThan">
      <formula>$O10</formula>
    </cfRule>
  </conditionalFormatting>
  <conditionalFormatting sqref="Q49">
    <cfRule type="cellIs" dxfId="4393" priority="225" operator="lessThan">
      <formula>$O$49</formula>
    </cfRule>
    <cfRule type="cellIs" dxfId="4392" priority="226" operator="greaterThanOrEqual">
      <formula>$O$49</formula>
    </cfRule>
  </conditionalFormatting>
  <conditionalFormatting sqref="Q50">
    <cfRule type="cellIs" dxfId="4391" priority="223" operator="lessThan">
      <formula>$O$50</formula>
    </cfRule>
    <cfRule type="cellIs" dxfId="4390" priority="224" operator="greaterThanOrEqual">
      <formula>$O$50</formula>
    </cfRule>
  </conditionalFormatting>
  <conditionalFormatting sqref="Q53">
    <cfRule type="cellIs" dxfId="4389" priority="221" stopIfTrue="1" operator="greaterThan">
      <formula>$O$53</formula>
    </cfRule>
    <cfRule type="cellIs" dxfId="4388" priority="222" stopIfTrue="1" operator="lessThanOrEqual">
      <formula>$O$53</formula>
    </cfRule>
  </conditionalFormatting>
  <conditionalFormatting sqref="Q54">
    <cfRule type="cellIs" dxfId="4387" priority="219" stopIfTrue="1" operator="lessThan">
      <formula>$O$54</formula>
    </cfRule>
    <cfRule type="cellIs" dxfId="4386" priority="220" stopIfTrue="1" operator="greaterThanOrEqual">
      <formula>$O$54</formula>
    </cfRule>
  </conditionalFormatting>
  <conditionalFormatting sqref="Q55">
    <cfRule type="cellIs" dxfId="4385" priority="217" stopIfTrue="1" operator="lessThan">
      <formula>$O$55</formula>
    </cfRule>
    <cfRule type="cellIs" dxfId="4384" priority="218" stopIfTrue="1" operator="greaterThanOrEqual">
      <formula>$O$55</formula>
    </cfRule>
  </conditionalFormatting>
  <conditionalFormatting sqref="Q51">
    <cfRule type="cellIs" dxfId="4383" priority="215" operator="lessThan">
      <formula>$O$51</formula>
    </cfRule>
    <cfRule type="cellIs" dxfId="4382" priority="216" operator="greaterThanOrEqual">
      <formula>$O$51</formula>
    </cfRule>
  </conditionalFormatting>
  <conditionalFormatting sqref="Q52">
    <cfRule type="cellIs" dxfId="4381" priority="213" operator="lessThan">
      <formula>$O$52</formula>
    </cfRule>
    <cfRule type="cellIs" dxfId="4380" priority="214" operator="greaterThanOrEqual">
      <formula>$O$52</formula>
    </cfRule>
  </conditionalFormatting>
  <conditionalFormatting sqref="R49">
    <cfRule type="cellIs" dxfId="4379" priority="211" operator="lessThan">
      <formula>$O$49</formula>
    </cfRule>
    <cfRule type="cellIs" dxfId="4378" priority="212" operator="greaterThanOrEqual">
      <formula>$O$49</formula>
    </cfRule>
  </conditionalFormatting>
  <conditionalFormatting sqref="R50">
    <cfRule type="cellIs" dxfId="4377" priority="209" operator="lessThan">
      <formula>$O$50</formula>
    </cfRule>
    <cfRule type="cellIs" dxfId="4376" priority="210" operator="greaterThanOrEqual">
      <formula>$O$50</formula>
    </cfRule>
  </conditionalFormatting>
  <conditionalFormatting sqref="R53">
    <cfRule type="cellIs" dxfId="4375" priority="207" stopIfTrue="1" operator="greaterThan">
      <formula>$O$53</formula>
    </cfRule>
    <cfRule type="cellIs" dxfId="4374" priority="208" stopIfTrue="1" operator="lessThanOrEqual">
      <formula>$O$53</formula>
    </cfRule>
  </conditionalFormatting>
  <conditionalFormatting sqref="R54">
    <cfRule type="cellIs" dxfId="4373" priority="205" stopIfTrue="1" operator="lessThan">
      <formula>$O$54</formula>
    </cfRule>
    <cfRule type="cellIs" dxfId="4372" priority="206" stopIfTrue="1" operator="greaterThanOrEqual">
      <formula>$O$54</formula>
    </cfRule>
  </conditionalFormatting>
  <conditionalFormatting sqref="R55">
    <cfRule type="cellIs" dxfId="4371" priority="203" stopIfTrue="1" operator="lessThan">
      <formula>$O$55</formula>
    </cfRule>
    <cfRule type="cellIs" dxfId="4370" priority="204" stopIfTrue="1" operator="greaterThanOrEqual">
      <formula>$O$55</formula>
    </cfRule>
  </conditionalFormatting>
  <conditionalFormatting sqref="R51">
    <cfRule type="cellIs" dxfId="4369" priority="201" operator="lessThan">
      <formula>$O$51</formula>
    </cfRule>
    <cfRule type="cellIs" dxfId="4368" priority="202" operator="greaterThanOrEqual">
      <formula>$O$51</formula>
    </cfRule>
  </conditionalFormatting>
  <conditionalFormatting sqref="R52">
    <cfRule type="cellIs" dxfId="4367" priority="199" operator="lessThan">
      <formula>$O$52</formula>
    </cfRule>
    <cfRule type="cellIs" dxfId="4366" priority="200" operator="greaterThanOrEqual">
      <formula>$O$52</formula>
    </cfRule>
  </conditionalFormatting>
  <conditionalFormatting sqref="S49">
    <cfRule type="cellIs" dxfId="4365" priority="197" operator="lessThan">
      <formula>$O$49</formula>
    </cfRule>
    <cfRule type="cellIs" dxfId="4364" priority="198" operator="greaterThanOrEqual">
      <formula>$O$49</formula>
    </cfRule>
  </conditionalFormatting>
  <conditionalFormatting sqref="S50">
    <cfRule type="cellIs" dxfId="4363" priority="195" operator="lessThan">
      <formula>$O$50</formula>
    </cfRule>
    <cfRule type="cellIs" dxfId="4362" priority="196" operator="greaterThanOrEqual">
      <formula>$O$50</formula>
    </cfRule>
  </conditionalFormatting>
  <conditionalFormatting sqref="S53">
    <cfRule type="cellIs" dxfId="4361" priority="193" stopIfTrue="1" operator="greaterThan">
      <formula>$O$53</formula>
    </cfRule>
    <cfRule type="cellIs" dxfId="4360" priority="194" stopIfTrue="1" operator="lessThanOrEqual">
      <formula>$O$53</formula>
    </cfRule>
  </conditionalFormatting>
  <conditionalFormatting sqref="S54">
    <cfRule type="cellIs" dxfId="4359" priority="191" stopIfTrue="1" operator="lessThan">
      <formula>$O$54</formula>
    </cfRule>
    <cfRule type="cellIs" dxfId="4358" priority="192" stopIfTrue="1" operator="greaterThanOrEqual">
      <formula>$O$54</formula>
    </cfRule>
  </conditionalFormatting>
  <conditionalFormatting sqref="S55">
    <cfRule type="cellIs" dxfId="4357" priority="189" stopIfTrue="1" operator="lessThan">
      <formula>$O$55</formula>
    </cfRule>
    <cfRule type="cellIs" dxfId="4356" priority="190" stopIfTrue="1" operator="greaterThanOrEqual">
      <formula>$O$55</formula>
    </cfRule>
  </conditionalFormatting>
  <conditionalFormatting sqref="S51">
    <cfRule type="cellIs" dxfId="4355" priority="187" operator="lessThan">
      <formula>$O$51</formula>
    </cfRule>
    <cfRule type="cellIs" dxfId="4354" priority="188" operator="greaterThanOrEqual">
      <formula>$O$51</formula>
    </cfRule>
  </conditionalFormatting>
  <conditionalFormatting sqref="S52">
    <cfRule type="cellIs" dxfId="4353" priority="185" operator="lessThan">
      <formula>$O$52</formula>
    </cfRule>
    <cfRule type="cellIs" dxfId="4352" priority="186" operator="greaterThanOrEqual">
      <formula>$O$52</formula>
    </cfRule>
  </conditionalFormatting>
  <conditionalFormatting sqref="T49">
    <cfRule type="cellIs" dxfId="4351" priority="183" operator="lessThan">
      <formula>$O$49</formula>
    </cfRule>
    <cfRule type="cellIs" dxfId="4350" priority="184" operator="greaterThanOrEqual">
      <formula>$O$49</formula>
    </cfRule>
  </conditionalFormatting>
  <conditionalFormatting sqref="T50">
    <cfRule type="cellIs" dxfId="4349" priority="181" operator="lessThan">
      <formula>$O$50</formula>
    </cfRule>
    <cfRule type="cellIs" dxfId="4348" priority="182" operator="greaterThanOrEqual">
      <formula>$O$50</formula>
    </cfRule>
  </conditionalFormatting>
  <conditionalFormatting sqref="T53">
    <cfRule type="cellIs" dxfId="4347" priority="179" stopIfTrue="1" operator="greaterThan">
      <formula>$O$53</formula>
    </cfRule>
    <cfRule type="cellIs" dxfId="4346" priority="180" stopIfTrue="1" operator="lessThanOrEqual">
      <formula>$O$53</formula>
    </cfRule>
  </conditionalFormatting>
  <conditionalFormatting sqref="T54">
    <cfRule type="cellIs" dxfId="4345" priority="177" stopIfTrue="1" operator="lessThan">
      <formula>$O$54</formula>
    </cfRule>
    <cfRule type="cellIs" dxfId="4344" priority="178" stopIfTrue="1" operator="greaterThanOrEqual">
      <formula>$O$54</formula>
    </cfRule>
  </conditionalFormatting>
  <conditionalFormatting sqref="T55">
    <cfRule type="cellIs" dxfId="4343" priority="175" stopIfTrue="1" operator="lessThan">
      <formula>$O$55</formula>
    </cfRule>
    <cfRule type="cellIs" dxfId="4342" priority="176" stopIfTrue="1" operator="greaterThanOrEqual">
      <formula>$O$55</formula>
    </cfRule>
  </conditionalFormatting>
  <conditionalFormatting sqref="T51">
    <cfRule type="cellIs" dxfId="4341" priority="173" operator="lessThan">
      <formula>$O$51</formula>
    </cfRule>
    <cfRule type="cellIs" dxfId="4340" priority="174" operator="greaterThanOrEqual">
      <formula>$O$51</formula>
    </cfRule>
  </conditionalFormatting>
  <conditionalFormatting sqref="T52">
    <cfRule type="cellIs" dxfId="4339" priority="171" operator="lessThan">
      <formula>$O$52</formula>
    </cfRule>
    <cfRule type="cellIs" dxfId="4338" priority="172" operator="greaterThanOrEqual">
      <formula>$O$52</formula>
    </cfRule>
  </conditionalFormatting>
  <conditionalFormatting sqref="U49">
    <cfRule type="cellIs" dxfId="4337" priority="169" operator="lessThan">
      <formula>$O$49</formula>
    </cfRule>
    <cfRule type="cellIs" dxfId="4336" priority="170" operator="greaterThanOrEqual">
      <formula>$O$49</formula>
    </cfRule>
  </conditionalFormatting>
  <conditionalFormatting sqref="U50">
    <cfRule type="cellIs" dxfId="4335" priority="167" operator="lessThan">
      <formula>$O$50</formula>
    </cfRule>
    <cfRule type="cellIs" dxfId="4334" priority="168" operator="greaterThanOrEqual">
      <formula>$O$50</formula>
    </cfRule>
  </conditionalFormatting>
  <conditionalFormatting sqref="U53">
    <cfRule type="cellIs" dxfId="4333" priority="165" stopIfTrue="1" operator="greaterThan">
      <formula>$O$53</formula>
    </cfRule>
    <cfRule type="cellIs" dxfId="4332" priority="166" stopIfTrue="1" operator="lessThanOrEqual">
      <formula>$O$53</formula>
    </cfRule>
  </conditionalFormatting>
  <conditionalFormatting sqref="U54">
    <cfRule type="cellIs" dxfId="4331" priority="163" stopIfTrue="1" operator="lessThan">
      <formula>$O$54</formula>
    </cfRule>
    <cfRule type="cellIs" dxfId="4330" priority="164" stopIfTrue="1" operator="greaterThanOrEqual">
      <formula>$O$54</formula>
    </cfRule>
  </conditionalFormatting>
  <conditionalFormatting sqref="U55">
    <cfRule type="cellIs" dxfId="4329" priority="161" stopIfTrue="1" operator="lessThan">
      <formula>$O$55</formula>
    </cfRule>
    <cfRule type="cellIs" dxfId="4328" priority="162" stopIfTrue="1" operator="greaterThanOrEqual">
      <formula>$O$55</formula>
    </cfRule>
  </conditionalFormatting>
  <conditionalFormatting sqref="U51">
    <cfRule type="cellIs" dxfId="4327" priority="159" operator="lessThan">
      <formula>$O$51</formula>
    </cfRule>
    <cfRule type="cellIs" dxfId="4326" priority="160" operator="greaterThanOrEqual">
      <formula>$O$51</formula>
    </cfRule>
  </conditionalFormatting>
  <conditionalFormatting sqref="U52">
    <cfRule type="cellIs" dxfId="4325" priority="157" operator="lessThan">
      <formula>$O$52</formula>
    </cfRule>
    <cfRule type="cellIs" dxfId="4324" priority="158" operator="greaterThanOrEqual">
      <formula>$O$52</formula>
    </cfRule>
  </conditionalFormatting>
  <conditionalFormatting sqref="V49">
    <cfRule type="cellIs" dxfId="4323" priority="155" operator="lessThan">
      <formula>$O$49</formula>
    </cfRule>
    <cfRule type="cellIs" dxfId="4322" priority="156" operator="greaterThanOrEqual">
      <formula>$O$49</formula>
    </cfRule>
  </conditionalFormatting>
  <conditionalFormatting sqref="V50">
    <cfRule type="cellIs" dxfId="4321" priority="153" operator="lessThan">
      <formula>$O$50</formula>
    </cfRule>
    <cfRule type="cellIs" dxfId="4320" priority="154" operator="greaterThanOrEqual">
      <formula>$O$50</formula>
    </cfRule>
  </conditionalFormatting>
  <conditionalFormatting sqref="V53">
    <cfRule type="cellIs" dxfId="4319" priority="151" stopIfTrue="1" operator="greaterThan">
      <formula>$O$53</formula>
    </cfRule>
    <cfRule type="cellIs" dxfId="4318" priority="152" stopIfTrue="1" operator="lessThanOrEqual">
      <formula>$O$53</formula>
    </cfRule>
  </conditionalFormatting>
  <conditionalFormatting sqref="V54">
    <cfRule type="cellIs" dxfId="4317" priority="149" stopIfTrue="1" operator="lessThan">
      <formula>$O$54</formula>
    </cfRule>
    <cfRule type="cellIs" dxfId="4316" priority="150" stopIfTrue="1" operator="greaterThanOrEqual">
      <formula>$O$54</formula>
    </cfRule>
  </conditionalFormatting>
  <conditionalFormatting sqref="V55">
    <cfRule type="cellIs" dxfId="4315" priority="147" stopIfTrue="1" operator="lessThan">
      <formula>$O$55</formula>
    </cfRule>
    <cfRule type="cellIs" dxfId="4314" priority="148" stopIfTrue="1" operator="greaterThanOrEqual">
      <formula>$O$55</formula>
    </cfRule>
  </conditionalFormatting>
  <conditionalFormatting sqref="V51">
    <cfRule type="cellIs" dxfId="4313" priority="145" operator="lessThan">
      <formula>$O$51</formula>
    </cfRule>
    <cfRule type="cellIs" dxfId="4312" priority="146" operator="greaterThanOrEqual">
      <formula>$O$51</formula>
    </cfRule>
  </conditionalFormatting>
  <conditionalFormatting sqref="V52">
    <cfRule type="cellIs" dxfId="4311" priority="143" operator="lessThan">
      <formula>$O$52</formula>
    </cfRule>
    <cfRule type="cellIs" dxfId="4310" priority="144" operator="greaterThanOrEqual">
      <formula>$O$52</formula>
    </cfRule>
  </conditionalFormatting>
  <conditionalFormatting sqref="W5">
    <cfRule type="containsBlanks" priority="140" stopIfTrue="1">
      <formula>LEN(TRIM(W5))=0</formula>
    </cfRule>
    <cfRule type="cellIs" dxfId="4309" priority="141" stopIfTrue="1" operator="lessThanOrEqual">
      <formula>$O5</formula>
    </cfRule>
    <cfRule type="cellIs" dxfId="4308" priority="142" stopIfTrue="1" operator="greaterThan">
      <formula>$O5</formula>
    </cfRule>
  </conditionalFormatting>
  <conditionalFormatting sqref="W6">
    <cfRule type="containsBlanks" priority="137" stopIfTrue="1">
      <formula>LEN(TRIM(W6))=0</formula>
    </cfRule>
    <cfRule type="cellIs" dxfId="4307" priority="138" stopIfTrue="1" operator="lessThanOrEqual">
      <formula>$O6</formula>
    </cfRule>
    <cfRule type="cellIs" dxfId="4306" priority="139" stopIfTrue="1" operator="greaterThan">
      <formula>$O6</formula>
    </cfRule>
  </conditionalFormatting>
  <conditionalFormatting sqref="W11">
    <cfRule type="containsBlanks" priority="134" stopIfTrue="1">
      <formula>LEN(TRIM(W11))=0</formula>
    </cfRule>
    <cfRule type="cellIs" dxfId="4305" priority="135" stopIfTrue="1" operator="lessThanOrEqual">
      <formula>$O$11</formula>
    </cfRule>
    <cfRule type="cellIs" dxfId="4304" priority="136" stopIfTrue="1" operator="greaterThan">
      <formula>$O$11</formula>
    </cfRule>
  </conditionalFormatting>
  <conditionalFormatting sqref="W7">
    <cfRule type="containsBlanks" priority="128" stopIfTrue="1">
      <formula>LEN(TRIM(W7))=0</formula>
    </cfRule>
    <cfRule type="cellIs" dxfId="4303" priority="129" stopIfTrue="1" operator="lessThanOrEqual">
      <formula>$O7</formula>
    </cfRule>
    <cfRule type="cellIs" dxfId="4302" priority="130" stopIfTrue="1" operator="greaterThan">
      <formula>$O7</formula>
    </cfRule>
  </conditionalFormatting>
  <conditionalFormatting sqref="W8">
    <cfRule type="containsBlanks" priority="131" stopIfTrue="1">
      <formula>LEN(TRIM(W8))=0</formula>
    </cfRule>
    <cfRule type="cellIs" dxfId="4301" priority="132" stopIfTrue="1" operator="lessThanOrEqual">
      <formula>$O$8</formula>
    </cfRule>
    <cfRule type="cellIs" dxfId="4300" priority="133" stopIfTrue="1" operator="greaterThan">
      <formula>$O$8</formula>
    </cfRule>
  </conditionalFormatting>
  <conditionalFormatting sqref="W10">
    <cfRule type="containsBlanks" priority="122" stopIfTrue="1">
      <formula>LEN(TRIM(W10))=0</formula>
    </cfRule>
    <cfRule type="cellIs" dxfId="4299" priority="123" stopIfTrue="1" operator="lessThanOrEqual">
      <formula>$O10</formula>
    </cfRule>
    <cfRule type="cellIs" dxfId="4298" priority="124" stopIfTrue="1" operator="greaterThan">
      <formula>$O10</formula>
    </cfRule>
  </conditionalFormatting>
  <conditionalFormatting sqref="W16">
    <cfRule type="cellIs" dxfId="4297" priority="120" stopIfTrue="1" operator="lessThanOrEqual">
      <formula>$O$16</formula>
    </cfRule>
    <cfRule type="cellIs" dxfId="4296" priority="121" stopIfTrue="1" operator="greaterThan">
      <formula>$O$16</formula>
    </cfRule>
  </conditionalFormatting>
  <conditionalFormatting sqref="W15">
    <cfRule type="cellIs" dxfId="4295" priority="117" stopIfTrue="1" operator="lessThanOrEqual">
      <formula>$O$15</formula>
    </cfRule>
    <cfRule type="cellIs" dxfId="4294" priority="118" stopIfTrue="1" operator="greaterThan">
      <formula>$O$15</formula>
    </cfRule>
  </conditionalFormatting>
  <conditionalFormatting sqref="W13">
    <cfRule type="containsBlanks" priority="113" stopIfTrue="1">
      <formula>LEN(TRIM(W13))=0</formula>
    </cfRule>
    <cfRule type="cellIs" dxfId="4293" priority="114" stopIfTrue="1" operator="lessThanOrEqual">
      <formula>$O$13</formula>
    </cfRule>
    <cfRule type="cellIs" dxfId="4292" priority="115" stopIfTrue="1" operator="greaterThan">
      <formula>$O$13</formula>
    </cfRule>
  </conditionalFormatting>
  <conditionalFormatting sqref="W15">
    <cfRule type="containsBlanks" priority="116" stopIfTrue="1">
      <formula>LEN(TRIM(W15))=0</formula>
    </cfRule>
  </conditionalFormatting>
  <conditionalFormatting sqref="W16">
    <cfRule type="containsBlanks" priority="119" stopIfTrue="1">
      <formula>LEN(TRIM(W16))=0</formula>
    </cfRule>
  </conditionalFormatting>
  <conditionalFormatting sqref="W14">
    <cfRule type="cellIs" dxfId="4291" priority="111" operator="greaterThan">
      <formula>$O$14</formula>
    </cfRule>
    <cfRule type="cellIs" dxfId="4290" priority="112" operator="lessThanOrEqual">
      <formula>$O$14</formula>
    </cfRule>
  </conditionalFormatting>
  <conditionalFormatting sqref="W30">
    <cfRule type="containsBlanks" priority="81" stopIfTrue="1">
      <formula>LEN(TRIM(W30))=0</formula>
    </cfRule>
    <cfRule type="cellIs" dxfId="4289" priority="86" stopIfTrue="1" operator="greaterThanOrEqual">
      <formula>$O$30</formula>
    </cfRule>
    <cfRule type="cellIs" dxfId="4288" priority="87" stopIfTrue="1" operator="lessThan">
      <formula>$O$30</formula>
    </cfRule>
  </conditionalFormatting>
  <conditionalFormatting sqref="W29">
    <cfRule type="containsBlanks" priority="82" stopIfTrue="1">
      <formula>LEN(TRIM(W29))=0</formula>
    </cfRule>
    <cfRule type="cellIs" dxfId="4287" priority="84" stopIfTrue="1" operator="greaterThanOrEqual">
      <formula>$O$29</formula>
    </cfRule>
    <cfRule type="cellIs" dxfId="4286" priority="85" stopIfTrue="1" operator="lessThan">
      <formula>$O$29</formula>
    </cfRule>
  </conditionalFormatting>
  <conditionalFormatting sqref="W27">
    <cfRule type="containsBlanks" priority="83" stopIfTrue="1">
      <formula>LEN(TRIM(W27))=0</formula>
    </cfRule>
    <cfRule type="cellIs" dxfId="4285" priority="88" stopIfTrue="1" operator="greaterThanOrEqual">
      <formula>$O$27</formula>
    </cfRule>
    <cfRule type="cellIs" dxfId="4284" priority="89" stopIfTrue="1" operator="lessThan">
      <formula>$O$27</formula>
    </cfRule>
  </conditionalFormatting>
  <conditionalFormatting sqref="W32">
    <cfRule type="containsBlanks" priority="78" stopIfTrue="1">
      <formula>LEN(TRIM(W32))=0</formula>
    </cfRule>
    <cfRule type="cellIs" dxfId="4283" priority="79" stopIfTrue="1" operator="greaterThanOrEqual">
      <formula>$O$32</formula>
    </cfRule>
    <cfRule type="cellIs" dxfId="4282" priority="80" stopIfTrue="1" operator="lessThan">
      <formula>$O$32</formula>
    </cfRule>
  </conditionalFormatting>
  <conditionalFormatting sqref="W28">
    <cfRule type="containsBlanks" priority="75" stopIfTrue="1">
      <formula>LEN(TRIM(W28))=0</formula>
    </cfRule>
    <cfRule type="cellIs" dxfId="4281" priority="76" stopIfTrue="1" operator="greaterThanOrEqual">
      <formula>$O$28</formula>
    </cfRule>
    <cfRule type="cellIs" dxfId="4280" priority="77" stopIfTrue="1" operator="lessThan">
      <formula>$O$28</formula>
    </cfRule>
  </conditionalFormatting>
  <conditionalFormatting sqref="W31">
    <cfRule type="containsBlanks" priority="72" stopIfTrue="1">
      <formula>LEN(TRIM(W31))=0</formula>
    </cfRule>
    <cfRule type="cellIs" dxfId="4279" priority="73" stopIfTrue="1" operator="greaterThanOrEqual">
      <formula>$O$31</formula>
    </cfRule>
    <cfRule type="cellIs" dxfId="4278" priority="74" stopIfTrue="1" operator="lessThan">
      <formula>$O$31</formula>
    </cfRule>
  </conditionalFormatting>
  <conditionalFormatting sqref="W47">
    <cfRule type="containsBlanks" priority="63" stopIfTrue="1">
      <formula>LEN(TRIM(W47))=0</formula>
    </cfRule>
    <cfRule type="cellIs" dxfId="4277" priority="68" stopIfTrue="1" operator="greaterThanOrEqual">
      <formula>$O$47</formula>
    </cfRule>
    <cfRule type="cellIs" dxfId="4276" priority="69" stopIfTrue="1" operator="lessThan">
      <formula>$O$47</formula>
    </cfRule>
  </conditionalFormatting>
  <conditionalFormatting sqref="W46">
    <cfRule type="containsBlanks" priority="64" stopIfTrue="1">
      <formula>LEN(TRIM(W46))=0</formula>
    </cfRule>
    <cfRule type="cellIs" dxfId="4275" priority="70" stopIfTrue="1" operator="greaterThan">
      <formula>$O$46</formula>
    </cfRule>
    <cfRule type="cellIs" dxfId="4274" priority="71" stopIfTrue="1" operator="lessThanOrEqual">
      <formula>$O$46</formula>
    </cfRule>
  </conditionalFormatting>
  <conditionalFormatting sqref="W45">
    <cfRule type="containsBlanks" priority="65" stopIfTrue="1">
      <formula>LEN(TRIM(W45))=0</formula>
    </cfRule>
    <cfRule type="cellIs" dxfId="4273" priority="66" stopIfTrue="1" operator="greaterThanOrEqual">
      <formula>$O$45</formula>
    </cfRule>
    <cfRule type="cellIs" dxfId="4272" priority="67" stopIfTrue="1" operator="lessThan">
      <formula>$O$45</formula>
    </cfRule>
  </conditionalFormatting>
  <conditionalFormatting sqref="W49">
    <cfRule type="cellIs" dxfId="4271" priority="61" operator="lessThan">
      <formula>$O$49</formula>
    </cfRule>
    <cfRule type="cellIs" dxfId="4270" priority="62" operator="greaterThanOrEqual">
      <formula>$O$49</formula>
    </cfRule>
  </conditionalFormatting>
  <conditionalFormatting sqref="W50">
    <cfRule type="cellIs" dxfId="4269" priority="59" operator="lessThan">
      <formula>$O$50</formula>
    </cfRule>
    <cfRule type="cellIs" dxfId="4268" priority="60" operator="greaterThanOrEqual">
      <formula>$O$50</formula>
    </cfRule>
  </conditionalFormatting>
  <conditionalFormatting sqref="W53">
    <cfRule type="cellIs" dxfId="4267" priority="57" stopIfTrue="1" operator="greaterThan">
      <formula>$O$53</formula>
    </cfRule>
    <cfRule type="cellIs" dxfId="4266" priority="58" stopIfTrue="1" operator="lessThanOrEqual">
      <formula>$O$53</formula>
    </cfRule>
  </conditionalFormatting>
  <conditionalFormatting sqref="W54">
    <cfRule type="cellIs" dxfId="4265" priority="55" stopIfTrue="1" operator="lessThan">
      <formula>$O$54</formula>
    </cfRule>
    <cfRule type="cellIs" dxfId="4264" priority="56" stopIfTrue="1" operator="greaterThanOrEqual">
      <formula>$O$54</formula>
    </cfRule>
  </conditionalFormatting>
  <conditionalFormatting sqref="W55">
    <cfRule type="cellIs" dxfId="4263" priority="53" stopIfTrue="1" operator="lessThan">
      <formula>$O$55</formula>
    </cfRule>
    <cfRule type="cellIs" dxfId="4262" priority="54" stopIfTrue="1" operator="greaterThanOrEqual">
      <formula>$O$55</formula>
    </cfRule>
  </conditionalFormatting>
  <conditionalFormatting sqref="W51">
    <cfRule type="cellIs" dxfId="4261" priority="51" operator="lessThan">
      <formula>$O$51</formula>
    </cfRule>
    <cfRule type="cellIs" dxfId="4260" priority="52" operator="greaterThanOrEqual">
      <formula>$O$51</formula>
    </cfRule>
  </conditionalFormatting>
  <conditionalFormatting sqref="W52">
    <cfRule type="cellIs" dxfId="4259" priority="49" operator="lessThan">
      <formula>$O$52</formula>
    </cfRule>
    <cfRule type="cellIs" dxfId="4258" priority="50" operator="greaterThanOrEqual">
      <formula>$O$52</formula>
    </cfRule>
  </conditionalFormatting>
  <conditionalFormatting sqref="W34">
    <cfRule type="cellIs" dxfId="4257" priority="44" operator="greaterThan">
      <formula>$O$34</formula>
    </cfRule>
    <cfRule type="cellIs" dxfId="4256" priority="45" operator="lessThanOrEqual">
      <formula>$O$34</formula>
    </cfRule>
  </conditionalFormatting>
  <conditionalFormatting sqref="W35">
    <cfRule type="cellIs" dxfId="4255" priority="43" stopIfTrue="1" operator="lessThanOrEqual">
      <formula>$O$35</formula>
    </cfRule>
  </conditionalFormatting>
  <conditionalFormatting sqref="W35">
    <cfRule type="cellIs" dxfId="4254" priority="42" stopIfTrue="1" operator="greaterThan">
      <formula>$O$35</formula>
    </cfRule>
  </conditionalFormatting>
  <conditionalFormatting sqref="W37">
    <cfRule type="containsBlanks" priority="39" stopIfTrue="1">
      <formula>LEN(TRIM(W37))=0</formula>
    </cfRule>
    <cfRule type="cellIs" dxfId="4253" priority="40" stopIfTrue="1" operator="greaterThanOrEqual">
      <formula>$O$37</formula>
    </cfRule>
    <cfRule type="cellIs" dxfId="4252" priority="41" stopIfTrue="1" operator="lessThan">
      <formula>$O$37</formula>
    </cfRule>
  </conditionalFormatting>
  <conditionalFormatting sqref="W38">
    <cfRule type="cellIs" dxfId="4251" priority="38" stopIfTrue="1" operator="greaterThanOrEqual">
      <formula>$O$38</formula>
    </cfRule>
  </conditionalFormatting>
  <conditionalFormatting sqref="W38">
    <cfRule type="cellIs" dxfId="4250" priority="37" stopIfTrue="1" operator="lessThan">
      <formula>$O$38</formula>
    </cfRule>
  </conditionalFormatting>
  <conditionalFormatting sqref="W40">
    <cfRule type="containsBlanks" priority="34" stopIfTrue="1">
      <formula>LEN(TRIM(W40))=0</formula>
    </cfRule>
    <cfRule type="cellIs" dxfId="4249" priority="35" stopIfTrue="1" operator="lessThanOrEqual">
      <formula>$O$40</formula>
    </cfRule>
    <cfRule type="cellIs" dxfId="4248" priority="36" stopIfTrue="1" operator="greaterThan">
      <formula>$O$40</formula>
    </cfRule>
  </conditionalFormatting>
  <conditionalFormatting sqref="W42">
    <cfRule type="containsBlanks" priority="28" stopIfTrue="1">
      <formula>LEN(TRIM(W42))=0</formula>
    </cfRule>
    <cfRule type="cellIs" dxfId="4247" priority="29" stopIfTrue="1" operator="lessThanOrEqual">
      <formula>$O$42</formula>
    </cfRule>
    <cfRule type="cellIs" dxfId="4246" priority="30" stopIfTrue="1" operator="greaterThan">
      <formula>$O$42</formula>
    </cfRule>
  </conditionalFormatting>
  <conditionalFormatting sqref="W43">
    <cfRule type="containsBlanks" priority="25" stopIfTrue="1">
      <formula>LEN(TRIM(W43))=0</formula>
    </cfRule>
    <cfRule type="cellIs" dxfId="4245" priority="26" stopIfTrue="1" operator="greaterThanOrEqual">
      <formula>$O$43</formula>
    </cfRule>
    <cfRule type="cellIs" dxfId="4244" priority="27" stopIfTrue="1" operator="lessThan">
      <formula>$O$43</formula>
    </cfRule>
  </conditionalFormatting>
  <conditionalFormatting sqref="W41">
    <cfRule type="containsBlanks" priority="31" stopIfTrue="1">
      <formula>LEN(TRIM(W41))=0</formula>
    </cfRule>
    <cfRule type="cellIs" dxfId="4243" priority="32" stopIfTrue="1" operator="lessThanOrEqual">
      <formula>$O$41</formula>
    </cfRule>
    <cfRule type="cellIs" dxfId="4242" priority="33" stopIfTrue="1" operator="greaterThan">
      <formula>$O$41</formula>
    </cfRule>
  </conditionalFormatting>
  <conditionalFormatting sqref="W39">
    <cfRule type="containsBlanks" priority="46" stopIfTrue="1">
      <formula>LEN(TRIM(W39))=0</formula>
    </cfRule>
    <cfRule type="cellIs" dxfId="4241" priority="47" stopIfTrue="1" operator="greaterThan">
      <formula>$O$39</formula>
    </cfRule>
    <cfRule type="cellIs" dxfId="4240" priority="48" stopIfTrue="1" operator="lessThanOrEqual">
      <formula>$O$39</formula>
    </cfRule>
  </conditionalFormatting>
  <conditionalFormatting sqref="W25">
    <cfRule type="containsBlanks" priority="4" stopIfTrue="1">
      <formula>LEN(TRIM(W25))=0</formula>
    </cfRule>
    <cfRule type="cellIs" dxfId="4239" priority="5" stopIfTrue="1" operator="lessThanOrEqual">
      <formula>$O$25</formula>
    </cfRule>
    <cfRule type="cellIs" dxfId="4238" priority="6" stopIfTrue="1" operator="greaterThan">
      <formula>$O$25</formula>
    </cfRule>
  </conditionalFormatting>
  <conditionalFormatting sqref="W24">
    <cfRule type="containsBlanks" priority="7" stopIfTrue="1">
      <formula>LEN(TRIM(W24))=0</formula>
    </cfRule>
    <cfRule type="cellIs" dxfId="4237" priority="17" stopIfTrue="1" operator="lessThan">
      <formula>$O$24</formula>
    </cfRule>
    <cfRule type="cellIs" dxfId="4236" priority="18" stopIfTrue="1" operator="greaterThanOrEqual">
      <formula>$O$24</formula>
    </cfRule>
  </conditionalFormatting>
  <conditionalFormatting sqref="W23">
    <cfRule type="containsBlanks" priority="8" stopIfTrue="1">
      <formula>LEN(TRIM(W23))=0</formula>
    </cfRule>
    <cfRule type="cellIs" dxfId="4235" priority="19" stopIfTrue="1" operator="lessThanOrEqual">
      <formula>$O$23</formula>
    </cfRule>
    <cfRule type="cellIs" dxfId="4234" priority="20" stopIfTrue="1" operator="greaterThan">
      <formula>$O$23</formula>
    </cfRule>
  </conditionalFormatting>
  <conditionalFormatting sqref="W22">
    <cfRule type="containsBlanks" priority="9" stopIfTrue="1">
      <formula>LEN(TRIM(W22))=0</formula>
    </cfRule>
    <cfRule type="cellIs" dxfId="4233" priority="21" stopIfTrue="1" operator="lessThan">
      <formula>$O$22</formula>
    </cfRule>
    <cfRule type="cellIs" dxfId="4232" priority="22" stopIfTrue="1" operator="greaterThanOrEqual">
      <formula>$O$22</formula>
    </cfRule>
  </conditionalFormatting>
  <conditionalFormatting sqref="W21">
    <cfRule type="containsBlanks" priority="10" stopIfTrue="1">
      <formula>LEN(TRIM(W21))=0</formula>
    </cfRule>
    <cfRule type="cellIs" dxfId="4231" priority="23" stopIfTrue="1" operator="lessThanOrEqual">
      <formula>$O$21</formula>
    </cfRule>
    <cfRule type="cellIs" dxfId="4230" priority="24" stopIfTrue="1" operator="greaterThan">
      <formula>$O$21</formula>
    </cfRule>
  </conditionalFormatting>
  <conditionalFormatting sqref="W20">
    <cfRule type="containsBlanks" priority="11" stopIfTrue="1">
      <formula>LEN(TRIM(W20))=0</formula>
    </cfRule>
    <cfRule type="cellIs" dxfId="4229" priority="13" stopIfTrue="1" operator="lessThan">
      <formula>$O$20</formula>
    </cfRule>
    <cfRule type="cellIs" dxfId="4228" priority="14" stopIfTrue="1" operator="greaterThanOrEqual">
      <formula>$O$20</formula>
    </cfRule>
  </conditionalFormatting>
  <conditionalFormatting sqref="W19">
    <cfRule type="containsBlanks" priority="12" stopIfTrue="1">
      <formula>LEN(TRIM(W19))=0</formula>
    </cfRule>
    <cfRule type="cellIs" dxfId="4227" priority="15" stopIfTrue="1" operator="lessThanOrEqual">
      <formula>$O$19</formula>
    </cfRule>
    <cfRule type="cellIs" dxfId="4226" priority="16" stopIfTrue="1" operator="greaterThan">
      <formula>$O$19</formula>
    </cfRule>
  </conditionalFormatting>
  <conditionalFormatting sqref="R9:W9">
    <cfRule type="containsBlanks" priority="1" stopIfTrue="1">
      <formula>LEN(TRIM(R9))=0</formula>
    </cfRule>
    <cfRule type="cellIs" dxfId="4225" priority="2" stopIfTrue="1" operator="greaterThanOrEqual">
      <formula>$B$9</formula>
    </cfRule>
    <cfRule type="cellIs" dxfId="4224" priority="3" stopIfTrue="1" operator="lessThan">
      <formula>$B$9</formula>
    </cfRule>
  </conditionalFormatting>
  <dataValidations disablePrompts="1" count="14">
    <dataValidation type="list" errorStyle="information" allowBlank="1" showInputMessage="1" showErrorMessage="1" error="Enter Leading or Lagging" prompt="Leading or Lagging" sqref="D65542:D65591 JA65542:JA65591 SW65542:SW65591 ACS65542:ACS65591 AMO65542:AMO65591 AWK65542:AWK65591 BGG65542:BGG65591 BQC65542:BQC65591 BZY65542:BZY65591 CJU65542:CJU65591 CTQ65542:CTQ65591 DDM65542:DDM65591 DNI65542:DNI65591 DXE65542:DXE65591 EHA65542:EHA65591 EQW65542:EQW65591 FAS65542:FAS65591 FKO65542:FKO65591 FUK65542:FUK65591 GEG65542:GEG65591 GOC65542:GOC65591 GXY65542:GXY65591 HHU65542:HHU65591 HRQ65542:HRQ65591 IBM65542:IBM65591 ILI65542:ILI65591 IVE65542:IVE65591 JFA65542:JFA65591 JOW65542:JOW65591 JYS65542:JYS65591 KIO65542:KIO65591 KSK65542:KSK65591 LCG65542:LCG65591 LMC65542:LMC65591 LVY65542:LVY65591 MFU65542:MFU65591 MPQ65542:MPQ65591 MZM65542:MZM65591 NJI65542:NJI65591 NTE65542:NTE65591 ODA65542:ODA65591 OMW65542:OMW65591 OWS65542:OWS65591 PGO65542:PGO65591 PQK65542:PQK65591 QAG65542:QAG65591 QKC65542:QKC65591 QTY65542:QTY65591 RDU65542:RDU65591 RNQ65542:RNQ65591 RXM65542:RXM65591 SHI65542:SHI65591 SRE65542:SRE65591 TBA65542:TBA65591 TKW65542:TKW65591 TUS65542:TUS65591 UEO65542:UEO65591 UOK65542:UOK65591 UYG65542:UYG65591 VIC65542:VIC65591 VRY65542:VRY65591 WBU65542:WBU65591 WLQ65542:WLQ65591 WVM65542:WVM65591 D131078:D131127 JA131078:JA131127 SW131078:SW131127 ACS131078:ACS131127 AMO131078:AMO131127 AWK131078:AWK131127 BGG131078:BGG131127 BQC131078:BQC131127 BZY131078:BZY131127 CJU131078:CJU131127 CTQ131078:CTQ131127 DDM131078:DDM131127 DNI131078:DNI131127 DXE131078:DXE131127 EHA131078:EHA131127 EQW131078:EQW131127 FAS131078:FAS131127 FKO131078:FKO131127 FUK131078:FUK131127 GEG131078:GEG131127 GOC131078:GOC131127 GXY131078:GXY131127 HHU131078:HHU131127 HRQ131078:HRQ131127 IBM131078:IBM131127 ILI131078:ILI131127 IVE131078:IVE131127 JFA131078:JFA131127 JOW131078:JOW131127 JYS131078:JYS131127 KIO131078:KIO131127 KSK131078:KSK131127 LCG131078:LCG131127 LMC131078:LMC131127 LVY131078:LVY131127 MFU131078:MFU131127 MPQ131078:MPQ131127 MZM131078:MZM131127 NJI131078:NJI131127 NTE131078:NTE131127 ODA131078:ODA131127 OMW131078:OMW131127 OWS131078:OWS131127 PGO131078:PGO131127 PQK131078:PQK131127 QAG131078:QAG131127 QKC131078:QKC131127 QTY131078:QTY131127 RDU131078:RDU131127 RNQ131078:RNQ131127 RXM131078:RXM131127 SHI131078:SHI131127 SRE131078:SRE131127 TBA131078:TBA131127 TKW131078:TKW131127 TUS131078:TUS131127 UEO131078:UEO131127 UOK131078:UOK131127 UYG131078:UYG131127 VIC131078:VIC131127 VRY131078:VRY131127 WBU131078:WBU131127 WLQ131078:WLQ131127 WVM131078:WVM131127 D196614:D196663 JA196614:JA196663 SW196614:SW196663 ACS196614:ACS196663 AMO196614:AMO196663 AWK196614:AWK196663 BGG196614:BGG196663 BQC196614:BQC196663 BZY196614:BZY196663 CJU196614:CJU196663 CTQ196614:CTQ196663 DDM196614:DDM196663 DNI196614:DNI196663 DXE196614:DXE196663 EHA196614:EHA196663 EQW196614:EQW196663 FAS196614:FAS196663 FKO196614:FKO196663 FUK196614:FUK196663 GEG196614:GEG196663 GOC196614:GOC196663 GXY196614:GXY196663 HHU196614:HHU196663 HRQ196614:HRQ196663 IBM196614:IBM196663 ILI196614:ILI196663 IVE196614:IVE196663 JFA196614:JFA196663 JOW196614:JOW196663 JYS196614:JYS196663 KIO196614:KIO196663 KSK196614:KSK196663 LCG196614:LCG196663 LMC196614:LMC196663 LVY196614:LVY196663 MFU196614:MFU196663 MPQ196614:MPQ196663 MZM196614:MZM196663 NJI196614:NJI196663 NTE196614:NTE196663 ODA196614:ODA196663 OMW196614:OMW196663 OWS196614:OWS196663 PGO196614:PGO196663 PQK196614:PQK196663 QAG196614:QAG196663 QKC196614:QKC196663 QTY196614:QTY196663 RDU196614:RDU196663 RNQ196614:RNQ196663 RXM196614:RXM196663 SHI196614:SHI196663 SRE196614:SRE196663 TBA196614:TBA196663 TKW196614:TKW196663 TUS196614:TUS196663 UEO196614:UEO196663 UOK196614:UOK196663 UYG196614:UYG196663 VIC196614:VIC196663 VRY196614:VRY196663 WBU196614:WBU196663 WLQ196614:WLQ196663 WVM196614:WVM196663 D262150:D262199 JA262150:JA262199 SW262150:SW262199 ACS262150:ACS262199 AMO262150:AMO262199 AWK262150:AWK262199 BGG262150:BGG262199 BQC262150:BQC262199 BZY262150:BZY262199 CJU262150:CJU262199 CTQ262150:CTQ262199 DDM262150:DDM262199 DNI262150:DNI262199 DXE262150:DXE262199 EHA262150:EHA262199 EQW262150:EQW262199 FAS262150:FAS262199 FKO262150:FKO262199 FUK262150:FUK262199 GEG262150:GEG262199 GOC262150:GOC262199 GXY262150:GXY262199 HHU262150:HHU262199 HRQ262150:HRQ262199 IBM262150:IBM262199 ILI262150:ILI262199 IVE262150:IVE262199 JFA262150:JFA262199 JOW262150:JOW262199 JYS262150:JYS262199 KIO262150:KIO262199 KSK262150:KSK262199 LCG262150:LCG262199 LMC262150:LMC262199 LVY262150:LVY262199 MFU262150:MFU262199 MPQ262150:MPQ262199 MZM262150:MZM262199 NJI262150:NJI262199 NTE262150:NTE262199 ODA262150:ODA262199 OMW262150:OMW262199 OWS262150:OWS262199 PGO262150:PGO262199 PQK262150:PQK262199 QAG262150:QAG262199 QKC262150:QKC262199 QTY262150:QTY262199 RDU262150:RDU262199 RNQ262150:RNQ262199 RXM262150:RXM262199 SHI262150:SHI262199 SRE262150:SRE262199 TBA262150:TBA262199 TKW262150:TKW262199 TUS262150:TUS262199 UEO262150:UEO262199 UOK262150:UOK262199 UYG262150:UYG262199 VIC262150:VIC262199 VRY262150:VRY262199 WBU262150:WBU262199 WLQ262150:WLQ262199 WVM262150:WVM262199 D327686:D327735 JA327686:JA327735 SW327686:SW327735 ACS327686:ACS327735 AMO327686:AMO327735 AWK327686:AWK327735 BGG327686:BGG327735 BQC327686:BQC327735 BZY327686:BZY327735 CJU327686:CJU327735 CTQ327686:CTQ327735 DDM327686:DDM327735 DNI327686:DNI327735 DXE327686:DXE327735 EHA327686:EHA327735 EQW327686:EQW327735 FAS327686:FAS327735 FKO327686:FKO327735 FUK327686:FUK327735 GEG327686:GEG327735 GOC327686:GOC327735 GXY327686:GXY327735 HHU327686:HHU327735 HRQ327686:HRQ327735 IBM327686:IBM327735 ILI327686:ILI327735 IVE327686:IVE327735 JFA327686:JFA327735 JOW327686:JOW327735 JYS327686:JYS327735 KIO327686:KIO327735 KSK327686:KSK327735 LCG327686:LCG327735 LMC327686:LMC327735 LVY327686:LVY327735 MFU327686:MFU327735 MPQ327686:MPQ327735 MZM327686:MZM327735 NJI327686:NJI327735 NTE327686:NTE327735 ODA327686:ODA327735 OMW327686:OMW327735 OWS327686:OWS327735 PGO327686:PGO327735 PQK327686:PQK327735 QAG327686:QAG327735 QKC327686:QKC327735 QTY327686:QTY327735 RDU327686:RDU327735 RNQ327686:RNQ327735 RXM327686:RXM327735 SHI327686:SHI327735 SRE327686:SRE327735 TBA327686:TBA327735 TKW327686:TKW327735 TUS327686:TUS327735 UEO327686:UEO327735 UOK327686:UOK327735 UYG327686:UYG327735 VIC327686:VIC327735 VRY327686:VRY327735 WBU327686:WBU327735 WLQ327686:WLQ327735 WVM327686:WVM327735 D393222:D393271 JA393222:JA393271 SW393222:SW393271 ACS393222:ACS393271 AMO393222:AMO393271 AWK393222:AWK393271 BGG393222:BGG393271 BQC393222:BQC393271 BZY393222:BZY393271 CJU393222:CJU393271 CTQ393222:CTQ393271 DDM393222:DDM393271 DNI393222:DNI393271 DXE393222:DXE393271 EHA393222:EHA393271 EQW393222:EQW393271 FAS393222:FAS393271 FKO393222:FKO393271 FUK393222:FUK393271 GEG393222:GEG393271 GOC393222:GOC393271 GXY393222:GXY393271 HHU393222:HHU393271 HRQ393222:HRQ393271 IBM393222:IBM393271 ILI393222:ILI393271 IVE393222:IVE393271 JFA393222:JFA393271 JOW393222:JOW393271 JYS393222:JYS393271 KIO393222:KIO393271 KSK393222:KSK393271 LCG393222:LCG393271 LMC393222:LMC393271 LVY393222:LVY393271 MFU393222:MFU393271 MPQ393222:MPQ393271 MZM393222:MZM393271 NJI393222:NJI393271 NTE393222:NTE393271 ODA393222:ODA393271 OMW393222:OMW393271 OWS393222:OWS393271 PGO393222:PGO393271 PQK393222:PQK393271 QAG393222:QAG393271 QKC393222:QKC393271 QTY393222:QTY393271 RDU393222:RDU393271 RNQ393222:RNQ393271 RXM393222:RXM393271 SHI393222:SHI393271 SRE393222:SRE393271 TBA393222:TBA393271 TKW393222:TKW393271 TUS393222:TUS393271 UEO393222:UEO393271 UOK393222:UOK393271 UYG393222:UYG393271 VIC393222:VIC393271 VRY393222:VRY393271 WBU393222:WBU393271 WLQ393222:WLQ393271 WVM393222:WVM393271 D458758:D458807 JA458758:JA458807 SW458758:SW458807 ACS458758:ACS458807 AMO458758:AMO458807 AWK458758:AWK458807 BGG458758:BGG458807 BQC458758:BQC458807 BZY458758:BZY458807 CJU458758:CJU458807 CTQ458758:CTQ458807 DDM458758:DDM458807 DNI458758:DNI458807 DXE458758:DXE458807 EHA458758:EHA458807 EQW458758:EQW458807 FAS458758:FAS458807 FKO458758:FKO458807 FUK458758:FUK458807 GEG458758:GEG458807 GOC458758:GOC458807 GXY458758:GXY458807 HHU458758:HHU458807 HRQ458758:HRQ458807 IBM458758:IBM458807 ILI458758:ILI458807 IVE458758:IVE458807 JFA458758:JFA458807 JOW458758:JOW458807 JYS458758:JYS458807 KIO458758:KIO458807 KSK458758:KSK458807 LCG458758:LCG458807 LMC458758:LMC458807 LVY458758:LVY458807 MFU458758:MFU458807 MPQ458758:MPQ458807 MZM458758:MZM458807 NJI458758:NJI458807 NTE458758:NTE458807 ODA458758:ODA458807 OMW458758:OMW458807 OWS458758:OWS458807 PGO458758:PGO458807 PQK458758:PQK458807 QAG458758:QAG458807 QKC458758:QKC458807 QTY458758:QTY458807 RDU458758:RDU458807 RNQ458758:RNQ458807 RXM458758:RXM458807 SHI458758:SHI458807 SRE458758:SRE458807 TBA458758:TBA458807 TKW458758:TKW458807 TUS458758:TUS458807 UEO458758:UEO458807 UOK458758:UOK458807 UYG458758:UYG458807 VIC458758:VIC458807 VRY458758:VRY458807 WBU458758:WBU458807 WLQ458758:WLQ458807 WVM458758:WVM458807 D524294:D524343 JA524294:JA524343 SW524294:SW524343 ACS524294:ACS524343 AMO524294:AMO524343 AWK524294:AWK524343 BGG524294:BGG524343 BQC524294:BQC524343 BZY524294:BZY524343 CJU524294:CJU524343 CTQ524294:CTQ524343 DDM524294:DDM524343 DNI524294:DNI524343 DXE524294:DXE524343 EHA524294:EHA524343 EQW524294:EQW524343 FAS524294:FAS524343 FKO524294:FKO524343 FUK524294:FUK524343 GEG524294:GEG524343 GOC524294:GOC524343 GXY524294:GXY524343 HHU524294:HHU524343 HRQ524294:HRQ524343 IBM524294:IBM524343 ILI524294:ILI524343 IVE524294:IVE524343 JFA524294:JFA524343 JOW524294:JOW524343 JYS524294:JYS524343 KIO524294:KIO524343 KSK524294:KSK524343 LCG524294:LCG524343 LMC524294:LMC524343 LVY524294:LVY524343 MFU524294:MFU524343 MPQ524294:MPQ524343 MZM524294:MZM524343 NJI524294:NJI524343 NTE524294:NTE524343 ODA524294:ODA524343 OMW524294:OMW524343 OWS524294:OWS524343 PGO524294:PGO524343 PQK524294:PQK524343 QAG524294:QAG524343 QKC524294:QKC524343 QTY524294:QTY524343 RDU524294:RDU524343 RNQ524294:RNQ524343 RXM524294:RXM524343 SHI524294:SHI524343 SRE524294:SRE524343 TBA524294:TBA524343 TKW524294:TKW524343 TUS524294:TUS524343 UEO524294:UEO524343 UOK524294:UOK524343 UYG524294:UYG524343 VIC524294:VIC524343 VRY524294:VRY524343 WBU524294:WBU524343 WLQ524294:WLQ524343 WVM524294:WVM524343 D589830:D589879 JA589830:JA589879 SW589830:SW589879 ACS589830:ACS589879 AMO589830:AMO589879 AWK589830:AWK589879 BGG589830:BGG589879 BQC589830:BQC589879 BZY589830:BZY589879 CJU589830:CJU589879 CTQ589830:CTQ589879 DDM589830:DDM589879 DNI589830:DNI589879 DXE589830:DXE589879 EHA589830:EHA589879 EQW589830:EQW589879 FAS589830:FAS589879 FKO589830:FKO589879 FUK589830:FUK589879 GEG589830:GEG589879 GOC589830:GOC589879 GXY589830:GXY589879 HHU589830:HHU589879 HRQ589830:HRQ589879 IBM589830:IBM589879 ILI589830:ILI589879 IVE589830:IVE589879 JFA589830:JFA589879 JOW589830:JOW589879 JYS589830:JYS589879 KIO589830:KIO589879 KSK589830:KSK589879 LCG589830:LCG589879 LMC589830:LMC589879 LVY589830:LVY589879 MFU589830:MFU589879 MPQ589830:MPQ589879 MZM589830:MZM589879 NJI589830:NJI589879 NTE589830:NTE589879 ODA589830:ODA589879 OMW589830:OMW589879 OWS589830:OWS589879 PGO589830:PGO589879 PQK589830:PQK589879 QAG589830:QAG589879 QKC589830:QKC589879 QTY589830:QTY589879 RDU589830:RDU589879 RNQ589830:RNQ589879 RXM589830:RXM589879 SHI589830:SHI589879 SRE589830:SRE589879 TBA589830:TBA589879 TKW589830:TKW589879 TUS589830:TUS589879 UEO589830:UEO589879 UOK589830:UOK589879 UYG589830:UYG589879 VIC589830:VIC589879 VRY589830:VRY589879 WBU589830:WBU589879 WLQ589830:WLQ589879 WVM589830:WVM589879 D655366:D655415 JA655366:JA655415 SW655366:SW655415 ACS655366:ACS655415 AMO655366:AMO655415 AWK655366:AWK655415 BGG655366:BGG655415 BQC655366:BQC655415 BZY655366:BZY655415 CJU655366:CJU655415 CTQ655366:CTQ655415 DDM655366:DDM655415 DNI655366:DNI655415 DXE655366:DXE655415 EHA655366:EHA655415 EQW655366:EQW655415 FAS655366:FAS655415 FKO655366:FKO655415 FUK655366:FUK655415 GEG655366:GEG655415 GOC655366:GOC655415 GXY655366:GXY655415 HHU655366:HHU655415 HRQ655366:HRQ655415 IBM655366:IBM655415 ILI655366:ILI655415 IVE655366:IVE655415 JFA655366:JFA655415 JOW655366:JOW655415 JYS655366:JYS655415 KIO655366:KIO655415 KSK655366:KSK655415 LCG655366:LCG655415 LMC655366:LMC655415 LVY655366:LVY655415 MFU655366:MFU655415 MPQ655366:MPQ655415 MZM655366:MZM655415 NJI655366:NJI655415 NTE655366:NTE655415 ODA655366:ODA655415 OMW655366:OMW655415 OWS655366:OWS655415 PGO655366:PGO655415 PQK655366:PQK655415 QAG655366:QAG655415 QKC655366:QKC655415 QTY655366:QTY655415 RDU655366:RDU655415 RNQ655366:RNQ655415 RXM655366:RXM655415 SHI655366:SHI655415 SRE655366:SRE655415 TBA655366:TBA655415 TKW655366:TKW655415 TUS655366:TUS655415 UEO655366:UEO655415 UOK655366:UOK655415 UYG655366:UYG655415 VIC655366:VIC655415 VRY655366:VRY655415 WBU655366:WBU655415 WLQ655366:WLQ655415 WVM655366:WVM655415 D720902:D720951 JA720902:JA720951 SW720902:SW720951 ACS720902:ACS720951 AMO720902:AMO720951 AWK720902:AWK720951 BGG720902:BGG720951 BQC720902:BQC720951 BZY720902:BZY720951 CJU720902:CJU720951 CTQ720902:CTQ720951 DDM720902:DDM720951 DNI720902:DNI720951 DXE720902:DXE720951 EHA720902:EHA720951 EQW720902:EQW720951 FAS720902:FAS720951 FKO720902:FKO720951 FUK720902:FUK720951 GEG720902:GEG720951 GOC720902:GOC720951 GXY720902:GXY720951 HHU720902:HHU720951 HRQ720902:HRQ720951 IBM720902:IBM720951 ILI720902:ILI720951 IVE720902:IVE720951 JFA720902:JFA720951 JOW720902:JOW720951 JYS720902:JYS720951 KIO720902:KIO720951 KSK720902:KSK720951 LCG720902:LCG720951 LMC720902:LMC720951 LVY720902:LVY720951 MFU720902:MFU720951 MPQ720902:MPQ720951 MZM720902:MZM720951 NJI720902:NJI720951 NTE720902:NTE720951 ODA720902:ODA720951 OMW720902:OMW720951 OWS720902:OWS720951 PGO720902:PGO720951 PQK720902:PQK720951 QAG720902:QAG720951 QKC720902:QKC720951 QTY720902:QTY720951 RDU720902:RDU720951 RNQ720902:RNQ720951 RXM720902:RXM720951 SHI720902:SHI720951 SRE720902:SRE720951 TBA720902:TBA720951 TKW720902:TKW720951 TUS720902:TUS720951 UEO720902:UEO720951 UOK720902:UOK720951 UYG720902:UYG720951 VIC720902:VIC720951 VRY720902:VRY720951 WBU720902:WBU720951 WLQ720902:WLQ720951 WVM720902:WVM720951 D786438:D786487 JA786438:JA786487 SW786438:SW786487 ACS786438:ACS786487 AMO786438:AMO786487 AWK786438:AWK786487 BGG786438:BGG786487 BQC786438:BQC786487 BZY786438:BZY786487 CJU786438:CJU786487 CTQ786438:CTQ786487 DDM786438:DDM786487 DNI786438:DNI786487 DXE786438:DXE786487 EHA786438:EHA786487 EQW786438:EQW786487 FAS786438:FAS786487 FKO786438:FKO786487 FUK786438:FUK786487 GEG786438:GEG786487 GOC786438:GOC786487 GXY786438:GXY786487 HHU786438:HHU786487 HRQ786438:HRQ786487 IBM786438:IBM786487 ILI786438:ILI786487 IVE786438:IVE786487 JFA786438:JFA786487 JOW786438:JOW786487 JYS786438:JYS786487 KIO786438:KIO786487 KSK786438:KSK786487 LCG786438:LCG786487 LMC786438:LMC786487 LVY786438:LVY786487 MFU786438:MFU786487 MPQ786438:MPQ786487 MZM786438:MZM786487 NJI786438:NJI786487 NTE786438:NTE786487 ODA786438:ODA786487 OMW786438:OMW786487 OWS786438:OWS786487 PGO786438:PGO786487 PQK786438:PQK786487 QAG786438:QAG786487 QKC786438:QKC786487 QTY786438:QTY786487 RDU786438:RDU786487 RNQ786438:RNQ786487 RXM786438:RXM786487 SHI786438:SHI786487 SRE786438:SRE786487 TBA786438:TBA786487 TKW786438:TKW786487 TUS786438:TUS786487 UEO786438:UEO786487 UOK786438:UOK786487 UYG786438:UYG786487 VIC786438:VIC786487 VRY786438:VRY786487 WBU786438:WBU786487 WLQ786438:WLQ786487 WVM786438:WVM786487 D851974:D852023 JA851974:JA852023 SW851974:SW852023 ACS851974:ACS852023 AMO851974:AMO852023 AWK851974:AWK852023 BGG851974:BGG852023 BQC851974:BQC852023 BZY851974:BZY852023 CJU851974:CJU852023 CTQ851974:CTQ852023 DDM851974:DDM852023 DNI851974:DNI852023 DXE851974:DXE852023 EHA851974:EHA852023 EQW851974:EQW852023 FAS851974:FAS852023 FKO851974:FKO852023 FUK851974:FUK852023 GEG851974:GEG852023 GOC851974:GOC852023 GXY851974:GXY852023 HHU851974:HHU852023 HRQ851974:HRQ852023 IBM851974:IBM852023 ILI851974:ILI852023 IVE851974:IVE852023 JFA851974:JFA852023 JOW851974:JOW852023 JYS851974:JYS852023 KIO851974:KIO852023 KSK851974:KSK852023 LCG851974:LCG852023 LMC851974:LMC852023 LVY851974:LVY852023 MFU851974:MFU852023 MPQ851974:MPQ852023 MZM851974:MZM852023 NJI851974:NJI852023 NTE851974:NTE852023 ODA851974:ODA852023 OMW851974:OMW852023 OWS851974:OWS852023 PGO851974:PGO852023 PQK851974:PQK852023 QAG851974:QAG852023 QKC851974:QKC852023 QTY851974:QTY852023 RDU851974:RDU852023 RNQ851974:RNQ852023 RXM851974:RXM852023 SHI851974:SHI852023 SRE851974:SRE852023 TBA851974:TBA852023 TKW851974:TKW852023 TUS851974:TUS852023 UEO851974:UEO852023 UOK851974:UOK852023 UYG851974:UYG852023 VIC851974:VIC852023 VRY851974:VRY852023 WBU851974:WBU852023 WLQ851974:WLQ852023 WVM851974:WVM852023 D917510:D917559 JA917510:JA917559 SW917510:SW917559 ACS917510:ACS917559 AMO917510:AMO917559 AWK917510:AWK917559 BGG917510:BGG917559 BQC917510:BQC917559 BZY917510:BZY917559 CJU917510:CJU917559 CTQ917510:CTQ917559 DDM917510:DDM917559 DNI917510:DNI917559 DXE917510:DXE917559 EHA917510:EHA917559 EQW917510:EQW917559 FAS917510:FAS917559 FKO917510:FKO917559 FUK917510:FUK917559 GEG917510:GEG917559 GOC917510:GOC917559 GXY917510:GXY917559 HHU917510:HHU917559 HRQ917510:HRQ917559 IBM917510:IBM917559 ILI917510:ILI917559 IVE917510:IVE917559 JFA917510:JFA917559 JOW917510:JOW917559 JYS917510:JYS917559 KIO917510:KIO917559 KSK917510:KSK917559 LCG917510:LCG917559 LMC917510:LMC917559 LVY917510:LVY917559 MFU917510:MFU917559 MPQ917510:MPQ917559 MZM917510:MZM917559 NJI917510:NJI917559 NTE917510:NTE917559 ODA917510:ODA917559 OMW917510:OMW917559 OWS917510:OWS917559 PGO917510:PGO917559 PQK917510:PQK917559 QAG917510:QAG917559 QKC917510:QKC917559 QTY917510:QTY917559 RDU917510:RDU917559 RNQ917510:RNQ917559 RXM917510:RXM917559 SHI917510:SHI917559 SRE917510:SRE917559 TBA917510:TBA917559 TKW917510:TKW917559 TUS917510:TUS917559 UEO917510:UEO917559 UOK917510:UOK917559 UYG917510:UYG917559 VIC917510:VIC917559 VRY917510:VRY917559 WBU917510:WBU917559 WLQ917510:WLQ917559 WVM917510:WVM917559 D983046:D983095 JA983046:JA983095 SW983046:SW983095 ACS983046:ACS983095 AMO983046:AMO983095 AWK983046:AWK983095 BGG983046:BGG983095 BQC983046:BQC983095 BZY983046:BZY983095 CJU983046:CJU983095 CTQ983046:CTQ983095 DDM983046:DDM983095 DNI983046:DNI983095 DXE983046:DXE983095 EHA983046:EHA983095 EQW983046:EQW983095 FAS983046:FAS983095 FKO983046:FKO983095 FUK983046:FUK983095 GEG983046:GEG983095 GOC983046:GOC983095 GXY983046:GXY983095 HHU983046:HHU983095 HRQ983046:HRQ983095 IBM983046:IBM983095 ILI983046:ILI983095 IVE983046:IVE983095 JFA983046:JFA983095 JOW983046:JOW983095 JYS983046:JYS983095 KIO983046:KIO983095 KSK983046:KSK983095 LCG983046:LCG983095 LMC983046:LMC983095 LVY983046:LVY983095 MFU983046:MFU983095 MPQ983046:MPQ983095 MZM983046:MZM983095 NJI983046:NJI983095 NTE983046:NTE983095 ODA983046:ODA983095 OMW983046:OMW983095 OWS983046:OWS983095 PGO983046:PGO983095 PQK983046:PQK983095 QAG983046:QAG983095 QKC983046:QKC983095 QTY983046:QTY983095 RDU983046:RDU983095 RNQ983046:RNQ983095 RXM983046:RXM983095 SHI983046:SHI983095 SRE983046:SRE983095 TBA983046:TBA983095 TKW983046:TKW983095 TUS983046:TUS983095 UEO983046:UEO983095 UOK983046:UOK983095 UYG983046:UYG983095 VIC983046:VIC983095 VRY983046:VRY983095 WBU983046:WBU983095 WLQ983046:WLQ983095 WVM983046:WVM983095 D44:D45 JA44:JA45 SW44:SW45 ACS44:ACS45 AMO44:AMO45 AWK44:AWK45 BGG44:BGG45 BQC44:BQC45 BZY44:BZY45 CJU44:CJU45 CTQ44:CTQ45 DDM44:DDM45 DNI44:DNI45 DXE44:DXE45 EHA44:EHA45 EQW44:EQW45 FAS44:FAS45 FKO44:FKO45 FUK44:FUK45 GEG44:GEG45 GOC44:GOC45 GXY44:GXY45 HHU44:HHU45 HRQ44:HRQ45 IBM44:IBM45 ILI44:ILI45 IVE44:IVE45 JFA44:JFA45 JOW44:JOW45 JYS44:JYS45 KIO44:KIO45 KSK44:KSK45 LCG44:LCG45 LMC44:LMC45 LVY44:LVY45 MFU44:MFU45 MPQ44:MPQ45 MZM44:MZM45 NJI44:NJI45 NTE44:NTE45 ODA44:ODA45 OMW44:OMW45 OWS44:OWS45 PGO44:PGO45 PQK44:PQK45 QAG44:QAG45 QKC44:QKC45 QTY44:QTY45 RDU44:RDU45 RNQ44:RNQ45 RXM44:RXM45 SHI44:SHI45 SRE44:SRE45 TBA44:TBA45 TKW44:TKW45 TUS44:TUS45 UEO44:UEO45 UOK44:UOK45 UYG44:UYG45 VIC44:VIC45 VRY44:VRY45 WBU44:WBU45 WLQ44:WLQ45 WVM44:WVM45 D15:D39 D5:D10 JA15:JA39 JA5:JA10 SW15:SW39 SW5:SW10 ACS15:ACS39 ACS5:ACS10 AMO15:AMO39 AMO5:AMO10 AWK15:AWK39 AWK5:AWK10 BGG15:BGG39 BGG5:BGG10 BQC15:BQC39 BQC5:BQC10 BZY15:BZY39 BZY5:BZY10 CJU15:CJU39 CJU5:CJU10 CTQ15:CTQ39 CTQ5:CTQ10 DDM15:DDM39 DDM5:DDM10 DNI15:DNI39 DNI5:DNI10 DXE15:DXE39 DXE5:DXE10 EHA15:EHA39 EHA5:EHA10 EQW15:EQW39 EQW5:EQW10 FAS15:FAS39 FAS5:FAS10 FKO15:FKO39 FKO5:FKO10 FUK15:FUK39 FUK5:FUK10 GEG15:GEG39 GEG5:GEG10 GOC15:GOC39 GOC5:GOC10 GXY15:GXY39 GXY5:GXY10 HHU15:HHU39 HHU5:HHU10 HRQ15:HRQ39 HRQ5:HRQ10 IBM15:IBM39 IBM5:IBM10 ILI15:ILI39 ILI5:ILI10 IVE15:IVE39 IVE5:IVE10 JFA15:JFA39 JFA5:JFA10 JOW15:JOW39 JOW5:JOW10 JYS15:JYS39 JYS5:JYS10 KIO15:KIO39 KIO5:KIO10 KSK15:KSK39 KSK5:KSK10 LCG15:LCG39 LCG5:LCG10 LMC15:LMC39 LMC5:LMC10 LVY15:LVY39 LVY5:LVY10 MFU15:MFU39 MFU5:MFU10 MPQ15:MPQ39 MPQ5:MPQ10 MZM15:MZM39 MZM5:MZM10 NJI15:NJI39 NJI5:NJI10 NTE15:NTE39 NTE5:NTE10 ODA15:ODA39 ODA5:ODA10 OMW15:OMW39 OMW5:OMW10 OWS15:OWS39 OWS5:OWS10 PGO15:PGO39 PGO5:PGO10 PQK15:PQK39 PQK5:PQK10 QAG15:QAG39 QAG5:QAG10 QKC15:QKC39 QKC5:QKC10 QTY15:QTY39 QTY5:QTY10 RDU15:RDU39 RDU5:RDU10 RNQ15:RNQ39 RNQ5:RNQ10 RXM15:RXM39 RXM5:RXM10 SHI15:SHI39 SHI5:SHI10 SRE15:SRE39 SRE5:SRE10 TBA15:TBA39 TBA5:TBA10 TKW15:TKW39 TKW5:TKW10 TUS15:TUS39 TUS5:TUS10 UEO15:UEO39 UEO5:UEO10 UOK15:UOK39 UOK5:UOK10 UYG15:UYG39 UYG5:UYG10 VIC15:VIC39 VIC5:VIC10 VRY15:VRY39 VRY5:VRY10 WBU15:WBU39 WBU5:WBU10 WLQ15:WLQ39 WLQ5:WLQ10 WVM15:WVM39 WVM5:WVM10">
      <formula1>D7:D8</formula1>
    </dataValidation>
    <dataValidation type="list" errorStyle="information" allowBlank="1" showInputMessage="1" showErrorMessage="1" error="Enter Leading or Lagging" prompt="Leading or Lagging" sqref="WVM41:WVM42 WLQ41:WLQ42 WBU41:WBU42 VRY41:VRY42 VIC41:VIC42 UYG41:UYG42 UOK41:UOK42 UEO41:UEO42 TUS41:TUS42 TKW41:TKW42 TBA41:TBA42 SRE41:SRE42 SHI41:SHI42 RXM41:RXM42 RNQ41:RNQ42 RDU41:RDU42 QTY41:QTY42 QKC41:QKC42 QAG41:QAG42 PQK41:PQK42 PGO41:PGO42 OWS41:OWS42 OMW41:OMW42 ODA41:ODA42 NTE41:NTE42 NJI41:NJI42 MZM41:MZM42 MPQ41:MPQ42 MFU41:MFU42 LVY41:LVY42 LMC41:LMC42 LCG41:LCG42 KSK41:KSK42 KIO41:KIO42 JYS41:JYS42 JOW41:JOW42 JFA41:JFA42 IVE41:IVE42 ILI41:ILI42 IBM41:IBM42 HRQ41:HRQ42 HHU41:HHU42 GXY41:GXY42 GOC41:GOC42 GEG41:GEG42 FUK41:FUK42 FKO41:FKO42 FAS41:FAS42 EQW41:EQW42 EHA41:EHA42 DXE41:DXE42 DNI41:DNI42 DDM41:DDM42 CTQ41:CTQ42 CJU41:CJU42 BZY41:BZY42 BQC41:BQC42 BGG41:BGG42 AWK41:AWK42 AMO41:AMO42 ACS41:ACS42 SW41:SW42 JA41:JA42 D41:D42 D12:D14 JA12:JA14 SW12:SW14 ACS12:ACS14 AMO12:AMO14 AWK12:AWK14 BGG12:BGG14 BQC12:BQC14 BZY12:BZY14 CJU12:CJU14 CTQ12:CTQ14 DDM12:DDM14 DNI12:DNI14 DXE12:DXE14 EHA12:EHA14 EQW12:EQW14 FAS12:FAS14 FKO12:FKO14 FUK12:FUK14 GEG12:GEG14 GOC12:GOC14 GXY12:GXY14 HHU12:HHU14 HRQ12:HRQ14 IBM12:IBM14 ILI12:ILI14 IVE12:IVE14 JFA12:JFA14 JOW12:JOW14 JYS12:JYS14 KIO12:KIO14 KSK12:KSK14 LCG12:LCG14 LMC12:LMC14 LVY12:LVY14 MFU12:MFU14 MPQ12:MPQ14 MZM12:MZM14 NJI12:NJI14 NTE12:NTE14 ODA12:ODA14 OMW12:OMW14 OWS12:OWS14 PGO12:PGO14 PQK12:PQK14 QAG12:QAG14 QKC12:QKC14 QTY12:QTY14 RDU12:RDU14 RNQ12:RNQ14 RXM12:RXM14 SHI12:SHI14 SRE12:SRE14 TBA12:TBA14 TKW12:TKW14 TUS12:TUS14 UEO12:UEO14 UOK12:UOK14 UYG12:UYG14 VIC12:VIC14 VRY12:VRY14 WBU12:WBU14 WLQ12:WLQ14 WVM12:WVM14">
      <formula1>D15:D16</formula1>
    </dataValidation>
    <dataValidation type="list" errorStyle="information" allowBlank="1" showInputMessage="1" showErrorMessage="1" error="Enter Leading or Lagging" prompt="Leading or Lagging" sqref="WVM43 WLQ43 WBU43 VRY43 VIC43 UYG43 UOK43 UEO43 TUS43 TKW43 TBA43 SRE43 SHI43 RXM43 RNQ43 RDU43 QTY43 QKC43 QAG43 PQK43 PGO43 OWS43 OMW43 ODA43 NTE43 NJI43 MZM43 MPQ43 MFU43 LVY43 LMC43 LCG43 KSK43 KIO43 JYS43 JOW43 JFA43 IVE43 ILI43 IBM43 HRQ43 HHU43 GXY43 GOC43 GEG43 FUK43 FKO43 FAS43 EQW43 EHA43 DXE43 DNI43 DDM43 CTQ43 CJU43 BZY43 BQC43 BGG43 AWK43 AMO43 ACS43 SW43 JA43 D43">
      <formula1>D56:D57</formula1>
    </dataValidation>
    <dataValidation type="list" errorStyle="information" allowBlank="1" showInputMessage="1" showErrorMessage="1" error="Enter Leading or Lagging" prompt="Leading or Lagging" sqref="D40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D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formula1>D13:D15</formula1>
    </dataValidation>
    <dataValidation type="list" errorStyle="information" allowBlank="1" showInputMessage="1" showErrorMessage="1" error="Enter Leading or Lagging" prompt="Leading or Lagging" sqref="D47 WVM47 WLQ47 WBU47 VRY47 VIC47 UYG47 UOK47 UEO47 TUS47 TKW47 TBA47 SRE47 SHI47 RXM47 RNQ47 RDU47 QTY47 QKC47 QAG47 PQK47 PGO47 OWS47 OMW47 ODA47 NTE47 NJI47 MZM47 MPQ47 MFU47 LVY47 LMC47 LCG47 KSK47 KIO47 JYS47 JOW47 JFA47 IVE47 ILI47 IBM47 HRQ47 HHU47 GXY47 GOC47 GEG47 FUK47 FKO47 FAS47 EQW47 EHA47 DXE47 DNI47 DDM47 CTQ47 CJU47 BZY47 BQC47 BGG47 AWK47 AMO47 ACS47 SW47 JA47 JA51 SW51 WVM51 WLQ51 WBU51 VRY51 VIC51 UYG51 UOK51 UEO51 TUS51 TKW51 TBA51 SRE51 SHI51 RXM51 RNQ51 RDU51 QTY51 QKC51 QAG51 PQK51 PGO51 OWS51 OMW51 ODA51 NTE51 NJI51 MZM51 MPQ51 MFU51 LVY51 LMC51 LCG51 KSK51 KIO51 JYS51 JOW51 JFA51 IVE51 ILI51 IBM51 HRQ51 HHU51 GXY51 GOC51 GEG51 FUK51 FKO51 FAS51 EQW51 EHA51 DXE51 DNI51 DDM51 CTQ51 CJU51 BZY51 BQC51 BGG51 AWK51 AMO51 ACS51">
      <formula1>D53:D53</formula1>
    </dataValidation>
    <dataValidation type="list" errorStyle="information" allowBlank="1" showInputMessage="1" showErrorMessage="1" error="Enter Leading or Lagging" prompt="Leading or Lagging" sqref="D49 D51">
      <formula1>D56:D56</formula1>
    </dataValidation>
    <dataValidation type="list" errorStyle="information" allowBlank="1" showInputMessage="1" showErrorMessage="1" error="Enter Leading or Lagging" prompt="Leading or Lagging" sqref="D52 JA52 SW52 WVM52 WLQ52 WBU52 VRY52 VIC52 UYG52 UOK52 UEO52 TUS52 TKW52 TBA52 SRE52 SHI52 RXM52 RNQ52 RDU52 QTY52 QKC52 QAG52 PQK52 PGO52 OWS52 OMW52 ODA52 NTE52 NJI52 MZM52 MPQ52 MFU52 LVY52 LMC52 LCG52 KSK52 KIO52 JYS52 JOW52 JFA52 IVE52 ILI52 IBM52 HRQ52 HHU52 GXY52 GOC52 GEG52 FUK52 FKO52 FAS52 EQW52 EHA52 DXE52 DNI52 DDM52 CTQ52 CJU52 BZY52 BQC52 BGG52 AWK52 AMO52 ACS52">
      <formula1>D56:D56</formula1>
    </dataValidation>
    <dataValidation type="list" errorStyle="information" allowBlank="1" showInputMessage="1" showErrorMessage="1" error="Enter Leading or Lagging" prompt="Leading or Lagging" sqref="JA49 SW49 WVM49 WLQ49 WBU49 VRY49 VIC49 UYG49 UOK49 UEO49 TUS49 TKW49 TBA49 SRE49 SHI49 RXM49 RNQ49 RDU49 QTY49 QKC49 QAG49 PQK49 PGO49 OWS49 OMW49 ODA49 NTE49 NJI49 MZM49 MPQ49 MFU49 LVY49 LMC49 LCG49 KSK49 KIO49 JYS49 JOW49 JFA49 IVE49 ILI49 IBM49 HRQ49 HHU49 GXY49 GOC49 GEG49 FUK49 FKO49 FAS49 EQW49 EHA49 DXE49 DNI49 DDM49 CTQ49 CJU49 BZY49 BQC49 BGG49 AWK49 AMO49 ACS49">
      <formula1>JA57:JA57</formula1>
    </dataValidation>
    <dataValidation type="list" errorStyle="information" allowBlank="1" showInputMessage="1" showErrorMessage="1" error="Enter Leading or Lagging" prompt="Leading or Lagging" sqref="WVM48 WLQ48 WBU48 VRY48 VIC48 UYG48 UOK48 UEO48 TUS48 TKW48 TBA48 SRE48 SHI48 RXM48 RNQ48 RDU48 QTY48 QKC48 QAG48 PQK48 PGO48 OWS48 OMW48 ODA48 NTE48 NJI48 MZM48 MPQ48 MFU48 LVY48 LMC48 LCG48 KSK48 KIO48 JYS48 JOW48 JFA48 IVE48 ILI48 IBM48 HRQ48 HHU48 GXY48 GOC48 GEG48 FUK48 FKO48 FAS48 EQW48 EHA48 DXE48 DNI48 DDM48 CTQ48 CJU48 BZY48 BQC48 BGG48 AWK48 AMO48 ACS48 SW48 JA48 D48">
      <formula1>D53:D54</formula1>
    </dataValidation>
    <dataValidation type="list" errorStyle="information" allowBlank="1" showInputMessage="1" showErrorMessage="1" error="Enter Leading or Lagging" prompt="Leading or Lagging" sqref="WVM50 WLQ50 WBU50 VRY50 VIC50 UYG50 UOK50 UEO50 TUS50 TKW50 TBA50 SRE50 SHI50 RXM50 RNQ50 RDU50 QTY50 QKC50 QAG50 PQK50 PGO50 OWS50 OMW50 ODA50 NTE50 NJI50 MZM50 MPQ50 MFU50 LVY50 LMC50 LCG50 KSK50 KIO50 JYS50 JOW50 JFA50 IVE50 ILI50 IBM50 HRQ50 HHU50 GXY50 GOC50 GEG50 FUK50 FKO50 FAS50 EQW50 EHA50 DXE50 DNI50 DDM50 CTQ50 CJU50 BZY50 BQC50 BGG50 AWK50 AMO50 ACS50 SW50 JA50 D50">
      <formula1>D52:D52</formula1>
    </dataValidation>
    <dataValidation type="list" errorStyle="information" allowBlank="1" showInputMessage="1" showErrorMessage="1" error="Enter Leading or Lagging" prompt="Leading or Lagging" sqref="D53 JA53 SW53 ACS53 AMO53 AWK53 BGG53 BQC53 BZY53 CJU53 CTQ53 DDM53 DNI53 DXE53 EHA53 EQW53 FAS53 FKO53 FUK53 GEG53 GOC53 GXY53 HHU53 HRQ53 IBM53 ILI53 IVE53 JFA53 JOW53 JYS53 KIO53 KSK53 LCG53 LMC53 LVY53 MFU53 MPQ53 MZM53 NJI53 NTE53 ODA53 OMW53 OWS53 PGO53 PQK53 QAG53 QKC53 QTY53 RDU53 RNQ53 RXM53 SHI53 SRE53 TBA53 TKW53 TUS53 UEO53 UOK53 UYG53 VIC53 VRY53 WBU53 WLQ53 WVM53">
      <formula1>D50:D55</formula1>
    </dataValidation>
    <dataValidation type="list" errorStyle="information" allowBlank="1" showInputMessage="1" showErrorMessage="1" error="Enter Leading or Lagging" prompt="Leading or Lagging" sqref="WVM46 D46 JA46 SW46 ACS46 AMO46 AWK46 BGG46 BQC46 BZY46 CJU46 CTQ46 DDM46 DNI46 DXE46 EHA46 EQW46 FAS46 FKO46 FUK46 GEG46 GOC46 GXY46 HHU46 HRQ46 IBM46 ILI46 IVE46 JFA46 JOW46 JYS46 KIO46 KSK46 LCG46 LMC46 LVY46 MFU46 MPQ46 MZM46 NJI46 NTE46 ODA46 OMW46 OWS46 PGO46 PQK46 QAG46 QKC46 QTY46 RDU46 RNQ46 RXM46 SHI46 SRE46 TBA46 TKW46 TUS46 UEO46 UOK46 UYG46 VIC46 VRY46 WBU46 WLQ46">
      <formula1>D48:D55</formula1>
    </dataValidation>
    <dataValidation type="list" errorStyle="information" allowBlank="1" showInputMessage="1" showErrorMessage="1" error="Enter Leading or Lagging" prompt="Leading or Lagging" sqref="WVM55 WLQ55 WBU55 VRY55 VIC55 UYG55 UOK55 UEO55 TUS55 TKW55 TBA55 SRE55 SHI55 RXM55 RNQ55 RDU55 QTY55 QKC55 QAG55 PQK55 PGO55 OWS55 OMW55 ODA55 NTE55 NJI55 MZM55 MPQ55 MFU55 LVY55 LMC55 LCG55 KSK55 KIO55 JYS55 JOW55 JFA55 IVE55 ILI55 IBM55 HRQ55 HHU55 GXY55 GOC55 GEG55 FUK55 FKO55 FAS55 EQW55 EHA55 DXE55 DNI55 DDM55 CTQ55 CJU55 BZY55 BQC55 BGG55 AWK55 AMO55 ACS55 SW55 JA55 D55">
      <formula1>D43:D55</formula1>
    </dataValidation>
    <dataValidation type="list" errorStyle="information" allowBlank="1" showInputMessage="1" showErrorMessage="1" error="Enter Leading or Lagging" prompt="Leading or Lagging" sqref="WVM54 D54 JA54 SW54 ACS54 AMO54 AWK54 BGG54 BQC54 BZY54 CJU54 CTQ54 DDM54 DNI54 DXE54 EHA54 EQW54 FAS54 FKO54 FUK54 GEG54 GOC54 GXY54 HHU54 HRQ54 IBM54 ILI54 IVE54 JFA54 JOW54 JYS54 KIO54 KSK54 LCG54 LMC54 LVY54 MFU54 MPQ54 MZM54 NJI54 NTE54 ODA54 OMW54 OWS54 PGO54 PQK54 QAG54 QKC54 QTY54 RDU54 RNQ54 RXM54 SHI54 SRE54 TBA54 TKW54 TUS54 UEO54 UOK54 UYG54 VIC54 VRY54 WBU54 WLQ54">
      <formula1>D55:D55</formula1>
    </dataValidation>
  </dataValidations>
  <pageMargins left="0.7" right="0.7" top="0.75" bottom="0.75" header="0.3" footer="0.3"/>
  <pageSetup paperSize="9" scale="24" fitToWidth="0" orientation="landscape" r:id="rId1"/>
  <rowBreaks count="1" manualBreakCount="1">
    <brk id="56" max="16383" man="1"/>
  </rowBreaks>
  <colBreaks count="1" manualBreakCount="1">
    <brk id="30" max="1048575" man="1"/>
  </colBreaks>
  <customProperties>
    <customPr name="_pios_id" r:id="rId2"/>
  </customProperties>
  <ignoredErrors>
    <ignoredError sqref="R39" formula="1"/>
  </ignoredErrors>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F204"/>
  <sheetViews>
    <sheetView showGridLines="0" view="pageBreakPreview" topLeftCell="B1" zoomScale="70" zoomScaleNormal="70" zoomScaleSheetLayoutView="70" workbookViewId="0">
      <pane xSplit="2" topLeftCell="D1" activePane="topRight" state="frozen"/>
      <selection activeCell="O23" sqref="O23"/>
      <selection pane="topRight"/>
    </sheetView>
  </sheetViews>
  <sheetFormatPr defaultColWidth="10.33203125" defaultRowHeight="17.399999999999999"/>
  <cols>
    <col min="1" max="2" width="10.33203125" style="452"/>
    <col min="3" max="3" width="62.109375" style="452" customWidth="1"/>
    <col min="4" max="4" width="11.44140625" style="452" customWidth="1"/>
    <col min="5" max="5" width="12.33203125" style="452" customWidth="1"/>
    <col min="6" max="6" width="10.44140625" style="277" bestFit="1" customWidth="1"/>
    <col min="7" max="7" width="4" style="452" customWidth="1"/>
    <col min="8" max="8" width="10.33203125" style="278" hidden="1" customWidth="1"/>
    <col min="9" max="9" width="11.44140625" style="452" hidden="1" customWidth="1"/>
    <col min="10" max="13" width="10.6640625" style="452" hidden="1" customWidth="1"/>
    <col min="14" max="14" width="14.109375" style="452" hidden="1" customWidth="1"/>
    <col min="15" max="15" width="10.33203125" style="452" customWidth="1"/>
    <col min="16" max="16" width="12.33203125" style="452" customWidth="1"/>
    <col min="17" max="21" width="10.109375" style="452" customWidth="1"/>
    <col min="22" max="22" width="11.44140625" style="452" customWidth="1"/>
    <col min="23" max="23" width="10" style="452" customWidth="1"/>
    <col min="24" max="24" width="10.33203125" style="452" hidden="1" customWidth="1"/>
    <col min="25" max="25" width="9.5546875" style="452" hidden="1" customWidth="1"/>
    <col min="26" max="26" width="11" style="452" hidden="1" customWidth="1"/>
    <col min="27" max="27" width="12.109375" style="452" hidden="1" customWidth="1"/>
    <col min="28" max="28" width="10.88671875" style="452" hidden="1" customWidth="1"/>
    <col min="29" max="29" width="101.44140625" style="452" customWidth="1"/>
    <col min="30" max="30" width="113.6640625" style="452" bestFit="1" customWidth="1"/>
    <col min="31" max="31" width="26.33203125" style="452" customWidth="1"/>
    <col min="32" max="32" width="28.88671875" style="452" customWidth="1"/>
    <col min="33" max="16384" width="10.33203125" style="452"/>
  </cols>
  <sheetData>
    <row r="1" spans="2:32" ht="110.25" customHeight="1" thickBot="1">
      <c r="C1" s="914"/>
      <c r="D1" s="911"/>
      <c r="E1" s="1222"/>
      <c r="F1" s="1221"/>
      <c r="G1" s="1222"/>
      <c r="H1" s="1223"/>
      <c r="I1" s="1222"/>
      <c r="J1" s="1222"/>
      <c r="K1" s="1222"/>
      <c r="L1" s="911"/>
      <c r="M1" s="911"/>
      <c r="N1" s="911"/>
      <c r="O1" s="911"/>
      <c r="P1" s="911"/>
      <c r="Q1" s="911"/>
      <c r="R1" s="911"/>
      <c r="S1" s="911"/>
      <c r="T1" s="911"/>
      <c r="U1" s="911"/>
      <c r="V1" s="911"/>
      <c r="W1" s="911"/>
      <c r="X1" s="911"/>
      <c r="Y1" s="911"/>
      <c r="Z1" s="911"/>
      <c r="AA1" s="911"/>
      <c r="AB1" s="911"/>
      <c r="AC1" s="911"/>
      <c r="AD1" s="910"/>
    </row>
    <row r="2" spans="2:32" s="137" customFormat="1" ht="109.5" customHeight="1" thickBot="1">
      <c r="C2" s="909"/>
      <c r="D2" s="908" t="s">
        <v>244</v>
      </c>
      <c r="E2" s="1224"/>
      <c r="F2" s="1224"/>
      <c r="G2" s="1224"/>
      <c r="H2" s="1224"/>
      <c r="I2" s="1224"/>
      <c r="J2" s="1225"/>
      <c r="K2" s="1226"/>
      <c r="L2" s="904"/>
      <c r="M2" s="904"/>
      <c r="N2" s="904"/>
      <c r="O2" s="904"/>
      <c r="P2" s="904"/>
      <c r="Q2" s="904"/>
      <c r="R2" s="905"/>
      <c r="S2" s="904"/>
      <c r="T2" s="904"/>
      <c r="U2" s="904"/>
      <c r="V2" s="904"/>
      <c r="W2" s="904"/>
      <c r="X2" s="904"/>
      <c r="Y2" s="904"/>
      <c r="Z2" s="904"/>
      <c r="AA2" s="903"/>
      <c r="AB2" s="902"/>
      <c r="AC2" s="901"/>
      <c r="AD2" s="900"/>
    </row>
    <row r="3" spans="2:32" s="138" customFormat="1" ht="34.5" customHeight="1" thickBot="1">
      <c r="C3" s="899" t="s">
        <v>76</v>
      </c>
      <c r="D3" s="898"/>
      <c r="E3" s="897" t="s">
        <v>1</v>
      </c>
      <c r="F3" s="897" t="s">
        <v>2</v>
      </c>
      <c r="G3" s="950"/>
      <c r="H3" s="895" t="s">
        <v>125</v>
      </c>
      <c r="I3" s="891" t="s">
        <v>126</v>
      </c>
      <c r="J3" s="893" t="s">
        <v>127</v>
      </c>
      <c r="K3" s="893" t="s">
        <v>128</v>
      </c>
      <c r="L3" s="893" t="s">
        <v>129</v>
      </c>
      <c r="M3" s="893" t="s">
        <v>204</v>
      </c>
      <c r="N3" s="893" t="s">
        <v>369</v>
      </c>
      <c r="O3" s="894" t="s">
        <v>370</v>
      </c>
      <c r="P3" s="893" t="s">
        <v>371</v>
      </c>
      <c r="Q3" s="892" t="s">
        <v>3</v>
      </c>
      <c r="R3" s="891" t="s">
        <v>4</v>
      </c>
      <c r="S3" s="891" t="s">
        <v>5</v>
      </c>
      <c r="T3" s="891" t="s">
        <v>6</v>
      </c>
      <c r="U3" s="891" t="s">
        <v>7</v>
      </c>
      <c r="V3" s="891" t="s">
        <v>8</v>
      </c>
      <c r="W3" s="891" t="s">
        <v>9</v>
      </c>
      <c r="X3" s="891" t="s">
        <v>10</v>
      </c>
      <c r="Y3" s="891" t="s">
        <v>11</v>
      </c>
      <c r="Z3" s="891" t="s">
        <v>12</v>
      </c>
      <c r="AA3" s="891" t="s">
        <v>13</v>
      </c>
      <c r="AB3" s="890" t="s">
        <v>14</v>
      </c>
      <c r="AC3" s="890" t="s">
        <v>130</v>
      </c>
      <c r="AD3" s="889" t="s">
        <v>131</v>
      </c>
    </row>
    <row r="4" spans="2:32" s="146" customFormat="1" ht="31.5" customHeight="1" thickBot="1">
      <c r="C4" s="139" t="s">
        <v>78</v>
      </c>
      <c r="D4" s="140"/>
      <c r="E4" s="141" t="s">
        <v>16</v>
      </c>
      <c r="F4" s="142" t="s">
        <v>16</v>
      </c>
      <c r="G4" s="143" t="s">
        <v>16</v>
      </c>
      <c r="H4" s="144"/>
      <c r="I4" s="144"/>
      <c r="J4" s="144"/>
      <c r="K4" s="144"/>
      <c r="L4" s="144"/>
      <c r="M4" s="144"/>
      <c r="N4" s="144"/>
      <c r="O4" s="144"/>
      <c r="P4" s="144"/>
      <c r="Q4" s="144"/>
      <c r="R4" s="144"/>
      <c r="S4" s="144"/>
      <c r="T4" s="144"/>
      <c r="U4" s="144"/>
      <c r="V4" s="144"/>
      <c r="W4" s="144"/>
      <c r="X4" s="144"/>
      <c r="Y4" s="144"/>
      <c r="Z4" s="144"/>
      <c r="AA4" s="144"/>
      <c r="AB4" s="143"/>
      <c r="AC4" s="143"/>
      <c r="AD4" s="145"/>
    </row>
    <row r="5" spans="2:32" s="10" customFormat="1" ht="31.5" customHeight="1">
      <c r="C5" s="147" t="s">
        <v>17</v>
      </c>
      <c r="D5" s="125" t="s">
        <v>120</v>
      </c>
      <c r="E5" s="829" t="s">
        <v>18</v>
      </c>
      <c r="F5" s="829" t="s">
        <v>19</v>
      </c>
      <c r="G5" s="829" t="s">
        <v>20</v>
      </c>
      <c r="H5" s="150"/>
      <c r="I5" s="150">
        <v>1.83</v>
      </c>
      <c r="J5" s="150">
        <v>0.7</v>
      </c>
      <c r="K5" s="151">
        <v>0</v>
      </c>
      <c r="L5" s="151">
        <v>0</v>
      </c>
      <c r="M5" s="151">
        <v>0</v>
      </c>
      <c r="N5" s="888">
        <v>1.2</v>
      </c>
      <c r="O5" s="383">
        <v>0</v>
      </c>
      <c r="P5" s="384">
        <v>0</v>
      </c>
      <c r="Q5" s="484">
        <v>0</v>
      </c>
      <c r="R5" s="484">
        <v>0</v>
      </c>
      <c r="S5" s="484">
        <v>0</v>
      </c>
      <c r="T5" s="484">
        <v>0</v>
      </c>
      <c r="U5" s="484">
        <v>0</v>
      </c>
      <c r="V5" s="484">
        <v>0</v>
      </c>
      <c r="W5" s="484">
        <v>0</v>
      </c>
      <c r="X5" s="484"/>
      <c r="Y5" s="484"/>
      <c r="Z5" s="484"/>
      <c r="AA5" s="484"/>
      <c r="AB5" s="484"/>
      <c r="AC5" s="1530"/>
      <c r="AD5" s="1531"/>
      <c r="AE5" s="155"/>
      <c r="AF5" s="156"/>
    </row>
    <row r="6" spans="2:32" s="10" customFormat="1" ht="31.5" customHeight="1">
      <c r="C6" s="23" t="s">
        <v>21</v>
      </c>
      <c r="D6" s="126" t="s">
        <v>120</v>
      </c>
      <c r="E6" s="801" t="s">
        <v>79</v>
      </c>
      <c r="F6" s="801" t="s">
        <v>19</v>
      </c>
      <c r="G6" s="801" t="s">
        <v>20</v>
      </c>
      <c r="H6" s="158"/>
      <c r="I6" s="158">
        <v>1.22</v>
      </c>
      <c r="J6" s="158">
        <v>0</v>
      </c>
      <c r="K6" s="159">
        <v>0.6</v>
      </c>
      <c r="L6" s="159">
        <v>0</v>
      </c>
      <c r="M6" s="159">
        <v>2.5099999999999998</v>
      </c>
      <c r="N6" s="883">
        <v>1.2</v>
      </c>
      <c r="O6" s="484">
        <v>0</v>
      </c>
      <c r="P6" s="850">
        <v>0</v>
      </c>
      <c r="Q6" s="484">
        <v>0</v>
      </c>
      <c r="R6" s="484">
        <v>0</v>
      </c>
      <c r="S6" s="484">
        <v>0</v>
      </c>
      <c r="T6" s="484">
        <v>0</v>
      </c>
      <c r="U6" s="484">
        <v>0</v>
      </c>
      <c r="V6" s="484">
        <v>0</v>
      </c>
      <c r="W6" s="484">
        <v>0</v>
      </c>
      <c r="X6" s="484"/>
      <c r="Y6" s="484"/>
      <c r="Z6" s="484"/>
      <c r="AA6" s="484"/>
      <c r="AB6" s="484"/>
      <c r="AC6" s="1530"/>
      <c r="AD6" s="1532"/>
      <c r="AE6" s="161"/>
      <c r="AF6" s="156"/>
    </row>
    <row r="7" spans="2:32" s="10" customFormat="1" ht="31.5" customHeight="1">
      <c r="C7" s="23" t="s">
        <v>22</v>
      </c>
      <c r="D7" s="126" t="s">
        <v>121</v>
      </c>
      <c r="E7" s="801" t="s">
        <v>23</v>
      </c>
      <c r="F7" s="801" t="s">
        <v>19</v>
      </c>
      <c r="G7" s="801" t="s">
        <v>20</v>
      </c>
      <c r="H7" s="158"/>
      <c r="I7" s="158">
        <v>2.4300000000000002</v>
      </c>
      <c r="J7" s="158">
        <v>2.44</v>
      </c>
      <c r="K7" s="372">
        <v>2.1</v>
      </c>
      <c r="L7" s="372">
        <v>2.44</v>
      </c>
      <c r="M7" s="372">
        <v>2.09</v>
      </c>
      <c r="N7" s="886">
        <v>1.73</v>
      </c>
      <c r="O7" s="1902">
        <v>1.65</v>
      </c>
      <c r="P7" s="484">
        <v>2.2000000000000002</v>
      </c>
      <c r="Q7" s="484">
        <v>2.21</v>
      </c>
      <c r="R7" s="484">
        <v>1.58</v>
      </c>
      <c r="S7" s="484">
        <v>1.7</v>
      </c>
      <c r="T7" s="484">
        <v>2.98</v>
      </c>
      <c r="U7" s="484">
        <v>2.16</v>
      </c>
      <c r="V7" s="484">
        <v>2.35</v>
      </c>
      <c r="W7" s="484">
        <v>2.33</v>
      </c>
      <c r="X7" s="484"/>
      <c r="Y7" s="484"/>
      <c r="Z7" s="484"/>
      <c r="AA7" s="484"/>
      <c r="AB7" s="484"/>
      <c r="AC7" s="1533" t="s">
        <v>452</v>
      </c>
      <c r="AD7" s="1532"/>
      <c r="AE7" s="155"/>
    </row>
    <row r="8" spans="2:32" s="10" customFormat="1" ht="31.5" customHeight="1">
      <c r="C8" s="23" t="s">
        <v>203</v>
      </c>
      <c r="D8" s="126" t="s">
        <v>121</v>
      </c>
      <c r="E8" s="801" t="s">
        <v>202</v>
      </c>
      <c r="F8" s="801" t="s">
        <v>19</v>
      </c>
      <c r="G8" s="801" t="s">
        <v>20</v>
      </c>
      <c r="H8" s="158"/>
      <c r="I8" s="158">
        <v>3.45</v>
      </c>
      <c r="J8" s="158">
        <v>4.34</v>
      </c>
      <c r="K8" s="372">
        <v>2.73</v>
      </c>
      <c r="L8" s="372">
        <v>2.83</v>
      </c>
      <c r="M8" s="372">
        <v>2.42</v>
      </c>
      <c r="N8" s="790">
        <v>1.96</v>
      </c>
      <c r="O8" s="1346">
        <v>1.86</v>
      </c>
      <c r="P8" s="484">
        <v>1.77</v>
      </c>
      <c r="Q8" s="484">
        <v>2.78</v>
      </c>
      <c r="R8" s="484">
        <v>1.59</v>
      </c>
      <c r="S8" s="484">
        <v>1.4</v>
      </c>
      <c r="T8" s="484">
        <v>1.92</v>
      </c>
      <c r="U8" s="484">
        <v>1.89</v>
      </c>
      <c r="V8" s="484">
        <v>1.55</v>
      </c>
      <c r="W8" s="484">
        <v>1.37</v>
      </c>
      <c r="X8" s="484"/>
      <c r="Y8" s="484"/>
      <c r="Z8" s="484"/>
      <c r="AA8" s="484"/>
      <c r="AB8" s="484"/>
      <c r="AC8" s="1533"/>
      <c r="AD8" s="1534"/>
      <c r="AE8" s="167"/>
    </row>
    <row r="9" spans="2:32" s="10" customFormat="1" ht="31.5" customHeight="1">
      <c r="B9" s="167">
        <f>O9/12</f>
        <v>0.83333333333333337</v>
      </c>
      <c r="C9" s="23" t="s">
        <v>80</v>
      </c>
      <c r="D9" s="126" t="s">
        <v>121</v>
      </c>
      <c r="E9" s="801" t="s">
        <v>25</v>
      </c>
      <c r="F9" s="801" t="s">
        <v>19</v>
      </c>
      <c r="G9" s="801" t="s">
        <v>27</v>
      </c>
      <c r="H9" s="931"/>
      <c r="I9" s="931"/>
      <c r="J9" s="931"/>
      <c r="K9" s="930"/>
      <c r="L9" s="930"/>
      <c r="M9" s="926">
        <v>9.4</v>
      </c>
      <c r="N9" s="883">
        <v>14.46</v>
      </c>
      <c r="O9" s="484">
        <v>10</v>
      </c>
      <c r="P9" s="850">
        <v>11.88</v>
      </c>
      <c r="Q9" s="484">
        <v>0.62</v>
      </c>
      <c r="R9" s="484">
        <v>0.96000000000000008</v>
      </c>
      <c r="S9" s="484">
        <v>0.87000000000000011</v>
      </c>
      <c r="T9" s="484">
        <v>1.9900000000000002</v>
      </c>
      <c r="U9" s="484">
        <v>2.2999999999999998</v>
      </c>
      <c r="V9" s="484">
        <v>1.9900000000000002</v>
      </c>
      <c r="W9" s="484">
        <v>3.1500000000000004</v>
      </c>
      <c r="X9" s="484"/>
      <c r="Y9" s="484"/>
      <c r="Z9" s="484"/>
      <c r="AA9" s="484"/>
      <c r="AB9" s="484"/>
      <c r="AC9" s="1535"/>
      <c r="AD9" s="1534"/>
    </row>
    <row r="10" spans="2:32" s="10" customFormat="1" ht="31.5" customHeight="1">
      <c r="C10" s="23" t="s">
        <v>419</v>
      </c>
      <c r="D10" s="126" t="s">
        <v>120</v>
      </c>
      <c r="E10" s="801" t="s">
        <v>142</v>
      </c>
      <c r="F10" s="801" t="s">
        <v>19</v>
      </c>
      <c r="G10" s="801" t="s">
        <v>20</v>
      </c>
      <c r="H10" s="929"/>
      <c r="I10" s="929">
        <v>7.0000000000000007E-2</v>
      </c>
      <c r="J10" s="929">
        <v>0.14000000000000001</v>
      </c>
      <c r="K10" s="928">
        <v>7.2999999999999995E-2</v>
      </c>
      <c r="L10" s="927">
        <v>7.5999999999999998E-2</v>
      </c>
      <c r="M10" s="926">
        <v>182.11</v>
      </c>
      <c r="N10" s="925">
        <v>1592</v>
      </c>
      <c r="O10" s="1876">
        <v>1115</v>
      </c>
      <c r="P10" s="1915">
        <v>536.96</v>
      </c>
      <c r="Q10" s="1142">
        <v>39.92</v>
      </c>
      <c r="R10" s="1142">
        <v>111.92</v>
      </c>
      <c r="S10" s="1142">
        <v>281.74</v>
      </c>
      <c r="T10" s="1142">
        <v>553.20000000000005</v>
      </c>
      <c r="U10" s="1142">
        <v>409.61</v>
      </c>
      <c r="V10" s="1142">
        <v>467.4</v>
      </c>
      <c r="W10" s="1142">
        <v>536.96</v>
      </c>
      <c r="X10" s="2241"/>
      <c r="Y10" s="2241"/>
      <c r="Z10" s="2241"/>
      <c r="AA10" s="2241"/>
      <c r="AB10" s="2241"/>
      <c r="AC10" s="563"/>
      <c r="AD10" s="1532"/>
    </row>
    <row r="11" spans="2:32" s="10" customFormat="1" ht="31.5" customHeight="1" thickBot="1">
      <c r="C11" s="172" t="s">
        <v>280</v>
      </c>
      <c r="D11" s="127" t="s">
        <v>120</v>
      </c>
      <c r="E11" s="1220" t="s">
        <v>326</v>
      </c>
      <c r="F11" s="859" t="s">
        <v>19</v>
      </c>
      <c r="G11" s="859" t="s">
        <v>20</v>
      </c>
      <c r="H11" s="175"/>
      <c r="I11" s="1230"/>
      <c r="J11" s="1230"/>
      <c r="K11" s="1227"/>
      <c r="L11" s="1227"/>
      <c r="M11" s="1227">
        <v>200</v>
      </c>
      <c r="N11" s="1228">
        <v>166</v>
      </c>
      <c r="O11" s="1228">
        <v>154</v>
      </c>
      <c r="P11" s="1916">
        <v>183</v>
      </c>
      <c r="Q11" s="1142">
        <v>97</v>
      </c>
      <c r="R11" s="1142">
        <v>180</v>
      </c>
      <c r="S11" s="1142">
        <v>181</v>
      </c>
      <c r="T11" s="1142">
        <v>193</v>
      </c>
      <c r="U11" s="1137">
        <v>185</v>
      </c>
      <c r="V11" s="1137" t="s">
        <v>50</v>
      </c>
      <c r="W11" s="1137" t="s">
        <v>50</v>
      </c>
      <c r="X11" s="2241"/>
      <c r="Y11" s="2241"/>
      <c r="Z11" s="2241"/>
      <c r="AA11" s="2241"/>
      <c r="AB11" s="2241"/>
      <c r="AC11" s="1533" t="s">
        <v>453</v>
      </c>
      <c r="AD11" s="1536"/>
    </row>
    <row r="12" spans="2:32" s="184" customFormat="1" ht="31.5" customHeight="1" thickBot="1">
      <c r="C12" s="180" t="s">
        <v>82</v>
      </c>
      <c r="D12" s="1619"/>
      <c r="E12" s="1620" t="s">
        <v>16</v>
      </c>
      <c r="F12" s="1620" t="s">
        <v>16</v>
      </c>
      <c r="G12" s="1620" t="s">
        <v>16</v>
      </c>
      <c r="H12" s="182"/>
      <c r="I12" s="182"/>
      <c r="J12" s="182"/>
      <c r="K12" s="182"/>
      <c r="L12" s="182"/>
      <c r="M12" s="182"/>
      <c r="N12" s="182"/>
      <c r="O12" s="878"/>
      <c r="P12" s="878"/>
      <c r="Q12" s="2816"/>
      <c r="R12" s="2816"/>
      <c r="S12" s="878"/>
      <c r="T12" s="2816"/>
      <c r="U12" s="878"/>
      <c r="V12" s="878"/>
      <c r="W12" s="878"/>
      <c r="X12" s="878"/>
      <c r="Y12" s="878"/>
      <c r="Z12" s="878"/>
      <c r="AA12" s="878"/>
      <c r="AB12" s="878"/>
      <c r="AC12" s="1537"/>
      <c r="AD12" s="1581"/>
    </row>
    <row r="13" spans="2:32" s="10" customFormat="1" ht="31.5" customHeight="1" thickBot="1">
      <c r="C13" s="22" t="s">
        <v>377</v>
      </c>
      <c r="D13" s="1615" t="s">
        <v>121</v>
      </c>
      <c r="E13" s="1601" t="s">
        <v>26</v>
      </c>
      <c r="F13" s="805" t="s">
        <v>30</v>
      </c>
      <c r="G13" s="805" t="s">
        <v>20</v>
      </c>
      <c r="H13" s="1354"/>
      <c r="I13" s="1354"/>
      <c r="J13" s="1354"/>
      <c r="K13" s="1354"/>
      <c r="L13" s="1399"/>
      <c r="M13" s="2741"/>
      <c r="N13" s="917">
        <v>3.27E-2</v>
      </c>
      <c r="O13" s="469">
        <v>0.06</v>
      </c>
      <c r="P13" s="469">
        <v>6.4000000000000001E-2</v>
      </c>
      <c r="Q13" s="1454">
        <v>3.5999999999999997E-2</v>
      </c>
      <c r="R13" s="1454">
        <v>5.0200000000000002E-2</v>
      </c>
      <c r="S13" s="1454">
        <v>5.2999999999999999E-2</v>
      </c>
      <c r="T13" s="1454">
        <v>4.87E-2</v>
      </c>
      <c r="U13" s="1454">
        <v>0.10440000000000001</v>
      </c>
      <c r="V13" s="1454">
        <v>8.9800000000000005E-2</v>
      </c>
      <c r="W13" s="1454">
        <v>6.7100000000000007E-2</v>
      </c>
      <c r="X13" s="469"/>
      <c r="Y13" s="469"/>
      <c r="Z13" s="469"/>
      <c r="AA13" s="469"/>
      <c r="AB13" s="469"/>
      <c r="AC13" s="1535" t="s">
        <v>555</v>
      </c>
      <c r="AD13" s="1549"/>
    </row>
    <row r="14" spans="2:32" s="10" customFormat="1" ht="31.5" customHeight="1" thickBot="1">
      <c r="C14" s="22" t="s">
        <v>378</v>
      </c>
      <c r="D14" s="1349"/>
      <c r="E14" s="1350"/>
      <c r="F14" s="829"/>
      <c r="G14" s="1351"/>
      <c r="H14" s="1399"/>
      <c r="I14" s="1399"/>
      <c r="J14" s="1399"/>
      <c r="K14" s="2741"/>
      <c r="L14" s="2769"/>
      <c r="M14" s="2809"/>
      <c r="N14" s="373"/>
      <c r="O14" s="469">
        <v>2.0506666666666666E-2</v>
      </c>
      <c r="P14" s="469">
        <v>1.4E-2</v>
      </c>
      <c r="Q14" s="1454">
        <v>2.5100000000000001E-2</v>
      </c>
      <c r="R14" s="1454">
        <v>2.35E-2</v>
      </c>
      <c r="S14" s="1454">
        <v>2.8299999999999999E-2</v>
      </c>
      <c r="T14" s="1454">
        <v>5.0000000000000001E-3</v>
      </c>
      <c r="U14" s="1454">
        <v>5.0000000000000001E-3</v>
      </c>
      <c r="V14" s="1454">
        <v>2E-3</v>
      </c>
      <c r="W14" s="1454">
        <v>7.7999999999999996E-3</v>
      </c>
      <c r="X14" s="469"/>
      <c r="Y14" s="469"/>
      <c r="Z14" s="469"/>
      <c r="AA14" s="469"/>
      <c r="AB14" s="469"/>
      <c r="AC14" s="1535"/>
      <c r="AD14" s="1539"/>
    </row>
    <row r="15" spans="2:32" s="862" customFormat="1" ht="31.5" customHeight="1">
      <c r="C15" s="873" t="s">
        <v>52</v>
      </c>
      <c r="D15" s="872" t="s">
        <v>121</v>
      </c>
      <c r="E15" s="871" t="s">
        <v>26</v>
      </c>
      <c r="F15" s="870" t="s">
        <v>30</v>
      </c>
      <c r="G15" s="869" t="s">
        <v>20</v>
      </c>
      <c r="H15" s="924"/>
      <c r="I15" s="923"/>
      <c r="J15" s="923">
        <v>1.0999999999999999E-2</v>
      </c>
      <c r="K15" s="2742">
        <v>8.8000000000000005E-3</v>
      </c>
      <c r="L15" s="2770">
        <v>4.1000000000000003E-3</v>
      </c>
      <c r="M15" s="2807">
        <v>2.3E-3</v>
      </c>
      <c r="N15" s="2001">
        <v>3.0999999999999999E-3</v>
      </c>
      <c r="O15" s="2001">
        <v>2E-3</v>
      </c>
      <c r="P15" s="1271">
        <v>2.6666666666666666E-3</v>
      </c>
      <c r="Q15" s="2001">
        <v>3.7000000000000002E-3</v>
      </c>
      <c r="R15" s="2001">
        <v>1.5E-3</v>
      </c>
      <c r="S15" s="2001">
        <v>1.6000000000000001E-3</v>
      </c>
      <c r="T15" s="2001">
        <v>3.3E-3</v>
      </c>
      <c r="U15" s="2001">
        <v>2.5000000000000001E-3</v>
      </c>
      <c r="V15" s="2001">
        <v>3.3999999999999998E-3</v>
      </c>
      <c r="W15" s="2001">
        <v>3.0000000000000001E-3</v>
      </c>
      <c r="X15" s="464"/>
      <c r="Y15" s="464"/>
      <c r="Z15" s="464"/>
      <c r="AA15" s="2824"/>
      <c r="AB15" s="2825"/>
      <c r="AC15" s="1535"/>
      <c r="AD15" s="1540"/>
    </row>
    <row r="16" spans="2:32" s="10" customFormat="1" ht="31.5" customHeight="1">
      <c r="C16" s="23" t="s">
        <v>200</v>
      </c>
      <c r="D16" s="861" t="s">
        <v>120</v>
      </c>
      <c r="E16" s="801" t="s">
        <v>26</v>
      </c>
      <c r="F16" s="801" t="s">
        <v>30</v>
      </c>
      <c r="G16" s="801" t="s">
        <v>20</v>
      </c>
      <c r="H16" s="190"/>
      <c r="I16" s="190">
        <v>0.32</v>
      </c>
      <c r="J16" s="190">
        <v>0.25</v>
      </c>
      <c r="K16" s="2743">
        <v>0.31</v>
      </c>
      <c r="L16" s="2771">
        <v>0.32</v>
      </c>
      <c r="M16" s="2743">
        <v>0.3</v>
      </c>
      <c r="N16" s="469">
        <v>0.28499999999999998</v>
      </c>
      <c r="O16" s="241">
        <v>0.25</v>
      </c>
      <c r="P16" s="241">
        <v>0.26</v>
      </c>
      <c r="Q16" s="462">
        <v>0.255</v>
      </c>
      <c r="R16" s="462">
        <v>0.26</v>
      </c>
      <c r="S16" s="462">
        <v>0.27</v>
      </c>
      <c r="T16" s="462">
        <v>0.252</v>
      </c>
      <c r="U16" s="462">
        <v>0.221</v>
      </c>
      <c r="V16" s="462">
        <v>0.2667844522968198</v>
      </c>
      <c r="W16" s="462">
        <v>0.28089999999999998</v>
      </c>
      <c r="X16" s="469"/>
      <c r="Y16" s="469"/>
      <c r="Z16" s="469"/>
      <c r="AA16" s="469"/>
      <c r="AB16" s="469"/>
      <c r="AC16" s="1535"/>
      <c r="AD16" s="1534"/>
    </row>
    <row r="17" spans="3:30" s="10" customFormat="1" ht="31.5" customHeight="1" thickBot="1">
      <c r="C17" s="172" t="s">
        <v>199</v>
      </c>
      <c r="D17" s="860" t="s">
        <v>120</v>
      </c>
      <c r="E17" s="859" t="s">
        <v>26</v>
      </c>
      <c r="F17" s="859" t="s">
        <v>30</v>
      </c>
      <c r="G17" s="859" t="s">
        <v>27</v>
      </c>
      <c r="H17" s="190"/>
      <c r="I17" s="190"/>
      <c r="J17" s="190"/>
      <c r="K17" s="2743"/>
      <c r="L17" s="2772"/>
      <c r="M17" s="2808"/>
      <c r="N17" s="858" t="s">
        <v>50</v>
      </c>
      <c r="O17" s="464" t="s">
        <v>374</v>
      </c>
      <c r="P17" s="469"/>
      <c r="Q17" s="1266"/>
      <c r="R17" s="1266"/>
      <c r="S17" s="469"/>
      <c r="T17" s="469"/>
      <c r="U17" s="469"/>
      <c r="V17" s="469"/>
      <c r="W17" s="469"/>
      <c r="X17" s="469"/>
      <c r="Y17" s="469"/>
      <c r="Z17" s="469"/>
      <c r="AA17" s="469"/>
      <c r="AB17" s="469"/>
      <c r="AC17" s="563"/>
      <c r="AD17" s="611"/>
    </row>
    <row r="18" spans="3:30" s="146" customFormat="1" ht="31.5" customHeight="1" thickBot="1">
      <c r="C18" s="856" t="s">
        <v>32</v>
      </c>
      <c r="D18" s="855"/>
      <c r="E18" s="854" t="s">
        <v>16</v>
      </c>
      <c r="F18" s="854" t="s">
        <v>16</v>
      </c>
      <c r="G18" s="854" t="s">
        <v>16</v>
      </c>
      <c r="H18" s="853"/>
      <c r="I18" s="853"/>
      <c r="J18" s="853"/>
      <c r="K18" s="853"/>
      <c r="L18" s="853"/>
      <c r="M18" s="853"/>
      <c r="N18" s="853"/>
      <c r="O18" s="853"/>
      <c r="P18" s="853"/>
      <c r="Q18" s="853"/>
      <c r="R18" s="853"/>
      <c r="S18" s="853"/>
      <c r="T18" s="853"/>
      <c r="U18" s="853"/>
      <c r="V18" s="853"/>
      <c r="W18" s="853"/>
      <c r="X18" s="853"/>
      <c r="Y18" s="853"/>
      <c r="Z18" s="853"/>
      <c r="AA18" s="853"/>
      <c r="AB18" s="853"/>
      <c r="AC18" s="1541"/>
      <c r="AD18" s="1542"/>
    </row>
    <row r="19" spans="3:30" ht="31.5" customHeight="1">
      <c r="C19" s="23" t="s">
        <v>400</v>
      </c>
      <c r="D19" s="131" t="s">
        <v>120</v>
      </c>
      <c r="E19" s="796" t="s">
        <v>25</v>
      </c>
      <c r="F19" s="797" t="s">
        <v>33</v>
      </c>
      <c r="G19" s="796" t="s">
        <v>20</v>
      </c>
      <c r="H19" s="200"/>
      <c r="I19" s="200">
        <v>0</v>
      </c>
      <c r="J19" s="374">
        <v>0</v>
      </c>
      <c r="K19" s="201">
        <v>0.01</v>
      </c>
      <c r="L19" s="202">
        <v>0</v>
      </c>
      <c r="M19" s="202">
        <v>0</v>
      </c>
      <c r="N19" s="239">
        <v>3</v>
      </c>
      <c r="O19" s="239">
        <v>0</v>
      </c>
      <c r="P19" s="239">
        <v>1</v>
      </c>
      <c r="Q19" s="239">
        <v>0</v>
      </c>
      <c r="R19" s="239">
        <v>0</v>
      </c>
      <c r="S19" s="239">
        <v>0</v>
      </c>
      <c r="T19" s="239">
        <v>0</v>
      </c>
      <c r="U19" s="239">
        <v>0</v>
      </c>
      <c r="V19" s="2000">
        <v>0</v>
      </c>
      <c r="W19" s="2000">
        <v>1</v>
      </c>
      <c r="X19" s="239"/>
      <c r="Y19" s="239"/>
      <c r="Z19" s="239"/>
      <c r="AA19" s="239"/>
      <c r="AB19" s="203"/>
      <c r="AC19" s="1543" t="s">
        <v>454</v>
      </c>
      <c r="AD19" s="610" t="s">
        <v>455</v>
      </c>
    </row>
    <row r="20" spans="3:30" ht="31.5" customHeight="1">
      <c r="C20" s="23" t="s">
        <v>401</v>
      </c>
      <c r="D20" s="132" t="s">
        <v>120</v>
      </c>
      <c r="E20" s="794" t="s">
        <v>26</v>
      </c>
      <c r="F20" s="795" t="s">
        <v>33</v>
      </c>
      <c r="G20" s="794" t="s">
        <v>27</v>
      </c>
      <c r="H20" s="921"/>
      <c r="I20" s="921"/>
      <c r="J20" s="921"/>
      <c r="K20" s="921"/>
      <c r="L20" s="921"/>
      <c r="M20" s="921">
        <v>0.99399999999999999</v>
      </c>
      <c r="N20" s="206">
        <v>0.99650000000000005</v>
      </c>
      <c r="O20" s="210">
        <v>0.9</v>
      </c>
      <c r="P20" s="723">
        <v>0.84499999999999997</v>
      </c>
      <c r="Q20" s="723">
        <v>0.95250000000000001</v>
      </c>
      <c r="R20" s="723">
        <v>0.95960000000000001</v>
      </c>
      <c r="S20" s="723">
        <v>0.95950000000000002</v>
      </c>
      <c r="T20" s="723">
        <v>0.95920000000000005</v>
      </c>
      <c r="U20" s="723">
        <v>0.82250000000000001</v>
      </c>
      <c r="V20" s="2001">
        <v>0.69179999999999997</v>
      </c>
      <c r="W20" s="2001">
        <v>0.57189999999999996</v>
      </c>
      <c r="X20" s="723"/>
      <c r="Y20" s="723"/>
      <c r="Z20" s="723"/>
      <c r="AA20" s="723"/>
      <c r="AB20" s="723"/>
      <c r="AC20" s="1545" t="s">
        <v>556</v>
      </c>
      <c r="AD20" s="1532"/>
    </row>
    <row r="21" spans="3:30" ht="31.5" customHeight="1">
      <c r="C21" s="23" t="s">
        <v>197</v>
      </c>
      <c r="D21" s="132" t="s">
        <v>121</v>
      </c>
      <c r="E21" s="794" t="s">
        <v>25</v>
      </c>
      <c r="F21" s="795" t="s">
        <v>33</v>
      </c>
      <c r="G21" s="794" t="s">
        <v>20</v>
      </c>
      <c r="H21" s="207"/>
      <c r="I21" s="207">
        <v>5</v>
      </c>
      <c r="J21" s="207">
        <v>0</v>
      </c>
      <c r="K21" s="162">
        <v>1</v>
      </c>
      <c r="L21" s="162">
        <v>0</v>
      </c>
      <c r="M21" s="162">
        <v>0</v>
      </c>
      <c r="N21" s="850">
        <v>0</v>
      </c>
      <c r="O21" s="209">
        <v>0</v>
      </c>
      <c r="P21" s="209">
        <v>0</v>
      </c>
      <c r="Q21" s="209">
        <v>0</v>
      </c>
      <c r="R21" s="209">
        <v>0</v>
      </c>
      <c r="S21" s="209">
        <v>0</v>
      </c>
      <c r="T21" s="209">
        <v>0</v>
      </c>
      <c r="U21" s="209">
        <v>0</v>
      </c>
      <c r="V21" s="2002">
        <v>0</v>
      </c>
      <c r="W21" s="2002">
        <v>0</v>
      </c>
      <c r="X21" s="209"/>
      <c r="Y21" s="209"/>
      <c r="Z21" s="209"/>
      <c r="AA21" s="209"/>
      <c r="AB21" s="850"/>
      <c r="AC21" s="1544"/>
      <c r="AD21" s="1532"/>
    </row>
    <row r="22" spans="3:30" ht="31.5" customHeight="1">
      <c r="C22" s="23" t="s">
        <v>84</v>
      </c>
      <c r="D22" s="132" t="s">
        <v>121</v>
      </c>
      <c r="E22" s="794" t="s">
        <v>26</v>
      </c>
      <c r="F22" s="795" t="s">
        <v>33</v>
      </c>
      <c r="G22" s="794" t="s">
        <v>27</v>
      </c>
      <c r="H22" s="921"/>
      <c r="I22" s="921">
        <v>0.999</v>
      </c>
      <c r="J22" s="921">
        <v>0.99739999999999995</v>
      </c>
      <c r="K22" s="921">
        <v>0.96699999999999997</v>
      </c>
      <c r="L22" s="921">
        <v>0.99199999999999999</v>
      </c>
      <c r="M22" s="921">
        <v>0.996</v>
      </c>
      <c r="N22" s="206">
        <v>0.99870000000000003</v>
      </c>
      <c r="O22" s="210">
        <v>0.99</v>
      </c>
      <c r="P22" s="723">
        <v>0.98599999999999999</v>
      </c>
      <c r="Q22" s="723">
        <v>0.98599999999999999</v>
      </c>
      <c r="R22" s="723">
        <v>0.998</v>
      </c>
      <c r="S22" s="723">
        <v>0.97499999999999998</v>
      </c>
      <c r="T22" s="723">
        <v>0.995</v>
      </c>
      <c r="U22" s="723">
        <v>0.90100000000000002</v>
      </c>
      <c r="V22" s="2001">
        <v>0.998</v>
      </c>
      <c r="W22" s="2001">
        <v>0.98</v>
      </c>
      <c r="X22" s="723"/>
      <c r="Y22" s="723"/>
      <c r="Z22" s="723"/>
      <c r="AA22" s="723"/>
      <c r="AB22" s="456"/>
      <c r="AC22" s="1545" t="s">
        <v>456</v>
      </c>
      <c r="AD22" s="1532" t="s">
        <v>457</v>
      </c>
    </row>
    <row r="23" spans="3:30" ht="31.5" customHeight="1">
      <c r="C23" s="23" t="s">
        <v>61</v>
      </c>
      <c r="D23" s="132" t="s">
        <v>121</v>
      </c>
      <c r="E23" s="794" t="s">
        <v>25</v>
      </c>
      <c r="F23" s="795" t="s">
        <v>33</v>
      </c>
      <c r="G23" s="794" t="s">
        <v>20</v>
      </c>
      <c r="H23" s="212"/>
      <c r="I23" s="212">
        <v>0</v>
      </c>
      <c r="J23" s="212">
        <v>0</v>
      </c>
      <c r="K23" s="162">
        <v>5</v>
      </c>
      <c r="L23" s="162">
        <v>0</v>
      </c>
      <c r="M23" s="162">
        <v>0</v>
      </c>
      <c r="N23" s="467">
        <v>0</v>
      </c>
      <c r="O23" s="466">
        <v>0</v>
      </c>
      <c r="P23" s="466">
        <v>0</v>
      </c>
      <c r="Q23" s="466">
        <v>0</v>
      </c>
      <c r="R23" s="466">
        <v>0</v>
      </c>
      <c r="S23" s="466">
        <v>0</v>
      </c>
      <c r="T23" s="466">
        <v>0</v>
      </c>
      <c r="U23" s="466">
        <v>0</v>
      </c>
      <c r="V23" s="2003">
        <v>0</v>
      </c>
      <c r="W23" s="2003">
        <v>0</v>
      </c>
      <c r="X23" s="466"/>
      <c r="Y23" s="466"/>
      <c r="Z23" s="466"/>
      <c r="AA23" s="466"/>
      <c r="AB23" s="467"/>
      <c r="AC23" s="1544"/>
      <c r="AD23" s="1532"/>
    </row>
    <row r="24" spans="3:30" s="10" customFormat="1" ht="31.5" customHeight="1">
      <c r="C24" s="23" t="s">
        <v>196</v>
      </c>
      <c r="D24" s="132" t="s">
        <v>121</v>
      </c>
      <c r="E24" s="801" t="s">
        <v>25</v>
      </c>
      <c r="F24" s="835" t="s">
        <v>33</v>
      </c>
      <c r="G24" s="801" t="s">
        <v>27</v>
      </c>
      <c r="H24" s="212"/>
      <c r="I24" s="212"/>
      <c r="J24" s="212"/>
      <c r="K24" s="375">
        <v>8</v>
      </c>
      <c r="L24" s="162">
        <v>8</v>
      </c>
      <c r="M24" s="162">
        <v>7</v>
      </c>
      <c r="N24" s="468">
        <v>7</v>
      </c>
      <c r="O24" s="468">
        <v>6</v>
      </c>
      <c r="P24" s="468">
        <v>6</v>
      </c>
      <c r="Q24" s="468">
        <v>6</v>
      </c>
      <c r="R24" s="468">
        <v>6</v>
      </c>
      <c r="S24" s="468">
        <v>6</v>
      </c>
      <c r="T24" s="468">
        <v>6</v>
      </c>
      <c r="U24" s="468">
        <v>6</v>
      </c>
      <c r="V24" s="2004">
        <v>6</v>
      </c>
      <c r="W24" s="2004">
        <v>6</v>
      </c>
      <c r="X24" s="468"/>
      <c r="Y24" s="468"/>
      <c r="Z24" s="468"/>
      <c r="AA24" s="468"/>
      <c r="AB24" s="455"/>
      <c r="AC24" s="1544"/>
      <c r="AD24" s="1532"/>
    </row>
    <row r="25" spans="3:30" ht="31.5" customHeight="1" thickBot="1">
      <c r="C25" s="23" t="s">
        <v>195</v>
      </c>
      <c r="D25" s="132" t="s">
        <v>121</v>
      </c>
      <c r="E25" s="801" t="s">
        <v>25</v>
      </c>
      <c r="F25" s="849" t="s">
        <v>33</v>
      </c>
      <c r="G25" s="848" t="s">
        <v>27</v>
      </c>
      <c r="H25" s="920"/>
      <c r="I25" s="920"/>
      <c r="J25" s="920"/>
      <c r="K25" s="920"/>
      <c r="L25" s="920"/>
      <c r="M25" s="920"/>
      <c r="N25" s="468">
        <v>9</v>
      </c>
      <c r="O25" s="468">
        <v>6</v>
      </c>
      <c r="P25" s="1874">
        <v>5</v>
      </c>
      <c r="Q25" s="466">
        <v>0</v>
      </c>
      <c r="R25" s="466">
        <v>1</v>
      </c>
      <c r="S25" s="466">
        <v>1</v>
      </c>
      <c r="T25" s="466">
        <v>1</v>
      </c>
      <c r="U25" s="466">
        <v>1</v>
      </c>
      <c r="V25" s="2003">
        <v>0</v>
      </c>
      <c r="W25" s="2003">
        <v>1</v>
      </c>
      <c r="X25" s="466"/>
      <c r="Y25" s="466"/>
      <c r="Z25" s="466"/>
      <c r="AA25" s="466"/>
      <c r="AB25" s="846"/>
      <c r="AC25" s="1545"/>
      <c r="AD25" s="1536"/>
    </row>
    <row r="26" spans="3:30" s="184" customFormat="1" ht="31.5" customHeight="1" thickBot="1">
      <c r="C26" s="218" t="s">
        <v>35</v>
      </c>
      <c r="D26" s="1392"/>
      <c r="E26" s="1393" t="s">
        <v>16</v>
      </c>
      <c r="F26" s="1393" t="s">
        <v>16</v>
      </c>
      <c r="G26" s="1394"/>
      <c r="H26" s="46"/>
      <c r="I26" s="46"/>
      <c r="J26" s="46"/>
      <c r="K26" s="46"/>
      <c r="L26" s="46"/>
      <c r="M26" s="46"/>
      <c r="N26" s="46"/>
      <c r="O26" s="46"/>
      <c r="P26" s="46"/>
      <c r="Q26" s="841"/>
      <c r="R26" s="841"/>
      <c r="S26" s="46"/>
      <c r="T26" s="46"/>
      <c r="U26" s="46"/>
      <c r="V26" s="46"/>
      <c r="W26" s="46"/>
      <c r="X26" s="46"/>
      <c r="Y26" s="46"/>
      <c r="Z26" s="46"/>
      <c r="AA26" s="46"/>
      <c r="AB26" s="46"/>
      <c r="AC26" s="1546"/>
      <c r="AD26" s="1547"/>
    </row>
    <row r="27" spans="3:30" s="10" customFormat="1" ht="31.5" customHeight="1">
      <c r="C27" s="22" t="s">
        <v>194</v>
      </c>
      <c r="D27" s="1389" t="s">
        <v>120</v>
      </c>
      <c r="E27" s="805" t="s">
        <v>190</v>
      </c>
      <c r="F27" s="806" t="s">
        <v>36</v>
      </c>
      <c r="G27" s="805" t="s">
        <v>27</v>
      </c>
      <c r="H27" s="1390"/>
      <c r="I27" s="1390"/>
      <c r="J27" s="1390"/>
      <c r="K27" s="1390"/>
      <c r="L27" s="1315"/>
      <c r="M27" s="1315">
        <v>9.3699999999999992</v>
      </c>
      <c r="N27" s="1391">
        <v>0.71499999999999997</v>
      </c>
      <c r="O27" s="1391">
        <v>9</v>
      </c>
      <c r="P27" s="1036">
        <v>9.1</v>
      </c>
      <c r="Q27" s="1877">
        <v>8.89</v>
      </c>
      <c r="R27" s="1877">
        <v>9.1</v>
      </c>
      <c r="S27" s="1877">
        <v>9.18</v>
      </c>
      <c r="T27" s="1877">
        <v>9.18</v>
      </c>
      <c r="U27" s="1877">
        <v>8.8000000000000007</v>
      </c>
      <c r="V27" s="1877">
        <v>9.0299999999999994</v>
      </c>
      <c r="W27" s="1877">
        <v>9.0299999999999994</v>
      </c>
      <c r="X27" s="1877"/>
      <c r="Y27" s="1877"/>
      <c r="Z27" s="1877"/>
      <c r="AA27" s="1877"/>
      <c r="AB27" s="1877"/>
      <c r="AC27" s="1533" t="s">
        <v>415</v>
      </c>
      <c r="AD27" s="1549"/>
    </row>
    <row r="28" spans="3:30" s="10" customFormat="1" ht="31.5" customHeight="1">
      <c r="C28" s="23" t="s">
        <v>193</v>
      </c>
      <c r="D28" s="836" t="s">
        <v>120</v>
      </c>
      <c r="E28" s="801" t="s">
        <v>190</v>
      </c>
      <c r="F28" s="835" t="s">
        <v>36</v>
      </c>
      <c r="G28" s="801" t="s">
        <v>27</v>
      </c>
      <c r="H28" s="158"/>
      <c r="I28" s="158"/>
      <c r="J28" s="158">
        <v>6.56</v>
      </c>
      <c r="K28" s="158">
        <v>8.09</v>
      </c>
      <c r="L28" s="212"/>
      <c r="M28" s="212">
        <v>8.99</v>
      </c>
      <c r="N28" s="822">
        <v>310.94162363389097</v>
      </c>
      <c r="O28" s="1391">
        <v>9</v>
      </c>
      <c r="P28" s="228">
        <v>7.7</v>
      </c>
      <c r="Q28" s="228">
        <v>6.67</v>
      </c>
      <c r="R28" s="228">
        <v>8</v>
      </c>
      <c r="S28" s="228">
        <v>8</v>
      </c>
      <c r="T28" s="228">
        <v>8</v>
      </c>
      <c r="U28" s="228">
        <v>7.33</v>
      </c>
      <c r="V28" s="228">
        <v>8</v>
      </c>
      <c r="W28" s="1999">
        <v>8</v>
      </c>
      <c r="X28" s="228"/>
      <c r="Y28" s="228"/>
      <c r="Z28" s="228"/>
      <c r="AA28" s="228"/>
      <c r="AB28" s="228"/>
      <c r="AC28" s="1533" t="s">
        <v>408</v>
      </c>
      <c r="AD28" s="1534"/>
    </row>
    <row r="29" spans="3:30" s="10" customFormat="1" ht="31.5" customHeight="1">
      <c r="C29" s="23" t="s">
        <v>192</v>
      </c>
      <c r="D29" s="836" t="s">
        <v>120</v>
      </c>
      <c r="E29" s="801" t="s">
        <v>190</v>
      </c>
      <c r="F29" s="835" t="s">
        <v>36</v>
      </c>
      <c r="G29" s="801" t="s">
        <v>27</v>
      </c>
      <c r="H29" s="158"/>
      <c r="I29" s="158"/>
      <c r="J29" s="158">
        <v>8.33</v>
      </c>
      <c r="K29" s="158">
        <v>9.44</v>
      </c>
      <c r="L29" s="212"/>
      <c r="M29" s="212">
        <v>9.19</v>
      </c>
      <c r="N29" s="822">
        <v>9</v>
      </c>
      <c r="O29" s="1391">
        <v>9</v>
      </c>
      <c r="P29" s="228">
        <v>9.875</v>
      </c>
      <c r="Q29" s="228">
        <v>10</v>
      </c>
      <c r="R29" s="228">
        <v>10</v>
      </c>
      <c r="S29" s="228">
        <v>10</v>
      </c>
      <c r="T29" s="228">
        <v>9.5399999999999991</v>
      </c>
      <c r="U29" s="228">
        <v>10</v>
      </c>
      <c r="V29" s="228">
        <v>10</v>
      </c>
      <c r="W29" s="1999">
        <v>10</v>
      </c>
      <c r="X29" s="228"/>
      <c r="Y29" s="228"/>
      <c r="Z29" s="228"/>
      <c r="AA29" s="228"/>
      <c r="AB29" s="228"/>
      <c r="AC29" s="1533"/>
      <c r="AD29" s="1534"/>
    </row>
    <row r="30" spans="3:30" s="10" customFormat="1" ht="31.5" customHeight="1">
      <c r="C30" s="23" t="s">
        <v>191</v>
      </c>
      <c r="D30" s="836" t="s">
        <v>120</v>
      </c>
      <c r="E30" s="801" t="s">
        <v>190</v>
      </c>
      <c r="F30" s="835" t="s">
        <v>36</v>
      </c>
      <c r="G30" s="801" t="s">
        <v>27</v>
      </c>
      <c r="H30" s="158"/>
      <c r="I30" s="158"/>
      <c r="J30" s="158">
        <v>7.7</v>
      </c>
      <c r="K30" s="158">
        <v>9.06</v>
      </c>
      <c r="L30" s="212"/>
      <c r="M30" s="212">
        <v>9.9</v>
      </c>
      <c r="N30" s="822">
        <v>9.1999999999999993</v>
      </c>
      <c r="O30" s="1391">
        <v>9</v>
      </c>
      <c r="P30" s="449">
        <v>9.6999999999999993</v>
      </c>
      <c r="Q30" s="228">
        <v>10</v>
      </c>
      <c r="R30" s="228">
        <v>9.3000000000000007</v>
      </c>
      <c r="S30" s="228">
        <v>9.5399999999999991</v>
      </c>
      <c r="T30" s="228">
        <v>10</v>
      </c>
      <c r="U30" s="228">
        <v>9.08</v>
      </c>
      <c r="V30" s="228">
        <v>9.59</v>
      </c>
      <c r="W30" s="1999">
        <v>9.08</v>
      </c>
      <c r="X30" s="228"/>
      <c r="Y30" s="228"/>
      <c r="Z30" s="228"/>
      <c r="AA30" s="228"/>
      <c r="AB30" s="228"/>
      <c r="AC30" s="1533" t="s">
        <v>416</v>
      </c>
      <c r="AD30" s="1534"/>
    </row>
    <row r="31" spans="3:30" s="10" customFormat="1" ht="31.5" customHeight="1">
      <c r="C31" s="23" t="s">
        <v>189</v>
      </c>
      <c r="D31" s="836" t="s">
        <v>120</v>
      </c>
      <c r="E31" s="801" t="s">
        <v>26</v>
      </c>
      <c r="F31" s="835" t="s">
        <v>36</v>
      </c>
      <c r="G31" s="801" t="s">
        <v>27</v>
      </c>
      <c r="H31" s="189"/>
      <c r="I31" s="191">
        <v>0.70399999999999996</v>
      </c>
      <c r="J31" s="189">
        <v>0.65100000000000002</v>
      </c>
      <c r="K31" s="191">
        <v>0.60599999999999998</v>
      </c>
      <c r="L31" s="189">
        <v>0.65300000000000002</v>
      </c>
      <c r="M31" s="189">
        <v>0.67500000000000004</v>
      </c>
      <c r="N31" s="469">
        <v>0.83</v>
      </c>
      <c r="O31" s="469">
        <v>0.73</v>
      </c>
      <c r="P31" s="723">
        <v>0.69599999999999995</v>
      </c>
      <c r="Q31" s="1468">
        <v>0.70199999999999996</v>
      </c>
      <c r="R31" s="1468">
        <v>0.747</v>
      </c>
      <c r="S31" s="1468">
        <v>0.71419999999999995</v>
      </c>
      <c r="T31" s="1468">
        <v>0.66500000000000004</v>
      </c>
      <c r="U31" s="1468">
        <v>0.65500000000000003</v>
      </c>
      <c r="V31" s="1468">
        <v>0.70599999999999996</v>
      </c>
      <c r="W31" s="1468">
        <v>0.69899999999999995</v>
      </c>
      <c r="X31" s="1468"/>
      <c r="Y31" s="1468"/>
      <c r="Z31" s="1468"/>
      <c r="AA31" s="1468"/>
      <c r="AB31" s="1468"/>
      <c r="AC31" s="1533" t="s">
        <v>458</v>
      </c>
      <c r="AD31" s="1532"/>
    </row>
    <row r="32" spans="3:30" s="10" customFormat="1" ht="31.5" customHeight="1" thickBot="1">
      <c r="C32" s="586" t="s">
        <v>188</v>
      </c>
      <c r="D32" s="1382" t="s">
        <v>121</v>
      </c>
      <c r="E32" s="1383" t="s">
        <v>39</v>
      </c>
      <c r="F32" s="1384" t="s">
        <v>36</v>
      </c>
      <c r="G32" s="1383" t="s">
        <v>27</v>
      </c>
      <c r="H32" s="1385"/>
      <c r="I32" s="1385"/>
      <c r="J32" s="1385"/>
      <c r="K32" s="1385">
        <v>4.5999999999999996</v>
      </c>
      <c r="L32" s="1385">
        <v>6.6</v>
      </c>
      <c r="M32" s="1385">
        <v>7.8</v>
      </c>
      <c r="N32" s="1342">
        <v>9.9</v>
      </c>
      <c r="O32" s="1342">
        <v>8</v>
      </c>
      <c r="P32" s="825">
        <v>7.8</v>
      </c>
      <c r="Q32" s="608">
        <v>6.7967921760391192</v>
      </c>
      <c r="R32" s="608">
        <v>8.1979780548628423</v>
      </c>
      <c r="S32" s="608">
        <v>7.8506024096385545</v>
      </c>
      <c r="T32" s="608">
        <v>8.2375751789976128</v>
      </c>
      <c r="U32" s="608">
        <v>8.86064830548926</v>
      </c>
      <c r="V32" s="449">
        <v>9.625303614457831</v>
      </c>
      <c r="W32" s="449">
        <v>8.6456605080831412</v>
      </c>
      <c r="X32" s="449"/>
      <c r="Y32" s="449"/>
      <c r="Z32" s="449"/>
      <c r="AA32" s="449"/>
      <c r="AB32" s="449"/>
      <c r="AC32" s="1533"/>
      <c r="AD32" s="1551"/>
    </row>
    <row r="33" spans="3:32" s="184" customFormat="1" ht="31.5" customHeight="1" thickBot="1">
      <c r="C33" s="230" t="s">
        <v>41</v>
      </c>
      <c r="D33" s="1386"/>
      <c r="E33" s="1387" t="s">
        <v>16</v>
      </c>
      <c r="F33" s="1387" t="s">
        <v>16</v>
      </c>
      <c r="G33" s="1387" t="s">
        <v>16</v>
      </c>
      <c r="H33" s="44"/>
      <c r="I33" s="44"/>
      <c r="J33" s="44"/>
      <c r="K33" s="44"/>
      <c r="L33" s="44"/>
      <c r="M33" s="44"/>
      <c r="N33" s="44"/>
      <c r="O33" s="44"/>
      <c r="P33" s="44"/>
      <c r="Q33" s="44"/>
      <c r="R33" s="44"/>
      <c r="S33" s="44"/>
      <c r="T33" s="44"/>
      <c r="U33" s="44"/>
      <c r="V33" s="44"/>
      <c r="W33" s="44"/>
      <c r="X33" s="44"/>
      <c r="Y33" s="44"/>
      <c r="Z33" s="44"/>
      <c r="AA33" s="44"/>
      <c r="AB33" s="44"/>
      <c r="AC33" s="1552"/>
      <c r="AD33" s="1553"/>
      <c r="AE33" s="1172" t="s">
        <v>281</v>
      </c>
      <c r="AF33" s="1172"/>
    </row>
    <row r="34" spans="3:32" s="10" customFormat="1" ht="31.5" customHeight="1">
      <c r="C34" s="23" t="s">
        <v>187</v>
      </c>
      <c r="D34" s="125" t="s">
        <v>120</v>
      </c>
      <c r="E34" s="1381" t="s">
        <v>287</v>
      </c>
      <c r="F34" s="829" t="s">
        <v>40</v>
      </c>
      <c r="G34" s="828" t="s">
        <v>20</v>
      </c>
      <c r="H34" s="150"/>
      <c r="I34" s="150"/>
      <c r="J34" s="150"/>
      <c r="K34" s="151"/>
      <c r="L34" s="201"/>
      <c r="M34" s="201"/>
      <c r="N34" s="1764">
        <v>891.52807993613646</v>
      </c>
      <c r="O34" s="1764">
        <v>937.4731107697495</v>
      </c>
      <c r="P34" s="1749">
        <v>924.3681997866214</v>
      </c>
      <c r="Q34" s="1742">
        <v>965.5830273714638</v>
      </c>
      <c r="R34" s="1742">
        <v>1083.3238754847425</v>
      </c>
      <c r="S34" s="1742">
        <v>984.78748910314584</v>
      </c>
      <c r="T34" s="1742">
        <v>879.35293127678608</v>
      </c>
      <c r="U34" s="1742">
        <v>923.28571747381579</v>
      </c>
      <c r="V34" s="1742">
        <v>784.49707377362483</v>
      </c>
      <c r="W34" s="1742">
        <v>909.5223683756642</v>
      </c>
      <c r="X34" s="232"/>
      <c r="Y34" s="232"/>
      <c r="Z34" s="232"/>
      <c r="AA34" s="232"/>
      <c r="AB34" s="232"/>
      <c r="AC34" s="1533"/>
      <c r="AD34" s="610"/>
      <c r="AE34" s="1185" t="e">
        <f>N34/$Q$57</f>
        <v>#DIV/0!</v>
      </c>
      <c r="AF34" s="1173" t="e">
        <f>P34/$R$57</f>
        <v>#DIV/0!</v>
      </c>
    </row>
    <row r="35" spans="3:32" s="10" customFormat="1" ht="31.5" customHeight="1">
      <c r="C35" s="23" t="s">
        <v>186</v>
      </c>
      <c r="D35" s="126" t="s">
        <v>120</v>
      </c>
      <c r="E35" s="820" t="s">
        <v>287</v>
      </c>
      <c r="F35" s="801" t="s">
        <v>40</v>
      </c>
      <c r="G35" s="819" t="s">
        <v>20</v>
      </c>
      <c r="H35" s="385"/>
      <c r="I35" s="376"/>
      <c r="J35" s="386"/>
      <c r="K35" s="376"/>
      <c r="L35" s="212"/>
      <c r="M35" s="212"/>
      <c r="N35" s="1207">
        <v>315.93773410815669</v>
      </c>
      <c r="O35" s="1207">
        <v>346.12147011536814</v>
      </c>
      <c r="P35" s="1206">
        <v>343.03601867799358</v>
      </c>
      <c r="Q35" s="1170">
        <v>335.39949547261102</v>
      </c>
      <c r="R35" s="1170">
        <v>382.8851387639188</v>
      </c>
      <c r="S35" s="1170">
        <v>410.80658751461192</v>
      </c>
      <c r="T35" s="1170">
        <v>354.86974179883077</v>
      </c>
      <c r="U35" s="1170">
        <v>318.49797122880335</v>
      </c>
      <c r="V35" s="1170">
        <v>293.22822843321421</v>
      </c>
      <c r="W35" s="1170">
        <v>331.83603717356362</v>
      </c>
      <c r="X35" s="825"/>
      <c r="Y35" s="825"/>
      <c r="Z35" s="825"/>
      <c r="AA35" s="825"/>
      <c r="AB35" s="825"/>
      <c r="AC35" s="1533"/>
      <c r="AD35" s="1534"/>
      <c r="AE35" s="1185" t="e">
        <f>N35/$Q$57</f>
        <v>#DIV/0!</v>
      </c>
      <c r="AF35" s="1173" t="e">
        <f>P35/$R$57</f>
        <v>#DIV/0!</v>
      </c>
    </row>
    <row r="36" spans="3:32" s="10" customFormat="1" ht="31.5" customHeight="1">
      <c r="C36" s="23" t="s">
        <v>111</v>
      </c>
      <c r="D36" s="126" t="s">
        <v>120</v>
      </c>
      <c r="E36" s="820" t="s">
        <v>206</v>
      </c>
      <c r="F36" s="801" t="s">
        <v>36</v>
      </c>
      <c r="G36" s="819" t="s">
        <v>27</v>
      </c>
      <c r="H36" s="376"/>
      <c r="I36" s="376"/>
      <c r="J36" s="376"/>
      <c r="K36" s="207"/>
      <c r="L36" s="376"/>
      <c r="M36" s="376"/>
      <c r="N36" s="1197">
        <v>1339695.8595772064</v>
      </c>
      <c r="O36" s="1343">
        <v>824313.65086000005</v>
      </c>
      <c r="P36" s="1206">
        <v>618273.20220783341</v>
      </c>
      <c r="Q36" s="1170">
        <v>77520</v>
      </c>
      <c r="R36" s="1170">
        <v>103836</v>
      </c>
      <c r="S36" s="1170">
        <v>69224</v>
      </c>
      <c r="T36" s="1170">
        <v>92412.792303410461</v>
      </c>
      <c r="U36" s="1170">
        <v>117272.00939026331</v>
      </c>
      <c r="V36" s="1170">
        <v>82053.105199999991</v>
      </c>
      <c r="W36" s="1170">
        <v>75955.295314159608</v>
      </c>
      <c r="X36" s="228"/>
      <c r="Y36" s="228"/>
      <c r="Z36" s="228"/>
      <c r="AA36" s="228"/>
      <c r="AB36" s="228"/>
      <c r="AC36" s="1533"/>
      <c r="AD36" s="1532"/>
      <c r="AE36" s="1185" t="e">
        <f>N36/$Q$57</f>
        <v>#DIV/0!</v>
      </c>
      <c r="AF36" s="1173" t="e">
        <f>Q36/$Q$57+R36/$R$57+IFERROR(S36/$S$57,0)+IFERROR(T36/$T$57,0)+IFERROR(U36/$U$57,0)++IFERROR(V36/$V$57,0)+IFERROR(W36/$W$57,0)+IFERROR(X36/$X$57,0)+IFERROR(Y36/$Y$57,0)+IFERROR(Y36/$Y$57,0)+IFERROR(Z36/$Z$57,0)+IFERROR(AA36/$AA$57,0)+IFERROR(AB36/$AB$57,0)</f>
        <v>#DIV/0!</v>
      </c>
    </row>
    <row r="37" spans="3:32" s="10" customFormat="1" ht="31.5" customHeight="1">
      <c r="C37" s="23" t="s">
        <v>137</v>
      </c>
      <c r="D37" s="126" t="s">
        <v>120</v>
      </c>
      <c r="E37" s="801" t="s">
        <v>26</v>
      </c>
      <c r="F37" s="801" t="s">
        <v>36</v>
      </c>
      <c r="G37" s="819" t="s">
        <v>27</v>
      </c>
      <c r="H37" s="190"/>
      <c r="I37" s="190"/>
      <c r="J37" s="190"/>
      <c r="K37" s="190"/>
      <c r="L37" s="190"/>
      <c r="M37" s="190"/>
      <c r="N37" s="469">
        <v>3.7999999999999999E-2</v>
      </c>
      <c r="O37" s="469">
        <v>0.02</v>
      </c>
      <c r="P37" s="210">
        <v>0.03</v>
      </c>
      <c r="Q37" s="1468">
        <v>2.8879976927119095E-2</v>
      </c>
      <c r="R37" s="1468">
        <v>2.9156702484699107E-2</v>
      </c>
      <c r="S37" s="1468">
        <v>2.1575610243379981E-2</v>
      </c>
      <c r="T37" s="1468">
        <v>3.2256541215872993E-2</v>
      </c>
      <c r="U37" s="1468">
        <v>3.898586451912868E-2</v>
      </c>
      <c r="V37" s="1468">
        <v>3.2103517023371234E-2</v>
      </c>
      <c r="W37" s="1468">
        <v>2.5632655002897096E-2</v>
      </c>
      <c r="X37" s="824"/>
      <c r="Y37" s="824"/>
      <c r="Z37" s="824"/>
      <c r="AA37" s="824"/>
      <c r="AB37" s="824"/>
      <c r="AC37" s="1533"/>
      <c r="AD37" s="1534"/>
      <c r="AE37" s="1174"/>
      <c r="AF37" s="1174"/>
    </row>
    <row r="38" spans="3:32" s="10" customFormat="1" ht="31.5" customHeight="1">
      <c r="C38" s="223" t="s">
        <v>406</v>
      </c>
      <c r="D38" s="126" t="s">
        <v>120</v>
      </c>
      <c r="E38" s="820" t="s">
        <v>206</v>
      </c>
      <c r="F38" s="801" t="s">
        <v>40</v>
      </c>
      <c r="G38" s="819" t="s">
        <v>27</v>
      </c>
      <c r="H38" s="817"/>
      <c r="I38" s="817"/>
      <c r="J38" s="817"/>
      <c r="K38" s="817"/>
      <c r="L38" s="817"/>
      <c r="M38" s="817"/>
      <c r="N38" s="1196">
        <v>1770587.4426666638</v>
      </c>
      <c r="O38" s="1433">
        <v>147548.91666666666</v>
      </c>
      <c r="P38" s="1197">
        <v>726725.7111666667</v>
      </c>
      <c r="Q38" s="1724">
        <v>270694.95716666663</v>
      </c>
      <c r="R38" s="1724">
        <v>148995.99616666662</v>
      </c>
      <c r="S38" s="1724">
        <v>364794.21216666664</v>
      </c>
      <c r="T38" s="1724">
        <v>-310250.61983333301</v>
      </c>
      <c r="U38" s="1724">
        <v>89118.738166666633</v>
      </c>
      <c r="V38" s="1724">
        <v>138523.84616666663</v>
      </c>
      <c r="W38" s="1724">
        <v>24848.581166666627</v>
      </c>
      <c r="X38" s="823"/>
      <c r="Y38" s="823"/>
      <c r="Z38" s="823"/>
      <c r="AA38" s="823"/>
      <c r="AB38" s="823"/>
      <c r="AC38" s="1533"/>
      <c r="AD38" s="1532"/>
      <c r="AE38" s="1185" t="e">
        <f>N38/$Q$57</f>
        <v>#DIV/0!</v>
      </c>
      <c r="AF38" s="1173" t="e">
        <f>Q38/$Q$57+R38/$R$57+IFERROR(S38/$S$57,0)+IFERROR(T38/$T$57,0)+IFERROR(U38/$U$57,0)++IFERROR(V38/$V$57,0)+IFERROR(W38/$W$57,0)+IFERROR(X38/$X$57,0)+IFERROR(Y38/$Y$57,0)+IFERROR(Y38/$Y$57,0)+IFERROR(Z38/$Z$57,0)+IFERROR(AA38/$AA$57,0)+IFERROR(AB38/$AB$57,0)</f>
        <v>#DIV/0!</v>
      </c>
    </row>
    <row r="39" spans="3:32" s="10" customFormat="1" ht="31.5" customHeight="1">
      <c r="C39" s="23" t="s">
        <v>175</v>
      </c>
      <c r="D39" s="126" t="s">
        <v>121</v>
      </c>
      <c r="E39" s="801" t="s">
        <v>26</v>
      </c>
      <c r="F39" s="801" t="s">
        <v>40</v>
      </c>
      <c r="G39" s="819" t="s">
        <v>184</v>
      </c>
      <c r="H39" s="190"/>
      <c r="I39" s="190"/>
      <c r="J39" s="190"/>
      <c r="K39" s="190"/>
      <c r="L39" s="190"/>
      <c r="M39" s="190"/>
      <c r="N39" s="469">
        <v>0.01</v>
      </c>
      <c r="O39" s="469">
        <v>0</v>
      </c>
      <c r="P39" s="1735">
        <v>7.6577166661477803E-3</v>
      </c>
      <c r="Q39" s="464">
        <v>1.2373259056043676E-2</v>
      </c>
      <c r="R39" s="464">
        <v>6.9070113543212913E-3</v>
      </c>
      <c r="S39" s="464">
        <v>6.8864035000881698E-3</v>
      </c>
      <c r="T39" s="464">
        <v>5.0000000000000001E-3</v>
      </c>
      <c r="U39" s="464">
        <v>8.9999999999999993E-3</v>
      </c>
      <c r="V39" s="464">
        <v>7.0503624244964676E-3</v>
      </c>
      <c r="W39" s="464">
        <v>6.6928466327747464E-3</v>
      </c>
      <c r="X39" s="464"/>
      <c r="Y39" s="464"/>
      <c r="Z39" s="464"/>
      <c r="AA39" s="464"/>
      <c r="AB39" s="464"/>
      <c r="AC39" s="1533" t="s">
        <v>558</v>
      </c>
      <c r="AD39" s="1534"/>
      <c r="AE39" s="1175"/>
      <c r="AF39" s="1174"/>
    </row>
    <row r="40" spans="3:32" s="10" customFormat="1" ht="31.5" customHeight="1">
      <c r="C40" s="23" t="s">
        <v>45</v>
      </c>
      <c r="D40" s="126" t="s">
        <v>121</v>
      </c>
      <c r="E40" s="820" t="s">
        <v>206</v>
      </c>
      <c r="F40" s="801" t="s">
        <v>40</v>
      </c>
      <c r="G40" s="819" t="s">
        <v>20</v>
      </c>
      <c r="H40" s="212"/>
      <c r="I40" s="158"/>
      <c r="J40" s="158"/>
      <c r="K40" s="207"/>
      <c r="L40" s="376"/>
      <c r="M40" s="376"/>
      <c r="N40" s="1197">
        <v>7438535.483</v>
      </c>
      <c r="O40" s="1344">
        <v>688768.61683333339</v>
      </c>
      <c r="P40" s="1344">
        <v>4756953.0120000001</v>
      </c>
      <c r="Q40" s="1170">
        <v>572978.40500000003</v>
      </c>
      <c r="R40" s="1170">
        <v>717348.14300000004</v>
      </c>
      <c r="S40" s="1170">
        <v>689863.35900000005</v>
      </c>
      <c r="T40" s="1170">
        <v>689863.35900000005</v>
      </c>
      <c r="U40" s="1170">
        <v>669223.076</v>
      </c>
      <c r="V40" s="1170">
        <v>676677.348</v>
      </c>
      <c r="W40" s="1170">
        <v>740999.32200000004</v>
      </c>
      <c r="X40" s="822"/>
      <c r="Y40" s="822"/>
      <c r="Z40" s="822"/>
      <c r="AA40" s="821"/>
      <c r="AB40" s="821"/>
      <c r="AC40" s="1533" t="s">
        <v>559</v>
      </c>
      <c r="AD40" s="1532"/>
      <c r="AE40" s="1185" t="e">
        <f>N40/$Q$57</f>
        <v>#DIV/0!</v>
      </c>
      <c r="AF40" s="1173" t="e">
        <f>Q40/$Q$57+R40/$R$57+IFERROR(S40/$S$57,0)+IFERROR(T40/$T$57,0)+IFERROR(U40/$U$57,0)++IFERROR(V40/$V$57,0)+IFERROR(W40/$W$57,0)+IFERROR(X40/$X$57,0)+IFERROR(Y40/$Y$57,0)+IFERROR(Y40/$Y$57,0)+IFERROR(Z40/$Z$57,0)+IFERROR(AA40/$AA$57,0)+IFERROR(AB40/$AB$57,0)</f>
        <v>#DIV/0!</v>
      </c>
    </row>
    <row r="41" spans="3:32" s="10" customFormat="1" ht="31.5" customHeight="1">
      <c r="C41" s="23" t="s">
        <v>183</v>
      </c>
      <c r="D41" s="126" t="s">
        <v>121</v>
      </c>
      <c r="E41" s="820" t="s">
        <v>206</v>
      </c>
      <c r="F41" s="801" t="s">
        <v>40</v>
      </c>
      <c r="G41" s="819" t="s">
        <v>20</v>
      </c>
      <c r="H41" s="818"/>
      <c r="I41" s="817"/>
      <c r="J41" s="817"/>
      <c r="K41" s="816"/>
      <c r="L41" s="816"/>
      <c r="M41" s="816"/>
      <c r="N41" s="815">
        <v>52355.481970246648</v>
      </c>
      <c r="O41" s="815" t="s">
        <v>374</v>
      </c>
      <c r="P41" s="488">
        <v>201757.53642600001</v>
      </c>
      <c r="Q41" s="466">
        <v>0</v>
      </c>
      <c r="R41" s="466">
        <v>0</v>
      </c>
      <c r="S41" s="466">
        <v>0</v>
      </c>
      <c r="T41" s="466">
        <v>201000</v>
      </c>
      <c r="U41" s="466">
        <v>295.53642600000001</v>
      </c>
      <c r="V41" s="2003">
        <v>462</v>
      </c>
      <c r="W41" s="2003">
        <v>251969.80794339621</v>
      </c>
      <c r="X41" s="813"/>
      <c r="Y41" s="813"/>
      <c r="Z41" s="813"/>
      <c r="AA41" s="812"/>
      <c r="AB41" s="811"/>
      <c r="AC41" s="1533" t="s">
        <v>459</v>
      </c>
      <c r="AD41" s="1532"/>
      <c r="AE41" s="1185" t="e">
        <f>N41/$Q$57</f>
        <v>#DIV/0!</v>
      </c>
      <c r="AF41" s="1173" t="e">
        <f>Q41/$Q$57+R41/$R$57+IFERROR(S41/$S$57,0)+IFERROR(T41/$T$57,0)+IFERROR(U41/$U$57,0)++IFERROR(V41/$V$57,0)+IFERROR(W41/$W$57,0)+IFERROR(X41/$X$57,0)+IFERROR(Y41/$Y$57,0)+IFERROR(Y41/$Y$57,0)+IFERROR(Z41/$Z$57,0)+IFERROR(AA41/$AA$57,0)+IFERROR(AB41/$AB$57,0)</f>
        <v>#DIV/0!</v>
      </c>
    </row>
    <row r="42" spans="3:32" s="10" customFormat="1" ht="31.5" customHeight="1">
      <c r="C42" s="23" t="s">
        <v>245</v>
      </c>
      <c r="D42" s="587" t="s">
        <v>121</v>
      </c>
      <c r="E42" s="820" t="s">
        <v>206</v>
      </c>
      <c r="F42" s="1383" t="s">
        <v>36</v>
      </c>
      <c r="G42" s="1425" t="s">
        <v>20</v>
      </c>
      <c r="H42" s="1426"/>
      <c r="I42" s="1427"/>
      <c r="J42" s="1427"/>
      <c r="K42" s="1428"/>
      <c r="L42" s="1428"/>
      <c r="M42" s="1428">
        <v>122048.4</v>
      </c>
      <c r="N42" s="1429">
        <v>85226.635999999999</v>
      </c>
      <c r="O42" s="1448">
        <v>0</v>
      </c>
      <c r="P42" s="1878">
        <v>3781.01</v>
      </c>
      <c r="Q42" s="466">
        <v>0</v>
      </c>
      <c r="R42" s="466">
        <v>0</v>
      </c>
      <c r="S42" s="466">
        <v>0</v>
      </c>
      <c r="T42" s="466">
        <v>3781.01</v>
      </c>
      <c r="U42" s="466">
        <v>0</v>
      </c>
      <c r="V42" s="2003">
        <v>0</v>
      </c>
      <c r="W42" s="2003">
        <v>0</v>
      </c>
      <c r="X42" s="825"/>
      <c r="Y42" s="825"/>
      <c r="Z42" s="825"/>
      <c r="AA42" s="809"/>
      <c r="AB42" s="809"/>
      <c r="AC42" s="1533" t="s">
        <v>560</v>
      </c>
      <c r="AD42" s="1554"/>
      <c r="AE42" s="1430" t="e">
        <f>N42/$Q$57</f>
        <v>#DIV/0!</v>
      </c>
      <c r="AF42" s="1431" t="e">
        <f>Q42/$Q$57+R42/$R$57+IFERROR(S42/$S$57,0)+IFERROR(T42/$T$57,0)+IFERROR(U42/$U$57,0)++IFERROR(V42/$V$57,0)+IFERROR(W42/$W$57,0)+IFERROR(X42/$X$57,0)+IFERROR(Y42/$Y$57,0)+IFERROR(Y42/$Y$57,0)+IFERROR(Z42/$Z$57,0)+IFERROR(AA42/$AA$57,0)+IFERROR(AB42/$AB$57,0)</f>
        <v>#DIV/0!</v>
      </c>
    </row>
    <row r="43" spans="3:32" s="10" customFormat="1" ht="31.5" customHeight="1" thickBot="1">
      <c r="C43" s="23" t="s">
        <v>257</v>
      </c>
      <c r="D43" s="126" t="s">
        <v>121</v>
      </c>
      <c r="E43" s="820" t="s">
        <v>206</v>
      </c>
      <c r="F43" s="835" t="s">
        <v>255</v>
      </c>
      <c r="G43" s="801" t="s">
        <v>27</v>
      </c>
      <c r="H43" s="1432"/>
      <c r="I43" s="1432"/>
      <c r="J43" s="1432"/>
      <c r="K43" s="1270"/>
      <c r="L43" s="1270"/>
      <c r="M43" s="1270"/>
      <c r="N43" s="1433">
        <v>253869.99</v>
      </c>
      <c r="O43" s="1733">
        <v>330030.98699999996</v>
      </c>
      <c r="P43" s="1736">
        <v>114736.26572160001</v>
      </c>
      <c r="Q43" s="1170">
        <v>24700</v>
      </c>
      <c r="R43" s="1170">
        <v>46262</v>
      </c>
      <c r="S43" s="1170">
        <v>60637</v>
      </c>
      <c r="T43" s="1170">
        <v>76448</v>
      </c>
      <c r="U43" s="1170">
        <v>91599</v>
      </c>
      <c r="V43" s="1170">
        <v>104328.7942</v>
      </c>
      <c r="W43" s="1170">
        <v>114736.26572160001</v>
      </c>
      <c r="X43" s="1270"/>
      <c r="Y43" s="1270"/>
      <c r="Z43" s="1270"/>
      <c r="AA43" s="1270"/>
      <c r="AB43" s="1270"/>
      <c r="AC43" s="563"/>
      <c r="AD43" s="1532"/>
      <c r="AE43" s="1430" t="e">
        <f>N43/$Q$57</f>
        <v>#DIV/0!</v>
      </c>
      <c r="AF43" s="1431" t="e">
        <f>Q43/$Q$57+R43/$R$57+IFERROR(S43/$S$57,0)+IFERROR(T43/$T$57,0)+IFERROR(U43/$U$57,0)++IFERROR(V43/$V$57,0)+IFERROR(W43/$W$57,0)+IFERROR(X43/$X$57,0)+IFERROR(Y43/$Y$57,0)+IFERROR(Y43/$Y$57,0)+IFERROR(Z43/$Z$57,0)+IFERROR(AA43/$AA$57,0)+IFERROR(AB43/$AB$57,0)</f>
        <v>#DIV/0!</v>
      </c>
    </row>
    <row r="44" spans="3:32" s="252" customFormat="1" ht="31.5" customHeight="1" thickBot="1">
      <c r="C44" s="506" t="s">
        <v>87</v>
      </c>
      <c r="D44" s="808"/>
      <c r="E44" s="807" t="s">
        <v>16</v>
      </c>
      <c r="F44" s="807" t="s">
        <v>16</v>
      </c>
      <c r="G44" s="807" t="s">
        <v>16</v>
      </c>
      <c r="H44" s="508"/>
      <c r="I44" s="508"/>
      <c r="J44" s="508"/>
      <c r="K44" s="508"/>
      <c r="L44" s="508"/>
      <c r="M44" s="508"/>
      <c r="N44" s="508"/>
      <c r="O44" s="508"/>
      <c r="P44" s="508"/>
      <c r="Q44" s="250"/>
      <c r="R44" s="250"/>
      <c r="S44" s="250"/>
      <c r="T44" s="250"/>
      <c r="U44" s="250"/>
      <c r="V44" s="250"/>
      <c r="W44" s="250"/>
      <c r="X44" s="250"/>
      <c r="Y44" s="250"/>
      <c r="Z44" s="250"/>
      <c r="AA44" s="250"/>
      <c r="AB44" s="250"/>
      <c r="AC44" s="1555"/>
      <c r="AD44" s="1556"/>
    </row>
    <row r="45" spans="3:32" s="10" customFormat="1" ht="31.5" customHeight="1">
      <c r="C45" s="23" t="s">
        <v>48</v>
      </c>
      <c r="D45" s="136" t="s">
        <v>120</v>
      </c>
      <c r="E45" s="805" t="s">
        <v>26</v>
      </c>
      <c r="F45" s="806" t="s">
        <v>47</v>
      </c>
      <c r="G45" s="805" t="s">
        <v>27</v>
      </c>
      <c r="H45" s="189"/>
      <c r="I45" s="189">
        <v>0.873</v>
      </c>
      <c r="J45" s="256">
        <v>0.86899999999999999</v>
      </c>
      <c r="K45" s="224">
        <v>0.86299999999999999</v>
      </c>
      <c r="L45" s="224">
        <v>0.873</v>
      </c>
      <c r="M45" s="224">
        <v>0.85799999999999998</v>
      </c>
      <c r="N45" s="802">
        <v>0.879</v>
      </c>
      <c r="O45" s="802">
        <v>0.91</v>
      </c>
      <c r="P45" s="511">
        <v>0.871</v>
      </c>
      <c r="Q45" s="512">
        <v>0.89100000000000001</v>
      </c>
      <c r="R45" s="512">
        <v>0.92700000000000005</v>
      </c>
      <c r="S45" s="512">
        <v>0.71199999999999997</v>
      </c>
      <c r="T45" s="512">
        <v>0.91500000000000004</v>
      </c>
      <c r="U45" s="512">
        <v>0.873</v>
      </c>
      <c r="V45" s="2005">
        <v>0.89500000000000002</v>
      </c>
      <c r="W45" s="2005">
        <v>0.90300000000000002</v>
      </c>
      <c r="X45" s="513"/>
      <c r="Y45" s="513"/>
      <c r="Z45" s="727"/>
      <c r="AA45" s="734"/>
      <c r="AB45" s="734"/>
      <c r="AC45" s="1533" t="s">
        <v>557</v>
      </c>
      <c r="AD45" s="1549"/>
    </row>
    <row r="46" spans="3:32" s="10" customFormat="1" ht="31.5" customHeight="1">
      <c r="C46" s="23" t="s">
        <v>182</v>
      </c>
      <c r="D46" s="126" t="s">
        <v>120</v>
      </c>
      <c r="E46" s="801" t="s">
        <v>55</v>
      </c>
      <c r="F46" s="801" t="s">
        <v>47</v>
      </c>
      <c r="G46" s="801" t="s">
        <v>20</v>
      </c>
      <c r="H46" s="245"/>
      <c r="I46" s="245">
        <v>43</v>
      </c>
      <c r="J46" s="505">
        <v>46</v>
      </c>
      <c r="K46" s="158">
        <v>52</v>
      </c>
      <c r="L46" s="207">
        <v>47</v>
      </c>
      <c r="M46" s="207">
        <v>21</v>
      </c>
      <c r="N46" s="489">
        <v>32</v>
      </c>
      <c r="O46" s="489">
        <v>35</v>
      </c>
      <c r="P46" s="730">
        <v>17</v>
      </c>
      <c r="Q46" s="730">
        <v>26</v>
      </c>
      <c r="R46" s="730">
        <v>22</v>
      </c>
      <c r="S46" s="730">
        <v>15</v>
      </c>
      <c r="T46" s="730">
        <v>13</v>
      </c>
      <c r="U46" s="730">
        <v>12</v>
      </c>
      <c r="V46" s="730">
        <v>12</v>
      </c>
      <c r="W46" s="730">
        <v>12</v>
      </c>
      <c r="X46" s="259"/>
      <c r="Y46" s="259"/>
      <c r="Z46" s="259"/>
      <c r="AA46" s="259"/>
      <c r="AB46" s="259"/>
      <c r="AC46" s="1533"/>
      <c r="AD46" s="1532"/>
    </row>
    <row r="47" spans="3:32" ht="31.5" customHeight="1" thickBot="1">
      <c r="C47" s="23" t="s">
        <v>88</v>
      </c>
      <c r="D47" s="800" t="s">
        <v>120</v>
      </c>
      <c r="E47" s="799" t="s">
        <v>26</v>
      </c>
      <c r="F47" s="799" t="s">
        <v>47</v>
      </c>
      <c r="G47" s="799" t="s">
        <v>27</v>
      </c>
      <c r="H47" s="916"/>
      <c r="I47" s="915"/>
      <c r="J47" s="915"/>
      <c r="K47" s="798"/>
      <c r="L47" s="798"/>
      <c r="M47" s="798">
        <v>1</v>
      </c>
      <c r="N47" s="798">
        <v>0.99299999999999999</v>
      </c>
      <c r="O47" s="798">
        <v>1</v>
      </c>
      <c r="P47" s="178">
        <v>0.95799999999999996</v>
      </c>
      <c r="Q47" s="1304">
        <v>1</v>
      </c>
      <c r="R47" s="1304">
        <v>0.99790000000000001</v>
      </c>
      <c r="S47" s="1304">
        <v>0.80740000000000001</v>
      </c>
      <c r="T47" s="1304">
        <v>0.97</v>
      </c>
      <c r="U47" s="1304">
        <v>0.97899999999999998</v>
      </c>
      <c r="V47" s="1304">
        <v>0.99419999999999997</v>
      </c>
      <c r="W47" s="1304">
        <v>1</v>
      </c>
      <c r="X47" s="210"/>
      <c r="Y47" s="210"/>
      <c r="Z47" s="210"/>
      <c r="AA47" s="735"/>
      <c r="AB47" s="735"/>
      <c r="AC47" s="1533"/>
      <c r="AD47" s="1536"/>
    </row>
    <row r="48" spans="3:32" s="146" customFormat="1" ht="31.5" customHeight="1" thickBot="1">
      <c r="C48" s="1593" t="s">
        <v>155</v>
      </c>
      <c r="D48" s="1594"/>
      <c r="E48" s="1595" t="s">
        <v>16</v>
      </c>
      <c r="F48" s="1595" t="s">
        <v>16</v>
      </c>
      <c r="G48" s="1595" t="s">
        <v>16</v>
      </c>
      <c r="H48" s="1453"/>
      <c r="I48" s="1453"/>
      <c r="J48" s="1453"/>
      <c r="K48" s="1453"/>
      <c r="L48" s="1453"/>
      <c r="M48" s="1453"/>
      <c r="N48" s="1453"/>
      <c r="O48" s="1453"/>
      <c r="P48" s="1453"/>
      <c r="Q48" s="1453"/>
      <c r="R48" s="1453"/>
      <c r="S48" s="1453"/>
      <c r="T48" s="1453"/>
      <c r="U48" s="1453"/>
      <c r="V48" s="1453"/>
      <c r="W48" s="1453"/>
      <c r="X48" s="1453"/>
      <c r="Y48" s="1453"/>
      <c r="Z48" s="1453"/>
      <c r="AA48" s="1453"/>
      <c r="AB48" s="1453"/>
      <c r="AC48" s="1964"/>
      <c r="AD48" s="1951"/>
    </row>
    <row r="49" spans="1:31" ht="31.5" customHeight="1">
      <c r="C49" s="147" t="s">
        <v>425</v>
      </c>
      <c r="D49" s="839"/>
      <c r="E49" s="796" t="s">
        <v>26</v>
      </c>
      <c r="F49" s="797" t="s">
        <v>148</v>
      </c>
      <c r="G49" s="796" t="s">
        <v>27</v>
      </c>
      <c r="H49" s="1953"/>
      <c r="I49" s="1953"/>
      <c r="J49" s="1953"/>
      <c r="K49" s="513"/>
      <c r="L49" s="513"/>
      <c r="M49" s="513"/>
      <c r="N49" s="513">
        <v>1</v>
      </c>
      <c r="O49" s="1968">
        <v>0.8</v>
      </c>
      <c r="P49" s="2263">
        <v>0.80900000000000005</v>
      </c>
      <c r="Q49" s="2247"/>
      <c r="R49" s="2247"/>
      <c r="S49" s="2247"/>
      <c r="T49" s="2247"/>
      <c r="U49" s="2247"/>
      <c r="V49" s="2247"/>
      <c r="W49" s="2247">
        <v>0.80900000000000005</v>
      </c>
      <c r="X49" s="513"/>
      <c r="Y49" s="513"/>
      <c r="Z49" s="513"/>
      <c r="AA49" s="513"/>
      <c r="AB49" s="513"/>
      <c r="AC49" s="1995"/>
      <c r="AD49" s="1531"/>
    </row>
    <row r="50" spans="1:31" ht="31.5" customHeight="1">
      <c r="C50" s="23" t="s">
        <v>260</v>
      </c>
      <c r="D50" s="836"/>
      <c r="E50" s="794" t="s">
        <v>26</v>
      </c>
      <c r="F50" s="795" t="s">
        <v>149</v>
      </c>
      <c r="G50" s="794" t="s">
        <v>27</v>
      </c>
      <c r="H50" s="189"/>
      <c r="I50" s="189"/>
      <c r="J50" s="189"/>
      <c r="K50" s="373"/>
      <c r="L50" s="373"/>
      <c r="M50" s="373"/>
      <c r="N50" s="210"/>
      <c r="O50" s="1965">
        <v>0.78</v>
      </c>
      <c r="P50" s="1468">
        <v>0.72599999999999998</v>
      </c>
      <c r="Q50" s="432">
        <v>0.72299999999999998</v>
      </c>
      <c r="R50" s="432">
        <v>0.77900000000000003</v>
      </c>
      <c r="S50" s="432">
        <v>0.73699999999999999</v>
      </c>
      <c r="T50" s="432">
        <v>0.68700000000000006</v>
      </c>
      <c r="U50" s="432">
        <v>0.68200000000000005</v>
      </c>
      <c r="V50" s="432">
        <v>0.73699999999999999</v>
      </c>
      <c r="W50" s="432">
        <v>0.74199999999999999</v>
      </c>
      <c r="X50" s="160"/>
      <c r="Y50" s="160"/>
      <c r="Z50" s="160"/>
      <c r="AA50" s="160"/>
      <c r="AB50" s="160"/>
      <c r="AC50" s="1533" t="s">
        <v>460</v>
      </c>
      <c r="AD50" s="1532"/>
    </row>
    <row r="51" spans="1:31" ht="31.5" customHeight="1">
      <c r="C51" s="23" t="s">
        <v>426</v>
      </c>
      <c r="D51" s="836"/>
      <c r="E51" s="794" t="s">
        <v>57</v>
      </c>
      <c r="F51" s="795" t="s">
        <v>148</v>
      </c>
      <c r="G51" s="794" t="s">
        <v>27</v>
      </c>
      <c r="H51" s="158"/>
      <c r="I51" s="158"/>
      <c r="J51" s="158"/>
      <c r="K51" s="159"/>
      <c r="L51" s="159"/>
      <c r="M51" s="159"/>
      <c r="N51" s="160"/>
      <c r="O51" s="1966">
        <v>700</v>
      </c>
      <c r="P51" s="1730">
        <v>157</v>
      </c>
      <c r="Q51" s="2141"/>
      <c r="R51" s="2141"/>
      <c r="S51" s="2141"/>
      <c r="T51" s="2141"/>
      <c r="U51" s="2141"/>
      <c r="V51" s="2141"/>
      <c r="W51" s="2141">
        <v>157</v>
      </c>
      <c r="X51" s="210"/>
      <c r="Y51" s="210"/>
      <c r="Z51" s="210"/>
      <c r="AA51" s="210"/>
      <c r="AB51" s="210"/>
      <c r="AC51" s="563"/>
      <c r="AD51" s="1532"/>
    </row>
    <row r="52" spans="1:31" ht="31.5" customHeight="1">
      <c r="C52" s="23" t="s">
        <v>399</v>
      </c>
      <c r="D52" s="836"/>
      <c r="E52" s="794" t="s">
        <v>57</v>
      </c>
      <c r="F52" s="795" t="s">
        <v>148</v>
      </c>
      <c r="G52" s="794" t="s">
        <v>27</v>
      </c>
      <c r="H52" s="464"/>
      <c r="I52" s="464"/>
      <c r="J52" s="464"/>
      <c r="K52" s="210"/>
      <c r="L52" s="210"/>
      <c r="M52" s="210"/>
      <c r="N52" s="210"/>
      <c r="O52" s="2264">
        <v>1</v>
      </c>
      <c r="P52" s="2008">
        <v>3.57</v>
      </c>
      <c r="Q52" s="1715"/>
      <c r="R52" s="1715">
        <v>2.2999999999999998</v>
      </c>
      <c r="S52" s="1715">
        <v>1.82</v>
      </c>
      <c r="T52" s="1715">
        <v>3.7</v>
      </c>
      <c r="U52" s="1715">
        <v>1.55</v>
      </c>
      <c r="V52" s="1715">
        <v>3.68</v>
      </c>
      <c r="W52" s="1715">
        <v>8.34</v>
      </c>
      <c r="X52" s="210"/>
      <c r="Y52" s="210"/>
      <c r="Z52" s="210"/>
      <c r="AA52" s="210"/>
      <c r="AB52" s="210"/>
      <c r="AC52" s="1533"/>
      <c r="AD52" s="1532"/>
    </row>
    <row r="53" spans="1:31" ht="31.5" customHeight="1">
      <c r="C53" s="23" t="s">
        <v>395</v>
      </c>
      <c r="D53" s="836"/>
      <c r="E53" s="794" t="s">
        <v>26</v>
      </c>
      <c r="F53" s="795" t="s">
        <v>216</v>
      </c>
      <c r="G53" s="794" t="s">
        <v>27</v>
      </c>
      <c r="H53" s="189"/>
      <c r="I53" s="189"/>
      <c r="J53" s="189"/>
      <c r="K53" s="373"/>
      <c r="L53" s="373"/>
      <c r="M53" s="373"/>
      <c r="N53" s="210"/>
      <c r="O53" s="1965">
        <v>0.3</v>
      </c>
      <c r="P53" s="1345">
        <v>0.1208</v>
      </c>
      <c r="Q53" s="695">
        <v>0.17799999999999999</v>
      </c>
      <c r="R53" s="695">
        <v>0.14000000000000001</v>
      </c>
      <c r="S53" s="695">
        <v>0.2</v>
      </c>
      <c r="T53" s="695">
        <v>-0.5</v>
      </c>
      <c r="U53" s="695">
        <v>0.27</v>
      </c>
      <c r="V53" s="695">
        <v>0.114</v>
      </c>
      <c r="W53" s="695">
        <v>0.12</v>
      </c>
      <c r="X53" s="723"/>
      <c r="Y53" s="723"/>
      <c r="Z53" s="723"/>
      <c r="AA53" s="723"/>
      <c r="AB53" s="723"/>
      <c r="AC53" s="1544"/>
      <c r="AD53" s="1532"/>
    </row>
    <row r="54" spans="1:31" s="325" customFormat="1" ht="31.5" customHeight="1">
      <c r="A54" s="18"/>
      <c r="B54" s="2260"/>
      <c r="C54" s="1462" t="s">
        <v>398</v>
      </c>
      <c r="D54" s="836"/>
      <c r="E54" s="794" t="s">
        <v>26</v>
      </c>
      <c r="F54" s="795" t="s">
        <v>154</v>
      </c>
      <c r="G54" s="794" t="s">
        <v>27</v>
      </c>
      <c r="H54" s="189"/>
      <c r="I54" s="189"/>
      <c r="J54" s="189"/>
      <c r="K54" s="373"/>
      <c r="L54" s="373"/>
      <c r="M54" s="373" t="s">
        <v>50</v>
      </c>
      <c r="N54" s="210">
        <v>0.8</v>
      </c>
      <c r="O54" s="1965">
        <v>0.98</v>
      </c>
      <c r="P54" s="1345">
        <v>0.81</v>
      </c>
      <c r="Q54" s="695"/>
      <c r="R54" s="695">
        <v>0.87</v>
      </c>
      <c r="S54" s="695">
        <v>1</v>
      </c>
      <c r="T54" s="695">
        <v>0.78</v>
      </c>
      <c r="U54" s="695">
        <v>0.85</v>
      </c>
      <c r="V54" s="695">
        <v>0.88</v>
      </c>
      <c r="W54" s="695">
        <v>0.5</v>
      </c>
      <c r="X54" s="723"/>
      <c r="Y54" s="723"/>
      <c r="Z54" s="723"/>
      <c r="AA54" s="723"/>
      <c r="AB54" s="723"/>
      <c r="AC54" s="563" t="s">
        <v>461</v>
      </c>
      <c r="AD54" s="1532"/>
      <c r="AE54" s="1948"/>
    </row>
    <row r="55" spans="1:31" s="325" customFormat="1" ht="31.5" customHeight="1" thickBot="1">
      <c r="A55" s="18"/>
      <c r="B55" s="2261"/>
      <c r="C55" s="172" t="s">
        <v>396</v>
      </c>
      <c r="D55" s="1959"/>
      <c r="E55" s="848" t="s">
        <v>26</v>
      </c>
      <c r="F55" s="849" t="s">
        <v>148</v>
      </c>
      <c r="G55" s="848" t="s">
        <v>27</v>
      </c>
      <c r="H55" s="858"/>
      <c r="I55" s="858"/>
      <c r="J55" s="858"/>
      <c r="K55" s="728"/>
      <c r="L55" s="728"/>
      <c r="M55" s="728">
        <v>1</v>
      </c>
      <c r="N55" s="728">
        <v>0.95099999999999996</v>
      </c>
      <c r="O55" s="1969">
        <v>1</v>
      </c>
      <c r="P55" s="1996">
        <v>1</v>
      </c>
      <c r="Q55" s="568"/>
      <c r="R55" s="568">
        <v>1</v>
      </c>
      <c r="S55" s="568">
        <v>1</v>
      </c>
      <c r="T55" s="568">
        <v>1</v>
      </c>
      <c r="U55" s="568">
        <v>1</v>
      </c>
      <c r="V55" s="568">
        <v>1</v>
      </c>
      <c r="W55" s="568">
        <v>1</v>
      </c>
      <c r="X55" s="728"/>
      <c r="Y55" s="728"/>
      <c r="Z55" s="728"/>
      <c r="AA55" s="728"/>
      <c r="AB55" s="728"/>
      <c r="AC55" s="1997"/>
      <c r="AD55" s="1536"/>
      <c r="AE55" s="1948"/>
    </row>
    <row r="56" spans="1:31">
      <c r="C56" s="265"/>
      <c r="D56" s="265"/>
      <c r="E56" s="265"/>
      <c r="F56" s="266"/>
      <c r="G56" s="265"/>
      <c r="H56" s="267"/>
      <c r="I56" s="265"/>
      <c r="J56" s="265"/>
      <c r="K56" s="265"/>
      <c r="L56" s="265"/>
      <c r="M56" s="265"/>
      <c r="N56" s="265"/>
      <c r="O56" s="265"/>
      <c r="P56" s="1464"/>
      <c r="Q56" s="265"/>
      <c r="R56" s="265"/>
      <c r="S56" s="265"/>
      <c r="T56" s="265"/>
      <c r="U56" s="265"/>
      <c r="V56" s="265"/>
      <c r="W56" s="265"/>
      <c r="X56" s="265"/>
      <c r="Y56" s="268"/>
      <c r="Z56" s="265"/>
      <c r="AA56" s="265"/>
      <c r="AB56" s="265"/>
      <c r="AC56" s="265"/>
      <c r="AD56" s="265"/>
    </row>
    <row r="57" spans="1:31">
      <c r="C57" s="265"/>
      <c r="D57" s="265"/>
      <c r="E57" s="265"/>
      <c r="F57" s="266"/>
      <c r="G57" s="265"/>
      <c r="H57" s="267"/>
      <c r="I57" s="265"/>
      <c r="J57" s="265"/>
      <c r="K57" s="265"/>
      <c r="L57" s="265"/>
      <c r="M57" s="265"/>
      <c r="N57" s="265"/>
      <c r="O57" s="265"/>
      <c r="P57" s="265"/>
      <c r="Q57" s="265"/>
      <c r="R57" s="265"/>
      <c r="S57" s="265"/>
      <c r="T57" s="265"/>
      <c r="U57" s="265"/>
      <c r="V57" s="265"/>
      <c r="W57" s="265"/>
      <c r="X57" s="265"/>
      <c r="Y57" s="265"/>
      <c r="Z57" s="265"/>
      <c r="AA57" s="265"/>
      <c r="AB57" s="265"/>
      <c r="AC57" s="265"/>
    </row>
    <row r="58" spans="1:31" s="26" customFormat="1" ht="22.5" customHeight="1">
      <c r="C58" s="269"/>
      <c r="D58" s="269"/>
      <c r="E58" s="269"/>
      <c r="F58" s="266"/>
      <c r="G58" s="269"/>
      <c r="H58" s="270"/>
      <c r="I58" s="269"/>
      <c r="J58" s="269"/>
      <c r="K58" s="269"/>
      <c r="L58" s="265"/>
      <c r="M58" s="265"/>
      <c r="N58" s="265"/>
      <c r="O58" s="265"/>
      <c r="P58" s="265"/>
      <c r="Q58" s="265"/>
      <c r="R58" s="265"/>
      <c r="S58" s="265"/>
      <c r="T58" s="265"/>
      <c r="U58" s="269"/>
      <c r="V58" s="269"/>
      <c r="W58" s="269"/>
      <c r="X58" s="269"/>
      <c r="Y58" s="269"/>
      <c r="Z58" s="269"/>
      <c r="AA58" s="269"/>
      <c r="AB58" s="269"/>
      <c r="AC58" s="269"/>
    </row>
    <row r="59" spans="1:31" s="26" customFormat="1" ht="22.5" customHeight="1">
      <c r="C59" s="269"/>
      <c r="D59" s="269"/>
      <c r="E59" s="269"/>
      <c r="F59" s="266"/>
      <c r="G59" s="269"/>
      <c r="H59" s="270"/>
      <c r="I59" s="269"/>
      <c r="J59" s="269"/>
      <c r="K59" s="269"/>
      <c r="L59" s="265"/>
      <c r="M59" s="265"/>
      <c r="N59" s="265"/>
      <c r="O59" s="265"/>
      <c r="P59" s="276">
        <f>SUM(Q59:W59)</f>
        <v>3.1500000000000004</v>
      </c>
      <c r="Q59" s="276">
        <f>Q9</f>
        <v>0.62</v>
      </c>
      <c r="R59" s="276">
        <f>R9-Q9</f>
        <v>0.34000000000000008</v>
      </c>
      <c r="S59" s="276">
        <f t="shared" ref="S59:W59" si="0">S9-R9</f>
        <v>-8.9999999999999969E-2</v>
      </c>
      <c r="T59" s="276">
        <f t="shared" si="0"/>
        <v>1.1200000000000001</v>
      </c>
      <c r="U59" s="276">
        <f t="shared" si="0"/>
        <v>0.30999999999999961</v>
      </c>
      <c r="V59" s="276">
        <f t="shared" si="0"/>
        <v>-0.30999999999999961</v>
      </c>
      <c r="W59" s="276">
        <f t="shared" si="0"/>
        <v>1.1600000000000001</v>
      </c>
      <c r="X59" s="269"/>
      <c r="Y59" s="269"/>
      <c r="Z59" s="269"/>
      <c r="AA59" s="269"/>
      <c r="AB59" s="269"/>
      <c r="AC59" s="269"/>
    </row>
    <row r="60" spans="1:31" s="26" customFormat="1" ht="22.5" customHeight="1">
      <c r="C60" s="269"/>
      <c r="D60" s="269"/>
      <c r="E60" s="269"/>
      <c r="F60" s="266"/>
      <c r="G60" s="269"/>
      <c r="H60" s="270"/>
      <c r="I60" s="269"/>
      <c r="J60" s="269"/>
      <c r="K60" s="269"/>
      <c r="L60" s="265"/>
      <c r="M60" s="265"/>
      <c r="N60" s="265"/>
      <c r="O60" s="265"/>
      <c r="P60" s="265"/>
      <c r="Q60" s="265">
        <v>0.62</v>
      </c>
      <c r="R60" s="265">
        <v>1.58</v>
      </c>
      <c r="S60" s="265">
        <v>2.4500000000000002</v>
      </c>
      <c r="T60" s="265">
        <v>4.4400000000000004</v>
      </c>
      <c r="U60" s="269">
        <v>6.74</v>
      </c>
      <c r="V60" s="269">
        <v>8.73</v>
      </c>
      <c r="W60" s="269">
        <v>11.88</v>
      </c>
      <c r="X60" s="269"/>
      <c r="Y60" s="269"/>
      <c r="Z60" s="269"/>
      <c r="AA60" s="2829"/>
      <c r="AB60" s="2829"/>
      <c r="AC60" s="1233"/>
    </row>
    <row r="61" spans="1:31" ht="22.5" customHeight="1">
      <c r="C61" s="265"/>
      <c r="D61" s="265"/>
      <c r="E61" s="265"/>
      <c r="F61" s="266"/>
      <c r="G61" s="265"/>
      <c r="H61" s="267"/>
      <c r="I61" s="265"/>
      <c r="J61" s="265"/>
      <c r="K61" s="265"/>
      <c r="L61" s="265"/>
      <c r="M61" s="265"/>
      <c r="N61" s="265"/>
      <c r="O61" s="265"/>
      <c r="P61" s="265"/>
      <c r="Q61" s="265"/>
      <c r="R61" s="265"/>
      <c r="S61" s="265"/>
      <c r="T61" s="265"/>
      <c r="U61" s="265"/>
      <c r="V61" s="265"/>
      <c r="W61" s="265"/>
      <c r="X61" s="265"/>
      <c r="Y61" s="265"/>
      <c r="Z61" s="265"/>
      <c r="AA61" s="265"/>
      <c r="AB61" s="269"/>
      <c r="AC61" s="269"/>
    </row>
    <row r="62" spans="1:31">
      <c r="C62" s="265"/>
      <c r="D62" s="265"/>
      <c r="E62" s="265"/>
      <c r="F62" s="266"/>
      <c r="G62" s="265"/>
      <c r="H62" s="267"/>
      <c r="I62" s="265"/>
      <c r="J62" s="265"/>
      <c r="K62" s="265"/>
      <c r="L62" s="265"/>
      <c r="M62" s="265"/>
      <c r="N62" s="265"/>
      <c r="O62" s="265"/>
      <c r="P62" s="265"/>
      <c r="Q62" s="265"/>
      <c r="R62" s="265"/>
      <c r="S62" s="265"/>
      <c r="T62" s="265"/>
      <c r="U62" s="265"/>
      <c r="V62" s="265"/>
      <c r="W62" s="265"/>
      <c r="X62" s="265"/>
      <c r="Y62" s="265"/>
      <c r="Z62" s="265"/>
      <c r="AA62" s="265"/>
      <c r="AB62" s="265"/>
      <c r="AC62" s="265"/>
      <c r="AD62" s="272"/>
    </row>
    <row r="63" spans="1:31">
      <c r="C63" s="265"/>
      <c r="D63" s="265"/>
      <c r="E63" s="265"/>
      <c r="F63" s="266"/>
      <c r="G63" s="265"/>
      <c r="H63" s="267"/>
      <c r="I63" s="265"/>
      <c r="J63" s="265"/>
      <c r="K63" s="265"/>
      <c r="L63" s="265"/>
      <c r="M63" s="265"/>
      <c r="N63" s="265"/>
      <c r="O63" s="265"/>
      <c r="P63" s="265"/>
      <c r="Q63" s="265"/>
      <c r="R63" s="265"/>
      <c r="S63" s="265"/>
      <c r="T63" s="265"/>
      <c r="U63" s="265"/>
      <c r="V63" s="265"/>
      <c r="W63" s="265"/>
      <c r="X63" s="265"/>
      <c r="Y63" s="265"/>
      <c r="Z63" s="265"/>
      <c r="AA63" s="265"/>
      <c r="AB63" s="265"/>
      <c r="AC63" s="265"/>
    </row>
    <row r="64" spans="1:31">
      <c r="C64" s="265"/>
      <c r="D64" s="265"/>
      <c r="E64" s="265"/>
      <c r="F64" s="266"/>
      <c r="G64" s="265"/>
      <c r="H64" s="267"/>
      <c r="I64" s="265"/>
      <c r="J64" s="265"/>
      <c r="K64" s="265"/>
      <c r="L64" s="265"/>
      <c r="M64" s="265"/>
      <c r="N64" s="265"/>
      <c r="O64" s="265"/>
      <c r="P64" s="265"/>
      <c r="Q64" s="265"/>
      <c r="R64" s="265"/>
      <c r="S64" s="265"/>
      <c r="T64" s="265"/>
      <c r="U64" s="265"/>
      <c r="V64" s="265"/>
      <c r="W64" s="265"/>
      <c r="X64" s="265"/>
      <c r="Y64" s="265"/>
      <c r="Z64" s="265"/>
      <c r="AA64" s="265"/>
      <c r="AB64" s="265"/>
      <c r="AC64" s="265"/>
    </row>
    <row r="65" spans="3:29">
      <c r="C65" s="265"/>
      <c r="D65" s="265"/>
      <c r="E65" s="265"/>
      <c r="F65" s="266"/>
      <c r="G65" s="265"/>
      <c r="H65" s="267"/>
      <c r="I65" s="265"/>
      <c r="J65" s="265"/>
      <c r="K65" s="265"/>
      <c r="L65" s="265"/>
      <c r="M65" s="265"/>
      <c r="N65" s="265"/>
      <c r="O65" s="265"/>
      <c r="P65" s="265"/>
      <c r="Q65" s="265"/>
      <c r="R65" s="265"/>
      <c r="S65" s="265"/>
      <c r="T65" s="265"/>
      <c r="U65" s="265"/>
      <c r="V65" s="265"/>
      <c r="W65" s="265"/>
      <c r="X65" s="265"/>
      <c r="Y65" s="265"/>
      <c r="Z65" s="265"/>
      <c r="AA65" s="265"/>
      <c r="AB65" s="265"/>
      <c r="AC65" s="265"/>
    </row>
    <row r="66" spans="3:29" ht="13.8">
      <c r="C66" s="265"/>
      <c r="D66" s="265"/>
      <c r="E66" s="265"/>
      <c r="F66" s="265"/>
      <c r="G66" s="265"/>
      <c r="H66" s="265"/>
      <c r="I66" s="265"/>
      <c r="J66" s="265"/>
      <c r="K66" s="265"/>
      <c r="L66" s="265"/>
      <c r="M66" s="265"/>
      <c r="N66" s="265"/>
      <c r="O66" s="265"/>
      <c r="P66" s="265"/>
      <c r="Q66" s="265"/>
      <c r="R66" s="265"/>
      <c r="S66" s="265"/>
      <c r="T66" s="265"/>
      <c r="U66" s="1242"/>
      <c r="V66" s="1242"/>
      <c r="W66" s="1242"/>
      <c r="X66" s="1242"/>
      <c r="Y66" s="1242"/>
      <c r="Z66" s="1242"/>
      <c r="AA66" s="265"/>
      <c r="AB66" s="265"/>
      <c r="AC66" s="265"/>
    </row>
    <row r="67" spans="3:29" ht="13.8">
      <c r="C67" s="265"/>
      <c r="D67" s="265"/>
      <c r="E67" s="265"/>
      <c r="F67" s="265"/>
      <c r="G67" s="265"/>
      <c r="H67" s="265"/>
      <c r="I67" s="265"/>
      <c r="J67" s="265"/>
      <c r="K67" s="265"/>
      <c r="L67" s="265"/>
      <c r="M67" s="265"/>
      <c r="N67" s="265"/>
      <c r="O67" s="265"/>
      <c r="P67" s="265"/>
      <c r="Q67" s="265"/>
      <c r="R67" s="265"/>
      <c r="S67" s="265"/>
      <c r="T67" s="265"/>
      <c r="U67" s="1242"/>
      <c r="V67" s="1242"/>
      <c r="W67" s="1242"/>
      <c r="X67" s="1242"/>
      <c r="Y67" s="1242"/>
      <c r="Z67" s="1242"/>
      <c r="AA67" s="265"/>
      <c r="AB67" s="265"/>
      <c r="AC67" s="265"/>
    </row>
    <row r="68" spans="3:29" ht="13.8">
      <c r="C68" s="265"/>
      <c r="D68" s="265"/>
      <c r="E68" s="265"/>
      <c r="F68" s="265"/>
      <c r="G68" s="265"/>
      <c r="H68" s="265"/>
      <c r="I68" s="265"/>
      <c r="J68" s="265"/>
      <c r="K68" s="265"/>
      <c r="L68" s="265"/>
      <c r="M68" s="265"/>
      <c r="N68" s="265"/>
      <c r="O68" s="265"/>
      <c r="P68" s="265"/>
      <c r="Q68" s="265"/>
      <c r="R68" s="265"/>
      <c r="S68" s="265"/>
      <c r="T68" s="265"/>
      <c r="U68" s="1242"/>
      <c r="V68" s="1242"/>
      <c r="W68" s="1242"/>
      <c r="X68" s="1242"/>
      <c r="Y68" s="1242"/>
      <c r="Z68" s="1242"/>
      <c r="AA68" s="265"/>
      <c r="AB68" s="265"/>
      <c r="AC68" s="265"/>
    </row>
    <row r="69" spans="3:29">
      <c r="C69" s="265"/>
      <c r="D69" s="265"/>
      <c r="E69" s="265"/>
      <c r="F69" s="266"/>
      <c r="G69" s="265"/>
      <c r="H69" s="267"/>
      <c r="I69" s="265"/>
      <c r="J69" s="265"/>
      <c r="K69" s="265"/>
      <c r="L69" s="265"/>
      <c r="M69" s="265"/>
      <c r="N69" s="1242"/>
      <c r="O69" s="1242"/>
      <c r="P69" s="1242"/>
      <c r="Q69" s="1242"/>
      <c r="R69" s="1242"/>
      <c r="S69" s="1242"/>
      <c r="T69" s="1242"/>
      <c r="U69" s="1242"/>
      <c r="V69" s="1242"/>
      <c r="W69" s="276"/>
      <c r="X69" s="276"/>
      <c r="Y69" s="276"/>
      <c r="Z69" s="276"/>
      <c r="AA69" s="265"/>
      <c r="AB69" s="265"/>
      <c r="AC69" s="265"/>
    </row>
    <row r="70" spans="3:29">
      <c r="C70" s="265"/>
      <c r="D70" s="265"/>
      <c r="E70" s="265"/>
      <c r="F70" s="266"/>
      <c r="G70" s="265"/>
      <c r="H70" s="267"/>
      <c r="I70" s="265"/>
      <c r="J70" s="265"/>
      <c r="K70" s="265"/>
      <c r="L70" s="265"/>
      <c r="M70" s="265"/>
      <c r="N70" s="265"/>
      <c r="O70" s="265"/>
      <c r="P70" s="265"/>
      <c r="Q70" s="265"/>
      <c r="R70" s="265"/>
      <c r="S70" s="265"/>
      <c r="T70" s="265"/>
      <c r="U70" s="265"/>
      <c r="V70" s="265"/>
      <c r="W70" s="265"/>
      <c r="X70" s="265"/>
      <c r="Y70" s="265"/>
      <c r="Z70" s="265"/>
      <c r="AA70" s="265"/>
      <c r="AB70" s="265"/>
      <c r="AC70" s="265"/>
    </row>
    <row r="71" spans="3:29">
      <c r="C71" s="265"/>
      <c r="D71" s="265"/>
      <c r="E71" s="265"/>
      <c r="F71" s="266"/>
      <c r="G71" s="265"/>
      <c r="H71" s="267"/>
      <c r="I71" s="265"/>
      <c r="J71" s="265"/>
      <c r="K71" s="265"/>
      <c r="L71" s="265"/>
      <c r="M71" s="265"/>
      <c r="N71" s="265"/>
      <c r="O71" s="265"/>
      <c r="P71" s="265"/>
      <c r="Q71" s="265"/>
      <c r="R71" s="265"/>
      <c r="S71" s="265"/>
      <c r="T71" s="265"/>
      <c r="U71" s="265"/>
      <c r="V71" s="265"/>
      <c r="W71" s="265"/>
      <c r="X71" s="265"/>
      <c r="Y71" s="265"/>
      <c r="Z71" s="265"/>
      <c r="AA71" s="265"/>
      <c r="AB71" s="265"/>
      <c r="AC71" s="265"/>
    </row>
    <row r="72" spans="3:29">
      <c r="C72" s="265"/>
      <c r="D72" s="265"/>
      <c r="E72" s="265"/>
      <c r="F72" s="266"/>
      <c r="G72" s="265"/>
      <c r="H72" s="267"/>
      <c r="I72" s="265"/>
      <c r="J72" s="265"/>
      <c r="K72" s="265"/>
      <c r="L72" s="265"/>
      <c r="M72" s="265"/>
      <c r="N72" s="265"/>
      <c r="O72" s="265"/>
      <c r="P72" s="265"/>
      <c r="Q72" s="265"/>
      <c r="R72" s="265"/>
      <c r="S72" s="265"/>
      <c r="T72" s="265"/>
      <c r="U72" s="265"/>
      <c r="V72" s="265"/>
      <c r="W72" s="265"/>
      <c r="X72" s="276"/>
      <c r="Y72" s="265"/>
      <c r="Z72" s="265"/>
      <c r="AA72" s="265"/>
      <c r="AB72" s="265"/>
      <c r="AC72" s="265"/>
    </row>
    <row r="73" spans="3:29">
      <c r="C73" s="265"/>
      <c r="D73" s="265"/>
      <c r="E73" s="265"/>
      <c r="F73" s="266"/>
      <c r="G73" s="265"/>
      <c r="H73" s="267"/>
      <c r="I73" s="265"/>
      <c r="J73" s="265"/>
      <c r="K73" s="265"/>
      <c r="L73" s="265"/>
      <c r="M73" s="265"/>
      <c r="N73" s="265"/>
      <c r="O73" s="265"/>
      <c r="P73" s="265"/>
      <c r="Q73" s="265"/>
      <c r="R73" s="265"/>
      <c r="S73" s="265"/>
      <c r="T73" s="265"/>
      <c r="U73" s="265"/>
      <c r="V73" s="265"/>
      <c r="W73" s="265"/>
      <c r="X73" s="265"/>
      <c r="Y73" s="265"/>
      <c r="Z73" s="265"/>
      <c r="AA73" s="265"/>
      <c r="AB73" s="265"/>
      <c r="AC73" s="265"/>
    </row>
    <row r="76" spans="3:29">
      <c r="X76" s="279"/>
      <c r="Y76" s="27"/>
    </row>
    <row r="80" spans="3:29">
      <c r="N80" s="2830"/>
      <c r="O80" s="2830"/>
      <c r="P80" s="2830"/>
      <c r="Q80" s="2830"/>
      <c r="R80" s="2830"/>
    </row>
    <row r="153" spans="3:30" s="252" customFormat="1" ht="20.100000000000001" customHeight="1">
      <c r="C153" s="2" t="str">
        <f>C3</f>
        <v>KEY PERFORMANCE INDICATOR</v>
      </c>
      <c r="D153" s="280"/>
      <c r="E153" s="3" t="s">
        <v>1</v>
      </c>
      <c r="F153" s="281" t="s">
        <v>2</v>
      </c>
      <c r="G153" s="4">
        <v>0</v>
      </c>
      <c r="H153" s="3" t="str">
        <f t="shared" ref="H153:N154" si="1">H3</f>
        <v>Act '09</v>
      </c>
      <c r="I153" s="3" t="str">
        <f t="shared" si="1"/>
        <v>Act '10</v>
      </c>
      <c r="J153" s="4" t="str">
        <f t="shared" si="1"/>
        <v>Act '11</v>
      </c>
      <c r="K153" s="4" t="str">
        <f t="shared" si="1"/>
        <v>Act '12</v>
      </c>
      <c r="L153" s="4" t="str">
        <f t="shared" si="1"/>
        <v>Act '13</v>
      </c>
      <c r="M153" s="4" t="str">
        <f t="shared" si="1"/>
        <v>Act '14</v>
      </c>
      <c r="N153" s="2" t="str">
        <f t="shared" si="1"/>
        <v>Act '15</v>
      </c>
      <c r="O153" s="1316"/>
      <c r="P153" s="282" t="str">
        <f t="shared" ref="P153:AB153" si="2">P3</f>
        <v>YTD '16</v>
      </c>
      <c r="Q153" s="280" t="str">
        <f t="shared" si="2"/>
        <v>Jan</v>
      </c>
      <c r="R153" s="3" t="str">
        <f t="shared" si="2"/>
        <v>Feb</v>
      </c>
      <c r="S153" s="3" t="str">
        <f t="shared" si="2"/>
        <v>Mar</v>
      </c>
      <c r="T153" s="3" t="str">
        <f t="shared" si="2"/>
        <v>Apr</v>
      </c>
      <c r="U153" s="3" t="str">
        <f t="shared" si="2"/>
        <v>May</v>
      </c>
      <c r="V153" s="3" t="str">
        <f t="shared" si="2"/>
        <v>Jun</v>
      </c>
      <c r="W153" s="3" t="str">
        <f t="shared" si="2"/>
        <v>Jul</v>
      </c>
      <c r="X153" s="3" t="str">
        <f t="shared" si="2"/>
        <v>Aug</v>
      </c>
      <c r="Y153" s="3" t="str">
        <f t="shared" si="2"/>
        <v>Sep</v>
      </c>
      <c r="Z153" s="3" t="str">
        <f t="shared" si="2"/>
        <v>Oct</v>
      </c>
      <c r="AA153" s="3" t="str">
        <f t="shared" si="2"/>
        <v>Nov</v>
      </c>
      <c r="AB153" s="4" t="str">
        <f t="shared" si="2"/>
        <v>Dec</v>
      </c>
      <c r="AC153" s="4"/>
      <c r="AD153" s="4"/>
    </row>
    <row r="154" spans="3:30" s="252" customFormat="1" ht="20.100000000000001" customHeight="1">
      <c r="C154" s="283" t="str">
        <f>C4</f>
        <v>SAFETY, HEALTH AND ENVIRONMENT</v>
      </c>
      <c r="D154" s="284"/>
      <c r="E154" s="285" t="s">
        <v>16</v>
      </c>
      <c r="F154" s="286" t="s">
        <v>16</v>
      </c>
      <c r="G154" s="287" t="s">
        <v>16</v>
      </c>
      <c r="H154" s="423">
        <f t="shared" si="1"/>
        <v>0</v>
      </c>
      <c r="I154" s="5">
        <f t="shared" si="1"/>
        <v>0</v>
      </c>
      <c r="J154" s="6">
        <f t="shared" si="1"/>
        <v>0</v>
      </c>
      <c r="K154" s="6">
        <f t="shared" si="1"/>
        <v>0</v>
      </c>
      <c r="L154" s="6">
        <f t="shared" si="1"/>
        <v>0</v>
      </c>
      <c r="M154" s="6">
        <f t="shared" si="1"/>
        <v>0</v>
      </c>
      <c r="N154" s="288">
        <f t="shared" si="1"/>
        <v>0</v>
      </c>
      <c r="O154" s="1317"/>
      <c r="P154" s="289">
        <f t="shared" ref="P154:AB154" si="3">P4</f>
        <v>0</v>
      </c>
      <c r="Q154" s="290">
        <f t="shared" si="3"/>
        <v>0</v>
      </c>
      <c r="R154" s="5">
        <f t="shared" si="3"/>
        <v>0</v>
      </c>
      <c r="S154" s="5">
        <f t="shared" si="3"/>
        <v>0</v>
      </c>
      <c r="T154" s="5">
        <f t="shared" si="3"/>
        <v>0</v>
      </c>
      <c r="U154" s="5">
        <f t="shared" si="3"/>
        <v>0</v>
      </c>
      <c r="V154" s="5">
        <f t="shared" si="3"/>
        <v>0</v>
      </c>
      <c r="W154" s="5">
        <f t="shared" si="3"/>
        <v>0</v>
      </c>
      <c r="X154" s="5">
        <f t="shared" si="3"/>
        <v>0</v>
      </c>
      <c r="Y154" s="5">
        <f t="shared" si="3"/>
        <v>0</v>
      </c>
      <c r="Z154" s="5">
        <f t="shared" si="3"/>
        <v>0</v>
      </c>
      <c r="AA154" s="5">
        <f t="shared" si="3"/>
        <v>0</v>
      </c>
      <c r="AB154" s="6">
        <f t="shared" si="3"/>
        <v>0</v>
      </c>
      <c r="AC154" s="6"/>
      <c r="AD154" s="6"/>
    </row>
    <row r="155" spans="3:30" s="10" customFormat="1" ht="20.100000000000001" customHeight="1">
      <c r="C155" s="7" t="str">
        <f t="shared" ref="C155:C163" si="4">C5&amp;" Target"</f>
        <v>Lost Time Injury frequency rate Target</v>
      </c>
      <c r="D155" s="118"/>
      <c r="E155" s="8" t="str">
        <f t="shared" ref="E155:G161" si="5">E5</f>
        <v>LTIFR</v>
      </c>
      <c r="F155" s="8" t="str">
        <f t="shared" si="5"/>
        <v>SHE</v>
      </c>
      <c r="G155" s="8" t="str">
        <f t="shared" si="5"/>
        <v>&lt;</v>
      </c>
      <c r="H155" s="291">
        <f t="shared" ref="H155:N163" si="6">$N5</f>
        <v>1.2</v>
      </c>
      <c r="I155" s="291">
        <f t="shared" si="6"/>
        <v>1.2</v>
      </c>
      <c r="J155" s="292">
        <f t="shared" si="6"/>
        <v>1.2</v>
      </c>
      <c r="K155" s="292">
        <f t="shared" si="6"/>
        <v>1.2</v>
      </c>
      <c r="L155" s="292">
        <f t="shared" si="6"/>
        <v>1.2</v>
      </c>
      <c r="M155" s="292">
        <f t="shared" si="6"/>
        <v>1.2</v>
      </c>
      <c r="N155" s="293">
        <f t="shared" si="6"/>
        <v>1.2</v>
      </c>
      <c r="O155" s="1329"/>
      <c r="P155" s="294">
        <f t="shared" ref="P155:AB155" si="7">$N5</f>
        <v>1.2</v>
      </c>
      <c r="Q155" s="30">
        <f t="shared" si="7"/>
        <v>1.2</v>
      </c>
      <c r="R155" s="28">
        <f t="shared" si="7"/>
        <v>1.2</v>
      </c>
      <c r="S155" s="28">
        <f t="shared" si="7"/>
        <v>1.2</v>
      </c>
      <c r="T155" s="28">
        <f t="shared" si="7"/>
        <v>1.2</v>
      </c>
      <c r="U155" s="28">
        <f t="shared" si="7"/>
        <v>1.2</v>
      </c>
      <c r="V155" s="28">
        <f t="shared" si="7"/>
        <v>1.2</v>
      </c>
      <c r="W155" s="28">
        <f t="shared" si="7"/>
        <v>1.2</v>
      </c>
      <c r="X155" s="28">
        <f t="shared" si="7"/>
        <v>1.2</v>
      </c>
      <c r="Y155" s="28">
        <f t="shared" si="7"/>
        <v>1.2</v>
      </c>
      <c r="Z155" s="295">
        <f t="shared" si="7"/>
        <v>1.2</v>
      </c>
      <c r="AA155" s="295">
        <f t="shared" si="7"/>
        <v>1.2</v>
      </c>
      <c r="AB155" s="9">
        <f t="shared" si="7"/>
        <v>1.2</v>
      </c>
      <c r="AC155" s="9"/>
      <c r="AD155" s="9"/>
    </row>
    <row r="156" spans="3:30" s="10" customFormat="1" ht="20.100000000000001" customHeight="1">
      <c r="C156" s="7" t="str">
        <f t="shared" si="4"/>
        <v>Recordable Injury frequency rate Target</v>
      </c>
      <c r="D156" s="118"/>
      <c r="E156" s="8" t="str">
        <f t="shared" si="5"/>
        <v>RIFR</v>
      </c>
      <c r="F156" s="296" t="str">
        <f t="shared" si="5"/>
        <v>SHE</v>
      </c>
      <c r="G156" s="297" t="str">
        <f t="shared" si="5"/>
        <v>&lt;</v>
      </c>
      <c r="H156" s="424">
        <f t="shared" si="6"/>
        <v>1.2</v>
      </c>
      <c r="I156" s="291">
        <f t="shared" si="6"/>
        <v>1.2</v>
      </c>
      <c r="J156" s="292">
        <f t="shared" si="6"/>
        <v>1.2</v>
      </c>
      <c r="K156" s="292">
        <f t="shared" si="6"/>
        <v>1.2</v>
      </c>
      <c r="L156" s="292">
        <f t="shared" si="6"/>
        <v>1.2</v>
      </c>
      <c r="M156" s="292">
        <f t="shared" si="6"/>
        <v>1.2</v>
      </c>
      <c r="N156" s="293">
        <f t="shared" si="6"/>
        <v>1.2</v>
      </c>
      <c r="O156" s="1329"/>
      <c r="P156" s="294">
        <f t="shared" ref="P156:AB156" si="8">$N6</f>
        <v>1.2</v>
      </c>
      <c r="Q156" s="30">
        <f t="shared" si="8"/>
        <v>1.2</v>
      </c>
      <c r="R156" s="28">
        <f t="shared" si="8"/>
        <v>1.2</v>
      </c>
      <c r="S156" s="28">
        <f t="shared" si="8"/>
        <v>1.2</v>
      </c>
      <c r="T156" s="28">
        <f t="shared" si="8"/>
        <v>1.2</v>
      </c>
      <c r="U156" s="28">
        <f t="shared" si="8"/>
        <v>1.2</v>
      </c>
      <c r="V156" s="28">
        <f t="shared" si="8"/>
        <v>1.2</v>
      </c>
      <c r="W156" s="28">
        <f t="shared" si="8"/>
        <v>1.2</v>
      </c>
      <c r="X156" s="28">
        <f t="shared" si="8"/>
        <v>1.2</v>
      </c>
      <c r="Y156" s="28">
        <f t="shared" si="8"/>
        <v>1.2</v>
      </c>
      <c r="Z156" s="295">
        <f t="shared" si="8"/>
        <v>1.2</v>
      </c>
      <c r="AA156" s="295">
        <f t="shared" si="8"/>
        <v>1.2</v>
      </c>
      <c r="AB156" s="9">
        <f t="shared" si="8"/>
        <v>1.2</v>
      </c>
      <c r="AC156" s="9"/>
      <c r="AD156" s="9"/>
    </row>
    <row r="157" spans="3:30" s="10" customFormat="1" ht="20.100000000000001" customHeight="1">
      <c r="C157" s="7" t="str">
        <f t="shared" si="4"/>
        <v>Energy Consumption / ton of production Target</v>
      </c>
      <c r="D157" s="118"/>
      <c r="E157" s="8" t="str">
        <f t="shared" si="5"/>
        <v>GJ/T</v>
      </c>
      <c r="F157" s="296" t="str">
        <f t="shared" si="5"/>
        <v>SHE</v>
      </c>
      <c r="G157" s="297" t="str">
        <f t="shared" si="5"/>
        <v>&lt;</v>
      </c>
      <c r="H157" s="291">
        <f t="shared" si="6"/>
        <v>1.73</v>
      </c>
      <c r="I157" s="291">
        <f t="shared" si="6"/>
        <v>1.73</v>
      </c>
      <c r="J157" s="292">
        <f t="shared" si="6"/>
        <v>1.73</v>
      </c>
      <c r="K157" s="292">
        <f t="shared" si="6"/>
        <v>1.73</v>
      </c>
      <c r="L157" s="292">
        <f t="shared" si="6"/>
        <v>1.73</v>
      </c>
      <c r="M157" s="292">
        <f t="shared" si="6"/>
        <v>1.73</v>
      </c>
      <c r="N157" s="293">
        <f t="shared" si="6"/>
        <v>1.73</v>
      </c>
      <c r="O157" s="1329"/>
      <c r="P157" s="294">
        <f t="shared" ref="P157:AB157" si="9">$N7</f>
        <v>1.73</v>
      </c>
      <c r="Q157" s="30">
        <f t="shared" si="9"/>
        <v>1.73</v>
      </c>
      <c r="R157" s="28">
        <f t="shared" si="9"/>
        <v>1.73</v>
      </c>
      <c r="S157" s="28">
        <f t="shared" si="9"/>
        <v>1.73</v>
      </c>
      <c r="T157" s="28">
        <f t="shared" si="9"/>
        <v>1.73</v>
      </c>
      <c r="U157" s="28">
        <f t="shared" si="9"/>
        <v>1.73</v>
      </c>
      <c r="V157" s="28">
        <f t="shared" si="9"/>
        <v>1.73</v>
      </c>
      <c r="W157" s="28">
        <f t="shared" si="9"/>
        <v>1.73</v>
      </c>
      <c r="X157" s="28">
        <f t="shared" si="9"/>
        <v>1.73</v>
      </c>
      <c r="Y157" s="28">
        <f t="shared" si="9"/>
        <v>1.73</v>
      </c>
      <c r="Z157" s="295">
        <f t="shared" si="9"/>
        <v>1.73</v>
      </c>
      <c r="AA157" s="295">
        <f t="shared" si="9"/>
        <v>1.73</v>
      </c>
      <c r="AB157" s="9">
        <f t="shared" si="9"/>
        <v>1.73</v>
      </c>
      <c r="AC157" s="9"/>
      <c r="AD157" s="9"/>
    </row>
    <row r="158" spans="3:30" s="10" customFormat="1" ht="20.100000000000001" customHeight="1">
      <c r="C158" s="7" t="str">
        <f t="shared" si="4"/>
        <v>Water Withdrawal / ton of production  Target</v>
      </c>
      <c r="D158" s="118"/>
      <c r="E158" s="8" t="str">
        <f t="shared" si="5"/>
        <v>M3/T</v>
      </c>
      <c r="F158" s="296" t="str">
        <f t="shared" si="5"/>
        <v>SHE</v>
      </c>
      <c r="G158" s="297" t="str">
        <f t="shared" si="5"/>
        <v>&lt;</v>
      </c>
      <c r="H158" s="424">
        <f t="shared" si="6"/>
        <v>1.96</v>
      </c>
      <c r="I158" s="291">
        <f t="shared" si="6"/>
        <v>1.96</v>
      </c>
      <c r="J158" s="292">
        <f t="shared" si="6"/>
        <v>1.96</v>
      </c>
      <c r="K158" s="292">
        <f t="shared" si="6"/>
        <v>1.96</v>
      </c>
      <c r="L158" s="292">
        <f t="shared" si="6"/>
        <v>1.96</v>
      </c>
      <c r="M158" s="292">
        <f t="shared" si="6"/>
        <v>1.96</v>
      </c>
      <c r="N158" s="293">
        <f t="shared" si="6"/>
        <v>1.96</v>
      </c>
      <c r="O158" s="1329"/>
      <c r="P158" s="294">
        <f t="shared" ref="P158:AB158" si="10">$N8</f>
        <v>1.96</v>
      </c>
      <c r="Q158" s="30">
        <f t="shared" si="10"/>
        <v>1.96</v>
      </c>
      <c r="R158" s="28">
        <f t="shared" si="10"/>
        <v>1.96</v>
      </c>
      <c r="S158" s="28">
        <f t="shared" si="10"/>
        <v>1.96</v>
      </c>
      <c r="T158" s="28">
        <f t="shared" si="10"/>
        <v>1.96</v>
      </c>
      <c r="U158" s="28">
        <f t="shared" si="10"/>
        <v>1.96</v>
      </c>
      <c r="V158" s="28">
        <f t="shared" si="10"/>
        <v>1.96</v>
      </c>
      <c r="W158" s="28">
        <f t="shared" si="10"/>
        <v>1.96</v>
      </c>
      <c r="X158" s="28">
        <f t="shared" si="10"/>
        <v>1.96</v>
      </c>
      <c r="Y158" s="28">
        <f t="shared" si="10"/>
        <v>1.96</v>
      </c>
      <c r="Z158" s="295">
        <f t="shared" si="10"/>
        <v>1.96</v>
      </c>
      <c r="AA158" s="295">
        <f t="shared" si="10"/>
        <v>1.96</v>
      </c>
      <c r="AB158" s="9">
        <f t="shared" si="10"/>
        <v>1.96</v>
      </c>
      <c r="AC158" s="9"/>
      <c r="AD158" s="9"/>
    </row>
    <row r="159" spans="3:30" s="10" customFormat="1" ht="20.100000000000001" customHeight="1">
      <c r="C159" s="7" t="str">
        <f t="shared" si="4"/>
        <v>Behavioural Feedback Session Target</v>
      </c>
      <c r="D159" s="118"/>
      <c r="E159" s="8" t="str">
        <f t="shared" si="5"/>
        <v>#</v>
      </c>
      <c r="F159" s="296" t="str">
        <f t="shared" si="5"/>
        <v>SHE</v>
      </c>
      <c r="G159" s="297" t="str">
        <f t="shared" si="5"/>
        <v>&gt;</v>
      </c>
      <c r="H159" s="291">
        <f t="shared" si="6"/>
        <v>14.46</v>
      </c>
      <c r="I159" s="291">
        <f t="shared" si="6"/>
        <v>14.46</v>
      </c>
      <c r="J159" s="292">
        <f t="shared" si="6"/>
        <v>14.46</v>
      </c>
      <c r="K159" s="292">
        <f t="shared" si="6"/>
        <v>14.46</v>
      </c>
      <c r="L159" s="292">
        <f t="shared" si="6"/>
        <v>14.46</v>
      </c>
      <c r="M159" s="292">
        <f t="shared" si="6"/>
        <v>14.46</v>
      </c>
      <c r="N159" s="293">
        <f t="shared" si="6"/>
        <v>14.46</v>
      </c>
      <c r="O159" s="1329"/>
      <c r="P159" s="294">
        <f t="shared" ref="P159:AB159" si="11">$N9</f>
        <v>14.46</v>
      </c>
      <c r="Q159" s="30">
        <f t="shared" si="11"/>
        <v>14.46</v>
      </c>
      <c r="R159" s="28">
        <f t="shared" si="11"/>
        <v>14.46</v>
      </c>
      <c r="S159" s="28">
        <f t="shared" si="11"/>
        <v>14.46</v>
      </c>
      <c r="T159" s="28">
        <f t="shared" si="11"/>
        <v>14.46</v>
      </c>
      <c r="U159" s="28">
        <f t="shared" si="11"/>
        <v>14.46</v>
      </c>
      <c r="V159" s="28">
        <f t="shared" si="11"/>
        <v>14.46</v>
      </c>
      <c r="W159" s="28">
        <f t="shared" si="11"/>
        <v>14.46</v>
      </c>
      <c r="X159" s="28">
        <f t="shared" si="11"/>
        <v>14.46</v>
      </c>
      <c r="Y159" s="28">
        <f t="shared" si="11"/>
        <v>14.46</v>
      </c>
      <c r="Z159" s="295">
        <f t="shared" si="11"/>
        <v>14.46</v>
      </c>
      <c r="AA159" s="295">
        <f t="shared" si="11"/>
        <v>14.46</v>
      </c>
      <c r="AB159" s="9">
        <f t="shared" si="11"/>
        <v>14.46</v>
      </c>
      <c r="AC159" s="9"/>
      <c r="AD159" s="9"/>
    </row>
    <row r="160" spans="3:30" s="10" customFormat="1" ht="20.100000000000001" customHeight="1">
      <c r="C160" s="7" t="str">
        <f t="shared" si="4"/>
        <v>Waste for disposal Target</v>
      </c>
      <c r="D160" s="118"/>
      <c r="E160" s="8" t="str">
        <f t="shared" si="5"/>
        <v>Ton</v>
      </c>
      <c r="F160" s="296" t="str">
        <f t="shared" si="5"/>
        <v>SHE</v>
      </c>
      <c r="G160" s="297" t="str">
        <f t="shared" si="5"/>
        <v>&lt;</v>
      </c>
      <c r="H160" s="424">
        <f t="shared" si="6"/>
        <v>1592</v>
      </c>
      <c r="I160" s="291">
        <f t="shared" si="6"/>
        <v>1592</v>
      </c>
      <c r="J160" s="292">
        <f t="shared" si="6"/>
        <v>1592</v>
      </c>
      <c r="K160" s="292">
        <f t="shared" si="6"/>
        <v>1592</v>
      </c>
      <c r="L160" s="292">
        <f t="shared" si="6"/>
        <v>1592</v>
      </c>
      <c r="M160" s="292">
        <f t="shared" si="6"/>
        <v>1592</v>
      </c>
      <c r="N160" s="293">
        <f t="shared" si="6"/>
        <v>1592</v>
      </c>
      <c r="O160" s="1329"/>
      <c r="P160" s="294">
        <f t="shared" ref="P160:AB160" si="12">$N10</f>
        <v>1592</v>
      </c>
      <c r="Q160" s="30">
        <f t="shared" si="12"/>
        <v>1592</v>
      </c>
      <c r="R160" s="28">
        <f t="shared" si="12"/>
        <v>1592</v>
      </c>
      <c r="S160" s="28">
        <f t="shared" si="12"/>
        <v>1592</v>
      </c>
      <c r="T160" s="28">
        <f t="shared" si="12"/>
        <v>1592</v>
      </c>
      <c r="U160" s="28">
        <f t="shared" si="12"/>
        <v>1592</v>
      </c>
      <c r="V160" s="28">
        <f t="shared" si="12"/>
        <v>1592</v>
      </c>
      <c r="W160" s="28">
        <f t="shared" si="12"/>
        <v>1592</v>
      </c>
      <c r="X160" s="28">
        <f t="shared" si="12"/>
        <v>1592</v>
      </c>
      <c r="Y160" s="28">
        <f t="shared" si="12"/>
        <v>1592</v>
      </c>
      <c r="Z160" s="295">
        <f t="shared" si="12"/>
        <v>1592</v>
      </c>
      <c r="AA160" s="295">
        <f t="shared" si="12"/>
        <v>1592</v>
      </c>
      <c r="AB160" s="9">
        <f t="shared" si="12"/>
        <v>1592</v>
      </c>
      <c r="AC160" s="9"/>
      <c r="AD160" s="9"/>
    </row>
    <row r="161" spans="3:30" s="10" customFormat="1" ht="20.100000000000001" customHeight="1">
      <c r="C161" s="7" t="str">
        <f t="shared" si="4"/>
        <v>Green House Gas Emission Target</v>
      </c>
      <c r="D161" s="118"/>
      <c r="E161" s="8" t="str">
        <f t="shared" si="5"/>
        <v>kg CO2/t</v>
      </c>
      <c r="F161" s="296" t="str">
        <f t="shared" si="5"/>
        <v>SHE</v>
      </c>
      <c r="G161" s="297" t="str">
        <f t="shared" si="5"/>
        <v>&lt;</v>
      </c>
      <c r="H161" s="291">
        <f t="shared" si="6"/>
        <v>166</v>
      </c>
      <c r="I161" s="291">
        <f t="shared" si="6"/>
        <v>166</v>
      </c>
      <c r="J161" s="292">
        <f t="shared" si="6"/>
        <v>166</v>
      </c>
      <c r="K161" s="292">
        <f t="shared" si="6"/>
        <v>166</v>
      </c>
      <c r="L161" s="292">
        <f t="shared" si="6"/>
        <v>166</v>
      </c>
      <c r="M161" s="292">
        <f t="shared" si="6"/>
        <v>166</v>
      </c>
      <c r="N161" s="293">
        <f t="shared" si="6"/>
        <v>166</v>
      </c>
      <c r="O161" s="1329"/>
      <c r="P161" s="294">
        <f t="shared" ref="P161:AB161" si="13">$N11</f>
        <v>166</v>
      </c>
      <c r="Q161" s="30">
        <f t="shared" si="13"/>
        <v>166</v>
      </c>
      <c r="R161" s="28">
        <f t="shared" si="13"/>
        <v>166</v>
      </c>
      <c r="S161" s="28">
        <f t="shared" si="13"/>
        <v>166</v>
      </c>
      <c r="T161" s="28">
        <f t="shared" si="13"/>
        <v>166</v>
      </c>
      <c r="U161" s="28">
        <f t="shared" si="13"/>
        <v>166</v>
      </c>
      <c r="V161" s="28">
        <f t="shared" si="13"/>
        <v>166</v>
      </c>
      <c r="W161" s="28">
        <f t="shared" si="13"/>
        <v>166</v>
      </c>
      <c r="X161" s="28">
        <f t="shared" si="13"/>
        <v>166</v>
      </c>
      <c r="Y161" s="28">
        <f t="shared" si="13"/>
        <v>166</v>
      </c>
      <c r="Z161" s="295">
        <f t="shared" si="13"/>
        <v>166</v>
      </c>
      <c r="AA161" s="295">
        <f t="shared" si="13"/>
        <v>166</v>
      </c>
      <c r="AB161" s="9">
        <f t="shared" si="13"/>
        <v>166</v>
      </c>
      <c r="AC161" s="9"/>
      <c r="AD161" s="9"/>
    </row>
    <row r="162" spans="3:30" ht="20.100000000000001" customHeight="1">
      <c r="C162" s="298" t="str">
        <f t="shared" si="4"/>
        <v>MOTIVATION Target</v>
      </c>
      <c r="D162" s="299"/>
      <c r="E162" s="300" t="s">
        <v>16</v>
      </c>
      <c r="F162" s="301" t="s">
        <v>16</v>
      </c>
      <c r="G162" s="302" t="s">
        <v>16</v>
      </c>
      <c r="H162" s="425">
        <f t="shared" si="6"/>
        <v>0</v>
      </c>
      <c r="I162" s="29">
        <f t="shared" si="6"/>
        <v>0</v>
      </c>
      <c r="J162" s="303">
        <f t="shared" si="6"/>
        <v>0</v>
      </c>
      <c r="K162" s="303">
        <f t="shared" si="6"/>
        <v>0</v>
      </c>
      <c r="L162" s="303">
        <f t="shared" si="6"/>
        <v>0</v>
      </c>
      <c r="M162" s="303">
        <f t="shared" si="6"/>
        <v>0</v>
      </c>
      <c r="N162" s="304">
        <f t="shared" si="6"/>
        <v>0</v>
      </c>
      <c r="O162" s="1319"/>
      <c r="P162" s="305">
        <f t="shared" ref="P162:AB162" si="14">$N12</f>
        <v>0</v>
      </c>
      <c r="Q162" s="306">
        <f t="shared" si="14"/>
        <v>0</v>
      </c>
      <c r="R162" s="29">
        <f t="shared" si="14"/>
        <v>0</v>
      </c>
      <c r="S162" s="29">
        <f t="shared" si="14"/>
        <v>0</v>
      </c>
      <c r="T162" s="29">
        <f t="shared" si="14"/>
        <v>0</v>
      </c>
      <c r="U162" s="29">
        <f t="shared" si="14"/>
        <v>0</v>
      </c>
      <c r="V162" s="29">
        <f t="shared" si="14"/>
        <v>0</v>
      </c>
      <c r="W162" s="29">
        <f t="shared" si="14"/>
        <v>0</v>
      </c>
      <c r="X162" s="29">
        <f t="shared" si="14"/>
        <v>0</v>
      </c>
      <c r="Y162" s="29">
        <f t="shared" si="14"/>
        <v>0</v>
      </c>
      <c r="Z162" s="307">
        <f t="shared" si="14"/>
        <v>0</v>
      </c>
      <c r="AA162" s="307">
        <f t="shared" si="14"/>
        <v>0</v>
      </c>
      <c r="AB162" s="11">
        <f t="shared" si="14"/>
        <v>0</v>
      </c>
      <c r="AC162" s="11"/>
      <c r="AD162" s="11"/>
    </row>
    <row r="163" spans="3:30" s="10" customFormat="1" ht="20.100000000000001" customHeight="1">
      <c r="C163" s="7" t="str">
        <f t="shared" si="4"/>
        <v>% Overtime inclusive Target</v>
      </c>
      <c r="D163" s="118"/>
      <c r="E163" s="8" t="str">
        <f>E13</f>
        <v>%</v>
      </c>
      <c r="F163" s="296" t="str">
        <f>F13</f>
        <v>HRM</v>
      </c>
      <c r="G163" s="297" t="str">
        <f>G13</f>
        <v>&lt;</v>
      </c>
      <c r="H163" s="424">
        <f t="shared" si="6"/>
        <v>3.27E-2</v>
      </c>
      <c r="I163" s="291">
        <f t="shared" si="6"/>
        <v>3.27E-2</v>
      </c>
      <c r="J163" s="292">
        <f t="shared" si="6"/>
        <v>3.27E-2</v>
      </c>
      <c r="K163" s="292">
        <f t="shared" si="6"/>
        <v>3.27E-2</v>
      </c>
      <c r="L163" s="292">
        <f t="shared" si="6"/>
        <v>3.27E-2</v>
      </c>
      <c r="M163" s="292">
        <f t="shared" si="6"/>
        <v>3.27E-2</v>
      </c>
      <c r="N163" s="293">
        <f t="shared" si="6"/>
        <v>3.27E-2</v>
      </c>
      <c r="O163" s="1329"/>
      <c r="P163" s="294">
        <f t="shared" ref="P163:AB163" si="15">$N13</f>
        <v>3.27E-2</v>
      </c>
      <c r="Q163" s="30">
        <f t="shared" si="15"/>
        <v>3.27E-2</v>
      </c>
      <c r="R163" s="30">
        <f t="shared" si="15"/>
        <v>3.27E-2</v>
      </c>
      <c r="S163" s="28">
        <f t="shared" si="15"/>
        <v>3.27E-2</v>
      </c>
      <c r="T163" s="28">
        <f t="shared" si="15"/>
        <v>3.27E-2</v>
      </c>
      <c r="U163" s="28">
        <f t="shared" si="15"/>
        <v>3.27E-2</v>
      </c>
      <c r="V163" s="28">
        <f t="shared" si="15"/>
        <v>3.27E-2</v>
      </c>
      <c r="W163" s="28">
        <f t="shared" si="15"/>
        <v>3.27E-2</v>
      </c>
      <c r="X163" s="28">
        <f t="shared" si="15"/>
        <v>3.27E-2</v>
      </c>
      <c r="Y163" s="28">
        <f t="shared" si="15"/>
        <v>3.27E-2</v>
      </c>
      <c r="Z163" s="295">
        <f t="shared" si="15"/>
        <v>3.27E-2</v>
      </c>
      <c r="AA163" s="295">
        <f t="shared" si="15"/>
        <v>3.27E-2</v>
      </c>
      <c r="AB163" s="9">
        <f t="shared" si="15"/>
        <v>3.27E-2</v>
      </c>
      <c r="AC163" s="9"/>
      <c r="AD163" s="9"/>
    </row>
    <row r="164" spans="3:30" s="10" customFormat="1" ht="20.100000000000001" customHeight="1">
      <c r="C164" s="7" t="str">
        <f t="shared" ref="C164:C191" si="16">C15&amp;" Target"</f>
        <v>% Absenteeism Target</v>
      </c>
      <c r="D164" s="118"/>
      <c r="E164" s="8" t="str">
        <f>E38</f>
        <v>KXOF</v>
      </c>
      <c r="F164" s="296" t="str">
        <f>F38</f>
        <v>FC</v>
      </c>
      <c r="G164" s="297" t="str">
        <f>G38</f>
        <v>&gt;</v>
      </c>
      <c r="H164" s="749">
        <f t="shared" ref="H164:N173" si="17">$N15</f>
        <v>3.0999999999999999E-3</v>
      </c>
      <c r="I164" s="424">
        <f t="shared" si="17"/>
        <v>3.0999999999999999E-3</v>
      </c>
      <c r="J164" s="424">
        <f t="shared" si="17"/>
        <v>3.0999999999999999E-3</v>
      </c>
      <c r="K164" s="424">
        <f t="shared" si="17"/>
        <v>3.0999999999999999E-3</v>
      </c>
      <c r="L164" s="424">
        <f t="shared" si="17"/>
        <v>3.0999999999999999E-3</v>
      </c>
      <c r="M164" s="424">
        <f t="shared" si="17"/>
        <v>3.0999999999999999E-3</v>
      </c>
      <c r="N164" s="424">
        <f t="shared" si="17"/>
        <v>3.0999999999999999E-3</v>
      </c>
      <c r="O164" s="424"/>
      <c r="P164" s="424">
        <f t="shared" ref="P164:AB164" si="18">$N15</f>
        <v>3.0999999999999999E-3</v>
      </c>
      <c r="Q164" s="424">
        <f t="shared" si="18"/>
        <v>3.0999999999999999E-3</v>
      </c>
      <c r="R164" s="424">
        <f t="shared" si="18"/>
        <v>3.0999999999999999E-3</v>
      </c>
      <c r="S164" s="424">
        <f t="shared" si="18"/>
        <v>3.0999999999999999E-3</v>
      </c>
      <c r="T164" s="424">
        <f t="shared" si="18"/>
        <v>3.0999999999999999E-3</v>
      </c>
      <c r="U164" s="424">
        <f t="shared" si="18"/>
        <v>3.0999999999999999E-3</v>
      </c>
      <c r="V164" s="424">
        <f t="shared" si="18"/>
        <v>3.0999999999999999E-3</v>
      </c>
      <c r="W164" s="424">
        <f t="shared" si="18"/>
        <v>3.0999999999999999E-3</v>
      </c>
      <c r="X164" s="424">
        <f t="shared" si="18"/>
        <v>3.0999999999999999E-3</v>
      </c>
      <c r="Y164" s="424">
        <f t="shared" si="18"/>
        <v>3.0999999999999999E-3</v>
      </c>
      <c r="Z164" s="424">
        <f t="shared" si="18"/>
        <v>3.0999999999999999E-3</v>
      </c>
      <c r="AA164" s="424">
        <f t="shared" si="18"/>
        <v>3.0999999999999999E-3</v>
      </c>
      <c r="AB164" s="424">
        <f t="shared" si="18"/>
        <v>3.0999999999999999E-3</v>
      </c>
      <c r="AC164" s="9"/>
      <c r="AD164" s="9"/>
    </row>
    <row r="165" spans="3:30" s="10" customFormat="1" ht="20.100000000000001" customHeight="1">
      <c r="C165" s="7" t="str">
        <f t="shared" si="16"/>
        <v>Temporary staff usage Target</v>
      </c>
      <c r="D165" s="118"/>
      <c r="E165" s="8" t="str">
        <f t="shared" ref="E165:G166" si="19">E16</f>
        <v>%</v>
      </c>
      <c r="F165" s="296" t="str">
        <f t="shared" si="19"/>
        <v>HRM</v>
      </c>
      <c r="G165" s="297" t="str">
        <f t="shared" si="19"/>
        <v>&lt;</v>
      </c>
      <c r="H165" s="426">
        <f t="shared" si="17"/>
        <v>0.28499999999999998</v>
      </c>
      <c r="I165" s="291">
        <f t="shared" si="17"/>
        <v>0.28499999999999998</v>
      </c>
      <c r="J165" s="292">
        <f t="shared" si="17"/>
        <v>0.28499999999999998</v>
      </c>
      <c r="K165" s="292">
        <f t="shared" si="17"/>
        <v>0.28499999999999998</v>
      </c>
      <c r="L165" s="292">
        <f t="shared" si="17"/>
        <v>0.28499999999999998</v>
      </c>
      <c r="M165" s="292">
        <f t="shared" si="17"/>
        <v>0.28499999999999998</v>
      </c>
      <c r="N165" s="293">
        <f t="shared" si="17"/>
        <v>0.28499999999999998</v>
      </c>
      <c r="O165" s="1329"/>
      <c r="P165" s="294">
        <f t="shared" ref="P165:AB165" si="20">$N16</f>
        <v>0.28499999999999998</v>
      </c>
      <c r="Q165" s="30">
        <f t="shared" si="20"/>
        <v>0.28499999999999998</v>
      </c>
      <c r="R165" s="28">
        <f t="shared" si="20"/>
        <v>0.28499999999999998</v>
      </c>
      <c r="S165" s="28">
        <f t="shared" si="20"/>
        <v>0.28499999999999998</v>
      </c>
      <c r="T165" s="28">
        <f t="shared" si="20"/>
        <v>0.28499999999999998</v>
      </c>
      <c r="U165" s="28">
        <f t="shared" si="20"/>
        <v>0.28499999999999998</v>
      </c>
      <c r="V165" s="28">
        <f t="shared" si="20"/>
        <v>0.28499999999999998</v>
      </c>
      <c r="W165" s="28">
        <f t="shared" si="20"/>
        <v>0.28499999999999998</v>
      </c>
      <c r="X165" s="28">
        <f t="shared" si="20"/>
        <v>0.28499999999999998</v>
      </c>
      <c r="Y165" s="28">
        <f t="shared" si="20"/>
        <v>0.28499999999999998</v>
      </c>
      <c r="Z165" s="295">
        <f t="shared" si="20"/>
        <v>0.28499999999999998</v>
      </c>
      <c r="AA165" s="295">
        <f t="shared" si="20"/>
        <v>0.28499999999999998</v>
      </c>
      <c r="AB165" s="9">
        <f t="shared" si="20"/>
        <v>0.28499999999999998</v>
      </c>
      <c r="AC165" s="9"/>
      <c r="AD165" s="9"/>
    </row>
    <row r="166" spans="3:30" s="10" customFormat="1" ht="20.100000000000001" customHeight="1">
      <c r="C166" s="7" t="str">
        <f t="shared" si="16"/>
        <v>Employee Engagement  Target</v>
      </c>
      <c r="D166" s="118"/>
      <c r="E166" s="8" t="str">
        <f t="shared" si="19"/>
        <v>%</v>
      </c>
      <c r="F166" s="296" t="str">
        <f t="shared" si="19"/>
        <v>HRM</v>
      </c>
      <c r="G166" s="297" t="str">
        <f t="shared" si="19"/>
        <v>&gt;</v>
      </c>
      <c r="H166" s="291" t="str">
        <f t="shared" si="17"/>
        <v>NA</v>
      </c>
      <c r="I166" s="291" t="str">
        <f t="shared" si="17"/>
        <v>NA</v>
      </c>
      <c r="J166" s="292" t="str">
        <f t="shared" si="17"/>
        <v>NA</v>
      </c>
      <c r="K166" s="292" t="str">
        <f t="shared" si="17"/>
        <v>NA</v>
      </c>
      <c r="L166" s="292" t="str">
        <f t="shared" si="17"/>
        <v>NA</v>
      </c>
      <c r="M166" s="292" t="str">
        <f t="shared" si="17"/>
        <v>NA</v>
      </c>
      <c r="N166" s="293" t="str">
        <f t="shared" si="17"/>
        <v>NA</v>
      </c>
      <c r="O166" s="1329"/>
      <c r="P166" s="294" t="str">
        <f t="shared" ref="P166:AB166" si="21">$N17</f>
        <v>NA</v>
      </c>
      <c r="Q166" s="30" t="str">
        <f t="shared" si="21"/>
        <v>NA</v>
      </c>
      <c r="R166" s="28" t="str">
        <f t="shared" si="21"/>
        <v>NA</v>
      </c>
      <c r="S166" s="28" t="str">
        <f t="shared" si="21"/>
        <v>NA</v>
      </c>
      <c r="T166" s="28" t="str">
        <f t="shared" si="21"/>
        <v>NA</v>
      </c>
      <c r="U166" s="28" t="str">
        <f t="shared" si="21"/>
        <v>NA</v>
      </c>
      <c r="V166" s="28" t="str">
        <f t="shared" si="21"/>
        <v>NA</v>
      </c>
      <c r="W166" s="28" t="str">
        <f t="shared" si="21"/>
        <v>NA</v>
      </c>
      <c r="X166" s="28" t="str">
        <f t="shared" si="21"/>
        <v>NA</v>
      </c>
      <c r="Y166" s="28" t="str">
        <f t="shared" si="21"/>
        <v>NA</v>
      </c>
      <c r="Z166" s="295" t="str">
        <f t="shared" si="21"/>
        <v>NA</v>
      </c>
      <c r="AA166" s="295" t="str">
        <f t="shared" si="21"/>
        <v>NA</v>
      </c>
      <c r="AB166" s="9" t="str">
        <f t="shared" si="21"/>
        <v>NA</v>
      </c>
      <c r="AC166" s="9"/>
      <c r="AD166" s="9"/>
    </row>
    <row r="167" spans="3:30" s="252" customFormat="1" ht="20.100000000000001" customHeight="1">
      <c r="C167" s="308" t="str">
        <f t="shared" si="16"/>
        <v>QUALITY MANAGEMENT Target</v>
      </c>
      <c r="D167" s="309"/>
      <c r="E167" s="310" t="s">
        <v>16</v>
      </c>
      <c r="F167" s="311" t="s">
        <v>16</v>
      </c>
      <c r="G167" s="312" t="s">
        <v>16</v>
      </c>
      <c r="H167" s="427">
        <f t="shared" si="17"/>
        <v>0</v>
      </c>
      <c r="I167" s="31">
        <f t="shared" si="17"/>
        <v>0</v>
      </c>
      <c r="J167" s="313">
        <f t="shared" si="17"/>
        <v>0</v>
      </c>
      <c r="K167" s="313">
        <f t="shared" si="17"/>
        <v>0</v>
      </c>
      <c r="L167" s="313">
        <f t="shared" si="17"/>
        <v>0</v>
      </c>
      <c r="M167" s="313">
        <f t="shared" si="17"/>
        <v>0</v>
      </c>
      <c r="N167" s="314">
        <f t="shared" si="17"/>
        <v>0</v>
      </c>
      <c r="O167" s="1320"/>
      <c r="P167" s="315">
        <f t="shared" ref="P167:AB167" si="22">$N18</f>
        <v>0</v>
      </c>
      <c r="Q167" s="316">
        <f t="shared" si="22"/>
        <v>0</v>
      </c>
      <c r="R167" s="31">
        <f t="shared" si="22"/>
        <v>0</v>
      </c>
      <c r="S167" s="31">
        <f t="shared" si="22"/>
        <v>0</v>
      </c>
      <c r="T167" s="31">
        <f t="shared" si="22"/>
        <v>0</v>
      </c>
      <c r="U167" s="31">
        <f t="shared" si="22"/>
        <v>0</v>
      </c>
      <c r="V167" s="31">
        <f t="shared" si="22"/>
        <v>0</v>
      </c>
      <c r="W167" s="31">
        <f t="shared" si="22"/>
        <v>0</v>
      </c>
      <c r="X167" s="31">
        <f t="shared" si="22"/>
        <v>0</v>
      </c>
      <c r="Y167" s="31">
        <f t="shared" si="22"/>
        <v>0</v>
      </c>
      <c r="Z167" s="317">
        <f t="shared" si="22"/>
        <v>0</v>
      </c>
      <c r="AA167" s="317">
        <f t="shared" si="22"/>
        <v>0</v>
      </c>
      <c r="AB167" s="12">
        <f t="shared" si="22"/>
        <v>0</v>
      </c>
      <c r="AC167" s="12"/>
      <c r="AD167" s="12"/>
    </row>
    <row r="168" spans="3:30" ht="20.100000000000001" customHeight="1">
      <c r="C168" s="13" t="str">
        <f t="shared" si="16"/>
        <v>Consumer Complaints (Pulse) Target</v>
      </c>
      <c r="D168" s="318"/>
      <c r="E168" s="319" t="str">
        <f t="shared" ref="E168:G174" si="23">E19</f>
        <v>#</v>
      </c>
      <c r="F168" s="320" t="str">
        <f t="shared" si="23"/>
        <v>QAM</v>
      </c>
      <c r="G168" s="321" t="str">
        <f t="shared" si="23"/>
        <v>&lt;</v>
      </c>
      <c r="H168" s="424">
        <f t="shared" si="17"/>
        <v>3</v>
      </c>
      <c r="I168" s="291">
        <f t="shared" si="17"/>
        <v>3</v>
      </c>
      <c r="J168" s="292">
        <f t="shared" si="17"/>
        <v>3</v>
      </c>
      <c r="K168" s="292">
        <f t="shared" si="17"/>
        <v>3</v>
      </c>
      <c r="L168" s="292">
        <f t="shared" si="17"/>
        <v>3</v>
      </c>
      <c r="M168" s="292">
        <f t="shared" si="17"/>
        <v>3</v>
      </c>
      <c r="N168" s="322">
        <f t="shared" si="17"/>
        <v>3</v>
      </c>
      <c r="O168" s="1199"/>
      <c r="P168" s="323">
        <f t="shared" ref="P168:AB168" si="24">$N19</f>
        <v>3</v>
      </c>
      <c r="Q168" s="323">
        <f t="shared" si="24"/>
        <v>3</v>
      </c>
      <c r="R168" s="323">
        <f t="shared" si="24"/>
        <v>3</v>
      </c>
      <c r="S168" s="323">
        <f t="shared" si="24"/>
        <v>3</v>
      </c>
      <c r="T168" s="323">
        <f t="shared" si="24"/>
        <v>3</v>
      </c>
      <c r="U168" s="323">
        <f t="shared" si="24"/>
        <v>3</v>
      </c>
      <c r="V168" s="323">
        <f t="shared" si="24"/>
        <v>3</v>
      </c>
      <c r="W168" s="323">
        <f t="shared" si="24"/>
        <v>3</v>
      </c>
      <c r="X168" s="323">
        <f t="shared" si="24"/>
        <v>3</v>
      </c>
      <c r="Y168" s="323">
        <f t="shared" si="24"/>
        <v>3</v>
      </c>
      <c r="Z168" s="323">
        <f t="shared" si="24"/>
        <v>3</v>
      </c>
      <c r="AA168" s="323">
        <f t="shared" si="24"/>
        <v>3</v>
      </c>
      <c r="AB168" s="323">
        <f t="shared" si="24"/>
        <v>3</v>
      </c>
      <c r="AC168" s="18"/>
      <c r="AD168" s="18"/>
    </row>
    <row r="169" spans="3:30" ht="20.100000000000001" customHeight="1">
      <c r="C169" s="13" t="str">
        <f t="shared" si="16"/>
        <v>First Time Right (Pulse) Target</v>
      </c>
      <c r="D169" s="318"/>
      <c r="E169" s="319" t="str">
        <f t="shared" si="23"/>
        <v>%</v>
      </c>
      <c r="F169" s="320" t="str">
        <f t="shared" si="23"/>
        <v>QAM</v>
      </c>
      <c r="G169" s="321" t="str">
        <f t="shared" si="23"/>
        <v>&gt;</v>
      </c>
      <c r="H169" s="424">
        <f t="shared" si="17"/>
        <v>0.99650000000000005</v>
      </c>
      <c r="I169" s="291">
        <f t="shared" si="17"/>
        <v>0.99650000000000005</v>
      </c>
      <c r="J169" s="292">
        <f t="shared" si="17"/>
        <v>0.99650000000000005</v>
      </c>
      <c r="K169" s="292">
        <f t="shared" si="17"/>
        <v>0.99650000000000005</v>
      </c>
      <c r="L169" s="292">
        <f t="shared" si="17"/>
        <v>0.99650000000000005</v>
      </c>
      <c r="M169" s="292">
        <f t="shared" si="17"/>
        <v>0.99650000000000005</v>
      </c>
      <c r="N169" s="322">
        <f t="shared" si="17"/>
        <v>0.99650000000000005</v>
      </c>
      <c r="O169" s="1330"/>
      <c r="P169" s="324">
        <f t="shared" ref="P169:AB169" si="25">$N20</f>
        <v>0.99650000000000005</v>
      </c>
      <c r="Q169" s="33">
        <f t="shared" si="25"/>
        <v>0.99650000000000005</v>
      </c>
      <c r="R169" s="32">
        <f t="shared" si="25"/>
        <v>0.99650000000000005</v>
      </c>
      <c r="S169" s="32">
        <f t="shared" si="25"/>
        <v>0.99650000000000005</v>
      </c>
      <c r="T169" s="32">
        <f t="shared" si="25"/>
        <v>0.99650000000000005</v>
      </c>
      <c r="U169" s="32">
        <f t="shared" si="25"/>
        <v>0.99650000000000005</v>
      </c>
      <c r="V169" s="32">
        <f t="shared" si="25"/>
        <v>0.99650000000000005</v>
      </c>
      <c r="W169" s="32">
        <f t="shared" si="25"/>
        <v>0.99650000000000005</v>
      </c>
      <c r="X169" s="32">
        <f t="shared" si="25"/>
        <v>0.99650000000000005</v>
      </c>
      <c r="Y169" s="32">
        <f t="shared" si="25"/>
        <v>0.99650000000000005</v>
      </c>
      <c r="Z169" s="325">
        <f t="shared" si="25"/>
        <v>0.99650000000000005</v>
      </c>
      <c r="AA169" s="325">
        <f t="shared" si="25"/>
        <v>0.99650000000000005</v>
      </c>
      <c r="AB169" s="18">
        <f t="shared" si="25"/>
        <v>0.99650000000000005</v>
      </c>
      <c r="AC169" s="18"/>
      <c r="AD169" s="18"/>
    </row>
    <row r="170" spans="3:30" ht="20.100000000000001" customHeight="1">
      <c r="C170" s="13" t="str">
        <f t="shared" si="16"/>
        <v>Foreign Body Complaints (Factory related) Target</v>
      </c>
      <c r="D170" s="318"/>
      <c r="E170" s="319" t="str">
        <f t="shared" si="23"/>
        <v>#</v>
      </c>
      <c r="F170" s="320" t="str">
        <f t="shared" si="23"/>
        <v>QAM</v>
      </c>
      <c r="G170" s="321" t="str">
        <f t="shared" si="23"/>
        <v>&lt;</v>
      </c>
      <c r="H170" s="291">
        <f t="shared" si="17"/>
        <v>0</v>
      </c>
      <c r="I170" s="291">
        <f t="shared" si="17"/>
        <v>0</v>
      </c>
      <c r="J170" s="292">
        <f t="shared" si="17"/>
        <v>0</v>
      </c>
      <c r="K170" s="292">
        <f t="shared" si="17"/>
        <v>0</v>
      </c>
      <c r="L170" s="292">
        <f t="shared" si="17"/>
        <v>0</v>
      </c>
      <c r="M170" s="292">
        <f t="shared" si="17"/>
        <v>0</v>
      </c>
      <c r="N170" s="322">
        <f t="shared" si="17"/>
        <v>0</v>
      </c>
      <c r="O170" s="1330"/>
      <c r="P170" s="324">
        <f t="shared" ref="P170:AB170" si="26">$N21</f>
        <v>0</v>
      </c>
      <c r="Q170" s="33">
        <f t="shared" si="26"/>
        <v>0</v>
      </c>
      <c r="R170" s="32">
        <f t="shared" si="26"/>
        <v>0</v>
      </c>
      <c r="S170" s="32">
        <f t="shared" si="26"/>
        <v>0</v>
      </c>
      <c r="T170" s="32">
        <f t="shared" si="26"/>
        <v>0</v>
      </c>
      <c r="U170" s="32">
        <f t="shared" si="26"/>
        <v>0</v>
      </c>
      <c r="V170" s="32">
        <f t="shared" si="26"/>
        <v>0</v>
      </c>
      <c r="W170" s="32">
        <f t="shared" si="26"/>
        <v>0</v>
      </c>
      <c r="X170" s="32">
        <f t="shared" si="26"/>
        <v>0</v>
      </c>
      <c r="Y170" s="32">
        <f t="shared" si="26"/>
        <v>0</v>
      </c>
      <c r="Z170" s="325">
        <f t="shared" si="26"/>
        <v>0</v>
      </c>
      <c r="AA170" s="325">
        <f t="shared" si="26"/>
        <v>0</v>
      </c>
      <c r="AB170" s="18">
        <f t="shared" si="26"/>
        <v>0</v>
      </c>
      <c r="AC170" s="18"/>
      <c r="AD170" s="18"/>
    </row>
    <row r="171" spans="3:30" ht="20.100000000000001" customHeight="1">
      <c r="C171" s="13" t="str">
        <f t="shared" si="16"/>
        <v>On Time Usage Decision Target</v>
      </c>
      <c r="D171" s="318"/>
      <c r="E171" s="8" t="str">
        <f t="shared" si="23"/>
        <v>%</v>
      </c>
      <c r="F171" s="326" t="str">
        <f t="shared" si="23"/>
        <v>QAM</v>
      </c>
      <c r="G171" s="327" t="str">
        <f t="shared" si="23"/>
        <v>&gt;</v>
      </c>
      <c r="H171" s="424">
        <f t="shared" si="17"/>
        <v>0.99870000000000003</v>
      </c>
      <c r="I171" s="291">
        <f t="shared" si="17"/>
        <v>0.99870000000000003</v>
      </c>
      <c r="J171" s="292">
        <f t="shared" si="17"/>
        <v>0.99870000000000003</v>
      </c>
      <c r="K171" s="292">
        <f t="shared" si="17"/>
        <v>0.99870000000000003</v>
      </c>
      <c r="L171" s="292">
        <f t="shared" si="17"/>
        <v>0.99870000000000003</v>
      </c>
      <c r="M171" s="292">
        <f t="shared" si="17"/>
        <v>0.99870000000000003</v>
      </c>
      <c r="N171" s="322">
        <f t="shared" si="17"/>
        <v>0.99870000000000003</v>
      </c>
      <c r="O171" s="1199"/>
      <c r="P171" s="323">
        <f t="shared" ref="P171:AB171" si="27">$N22</f>
        <v>0.99870000000000003</v>
      </c>
      <c r="Q171" s="324">
        <f t="shared" si="27"/>
        <v>0.99870000000000003</v>
      </c>
      <c r="R171" s="33">
        <f t="shared" si="27"/>
        <v>0.99870000000000003</v>
      </c>
      <c r="S171" s="32">
        <f t="shared" si="27"/>
        <v>0.99870000000000003</v>
      </c>
      <c r="T171" s="32">
        <f t="shared" si="27"/>
        <v>0.99870000000000003</v>
      </c>
      <c r="U171" s="32">
        <f t="shared" si="27"/>
        <v>0.99870000000000003</v>
      </c>
      <c r="V171" s="32">
        <f t="shared" si="27"/>
        <v>0.99870000000000003</v>
      </c>
      <c r="W171" s="32">
        <f t="shared" si="27"/>
        <v>0.99870000000000003</v>
      </c>
      <c r="X171" s="32">
        <f t="shared" si="27"/>
        <v>0.99870000000000003</v>
      </c>
      <c r="Y171" s="32">
        <f t="shared" si="27"/>
        <v>0.99870000000000003</v>
      </c>
      <c r="Z171" s="325">
        <f t="shared" si="27"/>
        <v>0.99870000000000003</v>
      </c>
      <c r="AA171" s="325">
        <f t="shared" si="27"/>
        <v>0.99870000000000003</v>
      </c>
      <c r="AB171" s="18">
        <f t="shared" si="27"/>
        <v>0.99870000000000003</v>
      </c>
      <c r="AC171" s="9"/>
      <c r="AD171" s="9"/>
    </row>
    <row r="172" spans="3:30" ht="20.100000000000001" customHeight="1">
      <c r="C172" s="13" t="str">
        <f t="shared" si="16"/>
        <v>Exceptional Release  Fert Target</v>
      </c>
      <c r="D172" s="318"/>
      <c r="E172" s="319" t="str">
        <f t="shared" si="23"/>
        <v>#</v>
      </c>
      <c r="F172" s="320" t="str">
        <f t="shared" si="23"/>
        <v>QAM</v>
      </c>
      <c r="G172" s="321" t="str">
        <f t="shared" si="23"/>
        <v>&lt;</v>
      </c>
      <c r="H172" s="424">
        <f t="shared" si="17"/>
        <v>0</v>
      </c>
      <c r="I172" s="291">
        <f t="shared" si="17"/>
        <v>0</v>
      </c>
      <c r="J172" s="292">
        <f t="shared" si="17"/>
        <v>0</v>
      </c>
      <c r="K172" s="292">
        <f t="shared" si="17"/>
        <v>0</v>
      </c>
      <c r="L172" s="292">
        <f t="shared" si="17"/>
        <v>0</v>
      </c>
      <c r="M172" s="292">
        <f t="shared" si="17"/>
        <v>0</v>
      </c>
      <c r="N172" s="322">
        <f t="shared" si="17"/>
        <v>0</v>
      </c>
      <c r="O172" s="1330"/>
      <c r="P172" s="324">
        <f t="shared" ref="P172:AB172" si="28">$N23</f>
        <v>0</v>
      </c>
      <c r="Q172" s="33">
        <f t="shared" si="28"/>
        <v>0</v>
      </c>
      <c r="R172" s="32">
        <f t="shared" si="28"/>
        <v>0</v>
      </c>
      <c r="S172" s="32">
        <f t="shared" si="28"/>
        <v>0</v>
      </c>
      <c r="T172" s="32">
        <f t="shared" si="28"/>
        <v>0</v>
      </c>
      <c r="U172" s="32">
        <f t="shared" si="28"/>
        <v>0</v>
      </c>
      <c r="V172" s="32">
        <f t="shared" si="28"/>
        <v>0</v>
      </c>
      <c r="W172" s="32">
        <f t="shared" si="28"/>
        <v>0</v>
      </c>
      <c r="X172" s="32">
        <f t="shared" si="28"/>
        <v>0</v>
      </c>
      <c r="Y172" s="32">
        <f t="shared" si="28"/>
        <v>0</v>
      </c>
      <c r="Z172" s="325">
        <f t="shared" si="28"/>
        <v>0</v>
      </c>
      <c r="AA172" s="325">
        <f t="shared" si="28"/>
        <v>0</v>
      </c>
      <c r="AB172" s="18">
        <f t="shared" si="28"/>
        <v>0</v>
      </c>
      <c r="AC172" s="18"/>
      <c r="AD172" s="18"/>
    </row>
    <row r="173" spans="3:30" ht="20.100000000000001" customHeight="1">
      <c r="C173" s="13" t="str">
        <f t="shared" si="16"/>
        <v>Number of Defect Reduction Projects Target</v>
      </c>
      <c r="D173" s="318"/>
      <c r="E173" s="319" t="str">
        <f t="shared" si="23"/>
        <v>#</v>
      </c>
      <c r="F173" s="320" t="str">
        <f t="shared" si="23"/>
        <v>QAM</v>
      </c>
      <c r="G173" s="321" t="str">
        <f t="shared" si="23"/>
        <v>&gt;</v>
      </c>
      <c r="H173" s="291">
        <f t="shared" si="17"/>
        <v>7</v>
      </c>
      <c r="I173" s="291">
        <f t="shared" si="17"/>
        <v>7</v>
      </c>
      <c r="J173" s="292">
        <f t="shared" si="17"/>
        <v>7</v>
      </c>
      <c r="K173" s="292">
        <f t="shared" si="17"/>
        <v>7</v>
      </c>
      <c r="L173" s="292">
        <f t="shared" si="17"/>
        <v>7</v>
      </c>
      <c r="M173" s="292">
        <f t="shared" si="17"/>
        <v>7</v>
      </c>
      <c r="N173" s="322">
        <f t="shared" si="17"/>
        <v>7</v>
      </c>
      <c r="O173" s="1330"/>
      <c r="P173" s="324">
        <f t="shared" ref="P173:AB173" si="29">$N24</f>
        <v>7</v>
      </c>
      <c r="Q173" s="33">
        <f t="shared" si="29"/>
        <v>7</v>
      </c>
      <c r="R173" s="32">
        <f t="shared" si="29"/>
        <v>7</v>
      </c>
      <c r="S173" s="32">
        <f t="shared" si="29"/>
        <v>7</v>
      </c>
      <c r="T173" s="32">
        <f t="shared" si="29"/>
        <v>7</v>
      </c>
      <c r="U173" s="32">
        <f t="shared" si="29"/>
        <v>7</v>
      </c>
      <c r="V173" s="32">
        <f t="shared" si="29"/>
        <v>7</v>
      </c>
      <c r="W173" s="32">
        <f t="shared" si="29"/>
        <v>7</v>
      </c>
      <c r="X173" s="32">
        <f t="shared" si="29"/>
        <v>7</v>
      </c>
      <c r="Y173" s="32">
        <f t="shared" si="29"/>
        <v>7</v>
      </c>
      <c r="Z173" s="325">
        <f t="shared" si="29"/>
        <v>7</v>
      </c>
      <c r="AA173" s="325">
        <f t="shared" si="29"/>
        <v>7</v>
      </c>
      <c r="AB173" s="18">
        <f t="shared" si="29"/>
        <v>7</v>
      </c>
      <c r="AC173" s="18"/>
      <c r="AD173" s="18"/>
    </row>
    <row r="174" spans="3:30" ht="20.100000000000001" customHeight="1">
      <c r="C174" s="13" t="str">
        <f t="shared" si="16"/>
        <v>Number of Retail Quality Assessments  Done Target</v>
      </c>
      <c r="D174" s="318"/>
      <c r="E174" s="319" t="str">
        <f t="shared" si="23"/>
        <v>#</v>
      </c>
      <c r="F174" s="320" t="str">
        <f t="shared" si="23"/>
        <v>QAM</v>
      </c>
      <c r="G174" s="321" t="str">
        <f t="shared" si="23"/>
        <v>&gt;</v>
      </c>
      <c r="H174" s="424">
        <f t="shared" ref="H174:N183" si="30">$N25</f>
        <v>9</v>
      </c>
      <c r="I174" s="291">
        <f t="shared" si="30"/>
        <v>9</v>
      </c>
      <c r="J174" s="292">
        <f t="shared" si="30"/>
        <v>9</v>
      </c>
      <c r="K174" s="292">
        <f t="shared" si="30"/>
        <v>9</v>
      </c>
      <c r="L174" s="292">
        <f t="shared" si="30"/>
        <v>9</v>
      </c>
      <c r="M174" s="292">
        <f t="shared" si="30"/>
        <v>9</v>
      </c>
      <c r="N174" s="322">
        <f t="shared" si="30"/>
        <v>9</v>
      </c>
      <c r="O174" s="1199"/>
      <c r="P174" s="323">
        <f t="shared" ref="P174:AB174" si="31">$N25</f>
        <v>9</v>
      </c>
      <c r="Q174" s="324">
        <f t="shared" si="31"/>
        <v>9</v>
      </c>
      <c r="R174" s="33">
        <f t="shared" si="31"/>
        <v>9</v>
      </c>
      <c r="S174" s="32">
        <f t="shared" si="31"/>
        <v>9</v>
      </c>
      <c r="T174" s="32">
        <f t="shared" si="31"/>
        <v>9</v>
      </c>
      <c r="U174" s="32">
        <f t="shared" si="31"/>
        <v>9</v>
      </c>
      <c r="V174" s="32">
        <f t="shared" si="31"/>
        <v>9</v>
      </c>
      <c r="W174" s="32">
        <f t="shared" si="31"/>
        <v>9</v>
      </c>
      <c r="X174" s="32">
        <f t="shared" si="31"/>
        <v>9</v>
      </c>
      <c r="Y174" s="32">
        <f t="shared" si="31"/>
        <v>9</v>
      </c>
      <c r="Z174" s="325">
        <f t="shared" si="31"/>
        <v>9</v>
      </c>
      <c r="AA174" s="325">
        <f t="shared" si="31"/>
        <v>9</v>
      </c>
      <c r="AB174" s="18">
        <f t="shared" si="31"/>
        <v>9</v>
      </c>
      <c r="AC174" s="18"/>
      <c r="AD174" s="18"/>
    </row>
    <row r="175" spans="3:30" ht="20.100000000000001" customHeight="1">
      <c r="C175" s="328" t="str">
        <f t="shared" si="16"/>
        <v>PRODUCTIVITY Target</v>
      </c>
      <c r="D175" s="329"/>
      <c r="E175" s="330" t="s">
        <v>16</v>
      </c>
      <c r="F175" s="331" t="s">
        <v>16</v>
      </c>
      <c r="G175" s="14">
        <v>0</v>
      </c>
      <c r="H175" s="332">
        <f t="shared" si="30"/>
        <v>0</v>
      </c>
      <c r="I175" s="34">
        <f t="shared" si="30"/>
        <v>0</v>
      </c>
      <c r="J175" s="333">
        <f t="shared" si="30"/>
        <v>0</v>
      </c>
      <c r="K175" s="333">
        <f t="shared" si="30"/>
        <v>0</v>
      </c>
      <c r="L175" s="333">
        <f t="shared" si="30"/>
        <v>0</v>
      </c>
      <c r="M175" s="333">
        <f t="shared" si="30"/>
        <v>0</v>
      </c>
      <c r="N175" s="334">
        <f t="shared" si="30"/>
        <v>0</v>
      </c>
      <c r="O175" s="1321"/>
      <c r="P175" s="335">
        <f t="shared" ref="P175:AB175" si="32">$N26</f>
        <v>0</v>
      </c>
      <c r="Q175" s="336">
        <f t="shared" si="32"/>
        <v>0</v>
      </c>
      <c r="R175" s="34">
        <f t="shared" si="32"/>
        <v>0</v>
      </c>
      <c r="S175" s="34">
        <f t="shared" si="32"/>
        <v>0</v>
      </c>
      <c r="T175" s="34">
        <f t="shared" si="32"/>
        <v>0</v>
      </c>
      <c r="U175" s="34">
        <f t="shared" si="32"/>
        <v>0</v>
      </c>
      <c r="V175" s="34">
        <f t="shared" si="32"/>
        <v>0</v>
      </c>
      <c r="W175" s="34">
        <f t="shared" si="32"/>
        <v>0</v>
      </c>
      <c r="X175" s="34">
        <f t="shared" si="32"/>
        <v>0</v>
      </c>
      <c r="Y175" s="34">
        <f t="shared" si="32"/>
        <v>0</v>
      </c>
      <c r="Z175" s="337">
        <f t="shared" si="32"/>
        <v>0</v>
      </c>
      <c r="AA175" s="337">
        <f t="shared" si="32"/>
        <v>0</v>
      </c>
      <c r="AB175" s="14">
        <f t="shared" si="32"/>
        <v>0</v>
      </c>
      <c r="AC175" s="14"/>
      <c r="AD175" s="14"/>
    </row>
    <row r="176" spans="3:30" s="10" customFormat="1" ht="20.100000000000001" customHeight="1">
      <c r="C176" s="7" t="str">
        <f t="shared" si="16"/>
        <v>GFI Score Target</v>
      </c>
      <c r="D176" s="118"/>
      <c r="E176" s="8" t="str">
        <f t="shared" ref="E176:G181" si="33">E27</f>
        <v>Score</v>
      </c>
      <c r="F176" s="326" t="str">
        <f t="shared" si="33"/>
        <v>IPM</v>
      </c>
      <c r="G176" s="297" t="str">
        <f t="shared" si="33"/>
        <v>&gt;</v>
      </c>
      <c r="H176" s="428">
        <f t="shared" si="30"/>
        <v>0.71499999999999997</v>
      </c>
      <c r="I176" s="338">
        <f t="shared" si="30"/>
        <v>0.71499999999999997</v>
      </c>
      <c r="J176" s="339">
        <f t="shared" si="30"/>
        <v>0.71499999999999997</v>
      </c>
      <c r="K176" s="339">
        <f t="shared" si="30"/>
        <v>0.71499999999999997</v>
      </c>
      <c r="L176" s="339">
        <f t="shared" si="30"/>
        <v>0.71499999999999997</v>
      </c>
      <c r="M176" s="339">
        <f t="shared" si="30"/>
        <v>0.71499999999999997</v>
      </c>
      <c r="N176" s="340">
        <f t="shared" si="30"/>
        <v>0.71499999999999997</v>
      </c>
      <c r="O176" s="1336"/>
      <c r="P176" s="35">
        <f t="shared" ref="P176:AB176" si="34">$N27</f>
        <v>0.71499999999999997</v>
      </c>
      <c r="Q176" s="341">
        <f t="shared" si="34"/>
        <v>0.71499999999999997</v>
      </c>
      <c r="R176" s="28">
        <f t="shared" si="34"/>
        <v>0.71499999999999997</v>
      </c>
      <c r="S176" s="35">
        <f t="shared" si="34"/>
        <v>0.71499999999999997</v>
      </c>
      <c r="T176" s="35">
        <f t="shared" si="34"/>
        <v>0.71499999999999997</v>
      </c>
      <c r="U176" s="35">
        <f t="shared" si="34"/>
        <v>0.71499999999999997</v>
      </c>
      <c r="V176" s="35">
        <f t="shared" si="34"/>
        <v>0.71499999999999997</v>
      </c>
      <c r="W176" s="35">
        <f t="shared" si="34"/>
        <v>0.71499999999999997</v>
      </c>
      <c r="X176" s="35">
        <f t="shared" si="34"/>
        <v>0.71499999999999997</v>
      </c>
      <c r="Y176" s="28">
        <f t="shared" si="34"/>
        <v>0.71499999999999997</v>
      </c>
      <c r="Z176" s="295">
        <f t="shared" si="34"/>
        <v>0.71499999999999997</v>
      </c>
      <c r="AA176" s="295">
        <f t="shared" si="34"/>
        <v>0.71499999999999997</v>
      </c>
      <c r="AB176" s="9">
        <f t="shared" si="34"/>
        <v>0.71499999999999997</v>
      </c>
      <c r="AC176" s="9"/>
      <c r="AD176" s="9"/>
    </row>
    <row r="177" spans="3:30" s="10" customFormat="1" ht="20.100000000000001" customHeight="1">
      <c r="C177" s="7" t="str">
        <f t="shared" si="16"/>
        <v>GFI Score:  MANUFACTURING Target</v>
      </c>
      <c r="D177" s="118"/>
      <c r="E177" s="8" t="str">
        <f t="shared" si="33"/>
        <v>Score</v>
      </c>
      <c r="F177" s="326" t="str">
        <f t="shared" si="33"/>
        <v>IPM</v>
      </c>
      <c r="G177" s="297" t="str">
        <f t="shared" si="33"/>
        <v>&gt;</v>
      </c>
      <c r="H177" s="428">
        <f t="shared" si="30"/>
        <v>310.94162363389097</v>
      </c>
      <c r="I177" s="338">
        <f t="shared" si="30"/>
        <v>310.94162363389097</v>
      </c>
      <c r="J177" s="339">
        <f t="shared" si="30"/>
        <v>310.94162363389097</v>
      </c>
      <c r="K177" s="339">
        <f t="shared" si="30"/>
        <v>310.94162363389097</v>
      </c>
      <c r="L177" s="339">
        <f t="shared" si="30"/>
        <v>310.94162363389097</v>
      </c>
      <c r="M177" s="339">
        <f t="shared" si="30"/>
        <v>310.94162363389097</v>
      </c>
      <c r="N177" s="340">
        <f t="shared" si="30"/>
        <v>310.94162363389097</v>
      </c>
      <c r="O177" s="1336"/>
      <c r="P177" s="35">
        <f t="shared" ref="P177:AB177" si="35">$N28</f>
        <v>310.94162363389097</v>
      </c>
      <c r="Q177" s="341">
        <f t="shared" si="35"/>
        <v>310.94162363389097</v>
      </c>
      <c r="R177" s="28">
        <f t="shared" si="35"/>
        <v>310.94162363389097</v>
      </c>
      <c r="S177" s="35">
        <f t="shared" si="35"/>
        <v>310.94162363389097</v>
      </c>
      <c r="T177" s="35">
        <f t="shared" si="35"/>
        <v>310.94162363389097</v>
      </c>
      <c r="U177" s="35">
        <f t="shared" si="35"/>
        <v>310.94162363389097</v>
      </c>
      <c r="V177" s="35">
        <f t="shared" si="35"/>
        <v>310.94162363389097</v>
      </c>
      <c r="W177" s="35">
        <f t="shared" si="35"/>
        <v>310.94162363389097</v>
      </c>
      <c r="X177" s="35">
        <f t="shared" si="35"/>
        <v>310.94162363389097</v>
      </c>
      <c r="Y177" s="28">
        <f t="shared" si="35"/>
        <v>310.94162363389097</v>
      </c>
      <c r="Z177" s="295">
        <f t="shared" si="35"/>
        <v>310.94162363389097</v>
      </c>
      <c r="AA177" s="295">
        <f t="shared" si="35"/>
        <v>310.94162363389097</v>
      </c>
      <c r="AB177" s="9">
        <f t="shared" si="35"/>
        <v>310.94162363389097</v>
      </c>
      <c r="AC177" s="9"/>
      <c r="AD177" s="9"/>
    </row>
    <row r="178" spans="3:30" s="10" customFormat="1" ht="20.100000000000001" customHeight="1">
      <c r="C178" s="7" t="str">
        <f t="shared" si="16"/>
        <v>GFI Score:  AMM Target</v>
      </c>
      <c r="D178" s="118"/>
      <c r="E178" s="8" t="str">
        <f t="shared" si="33"/>
        <v>Score</v>
      </c>
      <c r="F178" s="326" t="str">
        <f t="shared" si="33"/>
        <v>IPM</v>
      </c>
      <c r="G178" s="297" t="str">
        <f t="shared" si="33"/>
        <v>&gt;</v>
      </c>
      <c r="H178" s="428">
        <f t="shared" si="30"/>
        <v>9</v>
      </c>
      <c r="I178" s="338">
        <f t="shared" si="30"/>
        <v>9</v>
      </c>
      <c r="J178" s="339">
        <f t="shared" si="30"/>
        <v>9</v>
      </c>
      <c r="K178" s="339">
        <f t="shared" si="30"/>
        <v>9</v>
      </c>
      <c r="L178" s="339">
        <f t="shared" si="30"/>
        <v>9</v>
      </c>
      <c r="M178" s="339">
        <f t="shared" si="30"/>
        <v>9</v>
      </c>
      <c r="N178" s="340">
        <f t="shared" si="30"/>
        <v>9</v>
      </c>
      <c r="O178" s="1336"/>
      <c r="P178" s="35">
        <f t="shared" ref="P178:AB178" si="36">$N29</f>
        <v>9</v>
      </c>
      <c r="Q178" s="341">
        <f t="shared" si="36"/>
        <v>9</v>
      </c>
      <c r="R178" s="28">
        <f t="shared" si="36"/>
        <v>9</v>
      </c>
      <c r="S178" s="35">
        <f t="shared" si="36"/>
        <v>9</v>
      </c>
      <c r="T178" s="35">
        <f t="shared" si="36"/>
        <v>9</v>
      </c>
      <c r="U178" s="35">
        <f t="shared" si="36"/>
        <v>9</v>
      </c>
      <c r="V178" s="35">
        <f t="shared" si="36"/>
        <v>9</v>
      </c>
      <c r="W178" s="35">
        <f t="shared" si="36"/>
        <v>9</v>
      </c>
      <c r="X178" s="35">
        <f t="shared" si="36"/>
        <v>9</v>
      </c>
      <c r="Y178" s="28">
        <f t="shared" si="36"/>
        <v>9</v>
      </c>
      <c r="Z178" s="295">
        <f t="shared" si="36"/>
        <v>9</v>
      </c>
      <c r="AA178" s="295">
        <f t="shared" si="36"/>
        <v>9</v>
      </c>
      <c r="AB178" s="9">
        <f t="shared" si="36"/>
        <v>9</v>
      </c>
      <c r="AC178" s="9"/>
      <c r="AD178" s="9"/>
    </row>
    <row r="179" spans="3:30" s="10" customFormat="1" ht="20.100000000000001" customHeight="1">
      <c r="C179" s="7" t="str">
        <f t="shared" si="16"/>
        <v>GFI Score:  QUALITY Target</v>
      </c>
      <c r="D179" s="118"/>
      <c r="E179" s="8" t="str">
        <f t="shared" si="33"/>
        <v>Score</v>
      </c>
      <c r="F179" s="326" t="str">
        <f t="shared" si="33"/>
        <v>IPM</v>
      </c>
      <c r="G179" s="297" t="str">
        <f t="shared" si="33"/>
        <v>&gt;</v>
      </c>
      <c r="H179" s="428">
        <f t="shared" si="30"/>
        <v>9.1999999999999993</v>
      </c>
      <c r="I179" s="338">
        <f t="shared" si="30"/>
        <v>9.1999999999999993</v>
      </c>
      <c r="J179" s="339">
        <f t="shared" si="30"/>
        <v>9.1999999999999993</v>
      </c>
      <c r="K179" s="339">
        <f t="shared" si="30"/>
        <v>9.1999999999999993</v>
      </c>
      <c r="L179" s="339">
        <f t="shared" si="30"/>
        <v>9.1999999999999993</v>
      </c>
      <c r="M179" s="339">
        <f t="shared" si="30"/>
        <v>9.1999999999999993</v>
      </c>
      <c r="N179" s="340">
        <f t="shared" si="30"/>
        <v>9.1999999999999993</v>
      </c>
      <c r="O179" s="1336"/>
      <c r="P179" s="35">
        <f t="shared" ref="P179:AB179" si="37">$N30</f>
        <v>9.1999999999999993</v>
      </c>
      <c r="Q179" s="341">
        <f t="shared" si="37"/>
        <v>9.1999999999999993</v>
      </c>
      <c r="R179" s="28">
        <f t="shared" si="37"/>
        <v>9.1999999999999993</v>
      </c>
      <c r="S179" s="35">
        <f t="shared" si="37"/>
        <v>9.1999999999999993</v>
      </c>
      <c r="T179" s="35">
        <f t="shared" si="37"/>
        <v>9.1999999999999993</v>
      </c>
      <c r="U179" s="35">
        <f t="shared" si="37"/>
        <v>9.1999999999999993</v>
      </c>
      <c r="V179" s="35">
        <f t="shared" si="37"/>
        <v>9.1999999999999993</v>
      </c>
      <c r="W179" s="35">
        <f t="shared" si="37"/>
        <v>9.1999999999999993</v>
      </c>
      <c r="X179" s="35">
        <f t="shared" si="37"/>
        <v>9.1999999999999993</v>
      </c>
      <c r="Y179" s="28">
        <f t="shared" si="37"/>
        <v>9.1999999999999993</v>
      </c>
      <c r="Z179" s="295">
        <f t="shared" si="37"/>
        <v>9.1999999999999993</v>
      </c>
      <c r="AA179" s="295">
        <f t="shared" si="37"/>
        <v>9.1999999999999993</v>
      </c>
      <c r="AB179" s="9">
        <f t="shared" si="37"/>
        <v>9.1999999999999993</v>
      </c>
      <c r="AC179" s="9"/>
      <c r="AD179" s="9"/>
    </row>
    <row r="180" spans="3:30" s="10" customFormat="1" ht="20.100000000000001" customHeight="1">
      <c r="C180" s="7" t="str">
        <f t="shared" si="16"/>
        <v>Asset Intensity  Target</v>
      </c>
      <c r="D180" s="118"/>
      <c r="E180" s="8" t="str">
        <f t="shared" si="33"/>
        <v>%</v>
      </c>
      <c r="F180" s="326" t="str">
        <f t="shared" si="33"/>
        <v>IPM</v>
      </c>
      <c r="G180" s="297" t="str">
        <f t="shared" si="33"/>
        <v>&gt;</v>
      </c>
      <c r="H180" s="428">
        <f t="shared" si="30"/>
        <v>0.83</v>
      </c>
      <c r="I180" s="338">
        <f t="shared" si="30"/>
        <v>0.83</v>
      </c>
      <c r="J180" s="339">
        <f t="shared" si="30"/>
        <v>0.83</v>
      </c>
      <c r="K180" s="339">
        <f t="shared" si="30"/>
        <v>0.83</v>
      </c>
      <c r="L180" s="339">
        <f t="shared" si="30"/>
        <v>0.83</v>
      </c>
      <c r="M180" s="339">
        <f t="shared" si="30"/>
        <v>0.83</v>
      </c>
      <c r="N180" s="340">
        <f t="shared" si="30"/>
        <v>0.83</v>
      </c>
      <c r="O180" s="1336"/>
      <c r="P180" s="35">
        <f t="shared" ref="P180:AB180" si="38">$N31</f>
        <v>0.83</v>
      </c>
      <c r="Q180" s="341">
        <f t="shared" si="38"/>
        <v>0.83</v>
      </c>
      <c r="R180" s="28">
        <f t="shared" si="38"/>
        <v>0.83</v>
      </c>
      <c r="S180" s="35">
        <f t="shared" si="38"/>
        <v>0.83</v>
      </c>
      <c r="T180" s="35">
        <f t="shared" si="38"/>
        <v>0.83</v>
      </c>
      <c r="U180" s="35">
        <f t="shared" si="38"/>
        <v>0.83</v>
      </c>
      <c r="V180" s="35">
        <f t="shared" si="38"/>
        <v>0.83</v>
      </c>
      <c r="W180" s="35">
        <f t="shared" si="38"/>
        <v>0.83</v>
      </c>
      <c r="X180" s="35">
        <f t="shared" si="38"/>
        <v>0.83</v>
      </c>
      <c r="Y180" s="28">
        <f t="shared" si="38"/>
        <v>0.83</v>
      </c>
      <c r="Z180" s="295">
        <f t="shared" si="38"/>
        <v>0.83</v>
      </c>
      <c r="AA180" s="295">
        <f t="shared" si="38"/>
        <v>0.83</v>
      </c>
      <c r="AB180" s="9">
        <f t="shared" si="38"/>
        <v>0.83</v>
      </c>
      <c r="AC180" s="9"/>
      <c r="AD180" s="9"/>
    </row>
    <row r="181" spans="3:30" s="10" customFormat="1" ht="20.100000000000001" customHeight="1">
      <c r="C181" s="7" t="str">
        <f t="shared" si="16"/>
        <v>Total Factory Productivity Target</v>
      </c>
      <c r="D181" s="118"/>
      <c r="E181" s="8" t="str">
        <f t="shared" si="33"/>
        <v>Ton/Head</v>
      </c>
      <c r="F181" s="326" t="str">
        <f t="shared" si="33"/>
        <v>IPM</v>
      </c>
      <c r="G181" s="297" t="str">
        <f t="shared" si="33"/>
        <v>&gt;</v>
      </c>
      <c r="H181" s="342">
        <f t="shared" si="30"/>
        <v>9.9</v>
      </c>
      <c r="I181" s="343">
        <f t="shared" si="30"/>
        <v>9.9</v>
      </c>
      <c r="J181" s="344">
        <f t="shared" si="30"/>
        <v>9.9</v>
      </c>
      <c r="K181" s="344">
        <f t="shared" si="30"/>
        <v>9.9</v>
      </c>
      <c r="L181" s="344">
        <f t="shared" si="30"/>
        <v>9.9</v>
      </c>
      <c r="M181" s="344">
        <f t="shared" si="30"/>
        <v>9.9</v>
      </c>
      <c r="N181" s="345">
        <f t="shared" si="30"/>
        <v>9.9</v>
      </c>
      <c r="O181" s="1332"/>
      <c r="P181" s="346">
        <f t="shared" ref="P181:AB181" si="39">$N32</f>
        <v>9.9</v>
      </c>
      <c r="Q181" s="347">
        <f t="shared" si="39"/>
        <v>9.9</v>
      </c>
      <c r="R181" s="348">
        <f t="shared" si="39"/>
        <v>9.9</v>
      </c>
      <c r="S181" s="348">
        <f t="shared" si="39"/>
        <v>9.9</v>
      </c>
      <c r="T181" s="348">
        <f t="shared" si="39"/>
        <v>9.9</v>
      </c>
      <c r="U181" s="348">
        <f t="shared" si="39"/>
        <v>9.9</v>
      </c>
      <c r="V181" s="348">
        <f t="shared" si="39"/>
        <v>9.9</v>
      </c>
      <c r="W181" s="348">
        <f t="shared" si="39"/>
        <v>9.9</v>
      </c>
      <c r="X181" s="348">
        <f t="shared" si="39"/>
        <v>9.9</v>
      </c>
      <c r="Y181" s="348">
        <f t="shared" si="39"/>
        <v>9.9</v>
      </c>
      <c r="Z181" s="295">
        <f t="shared" si="39"/>
        <v>9.9</v>
      </c>
      <c r="AA181" s="295">
        <f t="shared" si="39"/>
        <v>9.9</v>
      </c>
      <c r="AB181" s="9">
        <f t="shared" si="39"/>
        <v>9.9</v>
      </c>
      <c r="AC181" s="9"/>
      <c r="AD181" s="9"/>
    </row>
    <row r="182" spans="3:30" ht="20.100000000000001" customHeight="1">
      <c r="C182" s="349" t="str">
        <f t="shared" si="16"/>
        <v>COST CONTROL Target</v>
      </c>
      <c r="D182" s="350"/>
      <c r="E182" s="351" t="s">
        <v>16</v>
      </c>
      <c r="F182" s="352" t="s">
        <v>16</v>
      </c>
      <c r="G182" s="353" t="s">
        <v>16</v>
      </c>
      <c r="H182" s="429">
        <f t="shared" si="30"/>
        <v>0</v>
      </c>
      <c r="I182" s="36">
        <f t="shared" si="30"/>
        <v>0</v>
      </c>
      <c r="J182" s="354">
        <f t="shared" si="30"/>
        <v>0</v>
      </c>
      <c r="K182" s="354">
        <f t="shared" si="30"/>
        <v>0</v>
      </c>
      <c r="L182" s="354">
        <f t="shared" si="30"/>
        <v>0</v>
      </c>
      <c r="M182" s="354">
        <f t="shared" si="30"/>
        <v>0</v>
      </c>
      <c r="N182" s="355">
        <f t="shared" si="30"/>
        <v>0</v>
      </c>
      <c r="O182" s="1324"/>
      <c r="P182" s="356">
        <f t="shared" ref="P182:AB182" si="40">$N33</f>
        <v>0</v>
      </c>
      <c r="Q182" s="357">
        <f t="shared" si="40"/>
        <v>0</v>
      </c>
      <c r="R182" s="36">
        <f t="shared" si="40"/>
        <v>0</v>
      </c>
      <c r="S182" s="36">
        <f t="shared" si="40"/>
        <v>0</v>
      </c>
      <c r="T182" s="36">
        <f t="shared" si="40"/>
        <v>0</v>
      </c>
      <c r="U182" s="36">
        <f t="shared" si="40"/>
        <v>0</v>
      </c>
      <c r="V182" s="36">
        <f t="shared" si="40"/>
        <v>0</v>
      </c>
      <c r="W182" s="36">
        <f t="shared" si="40"/>
        <v>0</v>
      </c>
      <c r="X182" s="36">
        <f t="shared" si="40"/>
        <v>0</v>
      </c>
      <c r="Y182" s="36">
        <f t="shared" si="40"/>
        <v>0</v>
      </c>
      <c r="Z182" s="358">
        <f t="shared" si="40"/>
        <v>0</v>
      </c>
      <c r="AA182" s="358">
        <f t="shared" si="40"/>
        <v>0</v>
      </c>
      <c r="AB182" s="15">
        <f t="shared" si="40"/>
        <v>0</v>
      </c>
      <c r="AC182" s="15"/>
      <c r="AD182" s="15"/>
    </row>
    <row r="183" spans="3:30" s="10" customFormat="1" ht="20.100000000000001" customHeight="1">
      <c r="C183" s="7" t="str">
        <f t="shared" si="16"/>
        <v>Cost of Production/ton Target</v>
      </c>
      <c r="D183" s="118"/>
      <c r="E183" s="8" t="str">
        <f t="shared" ref="E183:G186" si="41">E34</f>
        <v>KXOF/ Ton</v>
      </c>
      <c r="F183" s="296" t="str">
        <f t="shared" si="41"/>
        <v>FC</v>
      </c>
      <c r="G183" s="359" t="str">
        <f t="shared" si="41"/>
        <v>&lt;</v>
      </c>
      <c r="H183" s="430">
        <f t="shared" si="30"/>
        <v>891.52807993613646</v>
      </c>
      <c r="I183" s="430">
        <f t="shared" si="30"/>
        <v>891.52807993613646</v>
      </c>
      <c r="J183" s="430">
        <f t="shared" si="30"/>
        <v>891.52807993613646</v>
      </c>
      <c r="K183" s="430">
        <f t="shared" si="30"/>
        <v>891.52807993613646</v>
      </c>
      <c r="L183" s="430">
        <f t="shared" si="30"/>
        <v>891.52807993613646</v>
      </c>
      <c r="M183" s="430">
        <f t="shared" si="30"/>
        <v>891.52807993613646</v>
      </c>
      <c r="N183" s="430">
        <f t="shared" si="30"/>
        <v>891.52807993613646</v>
      </c>
      <c r="O183" s="430"/>
      <c r="P183" s="430">
        <f t="shared" ref="P183:AB183" si="42">$N34</f>
        <v>891.52807993613646</v>
      </c>
      <c r="Q183" s="430">
        <f t="shared" si="42"/>
        <v>891.52807993613646</v>
      </c>
      <c r="R183" s="430">
        <f t="shared" si="42"/>
        <v>891.52807993613646</v>
      </c>
      <c r="S183" s="430">
        <f t="shared" si="42"/>
        <v>891.52807993613646</v>
      </c>
      <c r="T183" s="430">
        <f t="shared" si="42"/>
        <v>891.52807993613646</v>
      </c>
      <c r="U183" s="430">
        <f t="shared" si="42"/>
        <v>891.52807993613646</v>
      </c>
      <c r="V183" s="430">
        <f t="shared" si="42"/>
        <v>891.52807993613646</v>
      </c>
      <c r="W183" s="430">
        <f t="shared" si="42"/>
        <v>891.52807993613646</v>
      </c>
      <c r="X183" s="430">
        <f t="shared" si="42"/>
        <v>891.52807993613646</v>
      </c>
      <c r="Y183" s="430">
        <f t="shared" si="42"/>
        <v>891.52807993613646</v>
      </c>
      <c r="Z183" s="430">
        <f t="shared" si="42"/>
        <v>891.52807993613646</v>
      </c>
      <c r="AA183" s="430">
        <f t="shared" si="42"/>
        <v>891.52807993613646</v>
      </c>
      <c r="AB183" s="430">
        <f t="shared" si="42"/>
        <v>891.52807993613646</v>
      </c>
      <c r="AC183" s="9"/>
      <c r="AD183" s="9"/>
    </row>
    <row r="184" spans="3:30" s="10" customFormat="1" ht="19.5" customHeight="1">
      <c r="C184" s="7" t="str">
        <f t="shared" si="16"/>
        <v>Conversion Cost/ton Target</v>
      </c>
      <c r="D184" s="118"/>
      <c r="E184" s="8" t="str">
        <f t="shared" si="41"/>
        <v>KXOF/ Ton</v>
      </c>
      <c r="F184" s="296" t="str">
        <f t="shared" si="41"/>
        <v>FC</v>
      </c>
      <c r="G184" s="359" t="str">
        <f t="shared" si="41"/>
        <v>&lt;</v>
      </c>
      <c r="H184" s="430">
        <f t="shared" ref="H184:N191" si="43">$N35</f>
        <v>315.93773410815669</v>
      </c>
      <c r="I184" s="430">
        <f t="shared" si="43"/>
        <v>315.93773410815669</v>
      </c>
      <c r="J184" s="430">
        <f t="shared" si="43"/>
        <v>315.93773410815669</v>
      </c>
      <c r="K184" s="430">
        <f t="shared" si="43"/>
        <v>315.93773410815669</v>
      </c>
      <c r="L184" s="430">
        <f t="shared" si="43"/>
        <v>315.93773410815669</v>
      </c>
      <c r="M184" s="430">
        <f t="shared" si="43"/>
        <v>315.93773410815669</v>
      </c>
      <c r="N184" s="430">
        <f t="shared" si="43"/>
        <v>315.93773410815669</v>
      </c>
      <c r="O184" s="430"/>
      <c r="P184" s="430">
        <f t="shared" ref="P184:AB184" si="44">$N35</f>
        <v>315.93773410815669</v>
      </c>
      <c r="Q184" s="430">
        <f t="shared" si="44"/>
        <v>315.93773410815669</v>
      </c>
      <c r="R184" s="430">
        <f t="shared" si="44"/>
        <v>315.93773410815669</v>
      </c>
      <c r="S184" s="430">
        <f t="shared" si="44"/>
        <v>315.93773410815669</v>
      </c>
      <c r="T184" s="430">
        <f t="shared" si="44"/>
        <v>315.93773410815669</v>
      </c>
      <c r="U184" s="430">
        <f t="shared" si="44"/>
        <v>315.93773410815669</v>
      </c>
      <c r="V184" s="430">
        <f t="shared" si="44"/>
        <v>315.93773410815669</v>
      </c>
      <c r="W184" s="430">
        <f t="shared" si="44"/>
        <v>315.93773410815669</v>
      </c>
      <c r="X184" s="430">
        <f t="shared" si="44"/>
        <v>315.93773410815669</v>
      </c>
      <c r="Y184" s="430">
        <f t="shared" si="44"/>
        <v>315.93773410815669</v>
      </c>
      <c r="Z184" s="430">
        <f t="shared" si="44"/>
        <v>315.93773410815669</v>
      </c>
      <c r="AA184" s="430">
        <f t="shared" si="44"/>
        <v>315.93773410815669</v>
      </c>
      <c r="AB184" s="430">
        <f t="shared" si="44"/>
        <v>315.93773410815669</v>
      </c>
      <c r="AC184" s="9"/>
      <c r="AD184" s="9"/>
    </row>
    <row r="185" spans="3:30" s="10" customFormat="1" ht="20.100000000000001" customHeight="1">
      <c r="C185" s="7" t="str">
        <f t="shared" si="16"/>
        <v>OPEX Savings Target</v>
      </c>
      <c r="D185" s="118"/>
      <c r="E185" s="8" t="str">
        <f t="shared" si="41"/>
        <v>KXOF</v>
      </c>
      <c r="F185" s="296" t="str">
        <f t="shared" si="41"/>
        <v>IPM</v>
      </c>
      <c r="G185" s="359" t="str">
        <f t="shared" si="41"/>
        <v>&gt;</v>
      </c>
      <c r="H185" s="430">
        <f t="shared" si="43"/>
        <v>1339695.8595772064</v>
      </c>
      <c r="I185" s="430">
        <f t="shared" si="43"/>
        <v>1339695.8595772064</v>
      </c>
      <c r="J185" s="430">
        <f t="shared" si="43"/>
        <v>1339695.8595772064</v>
      </c>
      <c r="K185" s="430">
        <f t="shared" si="43"/>
        <v>1339695.8595772064</v>
      </c>
      <c r="L185" s="430">
        <f t="shared" si="43"/>
        <v>1339695.8595772064</v>
      </c>
      <c r="M185" s="430">
        <f t="shared" si="43"/>
        <v>1339695.8595772064</v>
      </c>
      <c r="N185" s="430">
        <f t="shared" si="43"/>
        <v>1339695.8595772064</v>
      </c>
      <c r="O185" s="430"/>
      <c r="P185" s="430">
        <f t="shared" ref="P185:AB185" si="45">$N36</f>
        <v>1339695.8595772064</v>
      </c>
      <c r="Q185" s="430">
        <f t="shared" si="45"/>
        <v>1339695.8595772064</v>
      </c>
      <c r="R185" s="430">
        <f t="shared" si="45"/>
        <v>1339695.8595772064</v>
      </c>
      <c r="S185" s="430">
        <f t="shared" si="45"/>
        <v>1339695.8595772064</v>
      </c>
      <c r="T185" s="430">
        <f t="shared" si="45"/>
        <v>1339695.8595772064</v>
      </c>
      <c r="U185" s="430">
        <f t="shared" si="45"/>
        <v>1339695.8595772064</v>
      </c>
      <c r="V185" s="430">
        <f t="shared" si="45"/>
        <v>1339695.8595772064</v>
      </c>
      <c r="W185" s="430">
        <f t="shared" si="45"/>
        <v>1339695.8595772064</v>
      </c>
      <c r="X185" s="430">
        <f t="shared" si="45"/>
        <v>1339695.8595772064</v>
      </c>
      <c r="Y185" s="430">
        <f t="shared" si="45"/>
        <v>1339695.8595772064</v>
      </c>
      <c r="Z185" s="430">
        <f t="shared" si="45"/>
        <v>1339695.8595772064</v>
      </c>
      <c r="AA185" s="430">
        <f t="shared" si="45"/>
        <v>1339695.8595772064</v>
      </c>
      <c r="AB185" s="430">
        <f t="shared" si="45"/>
        <v>1339695.8595772064</v>
      </c>
      <c r="AC185" s="9"/>
      <c r="AD185" s="9"/>
    </row>
    <row r="186" spans="3:30" s="10" customFormat="1" ht="20.100000000000001" customHeight="1">
      <c r="C186" s="7" t="str">
        <f t="shared" si="16"/>
        <v>% OPEX Savings Target</v>
      </c>
      <c r="D186" s="118"/>
      <c r="E186" s="8" t="str">
        <f t="shared" si="41"/>
        <v>%</v>
      </c>
      <c r="F186" s="296" t="str">
        <f t="shared" si="41"/>
        <v>IPM</v>
      </c>
      <c r="G186" s="359" t="str">
        <f t="shared" si="41"/>
        <v>&gt;</v>
      </c>
      <c r="H186" s="430">
        <f t="shared" si="43"/>
        <v>3.7999999999999999E-2</v>
      </c>
      <c r="I186" s="430">
        <f t="shared" si="43"/>
        <v>3.7999999999999999E-2</v>
      </c>
      <c r="J186" s="430">
        <f t="shared" si="43"/>
        <v>3.7999999999999999E-2</v>
      </c>
      <c r="K186" s="430">
        <f t="shared" si="43"/>
        <v>3.7999999999999999E-2</v>
      </c>
      <c r="L186" s="430">
        <f t="shared" si="43"/>
        <v>3.7999999999999999E-2</v>
      </c>
      <c r="M186" s="430">
        <f t="shared" si="43"/>
        <v>3.7999999999999999E-2</v>
      </c>
      <c r="N186" s="430">
        <f t="shared" si="43"/>
        <v>3.7999999999999999E-2</v>
      </c>
      <c r="O186" s="430"/>
      <c r="P186" s="430">
        <f t="shared" ref="P186:AB186" si="46">$N37</f>
        <v>3.7999999999999999E-2</v>
      </c>
      <c r="Q186" s="430">
        <f t="shared" si="46"/>
        <v>3.7999999999999999E-2</v>
      </c>
      <c r="R186" s="430">
        <f t="shared" si="46"/>
        <v>3.7999999999999999E-2</v>
      </c>
      <c r="S186" s="430">
        <f t="shared" si="46"/>
        <v>3.7999999999999999E-2</v>
      </c>
      <c r="T186" s="430">
        <f t="shared" si="46"/>
        <v>3.7999999999999999E-2</v>
      </c>
      <c r="U186" s="430">
        <f t="shared" si="46"/>
        <v>3.7999999999999999E-2</v>
      </c>
      <c r="V186" s="430">
        <f t="shared" si="46"/>
        <v>3.7999999999999999E-2</v>
      </c>
      <c r="W186" s="430">
        <f t="shared" si="46"/>
        <v>3.7999999999999999E-2</v>
      </c>
      <c r="X186" s="430">
        <f t="shared" si="46"/>
        <v>3.7999999999999999E-2</v>
      </c>
      <c r="Y186" s="430">
        <f t="shared" si="46"/>
        <v>3.7999999999999999E-2</v>
      </c>
      <c r="Z186" s="430">
        <f t="shared" si="46"/>
        <v>3.7999999999999999E-2</v>
      </c>
      <c r="AA186" s="430">
        <f t="shared" si="46"/>
        <v>3.7999999999999999E-2</v>
      </c>
      <c r="AB186" s="430">
        <f t="shared" si="46"/>
        <v>3.7999999999999999E-2</v>
      </c>
      <c r="AC186" s="9"/>
      <c r="AD186" s="9"/>
    </row>
    <row r="187" spans="3:30" s="10" customFormat="1" ht="20.100000000000001" customHeight="1">
      <c r="C187" s="7" t="str">
        <f t="shared" si="16"/>
        <v>Controllable Variances Target</v>
      </c>
      <c r="D187" s="118"/>
      <c r="E187" s="8" t="str">
        <f>E38</f>
        <v>KXOF</v>
      </c>
      <c r="F187" s="296" t="str">
        <f t="shared" ref="F187:G190" si="47">F39</f>
        <v>FC</v>
      </c>
      <c r="G187" s="359" t="str">
        <f t="shared" si="47"/>
        <v>+-</v>
      </c>
      <c r="H187" s="430">
        <f t="shared" si="43"/>
        <v>1770587.4426666638</v>
      </c>
      <c r="I187" s="430">
        <f t="shared" si="43"/>
        <v>1770587.4426666638</v>
      </c>
      <c r="J187" s="430">
        <f t="shared" si="43"/>
        <v>1770587.4426666638</v>
      </c>
      <c r="K187" s="430">
        <f t="shared" si="43"/>
        <v>1770587.4426666638</v>
      </c>
      <c r="L187" s="430">
        <f t="shared" si="43"/>
        <v>1770587.4426666638</v>
      </c>
      <c r="M187" s="430">
        <f t="shared" si="43"/>
        <v>1770587.4426666638</v>
      </c>
      <c r="N187" s="430">
        <f t="shared" si="43"/>
        <v>1770587.4426666638</v>
      </c>
      <c r="O187" s="430"/>
      <c r="P187" s="430">
        <f t="shared" ref="P187:AB187" si="48">$N38</f>
        <v>1770587.4426666638</v>
      </c>
      <c r="Q187" s="430">
        <f t="shared" si="48"/>
        <v>1770587.4426666638</v>
      </c>
      <c r="R187" s="430">
        <f t="shared" si="48"/>
        <v>1770587.4426666638</v>
      </c>
      <c r="S187" s="430">
        <f t="shared" si="48"/>
        <v>1770587.4426666638</v>
      </c>
      <c r="T187" s="430">
        <f t="shared" si="48"/>
        <v>1770587.4426666638</v>
      </c>
      <c r="U187" s="430">
        <f t="shared" si="48"/>
        <v>1770587.4426666638</v>
      </c>
      <c r="V187" s="430">
        <f t="shared" si="48"/>
        <v>1770587.4426666638</v>
      </c>
      <c r="W187" s="430">
        <f t="shared" si="48"/>
        <v>1770587.4426666638</v>
      </c>
      <c r="X187" s="430">
        <f t="shared" si="48"/>
        <v>1770587.4426666638</v>
      </c>
      <c r="Y187" s="430">
        <f t="shared" si="48"/>
        <v>1770587.4426666638</v>
      </c>
      <c r="Z187" s="430">
        <f t="shared" si="48"/>
        <v>1770587.4426666638</v>
      </c>
      <c r="AA187" s="430">
        <f t="shared" si="48"/>
        <v>1770587.4426666638</v>
      </c>
      <c r="AB187" s="430">
        <f t="shared" si="48"/>
        <v>1770587.4426666638</v>
      </c>
      <c r="AC187" s="9"/>
      <c r="AD187" s="9"/>
    </row>
    <row r="188" spans="3:30" s="10" customFormat="1" ht="20.100000000000001" customHeight="1">
      <c r="C188" s="7" t="str">
        <f t="shared" si="16"/>
        <v>Material Usage Variance Target</v>
      </c>
      <c r="D188" s="118"/>
      <c r="E188" s="8" t="str">
        <f>E39</f>
        <v>%</v>
      </c>
      <c r="F188" s="296" t="str">
        <f t="shared" si="47"/>
        <v>FC</v>
      </c>
      <c r="G188" s="359" t="str">
        <f t="shared" si="47"/>
        <v>&lt;</v>
      </c>
      <c r="H188" s="430">
        <f t="shared" si="43"/>
        <v>0.01</v>
      </c>
      <c r="I188" s="430">
        <f t="shared" si="43"/>
        <v>0.01</v>
      </c>
      <c r="J188" s="430">
        <f t="shared" si="43"/>
        <v>0.01</v>
      </c>
      <c r="K188" s="430">
        <f t="shared" si="43"/>
        <v>0.01</v>
      </c>
      <c r="L188" s="430">
        <f t="shared" si="43"/>
        <v>0.01</v>
      </c>
      <c r="M188" s="430">
        <f t="shared" si="43"/>
        <v>0.01</v>
      </c>
      <c r="N188" s="430">
        <f t="shared" si="43"/>
        <v>0.01</v>
      </c>
      <c r="O188" s="430"/>
      <c r="P188" s="430">
        <f t="shared" ref="P188:AB188" si="49">$N39</f>
        <v>0.01</v>
      </c>
      <c r="Q188" s="430">
        <f t="shared" si="49"/>
        <v>0.01</v>
      </c>
      <c r="R188" s="430">
        <f t="shared" si="49"/>
        <v>0.01</v>
      </c>
      <c r="S188" s="430">
        <f t="shared" si="49"/>
        <v>0.01</v>
      </c>
      <c r="T188" s="430">
        <f t="shared" si="49"/>
        <v>0.01</v>
      </c>
      <c r="U188" s="430">
        <f t="shared" si="49"/>
        <v>0.01</v>
      </c>
      <c r="V188" s="430">
        <f t="shared" si="49"/>
        <v>0.01</v>
      </c>
      <c r="W188" s="430">
        <f t="shared" si="49"/>
        <v>0.01</v>
      </c>
      <c r="X188" s="430">
        <f t="shared" si="49"/>
        <v>0.01</v>
      </c>
      <c r="Y188" s="430">
        <f t="shared" si="49"/>
        <v>0.01</v>
      </c>
      <c r="Z188" s="430">
        <f t="shared" si="49"/>
        <v>0.01</v>
      </c>
      <c r="AA188" s="430">
        <f t="shared" si="49"/>
        <v>0.01</v>
      </c>
      <c r="AB188" s="430">
        <f t="shared" si="49"/>
        <v>0.01</v>
      </c>
      <c r="AC188" s="9"/>
      <c r="AD188" s="9"/>
    </row>
    <row r="189" spans="3:30" s="10" customFormat="1" ht="20.100000000000001" customHeight="1">
      <c r="C189" s="7" t="str">
        <f t="shared" si="16"/>
        <v>Factory Fixed Overhead Target</v>
      </c>
      <c r="D189" s="118"/>
      <c r="E189" s="8" t="str">
        <f>E40</f>
        <v>KXOF</v>
      </c>
      <c r="F189" s="326" t="str">
        <f t="shared" si="47"/>
        <v>FC</v>
      </c>
      <c r="G189" s="297" t="str">
        <f t="shared" si="47"/>
        <v>&lt;</v>
      </c>
      <c r="H189" s="430">
        <f t="shared" si="43"/>
        <v>7438535.483</v>
      </c>
      <c r="I189" s="430">
        <f t="shared" si="43"/>
        <v>7438535.483</v>
      </c>
      <c r="J189" s="430">
        <f t="shared" si="43"/>
        <v>7438535.483</v>
      </c>
      <c r="K189" s="430">
        <f t="shared" si="43"/>
        <v>7438535.483</v>
      </c>
      <c r="L189" s="430">
        <f t="shared" si="43"/>
        <v>7438535.483</v>
      </c>
      <c r="M189" s="430">
        <f t="shared" si="43"/>
        <v>7438535.483</v>
      </c>
      <c r="N189" s="430">
        <f t="shared" si="43"/>
        <v>7438535.483</v>
      </c>
      <c r="O189" s="430"/>
      <c r="P189" s="430">
        <f t="shared" ref="P189:AB189" si="50">$N40</f>
        <v>7438535.483</v>
      </c>
      <c r="Q189" s="430">
        <f t="shared" si="50"/>
        <v>7438535.483</v>
      </c>
      <c r="R189" s="430">
        <f t="shared" si="50"/>
        <v>7438535.483</v>
      </c>
      <c r="S189" s="430">
        <f t="shared" si="50"/>
        <v>7438535.483</v>
      </c>
      <c r="T189" s="430">
        <f t="shared" si="50"/>
        <v>7438535.483</v>
      </c>
      <c r="U189" s="430">
        <f t="shared" si="50"/>
        <v>7438535.483</v>
      </c>
      <c r="V189" s="430">
        <f t="shared" si="50"/>
        <v>7438535.483</v>
      </c>
      <c r="W189" s="430">
        <f t="shared" si="50"/>
        <v>7438535.483</v>
      </c>
      <c r="X189" s="430">
        <f t="shared" si="50"/>
        <v>7438535.483</v>
      </c>
      <c r="Y189" s="430">
        <f t="shared" si="50"/>
        <v>7438535.483</v>
      </c>
      <c r="Z189" s="430">
        <f t="shared" si="50"/>
        <v>7438535.483</v>
      </c>
      <c r="AA189" s="430">
        <f t="shared" si="50"/>
        <v>7438535.483</v>
      </c>
      <c r="AB189" s="430">
        <f t="shared" si="50"/>
        <v>7438535.483</v>
      </c>
      <c r="AC189" s="9"/>
      <c r="AD189" s="9"/>
    </row>
    <row r="190" spans="3:30" s="10" customFormat="1" ht="20.100000000000001" customHeight="1">
      <c r="C190" s="7" t="str">
        <f t="shared" si="16"/>
        <v>Total Capital Spend  Target</v>
      </c>
      <c r="D190" s="118"/>
      <c r="E190" s="8" t="str">
        <f>E41</f>
        <v>KXOF</v>
      </c>
      <c r="F190" s="326" t="str">
        <f t="shared" si="47"/>
        <v>IPM</v>
      </c>
      <c r="G190" s="297" t="str">
        <f t="shared" si="47"/>
        <v>&lt;</v>
      </c>
      <c r="H190" s="430">
        <f t="shared" si="43"/>
        <v>52355.481970246648</v>
      </c>
      <c r="I190" s="430">
        <f t="shared" si="43"/>
        <v>52355.481970246648</v>
      </c>
      <c r="J190" s="430">
        <f t="shared" si="43"/>
        <v>52355.481970246648</v>
      </c>
      <c r="K190" s="430">
        <f t="shared" si="43"/>
        <v>52355.481970246648</v>
      </c>
      <c r="L190" s="430">
        <f t="shared" si="43"/>
        <v>52355.481970246648</v>
      </c>
      <c r="M190" s="430">
        <f t="shared" si="43"/>
        <v>52355.481970246648</v>
      </c>
      <c r="N190" s="430">
        <f t="shared" si="43"/>
        <v>52355.481970246648</v>
      </c>
      <c r="O190" s="430"/>
      <c r="P190" s="430">
        <f t="shared" ref="P190:AB190" si="51">$N41</f>
        <v>52355.481970246648</v>
      </c>
      <c r="Q190" s="430">
        <f t="shared" si="51"/>
        <v>52355.481970246648</v>
      </c>
      <c r="R190" s="430">
        <f t="shared" si="51"/>
        <v>52355.481970246648</v>
      </c>
      <c r="S190" s="430">
        <f t="shared" si="51"/>
        <v>52355.481970246648</v>
      </c>
      <c r="T190" s="430">
        <f t="shared" si="51"/>
        <v>52355.481970246648</v>
      </c>
      <c r="U190" s="430">
        <f t="shared" si="51"/>
        <v>52355.481970246648</v>
      </c>
      <c r="V190" s="430">
        <f t="shared" si="51"/>
        <v>52355.481970246648</v>
      </c>
      <c r="W190" s="430">
        <f t="shared" si="51"/>
        <v>52355.481970246648</v>
      </c>
      <c r="X190" s="430">
        <f t="shared" si="51"/>
        <v>52355.481970246648</v>
      </c>
      <c r="Y190" s="430">
        <f t="shared" si="51"/>
        <v>52355.481970246648</v>
      </c>
      <c r="Z190" s="430">
        <f t="shared" si="51"/>
        <v>52355.481970246648</v>
      </c>
      <c r="AA190" s="430">
        <f t="shared" si="51"/>
        <v>52355.481970246648</v>
      </c>
      <c r="AB190" s="430">
        <f t="shared" si="51"/>
        <v>52355.481970246648</v>
      </c>
      <c r="AC190" s="9"/>
      <c r="AD190" s="9"/>
    </row>
    <row r="191" spans="3:30" s="10" customFormat="1" ht="20.100000000000001" customHeight="1">
      <c r="C191" s="7" t="str">
        <f t="shared" si="16"/>
        <v>Factory Write off Target</v>
      </c>
      <c r="D191" s="118"/>
      <c r="E191" s="8" t="str">
        <f>E42</f>
        <v>KXOF</v>
      </c>
      <c r="F191" s="326" t="str">
        <f>F44</f>
        <v xml:space="preserve"> </v>
      </c>
      <c r="G191" s="297" t="str">
        <f>G44</f>
        <v xml:space="preserve"> </v>
      </c>
      <c r="H191" s="430">
        <f t="shared" si="43"/>
        <v>85226.635999999999</v>
      </c>
      <c r="I191" s="430">
        <f t="shared" si="43"/>
        <v>85226.635999999999</v>
      </c>
      <c r="J191" s="430">
        <f t="shared" si="43"/>
        <v>85226.635999999999</v>
      </c>
      <c r="K191" s="430">
        <f t="shared" si="43"/>
        <v>85226.635999999999</v>
      </c>
      <c r="L191" s="430">
        <f t="shared" si="43"/>
        <v>85226.635999999999</v>
      </c>
      <c r="M191" s="430">
        <f t="shared" si="43"/>
        <v>85226.635999999999</v>
      </c>
      <c r="N191" s="430">
        <f t="shared" si="43"/>
        <v>85226.635999999999</v>
      </c>
      <c r="O191" s="430"/>
      <c r="P191" s="430">
        <f t="shared" ref="P191:AB191" si="52">$N42</f>
        <v>85226.635999999999</v>
      </c>
      <c r="Q191" s="430">
        <f t="shared" si="52"/>
        <v>85226.635999999999</v>
      </c>
      <c r="R191" s="430">
        <f t="shared" si="52"/>
        <v>85226.635999999999</v>
      </c>
      <c r="S191" s="430">
        <f t="shared" si="52"/>
        <v>85226.635999999999</v>
      </c>
      <c r="T191" s="430">
        <f t="shared" si="52"/>
        <v>85226.635999999999</v>
      </c>
      <c r="U191" s="430">
        <f t="shared" si="52"/>
        <v>85226.635999999999</v>
      </c>
      <c r="V191" s="430">
        <f t="shared" si="52"/>
        <v>85226.635999999999</v>
      </c>
      <c r="W191" s="430">
        <f t="shared" si="52"/>
        <v>85226.635999999999</v>
      </c>
      <c r="X191" s="430">
        <f t="shared" si="52"/>
        <v>85226.635999999999</v>
      </c>
      <c r="Y191" s="430">
        <f t="shared" si="52"/>
        <v>85226.635999999999</v>
      </c>
      <c r="Z191" s="430">
        <f t="shared" si="52"/>
        <v>85226.635999999999</v>
      </c>
      <c r="AA191" s="430">
        <f t="shared" si="52"/>
        <v>85226.635999999999</v>
      </c>
      <c r="AB191" s="430">
        <f t="shared" si="52"/>
        <v>85226.635999999999</v>
      </c>
      <c r="AC191" s="9"/>
      <c r="AD191" s="9"/>
    </row>
    <row r="192" spans="3:30" s="252" customFormat="1" ht="20.100000000000001" customHeight="1">
      <c r="C192" s="360" t="str">
        <f>C44&amp;" Target"</f>
        <v>DELIVERY Target</v>
      </c>
      <c r="D192" s="361"/>
      <c r="E192" s="362" t="s">
        <v>16</v>
      </c>
      <c r="F192" s="363" t="s">
        <v>16</v>
      </c>
      <c r="G192" s="364" t="s">
        <v>16</v>
      </c>
      <c r="H192" s="431">
        <f t="shared" ref="H192:N196" si="53">$N44</f>
        <v>0</v>
      </c>
      <c r="I192" s="37">
        <f t="shared" si="53"/>
        <v>0</v>
      </c>
      <c r="J192" s="365">
        <f t="shared" si="53"/>
        <v>0</v>
      </c>
      <c r="K192" s="365">
        <f t="shared" si="53"/>
        <v>0</v>
      </c>
      <c r="L192" s="365">
        <f t="shared" si="53"/>
        <v>0</v>
      </c>
      <c r="M192" s="365">
        <f t="shared" si="53"/>
        <v>0</v>
      </c>
      <c r="N192" s="366">
        <f t="shared" si="53"/>
        <v>0</v>
      </c>
      <c r="O192" s="1325"/>
      <c r="P192" s="367">
        <f t="shared" ref="P192:AB192" si="54">$N44</f>
        <v>0</v>
      </c>
      <c r="Q192" s="368">
        <f t="shared" si="54"/>
        <v>0</v>
      </c>
      <c r="R192" s="37">
        <f t="shared" si="54"/>
        <v>0</v>
      </c>
      <c r="S192" s="37">
        <f t="shared" si="54"/>
        <v>0</v>
      </c>
      <c r="T192" s="37">
        <f t="shared" si="54"/>
        <v>0</v>
      </c>
      <c r="U192" s="37">
        <f t="shared" si="54"/>
        <v>0</v>
      </c>
      <c r="V192" s="37">
        <f t="shared" si="54"/>
        <v>0</v>
      </c>
      <c r="W192" s="37">
        <f t="shared" si="54"/>
        <v>0</v>
      </c>
      <c r="X192" s="37">
        <f t="shared" si="54"/>
        <v>0</v>
      </c>
      <c r="Y192" s="37">
        <f t="shared" si="54"/>
        <v>0</v>
      </c>
      <c r="Z192" s="369">
        <f t="shared" si="54"/>
        <v>0</v>
      </c>
      <c r="AA192" s="369">
        <f t="shared" si="54"/>
        <v>0</v>
      </c>
      <c r="AB192" s="16">
        <f t="shared" si="54"/>
        <v>0</v>
      </c>
      <c r="AC192" s="16"/>
      <c r="AD192" s="16"/>
    </row>
    <row r="193" spans="3:30" s="10" customFormat="1" ht="20.100000000000001" customHeight="1">
      <c r="C193" s="7" t="str">
        <f>C45&amp;" Target"</f>
        <v>Master Schedule Attainment Target</v>
      </c>
      <c r="D193" s="118"/>
      <c r="E193" s="8" t="str">
        <f t="shared" ref="E193:G195" si="55">E45</f>
        <v>%</v>
      </c>
      <c r="F193" s="326" t="str">
        <f t="shared" si="55"/>
        <v>FSCM</v>
      </c>
      <c r="G193" s="297" t="str">
        <f t="shared" si="55"/>
        <v>&gt;</v>
      </c>
      <c r="H193" s="424">
        <f t="shared" si="53"/>
        <v>0.879</v>
      </c>
      <c r="I193" s="291">
        <f t="shared" si="53"/>
        <v>0.879</v>
      </c>
      <c r="J193" s="292">
        <f t="shared" si="53"/>
        <v>0.879</v>
      </c>
      <c r="K193" s="292">
        <f t="shared" si="53"/>
        <v>0.879</v>
      </c>
      <c r="L193" s="292">
        <f t="shared" si="53"/>
        <v>0.879</v>
      </c>
      <c r="M193" s="292">
        <f t="shared" si="53"/>
        <v>0.879</v>
      </c>
      <c r="N193" s="293">
        <f t="shared" si="53"/>
        <v>0.879</v>
      </c>
      <c r="O193" s="1329"/>
      <c r="P193" s="294">
        <f t="shared" ref="P193:AB193" si="56">$N45</f>
        <v>0.879</v>
      </c>
      <c r="Q193" s="30">
        <f t="shared" si="56"/>
        <v>0.879</v>
      </c>
      <c r="R193" s="28">
        <f t="shared" si="56"/>
        <v>0.879</v>
      </c>
      <c r="S193" s="28">
        <f t="shared" si="56"/>
        <v>0.879</v>
      </c>
      <c r="T193" s="28">
        <f t="shared" si="56"/>
        <v>0.879</v>
      </c>
      <c r="U193" s="28">
        <f t="shared" si="56"/>
        <v>0.879</v>
      </c>
      <c r="V193" s="28">
        <f t="shared" si="56"/>
        <v>0.879</v>
      </c>
      <c r="W193" s="28">
        <f t="shared" si="56"/>
        <v>0.879</v>
      </c>
      <c r="X193" s="28">
        <f t="shared" si="56"/>
        <v>0.879</v>
      </c>
      <c r="Y193" s="28">
        <f t="shared" si="56"/>
        <v>0.879</v>
      </c>
      <c r="Z193" s="295">
        <f t="shared" si="56"/>
        <v>0.879</v>
      </c>
      <c r="AA193" s="295">
        <f t="shared" si="56"/>
        <v>0.879</v>
      </c>
      <c r="AB193" s="9">
        <f t="shared" si="56"/>
        <v>0.879</v>
      </c>
      <c r="AC193" s="9"/>
      <c r="AD193" s="9"/>
    </row>
    <row r="194" spans="3:30" s="10" customFormat="1" ht="20.100000000000001" customHeight="1" thickBot="1">
      <c r="C194" s="7" t="str">
        <f>C46&amp;" Target"</f>
        <v>Stock Cover - R&amp;P, SF Materials Target</v>
      </c>
      <c r="D194" s="119"/>
      <c r="E194" s="17" t="str">
        <f t="shared" si="55"/>
        <v>Days</v>
      </c>
      <c r="F194" s="370" t="str">
        <f t="shared" si="55"/>
        <v>FSCM</v>
      </c>
      <c r="G194" s="371" t="str">
        <f t="shared" si="55"/>
        <v>&lt;</v>
      </c>
      <c r="H194" s="424">
        <f t="shared" si="53"/>
        <v>32</v>
      </c>
      <c r="I194" s="291">
        <f t="shared" si="53"/>
        <v>32</v>
      </c>
      <c r="J194" s="292">
        <f t="shared" si="53"/>
        <v>32</v>
      </c>
      <c r="K194" s="292">
        <f t="shared" si="53"/>
        <v>32</v>
      </c>
      <c r="L194" s="292">
        <f t="shared" si="53"/>
        <v>32</v>
      </c>
      <c r="M194" s="292">
        <f t="shared" si="53"/>
        <v>32</v>
      </c>
      <c r="N194" s="293">
        <f t="shared" si="53"/>
        <v>32</v>
      </c>
      <c r="O194" s="1329"/>
      <c r="P194" s="294">
        <f t="shared" ref="P194:AB194" si="57">$N46</f>
        <v>32</v>
      </c>
      <c r="Q194" s="30">
        <f t="shared" si="57"/>
        <v>32</v>
      </c>
      <c r="R194" s="28">
        <f t="shared" si="57"/>
        <v>32</v>
      </c>
      <c r="S194" s="28">
        <f t="shared" si="57"/>
        <v>32</v>
      </c>
      <c r="T194" s="28">
        <f t="shared" si="57"/>
        <v>32</v>
      </c>
      <c r="U194" s="28">
        <f t="shared" si="57"/>
        <v>32</v>
      </c>
      <c r="V194" s="28">
        <f t="shared" si="57"/>
        <v>32</v>
      </c>
      <c r="W194" s="28">
        <f t="shared" si="57"/>
        <v>32</v>
      </c>
      <c r="X194" s="28">
        <f t="shared" si="57"/>
        <v>32</v>
      </c>
      <c r="Y194" s="28">
        <f t="shared" si="57"/>
        <v>32</v>
      </c>
      <c r="Z194" s="295">
        <f t="shared" si="57"/>
        <v>32</v>
      </c>
      <c r="AA194" s="295">
        <f t="shared" si="57"/>
        <v>32</v>
      </c>
      <c r="AB194" s="9">
        <f t="shared" si="57"/>
        <v>32</v>
      </c>
      <c r="AC194" s="19"/>
      <c r="AD194" s="19"/>
    </row>
    <row r="195" spans="3:30" s="10" customFormat="1" ht="20.100000000000001" customHeight="1">
      <c r="C195" s="7" t="str">
        <f>C47&amp;" Target"</f>
        <v>Case Fill rate Target</v>
      </c>
      <c r="D195" s="118"/>
      <c r="E195" s="8" t="str">
        <f t="shared" si="55"/>
        <v>%</v>
      </c>
      <c r="F195" s="326" t="str">
        <f t="shared" si="55"/>
        <v>FSCM</v>
      </c>
      <c r="G195" s="297" t="str">
        <f t="shared" si="55"/>
        <v>&gt;</v>
      </c>
      <c r="H195" s="424">
        <f t="shared" si="53"/>
        <v>0.99299999999999999</v>
      </c>
      <c r="I195" s="291">
        <f t="shared" si="53"/>
        <v>0.99299999999999999</v>
      </c>
      <c r="J195" s="292">
        <f t="shared" si="53"/>
        <v>0.99299999999999999</v>
      </c>
      <c r="K195" s="292">
        <f t="shared" si="53"/>
        <v>0.99299999999999999</v>
      </c>
      <c r="L195" s="292">
        <f t="shared" si="53"/>
        <v>0.99299999999999999</v>
      </c>
      <c r="M195" s="292">
        <f t="shared" si="53"/>
        <v>0.99299999999999999</v>
      </c>
      <c r="N195" s="293">
        <f t="shared" si="53"/>
        <v>0.99299999999999999</v>
      </c>
      <c r="O195" s="1329"/>
      <c r="P195" s="294">
        <f t="shared" ref="P195:AB195" si="58">$N47</f>
        <v>0.99299999999999999</v>
      </c>
      <c r="Q195" s="30">
        <f t="shared" si="58"/>
        <v>0.99299999999999999</v>
      </c>
      <c r="R195" s="28">
        <f t="shared" si="58"/>
        <v>0.99299999999999999</v>
      </c>
      <c r="S195" s="28">
        <f t="shared" si="58"/>
        <v>0.99299999999999999</v>
      </c>
      <c r="T195" s="28">
        <f t="shared" si="58"/>
        <v>0.99299999999999999</v>
      </c>
      <c r="U195" s="28">
        <f t="shared" si="58"/>
        <v>0.99299999999999999</v>
      </c>
      <c r="V195" s="28">
        <f t="shared" si="58"/>
        <v>0.99299999999999999</v>
      </c>
      <c r="W195" s="28">
        <f t="shared" si="58"/>
        <v>0.99299999999999999</v>
      </c>
      <c r="X195" s="28">
        <f t="shared" si="58"/>
        <v>0.99299999999999999</v>
      </c>
      <c r="Y195" s="28">
        <f t="shared" si="58"/>
        <v>0.99299999999999999</v>
      </c>
      <c r="Z195" s="295">
        <f t="shared" si="58"/>
        <v>0.99299999999999999</v>
      </c>
      <c r="AA195" s="295">
        <f t="shared" si="58"/>
        <v>0.99299999999999999</v>
      </c>
      <c r="AB195" s="9">
        <f t="shared" si="58"/>
        <v>0.99299999999999999</v>
      </c>
      <c r="AC195" s="9"/>
      <c r="AD195" s="9"/>
    </row>
    <row r="196" spans="3:30" s="252" customFormat="1" ht="20.100000000000001" customHeight="1">
      <c r="C196" s="779" t="str">
        <f>C48&amp;" Target"</f>
        <v>TOTAL PERFORMANCE MANAGEMENT Target</v>
      </c>
      <c r="D196" s="778"/>
      <c r="E196" s="777" t="s">
        <v>16</v>
      </c>
      <c r="F196" s="776" t="s">
        <v>16</v>
      </c>
      <c r="G196" s="775" t="s">
        <v>16</v>
      </c>
      <c r="H196" s="1035">
        <f t="shared" si="53"/>
        <v>0</v>
      </c>
      <c r="I196" s="769">
        <f t="shared" si="53"/>
        <v>0</v>
      </c>
      <c r="J196" s="773">
        <f t="shared" si="53"/>
        <v>0</v>
      </c>
      <c r="K196" s="773">
        <f t="shared" si="53"/>
        <v>0</v>
      </c>
      <c r="L196" s="773">
        <f t="shared" si="53"/>
        <v>0</v>
      </c>
      <c r="M196" s="773">
        <f t="shared" si="53"/>
        <v>0</v>
      </c>
      <c r="N196" s="772">
        <f t="shared" si="53"/>
        <v>0</v>
      </c>
      <c r="O196" s="1326"/>
      <c r="P196" s="771">
        <f t="shared" ref="P196:AB196" si="59">$N48</f>
        <v>0</v>
      </c>
      <c r="Q196" s="770">
        <f t="shared" si="59"/>
        <v>0</v>
      </c>
      <c r="R196" s="769">
        <f t="shared" si="59"/>
        <v>0</v>
      </c>
      <c r="S196" s="769">
        <f t="shared" si="59"/>
        <v>0</v>
      </c>
      <c r="T196" s="769">
        <f t="shared" si="59"/>
        <v>0</v>
      </c>
      <c r="U196" s="769">
        <f t="shared" si="59"/>
        <v>0</v>
      </c>
      <c r="V196" s="769">
        <f t="shared" si="59"/>
        <v>0</v>
      </c>
      <c r="W196" s="769">
        <f t="shared" si="59"/>
        <v>0</v>
      </c>
      <c r="X196" s="769">
        <f t="shared" si="59"/>
        <v>0</v>
      </c>
      <c r="Y196" s="769">
        <f t="shared" si="59"/>
        <v>0</v>
      </c>
      <c r="Z196" s="768">
        <f t="shared" si="59"/>
        <v>0</v>
      </c>
      <c r="AA196" s="768">
        <f t="shared" si="59"/>
        <v>0</v>
      </c>
      <c r="AB196" s="767">
        <f t="shared" si="59"/>
        <v>0</v>
      </c>
      <c r="AC196" s="767"/>
      <c r="AD196" s="767"/>
    </row>
    <row r="197" spans="3:30" s="751" customFormat="1" ht="20.100000000000001" customHeight="1">
      <c r="C197" s="766" t="str">
        <f>C50&amp;" Target"</f>
        <v>AI of lines in TPM Target</v>
      </c>
      <c r="D197" s="765"/>
      <c r="E197" s="764" t="str">
        <f>E50</f>
        <v>%</v>
      </c>
      <c r="F197" s="763" t="str">
        <f>F50</f>
        <v>AM</v>
      </c>
      <c r="G197" s="762" t="str">
        <f>G50</f>
        <v>&gt;</v>
      </c>
      <c r="H197" s="1034">
        <f t="shared" ref="H197:N197" si="60">$N50</f>
        <v>0</v>
      </c>
      <c r="I197" s="760">
        <f t="shared" si="60"/>
        <v>0</v>
      </c>
      <c r="J197" s="759">
        <f t="shared" si="60"/>
        <v>0</v>
      </c>
      <c r="K197" s="759">
        <f t="shared" si="60"/>
        <v>0</v>
      </c>
      <c r="L197" s="759">
        <f t="shared" si="60"/>
        <v>0</v>
      </c>
      <c r="M197" s="759">
        <f t="shared" si="60"/>
        <v>0</v>
      </c>
      <c r="N197" s="758">
        <f t="shared" si="60"/>
        <v>0</v>
      </c>
      <c r="O197" s="1337"/>
      <c r="P197" s="757">
        <f t="shared" ref="P197:AB197" si="61">$N50</f>
        <v>0</v>
      </c>
      <c r="Q197" s="756">
        <f t="shared" si="61"/>
        <v>0</v>
      </c>
      <c r="R197" s="755">
        <f t="shared" si="61"/>
        <v>0</v>
      </c>
      <c r="S197" s="754">
        <f t="shared" si="61"/>
        <v>0</v>
      </c>
      <c r="T197" s="754">
        <f t="shared" si="61"/>
        <v>0</v>
      </c>
      <c r="U197" s="754">
        <f t="shared" si="61"/>
        <v>0</v>
      </c>
      <c r="V197" s="754">
        <f t="shared" si="61"/>
        <v>0</v>
      </c>
      <c r="W197" s="754">
        <f t="shared" si="61"/>
        <v>0</v>
      </c>
      <c r="X197" s="754">
        <f t="shared" si="61"/>
        <v>0</v>
      </c>
      <c r="Y197" s="754">
        <f t="shared" si="61"/>
        <v>0</v>
      </c>
      <c r="Z197" s="753">
        <f t="shared" si="61"/>
        <v>0</v>
      </c>
      <c r="AA197" s="753">
        <f t="shared" si="61"/>
        <v>0</v>
      </c>
      <c r="AB197" s="752">
        <f t="shared" si="61"/>
        <v>0</v>
      </c>
      <c r="AC197" s="752"/>
      <c r="AD197" s="752"/>
    </row>
    <row r="198" spans="3:30" ht="20.100000000000001" customHeight="1">
      <c r="C198" s="13" t="e">
        <f>#REF!&amp;" Target"</f>
        <v>#REF!</v>
      </c>
      <c r="D198" s="318"/>
      <c r="E198" s="319" t="e">
        <f>#REF!</f>
        <v>#REF!</v>
      </c>
      <c r="F198" s="320" t="e">
        <f>#REF!</f>
        <v>#REF!</v>
      </c>
      <c r="G198" s="321" t="e">
        <f>#REF!</f>
        <v>#REF!</v>
      </c>
      <c r="H198" s="749" t="e">
        <f>#REF!</f>
        <v>#REF!</v>
      </c>
      <c r="I198" s="748" t="e">
        <f>#REF!</f>
        <v>#REF!</v>
      </c>
      <c r="J198" s="747" t="e">
        <f>#REF!</f>
        <v>#REF!</v>
      </c>
      <c r="K198" s="747" t="e">
        <f>#REF!</f>
        <v>#REF!</v>
      </c>
      <c r="L198" s="747" t="e">
        <f>#REF!</f>
        <v>#REF!</v>
      </c>
      <c r="M198" s="747" t="e">
        <f>#REF!</f>
        <v>#REF!</v>
      </c>
      <c r="N198" s="746" t="e">
        <f>#REF!</f>
        <v>#REF!</v>
      </c>
      <c r="O198" s="1333"/>
      <c r="P198" s="745" t="e">
        <f>#REF!</f>
        <v>#REF!</v>
      </c>
      <c r="Q198" s="744" t="e">
        <f>#REF!</f>
        <v>#REF!</v>
      </c>
      <c r="R198" s="743" t="e">
        <f>#REF!</f>
        <v>#REF!</v>
      </c>
      <c r="S198" s="743" t="e">
        <f>#REF!</f>
        <v>#REF!</v>
      </c>
      <c r="T198" s="743" t="e">
        <f>#REF!</f>
        <v>#REF!</v>
      </c>
      <c r="U198" s="743" t="e">
        <f>#REF!</f>
        <v>#REF!</v>
      </c>
      <c r="V198" s="743" t="e">
        <f>#REF!</f>
        <v>#REF!</v>
      </c>
      <c r="W198" s="743" t="e">
        <f>#REF!</f>
        <v>#REF!</v>
      </c>
      <c r="X198" s="743" t="e">
        <f>#REF!</f>
        <v>#REF!</v>
      </c>
      <c r="Y198" s="743" t="e">
        <f>#REF!</f>
        <v>#REF!</v>
      </c>
      <c r="Z198" s="742" t="e">
        <f>#REF!</f>
        <v>#REF!</v>
      </c>
      <c r="AA198" s="742" t="e">
        <f>#REF!</f>
        <v>#REF!</v>
      </c>
      <c r="AB198" s="741" t="e">
        <f>#REF!</f>
        <v>#REF!</v>
      </c>
      <c r="AC198" s="18"/>
      <c r="AD198" s="18"/>
    </row>
    <row r="199" spans="3:30" ht="20.100000000000001" customHeight="1">
      <c r="C199" s="13" t="str">
        <f>C55&amp;" Target"</f>
        <v>% Compliance to Roll-Out of Lines  Target</v>
      </c>
      <c r="D199" s="318"/>
      <c r="E199" s="319" t="str">
        <f>E55</f>
        <v>%</v>
      </c>
      <c r="F199" s="320" t="str">
        <f>F55</f>
        <v>PM</v>
      </c>
      <c r="G199" s="321" t="str">
        <f>G55</f>
        <v>&gt;</v>
      </c>
      <c r="H199" s="748">
        <f t="shared" ref="H199:N199" si="62">$N55</f>
        <v>0.95099999999999996</v>
      </c>
      <c r="I199" s="748">
        <f t="shared" si="62"/>
        <v>0.95099999999999996</v>
      </c>
      <c r="J199" s="747">
        <f t="shared" si="62"/>
        <v>0.95099999999999996</v>
      </c>
      <c r="K199" s="747">
        <f t="shared" si="62"/>
        <v>0.95099999999999996</v>
      </c>
      <c r="L199" s="747">
        <f t="shared" si="62"/>
        <v>0.95099999999999996</v>
      </c>
      <c r="M199" s="747">
        <f t="shared" si="62"/>
        <v>0.95099999999999996</v>
      </c>
      <c r="N199" s="746">
        <f t="shared" si="62"/>
        <v>0.95099999999999996</v>
      </c>
      <c r="O199" s="1333"/>
      <c r="P199" s="745">
        <f t="shared" ref="P199:AB199" si="63">$N55</f>
        <v>0.95099999999999996</v>
      </c>
      <c r="Q199" s="744">
        <f t="shared" si="63"/>
        <v>0.95099999999999996</v>
      </c>
      <c r="R199" s="743">
        <f t="shared" si="63"/>
        <v>0.95099999999999996</v>
      </c>
      <c r="S199" s="743">
        <f t="shared" si="63"/>
        <v>0.95099999999999996</v>
      </c>
      <c r="T199" s="743">
        <f t="shared" si="63"/>
        <v>0.95099999999999996</v>
      </c>
      <c r="U199" s="743">
        <f t="shared" si="63"/>
        <v>0.95099999999999996</v>
      </c>
      <c r="V199" s="743">
        <f t="shared" si="63"/>
        <v>0.95099999999999996</v>
      </c>
      <c r="W199" s="743">
        <f t="shared" si="63"/>
        <v>0.95099999999999996</v>
      </c>
      <c r="X199" s="743">
        <f t="shared" si="63"/>
        <v>0.95099999999999996</v>
      </c>
      <c r="Y199" s="743">
        <f t="shared" si="63"/>
        <v>0.95099999999999996</v>
      </c>
      <c r="Z199" s="742">
        <f t="shared" si="63"/>
        <v>0.95099999999999996</v>
      </c>
      <c r="AA199" s="742">
        <f t="shared" si="63"/>
        <v>0.95099999999999996</v>
      </c>
      <c r="AB199" s="741">
        <f t="shared" si="63"/>
        <v>0.95099999999999996</v>
      </c>
      <c r="AC199" s="18"/>
      <c r="AD199" s="18"/>
    </row>
    <row r="200" spans="3:30" ht="20.100000000000001" customHeight="1">
      <c r="C200" s="13" t="str">
        <f>C53&amp;" Target"</f>
        <v>% UPS reduction on Pilot Lines  Target</v>
      </c>
      <c r="D200" s="318"/>
      <c r="E200" s="8" t="str">
        <f>E53</f>
        <v>%</v>
      </c>
      <c r="F200" s="326" t="str">
        <f>F53</f>
        <v>LC</v>
      </c>
      <c r="G200" s="327" t="str">
        <f>G53</f>
        <v>&gt;</v>
      </c>
      <c r="H200" s="749">
        <f t="shared" ref="H200:N200" si="64">$N53</f>
        <v>0</v>
      </c>
      <c r="I200" s="748">
        <f t="shared" si="64"/>
        <v>0</v>
      </c>
      <c r="J200" s="747">
        <f t="shared" si="64"/>
        <v>0</v>
      </c>
      <c r="K200" s="747">
        <f t="shared" si="64"/>
        <v>0</v>
      </c>
      <c r="L200" s="747">
        <f t="shared" si="64"/>
        <v>0</v>
      </c>
      <c r="M200" s="747">
        <f t="shared" si="64"/>
        <v>0</v>
      </c>
      <c r="N200" s="746">
        <f t="shared" si="64"/>
        <v>0</v>
      </c>
      <c r="O200" s="1338"/>
      <c r="P200" s="750">
        <f t="shared" ref="P200:AB200" si="65">$N53</f>
        <v>0</v>
      </c>
      <c r="Q200" s="745">
        <f t="shared" si="65"/>
        <v>0</v>
      </c>
      <c r="R200" s="744">
        <f t="shared" si="65"/>
        <v>0</v>
      </c>
      <c r="S200" s="743">
        <f t="shared" si="65"/>
        <v>0</v>
      </c>
      <c r="T200" s="743">
        <f t="shared" si="65"/>
        <v>0</v>
      </c>
      <c r="U200" s="743">
        <f t="shared" si="65"/>
        <v>0</v>
      </c>
      <c r="V200" s="743">
        <f t="shared" si="65"/>
        <v>0</v>
      </c>
      <c r="W200" s="743">
        <f t="shared" si="65"/>
        <v>0</v>
      </c>
      <c r="X200" s="743">
        <f t="shared" si="65"/>
        <v>0</v>
      </c>
      <c r="Y200" s="743">
        <f t="shared" si="65"/>
        <v>0</v>
      </c>
      <c r="Z200" s="742">
        <f t="shared" si="65"/>
        <v>0</v>
      </c>
      <c r="AA200" s="742">
        <f t="shared" si="65"/>
        <v>0</v>
      </c>
      <c r="AB200" s="741">
        <f t="shared" si="65"/>
        <v>0</v>
      </c>
      <c r="AC200" s="9"/>
      <c r="AD200" s="9"/>
    </row>
    <row r="201" spans="3:30" ht="20.100000000000001" customHeight="1">
      <c r="C201" s="13" t="str">
        <f>C52&amp;" Target"</f>
        <v>MTBS of Pilot Lines Target</v>
      </c>
      <c r="D201" s="318"/>
      <c r="E201" s="319" t="str">
        <f>E52</f>
        <v>Hrs</v>
      </c>
      <c r="F201" s="320" t="str">
        <f>F52</f>
        <v>PM</v>
      </c>
      <c r="G201" s="321" t="str">
        <f>G52</f>
        <v>&gt;</v>
      </c>
      <c r="H201" s="749">
        <f t="shared" ref="H201:N201" si="66">$N52</f>
        <v>0</v>
      </c>
      <c r="I201" s="748">
        <f t="shared" si="66"/>
        <v>0</v>
      </c>
      <c r="J201" s="747">
        <f t="shared" si="66"/>
        <v>0</v>
      </c>
      <c r="K201" s="747">
        <f t="shared" si="66"/>
        <v>0</v>
      </c>
      <c r="L201" s="747">
        <f t="shared" si="66"/>
        <v>0</v>
      </c>
      <c r="M201" s="747">
        <f t="shared" si="66"/>
        <v>0</v>
      </c>
      <c r="N201" s="746">
        <f t="shared" si="66"/>
        <v>0</v>
      </c>
      <c r="O201" s="1333"/>
      <c r="P201" s="745">
        <f t="shared" ref="P201:AB201" si="67">$N52</f>
        <v>0</v>
      </c>
      <c r="Q201" s="744">
        <f t="shared" si="67"/>
        <v>0</v>
      </c>
      <c r="R201" s="743">
        <f t="shared" si="67"/>
        <v>0</v>
      </c>
      <c r="S201" s="743">
        <f t="shared" si="67"/>
        <v>0</v>
      </c>
      <c r="T201" s="743">
        <f t="shared" si="67"/>
        <v>0</v>
      </c>
      <c r="U201" s="743">
        <f t="shared" si="67"/>
        <v>0</v>
      </c>
      <c r="V201" s="743">
        <f t="shared" si="67"/>
        <v>0</v>
      </c>
      <c r="W201" s="743">
        <f t="shared" si="67"/>
        <v>0</v>
      </c>
      <c r="X201" s="743">
        <f t="shared" si="67"/>
        <v>0</v>
      </c>
      <c r="Y201" s="743">
        <f t="shared" si="67"/>
        <v>0</v>
      </c>
      <c r="Z201" s="742">
        <f t="shared" si="67"/>
        <v>0</v>
      </c>
      <c r="AA201" s="742">
        <f t="shared" si="67"/>
        <v>0</v>
      </c>
      <c r="AB201" s="741">
        <f t="shared" si="67"/>
        <v>0</v>
      </c>
      <c r="AC201" s="18"/>
      <c r="AD201" s="18"/>
    </row>
    <row r="202" spans="3:30" ht="20.100000000000001" customHeight="1">
      <c r="C202" s="13" t="str">
        <f>C43&amp;" Target"</f>
        <v>FI Enabled Savings Target</v>
      </c>
      <c r="D202" s="318"/>
      <c r="E202" s="319" t="str">
        <f>E43</f>
        <v>KXOF</v>
      </c>
      <c r="F202" s="320" t="str">
        <f>F43</f>
        <v>FI</v>
      </c>
      <c r="G202" s="321" t="str">
        <f>G43</f>
        <v>&gt;</v>
      </c>
      <c r="H202" s="748">
        <f t="shared" ref="H202:N202" si="68">$N43</f>
        <v>253869.99</v>
      </c>
      <c r="I202" s="748">
        <f t="shared" si="68"/>
        <v>253869.99</v>
      </c>
      <c r="J202" s="747">
        <f t="shared" si="68"/>
        <v>253869.99</v>
      </c>
      <c r="K202" s="747">
        <f t="shared" si="68"/>
        <v>253869.99</v>
      </c>
      <c r="L202" s="747">
        <f t="shared" si="68"/>
        <v>253869.99</v>
      </c>
      <c r="M202" s="747">
        <f t="shared" si="68"/>
        <v>253869.99</v>
      </c>
      <c r="N202" s="746">
        <f t="shared" si="68"/>
        <v>253869.99</v>
      </c>
      <c r="O202" s="1333"/>
      <c r="P202" s="745">
        <f t="shared" ref="P202:AB202" si="69">$N43</f>
        <v>253869.99</v>
      </c>
      <c r="Q202" s="744">
        <f t="shared" si="69"/>
        <v>253869.99</v>
      </c>
      <c r="R202" s="743">
        <f t="shared" si="69"/>
        <v>253869.99</v>
      </c>
      <c r="S202" s="743">
        <f t="shared" si="69"/>
        <v>253869.99</v>
      </c>
      <c r="T202" s="743">
        <f t="shared" si="69"/>
        <v>253869.99</v>
      </c>
      <c r="U202" s="743">
        <f t="shared" si="69"/>
        <v>253869.99</v>
      </c>
      <c r="V202" s="743">
        <f t="shared" si="69"/>
        <v>253869.99</v>
      </c>
      <c r="W202" s="743">
        <f t="shared" si="69"/>
        <v>253869.99</v>
      </c>
      <c r="X202" s="743">
        <f t="shared" si="69"/>
        <v>253869.99</v>
      </c>
      <c r="Y202" s="743">
        <f t="shared" si="69"/>
        <v>253869.99</v>
      </c>
      <c r="Z202" s="742">
        <f t="shared" si="69"/>
        <v>253869.99</v>
      </c>
      <c r="AA202" s="742">
        <f t="shared" si="69"/>
        <v>253869.99</v>
      </c>
      <c r="AB202" s="741">
        <f t="shared" si="69"/>
        <v>253869.99</v>
      </c>
      <c r="AC202" s="18"/>
      <c r="AD202" s="18"/>
    </row>
    <row r="203" spans="3:30" ht="20.100000000000001" customHeight="1">
      <c r="C203" s="13" t="str">
        <f>C54&amp;" Target"</f>
        <v>% Competency gap closure Target</v>
      </c>
      <c r="D203" s="318"/>
      <c r="E203" s="319" t="str">
        <f>E54</f>
        <v>%</v>
      </c>
      <c r="F203" s="320" t="str">
        <f>F54</f>
        <v>EC</v>
      </c>
      <c r="G203" s="321" t="str">
        <f>G54</f>
        <v>&gt;</v>
      </c>
      <c r="H203" s="749">
        <f t="shared" ref="H203:N203" si="70">$N54</f>
        <v>0.8</v>
      </c>
      <c r="I203" s="748">
        <f t="shared" si="70"/>
        <v>0.8</v>
      </c>
      <c r="J203" s="747">
        <f t="shared" si="70"/>
        <v>0.8</v>
      </c>
      <c r="K203" s="747">
        <f t="shared" si="70"/>
        <v>0.8</v>
      </c>
      <c r="L203" s="747">
        <f t="shared" si="70"/>
        <v>0.8</v>
      </c>
      <c r="M203" s="747">
        <f t="shared" si="70"/>
        <v>0.8</v>
      </c>
      <c r="N203" s="746">
        <f t="shared" si="70"/>
        <v>0.8</v>
      </c>
      <c r="O203" s="744"/>
      <c r="P203" s="743">
        <f t="shared" ref="P203:AB203" si="71">$N54</f>
        <v>0.8</v>
      </c>
      <c r="Q203" s="745">
        <f t="shared" si="71"/>
        <v>0.8</v>
      </c>
      <c r="R203" s="744">
        <f t="shared" si="71"/>
        <v>0.8</v>
      </c>
      <c r="S203" s="743">
        <f t="shared" si="71"/>
        <v>0.8</v>
      </c>
      <c r="T203" s="743">
        <f t="shared" si="71"/>
        <v>0.8</v>
      </c>
      <c r="U203" s="743">
        <f t="shared" si="71"/>
        <v>0.8</v>
      </c>
      <c r="V203" s="743">
        <f t="shared" si="71"/>
        <v>0.8</v>
      </c>
      <c r="W203" s="743">
        <f t="shared" si="71"/>
        <v>0.8</v>
      </c>
      <c r="X203" s="743">
        <f t="shared" si="71"/>
        <v>0.8</v>
      </c>
      <c r="Y203" s="743">
        <f t="shared" si="71"/>
        <v>0.8</v>
      </c>
      <c r="Z203" s="742">
        <f t="shared" si="71"/>
        <v>0.8</v>
      </c>
      <c r="AA203" s="742">
        <f t="shared" si="71"/>
        <v>0.8</v>
      </c>
      <c r="AB203" s="741">
        <f t="shared" si="71"/>
        <v>0.8</v>
      </c>
      <c r="AC203" s="18"/>
      <c r="AD203" s="18"/>
    </row>
    <row r="204" spans="3:30">
      <c r="C204" s="13" t="e">
        <f>#REF!&amp;" Target"</f>
        <v>#REF!</v>
      </c>
      <c r="D204" s="318"/>
      <c r="E204" s="319" t="e">
        <f>#REF!</f>
        <v>#REF!</v>
      </c>
      <c r="F204" s="320" t="e">
        <f>#REF!</f>
        <v>#REF!</v>
      </c>
      <c r="G204" s="321" t="e">
        <f>#REF!</f>
        <v>#REF!</v>
      </c>
      <c r="H204" s="749" t="e">
        <f>#REF!</f>
        <v>#REF!</v>
      </c>
      <c r="I204" s="748" t="e">
        <f>#REF!</f>
        <v>#REF!</v>
      </c>
      <c r="J204" s="747" t="e">
        <f>#REF!</f>
        <v>#REF!</v>
      </c>
      <c r="K204" s="747" t="e">
        <f>#REF!</f>
        <v>#REF!</v>
      </c>
      <c r="L204" s="747" t="e">
        <f>#REF!</f>
        <v>#REF!</v>
      </c>
      <c r="M204" s="747" t="e">
        <f>#REF!</f>
        <v>#REF!</v>
      </c>
      <c r="N204" s="746" t="e">
        <f>#REF!</f>
        <v>#REF!</v>
      </c>
      <c r="O204" s="744"/>
      <c r="P204" s="743" t="e">
        <f>#REF!</f>
        <v>#REF!</v>
      </c>
      <c r="Q204" s="745" t="e">
        <f>#REF!</f>
        <v>#REF!</v>
      </c>
      <c r="R204" s="744" t="e">
        <f>#REF!</f>
        <v>#REF!</v>
      </c>
      <c r="S204" s="743" t="e">
        <f>#REF!</f>
        <v>#REF!</v>
      </c>
      <c r="T204" s="743" t="e">
        <f>#REF!</f>
        <v>#REF!</v>
      </c>
      <c r="U204" s="743" t="e">
        <f>#REF!</f>
        <v>#REF!</v>
      </c>
      <c r="V204" s="743" t="e">
        <f>#REF!</f>
        <v>#REF!</v>
      </c>
      <c r="W204" s="743" t="e">
        <f>#REF!</f>
        <v>#REF!</v>
      </c>
      <c r="X204" s="743" t="e">
        <f>#REF!</f>
        <v>#REF!</v>
      </c>
      <c r="Y204" s="743" t="e">
        <f>#REF!</f>
        <v>#REF!</v>
      </c>
      <c r="Z204" s="742" t="e">
        <f>#REF!</f>
        <v>#REF!</v>
      </c>
      <c r="AA204" s="742" t="e">
        <f>#REF!</f>
        <v>#REF!</v>
      </c>
      <c r="AB204" s="741" t="e">
        <f>#REF!</f>
        <v>#REF!</v>
      </c>
      <c r="AC204" s="18"/>
      <c r="AD204" s="18"/>
    </row>
  </sheetData>
  <sheetProtection pivotTables="0"/>
  <protectedRanges>
    <protectedRange sqref="N153:AB163 N165:AB182 N192:AB204" name="Target"/>
    <protectedRange sqref="D5:D48" name="leading"/>
    <protectedRange sqref="N13:N14 H12:AB12 H18:AB18 H5:N11 R5:V11 H15:N17 H26:AB26 H19:N25 R19:AB25 H33:AB33 H27:N32 R27:AB32 H44:AB44 H34:N43 H45:N47 R45:AB47 R34:AB43 H48:AB48 W49:AB49 R50:AB50 R52:AB55 W51:AB51 R17:AB17 R13:V16" name="body"/>
    <protectedRange sqref="C2:D2" name="Title"/>
    <protectedRange sqref="AC33:AD33 AC26:AD26 AC44:AD44 AD27:AD30 AC18:AD18 AC48:AD48 AD49:AD55" name="body_1"/>
    <protectedRange sqref="AC49:AC55" name="body_16"/>
    <protectedRange sqref="AC29:AC30" name="body_42"/>
    <protectedRange sqref="O5:O11 Q7:Q8" name="body_1_2"/>
    <protectedRange sqref="P7:P8" name="body_1_14_2"/>
    <protectedRange sqref="P5:P6" name="body_28_1_1_1"/>
    <protectedRange sqref="P10" name="body_1_14_1_1"/>
    <protectedRange sqref="P11" name="body_30_1_1_1"/>
    <protectedRange sqref="P9" name="body_37_4_1_1"/>
    <protectedRange sqref="Q5:Q6" name="body_1_3_1"/>
    <protectedRange sqref="Q9:Q11" name="body_1_4_1"/>
    <protectedRange sqref="O15:O17" name="body_2"/>
    <protectedRange sqref="P13:P17" name="body_2_3"/>
    <protectedRange sqref="Q13:Q17" name="body_2_4"/>
    <protectedRange sqref="O19:O25 Q19:Q25" name="body_3_3"/>
    <protectedRange sqref="P19:P25" name="body_3_2_1"/>
    <protectedRange sqref="Q31 O31" name="body_4"/>
    <protectedRange sqref="Q32 O32" name="body_5"/>
    <protectedRange sqref="P31:P32" name="body_16_2_1"/>
    <protectedRange sqref="Q27:Q30 O27:O30" name="body_7_1"/>
    <protectedRange sqref="P27:P30" name="body_7_4_1"/>
    <protectedRange sqref="O34:O43 Q34:Q43" name="body_8"/>
    <protectedRange sqref="P34:P37 P41 P43" name="body_16_1"/>
    <protectedRange sqref="P38:P40" name="body_16_3_1"/>
    <protectedRange sqref="P42" name="body_16_4_1"/>
    <protectedRange sqref="Q45:Q47 O45:O47" name="body_9"/>
    <protectedRange sqref="P45:P47" name="body_9_3"/>
    <protectedRange sqref="O50 O52:O55" name="body_10_2"/>
    <protectedRange sqref="P52" name="body_29_1_1"/>
    <protectedRange sqref="P55 P50" name="body_7_2_1_2"/>
    <protectedRange sqref="P53" name="body_8_2_1_1"/>
    <protectedRange sqref="P54" name="body_9_2_1_1"/>
    <protectedRange sqref="Q50 Q52:Q54" name="body_10_1_1"/>
    <protectedRange sqref="Q55" name="body_7_2_1_1_1"/>
    <protectedRange sqref="AC12:AD12" name="body_6"/>
    <protectedRange sqref="AD5:AD11" name="body_1_1_1"/>
    <protectedRange sqref="AD13:AD17" name="body_1_2_3"/>
    <protectedRange sqref="AC17" name="body_1_2_2_1"/>
    <protectedRange sqref="AC20:AC24" name="body_40_1_2"/>
    <protectedRange sqref="AC25" name="body_28_2_1_1"/>
    <protectedRange sqref="AC19" name="body_40_1_1_1"/>
    <protectedRange sqref="AD20:AD25" name="body_1_3_2"/>
    <protectedRange sqref="AD19" name="body_1_3_1_1"/>
    <protectedRange sqref="AD31" name="body_26"/>
    <protectedRange sqref="AD32" name="body_1_4_1_1"/>
    <protectedRange sqref="AC32" name="body_42_1_1"/>
    <protectedRange sqref="AC31" name="body_42_3_1"/>
    <protectedRange sqref="AC28" name="body_42_2_3_1"/>
    <protectedRange sqref="AC27" name="body_42_2_1_1_1"/>
    <protectedRange sqref="AD34:AD42" name="body_28"/>
    <protectedRange sqref="AD43" name="body_13_1"/>
    <protectedRange sqref="AC34:AC38 AC41:AC42" name="body_48_4"/>
    <protectedRange sqref="AC40" name="body_48_2_2"/>
    <protectedRange sqref="AC43" name="body_48_3_2"/>
    <protectedRange sqref="AC39" name="body_48_1_1_1_2"/>
    <protectedRange sqref="AC45:AD47" name="body_1_6"/>
    <protectedRange sqref="D50 D52:D55" name="leading_2"/>
    <protectedRange sqref="H50:N50 H52:N55" name="body_7"/>
    <protectedRange sqref="D49" name="leading_1"/>
    <protectedRange sqref="H49:V49" name="body_3"/>
    <protectedRange sqref="D51" name="leading_1_1"/>
    <protectedRange sqref="H51:V51" name="body_3_1"/>
    <protectedRange sqref="W7:AB8 X5:AB6 X9:AB11" name="body_10"/>
    <protectedRange sqref="AC7:AC9" name="body_18_1_1_1_1"/>
    <protectedRange sqref="AC5:AC6" name="body_38_1_1_1_1"/>
    <protectedRange sqref="AC10" name="body_39_1_1_2_1"/>
    <protectedRange sqref="AC11" name="body_39_1_1_1_1_1"/>
    <protectedRange sqref="W5:W6" name="body_1_1"/>
    <protectedRange sqref="W9:W11" name="body_1_3"/>
    <protectedRange sqref="W13:AB16" name="body_11"/>
    <protectedRange sqref="AC13:AC16" name="body_1_2_2_1_1"/>
  </protectedRanges>
  <mergeCells count="2">
    <mergeCell ref="AA60:AB60"/>
    <mergeCell ref="N80:R80"/>
  </mergeCells>
  <conditionalFormatting sqref="X34:AB34">
    <cfRule type="cellIs" dxfId="4223" priority="2310" stopIfTrue="1" operator="greaterThan">
      <formula>$N$34</formula>
    </cfRule>
    <cfRule type="cellIs" dxfId="4222" priority="2311" stopIfTrue="1" operator="lessThanOrEqual">
      <formula>$N$34</formula>
    </cfRule>
  </conditionalFormatting>
  <conditionalFormatting sqref="X35:AB35">
    <cfRule type="cellIs" dxfId="4221" priority="2314" stopIfTrue="1" operator="greaterThan">
      <formula>$N$35</formula>
    </cfRule>
    <cfRule type="cellIs" dxfId="4220" priority="2315" stopIfTrue="1" operator="lessThanOrEqual">
      <formula>$N$35</formula>
    </cfRule>
  </conditionalFormatting>
  <conditionalFormatting sqref="X39:AB39">
    <cfRule type="containsBlanks" priority="2148" stopIfTrue="1">
      <formula>LEN(TRIM(X39))=0</formula>
    </cfRule>
    <cfRule type="cellIs" dxfId="4219" priority="2318" stopIfTrue="1" operator="between">
      <formula>-$N$39</formula>
      <formula>$N$39</formula>
    </cfRule>
    <cfRule type="cellIs" dxfId="4218" priority="2319" stopIfTrue="1" operator="notBetween">
      <formula>-$N$39</formula>
      <formula>$N$39</formula>
    </cfRule>
  </conditionalFormatting>
  <conditionalFormatting sqref="X40:AB40">
    <cfRule type="cellIs" dxfId="4217" priority="2316" stopIfTrue="1" operator="greaterThan">
      <formula>$N$40</formula>
    </cfRule>
    <cfRule type="cellIs" dxfId="4216" priority="2317" stopIfTrue="1" operator="lessThanOrEqual">
      <formula>$N$40</formula>
    </cfRule>
  </conditionalFormatting>
  <conditionalFormatting sqref="X41:AB41">
    <cfRule type="containsBlanks" priority="2146" stopIfTrue="1">
      <formula>LEN(TRIM(X41))=0</formula>
    </cfRule>
    <cfRule type="cellIs" dxfId="4215" priority="2308" stopIfTrue="1" operator="greaterThan">
      <formula>$N$41</formula>
    </cfRule>
    <cfRule type="cellIs" dxfId="4214" priority="2309" stopIfTrue="1" operator="lessThanOrEqual">
      <formula>$N$41</formula>
    </cfRule>
  </conditionalFormatting>
  <conditionalFormatting sqref="X45:AB45">
    <cfRule type="containsBlanks" priority="2143" stopIfTrue="1">
      <formula>LEN(TRIM(X45))=0</formula>
    </cfRule>
    <cfRule type="cellIs" dxfId="4213" priority="2288" stopIfTrue="1" operator="greaterThanOrEqual">
      <formula>$N$45</formula>
    </cfRule>
    <cfRule type="cellIs" dxfId="4212" priority="2289" stopIfTrue="1" operator="lessThan">
      <formula>$N$45</formula>
    </cfRule>
  </conditionalFormatting>
  <conditionalFormatting sqref="X46:AB46">
    <cfRule type="containsBlanks" priority="2142" stopIfTrue="1">
      <formula>LEN(TRIM(X46))=0</formula>
    </cfRule>
    <cfRule type="cellIs" dxfId="4211" priority="2312" stopIfTrue="1" operator="greaterThan">
      <formula>$N$46</formula>
    </cfRule>
    <cfRule type="cellIs" dxfId="4210" priority="2313" stopIfTrue="1" operator="lessThanOrEqual">
      <formula>$N$46</formula>
    </cfRule>
  </conditionalFormatting>
  <conditionalFormatting sqref="X47:AB47">
    <cfRule type="containsBlanks" priority="2141" stopIfTrue="1">
      <formula>LEN(TRIM(X47))=0</formula>
    </cfRule>
    <cfRule type="cellIs" dxfId="4209" priority="2304" stopIfTrue="1" operator="greaterThanOrEqual">
      <formula>$N$47</formula>
    </cfRule>
    <cfRule type="cellIs" dxfId="4208" priority="2305" stopIfTrue="1" operator="lessThan">
      <formula>$N$47</formula>
    </cfRule>
  </conditionalFormatting>
  <conditionalFormatting sqref="S17:AB17">
    <cfRule type="containsBlanks" priority="2167" stopIfTrue="1">
      <formula>LEN(TRIM(S17))=0</formula>
    </cfRule>
    <cfRule type="cellIs" dxfId="4207" priority="2240" stopIfTrue="1" operator="greaterThanOrEqual">
      <formula>$N$17</formula>
    </cfRule>
    <cfRule type="cellIs" dxfId="4206" priority="2241" stopIfTrue="1" operator="lessThan">
      <formula>$N$17</formula>
    </cfRule>
  </conditionalFormatting>
  <conditionalFormatting sqref="AB21">
    <cfRule type="containsBlanks" priority="2164" stopIfTrue="1">
      <formula>LEN(TRIM(AB21))=0</formula>
    </cfRule>
    <cfRule type="cellIs" dxfId="4205" priority="2238" stopIfTrue="1" operator="lessThanOrEqual">
      <formula>$N$21</formula>
    </cfRule>
    <cfRule type="cellIs" dxfId="4204" priority="2239" stopIfTrue="1" operator="greaterThan">
      <formula>$N$21</formula>
    </cfRule>
  </conditionalFormatting>
  <conditionalFormatting sqref="AB22">
    <cfRule type="containsBlanks" priority="2163" stopIfTrue="1">
      <formula>LEN(TRIM(AB22))=0</formula>
    </cfRule>
    <cfRule type="cellIs" dxfId="4203" priority="2236" stopIfTrue="1" operator="lessThan">
      <formula>$N$22</formula>
    </cfRule>
    <cfRule type="cellIs" dxfId="4202" priority="2237" stopIfTrue="1" operator="greaterThanOrEqual">
      <formula>$N$22</formula>
    </cfRule>
  </conditionalFormatting>
  <conditionalFormatting sqref="AB23">
    <cfRule type="containsBlanks" priority="2162" stopIfTrue="1">
      <formula>LEN(TRIM(AB23))=0</formula>
    </cfRule>
    <cfRule type="cellIs" dxfId="4201" priority="2234" stopIfTrue="1" operator="lessThanOrEqual">
      <formula>$N$23</formula>
    </cfRule>
    <cfRule type="cellIs" dxfId="4200" priority="2235" stopIfTrue="1" operator="greaterThan">
      <formula>$N$23</formula>
    </cfRule>
  </conditionalFormatting>
  <conditionalFormatting sqref="AB24">
    <cfRule type="containsBlanks" priority="2161" stopIfTrue="1">
      <formula>LEN(TRIM(AB24))=0</formula>
    </cfRule>
    <cfRule type="cellIs" dxfId="4199" priority="2232" stopIfTrue="1" operator="lessThan">
      <formula>$N$24</formula>
    </cfRule>
    <cfRule type="cellIs" dxfId="4198" priority="2233" stopIfTrue="1" operator="greaterThanOrEqual">
      <formula>$N$24</formula>
    </cfRule>
  </conditionalFormatting>
  <conditionalFormatting sqref="AB25">
    <cfRule type="containsBlanks" priority="2160" stopIfTrue="1">
      <formula>LEN(TRIM(AB25))=0</formula>
    </cfRule>
    <cfRule type="cellIs" dxfId="4197" priority="2294" stopIfTrue="1" operator="greaterThanOrEqual">
      <formula>$N$25</formula>
    </cfRule>
    <cfRule type="cellIs" dxfId="4196" priority="2295" stopIfTrue="1" operator="lessThan">
      <formula>$N$25</formula>
    </cfRule>
  </conditionalFormatting>
  <conditionalFormatting sqref="AB19">
    <cfRule type="containsBlanks" priority="2166" stopIfTrue="1">
      <formula>LEN(TRIM(AB19))=0</formula>
    </cfRule>
    <cfRule type="cellIs" dxfId="4195" priority="2230" stopIfTrue="1" operator="lessThanOrEqual">
      <formula>$N$19</formula>
    </cfRule>
    <cfRule type="cellIs" dxfId="4194" priority="2231" stopIfTrue="1" operator="greaterThan">
      <formula>$N$19</formula>
    </cfRule>
  </conditionalFormatting>
  <conditionalFormatting sqref="AB20">
    <cfRule type="containsBlanks" priority="2165" stopIfTrue="1">
      <formula>LEN(TRIM(AB20))=0</formula>
    </cfRule>
    <cfRule type="cellIs" dxfId="4193" priority="2228" stopIfTrue="1" operator="lessThan">
      <formula>$N$20</formula>
    </cfRule>
    <cfRule type="cellIs" dxfId="4192" priority="2229" stopIfTrue="1" operator="greaterThanOrEqual">
      <formula>$N$20</formula>
    </cfRule>
  </conditionalFormatting>
  <conditionalFormatting sqref="X50:AB50">
    <cfRule type="containsBlanks" priority="2140" stopIfTrue="1">
      <formula>LEN(TRIM(X50))=0</formula>
    </cfRule>
    <cfRule type="cellIs" dxfId="4191" priority="2210" stopIfTrue="1" operator="greaterThanOrEqual">
      <formula>$N$50</formula>
    </cfRule>
    <cfRule type="cellIs" dxfId="4190" priority="2211" stopIfTrue="1" operator="lessThan">
      <formula>$N$50</formula>
    </cfRule>
  </conditionalFormatting>
  <conditionalFormatting sqref="X55:AB55">
    <cfRule type="containsBlanks" priority="2139" stopIfTrue="1">
      <formula>LEN(TRIM(X55))=0</formula>
    </cfRule>
    <cfRule type="cellIs" dxfId="4189" priority="2206" stopIfTrue="1" operator="greaterThanOrEqual">
      <formula>$N$55</formula>
    </cfRule>
    <cfRule type="cellIs" dxfId="4188" priority="2207" stopIfTrue="1" operator="lessThan">
      <formula>$N$55</formula>
    </cfRule>
  </conditionalFormatting>
  <conditionalFormatting sqref="X53:AB53">
    <cfRule type="containsBlanks" priority="2138" stopIfTrue="1">
      <formula>LEN(TRIM(X53))=0</formula>
    </cfRule>
    <cfRule type="cellIs" dxfId="4187" priority="2200" stopIfTrue="1" operator="lessThan">
      <formula>$N$53</formula>
    </cfRule>
    <cfRule type="cellIs" dxfId="4186" priority="2201" stopIfTrue="1" operator="greaterThanOrEqual">
      <formula>$N$53</formula>
    </cfRule>
  </conditionalFormatting>
  <conditionalFormatting sqref="X43:AB43">
    <cfRule type="containsBlanks" priority="2144" stopIfTrue="1">
      <formula>LEN(TRIM(X43))=0</formula>
    </cfRule>
    <cfRule type="cellIs" dxfId="4185" priority="2198" stopIfTrue="1" operator="lessThan">
      <formula>$N$43</formula>
    </cfRule>
    <cfRule type="cellIs" dxfId="4184" priority="2199" stopIfTrue="1" operator="greaterThanOrEqual">
      <formula>$N$43</formula>
    </cfRule>
  </conditionalFormatting>
  <conditionalFormatting sqref="X54:AB54">
    <cfRule type="containsBlanks" priority="2136" stopIfTrue="1">
      <formula>LEN(TRIM(X54))=0</formula>
    </cfRule>
    <cfRule type="cellIs" dxfId="4183" priority="2204" stopIfTrue="1" operator="greaterThanOrEqual">
      <formula>$N$54</formula>
    </cfRule>
    <cfRule type="cellIs" dxfId="4182" priority="2205" stopIfTrue="1" operator="lessThan">
      <formula>$N$54</formula>
    </cfRule>
  </conditionalFormatting>
  <conditionalFormatting sqref="X37:AB37">
    <cfRule type="containsBlanks" priority="2150" stopIfTrue="1">
      <formula>LEN(TRIM(X37))=0</formula>
    </cfRule>
    <cfRule type="cellIs" dxfId="4181" priority="2302" stopIfTrue="1" operator="greaterThanOrEqual">
      <formula>$N$37</formula>
    </cfRule>
    <cfRule type="cellIs" dxfId="4180" priority="2303" stopIfTrue="1" operator="lessThan">
      <formula>$N$37</formula>
    </cfRule>
  </conditionalFormatting>
  <conditionalFormatting sqref="X36:AB36">
    <cfRule type="containsBlanks" priority="2151" stopIfTrue="1">
      <formula>LEN(TRIM(X36))=0</formula>
    </cfRule>
    <cfRule type="cellIs" dxfId="4179" priority="2178" stopIfTrue="1" operator="lessThan">
      <formula>$N$36</formula>
    </cfRule>
    <cfRule type="cellIs" dxfId="4178" priority="2179" stopIfTrue="1" operator="greaterThanOrEqual">
      <formula>$N$36</formula>
    </cfRule>
  </conditionalFormatting>
  <conditionalFormatting sqref="X38:AB38">
    <cfRule type="containsBlanks" priority="2149" stopIfTrue="1">
      <formula>LEN(TRIM(X38))=0</formula>
    </cfRule>
    <cfRule type="cellIs" dxfId="4177" priority="2244" stopIfTrue="1" operator="greaterThanOrEqual">
      <formula>$N$38</formula>
    </cfRule>
    <cfRule type="cellIs" dxfId="4176" priority="2245" stopIfTrue="1" operator="lessThan">
      <formula>$N$38</formula>
    </cfRule>
  </conditionalFormatting>
  <conditionalFormatting sqref="X42:AB42">
    <cfRule type="containsBlanks" priority="2145" stopIfTrue="1">
      <formula>LEN(TRIM(X42))=0</formula>
    </cfRule>
    <cfRule type="cellIs" dxfId="4175" priority="2306" stopIfTrue="1" operator="greaterThan">
      <formula>$N$42</formula>
    </cfRule>
    <cfRule type="cellIs" dxfId="4174" priority="2307" stopIfTrue="1" operator="lessThanOrEqual">
      <formula>$N$42</formula>
    </cfRule>
  </conditionalFormatting>
  <conditionalFormatting sqref="X34:AB34">
    <cfRule type="containsBlanks" priority="2153" stopIfTrue="1">
      <formula>LEN(TRIM(X34))=0</formula>
    </cfRule>
  </conditionalFormatting>
  <conditionalFormatting sqref="X35:AB35">
    <cfRule type="containsBlanks" priority="2152" stopIfTrue="1">
      <formula>LEN(TRIM(X35))=0</formula>
    </cfRule>
  </conditionalFormatting>
  <conditionalFormatting sqref="X40:AB40">
    <cfRule type="containsBlanks" priority="2147" stopIfTrue="1">
      <formula>LEN(TRIM(X40))=0</formula>
    </cfRule>
  </conditionalFormatting>
  <conditionalFormatting sqref="Q21">
    <cfRule type="containsBlanks" priority="1840" stopIfTrue="1">
      <formula>LEN(TRIM(Q21))=0</formula>
    </cfRule>
    <cfRule type="cellIs" dxfId="4173" priority="1861" stopIfTrue="1" operator="lessThanOrEqual">
      <formula>$O$21</formula>
    </cfRule>
    <cfRule type="cellIs" dxfId="4172" priority="1862" stopIfTrue="1" operator="greaterThan">
      <formula>$O$21</formula>
    </cfRule>
  </conditionalFormatting>
  <conditionalFormatting sqref="Q22">
    <cfRule type="containsBlanks" priority="1839" stopIfTrue="1">
      <formula>LEN(TRIM(Q22))=0</formula>
    </cfRule>
    <cfRule type="cellIs" dxfId="4171" priority="1859" stopIfTrue="1" operator="lessThan">
      <formula>$O$22</formula>
    </cfRule>
    <cfRule type="cellIs" dxfId="4170" priority="1860" stopIfTrue="1" operator="greaterThanOrEqual">
      <formula>$O$22</formula>
    </cfRule>
  </conditionalFormatting>
  <conditionalFormatting sqref="Q23">
    <cfRule type="containsBlanks" priority="1838" stopIfTrue="1">
      <formula>LEN(TRIM(Q23))=0</formula>
    </cfRule>
    <cfRule type="cellIs" dxfId="4169" priority="1857" stopIfTrue="1" operator="lessThanOrEqual">
      <formula>$O$23</formula>
    </cfRule>
    <cfRule type="cellIs" dxfId="4168" priority="1858" stopIfTrue="1" operator="greaterThan">
      <formula>$O$23</formula>
    </cfRule>
  </conditionalFormatting>
  <conditionalFormatting sqref="Q24">
    <cfRule type="containsBlanks" priority="1837" stopIfTrue="1">
      <formula>LEN(TRIM(Q24))=0</formula>
    </cfRule>
    <cfRule type="cellIs" dxfId="4167" priority="1855" stopIfTrue="1" operator="lessThan">
      <formula>$O$24</formula>
    </cfRule>
    <cfRule type="cellIs" dxfId="4166" priority="1856" stopIfTrue="1" operator="greaterThanOrEqual">
      <formula>$O$24</formula>
    </cfRule>
  </conditionalFormatting>
  <conditionalFormatting sqref="Q19">
    <cfRule type="containsBlanks" priority="1842" stopIfTrue="1">
      <formula>LEN(TRIM(Q19))=0</formula>
    </cfRule>
    <cfRule type="cellIs" dxfId="4165" priority="1853" stopIfTrue="1" operator="lessThanOrEqual">
      <formula>$O$19</formula>
    </cfRule>
    <cfRule type="cellIs" dxfId="4164" priority="1854" stopIfTrue="1" operator="greaterThan">
      <formula>$O$19</formula>
    </cfRule>
  </conditionalFormatting>
  <conditionalFormatting sqref="Q20">
    <cfRule type="containsBlanks" priority="1841" stopIfTrue="1">
      <formula>LEN(TRIM(Q20))=0</formula>
    </cfRule>
    <cfRule type="cellIs" dxfId="4163" priority="1851" stopIfTrue="1" operator="lessThan">
      <formula>$O$20</formula>
    </cfRule>
    <cfRule type="cellIs" dxfId="4162" priority="1852" stopIfTrue="1" operator="greaterThanOrEqual">
      <formula>$O$20</formula>
    </cfRule>
  </conditionalFormatting>
  <conditionalFormatting sqref="Q30">
    <cfRule type="containsBlanks" priority="1834" stopIfTrue="1">
      <formula>LEN(TRIM(Q30))=0</formula>
    </cfRule>
    <cfRule type="cellIs" dxfId="4161" priority="1847" stopIfTrue="1" operator="greaterThanOrEqual">
      <formula>$O$30</formula>
    </cfRule>
    <cfRule type="cellIs" dxfId="4160" priority="1848" stopIfTrue="1" operator="lessThan">
      <formula>$O$30</formula>
    </cfRule>
  </conditionalFormatting>
  <conditionalFormatting sqref="Q29">
    <cfRule type="containsBlanks" priority="1835" stopIfTrue="1">
      <formula>LEN(TRIM(Q29))=0</formula>
    </cfRule>
    <cfRule type="cellIs" dxfId="4159" priority="1845" stopIfTrue="1" operator="greaterThanOrEqual">
      <formula>$O$29</formula>
    </cfRule>
    <cfRule type="cellIs" dxfId="4158" priority="1846" stopIfTrue="1" operator="lessThan">
      <formula>$O$29</formula>
    </cfRule>
  </conditionalFormatting>
  <conditionalFormatting sqref="Q27">
    <cfRule type="containsBlanks" priority="1836" stopIfTrue="1">
      <formula>LEN(TRIM(Q27))=0</formula>
    </cfRule>
    <cfRule type="cellIs" dxfId="4157" priority="1865" stopIfTrue="1" operator="greaterThanOrEqual">
      <formula>$O$27</formula>
    </cfRule>
    <cfRule type="cellIs" dxfId="4156" priority="1866" stopIfTrue="1" operator="lessThan">
      <formula>$O$27</formula>
    </cfRule>
  </conditionalFormatting>
  <conditionalFormatting sqref="Q25">
    <cfRule type="containsBlanks" priority="1823" stopIfTrue="1">
      <formula>LEN(TRIM(Q25))=0</formula>
    </cfRule>
    <cfRule type="cellIs" dxfId="4155" priority="1824" stopIfTrue="1" operator="lessThanOrEqual">
      <formula>$O$25</formula>
    </cfRule>
    <cfRule type="cellIs" dxfId="4154" priority="1825" stopIfTrue="1" operator="greaterThan">
      <formula>$O$25</formula>
    </cfRule>
  </conditionalFormatting>
  <conditionalFormatting sqref="Q32">
    <cfRule type="containsBlanks" priority="1820" stopIfTrue="1">
      <formula>LEN(TRIM(Q32))=0</formula>
    </cfRule>
    <cfRule type="cellIs" dxfId="4153" priority="1821" stopIfTrue="1" operator="greaterThanOrEqual">
      <formula>$O$32</formula>
    </cfRule>
    <cfRule type="cellIs" dxfId="4152" priority="1822" stopIfTrue="1" operator="lessThan">
      <formula>$O$32</formula>
    </cfRule>
  </conditionalFormatting>
  <conditionalFormatting sqref="Q5">
    <cfRule type="containsBlanks" priority="1817" stopIfTrue="1">
      <formula>LEN(TRIM(Q5))=0</formula>
    </cfRule>
    <cfRule type="cellIs" dxfId="4151" priority="1818" stopIfTrue="1" operator="lessThanOrEqual">
      <formula>$O5</formula>
    </cfRule>
    <cfRule type="cellIs" dxfId="4150" priority="1819" stopIfTrue="1" operator="greaterThan">
      <formula>$O5</formula>
    </cfRule>
  </conditionalFormatting>
  <conditionalFormatting sqref="Q6">
    <cfRule type="containsBlanks" priority="1814" stopIfTrue="1">
      <formula>LEN(TRIM(Q6))=0</formula>
    </cfRule>
    <cfRule type="cellIs" dxfId="4149" priority="1815" stopIfTrue="1" operator="lessThanOrEqual">
      <formula>$O6</formula>
    </cfRule>
    <cfRule type="cellIs" dxfId="4148" priority="1816" stopIfTrue="1" operator="greaterThan">
      <formula>$O6</formula>
    </cfRule>
  </conditionalFormatting>
  <conditionalFormatting sqref="Q11">
    <cfRule type="containsBlanks" priority="1811" stopIfTrue="1">
      <formula>LEN(TRIM(Q11))=0</formula>
    </cfRule>
    <cfRule type="cellIs" dxfId="4147" priority="1812" stopIfTrue="1" operator="lessThanOrEqual">
      <formula>$O$11</formula>
    </cfRule>
    <cfRule type="cellIs" dxfId="4146" priority="1813" stopIfTrue="1" operator="greaterThan">
      <formula>$O$11</formula>
    </cfRule>
  </conditionalFormatting>
  <conditionalFormatting sqref="Q7">
    <cfRule type="containsBlanks" priority="1805" stopIfTrue="1">
      <formula>LEN(TRIM(Q7))=0</formula>
    </cfRule>
    <cfRule type="cellIs" dxfId="4145" priority="1806" stopIfTrue="1" operator="lessThanOrEqual">
      <formula>$O7</formula>
    </cfRule>
    <cfRule type="cellIs" dxfId="4144" priority="1807" stopIfTrue="1" operator="greaterThan">
      <formula>$O7</formula>
    </cfRule>
  </conditionalFormatting>
  <conditionalFormatting sqref="Q9">
    <cfRule type="containsBlanks" priority="1802" stopIfTrue="1">
      <formula>LEN(TRIM(Q9))=0</formula>
    </cfRule>
    <cfRule type="cellIs" dxfId="4143" priority="1803" stopIfTrue="1" operator="greaterThanOrEqual">
      <formula>$B$9</formula>
    </cfRule>
    <cfRule type="cellIs" dxfId="4142" priority="1804" stopIfTrue="1" operator="lessThan">
      <formula>$B$9</formula>
    </cfRule>
  </conditionalFormatting>
  <conditionalFormatting sqref="Q16">
    <cfRule type="cellIs" dxfId="4141" priority="1800" stopIfTrue="1" operator="lessThanOrEqual">
      <formula>$O$16</formula>
    </cfRule>
    <cfRule type="cellIs" dxfId="4140" priority="1801" stopIfTrue="1" operator="greaterThan">
      <formula>$O$16</formula>
    </cfRule>
  </conditionalFormatting>
  <conditionalFormatting sqref="Q15">
    <cfRule type="cellIs" dxfId="4139" priority="1797" stopIfTrue="1" operator="lessThanOrEqual">
      <formula>$O$15</formula>
    </cfRule>
    <cfRule type="cellIs" dxfId="4138" priority="1798" stopIfTrue="1" operator="greaterThan">
      <formula>$O$15</formula>
    </cfRule>
  </conditionalFormatting>
  <conditionalFormatting sqref="Q13">
    <cfRule type="containsBlanks" priority="1793" stopIfTrue="1">
      <formula>LEN(TRIM(Q13))=0</formula>
    </cfRule>
    <cfRule type="cellIs" dxfId="4137" priority="1794" stopIfTrue="1" operator="lessThanOrEqual">
      <formula>$O$13</formula>
    </cfRule>
    <cfRule type="cellIs" dxfId="4136" priority="1795" stopIfTrue="1" operator="greaterThan">
      <formula>$O$13</formula>
    </cfRule>
  </conditionalFormatting>
  <conditionalFormatting sqref="Q15">
    <cfRule type="containsBlanks" priority="1796" stopIfTrue="1">
      <formula>LEN(TRIM(Q15))=0</formula>
    </cfRule>
  </conditionalFormatting>
  <conditionalFormatting sqref="Q16">
    <cfRule type="containsBlanks" priority="1799" stopIfTrue="1">
      <formula>LEN(TRIM(Q16))=0</formula>
    </cfRule>
  </conditionalFormatting>
  <conditionalFormatting sqref="Q28">
    <cfRule type="containsBlanks" priority="1790" stopIfTrue="1">
      <formula>LEN(TRIM(Q28))=0</formula>
    </cfRule>
    <cfRule type="cellIs" dxfId="4135" priority="1791" stopIfTrue="1" operator="greaterThanOrEqual">
      <formula>$O$28</formula>
    </cfRule>
    <cfRule type="cellIs" dxfId="4134" priority="1792" stopIfTrue="1" operator="lessThan">
      <formula>$O$28</formula>
    </cfRule>
  </conditionalFormatting>
  <conditionalFormatting sqref="Q31">
    <cfRule type="containsBlanks" priority="1787" stopIfTrue="1">
      <formula>LEN(TRIM(Q31))=0</formula>
    </cfRule>
    <cfRule type="cellIs" dxfId="4133" priority="1788" stopIfTrue="1" operator="greaterThanOrEqual">
      <formula>$O$31</formula>
    </cfRule>
    <cfRule type="cellIs" dxfId="4132" priority="1789" stopIfTrue="1" operator="lessThan">
      <formula>$O$31</formula>
    </cfRule>
  </conditionalFormatting>
  <conditionalFormatting sqref="Q34">
    <cfRule type="cellIs" dxfId="4131" priority="1764" operator="greaterThan">
      <formula>$O$34</formula>
    </cfRule>
    <cfRule type="cellIs" dxfId="4130" priority="1765" operator="lessThanOrEqual">
      <formula>$O$34</formula>
    </cfRule>
  </conditionalFormatting>
  <conditionalFormatting sqref="Q35">
    <cfRule type="cellIs" dxfId="4129" priority="1763" stopIfTrue="1" operator="lessThanOrEqual">
      <formula>$O$35</formula>
    </cfRule>
  </conditionalFormatting>
  <conditionalFormatting sqref="Q35">
    <cfRule type="cellIs" dxfId="4128" priority="1762" stopIfTrue="1" operator="greaterThan">
      <formula>$O$35</formula>
    </cfRule>
  </conditionalFormatting>
  <conditionalFormatting sqref="Q36">
    <cfRule type="cellIs" dxfId="4127" priority="1761" stopIfTrue="1" operator="greaterThanOrEqual">
      <formula>$O$36</formula>
    </cfRule>
  </conditionalFormatting>
  <conditionalFormatting sqref="Q36">
    <cfRule type="cellIs" dxfId="4126" priority="1760" stopIfTrue="1" operator="lessThan">
      <formula>$O$36</formula>
    </cfRule>
  </conditionalFormatting>
  <conditionalFormatting sqref="Q37">
    <cfRule type="containsBlanks" priority="1755" stopIfTrue="1">
      <formula>LEN(TRIM(Q37))=0</formula>
    </cfRule>
    <cfRule type="cellIs" dxfId="4125" priority="1756" stopIfTrue="1" operator="greaterThanOrEqual">
      <formula>$O$37</formula>
    </cfRule>
    <cfRule type="cellIs" dxfId="4124" priority="1757" stopIfTrue="1" operator="lessThan">
      <formula>$O$37</formula>
    </cfRule>
  </conditionalFormatting>
  <conditionalFormatting sqref="Q38">
    <cfRule type="cellIs" dxfId="4123" priority="1754" stopIfTrue="1" operator="greaterThanOrEqual">
      <formula>$O$38</formula>
    </cfRule>
  </conditionalFormatting>
  <conditionalFormatting sqref="Q38">
    <cfRule type="cellIs" dxfId="4122" priority="1753" stopIfTrue="1" operator="lessThan">
      <formula>$O$38</formula>
    </cfRule>
  </conditionalFormatting>
  <conditionalFormatting sqref="Q40">
    <cfRule type="containsBlanks" priority="1750" stopIfTrue="1">
      <formula>LEN(TRIM(Q40))=0</formula>
    </cfRule>
    <cfRule type="cellIs" dxfId="4121" priority="1751" stopIfTrue="1" operator="lessThanOrEqual">
      <formula>$O$40</formula>
    </cfRule>
    <cfRule type="cellIs" dxfId="4120" priority="1752" stopIfTrue="1" operator="greaterThan">
      <formula>$O$40</formula>
    </cfRule>
  </conditionalFormatting>
  <conditionalFormatting sqref="Q42">
    <cfRule type="containsBlanks" priority="1744" stopIfTrue="1">
      <formula>LEN(TRIM(Q42))=0</formula>
    </cfRule>
    <cfRule type="cellIs" dxfId="4119" priority="1745" stopIfTrue="1" operator="lessThanOrEqual">
      <formula>$O$42</formula>
    </cfRule>
    <cfRule type="cellIs" dxfId="4118" priority="1746" stopIfTrue="1" operator="greaterThan">
      <formula>$O$42</formula>
    </cfRule>
  </conditionalFormatting>
  <conditionalFormatting sqref="Q43">
    <cfRule type="containsBlanks" priority="1738" stopIfTrue="1">
      <formula>LEN(TRIM(Q43))=0</formula>
    </cfRule>
    <cfRule type="cellIs" dxfId="4117" priority="1739" stopIfTrue="1" operator="greaterThanOrEqual">
      <formula>$O$43</formula>
    </cfRule>
    <cfRule type="cellIs" dxfId="4116" priority="1740" stopIfTrue="1" operator="lessThan">
      <formula>$O$43</formula>
    </cfRule>
  </conditionalFormatting>
  <conditionalFormatting sqref="Q8">
    <cfRule type="containsBlanks" priority="1808" stopIfTrue="1">
      <formula>LEN(TRIM(Q8))=0</formula>
    </cfRule>
    <cfRule type="cellIs" dxfId="4115" priority="1809" stopIfTrue="1" operator="lessThanOrEqual">
      <formula>$O$8</formula>
    </cfRule>
    <cfRule type="cellIs" dxfId="4114" priority="1810" stopIfTrue="1" operator="greaterThan">
      <formula>$O$8</formula>
    </cfRule>
  </conditionalFormatting>
  <conditionalFormatting sqref="Q10">
    <cfRule type="containsBlanks" priority="1730" stopIfTrue="1">
      <formula>LEN(TRIM(Q10))=0</formula>
    </cfRule>
    <cfRule type="cellIs" dxfId="4113" priority="1731" stopIfTrue="1" operator="lessThanOrEqual">
      <formula>$O10</formula>
    </cfRule>
    <cfRule type="cellIs" dxfId="4112" priority="1732" stopIfTrue="1" operator="greaterThan">
      <formula>$O10</formula>
    </cfRule>
  </conditionalFormatting>
  <conditionalFormatting sqref="R5">
    <cfRule type="containsBlanks" priority="1541" stopIfTrue="1">
      <formula>LEN(TRIM(R5))=0</formula>
    </cfRule>
    <cfRule type="cellIs" dxfId="4111" priority="1542" stopIfTrue="1" operator="lessThanOrEqual">
      <formula>$O5</formula>
    </cfRule>
    <cfRule type="cellIs" dxfId="4110" priority="1543" stopIfTrue="1" operator="greaterThan">
      <formula>$O5</formula>
    </cfRule>
  </conditionalFormatting>
  <conditionalFormatting sqref="R6">
    <cfRule type="containsBlanks" priority="1538" stopIfTrue="1">
      <formula>LEN(TRIM(R6))=0</formula>
    </cfRule>
    <cfRule type="cellIs" dxfId="4109" priority="1539" stopIfTrue="1" operator="lessThanOrEqual">
      <formula>$O6</formula>
    </cfRule>
    <cfRule type="cellIs" dxfId="4108" priority="1540" stopIfTrue="1" operator="greaterThan">
      <formula>$O6</formula>
    </cfRule>
  </conditionalFormatting>
  <conditionalFormatting sqref="R11">
    <cfRule type="containsBlanks" priority="1535" stopIfTrue="1">
      <formula>LEN(TRIM(R11))=0</formula>
    </cfRule>
    <cfRule type="cellIs" dxfId="4107" priority="1536" stopIfTrue="1" operator="lessThanOrEqual">
      <formula>$O$11</formula>
    </cfRule>
    <cfRule type="cellIs" dxfId="4106" priority="1537" stopIfTrue="1" operator="greaterThan">
      <formula>$O$11</formula>
    </cfRule>
  </conditionalFormatting>
  <conditionalFormatting sqref="R7">
    <cfRule type="containsBlanks" priority="1529" stopIfTrue="1">
      <formula>LEN(TRIM(R7))=0</formula>
    </cfRule>
    <cfRule type="cellIs" dxfId="4105" priority="1530" stopIfTrue="1" operator="lessThanOrEqual">
      <formula>$O7</formula>
    </cfRule>
    <cfRule type="cellIs" dxfId="4104" priority="1531" stopIfTrue="1" operator="greaterThan">
      <formula>$O7</formula>
    </cfRule>
  </conditionalFormatting>
  <conditionalFormatting sqref="R8">
    <cfRule type="containsBlanks" priority="1532" stopIfTrue="1">
      <formula>LEN(TRIM(R8))=0</formula>
    </cfRule>
    <cfRule type="cellIs" dxfId="4103" priority="1533" stopIfTrue="1" operator="lessThanOrEqual">
      <formula>$O$8</formula>
    </cfRule>
    <cfRule type="cellIs" dxfId="4102" priority="1534" stopIfTrue="1" operator="greaterThan">
      <formula>$O$8</formula>
    </cfRule>
  </conditionalFormatting>
  <conditionalFormatting sqref="R10">
    <cfRule type="containsBlanks" priority="1523" stopIfTrue="1">
      <formula>LEN(TRIM(R10))=0</formula>
    </cfRule>
    <cfRule type="cellIs" dxfId="4101" priority="1524" stopIfTrue="1" operator="lessThanOrEqual">
      <formula>$O10</formula>
    </cfRule>
    <cfRule type="cellIs" dxfId="4100" priority="1525" stopIfTrue="1" operator="greaterThan">
      <formula>$O10</formula>
    </cfRule>
  </conditionalFormatting>
  <conditionalFormatting sqref="S5">
    <cfRule type="containsBlanks" priority="1520" stopIfTrue="1">
      <formula>LEN(TRIM(S5))=0</formula>
    </cfRule>
    <cfRule type="cellIs" dxfId="4099" priority="1521" stopIfTrue="1" operator="lessThanOrEqual">
      <formula>$O5</formula>
    </cfRule>
    <cfRule type="cellIs" dxfId="4098" priority="1522" stopIfTrue="1" operator="greaterThan">
      <formula>$O5</formula>
    </cfRule>
  </conditionalFormatting>
  <conditionalFormatting sqref="S6">
    <cfRule type="containsBlanks" priority="1517" stopIfTrue="1">
      <formula>LEN(TRIM(S6))=0</formula>
    </cfRule>
    <cfRule type="cellIs" dxfId="4097" priority="1518" stopIfTrue="1" operator="lessThanOrEqual">
      <formula>$O6</formula>
    </cfRule>
    <cfRule type="cellIs" dxfId="4096" priority="1519" stopIfTrue="1" operator="greaterThan">
      <formula>$O6</formula>
    </cfRule>
  </conditionalFormatting>
  <conditionalFormatting sqref="S11">
    <cfRule type="containsBlanks" priority="1514" stopIfTrue="1">
      <formula>LEN(TRIM(S11))=0</formula>
    </cfRule>
    <cfRule type="cellIs" dxfId="4095" priority="1515" stopIfTrue="1" operator="lessThanOrEqual">
      <formula>$O$11</formula>
    </cfRule>
    <cfRule type="cellIs" dxfId="4094" priority="1516" stopIfTrue="1" operator="greaterThan">
      <formula>$O$11</formula>
    </cfRule>
  </conditionalFormatting>
  <conditionalFormatting sqref="S7">
    <cfRule type="containsBlanks" priority="1508" stopIfTrue="1">
      <formula>LEN(TRIM(S7))=0</formula>
    </cfRule>
    <cfRule type="cellIs" dxfId="4093" priority="1509" stopIfTrue="1" operator="lessThanOrEqual">
      <formula>$O7</formula>
    </cfRule>
    <cfRule type="cellIs" dxfId="4092" priority="1510" stopIfTrue="1" operator="greaterThan">
      <formula>$O7</formula>
    </cfRule>
  </conditionalFormatting>
  <conditionalFormatting sqref="S8">
    <cfRule type="containsBlanks" priority="1511" stopIfTrue="1">
      <formula>LEN(TRIM(S8))=0</formula>
    </cfRule>
    <cfRule type="cellIs" dxfId="4091" priority="1512" stopIfTrue="1" operator="lessThanOrEqual">
      <formula>$O$8</formula>
    </cfRule>
    <cfRule type="cellIs" dxfId="4090" priority="1513" stopIfTrue="1" operator="greaterThan">
      <formula>$O$8</formula>
    </cfRule>
  </conditionalFormatting>
  <conditionalFormatting sqref="S10">
    <cfRule type="containsBlanks" priority="1502" stopIfTrue="1">
      <formula>LEN(TRIM(S10))=0</formula>
    </cfRule>
    <cfRule type="cellIs" dxfId="4089" priority="1503" stopIfTrue="1" operator="lessThanOrEqual">
      <formula>$O10</formula>
    </cfRule>
    <cfRule type="cellIs" dxfId="4088" priority="1504" stopIfTrue="1" operator="greaterThan">
      <formula>$O10</formula>
    </cfRule>
  </conditionalFormatting>
  <conditionalFormatting sqref="T5">
    <cfRule type="containsBlanks" priority="1499" stopIfTrue="1">
      <formula>LEN(TRIM(T5))=0</formula>
    </cfRule>
    <cfRule type="cellIs" dxfId="4087" priority="1500" stopIfTrue="1" operator="lessThanOrEqual">
      <formula>$O5</formula>
    </cfRule>
    <cfRule type="cellIs" dxfId="4086" priority="1501" stopIfTrue="1" operator="greaterThan">
      <formula>$O5</formula>
    </cfRule>
  </conditionalFormatting>
  <conditionalFormatting sqref="T6">
    <cfRule type="containsBlanks" priority="1496" stopIfTrue="1">
      <formula>LEN(TRIM(T6))=0</formula>
    </cfRule>
    <cfRule type="cellIs" dxfId="4085" priority="1497" stopIfTrue="1" operator="lessThanOrEqual">
      <formula>$O6</formula>
    </cfRule>
    <cfRule type="cellIs" dxfId="4084" priority="1498" stopIfTrue="1" operator="greaterThan">
      <formula>$O6</formula>
    </cfRule>
  </conditionalFormatting>
  <conditionalFormatting sqref="T11">
    <cfRule type="containsBlanks" priority="1493" stopIfTrue="1">
      <formula>LEN(TRIM(T11))=0</formula>
    </cfRule>
    <cfRule type="cellIs" dxfId="4083" priority="1494" stopIfTrue="1" operator="lessThanOrEqual">
      <formula>$O$11</formula>
    </cfRule>
    <cfRule type="cellIs" dxfId="4082" priority="1495" stopIfTrue="1" operator="greaterThan">
      <formula>$O$11</formula>
    </cfRule>
  </conditionalFormatting>
  <conditionalFormatting sqref="T7">
    <cfRule type="containsBlanks" priority="1487" stopIfTrue="1">
      <formula>LEN(TRIM(T7))=0</formula>
    </cfRule>
    <cfRule type="cellIs" dxfId="4081" priority="1488" stopIfTrue="1" operator="lessThanOrEqual">
      <formula>$O7</formula>
    </cfRule>
    <cfRule type="cellIs" dxfId="4080" priority="1489" stopIfTrue="1" operator="greaterThan">
      <formula>$O7</formula>
    </cfRule>
  </conditionalFormatting>
  <conditionalFormatting sqref="T8">
    <cfRule type="containsBlanks" priority="1490" stopIfTrue="1">
      <formula>LEN(TRIM(T8))=0</formula>
    </cfRule>
    <cfRule type="cellIs" dxfId="4079" priority="1491" stopIfTrue="1" operator="lessThanOrEqual">
      <formula>$O$8</formula>
    </cfRule>
    <cfRule type="cellIs" dxfId="4078" priority="1492" stopIfTrue="1" operator="greaterThan">
      <formula>$O$8</formula>
    </cfRule>
  </conditionalFormatting>
  <conditionalFormatting sqref="T10">
    <cfRule type="containsBlanks" priority="1481" stopIfTrue="1">
      <formula>LEN(TRIM(T10))=0</formula>
    </cfRule>
    <cfRule type="cellIs" dxfId="4077" priority="1482" stopIfTrue="1" operator="lessThanOrEqual">
      <formula>$O10</formula>
    </cfRule>
    <cfRule type="cellIs" dxfId="4076" priority="1483" stopIfTrue="1" operator="greaterThan">
      <formula>$O10</formula>
    </cfRule>
  </conditionalFormatting>
  <conditionalFormatting sqref="U5">
    <cfRule type="containsBlanks" priority="1478" stopIfTrue="1">
      <formula>LEN(TRIM(U5))=0</formula>
    </cfRule>
    <cfRule type="cellIs" dxfId="4075" priority="1479" stopIfTrue="1" operator="lessThanOrEqual">
      <formula>$O5</formula>
    </cfRule>
    <cfRule type="cellIs" dxfId="4074" priority="1480" stopIfTrue="1" operator="greaterThan">
      <formula>$O5</formula>
    </cfRule>
  </conditionalFormatting>
  <conditionalFormatting sqref="U6">
    <cfRule type="containsBlanks" priority="1475" stopIfTrue="1">
      <formula>LEN(TRIM(U6))=0</formula>
    </cfRule>
    <cfRule type="cellIs" dxfId="4073" priority="1476" stopIfTrue="1" operator="lessThanOrEqual">
      <formula>$O6</formula>
    </cfRule>
    <cfRule type="cellIs" dxfId="4072" priority="1477" stopIfTrue="1" operator="greaterThan">
      <formula>$O6</formula>
    </cfRule>
  </conditionalFormatting>
  <conditionalFormatting sqref="U11">
    <cfRule type="containsBlanks" priority="1472" stopIfTrue="1">
      <formula>LEN(TRIM(U11))=0</formula>
    </cfRule>
    <cfRule type="cellIs" dxfId="4071" priority="1473" stopIfTrue="1" operator="lessThanOrEqual">
      <formula>$O$11</formula>
    </cfRule>
    <cfRule type="cellIs" dxfId="4070" priority="1474" stopIfTrue="1" operator="greaterThan">
      <formula>$O$11</formula>
    </cfRule>
  </conditionalFormatting>
  <conditionalFormatting sqref="U7">
    <cfRule type="containsBlanks" priority="1466" stopIfTrue="1">
      <formula>LEN(TRIM(U7))=0</formula>
    </cfRule>
    <cfRule type="cellIs" dxfId="4069" priority="1467" stopIfTrue="1" operator="lessThanOrEqual">
      <formula>$O7</formula>
    </cfRule>
    <cfRule type="cellIs" dxfId="4068" priority="1468" stopIfTrue="1" operator="greaterThan">
      <formula>$O7</formula>
    </cfRule>
  </conditionalFormatting>
  <conditionalFormatting sqref="U8">
    <cfRule type="containsBlanks" priority="1469" stopIfTrue="1">
      <formula>LEN(TRIM(U8))=0</formula>
    </cfRule>
    <cfRule type="cellIs" dxfId="4067" priority="1470" stopIfTrue="1" operator="lessThanOrEqual">
      <formula>$O$8</formula>
    </cfRule>
    <cfRule type="cellIs" dxfId="4066" priority="1471" stopIfTrue="1" operator="greaterThan">
      <formula>$O$8</formula>
    </cfRule>
  </conditionalFormatting>
  <conditionalFormatting sqref="U10">
    <cfRule type="containsBlanks" priority="1460" stopIfTrue="1">
      <formula>LEN(TRIM(U10))=0</formula>
    </cfRule>
    <cfRule type="cellIs" dxfId="4065" priority="1461" stopIfTrue="1" operator="lessThanOrEqual">
      <formula>$O10</formula>
    </cfRule>
    <cfRule type="cellIs" dxfId="4064" priority="1462" stopIfTrue="1" operator="greaterThan">
      <formula>$O10</formula>
    </cfRule>
  </conditionalFormatting>
  <conditionalFormatting sqref="Q14">
    <cfRule type="cellIs" dxfId="4063" priority="1311" stopIfTrue="1" operator="greaterThan">
      <formula>$O$14</formula>
    </cfRule>
    <cfRule type="cellIs" dxfId="4062" priority="1312" stopIfTrue="1" operator="lessThanOrEqual">
      <formula>$O$14</formula>
    </cfRule>
  </conditionalFormatting>
  <conditionalFormatting sqref="R16">
    <cfRule type="cellIs" dxfId="4061" priority="1309" stopIfTrue="1" operator="lessThanOrEqual">
      <formula>$O$16</formula>
    </cfRule>
    <cfRule type="cellIs" dxfId="4060" priority="1310" stopIfTrue="1" operator="greaterThan">
      <formula>$O$16</formula>
    </cfRule>
  </conditionalFormatting>
  <conditionalFormatting sqref="R15">
    <cfRule type="cellIs" dxfId="4059" priority="1306" stopIfTrue="1" operator="lessThanOrEqual">
      <formula>$O$15</formula>
    </cfRule>
    <cfRule type="cellIs" dxfId="4058" priority="1307" stopIfTrue="1" operator="greaterThan">
      <formula>$O$15</formula>
    </cfRule>
  </conditionalFormatting>
  <conditionalFormatting sqref="R13">
    <cfRule type="containsBlanks" priority="1302" stopIfTrue="1">
      <formula>LEN(TRIM(R13))=0</formula>
    </cfRule>
    <cfRule type="cellIs" dxfId="4057" priority="1303" stopIfTrue="1" operator="lessThanOrEqual">
      <formula>$O$13</formula>
    </cfRule>
    <cfRule type="cellIs" dxfId="4056" priority="1304" stopIfTrue="1" operator="greaterThan">
      <formula>$O$13</formula>
    </cfRule>
  </conditionalFormatting>
  <conditionalFormatting sqref="R15">
    <cfRule type="containsBlanks" priority="1305" stopIfTrue="1">
      <formula>LEN(TRIM(R15))=0</formula>
    </cfRule>
  </conditionalFormatting>
  <conditionalFormatting sqref="R16">
    <cfRule type="containsBlanks" priority="1308" stopIfTrue="1">
      <formula>LEN(TRIM(R16))=0</formula>
    </cfRule>
  </conditionalFormatting>
  <conditionalFormatting sqref="R14">
    <cfRule type="cellIs" dxfId="4055" priority="1300" operator="greaterThan">
      <formula>$O$14</formula>
    </cfRule>
    <cfRule type="cellIs" dxfId="4054" priority="1301" operator="lessThanOrEqual">
      <formula>$O$14</formula>
    </cfRule>
  </conditionalFormatting>
  <conditionalFormatting sqref="S16">
    <cfRule type="cellIs" dxfId="4053" priority="1298" stopIfTrue="1" operator="lessThanOrEqual">
      <formula>$O$16</formula>
    </cfRule>
    <cfRule type="cellIs" dxfId="4052" priority="1299" stopIfTrue="1" operator="greaterThan">
      <formula>$O$16</formula>
    </cfRule>
  </conditionalFormatting>
  <conditionalFormatting sqref="S15">
    <cfRule type="cellIs" dxfId="4051" priority="1295" stopIfTrue="1" operator="lessThanOrEqual">
      <formula>$O$15</formula>
    </cfRule>
    <cfRule type="cellIs" dxfId="4050" priority="1296" stopIfTrue="1" operator="greaterThan">
      <formula>$O$15</formula>
    </cfRule>
  </conditionalFormatting>
  <conditionalFormatting sqref="S13">
    <cfRule type="containsBlanks" priority="1291" stopIfTrue="1">
      <formula>LEN(TRIM(S13))=0</formula>
    </cfRule>
    <cfRule type="cellIs" dxfId="4049" priority="1292" stopIfTrue="1" operator="lessThanOrEqual">
      <formula>$O$13</formula>
    </cfRule>
    <cfRule type="cellIs" dxfId="4048" priority="1293" stopIfTrue="1" operator="greaterThan">
      <formula>$O$13</formula>
    </cfRule>
  </conditionalFormatting>
  <conditionalFormatting sqref="S15">
    <cfRule type="containsBlanks" priority="1294" stopIfTrue="1">
      <formula>LEN(TRIM(S15))=0</formula>
    </cfRule>
  </conditionalFormatting>
  <conditionalFormatting sqref="S16">
    <cfRule type="containsBlanks" priority="1297" stopIfTrue="1">
      <formula>LEN(TRIM(S16))=0</formula>
    </cfRule>
  </conditionalFormatting>
  <conditionalFormatting sqref="S14">
    <cfRule type="cellIs" dxfId="4047" priority="1289" operator="greaterThan">
      <formula>$O$14</formula>
    </cfRule>
    <cfRule type="cellIs" dxfId="4046" priority="1290" operator="lessThanOrEqual">
      <formula>$O$14</formula>
    </cfRule>
  </conditionalFormatting>
  <conditionalFormatting sqref="T16">
    <cfRule type="cellIs" dxfId="4045" priority="1287" stopIfTrue="1" operator="lessThanOrEqual">
      <formula>$O$16</formula>
    </cfRule>
    <cfRule type="cellIs" dxfId="4044" priority="1288" stopIfTrue="1" operator="greaterThan">
      <formula>$O$16</formula>
    </cfRule>
  </conditionalFormatting>
  <conditionalFormatting sqref="T15">
    <cfRule type="cellIs" dxfId="4043" priority="1284" stopIfTrue="1" operator="lessThanOrEqual">
      <formula>$O$15</formula>
    </cfRule>
    <cfRule type="cellIs" dxfId="4042" priority="1285" stopIfTrue="1" operator="greaterThan">
      <formula>$O$15</formula>
    </cfRule>
  </conditionalFormatting>
  <conditionalFormatting sqref="T13">
    <cfRule type="containsBlanks" priority="1280" stopIfTrue="1">
      <formula>LEN(TRIM(T13))=0</formula>
    </cfRule>
    <cfRule type="cellIs" dxfId="4041" priority="1281" stopIfTrue="1" operator="lessThanOrEqual">
      <formula>$O$13</formula>
    </cfRule>
    <cfRule type="cellIs" dxfId="4040" priority="1282" stopIfTrue="1" operator="greaterThan">
      <formula>$O$13</formula>
    </cfRule>
  </conditionalFormatting>
  <conditionalFormatting sqref="T15">
    <cfRule type="containsBlanks" priority="1283" stopIfTrue="1">
      <formula>LEN(TRIM(T15))=0</formula>
    </cfRule>
  </conditionalFormatting>
  <conditionalFormatting sqref="T16">
    <cfRule type="containsBlanks" priority="1286" stopIfTrue="1">
      <formula>LEN(TRIM(T16))=0</formula>
    </cfRule>
  </conditionalFormatting>
  <conditionalFormatting sqref="T14">
    <cfRule type="cellIs" dxfId="4039" priority="1278" operator="greaterThan">
      <formula>$O$14</formula>
    </cfRule>
    <cfRule type="cellIs" dxfId="4038" priority="1279" operator="lessThanOrEqual">
      <formula>$O$14</formula>
    </cfRule>
  </conditionalFormatting>
  <conditionalFormatting sqref="U16">
    <cfRule type="cellIs" dxfId="4037" priority="1276" stopIfTrue="1" operator="lessThanOrEqual">
      <formula>$O$16</formula>
    </cfRule>
    <cfRule type="cellIs" dxfId="4036" priority="1277" stopIfTrue="1" operator="greaterThan">
      <formula>$O$16</formula>
    </cfRule>
  </conditionalFormatting>
  <conditionalFormatting sqref="U15">
    <cfRule type="cellIs" dxfId="4035" priority="1273" stopIfTrue="1" operator="lessThanOrEqual">
      <formula>$O$15</formula>
    </cfRule>
    <cfRule type="cellIs" dxfId="4034" priority="1274" stopIfTrue="1" operator="greaterThan">
      <formula>$O$15</formula>
    </cfRule>
  </conditionalFormatting>
  <conditionalFormatting sqref="U13">
    <cfRule type="containsBlanks" priority="1269" stopIfTrue="1">
      <formula>LEN(TRIM(U13))=0</formula>
    </cfRule>
    <cfRule type="cellIs" dxfId="4033" priority="1270" stopIfTrue="1" operator="lessThanOrEqual">
      <formula>$O$13</formula>
    </cfRule>
    <cfRule type="cellIs" dxfId="4032" priority="1271" stopIfTrue="1" operator="greaterThan">
      <formula>$O$13</formula>
    </cfRule>
  </conditionalFormatting>
  <conditionalFormatting sqref="U15">
    <cfRule type="containsBlanks" priority="1272" stopIfTrue="1">
      <formula>LEN(TRIM(U15))=0</formula>
    </cfRule>
  </conditionalFormatting>
  <conditionalFormatting sqref="U16">
    <cfRule type="containsBlanks" priority="1275" stopIfTrue="1">
      <formula>LEN(TRIM(U16))=0</formula>
    </cfRule>
  </conditionalFormatting>
  <conditionalFormatting sqref="U14">
    <cfRule type="cellIs" dxfId="4031" priority="1267" operator="greaterThan">
      <formula>$O$14</formula>
    </cfRule>
    <cfRule type="cellIs" dxfId="4030" priority="1268" operator="lessThanOrEqual">
      <formula>$O$14</formula>
    </cfRule>
  </conditionalFormatting>
  <conditionalFormatting sqref="R21">
    <cfRule type="containsBlanks" priority="1241" stopIfTrue="1">
      <formula>LEN(TRIM(R21))=0</formula>
    </cfRule>
    <cfRule type="cellIs" dxfId="4029" priority="1254" stopIfTrue="1" operator="lessThanOrEqual">
      <formula>$O$21</formula>
    </cfRule>
    <cfRule type="cellIs" dxfId="4028" priority="1255" stopIfTrue="1" operator="greaterThan">
      <formula>$O$21</formula>
    </cfRule>
  </conditionalFormatting>
  <conditionalFormatting sqref="R22">
    <cfRule type="containsBlanks" priority="1240" stopIfTrue="1">
      <formula>LEN(TRIM(R22))=0</formula>
    </cfRule>
    <cfRule type="cellIs" dxfId="4027" priority="1252" stopIfTrue="1" operator="lessThan">
      <formula>$O$22</formula>
    </cfRule>
    <cfRule type="cellIs" dxfId="4026" priority="1253" stopIfTrue="1" operator="greaterThanOrEqual">
      <formula>$O$22</formula>
    </cfRule>
  </conditionalFormatting>
  <conditionalFormatting sqref="R23">
    <cfRule type="containsBlanks" priority="1239" stopIfTrue="1">
      <formula>LEN(TRIM(R23))=0</formula>
    </cfRule>
    <cfRule type="cellIs" dxfId="4025" priority="1250" stopIfTrue="1" operator="lessThanOrEqual">
      <formula>$O$23</formula>
    </cfRule>
    <cfRule type="cellIs" dxfId="4024" priority="1251" stopIfTrue="1" operator="greaterThan">
      <formula>$O$23</formula>
    </cfRule>
  </conditionalFormatting>
  <conditionalFormatting sqref="R24">
    <cfRule type="containsBlanks" priority="1238" stopIfTrue="1">
      <formula>LEN(TRIM(R24))=0</formula>
    </cfRule>
    <cfRule type="cellIs" dxfId="4023" priority="1248" stopIfTrue="1" operator="lessThan">
      <formula>$O$24</formula>
    </cfRule>
    <cfRule type="cellIs" dxfId="4022" priority="1249" stopIfTrue="1" operator="greaterThanOrEqual">
      <formula>$O$24</formula>
    </cfRule>
  </conditionalFormatting>
  <conditionalFormatting sqref="R19">
    <cfRule type="containsBlanks" priority="1243" stopIfTrue="1">
      <formula>LEN(TRIM(R19))=0</formula>
    </cfRule>
    <cfRule type="cellIs" dxfId="4021" priority="1246" stopIfTrue="1" operator="lessThanOrEqual">
      <formula>$O$19</formula>
    </cfRule>
    <cfRule type="cellIs" dxfId="4020" priority="1247" stopIfTrue="1" operator="greaterThan">
      <formula>$O$19</formula>
    </cfRule>
  </conditionalFormatting>
  <conditionalFormatting sqref="R20">
    <cfRule type="containsBlanks" priority="1242" stopIfTrue="1">
      <formula>LEN(TRIM(R20))=0</formula>
    </cfRule>
    <cfRule type="cellIs" dxfId="4019" priority="1244" stopIfTrue="1" operator="lessThan">
      <formula>$O$20</formula>
    </cfRule>
    <cfRule type="cellIs" dxfId="4018" priority="1245" stopIfTrue="1" operator="greaterThanOrEqual">
      <formula>$O$20</formula>
    </cfRule>
  </conditionalFormatting>
  <conditionalFormatting sqref="R25">
    <cfRule type="containsBlanks" priority="1235" stopIfTrue="1">
      <formula>LEN(TRIM(R25))=0</formula>
    </cfRule>
    <cfRule type="cellIs" dxfId="4017" priority="1236" stopIfTrue="1" operator="lessThanOrEqual">
      <formula>$O$25</formula>
    </cfRule>
    <cfRule type="cellIs" dxfId="4016" priority="1237" stopIfTrue="1" operator="greaterThan">
      <formula>$O$25</formula>
    </cfRule>
  </conditionalFormatting>
  <conditionalFormatting sqref="S21">
    <cfRule type="containsBlanks" priority="1220" stopIfTrue="1">
      <formula>LEN(TRIM(S21))=0</formula>
    </cfRule>
    <cfRule type="cellIs" dxfId="4015" priority="1233" stopIfTrue="1" operator="lessThanOrEqual">
      <formula>$O$21</formula>
    </cfRule>
    <cfRule type="cellIs" dxfId="4014" priority="1234" stopIfTrue="1" operator="greaterThan">
      <formula>$O$21</formula>
    </cfRule>
  </conditionalFormatting>
  <conditionalFormatting sqref="S22">
    <cfRule type="containsBlanks" priority="1219" stopIfTrue="1">
      <formula>LEN(TRIM(S22))=0</formula>
    </cfRule>
    <cfRule type="cellIs" dxfId="4013" priority="1231" stopIfTrue="1" operator="lessThan">
      <formula>$O$22</formula>
    </cfRule>
    <cfRule type="cellIs" dxfId="4012" priority="1232" stopIfTrue="1" operator="greaterThanOrEqual">
      <formula>$O$22</formula>
    </cfRule>
  </conditionalFormatting>
  <conditionalFormatting sqref="S23">
    <cfRule type="containsBlanks" priority="1218" stopIfTrue="1">
      <formula>LEN(TRIM(S23))=0</formula>
    </cfRule>
    <cfRule type="cellIs" dxfId="4011" priority="1229" stopIfTrue="1" operator="lessThanOrEqual">
      <formula>$O$23</formula>
    </cfRule>
    <cfRule type="cellIs" dxfId="4010" priority="1230" stopIfTrue="1" operator="greaterThan">
      <formula>$O$23</formula>
    </cfRule>
  </conditionalFormatting>
  <conditionalFormatting sqref="S24">
    <cfRule type="containsBlanks" priority="1217" stopIfTrue="1">
      <formula>LEN(TRIM(S24))=0</formula>
    </cfRule>
    <cfRule type="cellIs" dxfId="4009" priority="1227" stopIfTrue="1" operator="lessThan">
      <formula>$O$24</formula>
    </cfRule>
    <cfRule type="cellIs" dxfId="4008" priority="1228" stopIfTrue="1" operator="greaterThanOrEqual">
      <formula>$O$24</formula>
    </cfRule>
  </conditionalFormatting>
  <conditionalFormatting sqref="S19">
    <cfRule type="containsBlanks" priority="1222" stopIfTrue="1">
      <formula>LEN(TRIM(S19))=0</formula>
    </cfRule>
    <cfRule type="cellIs" dxfId="4007" priority="1225" stopIfTrue="1" operator="lessThanOrEqual">
      <formula>$O$19</formula>
    </cfRule>
    <cfRule type="cellIs" dxfId="4006" priority="1226" stopIfTrue="1" operator="greaterThan">
      <formula>$O$19</formula>
    </cfRule>
  </conditionalFormatting>
  <conditionalFormatting sqref="S20">
    <cfRule type="containsBlanks" priority="1221" stopIfTrue="1">
      <formula>LEN(TRIM(S20))=0</formula>
    </cfRule>
    <cfRule type="cellIs" dxfId="4005" priority="1223" stopIfTrue="1" operator="lessThan">
      <formula>$O$20</formula>
    </cfRule>
    <cfRule type="cellIs" dxfId="4004" priority="1224" stopIfTrue="1" operator="greaterThanOrEqual">
      <formula>$O$20</formula>
    </cfRule>
  </conditionalFormatting>
  <conditionalFormatting sqref="S25">
    <cfRule type="containsBlanks" priority="1214" stopIfTrue="1">
      <formula>LEN(TRIM(S25))=0</formula>
    </cfRule>
    <cfRule type="cellIs" dxfId="4003" priority="1215" stopIfTrue="1" operator="lessThanOrEqual">
      <formula>$O$25</formula>
    </cfRule>
    <cfRule type="cellIs" dxfId="4002" priority="1216" stopIfTrue="1" operator="greaterThan">
      <formula>$O$25</formula>
    </cfRule>
  </conditionalFormatting>
  <conditionalFormatting sqref="T21">
    <cfRule type="containsBlanks" priority="1199" stopIfTrue="1">
      <formula>LEN(TRIM(T21))=0</formula>
    </cfRule>
    <cfRule type="cellIs" dxfId="4001" priority="1212" stopIfTrue="1" operator="lessThanOrEqual">
      <formula>$O$21</formula>
    </cfRule>
    <cfRule type="cellIs" dxfId="4000" priority="1213" stopIfTrue="1" operator="greaterThan">
      <formula>$O$21</formula>
    </cfRule>
  </conditionalFormatting>
  <conditionalFormatting sqref="T22">
    <cfRule type="containsBlanks" priority="1198" stopIfTrue="1">
      <formula>LEN(TRIM(T22))=0</formula>
    </cfRule>
    <cfRule type="cellIs" dxfId="3999" priority="1210" stopIfTrue="1" operator="lessThan">
      <formula>$O$22</formula>
    </cfRule>
    <cfRule type="cellIs" dxfId="3998" priority="1211" stopIfTrue="1" operator="greaterThanOrEqual">
      <formula>$O$22</formula>
    </cfRule>
  </conditionalFormatting>
  <conditionalFormatting sqref="T23">
    <cfRule type="containsBlanks" priority="1197" stopIfTrue="1">
      <formula>LEN(TRIM(T23))=0</formula>
    </cfRule>
    <cfRule type="cellIs" dxfId="3997" priority="1208" stopIfTrue="1" operator="lessThanOrEqual">
      <formula>$O$23</formula>
    </cfRule>
    <cfRule type="cellIs" dxfId="3996" priority="1209" stopIfTrue="1" operator="greaterThan">
      <formula>$O$23</formula>
    </cfRule>
  </conditionalFormatting>
  <conditionalFormatting sqref="T24">
    <cfRule type="containsBlanks" priority="1196" stopIfTrue="1">
      <formula>LEN(TRIM(T24))=0</formula>
    </cfRule>
    <cfRule type="cellIs" dxfId="3995" priority="1206" stopIfTrue="1" operator="lessThan">
      <formula>$O$24</formula>
    </cfRule>
    <cfRule type="cellIs" dxfId="3994" priority="1207" stopIfTrue="1" operator="greaterThanOrEqual">
      <formula>$O$24</formula>
    </cfRule>
  </conditionalFormatting>
  <conditionalFormatting sqref="T19">
    <cfRule type="containsBlanks" priority="1201" stopIfTrue="1">
      <formula>LEN(TRIM(T19))=0</formula>
    </cfRule>
    <cfRule type="cellIs" dxfId="3993" priority="1204" stopIfTrue="1" operator="lessThanOrEqual">
      <formula>$O$19</formula>
    </cfRule>
    <cfRule type="cellIs" dxfId="3992" priority="1205" stopIfTrue="1" operator="greaterThan">
      <formula>$O$19</formula>
    </cfRule>
  </conditionalFormatting>
  <conditionalFormatting sqref="T20">
    <cfRule type="containsBlanks" priority="1200" stopIfTrue="1">
      <formula>LEN(TRIM(T20))=0</formula>
    </cfRule>
    <cfRule type="cellIs" dxfId="3991" priority="1202" stopIfTrue="1" operator="lessThan">
      <formula>$O$20</formula>
    </cfRule>
    <cfRule type="cellIs" dxfId="3990" priority="1203" stopIfTrue="1" operator="greaterThanOrEqual">
      <formula>$O$20</formula>
    </cfRule>
  </conditionalFormatting>
  <conditionalFormatting sqref="T25">
    <cfRule type="containsBlanks" priority="1193" stopIfTrue="1">
      <formula>LEN(TRIM(T25))=0</formula>
    </cfRule>
    <cfRule type="cellIs" dxfId="3989" priority="1194" stopIfTrue="1" operator="lessThanOrEqual">
      <formula>$O$25</formula>
    </cfRule>
    <cfRule type="cellIs" dxfId="3988" priority="1195" stopIfTrue="1" operator="greaterThan">
      <formula>$O$25</formula>
    </cfRule>
  </conditionalFormatting>
  <conditionalFormatting sqref="U21">
    <cfRule type="containsBlanks" priority="1178" stopIfTrue="1">
      <formula>LEN(TRIM(U21))=0</formula>
    </cfRule>
    <cfRule type="cellIs" dxfId="3987" priority="1191" stopIfTrue="1" operator="lessThanOrEqual">
      <formula>$O$21</formula>
    </cfRule>
    <cfRule type="cellIs" dxfId="3986" priority="1192" stopIfTrue="1" operator="greaterThan">
      <formula>$O$21</formula>
    </cfRule>
  </conditionalFormatting>
  <conditionalFormatting sqref="U22">
    <cfRule type="containsBlanks" priority="1177" stopIfTrue="1">
      <formula>LEN(TRIM(U22))=0</formula>
    </cfRule>
    <cfRule type="cellIs" dxfId="3985" priority="1189" stopIfTrue="1" operator="lessThan">
      <formula>$O$22</formula>
    </cfRule>
    <cfRule type="cellIs" dxfId="3984" priority="1190" stopIfTrue="1" operator="greaterThanOrEqual">
      <formula>$O$22</formula>
    </cfRule>
  </conditionalFormatting>
  <conditionalFormatting sqref="U23">
    <cfRule type="containsBlanks" priority="1176" stopIfTrue="1">
      <formula>LEN(TRIM(U23))=0</formula>
    </cfRule>
    <cfRule type="cellIs" dxfId="3983" priority="1187" stopIfTrue="1" operator="lessThanOrEqual">
      <formula>$O$23</formula>
    </cfRule>
    <cfRule type="cellIs" dxfId="3982" priority="1188" stopIfTrue="1" operator="greaterThan">
      <formula>$O$23</formula>
    </cfRule>
  </conditionalFormatting>
  <conditionalFormatting sqref="U24">
    <cfRule type="containsBlanks" priority="1175" stopIfTrue="1">
      <formula>LEN(TRIM(U24))=0</formula>
    </cfRule>
    <cfRule type="cellIs" dxfId="3981" priority="1185" stopIfTrue="1" operator="lessThan">
      <formula>$O$24</formula>
    </cfRule>
    <cfRule type="cellIs" dxfId="3980" priority="1186" stopIfTrue="1" operator="greaterThanOrEqual">
      <formula>$O$24</formula>
    </cfRule>
  </conditionalFormatting>
  <conditionalFormatting sqref="U19">
    <cfRule type="containsBlanks" priority="1180" stopIfTrue="1">
      <formula>LEN(TRIM(U19))=0</formula>
    </cfRule>
    <cfRule type="cellIs" dxfId="3979" priority="1183" stopIfTrue="1" operator="lessThanOrEqual">
      <formula>$O$19</formula>
    </cfRule>
    <cfRule type="cellIs" dxfId="3978" priority="1184" stopIfTrue="1" operator="greaterThan">
      <formula>$O$19</formula>
    </cfRule>
  </conditionalFormatting>
  <conditionalFormatting sqref="U20">
    <cfRule type="containsBlanks" priority="1179" stopIfTrue="1">
      <formula>LEN(TRIM(U20))=0</formula>
    </cfRule>
    <cfRule type="cellIs" dxfId="3977" priority="1181" stopIfTrue="1" operator="lessThan">
      <formula>$O$20</formula>
    </cfRule>
    <cfRule type="cellIs" dxfId="3976" priority="1182" stopIfTrue="1" operator="greaterThanOrEqual">
      <formula>$O$20</formula>
    </cfRule>
  </conditionalFormatting>
  <conditionalFormatting sqref="U25">
    <cfRule type="containsBlanks" priority="1172" stopIfTrue="1">
      <formula>LEN(TRIM(U25))=0</formula>
    </cfRule>
    <cfRule type="cellIs" dxfId="3975" priority="1173" stopIfTrue="1" operator="lessThanOrEqual">
      <formula>$O$25</formula>
    </cfRule>
    <cfRule type="cellIs" dxfId="3974" priority="1174" stopIfTrue="1" operator="greaterThan">
      <formula>$O$25</formula>
    </cfRule>
  </conditionalFormatting>
  <conditionalFormatting sqref="X21">
    <cfRule type="containsBlanks" priority="1115" stopIfTrue="1">
      <formula>LEN(TRIM(X21))=0</formula>
    </cfRule>
    <cfRule type="cellIs" dxfId="3973" priority="1128" stopIfTrue="1" operator="lessThanOrEqual">
      <formula>$O$21</formula>
    </cfRule>
    <cfRule type="cellIs" dxfId="3972" priority="1129" stopIfTrue="1" operator="greaterThan">
      <formula>$O$21</formula>
    </cfRule>
  </conditionalFormatting>
  <conditionalFormatting sqref="X22">
    <cfRule type="containsBlanks" priority="1114" stopIfTrue="1">
      <formula>LEN(TRIM(X22))=0</formula>
    </cfRule>
    <cfRule type="cellIs" dxfId="3971" priority="1126" stopIfTrue="1" operator="lessThan">
      <formula>$O$22</formula>
    </cfRule>
    <cfRule type="cellIs" dxfId="3970" priority="1127" stopIfTrue="1" operator="greaterThanOrEqual">
      <formula>$O$22</formula>
    </cfRule>
  </conditionalFormatting>
  <conditionalFormatting sqref="X23">
    <cfRule type="containsBlanks" priority="1113" stopIfTrue="1">
      <formula>LEN(TRIM(X23))=0</formula>
    </cfRule>
    <cfRule type="cellIs" dxfId="3969" priority="1124" stopIfTrue="1" operator="lessThanOrEqual">
      <formula>$O$23</formula>
    </cfRule>
    <cfRule type="cellIs" dxfId="3968" priority="1125" stopIfTrue="1" operator="greaterThan">
      <formula>$O$23</formula>
    </cfRule>
  </conditionalFormatting>
  <conditionalFormatting sqref="X24">
    <cfRule type="containsBlanks" priority="1112" stopIfTrue="1">
      <formula>LEN(TRIM(X24))=0</formula>
    </cfRule>
    <cfRule type="cellIs" dxfId="3967" priority="1122" stopIfTrue="1" operator="lessThan">
      <formula>$O$24</formula>
    </cfRule>
    <cfRule type="cellIs" dxfId="3966" priority="1123" stopIfTrue="1" operator="greaterThanOrEqual">
      <formula>$O$24</formula>
    </cfRule>
  </conditionalFormatting>
  <conditionalFormatting sqref="X19">
    <cfRule type="containsBlanks" priority="1117" stopIfTrue="1">
      <formula>LEN(TRIM(X19))=0</formula>
    </cfRule>
    <cfRule type="cellIs" dxfId="3965" priority="1120" stopIfTrue="1" operator="lessThanOrEqual">
      <formula>$O$19</formula>
    </cfRule>
    <cfRule type="cellIs" dxfId="3964" priority="1121" stopIfTrue="1" operator="greaterThan">
      <formula>$O$19</formula>
    </cfRule>
  </conditionalFormatting>
  <conditionalFormatting sqref="X20">
    <cfRule type="containsBlanks" priority="1116" stopIfTrue="1">
      <formula>LEN(TRIM(X20))=0</formula>
    </cfRule>
    <cfRule type="cellIs" dxfId="3963" priority="1118" stopIfTrue="1" operator="lessThan">
      <formula>$O$20</formula>
    </cfRule>
    <cfRule type="cellIs" dxfId="3962" priority="1119" stopIfTrue="1" operator="greaterThanOrEqual">
      <formula>$O$20</formula>
    </cfRule>
  </conditionalFormatting>
  <conditionalFormatting sqref="X25">
    <cfRule type="containsBlanks" priority="1109" stopIfTrue="1">
      <formula>LEN(TRIM(X25))=0</formula>
    </cfRule>
    <cfRule type="cellIs" dxfId="3961" priority="1110" stopIfTrue="1" operator="lessThanOrEqual">
      <formula>$O$25</formula>
    </cfRule>
    <cfRule type="cellIs" dxfId="3960" priority="1111" stopIfTrue="1" operator="greaterThan">
      <formula>$O$25</formula>
    </cfRule>
  </conditionalFormatting>
  <conditionalFormatting sqref="Y21">
    <cfRule type="containsBlanks" priority="1094" stopIfTrue="1">
      <formula>LEN(TRIM(Y21))=0</formula>
    </cfRule>
    <cfRule type="cellIs" dxfId="3959" priority="1107" stopIfTrue="1" operator="lessThanOrEqual">
      <formula>$O$21</formula>
    </cfRule>
    <cfRule type="cellIs" dxfId="3958" priority="1108" stopIfTrue="1" operator="greaterThan">
      <formula>$O$21</formula>
    </cfRule>
  </conditionalFormatting>
  <conditionalFormatting sqref="Y22">
    <cfRule type="containsBlanks" priority="1093" stopIfTrue="1">
      <formula>LEN(TRIM(Y22))=0</formula>
    </cfRule>
    <cfRule type="cellIs" dxfId="3957" priority="1105" stopIfTrue="1" operator="lessThan">
      <formula>$O$22</formula>
    </cfRule>
    <cfRule type="cellIs" dxfId="3956" priority="1106" stopIfTrue="1" operator="greaterThanOrEqual">
      <formula>$O$22</formula>
    </cfRule>
  </conditionalFormatting>
  <conditionalFormatting sqref="Y23">
    <cfRule type="containsBlanks" priority="1092" stopIfTrue="1">
      <formula>LEN(TRIM(Y23))=0</formula>
    </cfRule>
    <cfRule type="cellIs" dxfId="3955" priority="1103" stopIfTrue="1" operator="lessThanOrEqual">
      <formula>$O$23</formula>
    </cfRule>
    <cfRule type="cellIs" dxfId="3954" priority="1104" stopIfTrue="1" operator="greaterThan">
      <formula>$O$23</formula>
    </cfRule>
  </conditionalFormatting>
  <conditionalFormatting sqref="Y24">
    <cfRule type="containsBlanks" priority="1091" stopIfTrue="1">
      <formula>LEN(TRIM(Y24))=0</formula>
    </cfRule>
    <cfRule type="cellIs" dxfId="3953" priority="1101" stopIfTrue="1" operator="lessThan">
      <formula>$O$24</formula>
    </cfRule>
    <cfRule type="cellIs" dxfId="3952" priority="1102" stopIfTrue="1" operator="greaterThanOrEqual">
      <formula>$O$24</formula>
    </cfRule>
  </conditionalFormatting>
  <conditionalFormatting sqref="Y19">
    <cfRule type="containsBlanks" priority="1096" stopIfTrue="1">
      <formula>LEN(TRIM(Y19))=0</formula>
    </cfRule>
    <cfRule type="cellIs" dxfId="3951" priority="1099" stopIfTrue="1" operator="lessThanOrEqual">
      <formula>$O$19</formula>
    </cfRule>
    <cfRule type="cellIs" dxfId="3950" priority="1100" stopIfTrue="1" operator="greaterThan">
      <formula>$O$19</formula>
    </cfRule>
  </conditionalFormatting>
  <conditionalFormatting sqref="Y20">
    <cfRule type="containsBlanks" priority="1095" stopIfTrue="1">
      <formula>LEN(TRIM(Y20))=0</formula>
    </cfRule>
    <cfRule type="cellIs" dxfId="3949" priority="1097" stopIfTrue="1" operator="lessThan">
      <formula>$O$20</formula>
    </cfRule>
    <cfRule type="cellIs" dxfId="3948" priority="1098" stopIfTrue="1" operator="greaterThanOrEqual">
      <formula>$O$20</formula>
    </cfRule>
  </conditionalFormatting>
  <conditionalFormatting sqref="Y25">
    <cfRule type="containsBlanks" priority="1088" stopIfTrue="1">
      <formula>LEN(TRIM(Y25))=0</formula>
    </cfRule>
    <cfRule type="cellIs" dxfId="3947" priority="1089" stopIfTrue="1" operator="lessThanOrEqual">
      <formula>$O$25</formula>
    </cfRule>
    <cfRule type="cellIs" dxfId="3946" priority="1090" stopIfTrue="1" operator="greaterThan">
      <formula>$O$25</formula>
    </cfRule>
  </conditionalFormatting>
  <conditionalFormatting sqref="Z21">
    <cfRule type="containsBlanks" priority="1073" stopIfTrue="1">
      <formula>LEN(TRIM(Z21))=0</formula>
    </cfRule>
    <cfRule type="cellIs" dxfId="3945" priority="1086" stopIfTrue="1" operator="lessThanOrEqual">
      <formula>$O$21</formula>
    </cfRule>
    <cfRule type="cellIs" dxfId="3944" priority="1087" stopIfTrue="1" operator="greaterThan">
      <formula>$O$21</formula>
    </cfRule>
  </conditionalFormatting>
  <conditionalFormatting sqref="Z22">
    <cfRule type="containsBlanks" priority="1072" stopIfTrue="1">
      <formula>LEN(TRIM(Z22))=0</formula>
    </cfRule>
    <cfRule type="cellIs" dxfId="3943" priority="1084" stopIfTrue="1" operator="lessThan">
      <formula>$O$22</formula>
    </cfRule>
    <cfRule type="cellIs" dxfId="3942" priority="1085" stopIfTrue="1" operator="greaterThanOrEqual">
      <formula>$O$22</formula>
    </cfRule>
  </conditionalFormatting>
  <conditionalFormatting sqref="Z23">
    <cfRule type="containsBlanks" priority="1071" stopIfTrue="1">
      <formula>LEN(TRIM(Z23))=0</formula>
    </cfRule>
    <cfRule type="cellIs" dxfId="3941" priority="1082" stopIfTrue="1" operator="lessThanOrEqual">
      <formula>$O$23</formula>
    </cfRule>
    <cfRule type="cellIs" dxfId="3940" priority="1083" stopIfTrue="1" operator="greaterThan">
      <formula>$O$23</formula>
    </cfRule>
  </conditionalFormatting>
  <conditionalFormatting sqref="Z24">
    <cfRule type="containsBlanks" priority="1070" stopIfTrue="1">
      <formula>LEN(TRIM(Z24))=0</formula>
    </cfRule>
    <cfRule type="cellIs" dxfId="3939" priority="1080" stopIfTrue="1" operator="lessThan">
      <formula>$O$24</formula>
    </cfRule>
    <cfRule type="cellIs" dxfId="3938" priority="1081" stopIfTrue="1" operator="greaterThanOrEqual">
      <formula>$O$24</formula>
    </cfRule>
  </conditionalFormatting>
  <conditionalFormatting sqref="Z19">
    <cfRule type="containsBlanks" priority="1075" stopIfTrue="1">
      <formula>LEN(TRIM(Z19))=0</formula>
    </cfRule>
    <cfRule type="cellIs" dxfId="3937" priority="1078" stopIfTrue="1" operator="lessThanOrEqual">
      <formula>$O$19</formula>
    </cfRule>
    <cfRule type="cellIs" dxfId="3936" priority="1079" stopIfTrue="1" operator="greaterThan">
      <formula>$O$19</formula>
    </cfRule>
  </conditionalFormatting>
  <conditionalFormatting sqref="Z20">
    <cfRule type="containsBlanks" priority="1074" stopIfTrue="1">
      <formula>LEN(TRIM(Z20))=0</formula>
    </cfRule>
    <cfRule type="cellIs" dxfId="3935" priority="1076" stopIfTrue="1" operator="lessThan">
      <formula>$O$20</formula>
    </cfRule>
    <cfRule type="cellIs" dxfId="3934" priority="1077" stopIfTrue="1" operator="greaterThanOrEqual">
      <formula>$O$20</formula>
    </cfRule>
  </conditionalFormatting>
  <conditionalFormatting sqref="Z25">
    <cfRule type="containsBlanks" priority="1067" stopIfTrue="1">
      <formula>LEN(TRIM(Z25))=0</formula>
    </cfRule>
    <cfRule type="cellIs" dxfId="3933" priority="1068" stopIfTrue="1" operator="lessThanOrEqual">
      <formula>$O$25</formula>
    </cfRule>
    <cfRule type="cellIs" dxfId="3932" priority="1069" stopIfTrue="1" operator="greaterThan">
      <formula>$O$25</formula>
    </cfRule>
  </conditionalFormatting>
  <conditionalFormatting sqref="AA21">
    <cfRule type="containsBlanks" priority="1052" stopIfTrue="1">
      <formula>LEN(TRIM(AA21))=0</formula>
    </cfRule>
    <cfRule type="cellIs" dxfId="3931" priority="1065" stopIfTrue="1" operator="lessThanOrEqual">
      <formula>$O$21</formula>
    </cfRule>
    <cfRule type="cellIs" dxfId="3930" priority="1066" stopIfTrue="1" operator="greaterThan">
      <formula>$O$21</formula>
    </cfRule>
  </conditionalFormatting>
  <conditionalFormatting sqref="AA22">
    <cfRule type="containsBlanks" priority="1051" stopIfTrue="1">
      <formula>LEN(TRIM(AA22))=0</formula>
    </cfRule>
    <cfRule type="cellIs" dxfId="3929" priority="1063" stopIfTrue="1" operator="lessThan">
      <formula>$O$22</formula>
    </cfRule>
    <cfRule type="cellIs" dxfId="3928" priority="1064" stopIfTrue="1" operator="greaterThanOrEqual">
      <formula>$O$22</formula>
    </cfRule>
  </conditionalFormatting>
  <conditionalFormatting sqref="AA23">
    <cfRule type="containsBlanks" priority="1050" stopIfTrue="1">
      <formula>LEN(TRIM(AA23))=0</formula>
    </cfRule>
    <cfRule type="cellIs" dxfId="3927" priority="1061" stopIfTrue="1" operator="lessThanOrEqual">
      <formula>$O$23</formula>
    </cfRule>
    <cfRule type="cellIs" dxfId="3926" priority="1062" stopIfTrue="1" operator="greaterThan">
      <formula>$O$23</formula>
    </cfRule>
  </conditionalFormatting>
  <conditionalFormatting sqref="AA24">
    <cfRule type="containsBlanks" priority="1049" stopIfTrue="1">
      <formula>LEN(TRIM(AA24))=0</formula>
    </cfRule>
    <cfRule type="cellIs" dxfId="3925" priority="1059" stopIfTrue="1" operator="lessThan">
      <formula>$O$24</formula>
    </cfRule>
    <cfRule type="cellIs" dxfId="3924" priority="1060" stopIfTrue="1" operator="greaterThanOrEqual">
      <formula>$O$24</formula>
    </cfRule>
  </conditionalFormatting>
  <conditionalFormatting sqref="AA19">
    <cfRule type="containsBlanks" priority="1054" stopIfTrue="1">
      <formula>LEN(TRIM(AA19))=0</formula>
    </cfRule>
    <cfRule type="cellIs" dxfId="3923" priority="1057" stopIfTrue="1" operator="lessThanOrEqual">
      <formula>$O$19</formula>
    </cfRule>
    <cfRule type="cellIs" dxfId="3922" priority="1058" stopIfTrue="1" operator="greaterThan">
      <formula>$O$19</formula>
    </cfRule>
  </conditionalFormatting>
  <conditionalFormatting sqref="AA20">
    <cfRule type="containsBlanks" priority="1053" stopIfTrue="1">
      <formula>LEN(TRIM(AA20))=0</formula>
    </cfRule>
    <cfRule type="cellIs" dxfId="3921" priority="1055" stopIfTrue="1" operator="lessThan">
      <formula>$O$20</formula>
    </cfRule>
    <cfRule type="cellIs" dxfId="3920" priority="1056" stopIfTrue="1" operator="greaterThanOrEqual">
      <formula>$O$20</formula>
    </cfRule>
  </conditionalFormatting>
  <conditionalFormatting sqref="AA25">
    <cfRule type="containsBlanks" priority="1046" stopIfTrue="1">
      <formula>LEN(TRIM(AA25))=0</formula>
    </cfRule>
    <cfRule type="cellIs" dxfId="3919" priority="1047" stopIfTrue="1" operator="lessThanOrEqual">
      <formula>$O$25</formula>
    </cfRule>
    <cfRule type="cellIs" dxfId="3918" priority="1048" stopIfTrue="1" operator="greaterThan">
      <formula>$O$25</formula>
    </cfRule>
  </conditionalFormatting>
  <conditionalFormatting sqref="V30">
    <cfRule type="containsBlanks" priority="965" stopIfTrue="1">
      <formula>LEN(TRIM(V30))=0</formula>
    </cfRule>
    <cfRule type="cellIs" dxfId="3917" priority="970" stopIfTrue="1" operator="greaterThanOrEqual">
      <formula>$O$30</formula>
    </cfRule>
    <cfRule type="cellIs" dxfId="3916" priority="971" stopIfTrue="1" operator="lessThan">
      <formula>$O$30</formula>
    </cfRule>
  </conditionalFormatting>
  <conditionalFormatting sqref="V29">
    <cfRule type="containsBlanks" priority="966" stopIfTrue="1">
      <formula>LEN(TRIM(V29))=0</formula>
    </cfRule>
    <cfRule type="cellIs" dxfId="3915" priority="968" stopIfTrue="1" operator="greaterThanOrEqual">
      <formula>$O$29</formula>
    </cfRule>
    <cfRule type="cellIs" dxfId="3914" priority="969" stopIfTrue="1" operator="lessThan">
      <formula>$O$29</formula>
    </cfRule>
  </conditionalFormatting>
  <conditionalFormatting sqref="V27">
    <cfRule type="containsBlanks" priority="967" stopIfTrue="1">
      <formula>LEN(TRIM(V27))=0</formula>
    </cfRule>
    <cfRule type="cellIs" dxfId="3913" priority="972" stopIfTrue="1" operator="greaterThanOrEqual">
      <formula>$O$27</formula>
    </cfRule>
    <cfRule type="cellIs" dxfId="3912" priority="973" stopIfTrue="1" operator="lessThan">
      <formula>$O$27</formula>
    </cfRule>
  </conditionalFormatting>
  <conditionalFormatting sqref="V32">
    <cfRule type="containsBlanks" priority="962" stopIfTrue="1">
      <formula>LEN(TRIM(V32))=0</formula>
    </cfRule>
    <cfRule type="cellIs" dxfId="3911" priority="963" stopIfTrue="1" operator="greaterThanOrEqual">
      <formula>$O$32</formula>
    </cfRule>
    <cfRule type="cellIs" dxfId="3910" priority="964" stopIfTrue="1" operator="lessThan">
      <formula>$O$32</formula>
    </cfRule>
  </conditionalFormatting>
  <conditionalFormatting sqref="V28">
    <cfRule type="containsBlanks" priority="959" stopIfTrue="1">
      <formula>LEN(TRIM(V28))=0</formula>
    </cfRule>
    <cfRule type="cellIs" dxfId="3909" priority="960" stopIfTrue="1" operator="greaterThanOrEqual">
      <formula>$O$28</formula>
    </cfRule>
    <cfRule type="cellIs" dxfId="3908" priority="961" stopIfTrue="1" operator="lessThan">
      <formula>$O$28</formula>
    </cfRule>
  </conditionalFormatting>
  <conditionalFormatting sqref="V31">
    <cfRule type="containsBlanks" priority="956" stopIfTrue="1">
      <formula>LEN(TRIM(V31))=0</formula>
    </cfRule>
    <cfRule type="cellIs" dxfId="3907" priority="957" stopIfTrue="1" operator="greaterThanOrEqual">
      <formula>$O$31</formula>
    </cfRule>
    <cfRule type="cellIs" dxfId="3906" priority="958" stopIfTrue="1" operator="lessThan">
      <formula>$O$31</formula>
    </cfRule>
  </conditionalFormatting>
  <conditionalFormatting sqref="X30">
    <cfRule type="containsBlanks" priority="929" stopIfTrue="1">
      <formula>LEN(TRIM(X30))=0</formula>
    </cfRule>
    <cfRule type="cellIs" dxfId="3905" priority="934" stopIfTrue="1" operator="greaterThanOrEqual">
      <formula>$O$30</formula>
    </cfRule>
    <cfRule type="cellIs" dxfId="3904" priority="935" stopIfTrue="1" operator="lessThan">
      <formula>$O$30</formula>
    </cfRule>
  </conditionalFormatting>
  <conditionalFormatting sqref="X29">
    <cfRule type="containsBlanks" priority="930" stopIfTrue="1">
      <formula>LEN(TRIM(X29))=0</formula>
    </cfRule>
    <cfRule type="cellIs" dxfId="3903" priority="932" stopIfTrue="1" operator="greaterThanOrEqual">
      <formula>$O$29</formula>
    </cfRule>
    <cfRule type="cellIs" dxfId="3902" priority="933" stopIfTrue="1" operator="lessThan">
      <formula>$O$29</formula>
    </cfRule>
  </conditionalFormatting>
  <conditionalFormatting sqref="X27">
    <cfRule type="containsBlanks" priority="931" stopIfTrue="1">
      <formula>LEN(TRIM(X27))=0</formula>
    </cfRule>
    <cfRule type="cellIs" dxfId="3901" priority="936" stopIfTrue="1" operator="greaterThanOrEqual">
      <formula>$O$27</formula>
    </cfRule>
    <cfRule type="cellIs" dxfId="3900" priority="937" stopIfTrue="1" operator="lessThan">
      <formula>$O$27</formula>
    </cfRule>
  </conditionalFormatting>
  <conditionalFormatting sqref="X32">
    <cfRule type="containsBlanks" priority="926" stopIfTrue="1">
      <formula>LEN(TRIM(X32))=0</formula>
    </cfRule>
    <cfRule type="cellIs" dxfId="3899" priority="927" stopIfTrue="1" operator="greaterThanOrEqual">
      <formula>$O$32</formula>
    </cfRule>
    <cfRule type="cellIs" dxfId="3898" priority="928" stopIfTrue="1" operator="lessThan">
      <formula>$O$32</formula>
    </cfRule>
  </conditionalFormatting>
  <conditionalFormatting sqref="X28">
    <cfRule type="containsBlanks" priority="923" stopIfTrue="1">
      <formula>LEN(TRIM(X28))=0</formula>
    </cfRule>
    <cfRule type="cellIs" dxfId="3897" priority="924" stopIfTrue="1" operator="greaterThanOrEqual">
      <formula>$O$28</formula>
    </cfRule>
    <cfRule type="cellIs" dxfId="3896" priority="925" stopIfTrue="1" operator="lessThan">
      <formula>$O$28</formula>
    </cfRule>
  </conditionalFormatting>
  <conditionalFormatting sqref="X31">
    <cfRule type="containsBlanks" priority="920" stopIfTrue="1">
      <formula>LEN(TRIM(X31))=0</formula>
    </cfRule>
    <cfRule type="cellIs" dxfId="3895" priority="921" stopIfTrue="1" operator="greaterThanOrEqual">
      <formula>$O$31</formula>
    </cfRule>
    <cfRule type="cellIs" dxfId="3894" priority="922" stopIfTrue="1" operator="lessThan">
      <formula>$O$31</formula>
    </cfRule>
  </conditionalFormatting>
  <conditionalFormatting sqref="Y30">
    <cfRule type="containsBlanks" priority="911" stopIfTrue="1">
      <formula>LEN(TRIM(Y30))=0</formula>
    </cfRule>
    <cfRule type="cellIs" dxfId="3893" priority="916" stopIfTrue="1" operator="greaterThanOrEqual">
      <formula>$O$30</formula>
    </cfRule>
    <cfRule type="cellIs" dxfId="3892" priority="917" stopIfTrue="1" operator="lessThan">
      <formula>$O$30</formula>
    </cfRule>
  </conditionalFormatting>
  <conditionalFormatting sqref="Y29">
    <cfRule type="containsBlanks" priority="912" stopIfTrue="1">
      <formula>LEN(TRIM(Y29))=0</formula>
    </cfRule>
    <cfRule type="cellIs" dxfId="3891" priority="914" stopIfTrue="1" operator="greaterThanOrEqual">
      <formula>$O$29</formula>
    </cfRule>
    <cfRule type="cellIs" dxfId="3890" priority="915" stopIfTrue="1" operator="lessThan">
      <formula>$O$29</formula>
    </cfRule>
  </conditionalFormatting>
  <conditionalFormatting sqref="Y27">
    <cfRule type="containsBlanks" priority="913" stopIfTrue="1">
      <formula>LEN(TRIM(Y27))=0</formula>
    </cfRule>
    <cfRule type="cellIs" dxfId="3889" priority="918" stopIfTrue="1" operator="greaterThanOrEqual">
      <formula>$O$27</formula>
    </cfRule>
    <cfRule type="cellIs" dxfId="3888" priority="919" stopIfTrue="1" operator="lessThan">
      <formula>$O$27</formula>
    </cfRule>
  </conditionalFormatting>
  <conditionalFormatting sqref="Y32">
    <cfRule type="containsBlanks" priority="908" stopIfTrue="1">
      <formula>LEN(TRIM(Y32))=0</formula>
    </cfRule>
    <cfRule type="cellIs" dxfId="3887" priority="909" stopIfTrue="1" operator="greaterThanOrEqual">
      <formula>$O$32</formula>
    </cfRule>
    <cfRule type="cellIs" dxfId="3886" priority="910" stopIfTrue="1" operator="lessThan">
      <formula>$O$32</formula>
    </cfRule>
  </conditionalFormatting>
  <conditionalFormatting sqref="Y28">
    <cfRule type="containsBlanks" priority="905" stopIfTrue="1">
      <formula>LEN(TRIM(Y28))=0</formula>
    </cfRule>
    <cfRule type="cellIs" dxfId="3885" priority="906" stopIfTrue="1" operator="greaterThanOrEqual">
      <formula>$O$28</formula>
    </cfRule>
    <cfRule type="cellIs" dxfId="3884" priority="907" stopIfTrue="1" operator="lessThan">
      <formula>$O$28</formula>
    </cfRule>
  </conditionalFormatting>
  <conditionalFormatting sqref="Y31">
    <cfRule type="containsBlanks" priority="902" stopIfTrue="1">
      <formula>LEN(TRIM(Y31))=0</formula>
    </cfRule>
    <cfRule type="cellIs" dxfId="3883" priority="903" stopIfTrue="1" operator="greaterThanOrEqual">
      <formula>$O$31</formula>
    </cfRule>
    <cfRule type="cellIs" dxfId="3882" priority="904" stopIfTrue="1" operator="lessThan">
      <formula>$O$31</formula>
    </cfRule>
  </conditionalFormatting>
  <conditionalFormatting sqref="Z30">
    <cfRule type="containsBlanks" priority="893" stopIfTrue="1">
      <formula>LEN(TRIM(Z30))=0</formula>
    </cfRule>
    <cfRule type="cellIs" dxfId="3881" priority="898" stopIfTrue="1" operator="greaterThanOrEqual">
      <formula>$O$30</formula>
    </cfRule>
    <cfRule type="cellIs" dxfId="3880" priority="899" stopIfTrue="1" operator="lessThan">
      <formula>$O$30</formula>
    </cfRule>
  </conditionalFormatting>
  <conditionalFormatting sqref="Z29">
    <cfRule type="containsBlanks" priority="894" stopIfTrue="1">
      <formula>LEN(TRIM(Z29))=0</formula>
    </cfRule>
    <cfRule type="cellIs" dxfId="3879" priority="896" stopIfTrue="1" operator="greaterThanOrEqual">
      <formula>$O$29</formula>
    </cfRule>
    <cfRule type="cellIs" dxfId="3878" priority="897" stopIfTrue="1" operator="lessThan">
      <formula>$O$29</formula>
    </cfRule>
  </conditionalFormatting>
  <conditionalFormatting sqref="Z27">
    <cfRule type="containsBlanks" priority="895" stopIfTrue="1">
      <formula>LEN(TRIM(Z27))=0</formula>
    </cfRule>
    <cfRule type="cellIs" dxfId="3877" priority="900" stopIfTrue="1" operator="greaterThanOrEqual">
      <formula>$O$27</formula>
    </cfRule>
    <cfRule type="cellIs" dxfId="3876" priority="901" stopIfTrue="1" operator="lessThan">
      <formula>$O$27</formula>
    </cfRule>
  </conditionalFormatting>
  <conditionalFormatting sqref="Z32">
    <cfRule type="containsBlanks" priority="890" stopIfTrue="1">
      <formula>LEN(TRIM(Z32))=0</formula>
    </cfRule>
    <cfRule type="cellIs" dxfId="3875" priority="891" stopIfTrue="1" operator="greaterThanOrEqual">
      <formula>$O$32</formula>
    </cfRule>
    <cfRule type="cellIs" dxfId="3874" priority="892" stopIfTrue="1" operator="lessThan">
      <formula>$O$32</formula>
    </cfRule>
  </conditionalFormatting>
  <conditionalFormatting sqref="Z28">
    <cfRule type="containsBlanks" priority="887" stopIfTrue="1">
      <formula>LEN(TRIM(Z28))=0</formula>
    </cfRule>
    <cfRule type="cellIs" dxfId="3873" priority="888" stopIfTrue="1" operator="greaterThanOrEqual">
      <formula>$O$28</formula>
    </cfRule>
    <cfRule type="cellIs" dxfId="3872" priority="889" stopIfTrue="1" operator="lessThan">
      <formula>$O$28</formula>
    </cfRule>
  </conditionalFormatting>
  <conditionalFormatting sqref="Z31">
    <cfRule type="containsBlanks" priority="884" stopIfTrue="1">
      <formula>LEN(TRIM(Z31))=0</formula>
    </cfRule>
    <cfRule type="cellIs" dxfId="3871" priority="885" stopIfTrue="1" operator="greaterThanOrEqual">
      <formula>$O$31</formula>
    </cfRule>
    <cfRule type="cellIs" dxfId="3870" priority="886" stopIfTrue="1" operator="lessThan">
      <formula>$O$31</formula>
    </cfRule>
  </conditionalFormatting>
  <conditionalFormatting sqref="AA30">
    <cfRule type="containsBlanks" priority="875" stopIfTrue="1">
      <formula>LEN(TRIM(AA30))=0</formula>
    </cfRule>
    <cfRule type="cellIs" dxfId="3869" priority="880" stopIfTrue="1" operator="greaterThanOrEqual">
      <formula>$O$30</formula>
    </cfRule>
    <cfRule type="cellIs" dxfId="3868" priority="881" stopIfTrue="1" operator="lessThan">
      <formula>$O$30</formula>
    </cfRule>
  </conditionalFormatting>
  <conditionalFormatting sqref="AA29">
    <cfRule type="containsBlanks" priority="876" stopIfTrue="1">
      <formula>LEN(TRIM(AA29))=0</formula>
    </cfRule>
    <cfRule type="cellIs" dxfId="3867" priority="878" stopIfTrue="1" operator="greaterThanOrEqual">
      <formula>$O$29</formula>
    </cfRule>
    <cfRule type="cellIs" dxfId="3866" priority="879" stopIfTrue="1" operator="lessThan">
      <formula>$O$29</formula>
    </cfRule>
  </conditionalFormatting>
  <conditionalFormatting sqref="AA27">
    <cfRule type="containsBlanks" priority="877" stopIfTrue="1">
      <formula>LEN(TRIM(AA27))=0</formula>
    </cfRule>
    <cfRule type="cellIs" dxfId="3865" priority="882" stopIfTrue="1" operator="greaterThanOrEqual">
      <formula>$O$27</formula>
    </cfRule>
    <cfRule type="cellIs" dxfId="3864" priority="883" stopIfTrue="1" operator="lessThan">
      <formula>$O$27</formula>
    </cfRule>
  </conditionalFormatting>
  <conditionalFormatting sqref="AA32">
    <cfRule type="containsBlanks" priority="872" stopIfTrue="1">
      <formula>LEN(TRIM(AA32))=0</formula>
    </cfRule>
    <cfRule type="cellIs" dxfId="3863" priority="873" stopIfTrue="1" operator="greaterThanOrEqual">
      <formula>$O$32</formula>
    </cfRule>
    <cfRule type="cellIs" dxfId="3862" priority="874" stopIfTrue="1" operator="lessThan">
      <formula>$O$32</formula>
    </cfRule>
  </conditionalFormatting>
  <conditionalFormatting sqref="AA28">
    <cfRule type="containsBlanks" priority="869" stopIfTrue="1">
      <formula>LEN(TRIM(AA28))=0</formula>
    </cfRule>
    <cfRule type="cellIs" dxfId="3861" priority="870" stopIfTrue="1" operator="greaterThanOrEqual">
      <formula>$O$28</formula>
    </cfRule>
    <cfRule type="cellIs" dxfId="3860" priority="871" stopIfTrue="1" operator="lessThan">
      <formula>$O$28</formula>
    </cfRule>
  </conditionalFormatting>
  <conditionalFormatting sqref="AA31">
    <cfRule type="containsBlanks" priority="866" stopIfTrue="1">
      <formula>LEN(TRIM(AA31))=0</formula>
    </cfRule>
    <cfRule type="cellIs" dxfId="3859" priority="867" stopIfTrue="1" operator="greaterThanOrEqual">
      <formula>$O$31</formula>
    </cfRule>
    <cfRule type="cellIs" dxfId="3858" priority="868" stopIfTrue="1" operator="lessThan">
      <formula>$O$31</formula>
    </cfRule>
  </conditionalFormatting>
  <conditionalFormatting sqref="AB30">
    <cfRule type="containsBlanks" priority="857" stopIfTrue="1">
      <formula>LEN(TRIM(AB30))=0</formula>
    </cfRule>
    <cfRule type="cellIs" dxfId="3857" priority="862" stopIfTrue="1" operator="greaterThanOrEqual">
      <formula>$O$30</formula>
    </cfRule>
    <cfRule type="cellIs" dxfId="3856" priority="863" stopIfTrue="1" operator="lessThan">
      <formula>$O$30</formula>
    </cfRule>
  </conditionalFormatting>
  <conditionalFormatting sqref="AB29">
    <cfRule type="containsBlanks" priority="858" stopIfTrue="1">
      <formula>LEN(TRIM(AB29))=0</formula>
    </cfRule>
    <cfRule type="cellIs" dxfId="3855" priority="860" stopIfTrue="1" operator="greaterThanOrEqual">
      <formula>$O$29</formula>
    </cfRule>
    <cfRule type="cellIs" dxfId="3854" priority="861" stopIfTrue="1" operator="lessThan">
      <formula>$O$29</formula>
    </cfRule>
  </conditionalFormatting>
  <conditionalFormatting sqref="AB27">
    <cfRule type="containsBlanks" priority="859" stopIfTrue="1">
      <formula>LEN(TRIM(AB27))=0</formula>
    </cfRule>
    <cfRule type="cellIs" dxfId="3853" priority="864" stopIfTrue="1" operator="greaterThanOrEqual">
      <formula>$O$27</formula>
    </cfRule>
    <cfRule type="cellIs" dxfId="3852" priority="865" stopIfTrue="1" operator="lessThan">
      <formula>$O$27</formula>
    </cfRule>
  </conditionalFormatting>
  <conditionalFormatting sqref="AB32">
    <cfRule type="containsBlanks" priority="854" stopIfTrue="1">
      <formula>LEN(TRIM(AB32))=0</formula>
    </cfRule>
    <cfRule type="cellIs" dxfId="3851" priority="855" stopIfTrue="1" operator="greaterThanOrEqual">
      <formula>$O$32</formula>
    </cfRule>
    <cfRule type="cellIs" dxfId="3850" priority="856" stopIfTrue="1" operator="lessThan">
      <formula>$O$32</formula>
    </cfRule>
  </conditionalFormatting>
  <conditionalFormatting sqref="AB28">
    <cfRule type="containsBlanks" priority="851" stopIfTrue="1">
      <formula>LEN(TRIM(AB28))=0</formula>
    </cfRule>
    <cfRule type="cellIs" dxfId="3849" priority="852" stopIfTrue="1" operator="greaterThanOrEqual">
      <formula>$O$28</formula>
    </cfRule>
    <cfRule type="cellIs" dxfId="3848" priority="853" stopIfTrue="1" operator="lessThan">
      <formula>$O$28</formula>
    </cfRule>
  </conditionalFormatting>
  <conditionalFormatting sqref="AB31">
    <cfRule type="containsBlanks" priority="848" stopIfTrue="1">
      <formula>LEN(TRIM(AB31))=0</formula>
    </cfRule>
    <cfRule type="cellIs" dxfId="3847" priority="849" stopIfTrue="1" operator="greaterThanOrEqual">
      <formula>$O$31</formula>
    </cfRule>
    <cfRule type="cellIs" dxfId="3846" priority="850" stopIfTrue="1" operator="lessThan">
      <formula>$O$31</formula>
    </cfRule>
  </conditionalFormatting>
  <conditionalFormatting sqref="R30">
    <cfRule type="containsBlanks" priority="839" stopIfTrue="1">
      <formula>LEN(TRIM(R30))=0</formula>
    </cfRule>
    <cfRule type="cellIs" dxfId="3845" priority="844" stopIfTrue="1" operator="greaterThanOrEqual">
      <formula>$O$30</formula>
    </cfRule>
    <cfRule type="cellIs" dxfId="3844" priority="845" stopIfTrue="1" operator="lessThan">
      <formula>$O$30</formula>
    </cfRule>
  </conditionalFormatting>
  <conditionalFormatting sqref="R29">
    <cfRule type="containsBlanks" priority="840" stopIfTrue="1">
      <formula>LEN(TRIM(R29))=0</formula>
    </cfRule>
    <cfRule type="cellIs" dxfId="3843" priority="842" stopIfTrue="1" operator="greaterThanOrEqual">
      <formula>$O$29</formula>
    </cfRule>
    <cfRule type="cellIs" dxfId="3842" priority="843" stopIfTrue="1" operator="lessThan">
      <formula>$O$29</formula>
    </cfRule>
  </conditionalFormatting>
  <conditionalFormatting sqref="R27">
    <cfRule type="containsBlanks" priority="841" stopIfTrue="1">
      <formula>LEN(TRIM(R27))=0</formula>
    </cfRule>
    <cfRule type="cellIs" dxfId="3841" priority="846" stopIfTrue="1" operator="greaterThanOrEqual">
      <formula>$O$27</formula>
    </cfRule>
    <cfRule type="cellIs" dxfId="3840" priority="847" stopIfTrue="1" operator="lessThan">
      <formula>$O$27</formula>
    </cfRule>
  </conditionalFormatting>
  <conditionalFormatting sqref="R32">
    <cfRule type="containsBlanks" priority="836" stopIfTrue="1">
      <formula>LEN(TRIM(R32))=0</formula>
    </cfRule>
    <cfRule type="cellIs" dxfId="3839" priority="837" stopIfTrue="1" operator="greaterThanOrEqual">
      <formula>$O$32</formula>
    </cfRule>
    <cfRule type="cellIs" dxfId="3838" priority="838" stopIfTrue="1" operator="lessThan">
      <formula>$O$32</formula>
    </cfRule>
  </conditionalFormatting>
  <conditionalFormatting sqref="R28">
    <cfRule type="containsBlanks" priority="833" stopIfTrue="1">
      <formula>LEN(TRIM(R28))=0</formula>
    </cfRule>
    <cfRule type="cellIs" dxfId="3837" priority="834" stopIfTrue="1" operator="greaterThanOrEqual">
      <formula>$O$28</formula>
    </cfRule>
    <cfRule type="cellIs" dxfId="3836" priority="835" stopIfTrue="1" operator="lessThan">
      <formula>$O$28</formula>
    </cfRule>
  </conditionalFormatting>
  <conditionalFormatting sqref="R31">
    <cfRule type="containsBlanks" priority="830" stopIfTrue="1">
      <formula>LEN(TRIM(R31))=0</formula>
    </cfRule>
    <cfRule type="cellIs" dxfId="3835" priority="831" stopIfTrue="1" operator="greaterThanOrEqual">
      <formula>$O$31</formula>
    </cfRule>
    <cfRule type="cellIs" dxfId="3834" priority="832" stopIfTrue="1" operator="lessThan">
      <formula>$O$31</formula>
    </cfRule>
  </conditionalFormatting>
  <conditionalFormatting sqref="S30">
    <cfRule type="containsBlanks" priority="821" stopIfTrue="1">
      <formula>LEN(TRIM(S30))=0</formula>
    </cfRule>
    <cfRule type="cellIs" dxfId="3833" priority="826" stopIfTrue="1" operator="greaterThanOrEqual">
      <formula>$O$30</formula>
    </cfRule>
    <cfRule type="cellIs" dxfId="3832" priority="827" stopIfTrue="1" operator="lessThan">
      <formula>$O$30</formula>
    </cfRule>
  </conditionalFormatting>
  <conditionalFormatting sqref="S29">
    <cfRule type="containsBlanks" priority="822" stopIfTrue="1">
      <formula>LEN(TRIM(S29))=0</formula>
    </cfRule>
    <cfRule type="cellIs" dxfId="3831" priority="824" stopIfTrue="1" operator="greaterThanOrEqual">
      <formula>$O$29</formula>
    </cfRule>
    <cfRule type="cellIs" dxfId="3830" priority="825" stopIfTrue="1" operator="lessThan">
      <formula>$O$29</formula>
    </cfRule>
  </conditionalFormatting>
  <conditionalFormatting sqref="S27">
    <cfRule type="containsBlanks" priority="823" stopIfTrue="1">
      <formula>LEN(TRIM(S27))=0</formula>
    </cfRule>
    <cfRule type="cellIs" dxfId="3829" priority="828" stopIfTrue="1" operator="greaterThanOrEqual">
      <formula>$O$27</formula>
    </cfRule>
    <cfRule type="cellIs" dxfId="3828" priority="829" stopIfTrue="1" operator="lessThan">
      <formula>$O$27</formula>
    </cfRule>
  </conditionalFormatting>
  <conditionalFormatting sqref="S32">
    <cfRule type="containsBlanks" priority="818" stopIfTrue="1">
      <formula>LEN(TRIM(S32))=0</formula>
    </cfRule>
    <cfRule type="cellIs" dxfId="3827" priority="819" stopIfTrue="1" operator="greaterThanOrEqual">
      <formula>$O$32</formula>
    </cfRule>
    <cfRule type="cellIs" dxfId="3826" priority="820" stopIfTrue="1" operator="lessThan">
      <formula>$O$32</formula>
    </cfRule>
  </conditionalFormatting>
  <conditionalFormatting sqref="S28">
    <cfRule type="containsBlanks" priority="815" stopIfTrue="1">
      <formula>LEN(TRIM(S28))=0</formula>
    </cfRule>
    <cfRule type="cellIs" dxfId="3825" priority="816" stopIfTrue="1" operator="greaterThanOrEqual">
      <formula>$O$28</formula>
    </cfRule>
    <cfRule type="cellIs" dxfId="3824" priority="817" stopIfTrue="1" operator="lessThan">
      <formula>$O$28</formula>
    </cfRule>
  </conditionalFormatting>
  <conditionalFormatting sqref="S31">
    <cfRule type="containsBlanks" priority="812" stopIfTrue="1">
      <formula>LEN(TRIM(S31))=0</formula>
    </cfRule>
    <cfRule type="cellIs" dxfId="3823" priority="813" stopIfTrue="1" operator="greaterThanOrEqual">
      <formula>$O$31</formula>
    </cfRule>
    <cfRule type="cellIs" dxfId="3822" priority="814" stopIfTrue="1" operator="lessThan">
      <formula>$O$31</formula>
    </cfRule>
  </conditionalFormatting>
  <conditionalFormatting sqref="T30">
    <cfRule type="containsBlanks" priority="803" stopIfTrue="1">
      <formula>LEN(TRIM(T30))=0</formula>
    </cfRule>
    <cfRule type="cellIs" dxfId="3821" priority="808" stopIfTrue="1" operator="greaterThanOrEqual">
      <formula>$O$30</formula>
    </cfRule>
    <cfRule type="cellIs" dxfId="3820" priority="809" stopIfTrue="1" operator="lessThan">
      <formula>$O$30</formula>
    </cfRule>
  </conditionalFormatting>
  <conditionalFormatting sqref="T29">
    <cfRule type="containsBlanks" priority="804" stopIfTrue="1">
      <formula>LEN(TRIM(T29))=0</formula>
    </cfRule>
    <cfRule type="cellIs" dxfId="3819" priority="806" stopIfTrue="1" operator="greaterThanOrEqual">
      <formula>$O$29</formula>
    </cfRule>
    <cfRule type="cellIs" dxfId="3818" priority="807" stopIfTrue="1" operator="lessThan">
      <formula>$O$29</formula>
    </cfRule>
  </conditionalFormatting>
  <conditionalFormatting sqref="T27">
    <cfRule type="containsBlanks" priority="805" stopIfTrue="1">
      <formula>LEN(TRIM(T27))=0</formula>
    </cfRule>
    <cfRule type="cellIs" dxfId="3817" priority="810" stopIfTrue="1" operator="greaterThanOrEqual">
      <formula>$O$27</formula>
    </cfRule>
    <cfRule type="cellIs" dxfId="3816" priority="811" stopIfTrue="1" operator="lessThan">
      <formula>$O$27</formula>
    </cfRule>
  </conditionalFormatting>
  <conditionalFormatting sqref="T32">
    <cfRule type="containsBlanks" priority="800" stopIfTrue="1">
      <formula>LEN(TRIM(T32))=0</formula>
    </cfRule>
    <cfRule type="cellIs" dxfId="3815" priority="801" stopIfTrue="1" operator="greaterThanOrEqual">
      <formula>$O$32</formula>
    </cfRule>
    <cfRule type="cellIs" dxfId="3814" priority="802" stopIfTrue="1" operator="lessThan">
      <formula>$O$32</formula>
    </cfRule>
  </conditionalFormatting>
  <conditionalFormatting sqref="T28">
    <cfRule type="containsBlanks" priority="797" stopIfTrue="1">
      <formula>LEN(TRIM(T28))=0</formula>
    </cfRule>
    <cfRule type="cellIs" dxfId="3813" priority="798" stopIfTrue="1" operator="greaterThanOrEqual">
      <formula>$O$28</formula>
    </cfRule>
    <cfRule type="cellIs" dxfId="3812" priority="799" stopIfTrue="1" operator="lessThan">
      <formula>$O$28</formula>
    </cfRule>
  </conditionalFormatting>
  <conditionalFormatting sqref="T31">
    <cfRule type="containsBlanks" priority="794" stopIfTrue="1">
      <formula>LEN(TRIM(T31))=0</formula>
    </cfRule>
    <cfRule type="cellIs" dxfId="3811" priority="795" stopIfTrue="1" operator="greaterThanOrEqual">
      <formula>$O$31</formula>
    </cfRule>
    <cfRule type="cellIs" dxfId="3810" priority="796" stopIfTrue="1" operator="lessThan">
      <formula>$O$31</formula>
    </cfRule>
  </conditionalFormatting>
  <conditionalFormatting sqref="U30">
    <cfRule type="containsBlanks" priority="785" stopIfTrue="1">
      <formula>LEN(TRIM(U30))=0</formula>
    </cfRule>
    <cfRule type="cellIs" dxfId="3809" priority="790" stopIfTrue="1" operator="greaterThanOrEqual">
      <formula>$O$30</formula>
    </cfRule>
    <cfRule type="cellIs" dxfId="3808" priority="791" stopIfTrue="1" operator="lessThan">
      <formula>$O$30</formula>
    </cfRule>
  </conditionalFormatting>
  <conditionalFormatting sqref="U29">
    <cfRule type="containsBlanks" priority="786" stopIfTrue="1">
      <formula>LEN(TRIM(U29))=0</formula>
    </cfRule>
    <cfRule type="cellIs" dxfId="3807" priority="788" stopIfTrue="1" operator="greaterThanOrEqual">
      <formula>$O$29</formula>
    </cfRule>
    <cfRule type="cellIs" dxfId="3806" priority="789" stopIfTrue="1" operator="lessThan">
      <formula>$O$29</formula>
    </cfRule>
  </conditionalFormatting>
  <conditionalFormatting sqref="U27">
    <cfRule type="containsBlanks" priority="787" stopIfTrue="1">
      <formula>LEN(TRIM(U27))=0</formula>
    </cfRule>
    <cfRule type="cellIs" dxfId="3805" priority="792" stopIfTrue="1" operator="greaterThanOrEqual">
      <formula>$O$27</formula>
    </cfRule>
    <cfRule type="cellIs" dxfId="3804" priority="793" stopIfTrue="1" operator="lessThan">
      <formula>$O$27</formula>
    </cfRule>
  </conditionalFormatting>
  <conditionalFormatting sqref="U32">
    <cfRule type="containsBlanks" priority="782" stopIfTrue="1">
      <formula>LEN(TRIM(U32))=0</formula>
    </cfRule>
    <cfRule type="cellIs" dxfId="3803" priority="783" stopIfTrue="1" operator="greaterThanOrEqual">
      <formula>$O$32</formula>
    </cfRule>
    <cfRule type="cellIs" dxfId="3802" priority="784" stopIfTrue="1" operator="lessThan">
      <formula>$O$32</formula>
    </cfRule>
  </conditionalFormatting>
  <conditionalFormatting sqref="U28">
    <cfRule type="containsBlanks" priority="779" stopIfTrue="1">
      <formula>LEN(TRIM(U28))=0</formula>
    </cfRule>
    <cfRule type="cellIs" dxfId="3801" priority="780" stopIfTrue="1" operator="greaterThanOrEqual">
      <formula>$O$28</formula>
    </cfRule>
    <cfRule type="cellIs" dxfId="3800" priority="781" stopIfTrue="1" operator="lessThan">
      <formula>$O$28</formula>
    </cfRule>
  </conditionalFormatting>
  <conditionalFormatting sqref="U31">
    <cfRule type="containsBlanks" priority="776" stopIfTrue="1">
      <formula>LEN(TRIM(U31))=0</formula>
    </cfRule>
    <cfRule type="cellIs" dxfId="3799" priority="777" stopIfTrue="1" operator="greaterThanOrEqual">
      <formula>$O$31</formula>
    </cfRule>
    <cfRule type="cellIs" dxfId="3798" priority="778" stopIfTrue="1" operator="lessThan">
      <formula>$O$31</formula>
    </cfRule>
  </conditionalFormatting>
  <conditionalFormatting sqref="Q41">
    <cfRule type="containsBlanks" priority="1747" stopIfTrue="1">
      <formula>LEN(TRIM(Q41))=0</formula>
    </cfRule>
    <cfRule type="cellIs" dxfId="3797" priority="1748" stopIfTrue="1" operator="lessThanOrEqual">
      <formula>$O$40</formula>
    </cfRule>
    <cfRule type="cellIs" dxfId="3796" priority="1749" stopIfTrue="1" operator="greaterThan">
      <formula>$O$40</formula>
    </cfRule>
  </conditionalFormatting>
  <conditionalFormatting sqref="Q39">
    <cfRule type="containsBlanks" priority="1830" stopIfTrue="1">
      <formula>LEN(TRIM(Q39))=0</formula>
    </cfRule>
    <cfRule type="cellIs" dxfId="3795" priority="1877" stopIfTrue="1" operator="greaterThan">
      <formula>$O$39</formula>
    </cfRule>
    <cfRule type="cellIs" dxfId="3794" priority="1878" stopIfTrue="1" operator="lessThanOrEqual">
      <formula>$O$39</formula>
    </cfRule>
  </conditionalFormatting>
  <conditionalFormatting sqref="R34">
    <cfRule type="cellIs" dxfId="3793" priority="771" operator="greaterThan">
      <formula>$O$34</formula>
    </cfRule>
    <cfRule type="cellIs" dxfId="3792" priority="772" operator="lessThanOrEqual">
      <formula>$O$34</formula>
    </cfRule>
  </conditionalFormatting>
  <conditionalFormatting sqref="R35">
    <cfRule type="cellIs" dxfId="3791" priority="770" stopIfTrue="1" operator="lessThanOrEqual">
      <formula>$O$35</formula>
    </cfRule>
  </conditionalFormatting>
  <conditionalFormatting sqref="R35">
    <cfRule type="cellIs" dxfId="3790" priority="769" stopIfTrue="1" operator="greaterThan">
      <formula>$O$35</formula>
    </cfRule>
  </conditionalFormatting>
  <conditionalFormatting sqref="R36">
    <cfRule type="cellIs" dxfId="3789" priority="768" stopIfTrue="1" operator="greaterThanOrEqual">
      <formula>$O$36</formula>
    </cfRule>
  </conditionalFormatting>
  <conditionalFormatting sqref="R36">
    <cfRule type="cellIs" dxfId="3788" priority="767" stopIfTrue="1" operator="lessThan">
      <formula>$O$36</formula>
    </cfRule>
  </conditionalFormatting>
  <conditionalFormatting sqref="R37">
    <cfRule type="containsBlanks" priority="764" stopIfTrue="1">
      <formula>LEN(TRIM(R37))=0</formula>
    </cfRule>
    <cfRule type="cellIs" dxfId="3787" priority="765" stopIfTrue="1" operator="greaterThanOrEqual">
      <formula>$O$37</formula>
    </cfRule>
    <cfRule type="cellIs" dxfId="3786" priority="766" stopIfTrue="1" operator="lessThan">
      <formula>$O$37</formula>
    </cfRule>
  </conditionalFormatting>
  <conditionalFormatting sqref="R38">
    <cfRule type="cellIs" dxfId="3785" priority="763" stopIfTrue="1" operator="greaterThanOrEqual">
      <formula>$O$38</formula>
    </cfRule>
  </conditionalFormatting>
  <conditionalFormatting sqref="R38">
    <cfRule type="cellIs" dxfId="3784" priority="762" stopIfTrue="1" operator="lessThan">
      <formula>$O$38</formula>
    </cfRule>
  </conditionalFormatting>
  <conditionalFormatting sqref="R40">
    <cfRule type="containsBlanks" priority="759" stopIfTrue="1">
      <formula>LEN(TRIM(R40))=0</formula>
    </cfRule>
    <cfRule type="cellIs" dxfId="3783" priority="760" stopIfTrue="1" operator="lessThanOrEqual">
      <formula>$O$40</formula>
    </cfRule>
    <cfRule type="cellIs" dxfId="3782" priority="761" stopIfTrue="1" operator="greaterThan">
      <formula>$O$40</formula>
    </cfRule>
  </conditionalFormatting>
  <conditionalFormatting sqref="R42">
    <cfRule type="containsBlanks" priority="753" stopIfTrue="1">
      <formula>LEN(TRIM(R42))=0</formula>
    </cfRule>
    <cfRule type="cellIs" dxfId="3781" priority="754" stopIfTrue="1" operator="lessThanOrEqual">
      <formula>$O$42</formula>
    </cfRule>
    <cfRule type="cellIs" dxfId="3780" priority="755" stopIfTrue="1" operator="greaterThan">
      <formula>$O$42</formula>
    </cfRule>
  </conditionalFormatting>
  <conditionalFormatting sqref="R43">
    <cfRule type="containsBlanks" priority="750" stopIfTrue="1">
      <formula>LEN(TRIM(R43))=0</formula>
    </cfRule>
    <cfRule type="cellIs" dxfId="3779" priority="751" stopIfTrue="1" operator="greaterThanOrEqual">
      <formula>$O$43</formula>
    </cfRule>
    <cfRule type="cellIs" dxfId="3778" priority="752" stopIfTrue="1" operator="lessThan">
      <formula>$O$43</formula>
    </cfRule>
  </conditionalFormatting>
  <conditionalFormatting sqref="R41">
    <cfRule type="containsBlanks" priority="756" stopIfTrue="1">
      <formula>LEN(TRIM(R41))=0</formula>
    </cfRule>
    <cfRule type="cellIs" dxfId="3777" priority="757" stopIfTrue="1" operator="lessThanOrEqual">
      <formula>$O$40</formula>
    </cfRule>
    <cfRule type="cellIs" dxfId="3776" priority="758" stopIfTrue="1" operator="greaterThan">
      <formula>$O$40</formula>
    </cfRule>
  </conditionalFormatting>
  <conditionalFormatting sqref="R39">
    <cfRule type="containsBlanks" priority="773" stopIfTrue="1">
      <formula>LEN(TRIM(R39))=0</formula>
    </cfRule>
    <cfRule type="cellIs" dxfId="3775" priority="774" stopIfTrue="1" operator="greaterThan">
      <formula>$O$39</formula>
    </cfRule>
    <cfRule type="cellIs" dxfId="3774" priority="775" stopIfTrue="1" operator="lessThanOrEqual">
      <formula>$O$39</formula>
    </cfRule>
  </conditionalFormatting>
  <conditionalFormatting sqref="S34">
    <cfRule type="cellIs" dxfId="3773" priority="745" operator="greaterThan">
      <formula>$O$34</formula>
    </cfRule>
    <cfRule type="cellIs" dxfId="3772" priority="746" operator="lessThanOrEqual">
      <formula>$O$34</formula>
    </cfRule>
  </conditionalFormatting>
  <conditionalFormatting sqref="S35">
    <cfRule type="cellIs" dxfId="3771" priority="744" stopIfTrue="1" operator="lessThanOrEqual">
      <formula>$O$35</formula>
    </cfRule>
  </conditionalFormatting>
  <conditionalFormatting sqref="S35">
    <cfRule type="cellIs" dxfId="3770" priority="743" stopIfTrue="1" operator="greaterThan">
      <formula>$O$35</formula>
    </cfRule>
  </conditionalFormatting>
  <conditionalFormatting sqref="S36">
    <cfRule type="cellIs" dxfId="3769" priority="742" stopIfTrue="1" operator="greaterThanOrEqual">
      <formula>$O$36</formula>
    </cfRule>
  </conditionalFormatting>
  <conditionalFormatting sqref="S36">
    <cfRule type="cellIs" dxfId="3768" priority="741" stopIfTrue="1" operator="lessThan">
      <formula>$O$36</formula>
    </cfRule>
  </conditionalFormatting>
  <conditionalFormatting sqref="S37">
    <cfRule type="containsBlanks" priority="738" stopIfTrue="1">
      <formula>LEN(TRIM(S37))=0</formula>
    </cfRule>
    <cfRule type="cellIs" dxfId="3767" priority="739" stopIfTrue="1" operator="greaterThanOrEqual">
      <formula>$O$37</formula>
    </cfRule>
    <cfRule type="cellIs" dxfId="3766" priority="740" stopIfTrue="1" operator="lessThan">
      <formula>$O$37</formula>
    </cfRule>
  </conditionalFormatting>
  <conditionalFormatting sqref="S38">
    <cfRule type="cellIs" dxfId="3765" priority="737" stopIfTrue="1" operator="greaterThanOrEqual">
      <formula>$O$38</formula>
    </cfRule>
  </conditionalFormatting>
  <conditionalFormatting sqref="S38">
    <cfRule type="cellIs" dxfId="3764" priority="736" stopIfTrue="1" operator="lessThan">
      <formula>$O$38</formula>
    </cfRule>
  </conditionalFormatting>
  <conditionalFormatting sqref="S40">
    <cfRule type="containsBlanks" priority="733" stopIfTrue="1">
      <formula>LEN(TRIM(S40))=0</formula>
    </cfRule>
    <cfRule type="cellIs" dxfId="3763" priority="734" stopIfTrue="1" operator="lessThanOrEqual">
      <formula>$O$40</formula>
    </cfRule>
    <cfRule type="cellIs" dxfId="3762" priority="735" stopIfTrue="1" operator="greaterThan">
      <formula>$O$40</formula>
    </cfRule>
  </conditionalFormatting>
  <conditionalFormatting sqref="S42">
    <cfRule type="containsBlanks" priority="727" stopIfTrue="1">
      <formula>LEN(TRIM(S42))=0</formula>
    </cfRule>
    <cfRule type="cellIs" dxfId="3761" priority="728" stopIfTrue="1" operator="lessThanOrEqual">
      <formula>$O$42</formula>
    </cfRule>
    <cfRule type="cellIs" dxfId="3760" priority="729" stopIfTrue="1" operator="greaterThan">
      <formula>$O$42</formula>
    </cfRule>
  </conditionalFormatting>
  <conditionalFormatting sqref="S43">
    <cfRule type="containsBlanks" priority="724" stopIfTrue="1">
      <formula>LEN(TRIM(S43))=0</formula>
    </cfRule>
    <cfRule type="cellIs" dxfId="3759" priority="725" stopIfTrue="1" operator="greaterThanOrEqual">
      <formula>$O$43</formula>
    </cfRule>
    <cfRule type="cellIs" dxfId="3758" priority="726" stopIfTrue="1" operator="lessThan">
      <formula>$O$43</formula>
    </cfRule>
  </conditionalFormatting>
  <conditionalFormatting sqref="S41">
    <cfRule type="containsBlanks" priority="730" stopIfTrue="1">
      <formula>LEN(TRIM(S41))=0</formula>
    </cfRule>
    <cfRule type="cellIs" dxfId="3757" priority="731" stopIfTrue="1" operator="lessThanOrEqual">
      <formula>$O$40</formula>
    </cfRule>
    <cfRule type="cellIs" dxfId="3756" priority="732" stopIfTrue="1" operator="greaterThan">
      <formula>$O$40</formula>
    </cfRule>
  </conditionalFormatting>
  <conditionalFormatting sqref="S39">
    <cfRule type="containsBlanks" priority="747" stopIfTrue="1">
      <formula>LEN(TRIM(S39))=0</formula>
    </cfRule>
    <cfRule type="cellIs" dxfId="3755" priority="748" stopIfTrue="1" operator="greaterThan">
      <formula>$O$39</formula>
    </cfRule>
    <cfRule type="cellIs" dxfId="3754" priority="749" stopIfTrue="1" operator="lessThanOrEqual">
      <formula>$O$39</formula>
    </cfRule>
  </conditionalFormatting>
  <conditionalFormatting sqref="T34">
    <cfRule type="cellIs" dxfId="3753" priority="719" operator="greaterThan">
      <formula>$O$34</formula>
    </cfRule>
    <cfRule type="cellIs" dxfId="3752" priority="720" operator="lessThanOrEqual">
      <formula>$O$34</formula>
    </cfRule>
  </conditionalFormatting>
  <conditionalFormatting sqref="T35">
    <cfRule type="cellIs" dxfId="3751" priority="718" stopIfTrue="1" operator="lessThanOrEqual">
      <formula>$O$35</formula>
    </cfRule>
  </conditionalFormatting>
  <conditionalFormatting sqref="T35">
    <cfRule type="cellIs" dxfId="3750" priority="717" stopIfTrue="1" operator="greaterThan">
      <formula>$O$35</formula>
    </cfRule>
  </conditionalFormatting>
  <conditionalFormatting sqref="T36">
    <cfRule type="cellIs" dxfId="3749" priority="716" stopIfTrue="1" operator="greaterThanOrEqual">
      <formula>$O$36</formula>
    </cfRule>
  </conditionalFormatting>
  <conditionalFormatting sqref="T36">
    <cfRule type="cellIs" dxfId="3748" priority="715" stopIfTrue="1" operator="lessThan">
      <formula>$O$36</formula>
    </cfRule>
  </conditionalFormatting>
  <conditionalFormatting sqref="T37">
    <cfRule type="containsBlanks" priority="712" stopIfTrue="1">
      <formula>LEN(TRIM(T37))=0</formula>
    </cfRule>
    <cfRule type="cellIs" dxfId="3747" priority="713" stopIfTrue="1" operator="greaterThanOrEqual">
      <formula>$O$37</formula>
    </cfRule>
    <cfRule type="cellIs" dxfId="3746" priority="714" stopIfTrue="1" operator="lessThan">
      <formula>$O$37</formula>
    </cfRule>
  </conditionalFormatting>
  <conditionalFormatting sqref="T38">
    <cfRule type="cellIs" dxfId="3745" priority="711" stopIfTrue="1" operator="greaterThanOrEqual">
      <formula>$O$38</formula>
    </cfRule>
  </conditionalFormatting>
  <conditionalFormatting sqref="T38">
    <cfRule type="cellIs" dxfId="3744" priority="710" stopIfTrue="1" operator="lessThan">
      <formula>$O$38</formula>
    </cfRule>
  </conditionalFormatting>
  <conditionalFormatting sqref="T40">
    <cfRule type="containsBlanks" priority="707" stopIfTrue="1">
      <formula>LEN(TRIM(T40))=0</formula>
    </cfRule>
    <cfRule type="cellIs" dxfId="3743" priority="708" stopIfTrue="1" operator="lessThanOrEqual">
      <formula>$O$40</formula>
    </cfRule>
    <cfRule type="cellIs" dxfId="3742" priority="709" stopIfTrue="1" operator="greaterThan">
      <formula>$O$40</formula>
    </cfRule>
  </conditionalFormatting>
  <conditionalFormatting sqref="T42">
    <cfRule type="containsBlanks" priority="701" stopIfTrue="1">
      <formula>LEN(TRIM(T42))=0</formula>
    </cfRule>
    <cfRule type="cellIs" dxfId="3741" priority="702" stopIfTrue="1" operator="lessThanOrEqual">
      <formula>$O$42</formula>
    </cfRule>
    <cfRule type="cellIs" dxfId="3740" priority="703" stopIfTrue="1" operator="greaterThan">
      <formula>$O$42</formula>
    </cfRule>
  </conditionalFormatting>
  <conditionalFormatting sqref="T43">
    <cfRule type="containsBlanks" priority="698" stopIfTrue="1">
      <formula>LEN(TRIM(T43))=0</formula>
    </cfRule>
    <cfRule type="cellIs" dxfId="3739" priority="699" stopIfTrue="1" operator="greaterThanOrEqual">
      <formula>$O$43</formula>
    </cfRule>
    <cfRule type="cellIs" dxfId="3738" priority="700" stopIfTrue="1" operator="lessThan">
      <formula>$O$43</formula>
    </cfRule>
  </conditionalFormatting>
  <conditionalFormatting sqref="T41">
    <cfRule type="containsBlanks" priority="704" stopIfTrue="1">
      <formula>LEN(TRIM(T41))=0</formula>
    </cfRule>
    <cfRule type="cellIs" dxfId="3737" priority="705" stopIfTrue="1" operator="lessThanOrEqual">
      <formula>$O$40</formula>
    </cfRule>
    <cfRule type="cellIs" dxfId="3736" priority="706" stopIfTrue="1" operator="greaterThan">
      <formula>$O$40</formula>
    </cfRule>
  </conditionalFormatting>
  <conditionalFormatting sqref="T39">
    <cfRule type="containsBlanks" priority="721" stopIfTrue="1">
      <formula>LEN(TRIM(T39))=0</formula>
    </cfRule>
    <cfRule type="cellIs" dxfId="3735" priority="722" stopIfTrue="1" operator="greaterThan">
      <formula>$O$39</formula>
    </cfRule>
    <cfRule type="cellIs" dxfId="3734" priority="723" stopIfTrue="1" operator="lessThanOrEqual">
      <formula>$O$39</formula>
    </cfRule>
  </conditionalFormatting>
  <conditionalFormatting sqref="U34">
    <cfRule type="cellIs" dxfId="3733" priority="693" operator="greaterThan">
      <formula>$O$34</formula>
    </cfRule>
    <cfRule type="cellIs" dxfId="3732" priority="694" operator="lessThanOrEqual">
      <formula>$O$34</formula>
    </cfRule>
  </conditionalFormatting>
  <conditionalFormatting sqref="U35">
    <cfRule type="cellIs" dxfId="3731" priority="692" stopIfTrue="1" operator="lessThanOrEqual">
      <formula>$O$35</formula>
    </cfRule>
  </conditionalFormatting>
  <conditionalFormatting sqref="U35">
    <cfRule type="cellIs" dxfId="3730" priority="691" stopIfTrue="1" operator="greaterThan">
      <formula>$O$35</formula>
    </cfRule>
  </conditionalFormatting>
  <conditionalFormatting sqref="U36">
    <cfRule type="cellIs" dxfId="3729" priority="690" stopIfTrue="1" operator="greaterThanOrEqual">
      <formula>$O$36</formula>
    </cfRule>
  </conditionalFormatting>
  <conditionalFormatting sqref="U36">
    <cfRule type="cellIs" dxfId="3728" priority="689" stopIfTrue="1" operator="lessThan">
      <formula>$O$36</formula>
    </cfRule>
  </conditionalFormatting>
  <conditionalFormatting sqref="U37">
    <cfRule type="containsBlanks" priority="686" stopIfTrue="1">
      <formula>LEN(TRIM(U37))=0</formula>
    </cfRule>
    <cfRule type="cellIs" dxfId="3727" priority="687" stopIfTrue="1" operator="greaterThanOrEqual">
      <formula>$O$37</formula>
    </cfRule>
    <cfRule type="cellIs" dxfId="3726" priority="688" stopIfTrue="1" operator="lessThan">
      <formula>$O$37</formula>
    </cfRule>
  </conditionalFormatting>
  <conditionalFormatting sqref="U38">
    <cfRule type="cellIs" dxfId="3725" priority="685" stopIfTrue="1" operator="greaterThanOrEqual">
      <formula>$O$38</formula>
    </cfRule>
  </conditionalFormatting>
  <conditionalFormatting sqref="U38">
    <cfRule type="cellIs" dxfId="3724" priority="684" stopIfTrue="1" operator="lessThan">
      <formula>$O$38</formula>
    </cfRule>
  </conditionalFormatting>
  <conditionalFormatting sqref="U40">
    <cfRule type="containsBlanks" priority="681" stopIfTrue="1">
      <formula>LEN(TRIM(U40))=0</formula>
    </cfRule>
    <cfRule type="cellIs" dxfId="3723" priority="682" stopIfTrue="1" operator="lessThanOrEqual">
      <formula>$O$40</formula>
    </cfRule>
    <cfRule type="cellIs" dxfId="3722" priority="683" stopIfTrue="1" operator="greaterThan">
      <formula>$O$40</formula>
    </cfRule>
  </conditionalFormatting>
  <conditionalFormatting sqref="U42">
    <cfRule type="containsBlanks" priority="675" stopIfTrue="1">
      <formula>LEN(TRIM(U42))=0</formula>
    </cfRule>
    <cfRule type="cellIs" dxfId="3721" priority="676" stopIfTrue="1" operator="lessThanOrEqual">
      <formula>$O$42</formula>
    </cfRule>
    <cfRule type="cellIs" dxfId="3720" priority="677" stopIfTrue="1" operator="greaterThan">
      <formula>$O$42</formula>
    </cfRule>
  </conditionalFormatting>
  <conditionalFormatting sqref="U43">
    <cfRule type="containsBlanks" priority="672" stopIfTrue="1">
      <formula>LEN(TRIM(U43))=0</formula>
    </cfRule>
    <cfRule type="cellIs" dxfId="3719" priority="673" stopIfTrue="1" operator="greaterThanOrEqual">
      <formula>$O$43</formula>
    </cfRule>
    <cfRule type="cellIs" dxfId="3718" priority="674" stopIfTrue="1" operator="lessThan">
      <formula>$O$43</formula>
    </cfRule>
  </conditionalFormatting>
  <conditionalFormatting sqref="U41">
    <cfRule type="containsBlanks" priority="678" stopIfTrue="1">
      <formula>LEN(TRIM(U41))=0</formula>
    </cfRule>
    <cfRule type="cellIs" dxfId="3717" priority="679" stopIfTrue="1" operator="lessThanOrEqual">
      <formula>$O$40</formula>
    </cfRule>
    <cfRule type="cellIs" dxfId="3716" priority="680" stopIfTrue="1" operator="greaterThan">
      <formula>$O$40</formula>
    </cfRule>
  </conditionalFormatting>
  <conditionalFormatting sqref="U39">
    <cfRule type="containsBlanks" priority="695" stopIfTrue="1">
      <formula>LEN(TRIM(U39))=0</formula>
    </cfRule>
    <cfRule type="cellIs" dxfId="3715" priority="696" stopIfTrue="1" operator="greaterThan">
      <formula>$O$39</formula>
    </cfRule>
    <cfRule type="cellIs" dxfId="3714" priority="697" stopIfTrue="1" operator="lessThanOrEqual">
      <formula>$O$39</formula>
    </cfRule>
  </conditionalFormatting>
  <conditionalFormatting sqref="Q47">
    <cfRule type="containsBlanks" priority="1826" stopIfTrue="1">
      <formula>LEN(TRIM(Q47))=0</formula>
    </cfRule>
    <cfRule type="cellIs" dxfId="3713" priority="1871" stopIfTrue="1" operator="greaterThanOrEqual">
      <formula>$O$47</formula>
    </cfRule>
    <cfRule type="cellIs" dxfId="3712" priority="1872" stopIfTrue="1" operator="lessThan">
      <formula>$O$47</formula>
    </cfRule>
  </conditionalFormatting>
  <conditionalFormatting sqref="Q46">
    <cfRule type="containsBlanks" priority="1827" stopIfTrue="1">
      <formula>LEN(TRIM(Q46))=0</formula>
    </cfRule>
    <cfRule type="cellIs" dxfId="3711" priority="1875" stopIfTrue="1" operator="greaterThan">
      <formula>$O$46</formula>
    </cfRule>
    <cfRule type="cellIs" dxfId="3710" priority="1876" stopIfTrue="1" operator="lessThanOrEqual">
      <formula>$O$46</formula>
    </cfRule>
  </conditionalFormatting>
  <conditionalFormatting sqref="Q45">
    <cfRule type="containsBlanks" priority="1828" stopIfTrue="1">
      <formula>LEN(TRIM(Q45))=0</formula>
    </cfRule>
    <cfRule type="cellIs" dxfId="3709" priority="1867" stopIfTrue="1" operator="greaterThanOrEqual">
      <formula>$O$45</formula>
    </cfRule>
    <cfRule type="cellIs" dxfId="3708" priority="1868" stopIfTrue="1" operator="lessThan">
      <formula>$O$45</formula>
    </cfRule>
  </conditionalFormatting>
  <conditionalFormatting sqref="R47">
    <cfRule type="containsBlanks" priority="637" stopIfTrue="1">
      <formula>LEN(TRIM(R47))=0</formula>
    </cfRule>
    <cfRule type="cellIs" dxfId="3707" priority="642" stopIfTrue="1" operator="greaterThanOrEqual">
      <formula>$O$47</formula>
    </cfRule>
    <cfRule type="cellIs" dxfId="3706" priority="643" stopIfTrue="1" operator="lessThan">
      <formula>$O$47</formula>
    </cfRule>
  </conditionalFormatting>
  <conditionalFormatting sqref="R46">
    <cfRule type="containsBlanks" priority="638" stopIfTrue="1">
      <formula>LEN(TRIM(R46))=0</formula>
    </cfRule>
    <cfRule type="cellIs" dxfId="3705" priority="644" stopIfTrue="1" operator="greaterThan">
      <formula>$O$46</formula>
    </cfRule>
    <cfRule type="cellIs" dxfId="3704" priority="645" stopIfTrue="1" operator="lessThanOrEqual">
      <formula>$O$46</formula>
    </cfRule>
  </conditionalFormatting>
  <conditionalFormatting sqref="R45">
    <cfRule type="containsBlanks" priority="639" stopIfTrue="1">
      <formula>LEN(TRIM(R45))=0</formula>
    </cfRule>
    <cfRule type="cellIs" dxfId="3703" priority="640" stopIfTrue="1" operator="greaterThanOrEqual">
      <formula>$O$45</formula>
    </cfRule>
    <cfRule type="cellIs" dxfId="3702" priority="641" stopIfTrue="1" operator="lessThan">
      <formula>$O$45</formula>
    </cfRule>
  </conditionalFormatting>
  <conditionalFormatting sqref="S47">
    <cfRule type="containsBlanks" priority="628" stopIfTrue="1">
      <formula>LEN(TRIM(S47))=0</formula>
    </cfRule>
    <cfRule type="cellIs" dxfId="3701" priority="633" stopIfTrue="1" operator="greaterThanOrEqual">
      <formula>$O$47</formula>
    </cfRule>
    <cfRule type="cellIs" dxfId="3700" priority="634" stopIfTrue="1" operator="lessThan">
      <formula>$O$47</formula>
    </cfRule>
  </conditionalFormatting>
  <conditionalFormatting sqref="S46">
    <cfRule type="containsBlanks" priority="629" stopIfTrue="1">
      <formula>LEN(TRIM(S46))=0</formula>
    </cfRule>
    <cfRule type="cellIs" dxfId="3699" priority="635" stopIfTrue="1" operator="greaterThan">
      <formula>$O$46</formula>
    </cfRule>
    <cfRule type="cellIs" dxfId="3698" priority="636" stopIfTrue="1" operator="lessThanOrEqual">
      <formula>$O$46</formula>
    </cfRule>
  </conditionalFormatting>
  <conditionalFormatting sqref="S45">
    <cfRule type="containsBlanks" priority="630" stopIfTrue="1">
      <formula>LEN(TRIM(S45))=0</formula>
    </cfRule>
    <cfRule type="cellIs" dxfId="3697" priority="631" stopIfTrue="1" operator="greaterThanOrEqual">
      <formula>$O$45</formula>
    </cfRule>
    <cfRule type="cellIs" dxfId="3696" priority="632" stopIfTrue="1" operator="lessThan">
      <formula>$O$45</formula>
    </cfRule>
  </conditionalFormatting>
  <conditionalFormatting sqref="T47">
    <cfRule type="containsBlanks" priority="619" stopIfTrue="1">
      <formula>LEN(TRIM(T47))=0</formula>
    </cfRule>
    <cfRule type="cellIs" dxfId="3695" priority="624" stopIfTrue="1" operator="greaterThanOrEqual">
      <formula>$O$47</formula>
    </cfRule>
    <cfRule type="cellIs" dxfId="3694" priority="625" stopIfTrue="1" operator="lessThan">
      <formula>$O$47</formula>
    </cfRule>
  </conditionalFormatting>
  <conditionalFormatting sqref="T46">
    <cfRule type="containsBlanks" priority="620" stopIfTrue="1">
      <formula>LEN(TRIM(T46))=0</formula>
    </cfRule>
    <cfRule type="cellIs" dxfId="3693" priority="626" stopIfTrue="1" operator="greaterThan">
      <formula>$O$46</formula>
    </cfRule>
    <cfRule type="cellIs" dxfId="3692" priority="627" stopIfTrue="1" operator="lessThanOrEqual">
      <formula>$O$46</formula>
    </cfRule>
  </conditionalFormatting>
  <conditionalFormatting sqref="T45">
    <cfRule type="containsBlanks" priority="621" stopIfTrue="1">
      <formula>LEN(TRIM(T45))=0</formula>
    </cfRule>
    <cfRule type="cellIs" dxfId="3691" priority="622" stopIfTrue="1" operator="greaterThanOrEqual">
      <formula>$O$45</formula>
    </cfRule>
    <cfRule type="cellIs" dxfId="3690" priority="623" stopIfTrue="1" operator="lessThan">
      <formula>$O$45</formula>
    </cfRule>
  </conditionalFormatting>
  <conditionalFormatting sqref="U47">
    <cfRule type="containsBlanks" priority="610" stopIfTrue="1">
      <formula>LEN(TRIM(U47))=0</formula>
    </cfRule>
    <cfRule type="cellIs" dxfId="3689" priority="615" stopIfTrue="1" operator="greaterThanOrEqual">
      <formula>$O$47</formula>
    </cfRule>
    <cfRule type="cellIs" dxfId="3688" priority="616" stopIfTrue="1" operator="lessThan">
      <formula>$O$47</formula>
    </cfRule>
  </conditionalFormatting>
  <conditionalFormatting sqref="U46">
    <cfRule type="containsBlanks" priority="611" stopIfTrue="1">
      <formula>LEN(TRIM(U46))=0</formula>
    </cfRule>
    <cfRule type="cellIs" dxfId="3687" priority="617" stopIfTrue="1" operator="greaterThan">
      <formula>$O$46</formula>
    </cfRule>
    <cfRule type="cellIs" dxfId="3686" priority="618" stopIfTrue="1" operator="lessThanOrEqual">
      <formula>$O$46</formula>
    </cfRule>
  </conditionalFormatting>
  <conditionalFormatting sqref="U45">
    <cfRule type="containsBlanks" priority="612" stopIfTrue="1">
      <formula>LEN(TRIM(U45))=0</formula>
    </cfRule>
    <cfRule type="cellIs" dxfId="3685" priority="613" stopIfTrue="1" operator="greaterThanOrEqual">
      <formula>$O$45</formula>
    </cfRule>
    <cfRule type="cellIs" dxfId="3684" priority="614" stopIfTrue="1" operator="lessThan">
      <formula>$O$45</formula>
    </cfRule>
  </conditionalFormatting>
  <conditionalFormatting sqref="X52:AB52">
    <cfRule type="containsBlanks" priority="503" stopIfTrue="1">
      <formula>LEN(TRIM(X52))=0</formula>
    </cfRule>
    <cfRule type="cellIs" dxfId="3683" priority="504" stopIfTrue="1" operator="greaterThanOrEqual">
      <formula>$N$55</formula>
    </cfRule>
    <cfRule type="cellIs" dxfId="3682" priority="505" stopIfTrue="1" operator="lessThan">
      <formula>$N$55</formula>
    </cfRule>
  </conditionalFormatting>
  <conditionalFormatting sqref="X49:AB49">
    <cfRule type="containsBlanks" priority="490" stopIfTrue="1">
      <formula>LEN(TRIM(X49))=0</formula>
    </cfRule>
    <cfRule type="cellIs" dxfId="3681" priority="491" stopIfTrue="1" operator="greaterThanOrEqual">
      <formula>$N$55</formula>
    </cfRule>
    <cfRule type="cellIs" dxfId="3680" priority="492" stopIfTrue="1" operator="lessThan">
      <formula>$N$55</formula>
    </cfRule>
  </conditionalFormatting>
  <conditionalFormatting sqref="X51:AB51">
    <cfRule type="containsBlanks" priority="20094" stopIfTrue="1">
      <formula>LEN(TRIM(X51))=0</formula>
    </cfRule>
    <cfRule type="cellIs" dxfId="3679" priority="20095" stopIfTrue="1" operator="greaterThanOrEqual">
      <formula>$N$52</formula>
    </cfRule>
    <cfRule type="cellIs" dxfId="3678" priority="20096" stopIfTrue="1" operator="lessThan">
      <formula>$N$52</formula>
    </cfRule>
  </conditionalFormatting>
  <conditionalFormatting sqref="V5">
    <cfRule type="containsBlanks" priority="477" stopIfTrue="1">
      <formula>LEN(TRIM(V5))=0</formula>
    </cfRule>
    <cfRule type="cellIs" dxfId="3677" priority="478" stopIfTrue="1" operator="lessThanOrEqual">
      <formula>$O5</formula>
    </cfRule>
    <cfRule type="cellIs" dxfId="3676" priority="479" stopIfTrue="1" operator="greaterThan">
      <formula>$O5</formula>
    </cfRule>
  </conditionalFormatting>
  <conditionalFormatting sqref="V6">
    <cfRule type="containsBlanks" priority="474" stopIfTrue="1">
      <formula>LEN(TRIM(V6))=0</formula>
    </cfRule>
    <cfRule type="cellIs" dxfId="3675" priority="475" stopIfTrue="1" operator="lessThanOrEqual">
      <formula>$O6</formula>
    </cfRule>
    <cfRule type="cellIs" dxfId="3674" priority="476" stopIfTrue="1" operator="greaterThan">
      <formula>$O6</formula>
    </cfRule>
  </conditionalFormatting>
  <conditionalFormatting sqref="V11">
    <cfRule type="containsBlanks" priority="471" stopIfTrue="1">
      <formula>LEN(TRIM(V11))=0</formula>
    </cfRule>
    <cfRule type="cellIs" dxfId="3673" priority="472" stopIfTrue="1" operator="lessThanOrEqual">
      <formula>$O$11</formula>
    </cfRule>
    <cfRule type="cellIs" dxfId="3672" priority="473" stopIfTrue="1" operator="greaterThan">
      <formula>$O$11</formula>
    </cfRule>
  </conditionalFormatting>
  <conditionalFormatting sqref="V7">
    <cfRule type="containsBlanks" priority="465" stopIfTrue="1">
      <formula>LEN(TRIM(V7))=0</formula>
    </cfRule>
    <cfRule type="cellIs" dxfId="3671" priority="466" stopIfTrue="1" operator="lessThanOrEqual">
      <formula>$O7</formula>
    </cfRule>
    <cfRule type="cellIs" dxfId="3670" priority="467" stopIfTrue="1" operator="greaterThan">
      <formula>$O7</formula>
    </cfRule>
  </conditionalFormatting>
  <conditionalFormatting sqref="V8">
    <cfRule type="containsBlanks" priority="468" stopIfTrue="1">
      <formula>LEN(TRIM(V8))=0</formula>
    </cfRule>
    <cfRule type="cellIs" dxfId="3669" priority="469" stopIfTrue="1" operator="lessThanOrEqual">
      <formula>$O$8</formula>
    </cfRule>
    <cfRule type="cellIs" dxfId="3668" priority="470" stopIfTrue="1" operator="greaterThan">
      <formula>$O$8</formula>
    </cfRule>
  </conditionalFormatting>
  <conditionalFormatting sqref="V10">
    <cfRule type="containsBlanks" priority="459" stopIfTrue="1">
      <formula>LEN(TRIM(V10))=0</formula>
    </cfRule>
    <cfRule type="cellIs" dxfId="3667" priority="460" stopIfTrue="1" operator="lessThanOrEqual">
      <formula>$O10</formula>
    </cfRule>
    <cfRule type="cellIs" dxfId="3666" priority="461" stopIfTrue="1" operator="greaterThan">
      <formula>$O10</formula>
    </cfRule>
  </conditionalFormatting>
  <conditionalFormatting sqref="V16">
    <cfRule type="cellIs" dxfId="3665" priority="457" stopIfTrue="1" operator="lessThanOrEqual">
      <formula>$O$16</formula>
    </cfRule>
    <cfRule type="cellIs" dxfId="3664" priority="458" stopIfTrue="1" operator="greaterThan">
      <formula>$O$16</formula>
    </cfRule>
  </conditionalFormatting>
  <conditionalFormatting sqref="V15">
    <cfRule type="cellIs" dxfId="3663" priority="454" stopIfTrue="1" operator="lessThanOrEqual">
      <formula>$O$15</formula>
    </cfRule>
    <cfRule type="cellIs" dxfId="3662" priority="455" stopIfTrue="1" operator="greaterThan">
      <formula>$O$15</formula>
    </cfRule>
  </conditionalFormatting>
  <conditionalFormatting sqref="V13">
    <cfRule type="containsBlanks" priority="450" stopIfTrue="1">
      <formula>LEN(TRIM(V13))=0</formula>
    </cfRule>
    <cfRule type="cellIs" dxfId="3661" priority="451" stopIfTrue="1" operator="lessThanOrEqual">
      <formula>$O$13</formula>
    </cfRule>
    <cfRule type="cellIs" dxfId="3660" priority="452" stopIfTrue="1" operator="greaterThan">
      <formula>$O$13</formula>
    </cfRule>
  </conditionalFormatting>
  <conditionalFormatting sqref="V15">
    <cfRule type="containsBlanks" priority="453" stopIfTrue="1">
      <formula>LEN(TRIM(V15))=0</formula>
    </cfRule>
  </conditionalFormatting>
  <conditionalFormatting sqref="V16">
    <cfRule type="containsBlanks" priority="456" stopIfTrue="1">
      <formula>LEN(TRIM(V16))=0</formula>
    </cfRule>
  </conditionalFormatting>
  <conditionalFormatting sqref="V14">
    <cfRule type="cellIs" dxfId="3659" priority="448" operator="greaterThan">
      <formula>$O$14</formula>
    </cfRule>
    <cfRule type="cellIs" dxfId="3658" priority="449" operator="lessThanOrEqual">
      <formula>$O$14</formula>
    </cfRule>
  </conditionalFormatting>
  <conditionalFormatting sqref="V21">
    <cfRule type="containsBlanks" priority="433" stopIfTrue="1">
      <formula>LEN(TRIM(V21))=0</formula>
    </cfRule>
    <cfRule type="cellIs" dxfId="3657" priority="446" stopIfTrue="1" operator="lessThanOrEqual">
      <formula>$O$21</formula>
    </cfRule>
    <cfRule type="cellIs" dxfId="3656" priority="447" stopIfTrue="1" operator="greaterThan">
      <formula>$O$21</formula>
    </cfRule>
  </conditionalFormatting>
  <conditionalFormatting sqref="V22">
    <cfRule type="containsBlanks" priority="432" stopIfTrue="1">
      <formula>LEN(TRIM(V22))=0</formula>
    </cfRule>
    <cfRule type="cellIs" dxfId="3655" priority="444" stopIfTrue="1" operator="lessThan">
      <formula>$O$22</formula>
    </cfRule>
    <cfRule type="cellIs" dxfId="3654" priority="445" stopIfTrue="1" operator="greaterThanOrEqual">
      <formula>$O$22</formula>
    </cfRule>
  </conditionalFormatting>
  <conditionalFormatting sqref="V23">
    <cfRule type="containsBlanks" priority="431" stopIfTrue="1">
      <formula>LEN(TRIM(V23))=0</formula>
    </cfRule>
    <cfRule type="cellIs" dxfId="3653" priority="442" stopIfTrue="1" operator="lessThanOrEqual">
      <formula>$O$23</formula>
    </cfRule>
    <cfRule type="cellIs" dxfId="3652" priority="443" stopIfTrue="1" operator="greaterThan">
      <formula>$O$23</formula>
    </cfRule>
  </conditionalFormatting>
  <conditionalFormatting sqref="V24">
    <cfRule type="containsBlanks" priority="430" stopIfTrue="1">
      <formula>LEN(TRIM(V24))=0</formula>
    </cfRule>
    <cfRule type="cellIs" dxfId="3651" priority="440" stopIfTrue="1" operator="lessThan">
      <formula>$O$24</formula>
    </cfRule>
    <cfRule type="cellIs" dxfId="3650" priority="441" stopIfTrue="1" operator="greaterThanOrEqual">
      <formula>$O$24</formula>
    </cfRule>
  </conditionalFormatting>
  <conditionalFormatting sqref="V19">
    <cfRule type="containsBlanks" priority="435" stopIfTrue="1">
      <formula>LEN(TRIM(V19))=0</formula>
    </cfRule>
    <cfRule type="cellIs" dxfId="3649" priority="438" stopIfTrue="1" operator="lessThanOrEqual">
      <formula>$O$19</formula>
    </cfRule>
    <cfRule type="cellIs" dxfId="3648" priority="439" stopIfTrue="1" operator="greaterThan">
      <formula>$O$19</formula>
    </cfRule>
  </conditionalFormatting>
  <conditionalFormatting sqref="V20">
    <cfRule type="containsBlanks" priority="434" stopIfTrue="1">
      <formula>LEN(TRIM(V20))=0</formula>
    </cfRule>
    <cfRule type="cellIs" dxfId="3647" priority="436" stopIfTrue="1" operator="lessThan">
      <formula>$O$20</formula>
    </cfRule>
    <cfRule type="cellIs" dxfId="3646" priority="437" stopIfTrue="1" operator="greaterThanOrEqual">
      <formula>$O$20</formula>
    </cfRule>
  </conditionalFormatting>
  <conditionalFormatting sqref="V25">
    <cfRule type="containsBlanks" priority="427" stopIfTrue="1">
      <formula>LEN(TRIM(V25))=0</formula>
    </cfRule>
    <cfRule type="cellIs" dxfId="3645" priority="428" stopIfTrue="1" operator="lessThanOrEqual">
      <formula>$O$25</formula>
    </cfRule>
    <cfRule type="cellIs" dxfId="3644" priority="429" stopIfTrue="1" operator="greaterThan">
      <formula>$O$25</formula>
    </cfRule>
  </conditionalFormatting>
  <conditionalFormatting sqref="V34">
    <cfRule type="cellIs" dxfId="3643" priority="422" operator="greaterThan">
      <formula>$O$34</formula>
    </cfRule>
    <cfRule type="cellIs" dxfId="3642" priority="423" operator="lessThanOrEqual">
      <formula>$O$34</formula>
    </cfRule>
  </conditionalFormatting>
  <conditionalFormatting sqref="V35">
    <cfRule type="cellIs" dxfId="3641" priority="421" stopIfTrue="1" operator="lessThanOrEqual">
      <formula>$O$35</formula>
    </cfRule>
  </conditionalFormatting>
  <conditionalFormatting sqref="V35">
    <cfRule type="cellIs" dxfId="3640" priority="420" stopIfTrue="1" operator="greaterThan">
      <formula>$O$35</formula>
    </cfRule>
  </conditionalFormatting>
  <conditionalFormatting sqref="V36">
    <cfRule type="cellIs" dxfId="3639" priority="419" stopIfTrue="1" operator="greaterThanOrEqual">
      <formula>$O$36</formula>
    </cfRule>
  </conditionalFormatting>
  <conditionalFormatting sqref="V36">
    <cfRule type="cellIs" dxfId="3638" priority="418" stopIfTrue="1" operator="lessThan">
      <formula>$O$36</formula>
    </cfRule>
  </conditionalFormatting>
  <conditionalFormatting sqref="V37">
    <cfRule type="containsBlanks" priority="415" stopIfTrue="1">
      <formula>LEN(TRIM(V37))=0</formula>
    </cfRule>
    <cfRule type="cellIs" dxfId="3637" priority="416" stopIfTrue="1" operator="greaterThanOrEqual">
      <formula>$O$37</formula>
    </cfRule>
    <cfRule type="cellIs" dxfId="3636" priority="417" stopIfTrue="1" operator="lessThan">
      <formula>$O$37</formula>
    </cfRule>
  </conditionalFormatting>
  <conditionalFormatting sqref="V38">
    <cfRule type="cellIs" dxfId="3635" priority="414" stopIfTrue="1" operator="greaterThanOrEqual">
      <formula>$O$38</formula>
    </cfRule>
  </conditionalFormatting>
  <conditionalFormatting sqref="V38">
    <cfRule type="cellIs" dxfId="3634" priority="413" stopIfTrue="1" operator="lessThan">
      <formula>$O$38</formula>
    </cfRule>
  </conditionalFormatting>
  <conditionalFormatting sqref="V40">
    <cfRule type="containsBlanks" priority="410" stopIfTrue="1">
      <formula>LEN(TRIM(V40))=0</formula>
    </cfRule>
    <cfRule type="cellIs" dxfId="3633" priority="411" stopIfTrue="1" operator="lessThanOrEqual">
      <formula>$O$40</formula>
    </cfRule>
    <cfRule type="cellIs" dxfId="3632" priority="412" stopIfTrue="1" operator="greaterThan">
      <formula>$O$40</formula>
    </cfRule>
  </conditionalFormatting>
  <conditionalFormatting sqref="V42">
    <cfRule type="containsBlanks" priority="404" stopIfTrue="1">
      <formula>LEN(TRIM(V42))=0</formula>
    </cfRule>
    <cfRule type="cellIs" dxfId="3631" priority="405" stopIfTrue="1" operator="lessThanOrEqual">
      <formula>$O$42</formula>
    </cfRule>
    <cfRule type="cellIs" dxfId="3630" priority="406" stopIfTrue="1" operator="greaterThan">
      <formula>$O$42</formula>
    </cfRule>
  </conditionalFormatting>
  <conditionalFormatting sqref="V43">
    <cfRule type="containsBlanks" priority="401" stopIfTrue="1">
      <formula>LEN(TRIM(V43))=0</formula>
    </cfRule>
    <cfRule type="cellIs" dxfId="3629" priority="402" stopIfTrue="1" operator="greaterThanOrEqual">
      <formula>$O$43</formula>
    </cfRule>
    <cfRule type="cellIs" dxfId="3628" priority="403" stopIfTrue="1" operator="lessThan">
      <formula>$O$43</formula>
    </cfRule>
  </conditionalFormatting>
  <conditionalFormatting sqref="V41">
    <cfRule type="containsBlanks" priority="407" stopIfTrue="1">
      <formula>LEN(TRIM(V41))=0</formula>
    </cfRule>
    <cfRule type="cellIs" dxfId="3627" priority="408" stopIfTrue="1" operator="lessThanOrEqual">
      <formula>$O$40</formula>
    </cfRule>
    <cfRule type="cellIs" dxfId="3626" priority="409" stopIfTrue="1" operator="greaterThan">
      <formula>$O$40</formula>
    </cfRule>
  </conditionalFormatting>
  <conditionalFormatting sqref="V39">
    <cfRule type="containsBlanks" priority="424" stopIfTrue="1">
      <formula>LEN(TRIM(V39))=0</formula>
    </cfRule>
    <cfRule type="cellIs" dxfId="3625" priority="425" stopIfTrue="1" operator="greaterThan">
      <formula>$O$39</formula>
    </cfRule>
    <cfRule type="cellIs" dxfId="3624" priority="426" stopIfTrue="1" operator="lessThanOrEqual">
      <formula>$O$39</formula>
    </cfRule>
  </conditionalFormatting>
  <conditionalFormatting sqref="V47">
    <cfRule type="containsBlanks" priority="392" stopIfTrue="1">
      <formula>LEN(TRIM(V47))=0</formula>
    </cfRule>
    <cfRule type="cellIs" dxfId="3623" priority="397" stopIfTrue="1" operator="greaterThanOrEqual">
      <formula>$O$47</formula>
    </cfRule>
    <cfRule type="cellIs" dxfId="3622" priority="398" stopIfTrue="1" operator="lessThan">
      <formula>$O$47</formula>
    </cfRule>
  </conditionalFormatting>
  <conditionalFormatting sqref="V46">
    <cfRule type="containsBlanks" priority="393" stopIfTrue="1">
      <formula>LEN(TRIM(V46))=0</formula>
    </cfRule>
    <cfRule type="cellIs" dxfId="3621" priority="399" stopIfTrue="1" operator="greaterThan">
      <formula>$O$46</formula>
    </cfRule>
    <cfRule type="cellIs" dxfId="3620" priority="400" stopIfTrue="1" operator="lessThanOrEqual">
      <formula>$O$46</formula>
    </cfRule>
  </conditionalFormatting>
  <conditionalFormatting sqref="V45">
    <cfRule type="containsBlanks" priority="394" stopIfTrue="1">
      <formula>LEN(TRIM(V45))=0</formula>
    </cfRule>
    <cfRule type="cellIs" dxfId="3619" priority="395" stopIfTrue="1" operator="greaterThanOrEqual">
      <formula>$O$45</formula>
    </cfRule>
    <cfRule type="cellIs" dxfId="3618" priority="396" stopIfTrue="1" operator="lessThan">
      <formula>$O$45</formula>
    </cfRule>
  </conditionalFormatting>
  <conditionalFormatting sqref="R49">
    <cfRule type="cellIs" dxfId="3617" priority="365" operator="lessThan">
      <formula>$O$49</formula>
    </cfRule>
    <cfRule type="cellIs" dxfId="3616" priority="366" operator="greaterThanOrEqual">
      <formula>$O$49</formula>
    </cfRule>
  </conditionalFormatting>
  <conditionalFormatting sqref="R50">
    <cfRule type="cellIs" dxfId="3615" priority="363" operator="lessThan">
      <formula>$O$50</formula>
    </cfRule>
    <cfRule type="cellIs" dxfId="3614" priority="364" operator="greaterThanOrEqual">
      <formula>$O$50</formula>
    </cfRule>
  </conditionalFormatting>
  <conditionalFormatting sqref="R53">
    <cfRule type="cellIs" dxfId="3613" priority="361" stopIfTrue="1" operator="greaterThan">
      <formula>$O$53</formula>
    </cfRule>
    <cfRule type="cellIs" dxfId="3612" priority="362" stopIfTrue="1" operator="lessThanOrEqual">
      <formula>$O$53</formula>
    </cfRule>
  </conditionalFormatting>
  <conditionalFormatting sqref="R54">
    <cfRule type="cellIs" dxfId="3611" priority="359" stopIfTrue="1" operator="lessThan">
      <formula>$O$54</formula>
    </cfRule>
    <cfRule type="cellIs" dxfId="3610" priority="360" stopIfTrue="1" operator="greaterThanOrEqual">
      <formula>$O$54</formula>
    </cfRule>
  </conditionalFormatting>
  <conditionalFormatting sqref="R55">
    <cfRule type="cellIs" dxfId="3609" priority="357" stopIfTrue="1" operator="lessThan">
      <formula>$O$55</formula>
    </cfRule>
    <cfRule type="cellIs" dxfId="3608" priority="358" stopIfTrue="1" operator="greaterThanOrEqual">
      <formula>$O$55</formula>
    </cfRule>
  </conditionalFormatting>
  <conditionalFormatting sqref="R51">
    <cfRule type="cellIs" dxfId="3607" priority="355" operator="lessThan">
      <formula>$O$51</formula>
    </cfRule>
    <cfRule type="cellIs" dxfId="3606" priority="356" operator="greaterThanOrEqual">
      <formula>$O$51</formula>
    </cfRule>
  </conditionalFormatting>
  <conditionalFormatting sqref="R52">
    <cfRule type="cellIs" dxfId="3605" priority="353" operator="lessThan">
      <formula>$O$52</formula>
    </cfRule>
    <cfRule type="cellIs" dxfId="3604" priority="354" operator="greaterThanOrEqual">
      <formula>$O$52</formula>
    </cfRule>
  </conditionalFormatting>
  <conditionalFormatting sqref="S49">
    <cfRule type="cellIs" dxfId="3603" priority="351" operator="lessThan">
      <formula>$O$49</formula>
    </cfRule>
    <cfRule type="cellIs" dxfId="3602" priority="352" operator="greaterThanOrEqual">
      <formula>$O$49</formula>
    </cfRule>
  </conditionalFormatting>
  <conditionalFormatting sqref="S50">
    <cfRule type="cellIs" dxfId="3601" priority="349" operator="lessThan">
      <formula>$O$50</formula>
    </cfRule>
    <cfRule type="cellIs" dxfId="3600" priority="350" operator="greaterThanOrEqual">
      <formula>$O$50</formula>
    </cfRule>
  </conditionalFormatting>
  <conditionalFormatting sqref="S53">
    <cfRule type="cellIs" dxfId="3599" priority="347" stopIfTrue="1" operator="greaterThan">
      <formula>$O$53</formula>
    </cfRule>
    <cfRule type="cellIs" dxfId="3598" priority="348" stopIfTrue="1" operator="lessThanOrEqual">
      <formula>$O$53</formula>
    </cfRule>
  </conditionalFormatting>
  <conditionalFormatting sqref="S54">
    <cfRule type="cellIs" dxfId="3597" priority="345" stopIfTrue="1" operator="lessThan">
      <formula>$O$54</formula>
    </cfRule>
    <cfRule type="cellIs" dxfId="3596" priority="346" stopIfTrue="1" operator="greaterThanOrEqual">
      <formula>$O$54</formula>
    </cfRule>
  </conditionalFormatting>
  <conditionalFormatting sqref="S55">
    <cfRule type="cellIs" dxfId="3595" priority="343" stopIfTrue="1" operator="lessThan">
      <formula>$O$55</formula>
    </cfRule>
    <cfRule type="cellIs" dxfId="3594" priority="344" stopIfTrue="1" operator="greaterThanOrEqual">
      <formula>$O$55</formula>
    </cfRule>
  </conditionalFormatting>
  <conditionalFormatting sqref="S51">
    <cfRule type="cellIs" dxfId="3593" priority="341" operator="lessThan">
      <formula>$O$51</formula>
    </cfRule>
    <cfRule type="cellIs" dxfId="3592" priority="342" operator="greaterThanOrEqual">
      <formula>$O$51</formula>
    </cfRule>
  </conditionalFormatting>
  <conditionalFormatting sqref="S52">
    <cfRule type="cellIs" dxfId="3591" priority="339" operator="lessThan">
      <formula>$O$52</formula>
    </cfRule>
    <cfRule type="cellIs" dxfId="3590" priority="340" operator="greaterThanOrEqual">
      <formula>$O$52</formula>
    </cfRule>
  </conditionalFormatting>
  <conditionalFormatting sqref="T49">
    <cfRule type="cellIs" dxfId="3589" priority="337" operator="lessThan">
      <formula>$O$49</formula>
    </cfRule>
    <cfRule type="cellIs" dxfId="3588" priority="338" operator="greaterThanOrEqual">
      <formula>$O$49</formula>
    </cfRule>
  </conditionalFormatting>
  <conditionalFormatting sqref="T50">
    <cfRule type="cellIs" dxfId="3587" priority="335" operator="lessThan">
      <formula>$O$50</formula>
    </cfRule>
    <cfRule type="cellIs" dxfId="3586" priority="336" operator="greaterThanOrEqual">
      <formula>$O$50</formula>
    </cfRule>
  </conditionalFormatting>
  <conditionalFormatting sqref="T53">
    <cfRule type="cellIs" dxfId="3585" priority="333" stopIfTrue="1" operator="greaterThan">
      <formula>$O$53</formula>
    </cfRule>
    <cfRule type="cellIs" dxfId="3584" priority="334" stopIfTrue="1" operator="lessThanOrEqual">
      <formula>$O$53</formula>
    </cfRule>
  </conditionalFormatting>
  <conditionalFormatting sqref="T54">
    <cfRule type="cellIs" dxfId="3583" priority="331" stopIfTrue="1" operator="lessThan">
      <formula>$O$54</formula>
    </cfRule>
    <cfRule type="cellIs" dxfId="3582" priority="332" stopIfTrue="1" operator="greaterThanOrEqual">
      <formula>$O$54</formula>
    </cfRule>
  </conditionalFormatting>
  <conditionalFormatting sqref="T55">
    <cfRule type="cellIs" dxfId="3581" priority="329" stopIfTrue="1" operator="lessThan">
      <formula>$O$55</formula>
    </cfRule>
    <cfRule type="cellIs" dxfId="3580" priority="330" stopIfTrue="1" operator="greaterThanOrEqual">
      <formula>$O$55</formula>
    </cfRule>
  </conditionalFormatting>
  <conditionalFormatting sqref="T51">
    <cfRule type="cellIs" dxfId="3579" priority="327" operator="lessThan">
      <formula>$O$51</formula>
    </cfRule>
    <cfRule type="cellIs" dxfId="3578" priority="328" operator="greaterThanOrEqual">
      <formula>$O$51</formula>
    </cfRule>
  </conditionalFormatting>
  <conditionalFormatting sqref="T52">
    <cfRule type="cellIs" dxfId="3577" priority="325" operator="lessThan">
      <formula>$O$52</formula>
    </cfRule>
    <cfRule type="cellIs" dxfId="3576" priority="326" operator="greaterThanOrEqual">
      <formula>$O$52</formula>
    </cfRule>
  </conditionalFormatting>
  <conditionalFormatting sqref="U49">
    <cfRule type="cellIs" dxfId="3575" priority="323" operator="lessThan">
      <formula>$O$49</formula>
    </cfRule>
    <cfRule type="cellIs" dxfId="3574" priority="324" operator="greaterThanOrEqual">
      <formula>$O$49</formula>
    </cfRule>
  </conditionalFormatting>
  <conditionalFormatting sqref="U50">
    <cfRule type="cellIs" dxfId="3573" priority="321" operator="lessThan">
      <formula>$O$50</formula>
    </cfRule>
    <cfRule type="cellIs" dxfId="3572" priority="322" operator="greaterThanOrEqual">
      <formula>$O$50</formula>
    </cfRule>
  </conditionalFormatting>
  <conditionalFormatting sqref="U53">
    <cfRule type="cellIs" dxfId="3571" priority="319" stopIfTrue="1" operator="greaterThan">
      <formula>$O$53</formula>
    </cfRule>
    <cfRule type="cellIs" dxfId="3570" priority="320" stopIfTrue="1" operator="lessThanOrEqual">
      <formula>$O$53</formula>
    </cfRule>
  </conditionalFormatting>
  <conditionalFormatting sqref="U54">
    <cfRule type="cellIs" dxfId="3569" priority="317" stopIfTrue="1" operator="lessThan">
      <formula>$O$54</formula>
    </cfRule>
    <cfRule type="cellIs" dxfId="3568" priority="318" stopIfTrue="1" operator="greaterThanOrEqual">
      <formula>$O$54</formula>
    </cfRule>
  </conditionalFormatting>
  <conditionalFormatting sqref="U55">
    <cfRule type="cellIs" dxfId="3567" priority="315" stopIfTrue="1" operator="lessThan">
      <formula>$O$55</formula>
    </cfRule>
    <cfRule type="cellIs" dxfId="3566" priority="316" stopIfTrue="1" operator="greaterThanOrEqual">
      <formula>$O$55</formula>
    </cfRule>
  </conditionalFormatting>
  <conditionalFormatting sqref="U51">
    <cfRule type="cellIs" dxfId="3565" priority="313" operator="lessThan">
      <formula>$O$51</formula>
    </cfRule>
    <cfRule type="cellIs" dxfId="3564" priority="314" operator="greaterThanOrEqual">
      <formula>$O$51</formula>
    </cfRule>
  </conditionalFormatting>
  <conditionalFormatting sqref="U52">
    <cfRule type="cellIs" dxfId="3563" priority="311" operator="lessThan">
      <formula>$O$52</formula>
    </cfRule>
    <cfRule type="cellIs" dxfId="3562" priority="312" operator="greaterThanOrEqual">
      <formula>$O$52</formula>
    </cfRule>
  </conditionalFormatting>
  <conditionalFormatting sqref="V49">
    <cfRule type="cellIs" dxfId="3561" priority="309" operator="lessThan">
      <formula>$O$49</formula>
    </cfRule>
    <cfRule type="cellIs" dxfId="3560" priority="310" operator="greaterThanOrEqual">
      <formula>$O$49</formula>
    </cfRule>
  </conditionalFormatting>
  <conditionalFormatting sqref="V50">
    <cfRule type="cellIs" dxfId="3559" priority="307" operator="lessThan">
      <formula>$O$50</formula>
    </cfRule>
    <cfRule type="cellIs" dxfId="3558" priority="308" operator="greaterThanOrEqual">
      <formula>$O$50</formula>
    </cfRule>
  </conditionalFormatting>
  <conditionalFormatting sqref="V53">
    <cfRule type="cellIs" dxfId="3557" priority="305" stopIfTrue="1" operator="greaterThan">
      <formula>$O$53</formula>
    </cfRule>
    <cfRule type="cellIs" dxfId="3556" priority="306" stopIfTrue="1" operator="lessThanOrEqual">
      <formula>$O$53</formula>
    </cfRule>
  </conditionalFormatting>
  <conditionalFormatting sqref="V54">
    <cfRule type="cellIs" dxfId="3555" priority="303" stopIfTrue="1" operator="lessThan">
      <formula>$O$54</formula>
    </cfRule>
    <cfRule type="cellIs" dxfId="3554" priority="304" stopIfTrue="1" operator="greaterThanOrEqual">
      <formula>$O$54</formula>
    </cfRule>
  </conditionalFormatting>
  <conditionalFormatting sqref="V55">
    <cfRule type="cellIs" dxfId="3553" priority="301" stopIfTrue="1" operator="lessThan">
      <formula>$O$55</formula>
    </cfRule>
    <cfRule type="cellIs" dxfId="3552" priority="302" stopIfTrue="1" operator="greaterThanOrEqual">
      <formula>$O$55</formula>
    </cfRule>
  </conditionalFormatting>
  <conditionalFormatting sqref="V51">
    <cfRule type="cellIs" dxfId="3551" priority="299" operator="lessThan">
      <formula>$O$51</formula>
    </cfRule>
    <cfRule type="cellIs" dxfId="3550" priority="300" operator="greaterThanOrEqual">
      <formula>$O$51</formula>
    </cfRule>
  </conditionalFormatting>
  <conditionalFormatting sqref="V52">
    <cfRule type="cellIs" dxfId="3549" priority="297" operator="lessThan">
      <formula>$O$52</formula>
    </cfRule>
    <cfRule type="cellIs" dxfId="3548" priority="298" operator="greaterThanOrEqual">
      <formula>$O$52</formula>
    </cfRule>
  </conditionalFormatting>
  <conditionalFormatting sqref="Q49">
    <cfRule type="cellIs" dxfId="3547" priority="295" operator="lessThan">
      <formula>$O$49</formula>
    </cfRule>
    <cfRule type="cellIs" dxfId="3546" priority="296" operator="greaterThanOrEqual">
      <formula>$O$49</formula>
    </cfRule>
  </conditionalFormatting>
  <conditionalFormatting sqref="Q50">
    <cfRule type="cellIs" dxfId="3545" priority="293" operator="lessThan">
      <formula>$O$50</formula>
    </cfRule>
    <cfRule type="cellIs" dxfId="3544" priority="294" operator="greaterThanOrEqual">
      <formula>$O$50</formula>
    </cfRule>
  </conditionalFormatting>
  <conditionalFormatting sqref="Q53">
    <cfRule type="cellIs" dxfId="3543" priority="291" stopIfTrue="1" operator="greaterThan">
      <formula>$O$53</formula>
    </cfRule>
    <cfRule type="cellIs" dxfId="3542" priority="292" stopIfTrue="1" operator="lessThanOrEqual">
      <formula>$O$53</formula>
    </cfRule>
  </conditionalFormatting>
  <conditionalFormatting sqref="Q54">
    <cfRule type="cellIs" dxfId="3541" priority="289" stopIfTrue="1" operator="lessThan">
      <formula>$O$54</formula>
    </cfRule>
    <cfRule type="cellIs" dxfId="3540" priority="290" stopIfTrue="1" operator="greaterThanOrEqual">
      <formula>$O$54</formula>
    </cfRule>
  </conditionalFormatting>
  <conditionalFormatting sqref="Q55">
    <cfRule type="cellIs" dxfId="3539" priority="287" stopIfTrue="1" operator="lessThan">
      <formula>$O$55</formula>
    </cfRule>
    <cfRule type="cellIs" dxfId="3538" priority="288" stopIfTrue="1" operator="greaterThanOrEqual">
      <formula>$O$55</formula>
    </cfRule>
  </conditionalFormatting>
  <conditionalFormatting sqref="Q51">
    <cfRule type="cellIs" dxfId="3537" priority="285" operator="lessThan">
      <formula>$O$51</formula>
    </cfRule>
    <cfRule type="cellIs" dxfId="3536" priority="286" operator="greaterThanOrEqual">
      <formula>$O$51</formula>
    </cfRule>
  </conditionalFormatting>
  <conditionalFormatting sqref="Q52">
    <cfRule type="cellIs" dxfId="3535" priority="283" operator="lessThan">
      <formula>$O$52</formula>
    </cfRule>
    <cfRule type="cellIs" dxfId="3534" priority="284" operator="greaterThanOrEqual">
      <formula>$O$52</formula>
    </cfRule>
  </conditionalFormatting>
  <conditionalFormatting sqref="X5">
    <cfRule type="containsBlanks" priority="274" stopIfTrue="1">
      <formula>LEN(TRIM(X5))=0</formula>
    </cfRule>
    <cfRule type="cellIs" dxfId="3533" priority="275" stopIfTrue="1" operator="lessThanOrEqual">
      <formula>$O5</formula>
    </cfRule>
    <cfRule type="cellIs" dxfId="3532" priority="276" stopIfTrue="1" operator="greaterThan">
      <formula>$O5</formula>
    </cfRule>
  </conditionalFormatting>
  <conditionalFormatting sqref="X6">
    <cfRule type="containsBlanks" priority="271" stopIfTrue="1">
      <formula>LEN(TRIM(X6))=0</formula>
    </cfRule>
    <cfRule type="cellIs" dxfId="3531" priority="272" stopIfTrue="1" operator="lessThanOrEqual">
      <formula>$O6</formula>
    </cfRule>
    <cfRule type="cellIs" dxfId="3530" priority="273" stopIfTrue="1" operator="greaterThan">
      <formula>$O6</formula>
    </cfRule>
  </conditionalFormatting>
  <conditionalFormatting sqref="X11">
    <cfRule type="containsBlanks" priority="268" stopIfTrue="1">
      <formula>LEN(TRIM(X11))=0</formula>
    </cfRule>
    <cfRule type="cellIs" dxfId="3529" priority="269" stopIfTrue="1" operator="lessThanOrEqual">
      <formula>$O$11</formula>
    </cfRule>
    <cfRule type="cellIs" dxfId="3528" priority="270" stopIfTrue="1" operator="greaterThan">
      <formula>$O$11</formula>
    </cfRule>
  </conditionalFormatting>
  <conditionalFormatting sqref="X7">
    <cfRule type="containsBlanks" priority="262" stopIfTrue="1">
      <formula>LEN(TRIM(X7))=0</formula>
    </cfRule>
    <cfRule type="cellIs" dxfId="3527" priority="263" stopIfTrue="1" operator="lessThanOrEqual">
      <formula>$O7</formula>
    </cfRule>
    <cfRule type="cellIs" dxfId="3526" priority="264" stopIfTrue="1" operator="greaterThan">
      <formula>$O7</formula>
    </cfRule>
  </conditionalFormatting>
  <conditionalFormatting sqref="X9">
    <cfRule type="containsBlanks" priority="259" stopIfTrue="1">
      <formula>LEN(TRIM(X9))=0</formula>
    </cfRule>
    <cfRule type="cellIs" dxfId="3525" priority="260" stopIfTrue="1" operator="greaterThanOrEqual">
      <formula>$O$9</formula>
    </cfRule>
    <cfRule type="cellIs" dxfId="3524" priority="261" stopIfTrue="1" operator="lessThan">
      <formula>$O$9</formula>
    </cfRule>
  </conditionalFormatting>
  <conditionalFormatting sqref="X8">
    <cfRule type="containsBlanks" priority="265" stopIfTrue="1">
      <formula>LEN(TRIM(X8))=0</formula>
    </cfRule>
    <cfRule type="cellIs" dxfId="3523" priority="266" stopIfTrue="1" operator="lessThanOrEqual">
      <formula>$O$8</formula>
    </cfRule>
    <cfRule type="cellIs" dxfId="3522" priority="267" stopIfTrue="1" operator="greaterThan">
      <formula>$O$8</formula>
    </cfRule>
  </conditionalFormatting>
  <conditionalFormatting sqref="X10">
    <cfRule type="containsBlanks" priority="256" stopIfTrue="1">
      <formula>LEN(TRIM(X10))=0</formula>
    </cfRule>
    <cfRule type="cellIs" dxfId="3521" priority="257" stopIfTrue="1" operator="lessThanOrEqual">
      <formula>$O10</formula>
    </cfRule>
    <cfRule type="cellIs" dxfId="3520" priority="258" stopIfTrue="1" operator="greaterThan">
      <formula>$O10</formula>
    </cfRule>
  </conditionalFormatting>
  <conditionalFormatting sqref="Y5">
    <cfRule type="containsBlanks" priority="253" stopIfTrue="1">
      <formula>LEN(TRIM(Y5))=0</formula>
    </cfRule>
    <cfRule type="cellIs" dxfId="3519" priority="254" stopIfTrue="1" operator="lessThanOrEqual">
      <formula>$O5</formula>
    </cfRule>
    <cfRule type="cellIs" dxfId="3518" priority="255" stopIfTrue="1" operator="greaterThan">
      <formula>$O5</formula>
    </cfRule>
  </conditionalFormatting>
  <conditionalFormatting sqref="Y6">
    <cfRule type="containsBlanks" priority="250" stopIfTrue="1">
      <formula>LEN(TRIM(Y6))=0</formula>
    </cfRule>
    <cfRule type="cellIs" dxfId="3517" priority="251" stopIfTrue="1" operator="lessThanOrEqual">
      <formula>$O6</formula>
    </cfRule>
    <cfRule type="cellIs" dxfId="3516" priority="252" stopIfTrue="1" operator="greaterThan">
      <formula>$O6</formula>
    </cfRule>
  </conditionalFormatting>
  <conditionalFormatting sqref="Y11">
    <cfRule type="containsBlanks" priority="247" stopIfTrue="1">
      <formula>LEN(TRIM(Y11))=0</formula>
    </cfRule>
    <cfRule type="cellIs" dxfId="3515" priority="248" stopIfTrue="1" operator="lessThanOrEqual">
      <formula>$O$11</formula>
    </cfRule>
    <cfRule type="cellIs" dxfId="3514" priority="249" stopIfTrue="1" operator="greaterThan">
      <formula>$O$11</formula>
    </cfRule>
  </conditionalFormatting>
  <conditionalFormatting sqref="Y7">
    <cfRule type="containsBlanks" priority="241" stopIfTrue="1">
      <formula>LEN(TRIM(Y7))=0</formula>
    </cfRule>
    <cfRule type="cellIs" dxfId="3513" priority="242" stopIfTrue="1" operator="lessThanOrEqual">
      <formula>$O7</formula>
    </cfRule>
    <cfRule type="cellIs" dxfId="3512" priority="243" stopIfTrue="1" operator="greaterThan">
      <formula>$O7</formula>
    </cfRule>
  </conditionalFormatting>
  <conditionalFormatting sqref="Y9">
    <cfRule type="containsBlanks" priority="238" stopIfTrue="1">
      <formula>LEN(TRIM(Y9))=0</formula>
    </cfRule>
    <cfRule type="cellIs" dxfId="3511" priority="239" stopIfTrue="1" operator="greaterThanOrEqual">
      <formula>$O$9</formula>
    </cfRule>
    <cfRule type="cellIs" dxfId="3510" priority="240" stopIfTrue="1" operator="lessThan">
      <formula>$O$9</formula>
    </cfRule>
  </conditionalFormatting>
  <conditionalFormatting sqref="Y8">
    <cfRule type="containsBlanks" priority="244" stopIfTrue="1">
      <formula>LEN(TRIM(Y8))=0</formula>
    </cfRule>
    <cfRule type="cellIs" dxfId="3509" priority="245" stopIfTrue="1" operator="lessThanOrEqual">
      <formula>$O$8</formula>
    </cfRule>
    <cfRule type="cellIs" dxfId="3508" priority="246" stopIfTrue="1" operator="greaterThan">
      <formula>$O$8</formula>
    </cfRule>
  </conditionalFormatting>
  <conditionalFormatting sqref="Y10">
    <cfRule type="containsBlanks" priority="235" stopIfTrue="1">
      <formula>LEN(TRIM(Y10))=0</formula>
    </cfRule>
    <cfRule type="cellIs" dxfId="3507" priority="236" stopIfTrue="1" operator="lessThanOrEqual">
      <formula>$O10</formula>
    </cfRule>
    <cfRule type="cellIs" dxfId="3506" priority="237" stopIfTrue="1" operator="greaterThan">
      <formula>$O10</formula>
    </cfRule>
  </conditionalFormatting>
  <conditionalFormatting sqref="Z5">
    <cfRule type="containsBlanks" priority="232" stopIfTrue="1">
      <formula>LEN(TRIM(Z5))=0</formula>
    </cfRule>
    <cfRule type="cellIs" dxfId="3505" priority="233" stopIfTrue="1" operator="lessThanOrEqual">
      <formula>$O5</formula>
    </cfRule>
    <cfRule type="cellIs" dxfId="3504" priority="234" stopIfTrue="1" operator="greaterThan">
      <formula>$O5</formula>
    </cfRule>
  </conditionalFormatting>
  <conditionalFormatting sqref="Z6">
    <cfRule type="containsBlanks" priority="229" stopIfTrue="1">
      <formula>LEN(TRIM(Z6))=0</formula>
    </cfRule>
    <cfRule type="cellIs" dxfId="3503" priority="230" stopIfTrue="1" operator="lessThanOrEqual">
      <formula>$O6</formula>
    </cfRule>
    <cfRule type="cellIs" dxfId="3502" priority="231" stopIfTrue="1" operator="greaterThan">
      <formula>$O6</formula>
    </cfRule>
  </conditionalFormatting>
  <conditionalFormatting sqref="Z11">
    <cfRule type="containsBlanks" priority="226" stopIfTrue="1">
      <formula>LEN(TRIM(Z11))=0</formula>
    </cfRule>
    <cfRule type="cellIs" dxfId="3501" priority="227" stopIfTrue="1" operator="lessThanOrEqual">
      <formula>$O$11</formula>
    </cfRule>
    <cfRule type="cellIs" dxfId="3500" priority="228" stopIfTrue="1" operator="greaterThan">
      <formula>$O$11</formula>
    </cfRule>
  </conditionalFormatting>
  <conditionalFormatting sqref="Z7">
    <cfRule type="containsBlanks" priority="220" stopIfTrue="1">
      <formula>LEN(TRIM(Z7))=0</formula>
    </cfRule>
    <cfRule type="cellIs" dxfId="3499" priority="221" stopIfTrue="1" operator="lessThanOrEqual">
      <formula>$O7</formula>
    </cfRule>
    <cfRule type="cellIs" dxfId="3498" priority="222" stopIfTrue="1" operator="greaterThan">
      <formula>$O7</formula>
    </cfRule>
  </conditionalFormatting>
  <conditionalFormatting sqref="Z9">
    <cfRule type="containsBlanks" priority="217" stopIfTrue="1">
      <formula>LEN(TRIM(Z9))=0</formula>
    </cfRule>
    <cfRule type="cellIs" dxfId="3497" priority="218" stopIfTrue="1" operator="greaterThanOrEqual">
      <formula>$O$9</formula>
    </cfRule>
    <cfRule type="cellIs" dxfId="3496" priority="219" stopIfTrue="1" operator="lessThan">
      <formula>$O$9</formula>
    </cfRule>
  </conditionalFormatting>
  <conditionalFormatting sqref="Z8">
    <cfRule type="containsBlanks" priority="223" stopIfTrue="1">
      <formula>LEN(TRIM(Z8))=0</formula>
    </cfRule>
    <cfRule type="cellIs" dxfId="3495" priority="224" stopIfTrue="1" operator="lessThanOrEqual">
      <formula>$O$8</formula>
    </cfRule>
    <cfRule type="cellIs" dxfId="3494" priority="225" stopIfTrue="1" operator="greaterThan">
      <formula>$O$8</formula>
    </cfRule>
  </conditionalFormatting>
  <conditionalFormatting sqref="Z10">
    <cfRule type="containsBlanks" priority="214" stopIfTrue="1">
      <formula>LEN(TRIM(Z10))=0</formula>
    </cfRule>
    <cfRule type="cellIs" dxfId="3493" priority="215" stopIfTrue="1" operator="lessThanOrEqual">
      <formula>$O10</formula>
    </cfRule>
    <cfRule type="cellIs" dxfId="3492" priority="216" stopIfTrue="1" operator="greaterThan">
      <formula>$O10</formula>
    </cfRule>
  </conditionalFormatting>
  <conditionalFormatting sqref="AA5">
    <cfRule type="containsBlanks" priority="211" stopIfTrue="1">
      <formula>LEN(TRIM(AA5))=0</formula>
    </cfRule>
    <cfRule type="cellIs" dxfId="3491" priority="212" stopIfTrue="1" operator="lessThanOrEqual">
      <formula>$O5</formula>
    </cfRule>
    <cfRule type="cellIs" dxfId="3490" priority="213" stopIfTrue="1" operator="greaterThan">
      <formula>$O5</formula>
    </cfRule>
  </conditionalFormatting>
  <conditionalFormatting sqref="AA6">
    <cfRule type="containsBlanks" priority="208" stopIfTrue="1">
      <formula>LEN(TRIM(AA6))=0</formula>
    </cfRule>
    <cfRule type="cellIs" dxfId="3489" priority="209" stopIfTrue="1" operator="lessThanOrEqual">
      <formula>$O6</formula>
    </cfRule>
    <cfRule type="cellIs" dxfId="3488" priority="210" stopIfTrue="1" operator="greaterThan">
      <formula>$O6</formula>
    </cfRule>
  </conditionalFormatting>
  <conditionalFormatting sqref="AA11">
    <cfRule type="containsBlanks" priority="205" stopIfTrue="1">
      <formula>LEN(TRIM(AA11))=0</formula>
    </cfRule>
    <cfRule type="cellIs" dxfId="3487" priority="206" stopIfTrue="1" operator="lessThanOrEqual">
      <formula>$O$11</formula>
    </cfRule>
    <cfRule type="cellIs" dxfId="3486" priority="207" stopIfTrue="1" operator="greaterThan">
      <formula>$O$11</formula>
    </cfRule>
  </conditionalFormatting>
  <conditionalFormatting sqref="AA7">
    <cfRule type="containsBlanks" priority="199" stopIfTrue="1">
      <formula>LEN(TRIM(AA7))=0</formula>
    </cfRule>
    <cfRule type="cellIs" dxfId="3485" priority="200" stopIfTrue="1" operator="lessThanOrEqual">
      <formula>$O7</formula>
    </cfRule>
    <cfRule type="cellIs" dxfId="3484" priority="201" stopIfTrue="1" operator="greaterThan">
      <formula>$O7</formula>
    </cfRule>
  </conditionalFormatting>
  <conditionalFormatting sqref="AA9">
    <cfRule type="containsBlanks" priority="196" stopIfTrue="1">
      <formula>LEN(TRIM(AA9))=0</formula>
    </cfRule>
    <cfRule type="cellIs" dxfId="3483" priority="197" stopIfTrue="1" operator="greaterThanOrEqual">
      <formula>$O$9</formula>
    </cfRule>
    <cfRule type="cellIs" dxfId="3482" priority="198" stopIfTrue="1" operator="lessThan">
      <formula>$O$9</formula>
    </cfRule>
  </conditionalFormatting>
  <conditionalFormatting sqref="AA8">
    <cfRule type="containsBlanks" priority="202" stopIfTrue="1">
      <formula>LEN(TRIM(AA8))=0</formula>
    </cfRule>
    <cfRule type="cellIs" dxfId="3481" priority="203" stopIfTrue="1" operator="lessThanOrEqual">
      <formula>$O$8</formula>
    </cfRule>
    <cfRule type="cellIs" dxfId="3480" priority="204" stopIfTrue="1" operator="greaterThan">
      <formula>$O$8</formula>
    </cfRule>
  </conditionalFormatting>
  <conditionalFormatting sqref="AA10">
    <cfRule type="containsBlanks" priority="193" stopIfTrue="1">
      <formula>LEN(TRIM(AA10))=0</formula>
    </cfRule>
    <cfRule type="cellIs" dxfId="3479" priority="194" stopIfTrue="1" operator="lessThanOrEqual">
      <formula>$O10</formula>
    </cfRule>
    <cfRule type="cellIs" dxfId="3478" priority="195" stopIfTrue="1" operator="greaterThan">
      <formula>$O10</formula>
    </cfRule>
  </conditionalFormatting>
  <conditionalFormatting sqref="AB5">
    <cfRule type="containsBlanks" priority="190" stopIfTrue="1">
      <formula>LEN(TRIM(AB5))=0</formula>
    </cfRule>
    <cfRule type="cellIs" dxfId="3477" priority="191" stopIfTrue="1" operator="lessThanOrEqual">
      <formula>$O5</formula>
    </cfRule>
    <cfRule type="cellIs" dxfId="3476" priority="192" stopIfTrue="1" operator="greaterThan">
      <formula>$O5</formula>
    </cfRule>
  </conditionalFormatting>
  <conditionalFormatting sqref="AB6">
    <cfRule type="containsBlanks" priority="187" stopIfTrue="1">
      <formula>LEN(TRIM(AB6))=0</formula>
    </cfRule>
    <cfRule type="cellIs" dxfId="3475" priority="188" stopIfTrue="1" operator="lessThanOrEqual">
      <formula>$O6</formula>
    </cfRule>
    <cfRule type="cellIs" dxfId="3474" priority="189" stopIfTrue="1" operator="greaterThan">
      <formula>$O6</formula>
    </cfRule>
  </conditionalFormatting>
  <conditionalFormatting sqref="AB11">
    <cfRule type="containsBlanks" priority="184" stopIfTrue="1">
      <formula>LEN(TRIM(AB11))=0</formula>
    </cfRule>
    <cfRule type="cellIs" dxfId="3473" priority="185" stopIfTrue="1" operator="lessThanOrEqual">
      <formula>$O$11</formula>
    </cfRule>
    <cfRule type="cellIs" dxfId="3472" priority="186" stopIfTrue="1" operator="greaterThan">
      <formula>$O$11</formula>
    </cfRule>
  </conditionalFormatting>
  <conditionalFormatting sqref="AB7">
    <cfRule type="containsBlanks" priority="178" stopIfTrue="1">
      <formula>LEN(TRIM(AB7))=0</formula>
    </cfRule>
    <cfRule type="cellIs" dxfId="3471" priority="179" stopIfTrue="1" operator="lessThanOrEqual">
      <formula>$O7</formula>
    </cfRule>
    <cfRule type="cellIs" dxfId="3470" priority="180" stopIfTrue="1" operator="greaterThan">
      <formula>$O7</formula>
    </cfRule>
  </conditionalFormatting>
  <conditionalFormatting sqref="AB9">
    <cfRule type="containsBlanks" priority="175" stopIfTrue="1">
      <formula>LEN(TRIM(AB9))=0</formula>
    </cfRule>
    <cfRule type="cellIs" dxfId="3469" priority="176" stopIfTrue="1" operator="greaterThanOrEqual">
      <formula>$O$9</formula>
    </cfRule>
    <cfRule type="cellIs" dxfId="3468" priority="177" stopIfTrue="1" operator="lessThan">
      <formula>$O$9</formula>
    </cfRule>
  </conditionalFormatting>
  <conditionalFormatting sqref="AB8">
    <cfRule type="containsBlanks" priority="181" stopIfTrue="1">
      <formula>LEN(TRIM(AB8))=0</formula>
    </cfRule>
    <cfRule type="cellIs" dxfId="3467" priority="182" stopIfTrue="1" operator="lessThanOrEqual">
      <formula>$O$8</formula>
    </cfRule>
    <cfRule type="cellIs" dxfId="3466" priority="183" stopIfTrue="1" operator="greaterThan">
      <formula>$O$8</formula>
    </cfRule>
  </conditionalFormatting>
  <conditionalFormatting sqref="AB10">
    <cfRule type="containsBlanks" priority="172" stopIfTrue="1">
      <formula>LEN(TRIM(AB10))=0</formula>
    </cfRule>
    <cfRule type="cellIs" dxfId="3465" priority="173" stopIfTrue="1" operator="lessThanOrEqual">
      <formula>$O10</formula>
    </cfRule>
    <cfRule type="cellIs" dxfId="3464" priority="174" stopIfTrue="1" operator="greaterThan">
      <formula>$O10</formula>
    </cfRule>
  </conditionalFormatting>
  <conditionalFormatting sqref="X13:AB14">
    <cfRule type="containsBlanks" priority="150" stopIfTrue="1">
      <formula>LEN(TRIM(X13))=0</formula>
    </cfRule>
    <cfRule type="cellIs" dxfId="3463" priority="155" stopIfTrue="1" operator="lessThanOrEqual">
      <formula>$N$13</formula>
    </cfRule>
    <cfRule type="cellIs" dxfId="3462" priority="156" stopIfTrue="1" operator="greaterThan">
      <formula>$N$13</formula>
    </cfRule>
  </conditionalFormatting>
  <conditionalFormatting sqref="X16:AB16">
    <cfRule type="containsBlanks" priority="148" stopIfTrue="1">
      <formula>LEN(TRIM(X16))=0</formula>
    </cfRule>
    <cfRule type="cellIs" dxfId="3461" priority="153" stopIfTrue="1" operator="lessThanOrEqual">
      <formula>$N$16</formula>
    </cfRule>
    <cfRule type="cellIs" dxfId="3460" priority="154" stopIfTrue="1" operator="greaterThan">
      <formula>$N$16</formula>
    </cfRule>
  </conditionalFormatting>
  <conditionalFormatting sqref="X15:AB15">
    <cfRule type="cellIs" dxfId="3459" priority="151" stopIfTrue="1" operator="greaterThan">
      <formula>$N$15</formula>
    </cfRule>
    <cfRule type="cellIs" dxfId="3458" priority="152" stopIfTrue="1" operator="lessThanOrEqual">
      <formula>$N$15</formula>
    </cfRule>
  </conditionalFormatting>
  <conditionalFormatting sqref="X15:AB15">
    <cfRule type="containsBlanks" priority="149" stopIfTrue="1">
      <formula>LEN(TRIM(X15))=0</formula>
    </cfRule>
  </conditionalFormatting>
  <conditionalFormatting sqref="W5">
    <cfRule type="containsBlanks" priority="139" stopIfTrue="1">
      <formula>LEN(TRIM(W5))=0</formula>
    </cfRule>
    <cfRule type="cellIs" dxfId="3457" priority="140" stopIfTrue="1" operator="lessThanOrEqual">
      <formula>$O5</formula>
    </cfRule>
    <cfRule type="cellIs" dxfId="3456" priority="141" stopIfTrue="1" operator="greaterThan">
      <formula>$O5</formula>
    </cfRule>
  </conditionalFormatting>
  <conditionalFormatting sqref="W6">
    <cfRule type="containsBlanks" priority="136" stopIfTrue="1">
      <formula>LEN(TRIM(W6))=0</formula>
    </cfRule>
    <cfRule type="cellIs" dxfId="3455" priority="137" stopIfTrue="1" operator="lessThanOrEqual">
      <formula>$O6</formula>
    </cfRule>
    <cfRule type="cellIs" dxfId="3454" priority="138" stopIfTrue="1" operator="greaterThan">
      <formula>$O6</formula>
    </cfRule>
  </conditionalFormatting>
  <conditionalFormatting sqref="W11">
    <cfRule type="containsBlanks" priority="133" stopIfTrue="1">
      <formula>LEN(TRIM(W11))=0</formula>
    </cfRule>
    <cfRule type="cellIs" dxfId="3453" priority="134" stopIfTrue="1" operator="lessThanOrEqual">
      <formula>$O$11</formula>
    </cfRule>
    <cfRule type="cellIs" dxfId="3452" priority="135" stopIfTrue="1" operator="greaterThan">
      <formula>$O$11</formula>
    </cfRule>
  </conditionalFormatting>
  <conditionalFormatting sqref="W7">
    <cfRule type="containsBlanks" priority="127" stopIfTrue="1">
      <formula>LEN(TRIM(W7))=0</formula>
    </cfRule>
    <cfRule type="cellIs" dxfId="3451" priority="128" stopIfTrue="1" operator="lessThanOrEqual">
      <formula>$O7</formula>
    </cfRule>
    <cfRule type="cellIs" dxfId="3450" priority="129" stopIfTrue="1" operator="greaterThan">
      <formula>$O7</formula>
    </cfRule>
  </conditionalFormatting>
  <conditionalFormatting sqref="W8">
    <cfRule type="containsBlanks" priority="130" stopIfTrue="1">
      <formula>LEN(TRIM(W8))=0</formula>
    </cfRule>
    <cfRule type="cellIs" dxfId="3449" priority="131" stopIfTrue="1" operator="lessThanOrEqual">
      <formula>$O$8</formula>
    </cfRule>
    <cfRule type="cellIs" dxfId="3448" priority="132" stopIfTrue="1" operator="greaterThan">
      <formula>$O$8</formula>
    </cfRule>
  </conditionalFormatting>
  <conditionalFormatting sqref="W10">
    <cfRule type="containsBlanks" priority="121" stopIfTrue="1">
      <formula>LEN(TRIM(W10))=0</formula>
    </cfRule>
    <cfRule type="cellIs" dxfId="3447" priority="122" stopIfTrue="1" operator="lessThanOrEqual">
      <formula>$O10</formula>
    </cfRule>
    <cfRule type="cellIs" dxfId="3446" priority="123" stopIfTrue="1" operator="greaterThan">
      <formula>$O10</formula>
    </cfRule>
  </conditionalFormatting>
  <conditionalFormatting sqref="W16">
    <cfRule type="cellIs" dxfId="3445" priority="119" stopIfTrue="1" operator="lessThanOrEqual">
      <formula>$O$16</formula>
    </cfRule>
    <cfRule type="cellIs" dxfId="3444" priority="120" stopIfTrue="1" operator="greaterThan">
      <formula>$O$16</formula>
    </cfRule>
  </conditionalFormatting>
  <conditionalFormatting sqref="W15">
    <cfRule type="cellIs" dxfId="3443" priority="116" stopIfTrue="1" operator="lessThanOrEqual">
      <formula>$O$15</formula>
    </cfRule>
    <cfRule type="cellIs" dxfId="3442" priority="117" stopIfTrue="1" operator="greaterThan">
      <formula>$O$15</formula>
    </cfRule>
  </conditionalFormatting>
  <conditionalFormatting sqref="W13">
    <cfRule type="containsBlanks" priority="112" stopIfTrue="1">
      <formula>LEN(TRIM(W13))=0</formula>
    </cfRule>
    <cfRule type="cellIs" dxfId="3441" priority="113" stopIfTrue="1" operator="lessThanOrEqual">
      <formula>$O$13</formula>
    </cfRule>
    <cfRule type="cellIs" dxfId="3440" priority="114" stopIfTrue="1" operator="greaterThan">
      <formula>$O$13</formula>
    </cfRule>
  </conditionalFormatting>
  <conditionalFormatting sqref="W15">
    <cfRule type="containsBlanks" priority="115" stopIfTrue="1">
      <formula>LEN(TRIM(W15))=0</formula>
    </cfRule>
  </conditionalFormatting>
  <conditionalFormatting sqref="W16">
    <cfRule type="containsBlanks" priority="118" stopIfTrue="1">
      <formula>LEN(TRIM(W16))=0</formula>
    </cfRule>
  </conditionalFormatting>
  <conditionalFormatting sqref="W14">
    <cfRule type="cellIs" dxfId="3439" priority="110" operator="greaterThan">
      <formula>$O$14</formula>
    </cfRule>
    <cfRule type="cellIs" dxfId="3438" priority="111" operator="lessThanOrEqual">
      <formula>$O$14</formula>
    </cfRule>
  </conditionalFormatting>
  <conditionalFormatting sqref="W21">
    <cfRule type="containsBlanks" priority="95" stopIfTrue="1">
      <formula>LEN(TRIM(W21))=0</formula>
    </cfRule>
    <cfRule type="cellIs" dxfId="3437" priority="108" stopIfTrue="1" operator="lessThanOrEqual">
      <formula>$O$21</formula>
    </cfRule>
    <cfRule type="cellIs" dxfId="3436" priority="109" stopIfTrue="1" operator="greaterThan">
      <formula>$O$21</formula>
    </cfRule>
  </conditionalFormatting>
  <conditionalFormatting sqref="W22">
    <cfRule type="containsBlanks" priority="94" stopIfTrue="1">
      <formula>LEN(TRIM(W22))=0</formula>
    </cfRule>
    <cfRule type="cellIs" dxfId="3435" priority="106" stopIfTrue="1" operator="lessThan">
      <formula>$O$22</formula>
    </cfRule>
    <cfRule type="cellIs" dxfId="3434" priority="107" stopIfTrue="1" operator="greaterThanOrEqual">
      <formula>$O$22</formula>
    </cfRule>
  </conditionalFormatting>
  <conditionalFormatting sqref="W23">
    <cfRule type="containsBlanks" priority="93" stopIfTrue="1">
      <formula>LEN(TRIM(W23))=0</formula>
    </cfRule>
    <cfRule type="cellIs" dxfId="3433" priority="104" stopIfTrue="1" operator="lessThanOrEqual">
      <formula>$O$23</formula>
    </cfRule>
    <cfRule type="cellIs" dxfId="3432" priority="105" stopIfTrue="1" operator="greaterThan">
      <formula>$O$23</formula>
    </cfRule>
  </conditionalFormatting>
  <conditionalFormatting sqref="W24">
    <cfRule type="containsBlanks" priority="92" stopIfTrue="1">
      <formula>LEN(TRIM(W24))=0</formula>
    </cfRule>
    <cfRule type="cellIs" dxfId="3431" priority="102" stopIfTrue="1" operator="lessThan">
      <formula>$O$24</formula>
    </cfRule>
    <cfRule type="cellIs" dxfId="3430" priority="103" stopIfTrue="1" operator="greaterThanOrEqual">
      <formula>$O$24</formula>
    </cfRule>
  </conditionalFormatting>
  <conditionalFormatting sqref="W19">
    <cfRule type="containsBlanks" priority="97" stopIfTrue="1">
      <formula>LEN(TRIM(W19))=0</formula>
    </cfRule>
    <cfRule type="cellIs" dxfId="3429" priority="100" stopIfTrue="1" operator="lessThanOrEqual">
      <formula>$O$19</formula>
    </cfRule>
    <cfRule type="cellIs" dxfId="3428" priority="101" stopIfTrue="1" operator="greaterThan">
      <formula>$O$19</formula>
    </cfRule>
  </conditionalFormatting>
  <conditionalFormatting sqref="W20">
    <cfRule type="containsBlanks" priority="96" stopIfTrue="1">
      <formula>LEN(TRIM(W20))=0</formula>
    </cfRule>
    <cfRule type="cellIs" dxfId="3427" priority="98" stopIfTrue="1" operator="lessThan">
      <formula>$O$20</formula>
    </cfRule>
    <cfRule type="cellIs" dxfId="3426" priority="99" stopIfTrue="1" operator="greaterThanOrEqual">
      <formula>$O$20</formula>
    </cfRule>
  </conditionalFormatting>
  <conditionalFormatting sqref="W25">
    <cfRule type="containsBlanks" priority="89" stopIfTrue="1">
      <formula>LEN(TRIM(W25))=0</formula>
    </cfRule>
    <cfRule type="cellIs" dxfId="3425" priority="90" stopIfTrue="1" operator="lessThanOrEqual">
      <formula>$O$25</formula>
    </cfRule>
    <cfRule type="cellIs" dxfId="3424" priority="91" stopIfTrue="1" operator="greaterThan">
      <formula>$O$25</formula>
    </cfRule>
  </conditionalFormatting>
  <conditionalFormatting sqref="W34">
    <cfRule type="cellIs" dxfId="3423" priority="66" operator="greaterThan">
      <formula>$O$34</formula>
    </cfRule>
    <cfRule type="cellIs" dxfId="3422" priority="67" operator="lessThanOrEqual">
      <formula>$O$34</formula>
    </cfRule>
  </conditionalFormatting>
  <conditionalFormatting sqref="W35">
    <cfRule type="cellIs" dxfId="3421" priority="65" stopIfTrue="1" operator="lessThanOrEqual">
      <formula>$O$35</formula>
    </cfRule>
  </conditionalFormatting>
  <conditionalFormatting sqref="W35">
    <cfRule type="cellIs" dxfId="3420" priority="64" stopIfTrue="1" operator="greaterThan">
      <formula>$O$35</formula>
    </cfRule>
  </conditionalFormatting>
  <conditionalFormatting sqref="W36">
    <cfRule type="cellIs" dxfId="3419" priority="63" stopIfTrue="1" operator="greaterThanOrEqual">
      <formula>$O$36</formula>
    </cfRule>
  </conditionalFormatting>
  <conditionalFormatting sqref="W36">
    <cfRule type="cellIs" dxfId="3418" priority="62" stopIfTrue="1" operator="lessThan">
      <formula>$O$36</formula>
    </cfRule>
  </conditionalFormatting>
  <conditionalFormatting sqref="W37">
    <cfRule type="containsBlanks" priority="59" stopIfTrue="1">
      <formula>LEN(TRIM(W37))=0</formula>
    </cfRule>
    <cfRule type="cellIs" dxfId="3417" priority="60" stopIfTrue="1" operator="greaterThanOrEqual">
      <formula>$O$37</formula>
    </cfRule>
    <cfRule type="cellIs" dxfId="3416" priority="61" stopIfTrue="1" operator="lessThan">
      <formula>$O$37</formula>
    </cfRule>
  </conditionalFormatting>
  <conditionalFormatting sqref="W38">
    <cfRule type="cellIs" dxfId="3415" priority="58" stopIfTrue="1" operator="greaterThanOrEqual">
      <formula>$O$38</formula>
    </cfRule>
  </conditionalFormatting>
  <conditionalFormatting sqref="W38">
    <cfRule type="cellIs" dxfId="3414" priority="57" stopIfTrue="1" operator="lessThan">
      <formula>$O$38</formula>
    </cfRule>
  </conditionalFormatting>
  <conditionalFormatting sqref="W40">
    <cfRule type="containsBlanks" priority="54" stopIfTrue="1">
      <formula>LEN(TRIM(W40))=0</formula>
    </cfRule>
    <cfRule type="cellIs" dxfId="3413" priority="55" stopIfTrue="1" operator="lessThanOrEqual">
      <formula>$O$40</formula>
    </cfRule>
    <cfRule type="cellIs" dxfId="3412" priority="56" stopIfTrue="1" operator="greaterThan">
      <formula>$O$40</formula>
    </cfRule>
  </conditionalFormatting>
  <conditionalFormatting sqref="W42">
    <cfRule type="containsBlanks" priority="48" stopIfTrue="1">
      <formula>LEN(TRIM(W42))=0</formula>
    </cfRule>
    <cfRule type="cellIs" dxfId="3411" priority="49" stopIfTrue="1" operator="lessThanOrEqual">
      <formula>$O$42</formula>
    </cfRule>
    <cfRule type="cellIs" dxfId="3410" priority="50" stopIfTrue="1" operator="greaterThan">
      <formula>$O$42</formula>
    </cfRule>
  </conditionalFormatting>
  <conditionalFormatting sqref="W43">
    <cfRule type="containsBlanks" priority="45" stopIfTrue="1">
      <formula>LEN(TRIM(W43))=0</formula>
    </cfRule>
    <cfRule type="cellIs" dxfId="3409" priority="46" stopIfTrue="1" operator="greaterThanOrEqual">
      <formula>$O$43</formula>
    </cfRule>
    <cfRule type="cellIs" dxfId="3408" priority="47" stopIfTrue="1" operator="lessThan">
      <formula>$O$43</formula>
    </cfRule>
  </conditionalFormatting>
  <conditionalFormatting sqref="W41">
    <cfRule type="containsBlanks" priority="51" stopIfTrue="1">
      <formula>LEN(TRIM(W41))=0</formula>
    </cfRule>
    <cfRule type="cellIs" dxfId="3407" priority="52" stopIfTrue="1" operator="lessThanOrEqual">
      <formula>$O$40</formula>
    </cfRule>
    <cfRule type="cellIs" dxfId="3406" priority="53" stopIfTrue="1" operator="greaterThan">
      <formula>$O$40</formula>
    </cfRule>
  </conditionalFormatting>
  <conditionalFormatting sqref="W39">
    <cfRule type="containsBlanks" priority="68" stopIfTrue="1">
      <formula>LEN(TRIM(W39))=0</formula>
    </cfRule>
    <cfRule type="cellIs" dxfId="3405" priority="69" stopIfTrue="1" operator="greaterThan">
      <formula>$O$39</formula>
    </cfRule>
    <cfRule type="cellIs" dxfId="3404" priority="70" stopIfTrue="1" operator="lessThanOrEqual">
      <formula>$O$39</formula>
    </cfRule>
  </conditionalFormatting>
  <conditionalFormatting sqref="W47">
    <cfRule type="containsBlanks" priority="36" stopIfTrue="1">
      <formula>LEN(TRIM(W47))=0</formula>
    </cfRule>
    <cfRule type="cellIs" dxfId="3403" priority="41" stopIfTrue="1" operator="greaterThanOrEqual">
      <formula>$O$47</formula>
    </cfRule>
    <cfRule type="cellIs" dxfId="3402" priority="42" stopIfTrue="1" operator="lessThan">
      <formula>$O$47</formula>
    </cfRule>
  </conditionalFormatting>
  <conditionalFormatting sqref="W46">
    <cfRule type="containsBlanks" priority="37" stopIfTrue="1">
      <formula>LEN(TRIM(W46))=0</formula>
    </cfRule>
    <cfRule type="cellIs" dxfId="3401" priority="43" stopIfTrue="1" operator="greaterThan">
      <formula>$O$46</formula>
    </cfRule>
    <cfRule type="cellIs" dxfId="3400" priority="44" stopIfTrue="1" operator="lessThanOrEqual">
      <formula>$O$46</formula>
    </cfRule>
  </conditionalFormatting>
  <conditionalFormatting sqref="W45">
    <cfRule type="containsBlanks" priority="38" stopIfTrue="1">
      <formula>LEN(TRIM(W45))=0</formula>
    </cfRule>
    <cfRule type="cellIs" dxfId="3399" priority="39" stopIfTrue="1" operator="greaterThanOrEqual">
      <formula>$O$45</formula>
    </cfRule>
    <cfRule type="cellIs" dxfId="3398" priority="40" stopIfTrue="1" operator="lessThan">
      <formula>$O$45</formula>
    </cfRule>
  </conditionalFormatting>
  <conditionalFormatting sqref="W30">
    <cfRule type="containsBlanks" priority="27" stopIfTrue="1">
      <formula>LEN(TRIM(W30))=0</formula>
    </cfRule>
    <cfRule type="cellIs" dxfId="3397" priority="32" stopIfTrue="1" operator="greaterThanOrEqual">
      <formula>$O$30</formula>
    </cfRule>
    <cfRule type="cellIs" dxfId="3396" priority="33" stopIfTrue="1" operator="lessThan">
      <formula>$O$30</formula>
    </cfRule>
  </conditionalFormatting>
  <conditionalFormatting sqref="W29">
    <cfRule type="containsBlanks" priority="28" stopIfTrue="1">
      <formula>LEN(TRIM(W29))=0</formula>
    </cfRule>
    <cfRule type="cellIs" dxfId="3395" priority="30" stopIfTrue="1" operator="greaterThanOrEqual">
      <formula>$O$29</formula>
    </cfRule>
    <cfRule type="cellIs" dxfId="3394" priority="31" stopIfTrue="1" operator="lessThan">
      <formula>$O$29</formula>
    </cfRule>
  </conditionalFormatting>
  <conditionalFormatting sqref="W27">
    <cfRule type="containsBlanks" priority="29" stopIfTrue="1">
      <formula>LEN(TRIM(W27))=0</formula>
    </cfRule>
    <cfRule type="cellIs" dxfId="3393" priority="34" stopIfTrue="1" operator="greaterThanOrEqual">
      <formula>$O$27</formula>
    </cfRule>
    <cfRule type="cellIs" dxfId="3392" priority="35" stopIfTrue="1" operator="lessThan">
      <formula>$O$27</formula>
    </cfRule>
  </conditionalFormatting>
  <conditionalFormatting sqref="W32">
    <cfRule type="containsBlanks" priority="24" stopIfTrue="1">
      <formula>LEN(TRIM(W32))=0</formula>
    </cfRule>
    <cfRule type="cellIs" dxfId="3391" priority="25" stopIfTrue="1" operator="greaterThanOrEqual">
      <formula>$O$32</formula>
    </cfRule>
    <cfRule type="cellIs" dxfId="3390" priority="26" stopIfTrue="1" operator="lessThan">
      <formula>$O$32</formula>
    </cfRule>
  </conditionalFormatting>
  <conditionalFormatting sqref="W28">
    <cfRule type="containsBlanks" priority="21" stopIfTrue="1">
      <formula>LEN(TRIM(W28))=0</formula>
    </cfRule>
    <cfRule type="cellIs" dxfId="3389" priority="22" stopIfTrue="1" operator="greaterThanOrEqual">
      <formula>$O$28</formula>
    </cfRule>
    <cfRule type="cellIs" dxfId="3388" priority="23" stopIfTrue="1" operator="lessThan">
      <formula>$O$28</formula>
    </cfRule>
  </conditionalFormatting>
  <conditionalFormatting sqref="W31">
    <cfRule type="containsBlanks" priority="18" stopIfTrue="1">
      <formula>LEN(TRIM(W31))=0</formula>
    </cfRule>
    <cfRule type="cellIs" dxfId="3387" priority="19" stopIfTrue="1" operator="greaterThanOrEqual">
      <formula>$O$31</formula>
    </cfRule>
    <cfRule type="cellIs" dxfId="3386" priority="20" stopIfTrue="1" operator="lessThan">
      <formula>$O$31</formula>
    </cfRule>
  </conditionalFormatting>
  <conditionalFormatting sqref="W49">
    <cfRule type="cellIs" dxfId="3385" priority="16" operator="lessThan">
      <formula>$O$49</formula>
    </cfRule>
    <cfRule type="cellIs" dxfId="3384" priority="17" operator="greaterThanOrEqual">
      <formula>$O$49</formula>
    </cfRule>
  </conditionalFormatting>
  <conditionalFormatting sqref="W50">
    <cfRule type="cellIs" dxfId="3383" priority="14" operator="lessThan">
      <formula>$O$50</formula>
    </cfRule>
    <cfRule type="cellIs" dxfId="3382" priority="15" operator="greaterThanOrEqual">
      <formula>$O$50</formula>
    </cfRule>
  </conditionalFormatting>
  <conditionalFormatting sqref="W53">
    <cfRule type="cellIs" dxfId="3381" priority="12" stopIfTrue="1" operator="greaterThan">
      <formula>$O$53</formula>
    </cfRule>
    <cfRule type="cellIs" dxfId="3380" priority="13" stopIfTrue="1" operator="lessThanOrEqual">
      <formula>$O$53</formula>
    </cfRule>
  </conditionalFormatting>
  <conditionalFormatting sqref="W54">
    <cfRule type="cellIs" dxfId="3379" priority="10" stopIfTrue="1" operator="lessThan">
      <formula>$O$54</formula>
    </cfRule>
    <cfRule type="cellIs" dxfId="3378" priority="11" stopIfTrue="1" operator="greaterThanOrEqual">
      <formula>$O$54</formula>
    </cfRule>
  </conditionalFormatting>
  <conditionalFormatting sqref="W55">
    <cfRule type="cellIs" dxfId="3377" priority="8" stopIfTrue="1" operator="lessThan">
      <formula>$O$55</formula>
    </cfRule>
    <cfRule type="cellIs" dxfId="3376" priority="9" stopIfTrue="1" operator="greaterThanOrEqual">
      <formula>$O$55</formula>
    </cfRule>
  </conditionalFormatting>
  <conditionalFormatting sqref="W51">
    <cfRule type="cellIs" dxfId="3375" priority="6" operator="lessThan">
      <formula>$O$51</formula>
    </cfRule>
    <cfRule type="cellIs" dxfId="3374" priority="7" operator="greaterThanOrEqual">
      <formula>$O$51</formula>
    </cfRule>
  </conditionalFormatting>
  <conditionalFormatting sqref="W52">
    <cfRule type="cellIs" dxfId="3373" priority="4" operator="lessThan">
      <formula>$O$52</formula>
    </cfRule>
    <cfRule type="cellIs" dxfId="3372" priority="5" operator="greaterThanOrEqual">
      <formula>$O$52</formula>
    </cfRule>
  </conditionalFormatting>
  <conditionalFormatting sqref="R9:W9">
    <cfRule type="containsBlanks" priority="1" stopIfTrue="1">
      <formula>LEN(TRIM(R9))=0</formula>
    </cfRule>
    <cfRule type="cellIs" dxfId="3371" priority="2" stopIfTrue="1" operator="greaterThanOrEqual">
      <formula>$B$9</formula>
    </cfRule>
    <cfRule type="cellIs" dxfId="3370" priority="3" stopIfTrue="1" operator="lessThan">
      <formula>$B$9</formula>
    </cfRule>
  </conditionalFormatting>
  <dataValidations disablePrompts="1" count="14">
    <dataValidation type="list" errorStyle="information" allowBlank="1" showInputMessage="1" showErrorMessage="1" error="Enter Leading or Lagging" prompt="Leading or Lagging" sqref="D65542:D65591 JA65542:JA65591 SW65542:SW65591 ACS65542:ACS65591 AMO65542:AMO65591 AWK65542:AWK65591 BGG65542:BGG65591 BQC65542:BQC65591 BZY65542:BZY65591 CJU65542:CJU65591 CTQ65542:CTQ65591 DDM65542:DDM65591 DNI65542:DNI65591 DXE65542:DXE65591 EHA65542:EHA65591 EQW65542:EQW65591 FAS65542:FAS65591 FKO65542:FKO65591 FUK65542:FUK65591 GEG65542:GEG65591 GOC65542:GOC65591 GXY65542:GXY65591 HHU65542:HHU65591 HRQ65542:HRQ65591 IBM65542:IBM65591 ILI65542:ILI65591 IVE65542:IVE65591 JFA65542:JFA65591 JOW65542:JOW65591 JYS65542:JYS65591 KIO65542:KIO65591 KSK65542:KSK65591 LCG65542:LCG65591 LMC65542:LMC65591 LVY65542:LVY65591 MFU65542:MFU65591 MPQ65542:MPQ65591 MZM65542:MZM65591 NJI65542:NJI65591 NTE65542:NTE65591 ODA65542:ODA65591 OMW65542:OMW65591 OWS65542:OWS65591 PGO65542:PGO65591 PQK65542:PQK65591 QAG65542:QAG65591 QKC65542:QKC65591 QTY65542:QTY65591 RDU65542:RDU65591 RNQ65542:RNQ65591 RXM65542:RXM65591 SHI65542:SHI65591 SRE65542:SRE65591 TBA65542:TBA65591 TKW65542:TKW65591 TUS65542:TUS65591 UEO65542:UEO65591 UOK65542:UOK65591 UYG65542:UYG65591 VIC65542:VIC65591 VRY65542:VRY65591 WBU65542:WBU65591 WLQ65542:WLQ65591 WVM65542:WVM65591 D131078:D131127 JA131078:JA131127 SW131078:SW131127 ACS131078:ACS131127 AMO131078:AMO131127 AWK131078:AWK131127 BGG131078:BGG131127 BQC131078:BQC131127 BZY131078:BZY131127 CJU131078:CJU131127 CTQ131078:CTQ131127 DDM131078:DDM131127 DNI131078:DNI131127 DXE131078:DXE131127 EHA131078:EHA131127 EQW131078:EQW131127 FAS131078:FAS131127 FKO131078:FKO131127 FUK131078:FUK131127 GEG131078:GEG131127 GOC131078:GOC131127 GXY131078:GXY131127 HHU131078:HHU131127 HRQ131078:HRQ131127 IBM131078:IBM131127 ILI131078:ILI131127 IVE131078:IVE131127 JFA131078:JFA131127 JOW131078:JOW131127 JYS131078:JYS131127 KIO131078:KIO131127 KSK131078:KSK131127 LCG131078:LCG131127 LMC131078:LMC131127 LVY131078:LVY131127 MFU131078:MFU131127 MPQ131078:MPQ131127 MZM131078:MZM131127 NJI131078:NJI131127 NTE131078:NTE131127 ODA131078:ODA131127 OMW131078:OMW131127 OWS131078:OWS131127 PGO131078:PGO131127 PQK131078:PQK131127 QAG131078:QAG131127 QKC131078:QKC131127 QTY131078:QTY131127 RDU131078:RDU131127 RNQ131078:RNQ131127 RXM131078:RXM131127 SHI131078:SHI131127 SRE131078:SRE131127 TBA131078:TBA131127 TKW131078:TKW131127 TUS131078:TUS131127 UEO131078:UEO131127 UOK131078:UOK131127 UYG131078:UYG131127 VIC131078:VIC131127 VRY131078:VRY131127 WBU131078:WBU131127 WLQ131078:WLQ131127 WVM131078:WVM131127 D196614:D196663 JA196614:JA196663 SW196614:SW196663 ACS196614:ACS196663 AMO196614:AMO196663 AWK196614:AWK196663 BGG196614:BGG196663 BQC196614:BQC196663 BZY196614:BZY196663 CJU196614:CJU196663 CTQ196614:CTQ196663 DDM196614:DDM196663 DNI196614:DNI196663 DXE196614:DXE196663 EHA196614:EHA196663 EQW196614:EQW196663 FAS196614:FAS196663 FKO196614:FKO196663 FUK196614:FUK196663 GEG196614:GEG196663 GOC196614:GOC196663 GXY196614:GXY196663 HHU196614:HHU196663 HRQ196614:HRQ196663 IBM196614:IBM196663 ILI196614:ILI196663 IVE196614:IVE196663 JFA196614:JFA196663 JOW196614:JOW196663 JYS196614:JYS196663 KIO196614:KIO196663 KSK196614:KSK196663 LCG196614:LCG196663 LMC196614:LMC196663 LVY196614:LVY196663 MFU196614:MFU196663 MPQ196614:MPQ196663 MZM196614:MZM196663 NJI196614:NJI196663 NTE196614:NTE196663 ODA196614:ODA196663 OMW196614:OMW196663 OWS196614:OWS196663 PGO196614:PGO196663 PQK196614:PQK196663 QAG196614:QAG196663 QKC196614:QKC196663 QTY196614:QTY196663 RDU196614:RDU196663 RNQ196614:RNQ196663 RXM196614:RXM196663 SHI196614:SHI196663 SRE196614:SRE196663 TBA196614:TBA196663 TKW196614:TKW196663 TUS196614:TUS196663 UEO196614:UEO196663 UOK196614:UOK196663 UYG196614:UYG196663 VIC196614:VIC196663 VRY196614:VRY196663 WBU196614:WBU196663 WLQ196614:WLQ196663 WVM196614:WVM196663 D262150:D262199 JA262150:JA262199 SW262150:SW262199 ACS262150:ACS262199 AMO262150:AMO262199 AWK262150:AWK262199 BGG262150:BGG262199 BQC262150:BQC262199 BZY262150:BZY262199 CJU262150:CJU262199 CTQ262150:CTQ262199 DDM262150:DDM262199 DNI262150:DNI262199 DXE262150:DXE262199 EHA262150:EHA262199 EQW262150:EQW262199 FAS262150:FAS262199 FKO262150:FKO262199 FUK262150:FUK262199 GEG262150:GEG262199 GOC262150:GOC262199 GXY262150:GXY262199 HHU262150:HHU262199 HRQ262150:HRQ262199 IBM262150:IBM262199 ILI262150:ILI262199 IVE262150:IVE262199 JFA262150:JFA262199 JOW262150:JOW262199 JYS262150:JYS262199 KIO262150:KIO262199 KSK262150:KSK262199 LCG262150:LCG262199 LMC262150:LMC262199 LVY262150:LVY262199 MFU262150:MFU262199 MPQ262150:MPQ262199 MZM262150:MZM262199 NJI262150:NJI262199 NTE262150:NTE262199 ODA262150:ODA262199 OMW262150:OMW262199 OWS262150:OWS262199 PGO262150:PGO262199 PQK262150:PQK262199 QAG262150:QAG262199 QKC262150:QKC262199 QTY262150:QTY262199 RDU262150:RDU262199 RNQ262150:RNQ262199 RXM262150:RXM262199 SHI262150:SHI262199 SRE262150:SRE262199 TBA262150:TBA262199 TKW262150:TKW262199 TUS262150:TUS262199 UEO262150:UEO262199 UOK262150:UOK262199 UYG262150:UYG262199 VIC262150:VIC262199 VRY262150:VRY262199 WBU262150:WBU262199 WLQ262150:WLQ262199 WVM262150:WVM262199 D327686:D327735 JA327686:JA327735 SW327686:SW327735 ACS327686:ACS327735 AMO327686:AMO327735 AWK327686:AWK327735 BGG327686:BGG327735 BQC327686:BQC327735 BZY327686:BZY327735 CJU327686:CJU327735 CTQ327686:CTQ327735 DDM327686:DDM327735 DNI327686:DNI327735 DXE327686:DXE327735 EHA327686:EHA327735 EQW327686:EQW327735 FAS327686:FAS327735 FKO327686:FKO327735 FUK327686:FUK327735 GEG327686:GEG327735 GOC327686:GOC327735 GXY327686:GXY327735 HHU327686:HHU327735 HRQ327686:HRQ327735 IBM327686:IBM327735 ILI327686:ILI327735 IVE327686:IVE327735 JFA327686:JFA327735 JOW327686:JOW327735 JYS327686:JYS327735 KIO327686:KIO327735 KSK327686:KSK327735 LCG327686:LCG327735 LMC327686:LMC327735 LVY327686:LVY327735 MFU327686:MFU327735 MPQ327686:MPQ327735 MZM327686:MZM327735 NJI327686:NJI327735 NTE327686:NTE327735 ODA327686:ODA327735 OMW327686:OMW327735 OWS327686:OWS327735 PGO327686:PGO327735 PQK327686:PQK327735 QAG327686:QAG327735 QKC327686:QKC327735 QTY327686:QTY327735 RDU327686:RDU327735 RNQ327686:RNQ327735 RXM327686:RXM327735 SHI327686:SHI327735 SRE327686:SRE327735 TBA327686:TBA327735 TKW327686:TKW327735 TUS327686:TUS327735 UEO327686:UEO327735 UOK327686:UOK327735 UYG327686:UYG327735 VIC327686:VIC327735 VRY327686:VRY327735 WBU327686:WBU327735 WLQ327686:WLQ327735 WVM327686:WVM327735 D393222:D393271 JA393222:JA393271 SW393222:SW393271 ACS393222:ACS393271 AMO393222:AMO393271 AWK393222:AWK393271 BGG393222:BGG393271 BQC393222:BQC393271 BZY393222:BZY393271 CJU393222:CJU393271 CTQ393222:CTQ393271 DDM393222:DDM393271 DNI393222:DNI393271 DXE393222:DXE393271 EHA393222:EHA393271 EQW393222:EQW393271 FAS393222:FAS393271 FKO393222:FKO393271 FUK393222:FUK393271 GEG393222:GEG393271 GOC393222:GOC393271 GXY393222:GXY393271 HHU393222:HHU393271 HRQ393222:HRQ393271 IBM393222:IBM393271 ILI393222:ILI393271 IVE393222:IVE393271 JFA393222:JFA393271 JOW393222:JOW393271 JYS393222:JYS393271 KIO393222:KIO393271 KSK393222:KSK393271 LCG393222:LCG393271 LMC393222:LMC393271 LVY393222:LVY393271 MFU393222:MFU393271 MPQ393222:MPQ393271 MZM393222:MZM393271 NJI393222:NJI393271 NTE393222:NTE393271 ODA393222:ODA393271 OMW393222:OMW393271 OWS393222:OWS393271 PGO393222:PGO393271 PQK393222:PQK393271 QAG393222:QAG393271 QKC393222:QKC393271 QTY393222:QTY393271 RDU393222:RDU393271 RNQ393222:RNQ393271 RXM393222:RXM393271 SHI393222:SHI393271 SRE393222:SRE393271 TBA393222:TBA393271 TKW393222:TKW393271 TUS393222:TUS393271 UEO393222:UEO393271 UOK393222:UOK393271 UYG393222:UYG393271 VIC393222:VIC393271 VRY393222:VRY393271 WBU393222:WBU393271 WLQ393222:WLQ393271 WVM393222:WVM393271 D458758:D458807 JA458758:JA458807 SW458758:SW458807 ACS458758:ACS458807 AMO458758:AMO458807 AWK458758:AWK458807 BGG458758:BGG458807 BQC458758:BQC458807 BZY458758:BZY458807 CJU458758:CJU458807 CTQ458758:CTQ458807 DDM458758:DDM458807 DNI458758:DNI458807 DXE458758:DXE458807 EHA458758:EHA458807 EQW458758:EQW458807 FAS458758:FAS458807 FKO458758:FKO458807 FUK458758:FUK458807 GEG458758:GEG458807 GOC458758:GOC458807 GXY458758:GXY458807 HHU458758:HHU458807 HRQ458758:HRQ458807 IBM458758:IBM458807 ILI458758:ILI458807 IVE458758:IVE458807 JFA458758:JFA458807 JOW458758:JOW458807 JYS458758:JYS458807 KIO458758:KIO458807 KSK458758:KSK458807 LCG458758:LCG458807 LMC458758:LMC458807 LVY458758:LVY458807 MFU458758:MFU458807 MPQ458758:MPQ458807 MZM458758:MZM458807 NJI458758:NJI458807 NTE458758:NTE458807 ODA458758:ODA458807 OMW458758:OMW458807 OWS458758:OWS458807 PGO458758:PGO458807 PQK458758:PQK458807 QAG458758:QAG458807 QKC458758:QKC458807 QTY458758:QTY458807 RDU458758:RDU458807 RNQ458758:RNQ458807 RXM458758:RXM458807 SHI458758:SHI458807 SRE458758:SRE458807 TBA458758:TBA458807 TKW458758:TKW458807 TUS458758:TUS458807 UEO458758:UEO458807 UOK458758:UOK458807 UYG458758:UYG458807 VIC458758:VIC458807 VRY458758:VRY458807 WBU458758:WBU458807 WLQ458758:WLQ458807 WVM458758:WVM458807 D524294:D524343 JA524294:JA524343 SW524294:SW524343 ACS524294:ACS524343 AMO524294:AMO524343 AWK524294:AWK524343 BGG524294:BGG524343 BQC524294:BQC524343 BZY524294:BZY524343 CJU524294:CJU524343 CTQ524294:CTQ524343 DDM524294:DDM524343 DNI524294:DNI524343 DXE524294:DXE524343 EHA524294:EHA524343 EQW524294:EQW524343 FAS524294:FAS524343 FKO524294:FKO524343 FUK524294:FUK524343 GEG524294:GEG524343 GOC524294:GOC524343 GXY524294:GXY524343 HHU524294:HHU524343 HRQ524294:HRQ524343 IBM524294:IBM524343 ILI524294:ILI524343 IVE524294:IVE524343 JFA524294:JFA524343 JOW524294:JOW524343 JYS524294:JYS524343 KIO524294:KIO524343 KSK524294:KSK524343 LCG524294:LCG524343 LMC524294:LMC524343 LVY524294:LVY524343 MFU524294:MFU524343 MPQ524294:MPQ524343 MZM524294:MZM524343 NJI524294:NJI524343 NTE524294:NTE524343 ODA524294:ODA524343 OMW524294:OMW524343 OWS524294:OWS524343 PGO524294:PGO524343 PQK524294:PQK524343 QAG524294:QAG524343 QKC524294:QKC524343 QTY524294:QTY524343 RDU524294:RDU524343 RNQ524294:RNQ524343 RXM524294:RXM524343 SHI524294:SHI524343 SRE524294:SRE524343 TBA524294:TBA524343 TKW524294:TKW524343 TUS524294:TUS524343 UEO524294:UEO524343 UOK524294:UOK524343 UYG524294:UYG524343 VIC524294:VIC524343 VRY524294:VRY524343 WBU524294:WBU524343 WLQ524294:WLQ524343 WVM524294:WVM524343 D589830:D589879 JA589830:JA589879 SW589830:SW589879 ACS589830:ACS589879 AMO589830:AMO589879 AWK589830:AWK589879 BGG589830:BGG589879 BQC589830:BQC589879 BZY589830:BZY589879 CJU589830:CJU589879 CTQ589830:CTQ589879 DDM589830:DDM589879 DNI589830:DNI589879 DXE589830:DXE589879 EHA589830:EHA589879 EQW589830:EQW589879 FAS589830:FAS589879 FKO589830:FKO589879 FUK589830:FUK589879 GEG589830:GEG589879 GOC589830:GOC589879 GXY589830:GXY589879 HHU589830:HHU589879 HRQ589830:HRQ589879 IBM589830:IBM589879 ILI589830:ILI589879 IVE589830:IVE589879 JFA589830:JFA589879 JOW589830:JOW589879 JYS589830:JYS589879 KIO589830:KIO589879 KSK589830:KSK589879 LCG589830:LCG589879 LMC589830:LMC589879 LVY589830:LVY589879 MFU589830:MFU589879 MPQ589830:MPQ589879 MZM589830:MZM589879 NJI589830:NJI589879 NTE589830:NTE589879 ODA589830:ODA589879 OMW589830:OMW589879 OWS589830:OWS589879 PGO589830:PGO589879 PQK589830:PQK589879 QAG589830:QAG589879 QKC589830:QKC589879 QTY589830:QTY589879 RDU589830:RDU589879 RNQ589830:RNQ589879 RXM589830:RXM589879 SHI589830:SHI589879 SRE589830:SRE589879 TBA589830:TBA589879 TKW589830:TKW589879 TUS589830:TUS589879 UEO589830:UEO589879 UOK589830:UOK589879 UYG589830:UYG589879 VIC589830:VIC589879 VRY589830:VRY589879 WBU589830:WBU589879 WLQ589830:WLQ589879 WVM589830:WVM589879 D655366:D655415 JA655366:JA655415 SW655366:SW655415 ACS655366:ACS655415 AMO655366:AMO655415 AWK655366:AWK655415 BGG655366:BGG655415 BQC655366:BQC655415 BZY655366:BZY655415 CJU655366:CJU655415 CTQ655366:CTQ655415 DDM655366:DDM655415 DNI655366:DNI655415 DXE655366:DXE655415 EHA655366:EHA655415 EQW655366:EQW655415 FAS655366:FAS655415 FKO655366:FKO655415 FUK655366:FUK655415 GEG655366:GEG655415 GOC655366:GOC655415 GXY655366:GXY655415 HHU655366:HHU655415 HRQ655366:HRQ655415 IBM655366:IBM655415 ILI655366:ILI655415 IVE655366:IVE655415 JFA655366:JFA655415 JOW655366:JOW655415 JYS655366:JYS655415 KIO655366:KIO655415 KSK655366:KSK655415 LCG655366:LCG655415 LMC655366:LMC655415 LVY655366:LVY655415 MFU655366:MFU655415 MPQ655366:MPQ655415 MZM655366:MZM655415 NJI655366:NJI655415 NTE655366:NTE655415 ODA655366:ODA655415 OMW655366:OMW655415 OWS655366:OWS655415 PGO655366:PGO655415 PQK655366:PQK655415 QAG655366:QAG655415 QKC655366:QKC655415 QTY655366:QTY655415 RDU655366:RDU655415 RNQ655366:RNQ655415 RXM655366:RXM655415 SHI655366:SHI655415 SRE655366:SRE655415 TBA655366:TBA655415 TKW655366:TKW655415 TUS655366:TUS655415 UEO655366:UEO655415 UOK655366:UOK655415 UYG655366:UYG655415 VIC655366:VIC655415 VRY655366:VRY655415 WBU655366:WBU655415 WLQ655366:WLQ655415 WVM655366:WVM655415 D720902:D720951 JA720902:JA720951 SW720902:SW720951 ACS720902:ACS720951 AMO720902:AMO720951 AWK720902:AWK720951 BGG720902:BGG720951 BQC720902:BQC720951 BZY720902:BZY720951 CJU720902:CJU720951 CTQ720902:CTQ720951 DDM720902:DDM720951 DNI720902:DNI720951 DXE720902:DXE720951 EHA720902:EHA720951 EQW720902:EQW720951 FAS720902:FAS720951 FKO720902:FKO720951 FUK720902:FUK720951 GEG720902:GEG720951 GOC720902:GOC720951 GXY720902:GXY720951 HHU720902:HHU720951 HRQ720902:HRQ720951 IBM720902:IBM720951 ILI720902:ILI720951 IVE720902:IVE720951 JFA720902:JFA720951 JOW720902:JOW720951 JYS720902:JYS720951 KIO720902:KIO720951 KSK720902:KSK720951 LCG720902:LCG720951 LMC720902:LMC720951 LVY720902:LVY720951 MFU720902:MFU720951 MPQ720902:MPQ720951 MZM720902:MZM720951 NJI720902:NJI720951 NTE720902:NTE720951 ODA720902:ODA720951 OMW720902:OMW720951 OWS720902:OWS720951 PGO720902:PGO720951 PQK720902:PQK720951 QAG720902:QAG720951 QKC720902:QKC720951 QTY720902:QTY720951 RDU720902:RDU720951 RNQ720902:RNQ720951 RXM720902:RXM720951 SHI720902:SHI720951 SRE720902:SRE720951 TBA720902:TBA720951 TKW720902:TKW720951 TUS720902:TUS720951 UEO720902:UEO720951 UOK720902:UOK720951 UYG720902:UYG720951 VIC720902:VIC720951 VRY720902:VRY720951 WBU720902:WBU720951 WLQ720902:WLQ720951 WVM720902:WVM720951 D786438:D786487 JA786438:JA786487 SW786438:SW786487 ACS786438:ACS786487 AMO786438:AMO786487 AWK786438:AWK786487 BGG786438:BGG786487 BQC786438:BQC786487 BZY786438:BZY786487 CJU786438:CJU786487 CTQ786438:CTQ786487 DDM786438:DDM786487 DNI786438:DNI786487 DXE786438:DXE786487 EHA786438:EHA786487 EQW786438:EQW786487 FAS786438:FAS786487 FKO786438:FKO786487 FUK786438:FUK786487 GEG786438:GEG786487 GOC786438:GOC786487 GXY786438:GXY786487 HHU786438:HHU786487 HRQ786438:HRQ786487 IBM786438:IBM786487 ILI786438:ILI786487 IVE786438:IVE786487 JFA786438:JFA786487 JOW786438:JOW786487 JYS786438:JYS786487 KIO786438:KIO786487 KSK786438:KSK786487 LCG786438:LCG786487 LMC786438:LMC786487 LVY786438:LVY786487 MFU786438:MFU786487 MPQ786438:MPQ786487 MZM786438:MZM786487 NJI786438:NJI786487 NTE786438:NTE786487 ODA786438:ODA786487 OMW786438:OMW786487 OWS786438:OWS786487 PGO786438:PGO786487 PQK786438:PQK786487 QAG786438:QAG786487 QKC786438:QKC786487 QTY786438:QTY786487 RDU786438:RDU786487 RNQ786438:RNQ786487 RXM786438:RXM786487 SHI786438:SHI786487 SRE786438:SRE786487 TBA786438:TBA786487 TKW786438:TKW786487 TUS786438:TUS786487 UEO786438:UEO786487 UOK786438:UOK786487 UYG786438:UYG786487 VIC786438:VIC786487 VRY786438:VRY786487 WBU786438:WBU786487 WLQ786438:WLQ786487 WVM786438:WVM786487 D851974:D852023 JA851974:JA852023 SW851974:SW852023 ACS851974:ACS852023 AMO851974:AMO852023 AWK851974:AWK852023 BGG851974:BGG852023 BQC851974:BQC852023 BZY851974:BZY852023 CJU851974:CJU852023 CTQ851974:CTQ852023 DDM851974:DDM852023 DNI851974:DNI852023 DXE851974:DXE852023 EHA851974:EHA852023 EQW851974:EQW852023 FAS851974:FAS852023 FKO851974:FKO852023 FUK851974:FUK852023 GEG851974:GEG852023 GOC851974:GOC852023 GXY851974:GXY852023 HHU851974:HHU852023 HRQ851974:HRQ852023 IBM851974:IBM852023 ILI851974:ILI852023 IVE851974:IVE852023 JFA851974:JFA852023 JOW851974:JOW852023 JYS851974:JYS852023 KIO851974:KIO852023 KSK851974:KSK852023 LCG851974:LCG852023 LMC851974:LMC852023 LVY851974:LVY852023 MFU851974:MFU852023 MPQ851974:MPQ852023 MZM851974:MZM852023 NJI851974:NJI852023 NTE851974:NTE852023 ODA851974:ODA852023 OMW851974:OMW852023 OWS851974:OWS852023 PGO851974:PGO852023 PQK851974:PQK852023 QAG851974:QAG852023 QKC851974:QKC852023 QTY851974:QTY852023 RDU851974:RDU852023 RNQ851974:RNQ852023 RXM851974:RXM852023 SHI851974:SHI852023 SRE851974:SRE852023 TBA851974:TBA852023 TKW851974:TKW852023 TUS851974:TUS852023 UEO851974:UEO852023 UOK851974:UOK852023 UYG851974:UYG852023 VIC851974:VIC852023 VRY851974:VRY852023 WBU851974:WBU852023 WLQ851974:WLQ852023 WVM851974:WVM852023 D917510:D917559 JA917510:JA917559 SW917510:SW917559 ACS917510:ACS917559 AMO917510:AMO917559 AWK917510:AWK917559 BGG917510:BGG917559 BQC917510:BQC917559 BZY917510:BZY917559 CJU917510:CJU917559 CTQ917510:CTQ917559 DDM917510:DDM917559 DNI917510:DNI917559 DXE917510:DXE917559 EHA917510:EHA917559 EQW917510:EQW917559 FAS917510:FAS917559 FKO917510:FKO917559 FUK917510:FUK917559 GEG917510:GEG917559 GOC917510:GOC917559 GXY917510:GXY917559 HHU917510:HHU917559 HRQ917510:HRQ917559 IBM917510:IBM917559 ILI917510:ILI917559 IVE917510:IVE917559 JFA917510:JFA917559 JOW917510:JOW917559 JYS917510:JYS917559 KIO917510:KIO917559 KSK917510:KSK917559 LCG917510:LCG917559 LMC917510:LMC917559 LVY917510:LVY917559 MFU917510:MFU917559 MPQ917510:MPQ917559 MZM917510:MZM917559 NJI917510:NJI917559 NTE917510:NTE917559 ODA917510:ODA917559 OMW917510:OMW917559 OWS917510:OWS917559 PGO917510:PGO917559 PQK917510:PQK917559 QAG917510:QAG917559 QKC917510:QKC917559 QTY917510:QTY917559 RDU917510:RDU917559 RNQ917510:RNQ917559 RXM917510:RXM917559 SHI917510:SHI917559 SRE917510:SRE917559 TBA917510:TBA917559 TKW917510:TKW917559 TUS917510:TUS917559 UEO917510:UEO917559 UOK917510:UOK917559 UYG917510:UYG917559 VIC917510:VIC917559 VRY917510:VRY917559 WBU917510:WBU917559 WLQ917510:WLQ917559 WVM917510:WVM917559 D983046:D983095 JA983046:JA983095 SW983046:SW983095 ACS983046:ACS983095 AMO983046:AMO983095 AWK983046:AWK983095 BGG983046:BGG983095 BQC983046:BQC983095 BZY983046:BZY983095 CJU983046:CJU983095 CTQ983046:CTQ983095 DDM983046:DDM983095 DNI983046:DNI983095 DXE983046:DXE983095 EHA983046:EHA983095 EQW983046:EQW983095 FAS983046:FAS983095 FKO983046:FKO983095 FUK983046:FUK983095 GEG983046:GEG983095 GOC983046:GOC983095 GXY983046:GXY983095 HHU983046:HHU983095 HRQ983046:HRQ983095 IBM983046:IBM983095 ILI983046:ILI983095 IVE983046:IVE983095 JFA983046:JFA983095 JOW983046:JOW983095 JYS983046:JYS983095 KIO983046:KIO983095 KSK983046:KSK983095 LCG983046:LCG983095 LMC983046:LMC983095 LVY983046:LVY983095 MFU983046:MFU983095 MPQ983046:MPQ983095 MZM983046:MZM983095 NJI983046:NJI983095 NTE983046:NTE983095 ODA983046:ODA983095 OMW983046:OMW983095 OWS983046:OWS983095 PGO983046:PGO983095 PQK983046:PQK983095 QAG983046:QAG983095 QKC983046:QKC983095 QTY983046:QTY983095 RDU983046:RDU983095 RNQ983046:RNQ983095 RXM983046:RXM983095 SHI983046:SHI983095 SRE983046:SRE983095 TBA983046:TBA983095 TKW983046:TKW983095 TUS983046:TUS983095 UEO983046:UEO983095 UOK983046:UOK983095 UYG983046:UYG983095 VIC983046:VIC983095 VRY983046:VRY983095 WBU983046:WBU983095 WLQ983046:WLQ983095 WVM983046:WVM983095 D15:D39 D5:D10 JA15:JA39 JA5:JA10 SW15:SW39 SW5:SW10 ACS15:ACS39 ACS5:ACS10 AMO15:AMO39 AMO5:AMO10 AWK15:AWK39 AWK5:AWK10 BGG15:BGG39 BGG5:BGG10 BQC15:BQC39 BQC5:BQC10 BZY15:BZY39 BZY5:BZY10 CJU15:CJU39 CJU5:CJU10 CTQ15:CTQ39 CTQ5:CTQ10 DDM15:DDM39 DDM5:DDM10 DNI15:DNI39 DNI5:DNI10 DXE15:DXE39 DXE5:DXE10 EHA15:EHA39 EHA5:EHA10 EQW15:EQW39 EQW5:EQW10 FAS15:FAS39 FAS5:FAS10 FKO15:FKO39 FKO5:FKO10 FUK15:FUK39 FUK5:FUK10 GEG15:GEG39 GEG5:GEG10 GOC15:GOC39 GOC5:GOC10 GXY15:GXY39 GXY5:GXY10 HHU15:HHU39 HHU5:HHU10 HRQ15:HRQ39 HRQ5:HRQ10 IBM15:IBM39 IBM5:IBM10 ILI15:ILI39 ILI5:ILI10 IVE15:IVE39 IVE5:IVE10 JFA15:JFA39 JFA5:JFA10 JOW15:JOW39 JOW5:JOW10 JYS15:JYS39 JYS5:JYS10 KIO15:KIO39 KIO5:KIO10 KSK15:KSK39 KSK5:KSK10 LCG15:LCG39 LCG5:LCG10 LMC15:LMC39 LMC5:LMC10 LVY15:LVY39 LVY5:LVY10 MFU15:MFU39 MFU5:MFU10 MPQ15:MPQ39 MPQ5:MPQ10 MZM15:MZM39 MZM5:MZM10 NJI15:NJI39 NJI5:NJI10 NTE15:NTE39 NTE5:NTE10 ODA15:ODA39 ODA5:ODA10 OMW15:OMW39 OMW5:OMW10 OWS15:OWS39 OWS5:OWS10 PGO15:PGO39 PGO5:PGO10 PQK15:PQK39 PQK5:PQK10 QAG15:QAG39 QAG5:QAG10 QKC15:QKC39 QKC5:QKC10 QTY15:QTY39 QTY5:QTY10 RDU15:RDU39 RDU5:RDU10 RNQ15:RNQ39 RNQ5:RNQ10 RXM15:RXM39 RXM5:RXM10 SHI15:SHI39 SHI5:SHI10 SRE15:SRE39 SRE5:SRE10 TBA15:TBA39 TBA5:TBA10 TKW15:TKW39 TKW5:TKW10 TUS15:TUS39 TUS5:TUS10 UEO15:UEO39 UEO5:UEO10 UOK15:UOK39 UOK5:UOK10 UYG15:UYG39 UYG5:UYG10 VIC15:VIC39 VIC5:VIC10 VRY15:VRY39 VRY5:VRY10 WBU15:WBU39 WBU5:WBU10 WLQ15:WLQ39 WLQ5:WLQ10 WVM15:WVM39 WVM5:WVM10 D44:D45 JA44:JA45 SW44:SW45 ACS44:ACS45 AMO44:AMO45 AWK44:AWK45 BGG44:BGG45 BQC44:BQC45 BZY44:BZY45 CJU44:CJU45 CTQ44:CTQ45 DDM44:DDM45 DNI44:DNI45 DXE44:DXE45 EHA44:EHA45 EQW44:EQW45 FAS44:FAS45 FKO44:FKO45 FUK44:FUK45 GEG44:GEG45 GOC44:GOC45 GXY44:GXY45 HHU44:HHU45 HRQ44:HRQ45 IBM44:IBM45 ILI44:ILI45 IVE44:IVE45 JFA44:JFA45 JOW44:JOW45 JYS44:JYS45 KIO44:KIO45 KSK44:KSK45 LCG44:LCG45 LMC44:LMC45 LVY44:LVY45 MFU44:MFU45 MPQ44:MPQ45 MZM44:MZM45 NJI44:NJI45 NTE44:NTE45 ODA44:ODA45 OMW44:OMW45 OWS44:OWS45 PGO44:PGO45 PQK44:PQK45 QAG44:QAG45 QKC44:QKC45 QTY44:QTY45 RDU44:RDU45 RNQ44:RNQ45 RXM44:RXM45 SHI44:SHI45 SRE44:SRE45 TBA44:TBA45 TKW44:TKW45 TUS44:TUS45 UEO44:UEO45 UOK44:UOK45 UYG44:UYG45 VIC44:VIC45 VRY44:VRY45 WBU44:WBU45 WLQ44:WLQ45 WVM44:WVM45">
      <formula1>D7:D8</formula1>
    </dataValidation>
    <dataValidation type="list" errorStyle="information" allowBlank="1" showInputMessage="1" showErrorMessage="1" error="Enter Leading or Lagging" prompt="Leading or Lagging" sqref="WVM41:WVM42 WLQ41:WLQ42 WBU41:WBU42 VRY41:VRY42 VIC41:VIC42 UYG41:UYG42 UOK41:UOK42 UEO41:UEO42 TUS41:TUS42 TKW41:TKW42 TBA41:TBA42 SRE41:SRE42 SHI41:SHI42 RXM41:RXM42 RNQ41:RNQ42 RDU41:RDU42 QTY41:QTY42 QKC41:QKC42 QAG41:QAG42 PQK41:PQK42 PGO41:PGO42 OWS41:OWS42 OMW41:OMW42 ODA41:ODA42 NTE41:NTE42 NJI41:NJI42 MZM41:MZM42 MPQ41:MPQ42 MFU41:MFU42 LVY41:LVY42 LMC41:LMC42 LCG41:LCG42 KSK41:KSK42 KIO41:KIO42 JYS41:JYS42 JOW41:JOW42 JFA41:JFA42 IVE41:IVE42 ILI41:ILI42 IBM41:IBM42 HRQ41:HRQ42 HHU41:HHU42 GXY41:GXY42 GOC41:GOC42 GEG41:GEG42 FUK41:FUK42 FKO41:FKO42 FAS41:FAS42 EQW41:EQW42 EHA41:EHA42 DXE41:DXE42 DNI41:DNI42 DDM41:DDM42 CTQ41:CTQ42 CJU41:CJU42 BZY41:BZY42 BQC41:BQC42 BGG41:BGG42 AWK41:AWK42 AMO41:AMO42 ACS41:ACS42 SW41:SW42 JA41:JA42 D41:D42 D12:D14 JA12:JA14 SW12:SW14 ACS12:ACS14 AMO12:AMO14 AWK12:AWK14 BGG12:BGG14 BQC12:BQC14 BZY12:BZY14 CJU12:CJU14 CTQ12:CTQ14 DDM12:DDM14 DNI12:DNI14 DXE12:DXE14 EHA12:EHA14 EQW12:EQW14 FAS12:FAS14 FKO12:FKO14 FUK12:FUK14 GEG12:GEG14 GOC12:GOC14 GXY12:GXY14 HHU12:HHU14 HRQ12:HRQ14 IBM12:IBM14 ILI12:ILI14 IVE12:IVE14 JFA12:JFA14 JOW12:JOW14 JYS12:JYS14 KIO12:KIO14 KSK12:KSK14 LCG12:LCG14 LMC12:LMC14 LVY12:LVY14 MFU12:MFU14 MPQ12:MPQ14 MZM12:MZM14 NJI12:NJI14 NTE12:NTE14 ODA12:ODA14 OMW12:OMW14 OWS12:OWS14 PGO12:PGO14 PQK12:PQK14 QAG12:QAG14 QKC12:QKC14 QTY12:QTY14 RDU12:RDU14 RNQ12:RNQ14 RXM12:RXM14 SHI12:SHI14 SRE12:SRE14 TBA12:TBA14 TKW12:TKW14 TUS12:TUS14 UEO12:UEO14 UOK12:UOK14 UYG12:UYG14 VIC12:VIC14 VRY12:VRY14 WBU12:WBU14 WLQ12:WLQ14 WVM12:WVM14">
      <formula1>D15:D16</formula1>
    </dataValidation>
    <dataValidation type="list" errorStyle="information" allowBlank="1" showInputMessage="1" showErrorMessage="1" error="Enter Leading or Lagging" prompt="Leading or Lagging" sqref="WVM43 D43 JA43 SW43 ACS43 AMO43 AWK43 BGG43 BQC43 BZY43 CJU43 CTQ43 DDM43 DNI43 DXE43 EHA43 EQW43 FAS43 FKO43 FUK43 GEG43 GOC43 GXY43 HHU43 HRQ43 IBM43 ILI43 IVE43 JFA43 JOW43 JYS43 KIO43 KSK43 LCG43 LMC43 LVY43 MFU43 MPQ43 MZM43 NJI43 NTE43 ODA43 OMW43 OWS43 PGO43 PQK43 QAG43 QKC43 QTY43 RDU43 RNQ43 RXM43 SHI43 SRE43 TBA43 TKW43 TUS43 UEO43 UOK43 UYG43 VIC43 VRY43 WBU43 WLQ43">
      <formula1>D56:D57</formula1>
    </dataValidation>
    <dataValidation type="list" errorStyle="information" allowBlank="1" showInputMessage="1" showErrorMessage="1" error="Enter Leading or Lagging" prompt="Leading or Lagging" sqref="D40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D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formula1>D13:D15</formula1>
    </dataValidation>
    <dataValidation type="list" errorStyle="information" allowBlank="1" showInputMessage="1" showErrorMessage="1" error="Enter Leading or Lagging" prompt="Leading or Lagging" sqref="JA53 SW53 ACS53 AMO53 AWK53 BGG53 BQC53 BZY53 CJU53 CTQ53 DDM53 DNI53 DXE53 EHA53 EQW53 FAS53 FKO53 FUK53 GEG53 GOC53 GXY53 HHU53 HRQ53 IBM53 ILI53 IVE53 JFA53 JOW53 JYS53 KIO53 KSK53 LCG53 LMC53 LVY53 MFU53 MPQ53 MZM53 NJI53 NTE53 ODA53 OMW53 OWS53 PGO53 PQK53 QAG53 QKC53 QTY53 RDU53 RNQ53 RXM53 SHI53 SRE53 TBA53 TKW53 TUS53 UEO53 UOK53 UYG53 VIC53 VRY53 WBU53 WLQ53 WVM53">
      <formula1>JA54:JA54</formula1>
    </dataValidation>
    <dataValidation type="list" errorStyle="information" allowBlank="1" showInputMessage="1" showErrorMessage="1" error="Enter Leading or Lagging" prompt="Leading or Lagging" sqref="D53 WLQ49 WBU49 WBU51:WBU52 VRY49 VRY51:VRY52 VIC49 VIC51:VIC52 UYG49 UYG51:UYG52 UOK49 UOK51:UOK52 UEO49 UEO51:UEO52 TUS49 TUS51:TUS52 TKW49 TKW51:TKW52 TBA49 TBA51:TBA52 SRE49 SRE51:SRE52 SHI49 SHI51:SHI52 RXM49 RXM51:RXM52 RNQ49 RNQ51:RNQ52 RDU49 RDU51:RDU52 QTY49 QTY51:QTY52 QKC49 QKC51:QKC52 QAG49 QAG51:QAG52 PQK49 PQK51:PQK52 PGO49 PGO51:PGO52 OWS49 OWS51:OWS52 OMW49 OMW51:OMW52 ODA49 ODA51:ODA52 NTE49 NTE51:NTE52 NJI49 NJI51:NJI52 MZM49 MZM51:MZM52 MPQ49 MPQ51:MPQ52 MFU49 MFU51:MFU52 LVY49 LVY51:LVY52 LMC49 LMC51:LMC52 LCG49 LCG51:LCG52 KSK49 KSK51:KSK52 KIO49 KIO51:KIO52 JYS49 JYS51:JYS52 JOW49 JOW51:JOW52 JFA49 JFA51:JFA52 IVE49 IVE51:IVE52 ILI49 ILI51:ILI52 IBM49 IBM51:IBM52 HRQ49 HRQ51:HRQ52 HHU49 HHU51:HHU52 GXY49 GXY51:GXY52 GOC49 GOC51:GOC52 GEG49 GEG51:GEG52 FUK49 FUK51:FUK52 FKO49 FKO51:FKO52 FAS49 FAS51:FAS52 EQW49 EQW51:EQW52 EHA49 EHA51:EHA52 DXE49 DXE51:DXE52 DNI49 DNI51:DNI52 DDM49 DDM51:DDM52 CTQ49 CTQ51:CTQ52 CJU49 CJU51:CJU52 BZY49 BZY51:BZY52 BQC49 BQC51:BQC52 BGG49 BGG51:BGG52 AWK49 AWK51:AWK52 AMO49 AMO51:AMO52 ACS49 ACS51:ACS52 SW49 SW51:SW52 JA49 JA51:JA52 WVM49 WVM51:WVM52 WLQ51:WLQ52">
      <formula1>#REF!</formula1>
    </dataValidation>
    <dataValidation type="list" errorStyle="information" allowBlank="1" showInputMessage="1" showErrorMessage="1" error="Enter Leading or Lagging" prompt="Leading or Lagging" sqref="JA48 SW48 ACS48 AMO48 AWK48 BGG48 BQC48 BZY48 CJU48 CTQ48 DDM48 DNI48 DXE48 EHA48 EQW48 FAS48 FKO48 FUK48 GEG48 GOC48 GXY48 HHU48 HRQ48 IBM48 ILI48 IVE48 JFA48 JOW48 JYS48 KIO48 KSK48 LCG48 LMC48 LVY48 MFU48 MPQ48 MZM48 NJI48 NTE48 ODA48 OMW48 OWS48 PGO48 PQK48 QAG48 QKC48 QTY48 RDU48 RNQ48 RXM48 SHI48 SRE48 TBA48 TKW48 TUS48 UEO48 UOK48 UYG48 VIC48 VRY48 WBU48 WLQ48 WVM48 D51 D48:D49">
      <formula1>D55:D55</formula1>
    </dataValidation>
    <dataValidation type="list" errorStyle="information" allowBlank="1" showInputMessage="1" showErrorMessage="1" error="Enter Leading or Lagging" prompt="Leading or Lagging" sqref="JA50 WVM50 WLQ50 WBU50 VRY50 VIC50 UYG50 UOK50 UEO50 TUS50 TKW50 TBA50 SRE50 SHI50 RXM50 RNQ50 RDU50 QTY50 QKC50 QAG50 PQK50 PGO50 OWS50 OMW50 ODA50 NTE50 NJI50 MZM50 MPQ50 MFU50 LVY50 LMC50 LCG50 KSK50 KIO50 JYS50 JOW50 JFA50 IVE50 ILI50 IBM50 HRQ50 HHU50 GXY50 GOC50 GEG50 FUK50 FKO50 FAS50 EQW50 EHA50 DXE50 DNI50 DDM50 CTQ50 CJU50 BZY50 BQC50 BGG50 AWK50 AMO50 ACS50 SW50 D52">
      <formula1>D53:D53</formula1>
    </dataValidation>
    <dataValidation type="list" errorStyle="information" allowBlank="1" showInputMessage="1" showErrorMessage="1" error="Enter Leading or Lagging" prompt="Leading or Lagging" sqref="JA55 WVM55 WLQ55 WBU55 VRY55 VIC55 UYG55 UOK55 UEO55 TUS55 TKW55 TBA55 SRE55 SHI55 RXM55 RNQ55 RDU55 QTY55 QKC55 QAG55 PQK55 PGO55 OWS55 OMW55 ODA55 NTE55 NJI55 MZM55 MPQ55 MFU55 LVY55 LMC55 LCG55 KSK55 KIO55 JYS55 JOW55 JFA55 IVE55 ILI55 IBM55 HRQ55 HHU55 GXY55 GOC55 GEG55 FUK55 FKO55 FAS55 EQW55 EHA55 DXE55 DNI55 DDM55 CTQ55 CJU55 BZY55 BQC55 BGG55 AWK55 AMO55 ACS55 SW55">
      <formula1>JA52:JA52</formula1>
    </dataValidation>
    <dataValidation type="list" errorStyle="information" allowBlank="1" showInputMessage="1" showErrorMessage="1" error="Enter Leading or Lagging" prompt="Leading or Lagging" sqref="D55">
      <formula1>D54:D54</formula1>
    </dataValidation>
    <dataValidation type="list" errorStyle="information" allowBlank="1" showInputMessage="1" showErrorMessage="1" error="Enter Leading or Lagging" prompt="Leading or Lagging" sqref="D47 JA47 SW47 ACS47 AMO47 AWK47 BGG47 BQC47 BZY47 CJU47 CTQ47 DDM47 DNI47 DXE47 EHA47 EQW47 FAS47 FKO47 FUK47 GEG47 GOC47 GXY47 HHU47 HRQ47 IBM47 ILI47 IVE47 JFA47 JOW47 JYS47 KIO47 KSK47 LCG47 LMC47 LVY47 MFU47 MPQ47 MZM47 NJI47 NTE47 ODA47 OMW47 OWS47 PGO47 PQK47 QAG47 QKC47 QTY47 RDU47 RNQ47 RXM47 SHI47 SRE47 TBA47 TKW47 TUS47 UEO47 UOK47 UYG47 VIC47 VRY47 WBU47 WLQ47 WVM47">
      <formula1>D50:D55</formula1>
    </dataValidation>
    <dataValidation type="list" errorStyle="information" allowBlank="1" showInputMessage="1" showErrorMessage="1" error="Enter Leading or Lagging" prompt="Leading or Lagging" sqref="D54 WVM54 WLQ54 WBU54 VRY54 VIC54 UYG54 UOK54 UEO54 TUS54 TKW54 TBA54 SRE54 SHI54 RXM54 RNQ54 RDU54 QTY54 QKC54 QAG54 PQK54 PGO54 OWS54 OMW54 ODA54 NTE54 NJI54 MZM54 MPQ54 MFU54 LVY54 LMC54 LCG54 KSK54 KIO54 JYS54 JOW54 JFA54 IVE54 ILI54 IBM54 HRQ54 HHU54 GXY54 GOC54 GEG54 FUK54 FKO54 FAS54 EQW54 EHA54 DXE54 DNI54 DDM54 CTQ54 CJU54 BZY54 BQC54 BGG54 AWK54 AMO54 ACS54 SW54 JA54">
      <formula1>D43:D55</formula1>
    </dataValidation>
    <dataValidation type="list" errorStyle="information" allowBlank="1" showInputMessage="1" showErrorMessage="1" error="Enter Leading or Lagging" prompt="Leading or Lagging" sqref="D46 WVM46 WLQ46 WBU46 VRY46 VIC46 UYG46 UOK46 UEO46 TUS46 TKW46 TBA46 SRE46 SHI46 RXM46 RNQ46 RDU46 QTY46 QKC46 QAG46 PQK46 PGO46 OWS46 OMW46 ODA46 NTE46 NJI46 MZM46 MPQ46 MFU46 LVY46 LMC46 LCG46 KSK46 KIO46 JYS46 JOW46 JFA46 IVE46 ILI46 IBM46 HRQ46 HHU46 GXY46 GOC46 GEG46 FUK46 FKO46 FAS46 EQW46 EHA46 DXE46 DNI46 DDM46 CTQ46 CJU46 BZY46 BQC46 BGG46 AWK46 AMO46 ACS46 SW46 JA46">
      <formula1>D48:D55</formula1>
    </dataValidation>
    <dataValidation type="list" errorStyle="information" allowBlank="1" showInputMessage="1" showErrorMessage="1" error="Enter Leading or Lagging" prompt="Leading or Lagging" sqref="D50">
      <formula1>D53:D55</formula1>
    </dataValidation>
  </dataValidations>
  <pageMargins left="0.7" right="0.7" top="0.75" bottom="0.75" header="0.3" footer="0.3"/>
  <pageSetup paperSize="9" scale="23" orientation="landscape" r:id="rId1"/>
  <rowBreaks count="1" manualBreakCount="1">
    <brk id="66" max="16383" man="1"/>
  </rowBreaks>
  <colBreaks count="1" manualBreakCount="1">
    <brk id="30" max="1048575" man="1"/>
  </colBreaks>
  <customProperties>
    <customPr name="_pios_id" r:id="rId2"/>
  </customProperties>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E203"/>
  <sheetViews>
    <sheetView zoomScale="70" zoomScaleNormal="70" workbookViewId="0">
      <pane xSplit="2" ySplit="3" topLeftCell="C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1" width="6" style="452" customWidth="1"/>
    <col min="2" max="2" width="62.109375" style="452" customWidth="1"/>
    <col min="3" max="3" width="11.44140625" style="452" customWidth="1"/>
    <col min="4" max="4" width="12.33203125" style="452" customWidth="1"/>
    <col min="5" max="5" width="9.6640625" style="277" customWidth="1"/>
    <col min="6" max="6" width="12.44140625" style="452" customWidth="1"/>
    <col min="7" max="7" width="9.6640625" style="278" customWidth="1"/>
    <col min="8" max="8" width="0.109375" style="452" customWidth="1"/>
    <col min="9" max="9" width="3.44140625" style="452" customWidth="1"/>
    <col min="10" max="10" width="9.109375" style="452" customWidth="1"/>
    <col min="11" max="11" width="7.88671875" style="452" customWidth="1"/>
    <col min="12" max="12" width="9.6640625" style="452" customWidth="1"/>
    <col min="13" max="13" width="12.5546875" style="452" customWidth="1"/>
    <col min="14" max="14" width="13.109375" style="452" customWidth="1"/>
    <col min="15" max="15" width="12.88671875" style="452" customWidth="1"/>
    <col min="16" max="16" width="11.44140625" style="452" customWidth="1"/>
    <col min="17" max="17" width="11.6640625" style="452" customWidth="1"/>
    <col min="18" max="18" width="12.44140625" style="452" customWidth="1"/>
    <col min="19" max="19" width="12" style="452" customWidth="1"/>
    <col min="20" max="20" width="12.33203125" style="452" customWidth="1"/>
    <col min="21" max="27" width="11.44140625" style="452" customWidth="1"/>
    <col min="28" max="28" width="101.44140625" style="452" customWidth="1"/>
    <col min="29" max="29" width="113.6640625" style="452" bestFit="1" customWidth="1"/>
    <col min="30" max="30" width="26.33203125" style="452" customWidth="1"/>
    <col min="31" max="31" width="28.88671875" style="452" customWidth="1"/>
    <col min="32" max="16384" width="10.33203125" style="452"/>
  </cols>
  <sheetData>
    <row r="1" spans="1:31" ht="39.75"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1"/>
      <c r="AB1" s="911"/>
      <c r="AC1" s="910"/>
    </row>
    <row r="2" spans="1:31" s="137" customFormat="1" ht="147.75" customHeight="1" thickBot="1">
      <c r="B2" s="909"/>
      <c r="C2" s="908" t="s">
        <v>270</v>
      </c>
      <c r="D2" s="907"/>
      <c r="E2" s="907"/>
      <c r="F2" s="907"/>
      <c r="G2" s="907"/>
      <c r="H2" s="907"/>
      <c r="I2" s="904"/>
      <c r="J2" s="906"/>
      <c r="K2" s="904"/>
      <c r="L2" s="904"/>
      <c r="M2" s="904"/>
      <c r="N2" s="904"/>
      <c r="O2" s="904"/>
      <c r="P2" s="904"/>
      <c r="Q2" s="905"/>
      <c r="R2" s="904"/>
      <c r="S2" s="904"/>
      <c r="T2" s="904"/>
      <c r="U2" s="904"/>
      <c r="V2" s="904"/>
      <c r="W2" s="904"/>
      <c r="X2" s="904"/>
      <c r="Y2" s="904"/>
      <c r="Z2" s="903"/>
      <c r="AA2" s="902"/>
      <c r="AB2" s="901"/>
      <c r="AC2" s="900"/>
    </row>
    <row r="3" spans="1:31" s="138" customFormat="1" ht="24.75" customHeight="1" thickBot="1">
      <c r="B3" s="899" t="s">
        <v>76</v>
      </c>
      <c r="C3" s="898"/>
      <c r="D3" s="897" t="s">
        <v>1</v>
      </c>
      <c r="E3" s="897" t="s">
        <v>2</v>
      </c>
      <c r="F3" s="896"/>
      <c r="G3" s="895" t="s">
        <v>125</v>
      </c>
      <c r="H3" s="891" t="s">
        <v>126</v>
      </c>
      <c r="I3" s="893" t="s">
        <v>127</v>
      </c>
      <c r="J3" s="893" t="s">
        <v>128</v>
      </c>
      <c r="K3" s="893" t="s">
        <v>129</v>
      </c>
      <c r="L3" s="893" t="s">
        <v>204</v>
      </c>
      <c r="M3" s="893" t="s">
        <v>369</v>
      </c>
      <c r="N3" s="894" t="s">
        <v>370</v>
      </c>
      <c r="O3" s="1896" t="s">
        <v>371</v>
      </c>
      <c r="P3" s="892" t="s">
        <v>3</v>
      </c>
      <c r="Q3" s="891" t="s">
        <v>4</v>
      </c>
      <c r="R3" s="891" t="s">
        <v>5</v>
      </c>
      <c r="S3" s="891" t="s">
        <v>6</v>
      </c>
      <c r="T3" s="891" t="s">
        <v>7</v>
      </c>
      <c r="U3" s="891" t="s">
        <v>8</v>
      </c>
      <c r="V3" s="891" t="s">
        <v>9</v>
      </c>
      <c r="W3" s="891" t="s">
        <v>10</v>
      </c>
      <c r="X3" s="891" t="s">
        <v>11</v>
      </c>
      <c r="Y3" s="891" t="s">
        <v>12</v>
      </c>
      <c r="Z3" s="891" t="s">
        <v>13</v>
      </c>
      <c r="AA3" s="890" t="s">
        <v>14</v>
      </c>
      <c r="AB3" s="890" t="s">
        <v>130</v>
      </c>
      <c r="AC3" s="889" t="s">
        <v>131</v>
      </c>
    </row>
    <row r="4" spans="1:31"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4"/>
      <c r="AA4" s="143"/>
      <c r="AB4" s="143"/>
      <c r="AC4" s="145"/>
    </row>
    <row r="5" spans="1:31" s="10" customFormat="1" ht="31.5" customHeight="1">
      <c r="B5" s="147" t="s">
        <v>17</v>
      </c>
      <c r="C5" s="125" t="s">
        <v>120</v>
      </c>
      <c r="D5" s="829" t="s">
        <v>18</v>
      </c>
      <c r="E5" s="829" t="s">
        <v>19</v>
      </c>
      <c r="F5" s="829" t="s">
        <v>20</v>
      </c>
      <c r="G5" s="150"/>
      <c r="H5" s="150"/>
      <c r="I5" s="150"/>
      <c r="J5" s="151"/>
      <c r="K5" s="151"/>
      <c r="L5" s="201">
        <v>0.3</v>
      </c>
      <c r="M5" s="1403">
        <v>0.3</v>
      </c>
      <c r="N5" s="1590">
        <v>0</v>
      </c>
      <c r="O5" s="484">
        <v>0.7</v>
      </c>
      <c r="P5" s="484">
        <v>0.7</v>
      </c>
      <c r="Q5" s="484">
        <v>0.4</v>
      </c>
      <c r="R5" s="484">
        <v>1</v>
      </c>
      <c r="S5" s="484">
        <v>0.7</v>
      </c>
      <c r="T5" s="484">
        <v>0.5</v>
      </c>
      <c r="U5" s="484">
        <v>0.8</v>
      </c>
      <c r="V5" s="484">
        <v>0.7</v>
      </c>
      <c r="W5" s="887"/>
      <c r="X5" s="887"/>
      <c r="Y5" s="887"/>
      <c r="Z5" s="887"/>
      <c r="AA5" s="887"/>
      <c r="AB5" s="148"/>
      <c r="AC5" s="154"/>
      <c r="AD5" s="155"/>
      <c r="AE5" s="156"/>
    </row>
    <row r="6" spans="1:31" s="10" customFormat="1" ht="31.5" customHeight="1">
      <c r="B6" s="23" t="s">
        <v>21</v>
      </c>
      <c r="C6" s="126" t="s">
        <v>120</v>
      </c>
      <c r="D6" s="801" t="s">
        <v>79</v>
      </c>
      <c r="E6" s="801" t="s">
        <v>19</v>
      </c>
      <c r="F6" s="801" t="s">
        <v>20</v>
      </c>
      <c r="G6" s="158"/>
      <c r="H6" s="158"/>
      <c r="I6" s="158"/>
      <c r="J6" s="159"/>
      <c r="K6" s="159"/>
      <c r="L6" s="162">
        <v>1.2</v>
      </c>
      <c r="M6" s="1413">
        <v>0.3</v>
      </c>
      <c r="N6" s="484">
        <v>0.5</v>
      </c>
      <c r="O6" s="484">
        <v>0.8</v>
      </c>
      <c r="P6" s="484">
        <v>1.5</v>
      </c>
      <c r="Q6" s="484">
        <v>0.7</v>
      </c>
      <c r="R6" s="484">
        <v>1.2</v>
      </c>
      <c r="S6" s="484">
        <v>0.9</v>
      </c>
      <c r="T6" s="484">
        <v>0.6</v>
      </c>
      <c r="U6" s="484">
        <v>1</v>
      </c>
      <c r="V6" s="484">
        <v>0.8</v>
      </c>
      <c r="W6" s="790"/>
      <c r="X6" s="790"/>
      <c r="Y6" s="790"/>
      <c r="Z6" s="790"/>
      <c r="AA6" s="790"/>
      <c r="AB6" s="24"/>
      <c r="AC6" s="38"/>
      <c r="AD6" s="161"/>
      <c r="AE6" s="156"/>
    </row>
    <row r="7" spans="1:31" s="10" customFormat="1" ht="31.5" customHeight="1">
      <c r="B7" s="23" t="s">
        <v>22</v>
      </c>
      <c r="C7" s="126" t="s">
        <v>121</v>
      </c>
      <c r="D7" s="801" t="s">
        <v>23</v>
      </c>
      <c r="E7" s="801" t="s">
        <v>19</v>
      </c>
      <c r="F7" s="801" t="s">
        <v>20</v>
      </c>
      <c r="G7" s="158"/>
      <c r="H7" s="158"/>
      <c r="I7" s="158"/>
      <c r="J7" s="372"/>
      <c r="K7" s="372"/>
      <c r="L7" s="162">
        <v>4.74</v>
      </c>
      <c r="M7" s="1414">
        <v>4.37</v>
      </c>
      <c r="N7" s="1484">
        <v>4.08</v>
      </c>
      <c r="O7" s="484">
        <v>4.01</v>
      </c>
      <c r="P7" s="484">
        <v>4.21</v>
      </c>
      <c r="Q7" s="484">
        <v>4.29</v>
      </c>
      <c r="R7" s="484">
        <v>4.3600000000000003</v>
      </c>
      <c r="S7" s="484">
        <v>4.1500000000000004</v>
      </c>
      <c r="T7" s="484">
        <v>4.05</v>
      </c>
      <c r="U7" s="484">
        <v>4.01</v>
      </c>
      <c r="V7" s="484" t="s">
        <v>50</v>
      </c>
      <c r="W7" s="883"/>
      <c r="X7" s="883"/>
      <c r="Y7" s="883"/>
      <c r="Z7" s="883"/>
      <c r="AA7" s="883"/>
      <c r="AB7" s="163"/>
      <c r="AC7" s="164"/>
      <c r="AD7" s="155"/>
    </row>
    <row r="8" spans="1:31" s="10" customFormat="1" ht="31.5" customHeight="1">
      <c r="B8" s="23" t="s">
        <v>203</v>
      </c>
      <c r="C8" s="126" t="s">
        <v>121</v>
      </c>
      <c r="D8" s="801" t="s">
        <v>202</v>
      </c>
      <c r="E8" s="801" t="s">
        <v>19</v>
      </c>
      <c r="F8" s="801" t="s">
        <v>20</v>
      </c>
      <c r="G8" s="158"/>
      <c r="H8" s="158"/>
      <c r="I8" s="158"/>
      <c r="J8" s="372"/>
      <c r="K8" s="372"/>
      <c r="L8" s="162">
        <v>4.05</v>
      </c>
      <c r="M8" s="1415">
        <v>3.74</v>
      </c>
      <c r="N8" s="850">
        <v>3.47</v>
      </c>
      <c r="O8" s="484">
        <v>3.46</v>
      </c>
      <c r="P8" s="484">
        <v>4.09</v>
      </c>
      <c r="Q8" s="484">
        <v>3.95</v>
      </c>
      <c r="R8" s="484">
        <v>3.88</v>
      </c>
      <c r="S8" s="484">
        <v>3.69</v>
      </c>
      <c r="T8" s="484">
        <v>3.55</v>
      </c>
      <c r="U8" s="484">
        <v>3.46</v>
      </c>
      <c r="V8" s="484" t="s">
        <v>50</v>
      </c>
      <c r="W8" s="883"/>
      <c r="X8" s="883"/>
      <c r="Y8" s="883"/>
      <c r="Z8" s="883"/>
      <c r="AA8" s="883"/>
      <c r="AB8" s="163"/>
      <c r="AC8" s="166"/>
      <c r="AD8" s="167"/>
    </row>
    <row r="9" spans="1:31" s="10" customFormat="1" ht="31.5" customHeight="1">
      <c r="A9" s="2265">
        <f>N9/12</f>
        <v>0.75</v>
      </c>
      <c r="B9" s="23" t="s">
        <v>553</v>
      </c>
      <c r="C9" s="126" t="s">
        <v>121</v>
      </c>
      <c r="D9" s="801" t="s">
        <v>25</v>
      </c>
      <c r="E9" s="801" t="s">
        <v>19</v>
      </c>
      <c r="F9" s="801" t="s">
        <v>421</v>
      </c>
      <c r="G9" s="931"/>
      <c r="H9" s="931"/>
      <c r="I9" s="931"/>
      <c r="J9" s="930"/>
      <c r="K9" s="930"/>
      <c r="L9" s="1145">
        <v>9.0779453345360306</v>
      </c>
      <c r="M9" s="1413">
        <v>0</v>
      </c>
      <c r="N9" s="484">
        <v>9</v>
      </c>
      <c r="O9" s="484">
        <f>SUM(P9:V9)</f>
        <v>11</v>
      </c>
      <c r="P9" s="484">
        <v>1.04</v>
      </c>
      <c r="Q9" s="484">
        <v>1.2999999999999998</v>
      </c>
      <c r="R9" s="484">
        <v>1.35</v>
      </c>
      <c r="S9" s="484">
        <v>1.8400000000000003</v>
      </c>
      <c r="T9" s="484">
        <v>1.6399999999999997</v>
      </c>
      <c r="U9" s="484">
        <v>1.9299999999999997</v>
      </c>
      <c r="V9" s="484">
        <v>1.9000000000000004</v>
      </c>
      <c r="W9" s="883"/>
      <c r="X9" s="883"/>
      <c r="Y9" s="883"/>
      <c r="Z9" s="883"/>
      <c r="AA9" s="883"/>
      <c r="AB9" s="165"/>
      <c r="AC9" s="166"/>
    </row>
    <row r="10" spans="1:31" s="10" customFormat="1" ht="33" customHeight="1">
      <c r="B10" s="23" t="s">
        <v>385</v>
      </c>
      <c r="C10" s="126" t="s">
        <v>120</v>
      </c>
      <c r="D10" s="801" t="s">
        <v>142</v>
      </c>
      <c r="E10" s="801" t="s">
        <v>19</v>
      </c>
      <c r="F10" s="801" t="s">
        <v>421</v>
      </c>
      <c r="G10" s="1148"/>
      <c r="H10" s="1148"/>
      <c r="I10" s="1148"/>
      <c r="J10" s="1147"/>
      <c r="K10" s="1146"/>
      <c r="L10" s="1196">
        <v>10862</v>
      </c>
      <c r="M10" s="1416">
        <v>6627</v>
      </c>
      <c r="N10" s="1656">
        <v>3356</v>
      </c>
      <c r="O10" s="1138">
        <v>1726</v>
      </c>
      <c r="P10" s="1138">
        <v>227</v>
      </c>
      <c r="Q10" s="1138">
        <v>555</v>
      </c>
      <c r="R10" s="1138">
        <v>901</v>
      </c>
      <c r="S10" s="1138">
        <v>1120</v>
      </c>
      <c r="T10" s="1138">
        <v>1386</v>
      </c>
      <c r="U10" s="1138">
        <v>1726</v>
      </c>
      <c r="V10" s="1138" t="s">
        <v>50</v>
      </c>
      <c r="W10" s="883"/>
      <c r="X10" s="883"/>
      <c r="Y10" s="883"/>
      <c r="Z10" s="883"/>
      <c r="AA10" s="883"/>
      <c r="AB10" s="163"/>
      <c r="AC10" s="38"/>
    </row>
    <row r="11" spans="1:31" s="10" customFormat="1" ht="30" customHeight="1" thickBot="1">
      <c r="B11" s="172" t="s">
        <v>280</v>
      </c>
      <c r="C11" s="127" t="s">
        <v>120</v>
      </c>
      <c r="D11" s="801" t="s">
        <v>326</v>
      </c>
      <c r="E11" s="859" t="s">
        <v>19</v>
      </c>
      <c r="F11" s="859" t="s">
        <v>20</v>
      </c>
      <c r="G11" s="175"/>
      <c r="H11" s="175"/>
      <c r="I11" s="175"/>
      <c r="J11" s="176"/>
      <c r="K11" s="176"/>
      <c r="L11" s="1469">
        <f>(30800%/100)*100</f>
        <v>308</v>
      </c>
      <c r="M11" s="1921">
        <v>274</v>
      </c>
      <c r="N11" s="1657">
        <v>244</v>
      </c>
      <c r="O11" s="488">
        <v>257</v>
      </c>
      <c r="P11" s="488">
        <v>253</v>
      </c>
      <c r="Q11" s="488">
        <v>257</v>
      </c>
      <c r="R11" s="488">
        <v>265</v>
      </c>
      <c r="S11" s="488">
        <v>259</v>
      </c>
      <c r="T11" s="488">
        <v>258</v>
      </c>
      <c r="U11" s="488">
        <v>257</v>
      </c>
      <c r="V11" s="488" t="s">
        <v>50</v>
      </c>
      <c r="W11" s="1229"/>
      <c r="X11" s="1229"/>
      <c r="Y11" s="1229"/>
      <c r="Z11" s="1229"/>
      <c r="AA11" s="1229"/>
      <c r="AB11" s="163"/>
      <c r="AC11" s="39"/>
    </row>
    <row r="12" spans="1:31" s="184" customFormat="1" ht="29.25" customHeight="1" thickBot="1">
      <c r="B12" s="180" t="s">
        <v>82</v>
      </c>
      <c r="C12" s="1619"/>
      <c r="D12" s="1620" t="s">
        <v>16</v>
      </c>
      <c r="E12" s="1620" t="s">
        <v>16</v>
      </c>
      <c r="F12" s="1620" t="s">
        <v>16</v>
      </c>
      <c r="G12" s="182"/>
      <c r="H12" s="182"/>
      <c r="I12" s="182"/>
      <c r="J12" s="182"/>
      <c r="K12" s="182"/>
      <c r="L12" s="1622"/>
      <c r="M12" s="182"/>
      <c r="N12" s="878"/>
      <c r="O12" s="878"/>
      <c r="P12" s="2816"/>
      <c r="Q12" s="2816"/>
      <c r="R12" s="2816"/>
      <c r="S12" s="2816"/>
      <c r="T12" s="2816"/>
      <c r="U12" s="2816"/>
      <c r="V12" s="2816"/>
      <c r="W12" s="2816"/>
      <c r="X12" s="2816"/>
      <c r="Y12" s="2816"/>
      <c r="Z12" s="2816"/>
      <c r="AA12" s="2816"/>
      <c r="AB12" s="182"/>
      <c r="AC12" s="183"/>
    </row>
    <row r="13" spans="1:31" s="10" customFormat="1" ht="30" customHeight="1" thickBot="1">
      <c r="B13" s="147" t="s">
        <v>377</v>
      </c>
      <c r="C13" s="1781" t="s">
        <v>121</v>
      </c>
      <c r="D13" s="1350" t="s">
        <v>26</v>
      </c>
      <c r="E13" s="1351" t="s">
        <v>30</v>
      </c>
      <c r="F13" s="1351" t="s">
        <v>20</v>
      </c>
      <c r="G13" s="1354"/>
      <c r="H13" s="1354"/>
      <c r="I13" s="1354"/>
      <c r="J13" s="1354"/>
      <c r="K13" s="1354"/>
      <c r="L13" s="1352">
        <v>4.4769047619047618E-2</v>
      </c>
      <c r="M13" s="2819">
        <v>3.6537020876513129E-2</v>
      </c>
      <c r="N13" s="1266">
        <f>AVERAGE('Abidjan 16'!N13,'Agbara 16'!O13,'Dakar 16'!O13,'Douala 16'!O13,'Flowergate 16'!O13,'Tema 16'!O13,'Yopougon 16'!O13)</f>
        <v>4.2742857142857145E-2</v>
      </c>
      <c r="O13" s="1454">
        <f>AVERAGE('Abidjan 16'!O13,'Agbara 16'!P13,'Dakar 16'!P13,'Douala 16'!P13,'Flowergate 16'!P13,'Tema 16'!P13,'Yopougon 16'!P13)</f>
        <v>4.5127848252573606E-2</v>
      </c>
      <c r="P13" s="1454">
        <f>AVERAGE('Abidjan 16'!P13,'Agbara 16'!Q13,'Dakar 16'!Q13,'Douala 16'!Q13,'Flowergate 16'!Q13,'Tema 16'!Q13,'Yopougon 16'!Q13)</f>
        <v>4.0471428571428568E-2</v>
      </c>
      <c r="Q13" s="1454">
        <f>AVERAGE('Abidjan 16'!Q13,'Agbara 16'!R13,'Dakar 16'!R13,'Douala 16'!R13,'Flowergate 16'!R13,'Tema 16'!R13,'Yopougon 16'!R13)</f>
        <v>4.2142857142857142E-2</v>
      </c>
      <c r="R13" s="1454">
        <f>AVERAGE('Abidjan 16'!R13,'Agbara 16'!S13,'Dakar 16'!S13,'Douala 16'!S13,'Flowergate 16'!S13,'Tema 16'!S13,'Yopougon 16'!S13)</f>
        <v>4.2848053975688631E-2</v>
      </c>
      <c r="S13" s="1454">
        <f>AVERAGE('Abidjan 16'!S13,'Agbara 16'!T13,'Dakar 16'!T13,'Douala 16'!T13,'Flowergate 16'!T13,'Tema 16'!T13,'Yopougon 16'!T13)</f>
        <v>3.7813971270516722E-2</v>
      </c>
      <c r="T13" s="1454">
        <f>AVERAGE('Abidjan 16'!T13,'Agbara 16'!U13,'Dakar 16'!U13,'Douala 16'!U13,'Flowergate 16'!U13,'Tema 16'!U13,'Yopougon 16'!U13)</f>
        <v>5.2128571428571427E-2</v>
      </c>
      <c r="U13" s="1454">
        <f>AVERAGE('Abidjan 16'!U13,'Agbara 16'!V13,'Dakar 16'!V13,'Douala 16'!V13,'Flowergate 16'!V13,'Tema 16'!V13,'Yopougon 16'!V13)</f>
        <v>6.1128571428571428E-2</v>
      </c>
      <c r="V13" s="1454">
        <f>AVERAGE('Abidjan 16'!V13,'Agbara 16'!W13,'Dakar 16'!W13,'Douala 16'!W13,'Flowergate 16'!W13,'Tema 16'!W13,'Yopougon 16'!W13)</f>
        <v>4.8371428571428572E-2</v>
      </c>
      <c r="W13" s="469"/>
      <c r="X13" s="469"/>
      <c r="Y13" s="469"/>
      <c r="Z13" s="469"/>
      <c r="AA13" s="469"/>
      <c r="AB13" s="2801"/>
      <c r="AC13" s="258"/>
    </row>
    <row r="14" spans="1:31" s="10" customFormat="1" ht="30" customHeight="1">
      <c r="B14" s="1418" t="s">
        <v>378</v>
      </c>
      <c r="C14" s="861" t="s">
        <v>121</v>
      </c>
      <c r="D14" s="820" t="s">
        <v>26</v>
      </c>
      <c r="E14" s="801" t="s">
        <v>30</v>
      </c>
      <c r="F14" s="801" t="s">
        <v>20</v>
      </c>
      <c r="G14" s="1399"/>
      <c r="H14" s="1399"/>
      <c r="I14" s="1399"/>
      <c r="J14" s="1399"/>
      <c r="K14" s="2741"/>
      <c r="L14" s="2765"/>
      <c r="M14" s="2820" t="s">
        <v>50</v>
      </c>
      <c r="N14" s="1266">
        <f>AVERAGE('Abidjan 16'!N14,'Agbara 16'!O14,'Dakar 16'!O14,'Douala 16'!O14,'Flowergate 16'!O14,'Tema 16'!O14,'Yopougon 16'!O14)</f>
        <v>1.8115238095238097E-2</v>
      </c>
      <c r="O14" s="1454">
        <f>AVERAGE('Abidjan 16'!O14,'Agbara 16'!P14,'Dakar 16'!P14,'Douala 16'!P14,'Flowergate 16'!P14,'Tema 16'!P14,'Yopougon 16'!P14)</f>
        <v>1.200650944384846E-2</v>
      </c>
      <c r="P14" s="1454">
        <f>AVERAGE('Abidjan 16'!P14,'Agbara 16'!Q14,'Dakar 16'!Q14,'Douala 16'!Q14,'Flowergate 16'!Q14,'Tema 16'!Q14,'Yopougon 16'!Q14)</f>
        <v>1.0757142857142857E-2</v>
      </c>
      <c r="Q14" s="1454">
        <f>AVERAGE('Abidjan 16'!Q14,'Agbara 16'!R14,'Dakar 16'!R14,'Douala 16'!R14,'Flowergate 16'!R14,'Tema 16'!R14,'Yopougon 16'!R14)</f>
        <v>1.0742857142857143E-2</v>
      </c>
      <c r="R14" s="1454">
        <f>AVERAGE('Abidjan 16'!R14,'Agbara 16'!S14,'Dakar 16'!S14,'Douala 16'!S14,'Flowergate 16'!S14,'Tema 16'!S14,'Yopougon 16'!S14)</f>
        <v>1.0266677818668453E-2</v>
      </c>
      <c r="S14" s="1454">
        <f>AVERAGE('Abidjan 16'!S14,'Agbara 16'!T14,'Dakar 16'!T14,'Douala 16'!T14,'Flowergate 16'!T14,'Tema 16'!T14,'Yopougon 16'!T14)</f>
        <v>6.332459716842204E-3</v>
      </c>
      <c r="T14" s="1454">
        <f>AVERAGE('Abidjan 16'!T14,'Agbara 16'!U14,'Dakar 16'!U14,'Douala 16'!U14,'Flowergate 16'!U14,'Tema 16'!U14,'Yopougon 16'!U14)</f>
        <v>9.1285714285714303E-3</v>
      </c>
      <c r="U14" s="1454">
        <f>AVERAGE('Abidjan 16'!U14,'Agbara 16'!V14,'Dakar 16'!V14,'Douala 16'!V14,'Flowergate 16'!V14,'Tema 16'!V14,'Yopougon 16'!V14)</f>
        <v>2.3357142857142858E-2</v>
      </c>
      <c r="V14" s="1454">
        <f>AVERAGE('Abidjan 16'!V14,'Agbara 16'!W14,'Dakar 16'!W14,'Douala 16'!W14,'Flowergate 16'!W14,'Tema 16'!W14,'Yopougon 16'!W14)</f>
        <v>1.1742857142857142E-2</v>
      </c>
      <c r="W14" s="469"/>
      <c r="X14" s="469"/>
      <c r="Y14" s="469"/>
      <c r="Z14" s="469"/>
      <c r="AA14" s="469"/>
      <c r="AB14" s="2798"/>
      <c r="AC14" s="1353"/>
    </row>
    <row r="15" spans="1:31" s="862" customFormat="1" ht="30" customHeight="1">
      <c r="B15" s="1418" t="s">
        <v>52</v>
      </c>
      <c r="C15" s="1419" t="s">
        <v>121</v>
      </c>
      <c r="D15" s="1420" t="s">
        <v>26</v>
      </c>
      <c r="E15" s="1421" t="s">
        <v>30</v>
      </c>
      <c r="F15" s="869" t="s">
        <v>20</v>
      </c>
      <c r="G15" s="924"/>
      <c r="H15" s="923"/>
      <c r="I15" s="923"/>
      <c r="J15" s="922"/>
      <c r="K15" s="2742"/>
      <c r="L15" s="2766">
        <v>1.1845E-2</v>
      </c>
      <c r="M15" s="2821">
        <v>1.156755387712757E-2</v>
      </c>
      <c r="N15" s="2001">
        <v>1.2E-2</v>
      </c>
      <c r="O15" s="1176">
        <f>AVERAGE('Abidjan 16'!O15,'Agbara 16'!P15,'Dakar 16'!P15,'Douala 16'!P15,'Flowergate 16'!P15,'Tema 16'!P15,'Yopougon 16'!P15)</f>
        <v>1.2360709385293284E-2</v>
      </c>
      <c r="P15" s="1176">
        <f>AVERAGE('Abidjan 16'!P15,'Agbara 16'!Q15,'Dakar 16'!Q15,'Douala 16'!Q15,'Flowergate 16'!Q15,'Tema 16'!Q15,'Yopougon 16'!Q15)</f>
        <v>1.2385714285714283E-2</v>
      </c>
      <c r="Q15" s="1176">
        <f>AVERAGE('Abidjan 16'!Q15,'Agbara 16'!R15,'Dakar 16'!R15,'Douala 16'!R15,'Flowergate 16'!R15,'Tema 16'!R15,'Yopougon 16'!R15)</f>
        <v>1.1914285714285714E-2</v>
      </c>
      <c r="R15" s="1176">
        <f>AVERAGE('Abidjan 16'!R15,'Agbara 16'!S15,'Dakar 16'!S15,'Douala 16'!S15,'Flowergate 16'!S15,'Tema 16'!S15,'Yopougon 16'!S15)</f>
        <v>1.2641563510650161E-2</v>
      </c>
      <c r="S15" s="1176">
        <f>AVERAGE('Abidjan 16'!S15,'Agbara 16'!T15,'Dakar 16'!T15,'Douala 16'!T15,'Flowergate 16'!T15,'Tema 16'!T15,'Yopougon 16'!T15)</f>
        <v>1.3071428571428571E-2</v>
      </c>
      <c r="T15" s="1176">
        <f>AVERAGE('Abidjan 16'!T15,'Agbara 16'!U15,'Dakar 16'!U15,'Douala 16'!U15,'Flowergate 16'!U15,'Tema 16'!U15,'Yopougon 16'!U15)</f>
        <v>1.2785714285714287E-2</v>
      </c>
      <c r="U15" s="1176">
        <f>AVERAGE('Abidjan 16'!U15,'Agbara 16'!V15,'Dakar 16'!V15,'Douala 16'!V15,'Flowergate 16'!V15,'Tema 16'!V15,'Yopougon 16'!V15)</f>
        <v>1.2528571428571431E-2</v>
      </c>
      <c r="V15" s="1176">
        <f>AVERAGE('Abidjan 16'!V15,'Agbara 16'!W15,'Dakar 16'!W15,'Douala 16'!W15,'Flowergate 16'!W15,'Tema 16'!W15,'Yopougon 16'!W15)</f>
        <v>1.1642857142857144E-2</v>
      </c>
      <c r="W15" s="464"/>
      <c r="X15" s="464"/>
      <c r="Y15" s="210"/>
      <c r="Z15" s="210"/>
      <c r="AA15" s="210"/>
      <c r="AB15" s="2799"/>
      <c r="AC15" s="863"/>
    </row>
    <row r="16" spans="1:31" s="10" customFormat="1" ht="30" customHeight="1">
      <c r="B16" s="23" t="s">
        <v>31</v>
      </c>
      <c r="C16" s="861" t="s">
        <v>120</v>
      </c>
      <c r="D16" s="801" t="s">
        <v>26</v>
      </c>
      <c r="E16" s="801" t="s">
        <v>30</v>
      </c>
      <c r="F16" s="801" t="s">
        <v>20</v>
      </c>
      <c r="G16" s="190"/>
      <c r="H16" s="190"/>
      <c r="I16" s="190"/>
      <c r="J16" s="190"/>
      <c r="K16" s="2743"/>
      <c r="L16" s="2767">
        <v>0.26262133742640931</v>
      </c>
      <c r="M16" s="2822">
        <v>0.2524230804683073</v>
      </c>
      <c r="N16" s="469">
        <v>0.25</v>
      </c>
      <c r="O16" s="2001">
        <f>AVERAGE('Abidjan 16'!O16,'Agbara 16'!P16,'Dakar 16'!P16,'Douala 16'!P16,'Flowergate 16'!P16,'Tema 16'!P16,'Yopougon 16'!P16)</f>
        <v>0.23725038849826471</v>
      </c>
      <c r="P16" s="2001">
        <f>AVERAGE('Abidjan 16'!P16,'Agbara 16'!Q16,'Dakar 16'!Q16,'Douala 16'!Q16,'Flowergate 16'!Q16,'Tema 16'!Q16,'Yopougon 16'!Q16)</f>
        <v>0.25172857142857141</v>
      </c>
      <c r="Q16" s="2001">
        <f>AVERAGE('Abidjan 16'!Q16,'Agbara 16'!R16,'Dakar 16'!R16,'Douala 16'!R16,'Flowergate 16'!R16,'Tema 16'!R16,'Yopougon 16'!R16)</f>
        <v>0.23672857142857143</v>
      </c>
      <c r="R16" s="2001">
        <f>AVERAGE('Abidjan 16'!R16,'Agbara 16'!S16,'Dakar 16'!S16,'Douala 16'!S16,'Flowergate 16'!S16,'Tema 16'!S16,'Yopougon 16'!S16)</f>
        <v>0.24236541353383462</v>
      </c>
      <c r="S16" s="2001">
        <f>AVERAGE('Abidjan 16'!S16,'Agbara 16'!T16,'Dakar 16'!T16,'Douala 16'!T16,'Flowergate 16'!T16,'Tema 16'!T16,'Yopougon 16'!T16)</f>
        <v>0.20640159166830419</v>
      </c>
      <c r="T16" s="2001">
        <f>AVERAGE('Abidjan 16'!T16,'Agbara 16'!U16,'Dakar 16'!U16,'Douala 16'!U16,'Flowergate 16'!U16,'Tema 16'!U16,'Yopougon 16'!U16)</f>
        <v>0.22611428571428574</v>
      </c>
      <c r="U16" s="2001">
        <f>AVERAGE('Abidjan 16'!U16,'Agbara 16'!V16,'Dakar 16'!V16,'Douala 16'!V16,'Flowergate 16'!V16,'Tema 16'!V16,'Yopougon 16'!V16)</f>
        <v>0.2531120646138314</v>
      </c>
      <c r="V16" s="2001">
        <f>AVERAGE('Abidjan 16'!V16,'Agbara 16'!W16,'Dakar 16'!W16,'Douala 16'!W16,'Flowergate 16'!W16,'Tema 16'!W16,'Yopougon 16'!W16)</f>
        <v>0.23641428571428569</v>
      </c>
      <c r="W16" s="469"/>
      <c r="X16" s="469"/>
      <c r="Y16" s="469"/>
      <c r="Z16" s="469"/>
      <c r="AA16" s="469"/>
      <c r="AB16" s="2366"/>
      <c r="AC16" s="166"/>
    </row>
    <row r="17" spans="2:29" s="10" customFormat="1" ht="30" customHeight="1" thickBot="1">
      <c r="B17" s="586" t="s">
        <v>71</v>
      </c>
      <c r="C17" s="1232" t="s">
        <v>120</v>
      </c>
      <c r="D17" s="1383" t="s">
        <v>26</v>
      </c>
      <c r="E17" s="1383" t="s">
        <v>30</v>
      </c>
      <c r="F17" s="1383" t="s">
        <v>27</v>
      </c>
      <c r="G17" s="1313"/>
      <c r="H17" s="1313"/>
      <c r="I17" s="1313"/>
      <c r="J17" s="1313"/>
      <c r="K17" s="2744"/>
      <c r="L17" s="2768">
        <v>0.38</v>
      </c>
      <c r="M17" s="2823"/>
      <c r="N17" s="464" t="s">
        <v>50</v>
      </c>
      <c r="O17" s="1266">
        <f>AVERAGE('Abidjan 16'!O17,'Agbara 16'!P17,'Dakar 16'!P17,'Douala 16'!P17,'Flowergate 16'!P17,'Tema 16'!P17,'Yopougon 16'!P17)</f>
        <v>0.51</v>
      </c>
      <c r="P17" s="1266">
        <f>AVERAGE('Abidjan 16'!P17,'Agbara 16'!Q17,'Dakar 16'!Q17,'Douala 16'!Q17,'Flowergate 16'!Q17,'Tema 16'!Q17,'Yopougon 16'!Q17)</f>
        <v>0.51</v>
      </c>
      <c r="Q17" s="1266">
        <f>AVERAGE('Abidjan 16'!Q17,'Agbara 16'!R17,'Dakar 16'!R17,'Douala 16'!R17,'Flowergate 16'!R17,'Tema 16'!R17,'Yopougon 16'!R17)</f>
        <v>0.51</v>
      </c>
      <c r="R17" s="1266">
        <f>AVERAGE('Abidjan 16'!R17,'Agbara 16'!S17,'Dakar 16'!S17,'Douala 16'!S17,'Flowergate 16'!S17,'Tema 16'!S17,'Yopougon 16'!S17)</f>
        <v>0.51</v>
      </c>
      <c r="S17" s="1266">
        <f>AVERAGE('Abidjan 16'!S17,'Agbara 16'!T17,'Dakar 16'!T17,'Douala 16'!T17,'Flowergate 16'!T17,'Tema 16'!T17,'Yopougon 16'!T17)</f>
        <v>0.51</v>
      </c>
      <c r="T17" s="1266">
        <f>AVERAGE('Abidjan 16'!T17,'Agbara 16'!U17,'Dakar 16'!U17,'Douala 16'!U17,'Flowergate 16'!U17,'Tema 16'!U17,'Yopougon 16'!U17)</f>
        <v>0.51</v>
      </c>
      <c r="U17" s="1266">
        <f>AVERAGE('Abidjan 16'!U17,'Agbara 16'!V17,'Dakar 16'!V17,'Douala 16'!V17,'Flowergate 16'!V17,'Tema 16'!V17,'Yopougon 16'!V17)</f>
        <v>0.51</v>
      </c>
      <c r="V17" s="1266">
        <f>AVERAGE('Abidjan 16'!V17,'Agbara 16'!W17,'Dakar 16'!W17,'Douala 16'!W17,'Flowergate 16'!W17,'Tema 16'!W17,'Yopougon 16'!W17)</f>
        <v>0.51</v>
      </c>
      <c r="W17" s="469"/>
      <c r="X17" s="469"/>
      <c r="Y17" s="469"/>
      <c r="Z17" s="469"/>
      <c r="AA17" s="469"/>
      <c r="AB17" s="2800"/>
      <c r="AC17" s="562"/>
    </row>
    <row r="18" spans="2:29" s="146" customFormat="1" ht="31.5" customHeight="1" thickBot="1">
      <c r="B18" s="196" t="s">
        <v>32</v>
      </c>
      <c r="C18" s="1422"/>
      <c r="D18" s="1423" t="s">
        <v>16</v>
      </c>
      <c r="E18" s="1423" t="s">
        <v>16</v>
      </c>
      <c r="F18" s="1423" t="s">
        <v>16</v>
      </c>
      <c r="G18" s="197"/>
      <c r="H18" s="197"/>
      <c r="I18" s="197"/>
      <c r="J18" s="197"/>
      <c r="K18" s="197"/>
      <c r="L18" s="2757"/>
      <c r="M18" s="853"/>
      <c r="N18" s="853"/>
      <c r="O18" s="853"/>
      <c r="P18" s="853"/>
      <c r="Q18" s="853"/>
      <c r="R18" s="853"/>
      <c r="S18" s="853"/>
      <c r="T18" s="853"/>
      <c r="U18" s="853"/>
      <c r="V18" s="853"/>
      <c r="W18" s="853"/>
      <c r="X18" s="853"/>
      <c r="Y18" s="853"/>
      <c r="Z18" s="853"/>
      <c r="AA18" s="853"/>
      <c r="AB18" s="197"/>
      <c r="AC18" s="198"/>
    </row>
    <row r="19" spans="2:29" ht="31.5" customHeight="1">
      <c r="B19" s="22" t="s">
        <v>400</v>
      </c>
      <c r="C19" s="1450" t="s">
        <v>120</v>
      </c>
      <c r="D19" s="1451" t="s">
        <v>25</v>
      </c>
      <c r="E19" s="1452" t="s">
        <v>33</v>
      </c>
      <c r="F19" s="1451" t="s">
        <v>421</v>
      </c>
      <c r="G19" s="1646"/>
      <c r="H19" s="1646"/>
      <c r="I19" s="1315"/>
      <c r="J19" s="1151"/>
      <c r="K19" s="920"/>
      <c r="L19" s="1151">
        <v>524</v>
      </c>
      <c r="M19" s="1778">
        <v>343</v>
      </c>
      <c r="N19" s="1779">
        <v>302</v>
      </c>
      <c r="O19" s="441">
        <f>SUM(P19:AA19)</f>
        <v>140</v>
      </c>
      <c r="P19" s="441">
        <v>12</v>
      </c>
      <c r="Q19" s="441">
        <v>15</v>
      </c>
      <c r="R19" s="441">
        <v>18</v>
      </c>
      <c r="S19" s="441">
        <v>32</v>
      </c>
      <c r="T19" s="441">
        <v>22</v>
      </c>
      <c r="U19" s="441">
        <v>26</v>
      </c>
      <c r="V19" s="441">
        <v>15</v>
      </c>
      <c r="W19" s="1610"/>
      <c r="X19" s="1610"/>
      <c r="Y19" s="1610"/>
      <c r="Z19" s="1610"/>
      <c r="AA19" s="1610"/>
      <c r="AB19" s="255"/>
      <c r="AC19" s="1780"/>
    </row>
    <row r="20" spans="2:29" ht="31.5" customHeight="1">
      <c r="B20" s="23" t="s">
        <v>401</v>
      </c>
      <c r="C20" s="132" t="s">
        <v>120</v>
      </c>
      <c r="D20" s="794" t="s">
        <v>26</v>
      </c>
      <c r="E20" s="795" t="s">
        <v>33</v>
      </c>
      <c r="F20" s="794" t="s">
        <v>27</v>
      </c>
      <c r="G20" s="921"/>
      <c r="H20" s="921"/>
      <c r="I20" s="921"/>
      <c r="J20" s="921"/>
      <c r="K20" s="921"/>
      <c r="L20" s="1157">
        <v>0.99809999999999999</v>
      </c>
      <c r="M20" s="1404">
        <v>0.99629999999999996</v>
      </c>
      <c r="N20" s="1458" t="s">
        <v>176</v>
      </c>
      <c r="O20" s="723">
        <v>0.92169999999999996</v>
      </c>
      <c r="P20" s="723">
        <v>0.96950000000000003</v>
      </c>
      <c r="Q20" s="723">
        <v>0.98650000000000004</v>
      </c>
      <c r="R20" s="723">
        <v>0.97709999999999997</v>
      </c>
      <c r="S20" s="723">
        <v>0.97699999999999998</v>
      </c>
      <c r="T20" s="723">
        <v>0.91910000000000003</v>
      </c>
      <c r="U20" s="723">
        <v>0.8629</v>
      </c>
      <c r="V20" s="2001">
        <v>0.79630000000000001</v>
      </c>
      <c r="W20" s="723"/>
      <c r="X20" s="723"/>
      <c r="Y20" s="723"/>
      <c r="Z20" s="723"/>
      <c r="AA20" s="723"/>
      <c r="AB20" s="24"/>
      <c r="AC20" s="38"/>
    </row>
    <row r="21" spans="2:29" ht="31.5" customHeight="1">
      <c r="B21" s="23" t="s">
        <v>197</v>
      </c>
      <c r="C21" s="132" t="s">
        <v>121</v>
      </c>
      <c r="D21" s="794" t="s">
        <v>25</v>
      </c>
      <c r="E21" s="795" t="s">
        <v>33</v>
      </c>
      <c r="F21" s="794" t="s">
        <v>421</v>
      </c>
      <c r="G21" s="207"/>
      <c r="H21" s="207"/>
      <c r="I21" s="207"/>
      <c r="J21" s="162"/>
      <c r="K21" s="162"/>
      <c r="L21" s="162">
        <v>68</v>
      </c>
      <c r="M21" s="1412">
        <v>17</v>
      </c>
      <c r="N21" s="1773">
        <v>24</v>
      </c>
      <c r="O21" s="1725">
        <v>1</v>
      </c>
      <c r="P21" s="1725">
        <v>0</v>
      </c>
      <c r="Q21" s="1725">
        <v>0</v>
      </c>
      <c r="R21" s="1725">
        <v>0</v>
      </c>
      <c r="S21" s="1725">
        <v>1</v>
      </c>
      <c r="T21" s="1725">
        <v>0</v>
      </c>
      <c r="U21" s="1725">
        <v>0</v>
      </c>
      <c r="V21" s="1725">
        <v>0</v>
      </c>
      <c r="W21" s="850"/>
      <c r="X21" s="850"/>
      <c r="Y21" s="850"/>
      <c r="Z21" s="850"/>
      <c r="AA21" s="850"/>
      <c r="AB21" s="24" t="s">
        <v>16</v>
      </c>
      <c r="AC21" s="38"/>
    </row>
    <row r="22" spans="2:29" ht="31.5" customHeight="1">
      <c r="B22" s="23" t="s">
        <v>84</v>
      </c>
      <c r="C22" s="132" t="s">
        <v>121</v>
      </c>
      <c r="D22" s="794" t="s">
        <v>26</v>
      </c>
      <c r="E22" s="795" t="s">
        <v>33</v>
      </c>
      <c r="F22" s="794" t="s">
        <v>27</v>
      </c>
      <c r="G22" s="921"/>
      <c r="H22" s="921"/>
      <c r="I22" s="921"/>
      <c r="J22" s="921"/>
      <c r="K22" s="921"/>
      <c r="L22" s="1157">
        <v>0.99619999999999997</v>
      </c>
      <c r="M22" s="1404">
        <v>0.99099999999999999</v>
      </c>
      <c r="N22" s="1458" t="s">
        <v>176</v>
      </c>
      <c r="O22" s="723">
        <v>0.94</v>
      </c>
      <c r="P22" s="723">
        <v>0.91</v>
      </c>
      <c r="Q22" s="723">
        <v>0.98</v>
      </c>
      <c r="R22" s="723">
        <v>0.97440000000000004</v>
      </c>
      <c r="S22" s="723">
        <v>0.97140000000000004</v>
      </c>
      <c r="T22" s="723">
        <v>0.92520000000000002</v>
      </c>
      <c r="U22" s="723">
        <v>0.96299999999999997</v>
      </c>
      <c r="V22" s="2001">
        <v>0.95799999999999996</v>
      </c>
      <c r="W22" s="1176"/>
      <c r="X22" s="1176"/>
      <c r="Y22" s="1176"/>
      <c r="Z22" s="1176"/>
      <c r="AA22" s="1176"/>
      <c r="AB22" s="24"/>
      <c r="AC22" s="38"/>
    </row>
    <row r="23" spans="2:29" ht="31.5" customHeight="1">
      <c r="B23" s="23" t="s">
        <v>61</v>
      </c>
      <c r="C23" s="132" t="s">
        <v>121</v>
      </c>
      <c r="D23" s="794" t="s">
        <v>25</v>
      </c>
      <c r="E23" s="795" t="s">
        <v>33</v>
      </c>
      <c r="F23" s="794" t="s">
        <v>421</v>
      </c>
      <c r="G23" s="212"/>
      <c r="H23" s="212"/>
      <c r="I23" s="212"/>
      <c r="J23" s="162"/>
      <c r="K23" s="162"/>
      <c r="L23" s="162">
        <v>0</v>
      </c>
      <c r="M23" s="1774">
        <v>23</v>
      </c>
      <c r="N23" s="1775">
        <v>0</v>
      </c>
      <c r="O23" s="228">
        <v>0</v>
      </c>
      <c r="P23" s="228">
        <v>0</v>
      </c>
      <c r="Q23" s="228">
        <v>0</v>
      </c>
      <c r="R23" s="228">
        <v>0</v>
      </c>
      <c r="S23" s="228">
        <v>0</v>
      </c>
      <c r="T23" s="228">
        <v>0</v>
      </c>
      <c r="U23" s="228">
        <v>0</v>
      </c>
      <c r="V23" s="1999">
        <v>0</v>
      </c>
      <c r="W23" s="467"/>
      <c r="X23" s="467"/>
      <c r="Y23" s="467"/>
      <c r="Z23" s="467"/>
      <c r="AA23" s="467"/>
      <c r="AB23" s="24"/>
      <c r="AC23" s="38"/>
    </row>
    <row r="24" spans="2:29" s="10" customFormat="1" ht="31.5" customHeight="1">
      <c r="B24" s="23" t="s">
        <v>269</v>
      </c>
      <c r="C24" s="132" t="s">
        <v>121</v>
      </c>
      <c r="D24" s="801" t="s">
        <v>25</v>
      </c>
      <c r="E24" s="835" t="s">
        <v>33</v>
      </c>
      <c r="F24" s="801" t="s">
        <v>27</v>
      </c>
      <c r="G24" s="212"/>
      <c r="H24" s="212"/>
      <c r="I24" s="212"/>
      <c r="J24" s="375"/>
      <c r="K24" s="162"/>
      <c r="L24" s="162">
        <v>63</v>
      </c>
      <c r="M24" s="1776">
        <v>61</v>
      </c>
      <c r="N24" s="559">
        <v>35</v>
      </c>
      <c r="O24" s="559">
        <v>61</v>
      </c>
      <c r="P24" s="559">
        <v>0</v>
      </c>
      <c r="Q24" s="559">
        <v>0</v>
      </c>
      <c r="R24" s="559">
        <v>49</v>
      </c>
      <c r="S24" s="559">
        <v>49</v>
      </c>
      <c r="T24" s="559">
        <v>55</v>
      </c>
      <c r="U24" s="559">
        <v>60</v>
      </c>
      <c r="V24" s="559">
        <v>61</v>
      </c>
      <c r="W24" s="455"/>
      <c r="X24" s="455"/>
      <c r="Y24" s="455"/>
      <c r="Z24" s="455"/>
      <c r="AA24" s="455"/>
      <c r="AB24" s="171"/>
      <c r="AC24" s="38"/>
    </row>
    <row r="25" spans="2:29" ht="31.5" customHeight="1" thickBot="1">
      <c r="B25" s="23" t="s">
        <v>195</v>
      </c>
      <c r="C25" s="132" t="s">
        <v>121</v>
      </c>
      <c r="D25" s="801" t="s">
        <v>25</v>
      </c>
      <c r="E25" s="849" t="s">
        <v>33</v>
      </c>
      <c r="F25" s="848" t="s">
        <v>421</v>
      </c>
      <c r="G25" s="920"/>
      <c r="H25" s="920"/>
      <c r="I25" s="920"/>
      <c r="J25" s="920"/>
      <c r="K25" s="920"/>
      <c r="L25" s="1151"/>
      <c r="M25" s="1777">
        <v>48</v>
      </c>
      <c r="N25" s="1773">
        <v>48</v>
      </c>
      <c r="O25" s="228">
        <v>31</v>
      </c>
      <c r="P25" s="228">
        <v>1</v>
      </c>
      <c r="Q25" s="228">
        <v>6</v>
      </c>
      <c r="R25" s="228">
        <v>6</v>
      </c>
      <c r="S25" s="228">
        <v>4</v>
      </c>
      <c r="T25" s="228">
        <v>4</v>
      </c>
      <c r="U25" s="228">
        <v>4</v>
      </c>
      <c r="V25" s="1999">
        <v>6</v>
      </c>
      <c r="W25" s="847"/>
      <c r="X25" s="847"/>
      <c r="Y25" s="847"/>
      <c r="Z25" s="846"/>
      <c r="AA25" s="846"/>
      <c r="AB25" s="216"/>
      <c r="AC25" s="217"/>
    </row>
    <row r="26" spans="2:29" s="184" customFormat="1" ht="31.5" customHeight="1" thickBot="1">
      <c r="B26" s="218" t="s">
        <v>35</v>
      </c>
      <c r="C26" s="1392"/>
      <c r="D26" s="1393" t="s">
        <v>16</v>
      </c>
      <c r="E26" s="1393" t="s">
        <v>16</v>
      </c>
      <c r="F26" s="1394"/>
      <c r="G26" s="46"/>
      <c r="H26" s="46"/>
      <c r="I26" s="46"/>
      <c r="J26" s="46"/>
      <c r="K26" s="46"/>
      <c r="L26" s="1661"/>
      <c r="M26" s="46"/>
      <c r="N26" s="46"/>
      <c r="O26" s="46"/>
      <c r="P26" s="46"/>
      <c r="Q26" s="46"/>
      <c r="R26" s="46"/>
      <c r="S26" s="46"/>
      <c r="T26" s="46"/>
      <c r="U26" s="46"/>
      <c r="V26" s="46"/>
      <c r="W26" s="46"/>
      <c r="X26" s="46"/>
      <c r="Y26" s="46"/>
      <c r="Z26" s="46"/>
      <c r="AA26" s="46"/>
      <c r="AB26" s="46"/>
      <c r="AC26" s="47"/>
    </row>
    <row r="27" spans="2:29" s="10" customFormat="1" ht="31.5" customHeight="1">
      <c r="B27" s="22" t="s">
        <v>194</v>
      </c>
      <c r="C27" s="1389" t="s">
        <v>120</v>
      </c>
      <c r="D27" s="805" t="s">
        <v>190</v>
      </c>
      <c r="E27" s="806" t="s">
        <v>36</v>
      </c>
      <c r="F27" s="805" t="s">
        <v>27</v>
      </c>
      <c r="G27" s="1390"/>
      <c r="H27" s="1390"/>
      <c r="I27" s="1390"/>
      <c r="J27" s="1390"/>
      <c r="K27" s="1315"/>
      <c r="L27" s="1315">
        <v>9.5</v>
      </c>
      <c r="M27" s="1658">
        <v>9.3800000000000008</v>
      </c>
      <c r="N27" s="1391">
        <v>9</v>
      </c>
      <c r="O27" s="1659">
        <f>AVERAGE(P27:U27)</f>
        <v>8.8087857142857136</v>
      </c>
      <c r="P27" s="1659">
        <v>8.6780000000000008</v>
      </c>
      <c r="Q27" s="1659">
        <v>8.5624285714285708</v>
      </c>
      <c r="R27" s="1659">
        <v>8.9131428571428568</v>
      </c>
      <c r="S27" s="1659">
        <v>8.9655714285714279</v>
      </c>
      <c r="T27" s="1659">
        <v>8.8699999999999992</v>
      </c>
      <c r="U27" s="1659">
        <v>8.8635714285714293</v>
      </c>
      <c r="V27" s="1659">
        <v>8.8754285714285714</v>
      </c>
      <c r="W27" s="1659"/>
      <c r="X27" s="1610"/>
      <c r="Y27" s="1610"/>
      <c r="Z27" s="1610"/>
      <c r="AA27" s="1610"/>
      <c r="AB27" s="1660" t="s">
        <v>404</v>
      </c>
      <c r="AC27" s="258"/>
    </row>
    <row r="28" spans="2:29" s="10" customFormat="1" ht="31.5" customHeight="1">
      <c r="B28" s="23" t="s">
        <v>193</v>
      </c>
      <c r="C28" s="836" t="s">
        <v>120</v>
      </c>
      <c r="D28" s="801" t="s">
        <v>190</v>
      </c>
      <c r="E28" s="835" t="s">
        <v>36</v>
      </c>
      <c r="F28" s="801" t="s">
        <v>27</v>
      </c>
      <c r="G28" s="158"/>
      <c r="H28" s="158"/>
      <c r="I28" s="158"/>
      <c r="J28" s="158"/>
      <c r="K28" s="212"/>
      <c r="L28" s="212"/>
      <c r="M28" s="1411">
        <v>9.35</v>
      </c>
      <c r="N28" s="822">
        <v>9</v>
      </c>
      <c r="O28" s="467">
        <f>AVERAGE(P28:U28)</f>
        <v>8.3491666666666671</v>
      </c>
      <c r="P28" s="467">
        <v>8.0954285714285721</v>
      </c>
      <c r="Q28" s="467">
        <v>8.1904285714285709</v>
      </c>
      <c r="R28" s="467">
        <v>8.4761428571428574</v>
      </c>
      <c r="S28" s="467">
        <v>8.6664285714285718</v>
      </c>
      <c r="T28" s="467">
        <v>8.0951428571428572</v>
      </c>
      <c r="U28" s="467">
        <v>8.5714285714285712</v>
      </c>
      <c r="V28" s="467">
        <v>8.4761428571428574</v>
      </c>
      <c r="W28" s="467"/>
      <c r="X28" s="467"/>
      <c r="Y28" s="467"/>
      <c r="Z28" s="467"/>
      <c r="AA28" s="467"/>
      <c r="AB28" s="165" t="s">
        <v>539</v>
      </c>
      <c r="AC28" s="166"/>
    </row>
    <row r="29" spans="2:29" s="10" customFormat="1" ht="31.5" customHeight="1">
      <c r="B29" s="23" t="s">
        <v>192</v>
      </c>
      <c r="C29" s="836" t="s">
        <v>120</v>
      </c>
      <c r="D29" s="801" t="s">
        <v>190</v>
      </c>
      <c r="E29" s="835" t="s">
        <v>36</v>
      </c>
      <c r="F29" s="801" t="s">
        <v>27</v>
      </c>
      <c r="G29" s="158"/>
      <c r="H29" s="158"/>
      <c r="I29" s="158"/>
      <c r="J29" s="158"/>
      <c r="K29" s="212"/>
      <c r="L29" s="212"/>
      <c r="M29" s="1411">
        <v>9.25</v>
      </c>
      <c r="N29" s="822">
        <v>9</v>
      </c>
      <c r="O29" s="467">
        <f>AVERAGE(P29:U29)</f>
        <v>9.3826190476190465</v>
      </c>
      <c r="P29" s="467">
        <v>9.1534285714285719</v>
      </c>
      <c r="Q29" s="467">
        <v>8.9415714285714287</v>
      </c>
      <c r="R29" s="467">
        <v>9.5765714285714285</v>
      </c>
      <c r="S29" s="467">
        <v>9.5765714285714285</v>
      </c>
      <c r="T29" s="467">
        <v>9.6824285714285718</v>
      </c>
      <c r="U29" s="467">
        <v>9.3651428571428568</v>
      </c>
      <c r="V29" s="467">
        <v>9.3651428571428568</v>
      </c>
      <c r="W29" s="467"/>
      <c r="X29" s="467"/>
      <c r="Y29" s="467"/>
      <c r="Z29" s="467"/>
      <c r="AA29" s="467"/>
      <c r="AB29" s="165" t="s">
        <v>540</v>
      </c>
      <c r="AC29" s="166"/>
    </row>
    <row r="30" spans="2:29" s="10" customFormat="1" ht="31.5" customHeight="1">
      <c r="B30" s="23" t="s">
        <v>191</v>
      </c>
      <c r="C30" s="836" t="s">
        <v>120</v>
      </c>
      <c r="D30" s="801" t="s">
        <v>190</v>
      </c>
      <c r="E30" s="835" t="s">
        <v>36</v>
      </c>
      <c r="F30" s="801" t="s">
        <v>27</v>
      </c>
      <c r="G30" s="158"/>
      <c r="H30" s="158"/>
      <c r="I30" s="158"/>
      <c r="J30" s="158"/>
      <c r="K30" s="212"/>
      <c r="L30" s="212"/>
      <c r="M30" s="1411">
        <v>9.5500000000000007</v>
      </c>
      <c r="N30" s="822">
        <v>9</v>
      </c>
      <c r="O30" s="467">
        <f>AVERAGE(P30:U30)</f>
        <v>8.692166666666667</v>
      </c>
      <c r="P30" s="467">
        <v>8.7848571428571436</v>
      </c>
      <c r="Q30" s="467">
        <v>8.5549999999999997</v>
      </c>
      <c r="R30" s="467">
        <v>8.6862857142857148</v>
      </c>
      <c r="S30" s="467">
        <v>8.6534285714285719</v>
      </c>
      <c r="T30" s="467">
        <v>8.82</v>
      </c>
      <c r="U30" s="467">
        <v>8.6534285714285719</v>
      </c>
      <c r="V30" s="467">
        <v>8.7850000000000001</v>
      </c>
      <c r="W30" s="467"/>
      <c r="X30" s="467"/>
      <c r="Y30" s="467"/>
      <c r="Z30" s="467"/>
      <c r="AA30" s="467"/>
      <c r="AB30" s="165" t="s">
        <v>541</v>
      </c>
      <c r="AC30" s="166"/>
    </row>
    <row r="31" spans="2:29" s="10" customFormat="1" ht="31.5" customHeight="1">
      <c r="B31" s="23" t="s">
        <v>189</v>
      </c>
      <c r="C31" s="836" t="s">
        <v>120</v>
      </c>
      <c r="D31" s="801" t="s">
        <v>26</v>
      </c>
      <c r="E31" s="835" t="s">
        <v>36</v>
      </c>
      <c r="F31" s="801" t="s">
        <v>27</v>
      </c>
      <c r="G31" s="189"/>
      <c r="H31" s="191"/>
      <c r="I31" s="189"/>
      <c r="J31" s="191"/>
      <c r="K31" s="189"/>
      <c r="L31" s="599">
        <v>0.79677169568107697</v>
      </c>
      <c r="M31" s="1409">
        <v>0.82799999999999996</v>
      </c>
      <c r="N31" s="469">
        <v>0.82</v>
      </c>
      <c r="O31" s="1468">
        <v>0.81100000000000005</v>
      </c>
      <c r="P31" s="1468">
        <v>0.80100000000000005</v>
      </c>
      <c r="Q31" s="1468">
        <v>0.81499999999999995</v>
      </c>
      <c r="R31" s="1468">
        <v>0.80300000000000005</v>
      </c>
      <c r="S31" s="1468">
        <v>0.82099999999999995</v>
      </c>
      <c r="T31" s="1468">
        <v>0.81899999999999995</v>
      </c>
      <c r="U31" s="1468">
        <v>0.82399999999999995</v>
      </c>
      <c r="V31" s="1468">
        <v>0.80100000000000005</v>
      </c>
      <c r="W31" s="1468"/>
      <c r="X31" s="723"/>
      <c r="Y31" s="723"/>
      <c r="Z31" s="723"/>
      <c r="AA31" s="723"/>
      <c r="AB31" s="165" t="s">
        <v>448</v>
      </c>
      <c r="AC31" s="38"/>
    </row>
    <row r="32" spans="2:29" s="10" customFormat="1" ht="31.5" customHeight="1" thickBot="1">
      <c r="B32" s="586" t="s">
        <v>188</v>
      </c>
      <c r="C32" s="1382" t="s">
        <v>121</v>
      </c>
      <c r="D32" s="1383" t="s">
        <v>39</v>
      </c>
      <c r="E32" s="1384" t="s">
        <v>36</v>
      </c>
      <c r="F32" s="1383" t="s">
        <v>27</v>
      </c>
      <c r="G32" s="1385"/>
      <c r="H32" s="1385"/>
      <c r="I32" s="1385"/>
      <c r="J32" s="1385"/>
      <c r="K32" s="1385"/>
      <c r="L32" s="1598">
        <v>5.6573070458073689</v>
      </c>
      <c r="M32" s="1599">
        <v>7.5327232698998383</v>
      </c>
      <c r="N32" s="1342">
        <f>AVERAGE('Abidjan 16'!N32,'Agbara 16'!O32,'Yopougon 16'!O32,'Tema 16'!O32,'Dakar 16'!O32,'Douala 16'!O32,'Flowergate 16'!O32)</f>
        <v>6.0222920158744131</v>
      </c>
      <c r="O32" s="449">
        <f>AVERAGE('Abidjan 16'!O32,'Agbara 16'!P32,'Dakar 16'!P32,'Douala 16'!P32,'Flowergate 16'!P32,'Tema 16'!P32,'Yopougon 16'!P32)</f>
        <v>5.9957787542938359</v>
      </c>
      <c r="P32" s="449">
        <f>AVERAGE('Abidjan 16'!P32,'Agbara 16'!Q32,'Dakar 16'!Q32,'Douala 16'!Q32,'Flowergate 16'!Q32,'Tema 16'!Q32,'Yopougon 16'!Q32)</f>
        <v>5.5908010996799602</v>
      </c>
      <c r="Q32" s="449">
        <f>AVERAGE('Abidjan 16'!Q32,'Agbara 16'!R32,'Dakar 16'!R32,'Douala 16'!R32,'Flowergate 16'!R32,'Tema 16'!R32,'Yopougon 16'!R32)</f>
        <v>5.7662647575956845</v>
      </c>
      <c r="R32" s="449">
        <f>AVERAGE('Abidjan 16'!R32,'Agbara 16'!S32,'Dakar 16'!S32,'Douala 16'!S32,'Flowergate 16'!S32,'Tema 16'!S32,'Yopougon 16'!S32)</f>
        <v>6.0173998164472522</v>
      </c>
      <c r="S32" s="449">
        <f>AVERAGE('Abidjan 16'!S32,'Agbara 16'!T32,'Dakar 16'!T32,'Douala 16'!T32,'Flowergate 16'!T32,'Tema 16'!T32,'Yopougon 16'!T32)</f>
        <v>6.2004858280503248</v>
      </c>
      <c r="T32" s="449">
        <f>AVERAGE('Abidjan 16'!T32,'Agbara 16'!U32,'Dakar 16'!U32,'Douala 16'!U32,'Flowergate 16'!U32,'Tema 16'!U32,'Yopougon 16'!U32)</f>
        <v>6.2824170392863596</v>
      </c>
      <c r="U32" s="449">
        <f>AVERAGE('Abidjan 16'!U32,'Agbara 16'!V32,'Dakar 16'!V32,'Douala 16'!V32,'Flowergate 16'!V32,'Tema 16'!V32,'Yopougon 16'!V32)</f>
        <v>6.5311294209169608</v>
      </c>
      <c r="V32" s="449">
        <f>AVERAGE('Abidjan 16'!V32,'Agbara 16'!W32,'Dakar 16'!W32,'Douala 16'!W32,'Flowergate 16'!W32,'Tema 16'!W32,'Yopougon 16'!W32)</f>
        <v>6.1558212311202931</v>
      </c>
      <c r="W32" s="449"/>
      <c r="X32" s="449"/>
      <c r="Y32" s="449"/>
      <c r="Z32" s="449"/>
      <c r="AA32" s="449"/>
      <c r="AB32" s="165" t="s">
        <v>418</v>
      </c>
      <c r="AC32" s="166"/>
    </row>
    <row r="33" spans="2:31" s="184" customFormat="1" ht="31.5" customHeight="1" thickBot="1">
      <c r="B33" s="230" t="s">
        <v>41</v>
      </c>
      <c r="C33" s="1386"/>
      <c r="D33" s="1387" t="s">
        <v>16</v>
      </c>
      <c r="E33" s="1387" t="s">
        <v>16</v>
      </c>
      <c r="F33" s="1387" t="s">
        <v>16</v>
      </c>
      <c r="G33" s="44"/>
      <c r="H33" s="44"/>
      <c r="I33" s="44"/>
      <c r="J33" s="44"/>
      <c r="K33" s="44"/>
      <c r="L33" s="536"/>
      <c r="M33" s="44"/>
      <c r="N33" s="44"/>
      <c r="O33" s="44"/>
      <c r="P33" s="44"/>
      <c r="Q33" s="44"/>
      <c r="R33" s="44"/>
      <c r="S33" s="44"/>
      <c r="T33" s="44"/>
      <c r="U33" s="44"/>
      <c r="V33" s="44"/>
      <c r="W33" s="44"/>
      <c r="X33" s="44"/>
      <c r="Y33" s="44"/>
      <c r="Z33" s="44"/>
      <c r="AA33" s="44"/>
      <c r="AB33" s="45"/>
      <c r="AC33" s="830"/>
    </row>
    <row r="34" spans="2:31" s="10" customFormat="1" ht="31.5" customHeight="1" thickBot="1">
      <c r="B34" s="1600" t="s">
        <v>187</v>
      </c>
      <c r="C34" s="136" t="s">
        <v>120</v>
      </c>
      <c r="D34" s="1601" t="s">
        <v>86</v>
      </c>
      <c r="E34" s="805" t="s">
        <v>40</v>
      </c>
      <c r="F34" s="1602" t="s">
        <v>20</v>
      </c>
      <c r="G34" s="1390"/>
      <c r="H34" s="1390"/>
      <c r="I34" s="1390"/>
      <c r="J34" s="1465"/>
      <c r="K34" s="1151"/>
      <c r="L34" s="1151">
        <v>2.3346258297449367</v>
      </c>
      <c r="M34" s="1603">
        <v>2.0572204967514591</v>
      </c>
      <c r="N34" s="1604">
        <v>1.9608112021488717</v>
      </c>
      <c r="O34" s="1605">
        <v>2.0915846902447734</v>
      </c>
      <c r="P34" s="1605">
        <v>2.1145882183296254</v>
      </c>
      <c r="Q34" s="1605">
        <v>2.1866623044026956</v>
      </c>
      <c r="R34" s="1605">
        <v>2.1852677123393689</v>
      </c>
      <c r="S34" s="1605">
        <v>2.0435616693707783</v>
      </c>
      <c r="T34" s="1605">
        <v>2.0585171256864863</v>
      </c>
      <c r="U34" s="1605">
        <v>2.0667853377845637</v>
      </c>
      <c r="V34" s="1605">
        <v>2.1733478288992476</v>
      </c>
      <c r="W34" s="1606"/>
      <c r="X34" s="1606"/>
      <c r="Y34" s="1606"/>
      <c r="Z34" s="1606"/>
      <c r="AA34" s="1606"/>
      <c r="AB34" s="1607"/>
      <c r="AC34" s="188"/>
    </row>
    <row r="35" spans="2:31" s="10" customFormat="1" ht="31.5" customHeight="1">
      <c r="B35" s="223" t="s">
        <v>186</v>
      </c>
      <c r="C35" s="126" t="s">
        <v>120</v>
      </c>
      <c r="D35" s="827" t="s">
        <v>44</v>
      </c>
      <c r="E35" s="801" t="s">
        <v>40</v>
      </c>
      <c r="F35" s="819" t="s">
        <v>20</v>
      </c>
      <c r="G35" s="385"/>
      <c r="H35" s="376"/>
      <c r="I35" s="386"/>
      <c r="J35" s="376"/>
      <c r="K35" s="212"/>
      <c r="L35" s="212">
        <v>0.66511308335147956</v>
      </c>
      <c r="M35" s="1407">
        <v>0.59031387004983626</v>
      </c>
      <c r="N35" s="1340">
        <v>0.59473942808145219</v>
      </c>
      <c r="O35" s="850">
        <v>0.62557037659278836</v>
      </c>
      <c r="P35" s="850">
        <v>0.62164301740677463</v>
      </c>
      <c r="Q35" s="850">
        <v>0.66231601899491743</v>
      </c>
      <c r="R35" s="850">
        <v>0.66913102635068611</v>
      </c>
      <c r="S35" s="850">
        <v>0.59389014947504271</v>
      </c>
      <c r="T35" s="850">
        <v>0.60453925733120628</v>
      </c>
      <c r="U35" s="850">
        <v>0.63577489758713968</v>
      </c>
      <c r="V35" s="850">
        <v>0.64739857661187661</v>
      </c>
      <c r="W35" s="825"/>
      <c r="X35" s="825"/>
      <c r="Y35" s="825"/>
      <c r="Z35" s="825"/>
      <c r="AA35" s="825"/>
      <c r="AB35" s="229"/>
      <c r="AC35" s="237"/>
    </row>
    <row r="36" spans="2:31" s="10" customFormat="1" ht="31.5" customHeight="1">
      <c r="B36" s="223" t="s">
        <v>111</v>
      </c>
      <c r="C36" s="126" t="s">
        <v>120</v>
      </c>
      <c r="D36" s="820" t="s">
        <v>42</v>
      </c>
      <c r="E36" s="801" t="s">
        <v>36</v>
      </c>
      <c r="F36" s="819" t="s">
        <v>421</v>
      </c>
      <c r="G36" s="376"/>
      <c r="H36" s="376"/>
      <c r="I36" s="376"/>
      <c r="J36" s="207"/>
      <c r="K36" s="376"/>
      <c r="L36" s="1470">
        <v>19795.190784104165</v>
      </c>
      <c r="M36" s="1471">
        <v>10720.026307400018</v>
      </c>
      <c r="N36" s="2266">
        <v>10449.69719385262</v>
      </c>
      <c r="O36" s="1170">
        <v>1436.5595158937399</v>
      </c>
      <c r="P36" s="1170">
        <v>267.17052169314002</v>
      </c>
      <c r="Q36" s="1170">
        <v>278.77830667138994</v>
      </c>
      <c r="R36" s="1170">
        <v>276.20509009100999</v>
      </c>
      <c r="S36" s="1170">
        <v>353.81915904000005</v>
      </c>
      <c r="T36" s="1170">
        <v>218.44227164669999</v>
      </c>
      <c r="U36" s="1170">
        <v>29.167704336499998</v>
      </c>
      <c r="V36" s="1170">
        <v>12.976462414999999</v>
      </c>
      <c r="W36" s="228"/>
      <c r="X36" s="228"/>
      <c r="Y36" s="1170"/>
      <c r="Z36" s="1170"/>
      <c r="AA36" s="1170"/>
      <c r="AB36" s="165"/>
      <c r="AC36" s="166"/>
      <c r="AD36" s="10">
        <v>33200</v>
      </c>
      <c r="AE36" s="10" t="e">
        <f>(#REF!/12)*1000</f>
        <v>#REF!</v>
      </c>
    </row>
    <row r="37" spans="2:31" s="10" customFormat="1" ht="31.5" customHeight="1">
      <c r="B37" s="223" t="s">
        <v>137</v>
      </c>
      <c r="C37" s="126" t="s">
        <v>120</v>
      </c>
      <c r="D37" s="801" t="s">
        <v>26</v>
      </c>
      <c r="E37" s="801" t="s">
        <v>36</v>
      </c>
      <c r="F37" s="819" t="s">
        <v>27</v>
      </c>
      <c r="G37" s="190"/>
      <c r="H37" s="190"/>
      <c r="I37" s="190"/>
      <c r="J37" s="190"/>
      <c r="K37" s="190"/>
      <c r="L37" s="599">
        <v>2.5972815159117778E-2</v>
      </c>
      <c r="M37" s="1409">
        <v>1.5676503945854244E-2</v>
      </c>
      <c r="N37" s="504">
        <v>1.4999999999999999E-2</v>
      </c>
      <c r="O37" s="1298">
        <v>3.4252595121602239E-3</v>
      </c>
      <c r="P37" s="1298">
        <v>4.893667702958667E-3</v>
      </c>
      <c r="Q37" s="379">
        <v>4.9861951506208566E-3</v>
      </c>
      <c r="R37" s="379">
        <v>4.8364298495238199E-3</v>
      </c>
      <c r="S37" s="1298">
        <v>6.2097329318598436E-3</v>
      </c>
      <c r="T37" s="1298">
        <v>3.447093828228972E-3</v>
      </c>
      <c r="U37" s="1298">
        <v>4.2683145711761136E-4</v>
      </c>
      <c r="V37" s="1298">
        <v>1.9095237749248498E-4</v>
      </c>
      <c r="W37" s="824"/>
      <c r="X37" s="824"/>
      <c r="Y37" s="1171"/>
      <c r="Z37" s="1171"/>
      <c r="AA37" s="1171"/>
      <c r="AB37" s="165"/>
      <c r="AC37" s="166"/>
    </row>
    <row r="38" spans="2:31" s="10" customFormat="1" ht="31.5" customHeight="1">
      <c r="B38" s="223" t="s">
        <v>406</v>
      </c>
      <c r="C38" s="126" t="s">
        <v>120</v>
      </c>
      <c r="D38" s="820" t="s">
        <v>258</v>
      </c>
      <c r="E38" s="801" t="s">
        <v>40</v>
      </c>
      <c r="F38" s="819" t="s">
        <v>421</v>
      </c>
      <c r="G38" s="817"/>
      <c r="H38" s="817"/>
      <c r="I38" s="817"/>
      <c r="J38" s="817"/>
      <c r="K38" s="817"/>
      <c r="L38" s="1149"/>
      <c r="M38" s="1471">
        <v>14046.922522382309</v>
      </c>
      <c r="N38" s="1170">
        <v>3850</v>
      </c>
      <c r="O38" s="1724">
        <v>6508.1316604485282</v>
      </c>
      <c r="P38" s="1724">
        <v>2653</v>
      </c>
      <c r="Q38" s="1197">
        <v>1572.4448038330083</v>
      </c>
      <c r="R38" s="1197">
        <v>1273.7444795411629</v>
      </c>
      <c r="S38" s="1724">
        <v>1637.8388856496476</v>
      </c>
      <c r="T38" s="1724">
        <v>900.97183097618108</v>
      </c>
      <c r="U38" s="1724">
        <v>-1684.3485063003782</v>
      </c>
      <c r="V38" s="1724">
        <v>154.48016674890641</v>
      </c>
      <c r="W38" s="823"/>
      <c r="X38" s="823"/>
      <c r="Y38" s="823"/>
      <c r="Z38" s="823"/>
      <c r="AA38" s="823"/>
      <c r="AB38" s="163"/>
      <c r="AC38" s="164"/>
    </row>
    <row r="39" spans="2:31" s="10" customFormat="1" ht="31.5" customHeight="1">
      <c r="B39" s="223" t="s">
        <v>175</v>
      </c>
      <c r="C39" s="126" t="s">
        <v>121</v>
      </c>
      <c r="D39" s="801" t="s">
        <v>26</v>
      </c>
      <c r="E39" s="801" t="s">
        <v>40</v>
      </c>
      <c r="F39" s="819" t="s">
        <v>184</v>
      </c>
      <c r="G39" s="190"/>
      <c r="H39" s="190"/>
      <c r="I39" s="190"/>
      <c r="J39" s="190"/>
      <c r="K39" s="190"/>
      <c r="L39" s="599">
        <v>1.9563920619412402E-2</v>
      </c>
      <c r="M39" s="1409">
        <v>-1.4185329340779651E-2</v>
      </c>
      <c r="N39" s="504">
        <v>0</v>
      </c>
      <c r="O39" s="464">
        <v>-9.8625094885305131E-3</v>
      </c>
      <c r="P39" s="464">
        <v>-5.7913321154896558E-3</v>
      </c>
      <c r="Q39" s="210">
        <v>-1.6239321697800735E-3</v>
      </c>
      <c r="R39" s="210">
        <v>-1.0683724197184441E-2</v>
      </c>
      <c r="S39" s="464">
        <v>-9.1908583329969318E-5</v>
      </c>
      <c r="T39" s="464">
        <v>-1.7591413666497524E-2</v>
      </c>
      <c r="U39" s="464">
        <v>1.8250107319013331E-3</v>
      </c>
      <c r="V39" s="464">
        <v>-3.2888095809801454E-2</v>
      </c>
      <c r="W39" s="464"/>
      <c r="X39" s="464"/>
      <c r="Y39" s="464"/>
      <c r="Z39" s="464"/>
      <c r="AA39" s="464"/>
      <c r="AB39" s="165"/>
      <c r="AC39" s="166"/>
      <c r="AD39" s="242"/>
    </row>
    <row r="40" spans="2:31" s="10" customFormat="1" ht="31.5" customHeight="1">
      <c r="B40" s="223" t="s">
        <v>45</v>
      </c>
      <c r="C40" s="132" t="s">
        <v>121</v>
      </c>
      <c r="D40" s="1158" t="s">
        <v>258</v>
      </c>
      <c r="E40" s="794" t="s">
        <v>40</v>
      </c>
      <c r="F40" s="1159" t="s">
        <v>421</v>
      </c>
      <c r="G40" s="483"/>
      <c r="H40" s="259"/>
      <c r="I40" s="259"/>
      <c r="J40" s="730"/>
      <c r="K40" s="731"/>
      <c r="L40" s="483">
        <v>111.75929149422235</v>
      </c>
      <c r="M40" s="1894">
        <v>103400.08490300615</v>
      </c>
      <c r="N40" s="1198">
        <v>107910.87736815181</v>
      </c>
      <c r="O40" s="1170">
        <v>66690.19213598044</v>
      </c>
      <c r="P40" s="1170">
        <v>8707.2948574323636</v>
      </c>
      <c r="Q40" s="1197">
        <v>8572.4909291752629</v>
      </c>
      <c r="R40" s="1197">
        <v>9489.2219424079267</v>
      </c>
      <c r="S40" s="1170">
        <v>8614.5960953394006</v>
      </c>
      <c r="T40" s="1170">
        <v>10427.690288130434</v>
      </c>
      <c r="U40" s="1170">
        <v>10568.410228956163</v>
      </c>
      <c r="V40" s="1170">
        <v>11034.128161080942</v>
      </c>
      <c r="W40" s="822"/>
      <c r="X40" s="822"/>
      <c r="Y40" s="822"/>
      <c r="Z40" s="821"/>
      <c r="AA40" s="821"/>
      <c r="AB40" s="226"/>
      <c r="AC40" s="164"/>
    </row>
    <row r="41" spans="2:31" s="10" customFormat="1" ht="31.5" hidden="1" customHeight="1">
      <c r="B41" s="223" t="s">
        <v>183</v>
      </c>
      <c r="C41" s="132" t="s">
        <v>121</v>
      </c>
      <c r="D41" s="1158" t="s">
        <v>42</v>
      </c>
      <c r="E41" s="794" t="s">
        <v>40</v>
      </c>
      <c r="F41" s="1159" t="s">
        <v>20</v>
      </c>
      <c r="G41" s="1160"/>
      <c r="H41" s="1161"/>
      <c r="I41" s="1161"/>
      <c r="J41" s="1162"/>
      <c r="K41" s="1162"/>
      <c r="L41" s="1153"/>
      <c r="M41" s="1408">
        <v>46966.931182252469</v>
      </c>
      <c r="N41" s="1732">
        <v>674337.3395572576</v>
      </c>
      <c r="O41" s="1731">
        <f>SUM('Abidjan 16'!O41,'Agbara 16'!P41,'Dakar 16'!P41,'Douala 16'!P41,'Flowergate 16'!P41,'Tema 16'!P41,'Yopougon 16'!P41)</f>
        <v>4994940.3684259998</v>
      </c>
      <c r="P41" s="1731">
        <f>SUM('Abidjan 16'!P41,'Agbara 16'!Q41,'Dakar 16'!Q41,'Douala 16'!Q41,'Flowergate 16'!Q41,'Tema 16'!Q41,'Yopougon 16'!Q41)</f>
        <v>1075286.1460015997</v>
      </c>
      <c r="Q41" s="1731">
        <f>SUM('Abidjan 16'!Q41,'Agbara 16'!R41,'Dakar 16'!R41,'Douala 16'!R41,'Flowergate 16'!R41,'Tema 16'!R41,'Yopougon 16'!R41)</f>
        <v>442516.59139840002</v>
      </c>
      <c r="R41" s="1731"/>
      <c r="S41" s="1731"/>
      <c r="T41" s="1731"/>
      <c r="U41" s="1731"/>
      <c r="V41" s="1731"/>
      <c r="W41" s="813"/>
      <c r="X41" s="813"/>
      <c r="Y41" s="814"/>
      <c r="Z41" s="814"/>
      <c r="AA41" s="814"/>
      <c r="AB41" s="226"/>
      <c r="AC41" s="164"/>
    </row>
    <row r="42" spans="2:31" s="10" customFormat="1" ht="31.5" hidden="1" customHeight="1">
      <c r="B42" s="223" t="s">
        <v>245</v>
      </c>
      <c r="C42" s="793" t="s">
        <v>121</v>
      </c>
      <c r="D42" s="791" t="s">
        <v>42</v>
      </c>
      <c r="E42" s="791" t="s">
        <v>36</v>
      </c>
      <c r="F42" s="1163" t="s">
        <v>20</v>
      </c>
      <c r="G42" s="1164"/>
      <c r="H42" s="247"/>
      <c r="I42" s="247"/>
      <c r="J42" s="377"/>
      <c r="K42" s="377"/>
      <c r="L42" s="608"/>
      <c r="M42" s="1410">
        <v>674.71173347569572</v>
      </c>
      <c r="N42" s="1771"/>
      <c r="O42" s="1731">
        <f>SUM('Abidjan 16'!O42,'Agbara 16'!P42,'Dakar 16'!P42,'Douala 16'!P42,'Flowergate 16'!P42,'Tema 16'!P42,'Yopougon 16'!P42)</f>
        <v>115479.95181999999</v>
      </c>
      <c r="P42" s="1731">
        <f>SUM('Abidjan 16'!P42,'Agbara 16'!Q42,'Dakar 16'!Q42,'Douala 16'!Q42,'Flowergate 16'!Q42,'Tema 16'!Q42,'Yopougon 16'!Q42)</f>
        <v>1009.41</v>
      </c>
      <c r="Q42" s="1731">
        <f>SUM('Abidjan 16'!Q42,'Agbara 16'!R42,'Dakar 16'!R42,'Douala 16'!R42,'Flowergate 16'!R42,'Tema 16'!R42,'Yopougon 16'!R42)</f>
        <v>4052.0876100000005</v>
      </c>
      <c r="R42" s="1731"/>
      <c r="S42" s="1731"/>
      <c r="T42" s="1731"/>
      <c r="U42" s="1731"/>
      <c r="V42" s="1731"/>
      <c r="W42" s="567"/>
      <c r="X42" s="567"/>
      <c r="Y42" s="814"/>
      <c r="Z42" s="814"/>
      <c r="AA42" s="814"/>
      <c r="AB42" s="248"/>
      <c r="AC42" s="249"/>
    </row>
    <row r="43" spans="2:31" s="10" customFormat="1" ht="31.5" customHeight="1" thickBot="1">
      <c r="B43" s="223" t="s">
        <v>257</v>
      </c>
      <c r="C43" s="132" t="s">
        <v>121</v>
      </c>
      <c r="D43" s="1158" t="s">
        <v>42</v>
      </c>
      <c r="E43" s="795" t="s">
        <v>255</v>
      </c>
      <c r="F43" s="794" t="s">
        <v>421</v>
      </c>
      <c r="G43" s="1165"/>
      <c r="H43" s="1165"/>
      <c r="I43" s="1165"/>
      <c r="J43" s="1166"/>
      <c r="K43" s="1167"/>
      <c r="L43" s="467"/>
      <c r="M43" s="1408">
        <v>1925.6461785550568</v>
      </c>
      <c r="N43" s="1732">
        <v>2374</v>
      </c>
      <c r="O43" s="1170">
        <f>SUM(P43:T43)</f>
        <v>1076.1300605069821</v>
      </c>
      <c r="P43" s="1170">
        <f>SUM('Abidjan 16'!P43/P58,'Agbara 16'!Q43/P60,'Dakar 16'!Q43/P59,'Douala 16'!Q43/P63,'Flowergate 16'!Q43/P64,'Tema 16'!Q43/P61,'Yopougon 16'!Q43/P62)</f>
        <v>122.73706853688421</v>
      </c>
      <c r="Q43" s="1170">
        <f>SUM('Abidjan 16'!Q43/Q58,'Agbara 16'!R43/Q60,'Dakar 16'!R43/Q59,'Douala 16'!R43/Q63,'Flowergate 16'!R43/Q64,'Tema 16'!R43/Q61,'Yopougon 16'!R43/Q62)</f>
        <v>323.65877360511536</v>
      </c>
      <c r="R43" s="1170">
        <f>SUM('Abidjan 16'!R43/R58,'Agbara 16'!S43/R60,'Dakar 16'!S43/R59,'Douala 16'!S43/R63,'Flowergate 16'!S43/R64,'Tema 16'!S43/R61,'Yopougon 16'!S43/R62)</f>
        <v>283.6081926412603</v>
      </c>
      <c r="S43" s="1170">
        <f>SUM('Abidjan 16'!S43/S58,'Agbara 16'!T43/S60,'Dakar 16'!T43/S59,'Douala 16'!T43/S63,'Flowergate 16'!T43/S64,'Tema 16'!T43/S61,'Yopougon 16'!T43/S62)</f>
        <v>164.22117832078138</v>
      </c>
      <c r="T43" s="1170">
        <f>SUM('Abidjan 16'!T43/T58,'Agbara 16'!U43/T60,'Dakar 16'!U43/T59,'Douala 16'!U43/T63,'Flowergate 16'!U43/T64,'Tema 16'!U43/T61,'Yopougon 16'!U43/T62)</f>
        <v>181.90484740294085</v>
      </c>
      <c r="U43" s="1170">
        <f>SUM('Abidjan 16'!U43/U58,'Agbara 16'!V43/U60,'Dakar 16'!V43/U59,'Douala 16'!V43/U63,'Flowergate 16'!V43/U64,'Tema 16'!V43/U61,'Yopougon 16'!V43/U62)</f>
        <v>261.60387599364537</v>
      </c>
      <c r="V43" s="1170">
        <f>SUM('Abidjan 16'!V43/V58,'Agbara 16'!W43/V60,'Dakar 16'!W43/V59,'Douala 16'!W43/V63,'Flowergate 16'!W43/V64,'Tema 16'!W43/V61,'Yopougon 16'!W43/V62)</f>
        <v>234.31585339755674</v>
      </c>
      <c r="W43" s="1137"/>
      <c r="X43" s="1137"/>
      <c r="Y43" s="1137"/>
      <c r="Z43" s="1137"/>
      <c r="AA43" s="1137"/>
      <c r="AB43" s="171" t="s">
        <v>420</v>
      </c>
      <c r="AC43" s="38"/>
    </row>
    <row r="44" spans="2:31" s="252" customFormat="1" ht="31.5" customHeight="1" thickBot="1">
      <c r="B44" s="506" t="s">
        <v>87</v>
      </c>
      <c r="C44" s="808"/>
      <c r="D44" s="807" t="s">
        <v>16</v>
      </c>
      <c r="E44" s="807" t="s">
        <v>16</v>
      </c>
      <c r="F44" s="807" t="s">
        <v>16</v>
      </c>
      <c r="G44" s="508"/>
      <c r="H44" s="508"/>
      <c r="I44" s="508"/>
      <c r="J44" s="508"/>
      <c r="K44" s="508"/>
      <c r="L44" s="1152"/>
      <c r="M44" s="508"/>
      <c r="N44" s="508"/>
      <c r="O44" s="508"/>
      <c r="P44" s="250"/>
      <c r="Q44" s="250"/>
      <c r="R44" s="250"/>
      <c r="S44" s="250"/>
      <c r="T44" s="250"/>
      <c r="U44" s="250"/>
      <c r="V44" s="250"/>
      <c r="W44" s="250"/>
      <c r="X44" s="250"/>
      <c r="Y44" s="250"/>
      <c r="Z44" s="250"/>
      <c r="AA44" s="250"/>
      <c r="AB44" s="250"/>
      <c r="AC44" s="251"/>
    </row>
    <row r="45" spans="2:31" s="10" customFormat="1" ht="31.5" customHeight="1">
      <c r="B45" s="23" t="s">
        <v>48</v>
      </c>
      <c r="C45" s="136" t="s">
        <v>120</v>
      </c>
      <c r="D45" s="805" t="s">
        <v>26</v>
      </c>
      <c r="E45" s="806" t="s">
        <v>47</v>
      </c>
      <c r="F45" s="805" t="s">
        <v>27</v>
      </c>
      <c r="G45" s="189"/>
      <c r="H45" s="189"/>
      <c r="I45" s="256"/>
      <c r="J45" s="224"/>
      <c r="K45" s="224"/>
      <c r="L45" s="1168">
        <v>0.90694155370106699</v>
      </c>
      <c r="M45" s="1405">
        <v>0.94499999999999995</v>
      </c>
      <c r="N45" s="1335">
        <v>0.91</v>
      </c>
      <c r="O45" s="512">
        <v>0.91700000000000004</v>
      </c>
      <c r="P45" s="512">
        <v>0.879</v>
      </c>
      <c r="Q45" s="512">
        <v>0.94599999999999995</v>
      </c>
      <c r="R45" s="512">
        <v>0.92200000000000004</v>
      </c>
      <c r="S45" s="512">
        <v>0.89400000000000002</v>
      </c>
      <c r="T45" s="512">
        <v>0.91200000000000003</v>
      </c>
      <c r="U45" s="512">
        <v>0.92200000000000004</v>
      </c>
      <c r="V45" s="513">
        <v>0.93899999999999995</v>
      </c>
      <c r="W45" s="513"/>
      <c r="X45" s="513"/>
      <c r="Y45" s="1297"/>
      <c r="Z45" s="734"/>
      <c r="AA45" s="734"/>
      <c r="AB45" s="257"/>
      <c r="AC45" s="258"/>
    </row>
    <row r="46" spans="2:31" s="10" customFormat="1" ht="31.5" customHeight="1">
      <c r="B46" s="23" t="s">
        <v>182</v>
      </c>
      <c r="C46" s="126" t="s">
        <v>120</v>
      </c>
      <c r="D46" s="801" t="s">
        <v>55</v>
      </c>
      <c r="E46" s="801" t="s">
        <v>47</v>
      </c>
      <c r="F46" s="801" t="s">
        <v>20</v>
      </c>
      <c r="G46" s="245"/>
      <c r="H46" s="245"/>
      <c r="I46" s="505"/>
      <c r="J46" s="158"/>
      <c r="K46" s="207"/>
      <c r="L46" s="212">
        <v>40</v>
      </c>
      <c r="M46" s="1608">
        <v>39.299999999999997</v>
      </c>
      <c r="N46" s="826">
        <v>35</v>
      </c>
      <c r="O46" s="731">
        <v>23</v>
      </c>
      <c r="P46" s="731">
        <v>31</v>
      </c>
      <c r="Q46" s="731">
        <v>35</v>
      </c>
      <c r="R46" s="731">
        <v>39</v>
      </c>
      <c r="S46" s="731">
        <v>39</v>
      </c>
      <c r="T46" s="731">
        <v>27.5</v>
      </c>
      <c r="U46" s="731">
        <v>32.5</v>
      </c>
      <c r="V46" s="259">
        <v>31.6</v>
      </c>
      <c r="W46" s="259"/>
      <c r="X46" s="259"/>
      <c r="Y46" s="259"/>
      <c r="Z46" s="259"/>
      <c r="AA46" s="259"/>
      <c r="AB46" s="226"/>
      <c r="AC46" s="260"/>
    </row>
    <row r="47" spans="2:31" ht="31.5" customHeight="1" thickBot="1">
      <c r="B47" s="23" t="s">
        <v>88</v>
      </c>
      <c r="C47" s="800" t="s">
        <v>120</v>
      </c>
      <c r="D47" s="799" t="s">
        <v>26</v>
      </c>
      <c r="E47" s="799" t="s">
        <v>47</v>
      </c>
      <c r="F47" s="799" t="s">
        <v>27</v>
      </c>
      <c r="G47" s="916"/>
      <c r="H47" s="915"/>
      <c r="I47" s="915"/>
      <c r="J47" s="798"/>
      <c r="K47" s="798"/>
      <c r="L47" s="1169">
        <v>0.99299999999999999</v>
      </c>
      <c r="M47" s="1406">
        <v>0.99101528609427936</v>
      </c>
      <c r="N47" s="798">
        <v>0.9</v>
      </c>
      <c r="O47" s="728">
        <v>0.94499999999999995</v>
      </c>
      <c r="P47" s="728">
        <v>0.91</v>
      </c>
      <c r="Q47" s="728">
        <v>0.95599999999999996</v>
      </c>
      <c r="R47" s="728">
        <v>0.96099999999999997</v>
      </c>
      <c r="S47" s="728">
        <v>0.95299999999999996</v>
      </c>
      <c r="T47" s="728">
        <v>0.94099999999999995</v>
      </c>
      <c r="U47" s="728">
        <v>0.93700000000000006</v>
      </c>
      <c r="V47" s="210">
        <v>0.96099999999999997</v>
      </c>
      <c r="W47" s="210"/>
      <c r="X47" s="1298"/>
      <c r="Y47" s="379"/>
      <c r="Z47" s="735"/>
      <c r="AA47" s="735"/>
      <c r="AB47" s="194"/>
      <c r="AC47" s="264"/>
    </row>
    <row r="48" spans="2:31" s="146" customFormat="1" ht="31.5" customHeight="1" thickBot="1">
      <c r="B48" s="1593" t="s">
        <v>155</v>
      </c>
      <c r="C48" s="1594"/>
      <c r="D48" s="1595" t="s">
        <v>16</v>
      </c>
      <c r="E48" s="1595" t="s">
        <v>16</v>
      </c>
      <c r="F48" s="1595" t="s">
        <v>16</v>
      </c>
      <c r="G48" s="1453"/>
      <c r="H48" s="1453"/>
      <c r="I48" s="1453"/>
      <c r="J48" s="1453"/>
      <c r="K48" s="1453"/>
      <c r="L48" s="1596"/>
      <c r="M48" s="1453"/>
      <c r="N48" s="1453"/>
      <c r="O48" s="1453"/>
      <c r="P48" s="1453"/>
      <c r="Q48" s="1453"/>
      <c r="R48" s="1453"/>
      <c r="S48" s="1453"/>
      <c r="T48" s="1453"/>
      <c r="U48" s="1453"/>
      <c r="V48" s="1453"/>
      <c r="W48" s="1453"/>
      <c r="X48" s="1453"/>
      <c r="Y48" s="1453"/>
      <c r="Z48" s="1453"/>
      <c r="AA48" s="1453"/>
      <c r="AB48" s="1453"/>
      <c r="AC48" s="1952"/>
    </row>
    <row r="49" spans="1:30" s="742" customFormat="1" ht="28.5" customHeight="1">
      <c r="A49" s="452"/>
      <c r="B49" s="147" t="s">
        <v>425</v>
      </c>
      <c r="C49" s="839"/>
      <c r="D49" s="796" t="s">
        <v>26</v>
      </c>
      <c r="E49" s="797" t="s">
        <v>151</v>
      </c>
      <c r="F49" s="796" t="s">
        <v>27</v>
      </c>
      <c r="G49" s="1953"/>
      <c r="H49" s="1953"/>
      <c r="I49" s="1953"/>
      <c r="J49" s="513"/>
      <c r="K49" s="513"/>
      <c r="L49" s="1954"/>
      <c r="M49" s="1950">
        <v>0.87445075757575763</v>
      </c>
      <c r="N49" s="513">
        <v>0.86</v>
      </c>
      <c r="O49" s="2128">
        <f>AVERAGE('Abidjan 16'!O49,'Yopougon 16'!P49,'Agbara 16'!P49,'Tema 16'!P49,'Dakar 16'!P49,'Douala 16'!P49,'Flowergate 16'!P49)</f>
        <v>0.84284990191386167</v>
      </c>
      <c r="P49" s="2128">
        <f>AVERAGE('Abidjan 16'!P49,'Yopougon 16'!Q49,'Agbara 16'!Q49,'Tema 16'!Q49,'Dakar 16'!Q49,'Douala 16'!Q49,'Flowergate 16'!Q49)</f>
        <v>0.83543420987921913</v>
      </c>
      <c r="Q49" s="2128">
        <f>AVERAGE('Abidjan 16'!Q49,'Yopougon 16'!R49,'Agbara 16'!R49,'Tema 16'!R49,'Dakar 16'!R49,'Douala 16'!R49,'Flowergate 16'!R49)</f>
        <v>0.85355404394783818</v>
      </c>
      <c r="R49" s="2128">
        <f>AVERAGE('Abidjan 16'!R49,'Yopougon 16'!S49,'Agbara 16'!S49,'Tema 16'!S49,'Dakar 16'!S49,'Douala 16'!S49,'Flowergate 16'!S49)</f>
        <v>0.81664748807274423</v>
      </c>
      <c r="S49" s="2128">
        <f>AVERAGE('Abidjan 16'!S49,'Yopougon 16'!T49,'Agbara 16'!T49,'Tema 16'!T49,'Dakar 16'!T49,'Douala 16'!T49,'Flowergate 16'!T49)</f>
        <v>0.84967620009876621</v>
      </c>
      <c r="T49" s="2128">
        <f>AVERAGE('Abidjan 16'!T49,'Yopougon 16'!U49,'Agbara 16'!U49,'Tema 16'!U49,'Dakar 16'!U49,'Douala 16'!U49,'Flowergate 16'!U49)</f>
        <v>0.84411439654233056</v>
      </c>
      <c r="U49" s="2128">
        <f>AVERAGE('Abidjan 16'!U49,'Yopougon 16'!V49,'Agbara 16'!V49,'Tema 16'!V49,'Dakar 16'!V49,'Douala 16'!V49,'Flowergate 16'!V49)</f>
        <v>0.84997633248772642</v>
      </c>
      <c r="V49" s="2128">
        <f>AVERAGE('Abidjan 16'!V49,'Yopougon 16'!W49,'Agbara 16'!W49,'Tema 16'!W49,'Dakar 16'!W49,'Douala 16'!W49,'Flowergate 16'!W49)</f>
        <v>0.82654846636222556</v>
      </c>
      <c r="W49" s="1955"/>
      <c r="X49" s="1955"/>
      <c r="Y49" s="1955"/>
      <c r="Z49" s="1955"/>
      <c r="AA49" s="1955"/>
      <c r="AB49" s="1956"/>
      <c r="AC49" s="1957"/>
      <c r="AD49" s="1949"/>
    </row>
    <row r="50" spans="1:30" ht="28.5" customHeight="1">
      <c r="B50" s="23" t="s">
        <v>260</v>
      </c>
      <c r="C50" s="836"/>
      <c r="D50" s="794" t="s">
        <v>26</v>
      </c>
      <c r="E50" s="795" t="s">
        <v>216</v>
      </c>
      <c r="F50" s="794" t="s">
        <v>27</v>
      </c>
      <c r="G50" s="189"/>
      <c r="H50" s="189"/>
      <c r="I50" s="189"/>
      <c r="J50" s="373"/>
      <c r="K50" s="373"/>
      <c r="L50" s="1150"/>
      <c r="M50" s="1404">
        <v>0.81270833333333325</v>
      </c>
      <c r="N50" s="210">
        <v>0.84</v>
      </c>
      <c r="O50" s="695">
        <f>AVERAGE('Abidjan 16'!O50,'Yopougon 16'!P50,'Agbara 16'!P50,'Tema 16'!P50,'Dakar 16'!P50,'Douala 16'!P50,'Flowergate 16'!P50)</f>
        <v>0.79928571428571427</v>
      </c>
      <c r="P50" s="695">
        <f>AVERAGE('Abidjan 16'!P50,'Yopougon 16'!Q50,'Agbara 16'!Q50,'Tema 16'!Q50,'Dakar 16'!Q50,'Douala 16'!Q50,'Flowergate 16'!Q50)</f>
        <v>0.80078018203035384</v>
      </c>
      <c r="Q50" s="695">
        <f>AVERAGE('Abidjan 16'!Q50,'Yopougon 16'!R50,'Agbara 16'!R50,'Tema 16'!R50,'Dakar 16'!R50,'Douala 16'!R50,'Flowergate 16'!R50)</f>
        <v>0.80826498329563379</v>
      </c>
      <c r="R50" s="695">
        <f>AVERAGE('Abidjan 16'!R50,'Yopougon 16'!S50,'Agbara 16'!S50,'Tema 16'!S50,'Dakar 16'!S50,'Douala 16'!S50,'Flowergate 16'!S50)</f>
        <v>0.79117285081205679</v>
      </c>
      <c r="S50" s="695">
        <f>AVERAGE('Abidjan 16'!S50,'Yopougon 16'!T50,'Agbara 16'!T50,'Tema 16'!T50,'Dakar 16'!T50,'Douala 16'!T50,'Flowergate 16'!T50)</f>
        <v>0.80967947189758793</v>
      </c>
      <c r="T50" s="695">
        <f>AVERAGE('Abidjan 16'!T50,'Yopougon 16'!U50,'Agbara 16'!U50,'Tema 16'!U50,'Dakar 16'!U50,'Douala 16'!U50,'Flowergate 16'!U50)</f>
        <v>0.79841431343552693</v>
      </c>
      <c r="U50" s="695">
        <f>AVERAGE('Abidjan 16'!U50,'Yopougon 16'!V50,'Agbara 16'!V50,'Tema 16'!V50,'Dakar 16'!V50,'Douala 16'!V50,'Flowergate 16'!V50)</f>
        <v>0.78986486899108199</v>
      </c>
      <c r="V50" s="695">
        <f>AVERAGE('Abidjan 16'!V50,'Yopougon 16'!W50,'Agbara 16'!W50,'Tema 16'!W50,'Dakar 16'!W50,'Douala 16'!W50,'Flowergate 16'!W50)</f>
        <v>0.78565044665558736</v>
      </c>
      <c r="W50" s="210"/>
      <c r="X50" s="210"/>
      <c r="Y50" s="210"/>
      <c r="Z50" s="210"/>
      <c r="AA50" s="210"/>
      <c r="AB50" s="24"/>
      <c r="AC50" s="38"/>
    </row>
    <row r="51" spans="1:30" ht="28.5" customHeight="1">
      <c r="B51" s="23" t="s">
        <v>426</v>
      </c>
      <c r="C51" s="325"/>
      <c r="D51" s="325"/>
      <c r="E51" s="325"/>
      <c r="F51" s="325"/>
      <c r="G51" s="325"/>
      <c r="H51" s="325"/>
      <c r="I51" s="325"/>
      <c r="J51" s="325"/>
      <c r="K51" s="325"/>
      <c r="L51" s="325"/>
      <c r="M51" s="325"/>
      <c r="N51" s="2012">
        <v>917.3</v>
      </c>
      <c r="O51" s="2141">
        <f>AVERAGE('Abidjan 16'!O51,'Yopougon 16'!P51,'Agbara 16'!P51,'Tema 16'!P51,'Dakar 16'!P51,'Douala 16'!P51,'Flowergate 16'!P51)</f>
        <v>661.32399999999996</v>
      </c>
      <c r="P51" s="2141">
        <f>AVERAGE('Abidjan 16'!P51,'Yopougon 16'!Q51,'Agbara 16'!Q51,'Tema 16'!Q51,'Dakar 16'!Q51,'Douala 16'!Q51,'Flowergate 16'!Q51)</f>
        <v>421.55875000000003</v>
      </c>
      <c r="Q51" s="2141">
        <f>AVERAGE('Abidjan 16'!Q51,'Yopougon 16'!R51,'Agbara 16'!R51,'Tema 16'!R51,'Dakar 16'!R51,'Douala 16'!R51,'Flowergate 16'!R51)</f>
        <v>314.95</v>
      </c>
      <c r="R51" s="2141">
        <f>AVERAGE('Abidjan 16'!R51,'Yopougon 16'!S51,'Agbara 16'!S51,'Tema 16'!S51,'Dakar 16'!S51,'Douala 16'!S51,'Flowergate 16'!S51)</f>
        <v>602.13750000000005</v>
      </c>
      <c r="S51" s="2141">
        <f>AVERAGE('Abidjan 16'!S51,'Yopougon 16'!T51,'Agbara 16'!T51,'Tema 16'!T51,'Dakar 16'!T51,'Douala 16'!T51,'Flowergate 16'!T51)</f>
        <v>1048.2649999999999</v>
      </c>
      <c r="T51" s="2141">
        <f>AVERAGE('Abidjan 16'!T51,'Yopougon 16'!U51,'Agbara 16'!U51,'Tema 16'!U51,'Dakar 16'!U51,'Douala 16'!U51,'Flowergate 16'!U51)</f>
        <v>584.67555555555555</v>
      </c>
      <c r="U51" s="2141">
        <f>AVERAGE('Abidjan 16'!U51,'Yopougon 16'!V51,'Agbara 16'!V51,'Tema 16'!V51,'Dakar 16'!V51,'Douala 16'!V51,'Flowergate 16'!V51)</f>
        <v>668.5625</v>
      </c>
      <c r="V51" s="2141">
        <f>AVERAGE('Abidjan 16'!V51,'Yopougon 16'!W51,'Agbara 16'!W51,'Tema 16'!W51,'Dakar 16'!W51,'Douala 16'!W51,'Flowergate 16'!W51)</f>
        <v>514.64266666666663</v>
      </c>
      <c r="W51" s="325"/>
      <c r="X51" s="325"/>
      <c r="Y51" s="325"/>
      <c r="Z51" s="325"/>
      <c r="AA51" s="325"/>
      <c r="AB51" s="325"/>
      <c r="AC51" s="1958"/>
    </row>
    <row r="52" spans="1:30" s="325" customFormat="1" ht="28.5" customHeight="1">
      <c r="A52" s="452"/>
      <c r="B52" s="23" t="s">
        <v>399</v>
      </c>
      <c r="C52" s="836"/>
      <c r="D52" s="794" t="s">
        <v>57</v>
      </c>
      <c r="E52" s="794" t="s">
        <v>216</v>
      </c>
      <c r="F52" s="794"/>
      <c r="G52" s="189"/>
      <c r="H52" s="189"/>
      <c r="I52" s="189"/>
      <c r="J52" s="373"/>
      <c r="K52" s="373"/>
      <c r="L52" s="1150"/>
      <c r="M52" s="1404"/>
      <c r="N52" s="1597">
        <v>2.5</v>
      </c>
      <c r="O52" s="1715">
        <f>AVERAGE('Abidjan 16'!O52,'Yopougon 16'!P52,'Agbara 16'!P52,'Tema 16'!P52,'Dakar 16'!P52,'Douala 16'!P52,'Flowergate 16'!P52)</f>
        <v>7.0640476190476189</v>
      </c>
      <c r="P52" s="1715">
        <f>AVERAGE('Abidjan 16'!P52,'Yopougon 16'!Q52,'Agbara 16'!Q52,'Tema 16'!Q52,'Dakar 16'!Q52,'Douala 16'!Q52,'Flowergate 16'!Q52)</f>
        <v>5.4450000000000003</v>
      </c>
      <c r="Q52" s="1715">
        <f>AVERAGE('Abidjan 16'!Q52,'Yopougon 16'!R52,'Agbara 16'!R52,'Tema 16'!R52,'Dakar 16'!R52,'Douala 16'!R52,'Flowergate 16'!R52)</f>
        <v>4.5285714285714294</v>
      </c>
      <c r="R52" s="1715">
        <f>AVERAGE('Abidjan 16'!R52,'Yopougon 16'!S52,'Agbara 16'!S52,'Tema 16'!S52,'Dakar 16'!S52,'Douala 16'!S52,'Flowergate 16'!S52)</f>
        <v>6.3642857142857139</v>
      </c>
      <c r="S52" s="1715">
        <f>AVERAGE('Abidjan 16'!S52,'Yopougon 16'!T52,'Agbara 16'!T52,'Tema 16'!T52,'Dakar 16'!T52,'Douala 16'!T52,'Flowergate 16'!T52)</f>
        <v>4.0871428571428572</v>
      </c>
      <c r="T52" s="1715">
        <f>AVERAGE('Abidjan 16'!T52,'Yopougon 16'!U52,'Agbara 16'!U52,'Tema 16'!U52,'Dakar 16'!U52,'Douala 16'!U52,'Flowergate 16'!U52)</f>
        <v>4.4685714285714289</v>
      </c>
      <c r="U52" s="1715">
        <f>AVERAGE('Abidjan 16'!U52,'Yopougon 16'!V52,'Agbara 16'!V52,'Tema 16'!V52,'Dakar 16'!V52,'Douala 16'!V52,'Flowergate 16'!V52)</f>
        <v>4.3771428571428572</v>
      </c>
      <c r="V52" s="1715">
        <f>AVERAGE('Abidjan 16'!V52,'Yopougon 16'!W52,'Agbara 16'!W52,'Tema 16'!W52,'Dakar 16'!W52,'Douala 16'!W52,'Flowergate 16'!W52)</f>
        <v>6.0483333333333347</v>
      </c>
      <c r="W52" s="2001"/>
      <c r="X52" s="2001"/>
      <c r="Y52" s="2001"/>
      <c r="Z52" s="2001"/>
      <c r="AA52" s="2001"/>
      <c r="AB52" s="1947"/>
      <c r="AC52" s="164"/>
      <c r="AD52" s="1948"/>
    </row>
    <row r="53" spans="1:30" ht="28.5" customHeight="1">
      <c r="B53" s="23" t="s">
        <v>395</v>
      </c>
      <c r="C53" s="836"/>
      <c r="D53" s="794" t="s">
        <v>26</v>
      </c>
      <c r="E53" s="795" t="s">
        <v>216</v>
      </c>
      <c r="F53" s="794"/>
      <c r="G53" s="158"/>
      <c r="H53" s="158"/>
      <c r="I53" s="158"/>
      <c r="J53" s="159"/>
      <c r="K53" s="159"/>
      <c r="L53" s="162"/>
      <c r="M53" s="1472"/>
      <c r="N53" s="1468">
        <v>0.3</v>
      </c>
      <c r="O53" s="695">
        <f>AVERAGE('Abidjan 16'!O53,'Yopougon 16'!P53,'Agbara 16'!P53,'Tema 16'!P53,'Dakar 16'!P53,'Douala 16'!P53,'Flowergate 16'!P53)</f>
        <v>0.2150122448979592</v>
      </c>
      <c r="P53" s="695">
        <f>AVERAGE('Abidjan 16'!P53,'Yopougon 16'!Q53,'Agbara 16'!Q53,'Tema 16'!Q53,'Dakar 16'!Q53,'Douala 16'!Q53,'Flowergate 16'!Q53)</f>
        <v>0.15031134390335976</v>
      </c>
      <c r="Q53" s="695">
        <f>AVERAGE('Abidjan 16'!Q53,'Yopougon 16'!R53,'Agbara 16'!R53,'Tema 16'!R53,'Dakar 16'!R53,'Douala 16'!R53,'Flowergate 16'!R53)</f>
        <v>0.27199999999999996</v>
      </c>
      <c r="R53" s="695">
        <f>AVERAGE('Abidjan 16'!R53,'Yopougon 16'!S53,'Agbara 16'!S53,'Tema 16'!S53,'Dakar 16'!S53,'Douala 16'!S53,'Flowergate 16'!S53)</f>
        <v>0.20314285714285715</v>
      </c>
      <c r="S53" s="695">
        <f>AVERAGE('Abidjan 16'!S53,'Yopougon 16'!T53,'Agbara 16'!T53,'Tema 16'!T53,'Dakar 16'!T53,'Douala 16'!T53,'Flowergate 16'!T53)</f>
        <v>0.14944285714285716</v>
      </c>
      <c r="T53" s="695">
        <f>AVERAGE('Abidjan 16'!T53,'Yopougon 16'!U53,'Agbara 16'!U53,'Tema 16'!U53,'Dakar 16'!U53,'Douala 16'!U53,'Flowergate 16'!U53)</f>
        <v>0.29760000000000003</v>
      </c>
      <c r="U53" s="695">
        <f>AVERAGE('Abidjan 16'!U53,'Yopougon 16'!V53,'Agbara 16'!V53,'Tema 16'!V53,'Dakar 16'!V53,'Douala 16'!V53,'Flowergate 16'!V53)</f>
        <v>0.30375714285714289</v>
      </c>
      <c r="V53" s="695">
        <f>AVERAGE('Abidjan 16'!V53,'Yopougon 16'!W53,'Agbara 16'!W53,'Tema 16'!W53,'Dakar 16'!W53,'Douala 16'!W53,'Flowergate 16'!W53)</f>
        <v>0.25155714285714287</v>
      </c>
      <c r="W53" s="160"/>
      <c r="X53" s="160"/>
      <c r="Y53" s="1999"/>
      <c r="Z53" s="1999"/>
      <c r="AA53" s="1999"/>
      <c r="AB53" s="24"/>
      <c r="AC53" s="38"/>
    </row>
    <row r="54" spans="1:30" ht="28.5" customHeight="1">
      <c r="B54" s="1462" t="s">
        <v>398</v>
      </c>
      <c r="C54" s="836"/>
      <c r="D54" s="794" t="s">
        <v>26</v>
      </c>
      <c r="E54" s="795" t="s">
        <v>216</v>
      </c>
      <c r="F54" s="794"/>
      <c r="G54" s="189"/>
      <c r="H54" s="189"/>
      <c r="I54" s="189"/>
      <c r="J54" s="373"/>
      <c r="K54" s="373"/>
      <c r="L54" s="1150"/>
      <c r="M54" s="1404"/>
      <c r="N54" s="210">
        <v>0.98</v>
      </c>
      <c r="O54" s="695">
        <f>AVERAGE('Abidjan 16'!O54,'Yopougon 16'!P54,'Agbara 16'!P54,'Tema 16'!P54,'Dakar 16'!P54,'Douala 16'!P54,'Flowergate 16'!P54)</f>
        <v>0.83904013605442174</v>
      </c>
      <c r="P54" s="695">
        <f>AVERAGE('Abidjan 16'!P54,'Yopougon 16'!Q54,'Agbara 16'!Q54,'Tema 16'!Q54,'Dakar 16'!Q54,'Douala 16'!Q54,'Flowergate 16'!Q54)</f>
        <v>0.82569999999999999</v>
      </c>
      <c r="Q54" s="695">
        <f>AVERAGE('Abidjan 16'!Q54,'Yopougon 16'!R54,'Agbara 16'!R54,'Tema 16'!R54,'Dakar 16'!R54,'Douala 16'!R54,'Flowergate 16'!R54)</f>
        <v>0.85158333333333347</v>
      </c>
      <c r="R54" s="695">
        <f>AVERAGE('Abidjan 16'!R54,'Yopougon 16'!S54,'Agbara 16'!S54,'Tema 16'!S54,'Dakar 16'!S54,'Douala 16'!S54,'Flowergate 16'!S54)</f>
        <v>0.87150000000000005</v>
      </c>
      <c r="S54" s="695">
        <f>AVERAGE('Abidjan 16'!S54,'Yopougon 16'!T54,'Agbara 16'!T54,'Tema 16'!T54,'Dakar 16'!T54,'Douala 16'!T54,'Flowergate 16'!T54)</f>
        <v>0.82633333333333336</v>
      </c>
      <c r="T54" s="695">
        <f>AVERAGE('Abidjan 16'!T54,'Yopougon 16'!U54,'Agbara 16'!U54,'Tema 16'!U54,'Dakar 16'!U54,'Douala 16'!U54,'Flowergate 16'!U54)</f>
        <v>0.85214285714285709</v>
      </c>
      <c r="U54" s="695">
        <f>AVERAGE('Abidjan 16'!U54,'Yopougon 16'!V54,'Agbara 16'!V54,'Tema 16'!V54,'Dakar 16'!V54,'Douala 16'!V54,'Flowergate 16'!V54)</f>
        <v>0.80528571428571438</v>
      </c>
      <c r="V54" s="695">
        <f>AVERAGE('Abidjan 16'!V54,'Yopougon 16'!W54,'Agbara 16'!W54,'Tema 16'!W54,'Dakar 16'!W54,'Douala 16'!W54,'Flowergate 16'!W54)</f>
        <v>0.81281666666666663</v>
      </c>
      <c r="W54" s="210"/>
      <c r="X54" s="210"/>
      <c r="Y54" s="210"/>
      <c r="Z54" s="210"/>
      <c r="AA54" s="210"/>
      <c r="AB54" s="24"/>
      <c r="AC54" s="38"/>
    </row>
    <row r="55" spans="1:30" ht="28.5" customHeight="1" thickBot="1">
      <c r="B55" s="172" t="s">
        <v>396</v>
      </c>
      <c r="C55" s="1959"/>
      <c r="D55" s="848" t="s">
        <v>26</v>
      </c>
      <c r="E55" s="849" t="s">
        <v>216</v>
      </c>
      <c r="F55" s="848"/>
      <c r="G55" s="858"/>
      <c r="H55" s="858"/>
      <c r="I55" s="858"/>
      <c r="J55" s="2006"/>
      <c r="K55" s="2006"/>
      <c r="L55" s="1897"/>
      <c r="M55" s="1960"/>
      <c r="N55" s="2006">
        <v>1</v>
      </c>
      <c r="O55" s="568">
        <f>AVERAGE('Abidjan 16'!O55,'Yopougon 16'!P55,'Agbara 16'!P55,'Tema 16'!P55,'Dakar 16'!P55,'Douala 16'!P55,'Flowergate 16'!P55)</f>
        <v>0.95853061224489799</v>
      </c>
      <c r="P55" s="568">
        <f>AVERAGE('Abidjan 16'!P55,'Yopougon 16'!Q55,'Agbara 16'!Q55,'Tema 16'!Q55,'Dakar 16'!Q55,'Douala 16'!Q55,'Flowergate 16'!Q55)</f>
        <v>0.94600000000000006</v>
      </c>
      <c r="Q55" s="568">
        <f>AVERAGE('Abidjan 16'!Q55,'Yopougon 16'!R55,'Agbara 16'!R55,'Tema 16'!R55,'Dakar 16'!R55,'Douala 16'!R55,'Flowergate 16'!R55)</f>
        <v>0.9380857142857143</v>
      </c>
      <c r="R55" s="568">
        <f>AVERAGE('Abidjan 16'!R55,'Yopougon 16'!S55,'Agbara 16'!S55,'Tema 16'!S55,'Dakar 16'!S55,'Douala 16'!S55,'Flowergate 16'!S55)</f>
        <v>0.98571428571428577</v>
      </c>
      <c r="S55" s="568">
        <f>AVERAGE('Abidjan 16'!S55,'Yopougon 16'!T55,'Agbara 16'!T55,'Tema 16'!T55,'Dakar 16'!T55,'Douala 16'!T55,'Flowergate 16'!T55)</f>
        <v>0.98714285714285721</v>
      </c>
      <c r="T55" s="568">
        <f>AVERAGE('Abidjan 16'!T55,'Yopougon 16'!U55,'Agbara 16'!U55,'Tema 16'!U55,'Dakar 16'!U55,'Douala 16'!U55,'Flowergate 16'!U55)</f>
        <v>0.91428571428571437</v>
      </c>
      <c r="U55" s="568">
        <f>AVERAGE('Abidjan 16'!U55,'Yopougon 16'!V55,'Agbara 16'!V55,'Tema 16'!V55,'Dakar 16'!V55,'Douala 16'!V55,'Flowergate 16'!V55)</f>
        <v>0.93285714285714294</v>
      </c>
      <c r="V55" s="568">
        <f>AVERAGE('Abidjan 16'!V55,'Yopougon 16'!W55,'Agbara 16'!W55,'Tema 16'!W55,'Dakar 16'!W55,'Douala 16'!W55,'Flowergate 16'!W55)</f>
        <v>0.94571428571428573</v>
      </c>
      <c r="W55" s="178"/>
      <c r="X55" s="178"/>
      <c r="Y55" s="178"/>
      <c r="Z55" s="178"/>
      <c r="AA55" s="178"/>
      <c r="AB55" s="173"/>
      <c r="AC55" s="39"/>
    </row>
    <row r="56" spans="1:30">
      <c r="B56" s="265"/>
      <c r="C56" s="265" t="s">
        <v>121</v>
      </c>
      <c r="D56" s="265"/>
      <c r="E56" s="266"/>
      <c r="F56" s="265"/>
      <c r="G56" s="267"/>
      <c r="H56" s="265"/>
      <c r="I56" s="265"/>
      <c r="J56" s="265"/>
      <c r="K56" s="265"/>
      <c r="L56" s="276"/>
      <c r="M56" s="270" t="s">
        <v>275</v>
      </c>
      <c r="N56" s="270"/>
      <c r="O56" s="1299">
        <f>SUM(P56:AA56)</f>
        <v>424254563.61218429</v>
      </c>
      <c r="P56" s="1299">
        <v>54595149.87738362</v>
      </c>
      <c r="Q56" s="1299">
        <v>55910027.235231228</v>
      </c>
      <c r="R56" s="1299">
        <v>57109293.15313118</v>
      </c>
      <c r="S56" s="1299">
        <v>56978160.401180021</v>
      </c>
      <c r="T56" s="1299">
        <v>63369981.361641668</v>
      </c>
      <c r="U56" s="1299">
        <v>68335414.014396265</v>
      </c>
      <c r="V56" s="1299">
        <v>67956537.569220334</v>
      </c>
      <c r="W56" s="1311"/>
      <c r="X56" s="1311"/>
      <c r="Y56" s="1311"/>
      <c r="Z56" s="1311"/>
      <c r="AA56" s="1311"/>
      <c r="AB56" s="265"/>
    </row>
    <row r="57" spans="1:30" s="26" customFormat="1" ht="22.5" customHeight="1">
      <c r="B57" s="269"/>
      <c r="C57" s="269" t="s">
        <v>120</v>
      </c>
      <c r="D57" s="269"/>
      <c r="E57" s="266"/>
      <c r="F57" s="269"/>
      <c r="G57" s="270"/>
      <c r="H57" s="269"/>
      <c r="I57" s="269"/>
      <c r="J57" s="269"/>
      <c r="K57" s="269"/>
      <c r="L57" s="1154"/>
      <c r="M57" s="1209"/>
      <c r="N57" s="1209"/>
      <c r="O57" s="1186">
        <v>7</v>
      </c>
      <c r="P57" s="269" t="s">
        <v>3</v>
      </c>
      <c r="Q57" s="269" t="s">
        <v>4</v>
      </c>
      <c r="R57" s="269" t="s">
        <v>5</v>
      </c>
      <c r="S57" s="269" t="s">
        <v>6</v>
      </c>
      <c r="T57" s="269" t="s">
        <v>7</v>
      </c>
      <c r="U57" s="269" t="s">
        <v>8</v>
      </c>
      <c r="V57" s="269" t="s">
        <v>9</v>
      </c>
      <c r="W57" s="265" t="s">
        <v>10</v>
      </c>
      <c r="X57" s="26" t="s">
        <v>11</v>
      </c>
      <c r="Y57" s="269" t="s">
        <v>12</v>
      </c>
      <c r="Z57" s="265" t="s">
        <v>13</v>
      </c>
      <c r="AA57" s="26" t="s">
        <v>14</v>
      </c>
      <c r="AB57" s="269"/>
      <c r="AC57" s="26">
        <v>92000000</v>
      </c>
    </row>
    <row r="58" spans="1:30" s="26" customFormat="1" ht="22.5" customHeight="1">
      <c r="B58" s="269"/>
      <c r="C58" s="269"/>
      <c r="D58" s="269"/>
      <c r="E58" s="266"/>
      <c r="F58" s="269"/>
      <c r="G58" s="270"/>
      <c r="H58" s="269"/>
      <c r="I58" s="269"/>
      <c r="J58" s="269"/>
      <c r="K58" s="269"/>
      <c r="L58" s="269">
        <v>1470</v>
      </c>
      <c r="N58" s="269" t="s">
        <v>271</v>
      </c>
      <c r="O58" s="1208">
        <f>CHOOSE($O$57,P58,Q58,R58,S58,T58,U58,V58,W58,X58,Y58,Z58,AA58)</f>
        <v>599.16117435590172</v>
      </c>
      <c r="P58" s="271">
        <v>598.80239520958082</v>
      </c>
      <c r="Q58" s="271">
        <v>597.81439058801016</v>
      </c>
      <c r="R58" s="271">
        <v>598.71276754976793</v>
      </c>
      <c r="S58" s="271">
        <v>597.81439058801016</v>
      </c>
      <c r="T58" s="271">
        <f>100/0.167254</f>
        <v>597.89302497997051</v>
      </c>
      <c r="U58" s="271">
        <f>100/0.167074</f>
        <v>598.53717514394816</v>
      </c>
      <c r="V58" s="271">
        <f>100/0.1669</f>
        <v>599.16117435590172</v>
      </c>
      <c r="W58" s="269"/>
      <c r="AB58" s="269"/>
      <c r="AC58" s="26">
        <v>85000000</v>
      </c>
    </row>
    <row r="59" spans="1:30" s="26" customFormat="1" ht="22.5" customHeight="1">
      <c r="B59" s="269"/>
      <c r="C59" s="269"/>
      <c r="D59" s="269"/>
      <c r="E59" s="266"/>
      <c r="F59" s="269"/>
      <c r="G59" s="270"/>
      <c r="H59" s="269"/>
      <c r="I59" s="269"/>
      <c r="J59" s="269"/>
      <c r="K59" s="269"/>
      <c r="L59" s="269">
        <v>1471</v>
      </c>
      <c r="N59" s="269" t="s">
        <v>271</v>
      </c>
      <c r="O59" s="1208">
        <f>CHOOSE(O57,P59,Q59,R59,S59,T59,U59,V59,W59,X59,Y59,Z59,AA59)</f>
        <v>599.16117435590172</v>
      </c>
      <c r="P59" s="271">
        <v>598.80239520958082</v>
      </c>
      <c r="Q59" s="271">
        <v>597.81439058801016</v>
      </c>
      <c r="R59" s="271">
        <v>598.71276754976793</v>
      </c>
      <c r="S59" s="271">
        <v>597.81439058801016</v>
      </c>
      <c r="T59" s="271">
        <f>100/0.167254</f>
        <v>597.89302497997051</v>
      </c>
      <c r="U59" s="271">
        <f>100/0.167074</f>
        <v>598.53717514394816</v>
      </c>
      <c r="V59" s="271">
        <v>599.16117435590172</v>
      </c>
      <c r="W59" s="269"/>
      <c r="AB59" s="1141"/>
      <c r="AC59" s="26">
        <v>81000000</v>
      </c>
    </row>
    <row r="60" spans="1:30" ht="22.5" customHeight="1">
      <c r="B60" s="265"/>
      <c r="C60" s="265"/>
      <c r="D60" s="265"/>
      <c r="E60" s="266"/>
      <c r="F60" s="265"/>
      <c r="G60" s="267"/>
      <c r="H60" s="265"/>
      <c r="I60" s="265"/>
      <c r="J60" s="265"/>
      <c r="K60" s="265"/>
      <c r="L60" s="269">
        <v>1478</v>
      </c>
      <c r="N60" s="269" t="s">
        <v>272</v>
      </c>
      <c r="O60" s="1208">
        <f>CHOOSE($O$57,P60,Q60,R60,S60,T60,U60,V60,W60,X60,Y60,Z60,AA60)</f>
        <v>218.10250817884406</v>
      </c>
      <c r="P60" s="271">
        <v>218.81838074398249</v>
      </c>
      <c r="Q60" s="271">
        <v>199.10958194952173</v>
      </c>
      <c r="R60" s="271">
        <v>200.16052874405273</v>
      </c>
      <c r="S60" s="271">
        <v>199.10958194952173</v>
      </c>
      <c r="T60" s="271">
        <f>100/0.494925</f>
        <v>202.0508157801687</v>
      </c>
      <c r="U60" s="271">
        <f>100/0.484921</f>
        <v>206.21915734727926</v>
      </c>
      <c r="V60" s="271">
        <f>100/0.4585</f>
        <v>218.10250817884406</v>
      </c>
      <c r="W60" s="265"/>
      <c r="AB60" s="269"/>
      <c r="AC60" s="452">
        <v>54000000</v>
      </c>
    </row>
    <row r="61" spans="1:30">
      <c r="B61" s="265"/>
      <c r="C61" s="265"/>
      <c r="D61" s="265"/>
      <c r="E61" s="266"/>
      <c r="F61" s="265"/>
      <c r="G61" s="267"/>
      <c r="H61" s="265"/>
      <c r="I61" s="265"/>
      <c r="J61" s="265"/>
      <c r="K61" s="265"/>
      <c r="L61" s="269">
        <v>1489</v>
      </c>
      <c r="N61" s="269" t="s">
        <v>273</v>
      </c>
      <c r="O61" s="1208">
        <f>CHOOSE($O$57,P61,Q61,R61,S61,T61,U61,V61,W61,X61,Y61,Z61,AA61)</f>
        <v>3.9722419730920326</v>
      </c>
      <c r="P61" s="271">
        <v>4.3103448275862073</v>
      </c>
      <c r="Q61" s="271">
        <v>3.9223377132771131</v>
      </c>
      <c r="R61" s="271">
        <v>3.9287482222414298</v>
      </c>
      <c r="S61" s="271">
        <v>3.9223377132771131</v>
      </c>
      <c r="T61" s="271">
        <f>100/25.3827</f>
        <v>3.9396912070031953</v>
      </c>
      <c r="U61" s="271">
        <f>100/25.2739</f>
        <v>3.9566509323847918</v>
      </c>
      <c r="V61" s="271">
        <f>100/25.1747</f>
        <v>3.9722419730920326</v>
      </c>
      <c r="W61" s="265"/>
      <c r="AB61" s="265"/>
      <c r="AC61" s="272">
        <f>AC60/AC59</f>
        <v>0.66666666666666663</v>
      </c>
    </row>
    <row r="62" spans="1:30">
      <c r="B62" s="265"/>
      <c r="C62" s="265"/>
      <c r="D62" s="265"/>
      <c r="E62" s="266"/>
      <c r="F62" s="265"/>
      <c r="G62" s="267"/>
      <c r="H62" s="265"/>
      <c r="I62" s="265"/>
      <c r="J62" s="265"/>
      <c r="K62" s="265"/>
      <c r="L62" s="269">
        <v>1493</v>
      </c>
      <c r="N62" s="269" t="s">
        <v>271</v>
      </c>
      <c r="O62" s="1208">
        <f>CHOOSE($O$57,P62,Q62,R62,S62,T62,U62,V62,W62,X62,Y62,Z62,AA62)</f>
        <v>599.16117435590172</v>
      </c>
      <c r="P62" s="271">
        <v>598.80239520958082</v>
      </c>
      <c r="Q62" s="271">
        <v>597.81439058801016</v>
      </c>
      <c r="R62" s="271">
        <v>598.71276754976793</v>
      </c>
      <c r="S62" s="271">
        <v>597.81439058801016</v>
      </c>
      <c r="T62" s="271">
        <f>100/0.167254</f>
        <v>597.89302497997051</v>
      </c>
      <c r="U62" s="271">
        <f>100/0.167074</f>
        <v>598.53717514394816</v>
      </c>
      <c r="V62" s="271">
        <v>599.16117435590172</v>
      </c>
      <c r="W62" s="265"/>
      <c r="AB62" s="265"/>
    </row>
    <row r="63" spans="1:30">
      <c r="B63" s="265"/>
      <c r="C63" s="265"/>
      <c r="D63" s="265"/>
      <c r="E63" s="266"/>
      <c r="F63" s="265"/>
      <c r="G63" s="267"/>
      <c r="H63" s="265"/>
      <c r="I63" s="265"/>
      <c r="J63" s="265"/>
      <c r="K63" s="265"/>
      <c r="L63" s="269">
        <v>1499</v>
      </c>
      <c r="N63" s="269" t="s">
        <v>274</v>
      </c>
      <c r="O63" s="1309">
        <f>CHOOSE($O$57,P63,Q63,R63,S63,T63,U63,V63,W63,X63,Y63,Z63,AA63)</f>
        <v>599.16117435590172</v>
      </c>
      <c r="P63" s="271">
        <v>598.80239520958082</v>
      </c>
      <c r="Q63" s="271">
        <v>597.81439058801016</v>
      </c>
      <c r="R63" s="271">
        <v>598.71276754976793</v>
      </c>
      <c r="S63" s="271">
        <v>597.81439058801016</v>
      </c>
      <c r="T63" s="271">
        <f>100/0.167254</f>
        <v>597.89302497997051</v>
      </c>
      <c r="U63" s="271">
        <f>100/0.167074</f>
        <v>598.53717514394816</v>
      </c>
      <c r="V63" s="271">
        <v>599.16117435590172</v>
      </c>
      <c r="W63" s="265"/>
      <c r="AA63" s="323"/>
      <c r="AB63" s="265"/>
    </row>
    <row r="64" spans="1:30">
      <c r="B64" s="265"/>
      <c r="C64" s="265"/>
      <c r="D64" s="265"/>
      <c r="E64" s="266"/>
      <c r="F64" s="265"/>
      <c r="G64" s="267"/>
      <c r="H64" s="265"/>
      <c r="I64" s="265"/>
      <c r="J64" s="265"/>
      <c r="K64" s="265"/>
      <c r="L64" s="269">
        <v>4981</v>
      </c>
      <c r="N64" s="269" t="s">
        <v>272</v>
      </c>
      <c r="O64" s="1208">
        <f>CHOOSE($O$57,P64,Q64,R64,S64,T64,U64,V64,W64,X64,Y64,Z64,AA64)</f>
        <v>218.10250817884406</v>
      </c>
      <c r="P64" s="271">
        <v>218.81838074398249</v>
      </c>
      <c r="Q64" s="271">
        <v>199.10958194952173</v>
      </c>
      <c r="R64" s="271">
        <v>200.16052874405273</v>
      </c>
      <c r="S64" s="271">
        <v>199.10958194952173</v>
      </c>
      <c r="T64" s="271">
        <f>100/0.494925</f>
        <v>202.0508157801687</v>
      </c>
      <c r="U64" s="271">
        <f>100/0.484921</f>
        <v>206.21915734727926</v>
      </c>
      <c r="V64" s="271">
        <v>218.10250817884406</v>
      </c>
      <c r="W64" s="265"/>
      <c r="AB64" s="265"/>
    </row>
    <row r="65" spans="2:28">
      <c r="B65" s="265"/>
      <c r="C65" s="265"/>
      <c r="D65" s="265"/>
      <c r="E65" s="266"/>
      <c r="F65" s="265"/>
      <c r="G65" s="267"/>
      <c r="H65" s="265"/>
      <c r="I65" s="265"/>
      <c r="J65" s="265"/>
      <c r="K65" s="265"/>
      <c r="L65" s="265"/>
      <c r="M65" s="265"/>
      <c r="N65" s="265"/>
      <c r="O65" s="265"/>
      <c r="P65" s="265"/>
      <c r="Q65" s="274"/>
      <c r="R65" s="265"/>
      <c r="S65" s="265"/>
      <c r="T65" s="265"/>
      <c r="U65" s="275"/>
      <c r="V65" s="265"/>
      <c r="W65" s="265"/>
      <c r="X65" s="265"/>
      <c r="Y65" s="265"/>
      <c r="Z65" s="265"/>
      <c r="AA65" s="265"/>
      <c r="AB65" s="265"/>
    </row>
    <row r="66" spans="2:28" ht="21" thickBot="1">
      <c r="B66" s="265"/>
      <c r="C66" s="265"/>
      <c r="D66" s="265"/>
      <c r="E66" s="266"/>
      <c r="F66" s="265"/>
      <c r="G66" s="267"/>
      <c r="H66" s="265"/>
      <c r="I66" s="265"/>
      <c r="J66" s="265"/>
      <c r="K66" s="265"/>
      <c r="L66" s="276"/>
      <c r="M66" s="265"/>
      <c r="N66" s="265"/>
      <c r="O66" s="1192" t="s">
        <v>304</v>
      </c>
      <c r="P66" s="1193" t="s">
        <v>305</v>
      </c>
      <c r="Q66" s="1193" t="s">
        <v>306</v>
      </c>
      <c r="R66" s="1193" t="s">
        <v>307</v>
      </c>
      <c r="S66" s="1193" t="s">
        <v>308</v>
      </c>
      <c r="T66" s="1188" t="s">
        <v>366</v>
      </c>
      <c r="U66" s="1188" t="s">
        <v>367</v>
      </c>
      <c r="W66" s="265"/>
      <c r="X66" s="265"/>
      <c r="Y66" s="276"/>
      <c r="Z66" s="265"/>
      <c r="AA66" s="265"/>
      <c r="AB66" s="265"/>
    </row>
    <row r="67" spans="2:28" ht="18" thickBot="1">
      <c r="B67" s="265"/>
      <c r="C67" s="265"/>
      <c r="D67" s="265"/>
      <c r="E67" s="266"/>
      <c r="F67" s="265"/>
      <c r="G67" s="267"/>
      <c r="H67" s="265"/>
      <c r="I67" s="265"/>
      <c r="J67" s="265"/>
      <c r="K67" s="265"/>
      <c r="L67" s="276"/>
      <c r="M67" s="265"/>
      <c r="N67" s="265"/>
      <c r="O67" s="1189" t="s">
        <v>391</v>
      </c>
      <c r="P67" s="1190" t="s">
        <v>390</v>
      </c>
      <c r="Q67" s="1191">
        <v>2016</v>
      </c>
      <c r="R67" s="1190" t="s">
        <v>271</v>
      </c>
      <c r="S67" s="1191">
        <v>0</v>
      </c>
      <c r="T67" s="1294">
        <f>O58</f>
        <v>599.16117435590172</v>
      </c>
      <c r="U67" s="1190">
        <v>518.13</v>
      </c>
      <c r="W67" s="265"/>
      <c r="X67" s="265"/>
      <c r="Y67" s="276"/>
      <c r="Z67" s="265"/>
      <c r="AA67" s="265"/>
      <c r="AB67" s="265"/>
    </row>
    <row r="68" spans="2:28" ht="18" thickBot="1">
      <c r="M68" s="265"/>
      <c r="N68" s="265"/>
      <c r="O68" s="1189" t="s">
        <v>391</v>
      </c>
      <c r="P68" s="1190" t="s">
        <v>390</v>
      </c>
      <c r="Q68" s="1191">
        <v>2016</v>
      </c>
      <c r="R68" s="1190" t="s">
        <v>272</v>
      </c>
      <c r="S68" s="1191">
        <v>0</v>
      </c>
      <c r="T68" s="1294">
        <f>O60</f>
        <v>218.10250817884406</v>
      </c>
      <c r="U68" s="1190">
        <v>179.53</v>
      </c>
      <c r="W68" s="265"/>
      <c r="X68" s="265"/>
      <c r="Y68" s="276"/>
      <c r="AA68" s="265"/>
      <c r="AB68" s="265"/>
    </row>
    <row r="69" spans="2:28" ht="18" thickBot="1">
      <c r="M69" s="265"/>
      <c r="N69" s="265"/>
      <c r="O69" s="1189" t="s">
        <v>391</v>
      </c>
      <c r="P69" s="1190" t="s">
        <v>390</v>
      </c>
      <c r="Q69" s="1191">
        <v>2016</v>
      </c>
      <c r="R69" s="1190" t="s">
        <v>273</v>
      </c>
      <c r="S69" s="1191">
        <v>0</v>
      </c>
      <c r="T69" s="1294">
        <f>O61</f>
        <v>3.9722419730920326</v>
      </c>
      <c r="U69" s="1190">
        <v>3.7735799999999999</v>
      </c>
      <c r="W69" s="265"/>
      <c r="X69" s="265"/>
      <c r="Y69" s="276"/>
      <c r="AA69" s="265"/>
      <c r="AB69" s="265"/>
    </row>
    <row r="70" spans="2:28" ht="18" thickBot="1">
      <c r="M70" s="265"/>
      <c r="N70" s="265"/>
      <c r="O70" s="1189" t="s">
        <v>391</v>
      </c>
      <c r="P70" s="1190" t="s">
        <v>390</v>
      </c>
      <c r="Q70" s="1191">
        <v>2016</v>
      </c>
      <c r="R70" s="1190" t="s">
        <v>274</v>
      </c>
      <c r="S70" s="1191">
        <v>0</v>
      </c>
      <c r="T70" s="1294">
        <f>O63</f>
        <v>599.16117435590172</v>
      </c>
      <c r="U70" s="1190">
        <v>518.13</v>
      </c>
      <c r="W70" s="265"/>
      <c r="X70" s="265"/>
      <c r="Y70" s="276"/>
      <c r="AA70" s="265"/>
      <c r="AB70" s="265"/>
    </row>
    <row r="71" spans="2:28">
      <c r="M71" s="265"/>
      <c r="N71" s="265"/>
      <c r="O71" s="265"/>
      <c r="AA71" s="265"/>
      <c r="AB71" s="265"/>
    </row>
    <row r="72" spans="2:28" ht="20.399999999999999">
      <c r="M72" s="265"/>
      <c r="N72" s="265">
        <v>100</v>
      </c>
      <c r="O72" s="1203"/>
      <c r="P72" s="1203"/>
      <c r="Q72" s="1203"/>
      <c r="R72" s="1203"/>
      <c r="S72" s="1203"/>
      <c r="T72" s="1203"/>
      <c r="U72" s="1203"/>
      <c r="V72" s="1203"/>
      <c r="AA72" s="265"/>
      <c r="AB72" s="265"/>
    </row>
    <row r="73" spans="2:28">
      <c r="L73" s="1155"/>
      <c r="M73" s="452" t="s">
        <v>554</v>
      </c>
      <c r="O73" s="1310">
        <f>SUM(P73:V73)</f>
        <v>1.9000000000000004</v>
      </c>
      <c r="P73" s="1310">
        <f>P9</f>
        <v>1.04</v>
      </c>
      <c r="Q73" s="2262">
        <f>Q9-P9</f>
        <v>0.25999999999999979</v>
      </c>
      <c r="R73" s="2262">
        <f t="shared" ref="R73:V73" si="0">R9-Q9</f>
        <v>5.0000000000000266E-2</v>
      </c>
      <c r="S73" s="2262">
        <f t="shared" si="0"/>
        <v>0.49000000000000021</v>
      </c>
      <c r="T73" s="2262">
        <f t="shared" si="0"/>
        <v>-0.20000000000000062</v>
      </c>
      <c r="U73" s="2262">
        <f t="shared" si="0"/>
        <v>0.29000000000000004</v>
      </c>
      <c r="V73" s="2262">
        <f t="shared" si="0"/>
        <v>-2.9999999999999361E-2</v>
      </c>
      <c r="W73" s="1155"/>
    </row>
    <row r="74" spans="2:28">
      <c r="L74" s="1155"/>
      <c r="O74" s="1204"/>
      <c r="P74" s="1204">
        <v>1.04</v>
      </c>
      <c r="Q74" s="1205">
        <v>2.34</v>
      </c>
      <c r="R74" s="1204">
        <v>3.69</v>
      </c>
      <c r="S74" s="1205">
        <v>5.53</v>
      </c>
      <c r="T74" s="1204">
        <v>7.17</v>
      </c>
      <c r="U74" s="452">
        <v>9.1</v>
      </c>
      <c r="V74" s="452">
        <v>11</v>
      </c>
    </row>
    <row r="75" spans="2:28">
      <c r="L75" s="1155"/>
      <c r="O75" s="1204"/>
      <c r="P75" s="1204"/>
      <c r="Q75" s="1205"/>
      <c r="R75" s="1204"/>
      <c r="S75" s="1205"/>
      <c r="T75" s="1204">
        <v>100</v>
      </c>
      <c r="W75" s="279"/>
      <c r="X75" s="27"/>
    </row>
    <row r="76" spans="2:28">
      <c r="L76" s="1155"/>
      <c r="O76" s="1204"/>
      <c r="P76" s="1204"/>
      <c r="Q76" s="1205"/>
      <c r="R76" s="1204"/>
      <c r="S76" s="1205"/>
      <c r="T76" s="1204"/>
      <c r="V76" s="1155"/>
    </row>
    <row r="77" spans="2:28">
      <c r="L77" s="1155"/>
      <c r="O77" s="452">
        <v>1000</v>
      </c>
    </row>
    <row r="78" spans="2:28">
      <c r="L78" s="1155"/>
    </row>
    <row r="79" spans="2:28">
      <c r="L79" s="1155"/>
      <c r="M79" s="2830"/>
      <c r="N79" s="2830"/>
      <c r="O79" s="2830"/>
      <c r="P79" s="2830"/>
      <c r="Q79" s="2830"/>
    </row>
    <row r="80" spans="2:28">
      <c r="L80" s="1155"/>
    </row>
    <row r="81" spans="12:12">
      <c r="L81" s="1155"/>
    </row>
    <row r="82" spans="12:12">
      <c r="L82" s="1155"/>
    </row>
    <row r="83" spans="12:12">
      <c r="L83" s="1155"/>
    </row>
    <row r="84" spans="12:12">
      <c r="L84" s="1155"/>
    </row>
    <row r="85" spans="12:12">
      <c r="L85" s="1155"/>
    </row>
    <row r="86" spans="12:12">
      <c r="L86" s="1155"/>
    </row>
    <row r="87" spans="12:12">
      <c r="L87" s="1155"/>
    </row>
    <row r="88" spans="12:12">
      <c r="L88" s="1155"/>
    </row>
    <row r="89" spans="12:12">
      <c r="L89" s="1155"/>
    </row>
    <row r="90" spans="12:12">
      <c r="L90" s="1155"/>
    </row>
    <row r="91" spans="12:12">
      <c r="L91" s="1155"/>
    </row>
    <row r="92" spans="12:12">
      <c r="L92" s="1155"/>
    </row>
    <row r="93" spans="12:12">
      <c r="L93" s="1155"/>
    </row>
    <row r="94" spans="12:12">
      <c r="L94" s="1155"/>
    </row>
    <row r="95" spans="12:12">
      <c r="L95" s="1155"/>
    </row>
    <row r="96" spans="12:12">
      <c r="L96" s="1155"/>
    </row>
    <row r="97" spans="12:12">
      <c r="L97" s="1155"/>
    </row>
    <row r="98" spans="12:12">
      <c r="L98" s="1155"/>
    </row>
    <row r="99" spans="12:12">
      <c r="L99" s="1155"/>
    </row>
    <row r="100" spans="12:12">
      <c r="L100" s="1155"/>
    </row>
    <row r="101" spans="12:12">
      <c r="L101" s="1155"/>
    </row>
    <row r="102" spans="12:12">
      <c r="L102" s="1155"/>
    </row>
    <row r="103" spans="12:12">
      <c r="L103" s="1155"/>
    </row>
    <row r="104" spans="12:12">
      <c r="L104" s="1155"/>
    </row>
    <row r="105" spans="12:12">
      <c r="L105" s="1155"/>
    </row>
    <row r="106" spans="12:12">
      <c r="L106" s="1155"/>
    </row>
    <row r="107" spans="12:12">
      <c r="L107" s="1155"/>
    </row>
    <row r="108" spans="12:12">
      <c r="L108" s="1155"/>
    </row>
    <row r="109" spans="12:12">
      <c r="L109" s="1155"/>
    </row>
    <row r="110" spans="12:12">
      <c r="L110" s="1155"/>
    </row>
    <row r="111" spans="12:12">
      <c r="L111" s="1155"/>
    </row>
    <row r="112" spans="12:12">
      <c r="L112" s="1155"/>
    </row>
    <row r="113" spans="12:12">
      <c r="L113" s="1155"/>
    </row>
    <row r="114" spans="12:12">
      <c r="L114" s="1155"/>
    </row>
    <row r="152" spans="2:29" s="252" customFormat="1" ht="20.100000000000001" customHeight="1">
      <c r="B152" s="2" t="str">
        <f>B3</f>
        <v>KEY PERFORMANCE INDICATOR</v>
      </c>
      <c r="C152" s="280"/>
      <c r="D152" s="3" t="s">
        <v>1</v>
      </c>
      <c r="E152" s="281" t="s">
        <v>2</v>
      </c>
      <c r="F152" s="4">
        <v>0</v>
      </c>
      <c r="G152" s="3" t="str">
        <f t="shared" ref="G152:M153" si="1">G3</f>
        <v>Act '09</v>
      </c>
      <c r="H152" s="3" t="str">
        <f t="shared" si="1"/>
        <v>Act '10</v>
      </c>
      <c r="I152" s="4" t="str">
        <f t="shared" si="1"/>
        <v>Act '11</v>
      </c>
      <c r="J152" s="4" t="str">
        <f t="shared" si="1"/>
        <v>Act '12</v>
      </c>
      <c r="K152" s="4" t="str">
        <f t="shared" si="1"/>
        <v>Act '13</v>
      </c>
      <c r="L152" s="4" t="str">
        <f t="shared" si="1"/>
        <v>Act '14</v>
      </c>
      <c r="M152" s="2" t="str">
        <f t="shared" si="1"/>
        <v>Act '15</v>
      </c>
      <c r="N152" s="1316"/>
      <c r="O152" s="282" t="str">
        <f t="shared" ref="O152:AA152" si="2">O3</f>
        <v>YTD '16</v>
      </c>
      <c r="P152" s="280" t="str">
        <f t="shared" si="2"/>
        <v>Jan</v>
      </c>
      <c r="Q152" s="3" t="str">
        <f t="shared" si="2"/>
        <v>Feb</v>
      </c>
      <c r="R152" s="3" t="str">
        <f t="shared" si="2"/>
        <v>Mar</v>
      </c>
      <c r="S152" s="3" t="str">
        <f t="shared" si="2"/>
        <v>Apr</v>
      </c>
      <c r="T152" s="3" t="str">
        <f t="shared" si="2"/>
        <v>May</v>
      </c>
      <c r="U152" s="3" t="str">
        <f t="shared" si="2"/>
        <v>Jun</v>
      </c>
      <c r="V152" s="3" t="str">
        <f t="shared" si="2"/>
        <v>Jul</v>
      </c>
      <c r="W152" s="3" t="str">
        <f t="shared" si="2"/>
        <v>Aug</v>
      </c>
      <c r="X152" s="3" t="str">
        <f t="shared" si="2"/>
        <v>Sep</v>
      </c>
      <c r="Y152" s="3" t="str">
        <f t="shared" si="2"/>
        <v>Oct</v>
      </c>
      <c r="Z152" s="3" t="str">
        <f t="shared" si="2"/>
        <v>Nov</v>
      </c>
      <c r="AA152" s="4" t="str">
        <f t="shared" si="2"/>
        <v>Dec</v>
      </c>
      <c r="AB152" s="4"/>
      <c r="AC152" s="4"/>
    </row>
    <row r="153" spans="2:29" s="252" customFormat="1" ht="20.100000000000001" customHeight="1">
      <c r="B153" s="283" t="str">
        <f>B4</f>
        <v>SAFETY, HEALTH AND ENVIRONMENT</v>
      </c>
      <c r="C153" s="284"/>
      <c r="D153" s="285" t="s">
        <v>16</v>
      </c>
      <c r="E153" s="286" t="s">
        <v>16</v>
      </c>
      <c r="F153" s="287" t="s">
        <v>16</v>
      </c>
      <c r="G153" s="423">
        <f t="shared" si="1"/>
        <v>0</v>
      </c>
      <c r="H153" s="5">
        <f t="shared" si="1"/>
        <v>0</v>
      </c>
      <c r="I153" s="6">
        <f t="shared" si="1"/>
        <v>0</v>
      </c>
      <c r="J153" s="6">
        <f t="shared" si="1"/>
        <v>0</v>
      </c>
      <c r="K153" s="6">
        <f t="shared" si="1"/>
        <v>0</v>
      </c>
      <c r="L153" s="6">
        <f t="shared" si="1"/>
        <v>0</v>
      </c>
      <c r="M153" s="288">
        <f t="shared" si="1"/>
        <v>0</v>
      </c>
      <c r="N153" s="1317"/>
      <c r="O153" s="289">
        <f t="shared" ref="O153:AA153" si="3">O4</f>
        <v>0</v>
      </c>
      <c r="P153" s="290">
        <f t="shared" si="3"/>
        <v>0</v>
      </c>
      <c r="Q153" s="5">
        <f t="shared" si="3"/>
        <v>0</v>
      </c>
      <c r="R153" s="5">
        <f t="shared" si="3"/>
        <v>0</v>
      </c>
      <c r="S153" s="5">
        <f t="shared" si="3"/>
        <v>0</v>
      </c>
      <c r="T153" s="5">
        <f t="shared" si="3"/>
        <v>0</v>
      </c>
      <c r="U153" s="5">
        <f t="shared" si="3"/>
        <v>0</v>
      </c>
      <c r="V153" s="5">
        <f t="shared" si="3"/>
        <v>0</v>
      </c>
      <c r="W153" s="5">
        <f t="shared" si="3"/>
        <v>0</v>
      </c>
      <c r="X153" s="5">
        <f t="shared" si="3"/>
        <v>0</v>
      </c>
      <c r="Y153" s="5">
        <f t="shared" si="3"/>
        <v>0</v>
      </c>
      <c r="Z153" s="5">
        <f t="shared" si="3"/>
        <v>0</v>
      </c>
      <c r="AA153" s="6">
        <f t="shared" si="3"/>
        <v>0</v>
      </c>
      <c r="AB153" s="6"/>
      <c r="AC153" s="6"/>
    </row>
    <row r="154" spans="2:29" s="10" customFormat="1" ht="20.100000000000001" customHeight="1">
      <c r="B154" s="7" t="str">
        <f t="shared" ref="B154:B162" si="4">B5&amp;" Target"</f>
        <v>Lost Time Injury frequency rate Target</v>
      </c>
      <c r="C154" s="118"/>
      <c r="D154" s="8" t="str">
        <f t="shared" ref="D154:F160" si="5">D5</f>
        <v>LTIFR</v>
      </c>
      <c r="E154" s="8" t="str">
        <f t="shared" si="5"/>
        <v>SHE</v>
      </c>
      <c r="F154" s="8" t="str">
        <f t="shared" si="5"/>
        <v>&lt;</v>
      </c>
      <c r="G154" s="291">
        <f t="shared" ref="G154:M162" si="6">$M5</f>
        <v>0.3</v>
      </c>
      <c r="H154" s="291">
        <f t="shared" si="6"/>
        <v>0.3</v>
      </c>
      <c r="I154" s="292">
        <f t="shared" si="6"/>
        <v>0.3</v>
      </c>
      <c r="J154" s="292">
        <f t="shared" si="6"/>
        <v>0.3</v>
      </c>
      <c r="K154" s="292">
        <f t="shared" si="6"/>
        <v>0.3</v>
      </c>
      <c r="L154" s="292">
        <f t="shared" si="6"/>
        <v>0.3</v>
      </c>
      <c r="M154" s="293">
        <f t="shared" si="6"/>
        <v>0.3</v>
      </c>
      <c r="N154" s="1329"/>
      <c r="O154" s="294">
        <f t="shared" ref="O154:AA154" si="7">$M5</f>
        <v>0.3</v>
      </c>
      <c r="P154" s="30">
        <f t="shared" si="7"/>
        <v>0.3</v>
      </c>
      <c r="Q154" s="28">
        <f t="shared" si="7"/>
        <v>0.3</v>
      </c>
      <c r="R154" s="28">
        <f t="shared" si="7"/>
        <v>0.3</v>
      </c>
      <c r="S154" s="28">
        <f t="shared" si="7"/>
        <v>0.3</v>
      </c>
      <c r="T154" s="28">
        <f t="shared" si="7"/>
        <v>0.3</v>
      </c>
      <c r="U154" s="28">
        <f t="shared" si="7"/>
        <v>0.3</v>
      </c>
      <c r="V154" s="28">
        <f t="shared" si="7"/>
        <v>0.3</v>
      </c>
      <c r="W154" s="28">
        <f t="shared" si="7"/>
        <v>0.3</v>
      </c>
      <c r="X154" s="28">
        <f t="shared" si="7"/>
        <v>0.3</v>
      </c>
      <c r="Y154" s="295">
        <f t="shared" si="7"/>
        <v>0.3</v>
      </c>
      <c r="Z154" s="295">
        <f t="shared" si="7"/>
        <v>0.3</v>
      </c>
      <c r="AA154" s="9">
        <f t="shared" si="7"/>
        <v>0.3</v>
      </c>
      <c r="AB154" s="9"/>
      <c r="AC154" s="9"/>
    </row>
    <row r="155" spans="2:29" s="10" customFormat="1" ht="20.100000000000001" customHeight="1">
      <c r="B155" s="7" t="str">
        <f t="shared" si="4"/>
        <v>Recordable Injury frequency rate Target</v>
      </c>
      <c r="C155" s="118"/>
      <c r="D155" s="8" t="str">
        <f t="shared" si="5"/>
        <v>RIFR</v>
      </c>
      <c r="E155" s="296" t="str">
        <f t="shared" si="5"/>
        <v>SHE</v>
      </c>
      <c r="F155" s="297" t="str">
        <f t="shared" si="5"/>
        <v>&lt;</v>
      </c>
      <c r="G155" s="424">
        <f t="shared" si="6"/>
        <v>0.3</v>
      </c>
      <c r="H155" s="291">
        <f t="shared" si="6"/>
        <v>0.3</v>
      </c>
      <c r="I155" s="292">
        <f t="shared" si="6"/>
        <v>0.3</v>
      </c>
      <c r="J155" s="292">
        <f t="shared" si="6"/>
        <v>0.3</v>
      </c>
      <c r="K155" s="292">
        <f t="shared" si="6"/>
        <v>0.3</v>
      </c>
      <c r="L155" s="292">
        <f t="shared" si="6"/>
        <v>0.3</v>
      </c>
      <c r="M155" s="293">
        <f t="shared" si="6"/>
        <v>0.3</v>
      </c>
      <c r="N155" s="1329"/>
      <c r="O155" s="294">
        <f t="shared" ref="O155:AA155" si="8">$M6</f>
        <v>0.3</v>
      </c>
      <c r="P155" s="30">
        <f t="shared" si="8"/>
        <v>0.3</v>
      </c>
      <c r="Q155" s="28">
        <f t="shared" si="8"/>
        <v>0.3</v>
      </c>
      <c r="R155" s="28">
        <f t="shared" si="8"/>
        <v>0.3</v>
      </c>
      <c r="S155" s="28">
        <f t="shared" si="8"/>
        <v>0.3</v>
      </c>
      <c r="T155" s="28">
        <f t="shared" si="8"/>
        <v>0.3</v>
      </c>
      <c r="U155" s="28">
        <f t="shared" si="8"/>
        <v>0.3</v>
      </c>
      <c r="V155" s="28">
        <f t="shared" si="8"/>
        <v>0.3</v>
      </c>
      <c r="W155" s="28">
        <f t="shared" si="8"/>
        <v>0.3</v>
      </c>
      <c r="X155" s="28">
        <f t="shared" si="8"/>
        <v>0.3</v>
      </c>
      <c r="Y155" s="295">
        <f t="shared" si="8"/>
        <v>0.3</v>
      </c>
      <c r="Z155" s="295">
        <f t="shared" si="8"/>
        <v>0.3</v>
      </c>
      <c r="AA155" s="9">
        <f t="shared" si="8"/>
        <v>0.3</v>
      </c>
      <c r="AB155" s="9"/>
      <c r="AC155" s="9"/>
    </row>
    <row r="156" spans="2:29" s="10" customFormat="1" ht="20.100000000000001" customHeight="1">
      <c r="B156" s="7" t="str">
        <f t="shared" si="4"/>
        <v>Energy Consumption / ton of production Target</v>
      </c>
      <c r="C156" s="118"/>
      <c r="D156" s="8" t="str">
        <f t="shared" si="5"/>
        <v>GJ/T</v>
      </c>
      <c r="E156" s="296" t="str">
        <f t="shared" si="5"/>
        <v>SHE</v>
      </c>
      <c r="F156" s="297" t="str">
        <f t="shared" si="5"/>
        <v>&lt;</v>
      </c>
      <c r="G156" s="291">
        <f t="shared" si="6"/>
        <v>4.37</v>
      </c>
      <c r="H156" s="291">
        <f t="shared" si="6"/>
        <v>4.37</v>
      </c>
      <c r="I156" s="292">
        <f t="shared" si="6"/>
        <v>4.37</v>
      </c>
      <c r="J156" s="292">
        <f t="shared" si="6"/>
        <v>4.37</v>
      </c>
      <c r="K156" s="292">
        <f t="shared" si="6"/>
        <v>4.37</v>
      </c>
      <c r="L156" s="292">
        <f t="shared" si="6"/>
        <v>4.37</v>
      </c>
      <c r="M156" s="293">
        <f t="shared" si="6"/>
        <v>4.37</v>
      </c>
      <c r="N156" s="1329"/>
      <c r="O156" s="294">
        <f t="shared" ref="O156:AA156" si="9">$M7</f>
        <v>4.37</v>
      </c>
      <c r="P156" s="30">
        <f t="shared" si="9"/>
        <v>4.37</v>
      </c>
      <c r="Q156" s="28">
        <f t="shared" si="9"/>
        <v>4.37</v>
      </c>
      <c r="R156" s="28">
        <f t="shared" si="9"/>
        <v>4.37</v>
      </c>
      <c r="S156" s="28">
        <f t="shared" si="9"/>
        <v>4.37</v>
      </c>
      <c r="T156" s="28">
        <f t="shared" si="9"/>
        <v>4.37</v>
      </c>
      <c r="U156" s="28">
        <f t="shared" si="9"/>
        <v>4.37</v>
      </c>
      <c r="V156" s="28">
        <f t="shared" si="9"/>
        <v>4.37</v>
      </c>
      <c r="W156" s="28">
        <f t="shared" si="9"/>
        <v>4.37</v>
      </c>
      <c r="X156" s="28">
        <f t="shared" si="9"/>
        <v>4.37</v>
      </c>
      <c r="Y156" s="295">
        <f t="shared" si="9"/>
        <v>4.37</v>
      </c>
      <c r="Z156" s="295">
        <f t="shared" si="9"/>
        <v>4.37</v>
      </c>
      <c r="AA156" s="9">
        <f t="shared" si="9"/>
        <v>4.37</v>
      </c>
      <c r="AB156" s="9"/>
      <c r="AC156" s="9"/>
    </row>
    <row r="157" spans="2:29" s="10" customFormat="1" ht="20.100000000000001" customHeight="1">
      <c r="B157" s="7" t="str">
        <f t="shared" si="4"/>
        <v>Water Withdrawal / ton of production  Target</v>
      </c>
      <c r="C157" s="118"/>
      <c r="D157" s="8" t="str">
        <f t="shared" si="5"/>
        <v>M3/T</v>
      </c>
      <c r="E157" s="296" t="str">
        <f t="shared" si="5"/>
        <v>SHE</v>
      </c>
      <c r="F157" s="297" t="str">
        <f t="shared" si="5"/>
        <v>&lt;</v>
      </c>
      <c r="G157" s="424">
        <f t="shared" si="6"/>
        <v>3.74</v>
      </c>
      <c r="H157" s="291">
        <f t="shared" si="6"/>
        <v>3.74</v>
      </c>
      <c r="I157" s="292">
        <f t="shared" si="6"/>
        <v>3.74</v>
      </c>
      <c r="J157" s="292">
        <f t="shared" si="6"/>
        <v>3.74</v>
      </c>
      <c r="K157" s="292">
        <f t="shared" si="6"/>
        <v>3.74</v>
      </c>
      <c r="L157" s="292">
        <f t="shared" si="6"/>
        <v>3.74</v>
      </c>
      <c r="M157" s="293">
        <f t="shared" si="6"/>
        <v>3.74</v>
      </c>
      <c r="N157" s="1329"/>
      <c r="O157" s="294">
        <f t="shared" ref="O157:AA157" si="10">$M8</f>
        <v>3.74</v>
      </c>
      <c r="P157" s="30">
        <f t="shared" si="10"/>
        <v>3.74</v>
      </c>
      <c r="Q157" s="28">
        <f t="shared" si="10"/>
        <v>3.74</v>
      </c>
      <c r="R157" s="28">
        <f t="shared" si="10"/>
        <v>3.74</v>
      </c>
      <c r="S157" s="28">
        <f t="shared" si="10"/>
        <v>3.74</v>
      </c>
      <c r="T157" s="28">
        <f t="shared" si="10"/>
        <v>3.74</v>
      </c>
      <c r="U157" s="28">
        <f t="shared" si="10"/>
        <v>3.74</v>
      </c>
      <c r="V157" s="28">
        <f t="shared" si="10"/>
        <v>3.74</v>
      </c>
      <c r="W157" s="28">
        <f t="shared" si="10"/>
        <v>3.74</v>
      </c>
      <c r="X157" s="28">
        <f t="shared" si="10"/>
        <v>3.74</v>
      </c>
      <c r="Y157" s="295">
        <f t="shared" si="10"/>
        <v>3.74</v>
      </c>
      <c r="Z157" s="295">
        <f t="shared" si="10"/>
        <v>3.74</v>
      </c>
      <c r="AA157" s="9">
        <f t="shared" si="10"/>
        <v>3.74</v>
      </c>
      <c r="AB157" s="9"/>
      <c r="AC157" s="9"/>
    </row>
    <row r="158" spans="2:29" s="10" customFormat="1" ht="20.100000000000001" customHeight="1">
      <c r="B158" s="7" t="str">
        <f t="shared" si="4"/>
        <v>Behavioural Feedback Session  Target</v>
      </c>
      <c r="C158" s="118"/>
      <c r="D158" s="8" t="str">
        <f t="shared" si="5"/>
        <v>#</v>
      </c>
      <c r="E158" s="296" t="str">
        <f t="shared" si="5"/>
        <v>SHE</v>
      </c>
      <c r="F158" s="297" t="str">
        <f t="shared" si="5"/>
        <v>Cumulative</v>
      </c>
      <c r="G158" s="291">
        <f t="shared" si="6"/>
        <v>0</v>
      </c>
      <c r="H158" s="291">
        <f t="shared" si="6"/>
        <v>0</v>
      </c>
      <c r="I158" s="292">
        <f t="shared" si="6"/>
        <v>0</v>
      </c>
      <c r="J158" s="292">
        <f t="shared" si="6"/>
        <v>0</v>
      </c>
      <c r="K158" s="292">
        <f t="shared" si="6"/>
        <v>0</v>
      </c>
      <c r="L158" s="292">
        <f t="shared" si="6"/>
        <v>0</v>
      </c>
      <c r="M158" s="293">
        <f t="shared" si="6"/>
        <v>0</v>
      </c>
      <c r="N158" s="1329"/>
      <c r="O158" s="294">
        <f t="shared" ref="O158:AA158" si="11">$M9</f>
        <v>0</v>
      </c>
      <c r="P158" s="30">
        <f t="shared" si="11"/>
        <v>0</v>
      </c>
      <c r="Q158" s="28">
        <f t="shared" si="11"/>
        <v>0</v>
      </c>
      <c r="R158" s="28">
        <f t="shared" si="11"/>
        <v>0</v>
      </c>
      <c r="S158" s="28">
        <f t="shared" si="11"/>
        <v>0</v>
      </c>
      <c r="T158" s="28">
        <f t="shared" si="11"/>
        <v>0</v>
      </c>
      <c r="U158" s="28">
        <f t="shared" si="11"/>
        <v>0</v>
      </c>
      <c r="V158" s="28">
        <f t="shared" si="11"/>
        <v>0</v>
      </c>
      <c r="W158" s="28">
        <f t="shared" si="11"/>
        <v>0</v>
      </c>
      <c r="X158" s="28">
        <f t="shared" si="11"/>
        <v>0</v>
      </c>
      <c r="Y158" s="295">
        <f t="shared" si="11"/>
        <v>0</v>
      </c>
      <c r="Z158" s="295">
        <f t="shared" si="11"/>
        <v>0</v>
      </c>
      <c r="AA158" s="9">
        <f t="shared" si="11"/>
        <v>0</v>
      </c>
      <c r="AB158" s="9"/>
      <c r="AC158" s="9"/>
    </row>
    <row r="159" spans="2:29" s="10" customFormat="1" ht="20.100000000000001" customHeight="1">
      <c r="B159" s="7" t="str">
        <f t="shared" si="4"/>
        <v>Waste for Disposal  Target</v>
      </c>
      <c r="C159" s="118"/>
      <c r="D159" s="8" t="str">
        <f t="shared" si="5"/>
        <v>Ton</v>
      </c>
      <c r="E159" s="296" t="str">
        <f t="shared" si="5"/>
        <v>SHE</v>
      </c>
      <c r="F159" s="297" t="str">
        <f t="shared" si="5"/>
        <v>Cumulative</v>
      </c>
      <c r="G159" s="424">
        <f t="shared" si="6"/>
        <v>6627</v>
      </c>
      <c r="H159" s="291">
        <f t="shared" si="6"/>
        <v>6627</v>
      </c>
      <c r="I159" s="292">
        <f t="shared" si="6"/>
        <v>6627</v>
      </c>
      <c r="J159" s="292">
        <f t="shared" si="6"/>
        <v>6627</v>
      </c>
      <c r="K159" s="292">
        <f t="shared" si="6"/>
        <v>6627</v>
      </c>
      <c r="L159" s="292">
        <f t="shared" si="6"/>
        <v>6627</v>
      </c>
      <c r="M159" s="293">
        <f t="shared" si="6"/>
        <v>6627</v>
      </c>
      <c r="N159" s="1329"/>
      <c r="O159" s="294">
        <f t="shared" ref="O159:AA159" si="12">$M10</f>
        <v>6627</v>
      </c>
      <c r="P159" s="30">
        <f t="shared" si="12"/>
        <v>6627</v>
      </c>
      <c r="Q159" s="28">
        <f t="shared" si="12"/>
        <v>6627</v>
      </c>
      <c r="R159" s="28">
        <f t="shared" si="12"/>
        <v>6627</v>
      </c>
      <c r="S159" s="28">
        <f t="shared" si="12"/>
        <v>6627</v>
      </c>
      <c r="T159" s="28">
        <f t="shared" si="12"/>
        <v>6627</v>
      </c>
      <c r="U159" s="28">
        <f t="shared" si="12"/>
        <v>6627</v>
      </c>
      <c r="V159" s="28">
        <f t="shared" si="12"/>
        <v>6627</v>
      </c>
      <c r="W159" s="28">
        <f t="shared" si="12"/>
        <v>6627</v>
      </c>
      <c r="X159" s="28">
        <f t="shared" si="12"/>
        <v>6627</v>
      </c>
      <c r="Y159" s="295">
        <f t="shared" si="12"/>
        <v>6627</v>
      </c>
      <c r="Z159" s="295">
        <f t="shared" si="12"/>
        <v>6627</v>
      </c>
      <c r="AA159" s="9">
        <f t="shared" si="12"/>
        <v>6627</v>
      </c>
      <c r="AB159" s="9"/>
      <c r="AC159" s="9"/>
    </row>
    <row r="160" spans="2:29" s="10" customFormat="1" ht="20.100000000000001" customHeight="1">
      <c r="B160" s="7" t="str">
        <f t="shared" si="4"/>
        <v>Green House Gas Emission Target</v>
      </c>
      <c r="C160" s="118"/>
      <c r="D160" s="8" t="str">
        <f t="shared" si="5"/>
        <v>kg CO2/t</v>
      </c>
      <c r="E160" s="296" t="str">
        <f t="shared" si="5"/>
        <v>SHE</v>
      </c>
      <c r="F160" s="297" t="str">
        <f t="shared" si="5"/>
        <v>&lt;</v>
      </c>
      <c r="G160" s="291">
        <f t="shared" si="6"/>
        <v>274</v>
      </c>
      <c r="H160" s="291">
        <f t="shared" si="6"/>
        <v>274</v>
      </c>
      <c r="I160" s="292">
        <f t="shared" si="6"/>
        <v>274</v>
      </c>
      <c r="J160" s="292">
        <f t="shared" si="6"/>
        <v>274</v>
      </c>
      <c r="K160" s="292">
        <f t="shared" si="6"/>
        <v>274</v>
      </c>
      <c r="L160" s="292">
        <f t="shared" si="6"/>
        <v>274</v>
      </c>
      <c r="M160" s="293">
        <f t="shared" si="6"/>
        <v>274</v>
      </c>
      <c r="N160" s="1329"/>
      <c r="O160" s="294">
        <f t="shared" ref="O160:AA160" si="13">$M11</f>
        <v>274</v>
      </c>
      <c r="P160" s="30">
        <f t="shared" si="13"/>
        <v>274</v>
      </c>
      <c r="Q160" s="28">
        <f t="shared" si="13"/>
        <v>274</v>
      </c>
      <c r="R160" s="28">
        <f t="shared" si="13"/>
        <v>274</v>
      </c>
      <c r="S160" s="28">
        <f t="shared" si="13"/>
        <v>274</v>
      </c>
      <c r="T160" s="28">
        <f t="shared" si="13"/>
        <v>274</v>
      </c>
      <c r="U160" s="28">
        <f t="shared" si="13"/>
        <v>274</v>
      </c>
      <c r="V160" s="28">
        <f t="shared" si="13"/>
        <v>274</v>
      </c>
      <c r="W160" s="28">
        <f t="shared" si="13"/>
        <v>274</v>
      </c>
      <c r="X160" s="28">
        <f t="shared" si="13"/>
        <v>274</v>
      </c>
      <c r="Y160" s="295">
        <f t="shared" si="13"/>
        <v>274</v>
      </c>
      <c r="Z160" s="295">
        <f t="shared" si="13"/>
        <v>274</v>
      </c>
      <c r="AA160" s="9">
        <f t="shared" si="13"/>
        <v>274</v>
      </c>
      <c r="AB160" s="9"/>
      <c r="AC160" s="9"/>
    </row>
    <row r="161" spans="2:29" ht="20.100000000000001" customHeight="1">
      <c r="B161" s="298" t="str">
        <f t="shared" si="4"/>
        <v>MOTIVATION Target</v>
      </c>
      <c r="C161" s="299"/>
      <c r="D161" s="300" t="s">
        <v>16</v>
      </c>
      <c r="E161" s="301" t="s">
        <v>16</v>
      </c>
      <c r="F161" s="302" t="s">
        <v>16</v>
      </c>
      <c r="G161" s="425">
        <f t="shared" si="6"/>
        <v>0</v>
      </c>
      <c r="H161" s="29">
        <f t="shared" si="6"/>
        <v>0</v>
      </c>
      <c r="I161" s="303">
        <f t="shared" si="6"/>
        <v>0</v>
      </c>
      <c r="J161" s="303">
        <f t="shared" si="6"/>
        <v>0</v>
      </c>
      <c r="K161" s="303">
        <f t="shared" si="6"/>
        <v>0</v>
      </c>
      <c r="L161" s="303">
        <f t="shared" si="6"/>
        <v>0</v>
      </c>
      <c r="M161" s="304">
        <f t="shared" si="6"/>
        <v>0</v>
      </c>
      <c r="N161" s="1319"/>
      <c r="O161" s="305">
        <f t="shared" ref="O161:AA161" si="14">$M12</f>
        <v>0</v>
      </c>
      <c r="P161" s="306">
        <f t="shared" si="14"/>
        <v>0</v>
      </c>
      <c r="Q161" s="29">
        <f t="shared" si="14"/>
        <v>0</v>
      </c>
      <c r="R161" s="29">
        <f t="shared" si="14"/>
        <v>0</v>
      </c>
      <c r="S161" s="29">
        <f t="shared" si="14"/>
        <v>0</v>
      </c>
      <c r="T161" s="29">
        <f t="shared" si="14"/>
        <v>0</v>
      </c>
      <c r="U161" s="29">
        <f t="shared" si="14"/>
        <v>0</v>
      </c>
      <c r="V161" s="29">
        <f t="shared" si="14"/>
        <v>0</v>
      </c>
      <c r="W161" s="29">
        <f t="shared" si="14"/>
        <v>0</v>
      </c>
      <c r="X161" s="29">
        <f t="shared" si="14"/>
        <v>0</v>
      </c>
      <c r="Y161" s="307">
        <f t="shared" si="14"/>
        <v>0</v>
      </c>
      <c r="Z161" s="307">
        <f t="shared" si="14"/>
        <v>0</v>
      </c>
      <c r="AA161" s="11">
        <f t="shared" si="14"/>
        <v>0</v>
      </c>
      <c r="AB161" s="11"/>
      <c r="AC161" s="11"/>
    </row>
    <row r="162" spans="2:29" s="10" customFormat="1" ht="20.100000000000001" customHeight="1">
      <c r="B162" s="7" t="str">
        <f t="shared" si="4"/>
        <v>% Overtime inclusive Target</v>
      </c>
      <c r="C162" s="118"/>
      <c r="D162" s="8" t="str">
        <f>D13</f>
        <v>%</v>
      </c>
      <c r="E162" s="296" t="str">
        <f>E13</f>
        <v>HRM</v>
      </c>
      <c r="F162" s="297" t="str">
        <f>F13</f>
        <v>&lt;</v>
      </c>
      <c r="G162" s="424">
        <f t="shared" si="6"/>
        <v>3.6537020876513129E-2</v>
      </c>
      <c r="H162" s="291">
        <f t="shared" si="6"/>
        <v>3.6537020876513129E-2</v>
      </c>
      <c r="I162" s="292">
        <f t="shared" si="6"/>
        <v>3.6537020876513129E-2</v>
      </c>
      <c r="J162" s="292">
        <f t="shared" si="6"/>
        <v>3.6537020876513129E-2</v>
      </c>
      <c r="K162" s="292">
        <f t="shared" si="6"/>
        <v>3.6537020876513129E-2</v>
      </c>
      <c r="L162" s="292">
        <f t="shared" si="6"/>
        <v>3.6537020876513129E-2</v>
      </c>
      <c r="M162" s="293">
        <f t="shared" si="6"/>
        <v>3.6537020876513129E-2</v>
      </c>
      <c r="N162" s="1329"/>
      <c r="O162" s="294">
        <f t="shared" ref="O162:AA162" si="15">$M13</f>
        <v>3.6537020876513129E-2</v>
      </c>
      <c r="P162" s="30">
        <f t="shared" si="15"/>
        <v>3.6537020876513129E-2</v>
      </c>
      <c r="Q162" s="30">
        <f t="shared" si="15"/>
        <v>3.6537020876513129E-2</v>
      </c>
      <c r="R162" s="28">
        <f t="shared" si="15"/>
        <v>3.6537020876513129E-2</v>
      </c>
      <c r="S162" s="28">
        <f t="shared" si="15"/>
        <v>3.6537020876513129E-2</v>
      </c>
      <c r="T162" s="28">
        <f t="shared" si="15"/>
        <v>3.6537020876513129E-2</v>
      </c>
      <c r="U162" s="28">
        <f t="shared" si="15"/>
        <v>3.6537020876513129E-2</v>
      </c>
      <c r="V162" s="28">
        <f t="shared" si="15"/>
        <v>3.6537020876513129E-2</v>
      </c>
      <c r="W162" s="28">
        <f t="shared" si="15"/>
        <v>3.6537020876513129E-2</v>
      </c>
      <c r="X162" s="28">
        <f t="shared" si="15"/>
        <v>3.6537020876513129E-2</v>
      </c>
      <c r="Y162" s="295">
        <f t="shared" si="15"/>
        <v>3.6537020876513129E-2</v>
      </c>
      <c r="Z162" s="295">
        <f t="shared" si="15"/>
        <v>3.6537020876513129E-2</v>
      </c>
      <c r="AA162" s="9">
        <f t="shared" si="15"/>
        <v>3.6537020876513129E-2</v>
      </c>
      <c r="AB162" s="9"/>
      <c r="AC162" s="9"/>
    </row>
    <row r="163" spans="2:29" s="10" customFormat="1" ht="20.100000000000001" customHeight="1">
      <c r="B163" s="7" t="str">
        <f t="shared" ref="B163:B190" si="16">B15&amp;" Target"</f>
        <v>% Absenteeism Target</v>
      </c>
      <c r="C163" s="118"/>
      <c r="D163" s="8" t="str">
        <f>D38</f>
        <v>CHF</v>
      </c>
      <c r="E163" s="296" t="str">
        <f>E38</f>
        <v>FC</v>
      </c>
      <c r="F163" s="297" t="str">
        <f>F38</f>
        <v>Cumulative</v>
      </c>
      <c r="G163" s="749">
        <f t="shared" ref="G163:M172" si="17">$M15</f>
        <v>1.156755387712757E-2</v>
      </c>
      <c r="H163" s="424">
        <f t="shared" si="17"/>
        <v>1.156755387712757E-2</v>
      </c>
      <c r="I163" s="424">
        <f t="shared" si="17"/>
        <v>1.156755387712757E-2</v>
      </c>
      <c r="J163" s="424">
        <f t="shared" si="17"/>
        <v>1.156755387712757E-2</v>
      </c>
      <c r="K163" s="424">
        <f t="shared" si="17"/>
        <v>1.156755387712757E-2</v>
      </c>
      <c r="L163" s="424">
        <f t="shared" si="17"/>
        <v>1.156755387712757E-2</v>
      </c>
      <c r="M163" s="424">
        <f t="shared" si="17"/>
        <v>1.156755387712757E-2</v>
      </c>
      <c r="N163" s="424"/>
      <c r="O163" s="424">
        <f t="shared" ref="O163:AA163" si="18">$M15</f>
        <v>1.156755387712757E-2</v>
      </c>
      <c r="P163" s="424">
        <f t="shared" si="18"/>
        <v>1.156755387712757E-2</v>
      </c>
      <c r="Q163" s="424">
        <f t="shared" si="18"/>
        <v>1.156755387712757E-2</v>
      </c>
      <c r="R163" s="424">
        <f t="shared" si="18"/>
        <v>1.156755387712757E-2</v>
      </c>
      <c r="S163" s="424">
        <f t="shared" si="18"/>
        <v>1.156755387712757E-2</v>
      </c>
      <c r="T163" s="424">
        <f t="shared" si="18"/>
        <v>1.156755387712757E-2</v>
      </c>
      <c r="U163" s="424">
        <f t="shared" si="18"/>
        <v>1.156755387712757E-2</v>
      </c>
      <c r="V163" s="424">
        <f t="shared" si="18"/>
        <v>1.156755387712757E-2</v>
      </c>
      <c r="W163" s="424">
        <f t="shared" si="18"/>
        <v>1.156755387712757E-2</v>
      </c>
      <c r="X163" s="424">
        <f t="shared" si="18"/>
        <v>1.156755387712757E-2</v>
      </c>
      <c r="Y163" s="424">
        <f t="shared" si="18"/>
        <v>1.156755387712757E-2</v>
      </c>
      <c r="Z163" s="424">
        <f t="shared" si="18"/>
        <v>1.156755387712757E-2</v>
      </c>
      <c r="AA163" s="424">
        <f t="shared" si="18"/>
        <v>1.156755387712757E-2</v>
      </c>
      <c r="AB163" s="9"/>
      <c r="AC163" s="9"/>
    </row>
    <row r="164" spans="2:29" s="10" customFormat="1" ht="20.100000000000001" customHeight="1">
      <c r="B164" s="7" t="str">
        <f t="shared" si="16"/>
        <v>% of Temporary Staff Target</v>
      </c>
      <c r="C164" s="118"/>
      <c r="D164" s="8" t="str">
        <f t="shared" ref="D164:F165" si="19">D16</f>
        <v>%</v>
      </c>
      <c r="E164" s="296" t="str">
        <f t="shared" si="19"/>
        <v>HRM</v>
      </c>
      <c r="F164" s="297" t="str">
        <f t="shared" si="19"/>
        <v>&lt;</v>
      </c>
      <c r="G164" s="426">
        <f t="shared" si="17"/>
        <v>0.2524230804683073</v>
      </c>
      <c r="H164" s="291">
        <f t="shared" si="17"/>
        <v>0.2524230804683073</v>
      </c>
      <c r="I164" s="292">
        <f t="shared" si="17"/>
        <v>0.2524230804683073</v>
      </c>
      <c r="J164" s="292">
        <f t="shared" si="17"/>
        <v>0.2524230804683073</v>
      </c>
      <c r="K164" s="292">
        <f t="shared" si="17"/>
        <v>0.2524230804683073</v>
      </c>
      <c r="L164" s="292">
        <f t="shared" si="17"/>
        <v>0.2524230804683073</v>
      </c>
      <c r="M164" s="293">
        <f t="shared" si="17"/>
        <v>0.2524230804683073</v>
      </c>
      <c r="N164" s="1329"/>
      <c r="O164" s="294">
        <f t="shared" ref="O164:AA164" si="20">$M16</f>
        <v>0.2524230804683073</v>
      </c>
      <c r="P164" s="30">
        <f t="shared" si="20"/>
        <v>0.2524230804683073</v>
      </c>
      <c r="Q164" s="28">
        <f t="shared" si="20"/>
        <v>0.2524230804683073</v>
      </c>
      <c r="R164" s="28">
        <f t="shared" si="20"/>
        <v>0.2524230804683073</v>
      </c>
      <c r="S164" s="28">
        <f t="shared" si="20"/>
        <v>0.2524230804683073</v>
      </c>
      <c r="T164" s="28">
        <f t="shared" si="20"/>
        <v>0.2524230804683073</v>
      </c>
      <c r="U164" s="28">
        <f t="shared" si="20"/>
        <v>0.2524230804683073</v>
      </c>
      <c r="V164" s="28">
        <f t="shared" si="20"/>
        <v>0.2524230804683073</v>
      </c>
      <c r="W164" s="28">
        <f t="shared" si="20"/>
        <v>0.2524230804683073</v>
      </c>
      <c r="X164" s="28">
        <f t="shared" si="20"/>
        <v>0.2524230804683073</v>
      </c>
      <c r="Y164" s="295">
        <f t="shared" si="20"/>
        <v>0.2524230804683073</v>
      </c>
      <c r="Z164" s="295">
        <f t="shared" si="20"/>
        <v>0.2524230804683073</v>
      </c>
      <c r="AA164" s="9">
        <f t="shared" si="20"/>
        <v>0.2524230804683073</v>
      </c>
      <c r="AB164" s="9"/>
      <c r="AC164" s="9"/>
    </row>
    <row r="165" spans="2:29" s="10" customFormat="1" ht="20.100000000000001" customHeight="1">
      <c r="B165" s="7" t="str">
        <f t="shared" si="16"/>
        <v>Employee Engagement Index Target</v>
      </c>
      <c r="C165" s="118"/>
      <c r="D165" s="8" t="str">
        <f t="shared" si="19"/>
        <v>%</v>
      </c>
      <c r="E165" s="296" t="str">
        <f t="shared" si="19"/>
        <v>HRM</v>
      </c>
      <c r="F165" s="297" t="str">
        <f t="shared" si="19"/>
        <v>&gt;</v>
      </c>
      <c r="G165" s="291">
        <f t="shared" si="17"/>
        <v>0</v>
      </c>
      <c r="H165" s="291">
        <f t="shared" si="17"/>
        <v>0</v>
      </c>
      <c r="I165" s="292">
        <f t="shared" si="17"/>
        <v>0</v>
      </c>
      <c r="J165" s="292">
        <f t="shared" si="17"/>
        <v>0</v>
      </c>
      <c r="K165" s="292">
        <f t="shared" si="17"/>
        <v>0</v>
      </c>
      <c r="L165" s="292">
        <f t="shared" si="17"/>
        <v>0</v>
      </c>
      <c r="M165" s="293">
        <f t="shared" si="17"/>
        <v>0</v>
      </c>
      <c r="N165" s="1329"/>
      <c r="O165" s="294">
        <f t="shared" ref="O165:AA165" si="21">$M17</f>
        <v>0</v>
      </c>
      <c r="P165" s="30">
        <f t="shared" si="21"/>
        <v>0</v>
      </c>
      <c r="Q165" s="28">
        <f t="shared" si="21"/>
        <v>0</v>
      </c>
      <c r="R165" s="28">
        <f t="shared" si="21"/>
        <v>0</v>
      </c>
      <c r="S165" s="28">
        <f t="shared" si="21"/>
        <v>0</v>
      </c>
      <c r="T165" s="28">
        <f t="shared" si="21"/>
        <v>0</v>
      </c>
      <c r="U165" s="28">
        <f t="shared" si="21"/>
        <v>0</v>
      </c>
      <c r="V165" s="28">
        <f t="shared" si="21"/>
        <v>0</v>
      </c>
      <c r="W165" s="28">
        <f t="shared" si="21"/>
        <v>0</v>
      </c>
      <c r="X165" s="28">
        <f t="shared" si="21"/>
        <v>0</v>
      </c>
      <c r="Y165" s="295">
        <f t="shared" si="21"/>
        <v>0</v>
      </c>
      <c r="Z165" s="295">
        <f t="shared" si="21"/>
        <v>0</v>
      </c>
      <c r="AA165" s="9">
        <f t="shared" si="21"/>
        <v>0</v>
      </c>
      <c r="AB165" s="9"/>
      <c r="AC165" s="9"/>
    </row>
    <row r="166" spans="2:29" s="252" customFormat="1" ht="20.100000000000001" customHeight="1">
      <c r="B166" s="308" t="str">
        <f t="shared" si="16"/>
        <v>QUALITY MANAGEMENT Target</v>
      </c>
      <c r="C166" s="309"/>
      <c r="D166" s="310" t="s">
        <v>16</v>
      </c>
      <c r="E166" s="311" t="s">
        <v>16</v>
      </c>
      <c r="F166" s="312" t="s">
        <v>16</v>
      </c>
      <c r="G166" s="427">
        <f t="shared" si="17"/>
        <v>0</v>
      </c>
      <c r="H166" s="31">
        <f t="shared" si="17"/>
        <v>0</v>
      </c>
      <c r="I166" s="313">
        <f t="shared" si="17"/>
        <v>0</v>
      </c>
      <c r="J166" s="313">
        <f t="shared" si="17"/>
        <v>0</v>
      </c>
      <c r="K166" s="313">
        <f t="shared" si="17"/>
        <v>0</v>
      </c>
      <c r="L166" s="313">
        <f t="shared" si="17"/>
        <v>0</v>
      </c>
      <c r="M166" s="314">
        <f t="shared" si="17"/>
        <v>0</v>
      </c>
      <c r="N166" s="1320"/>
      <c r="O166" s="315">
        <f t="shared" ref="O166:AA166" si="22">$M18</f>
        <v>0</v>
      </c>
      <c r="P166" s="316">
        <f t="shared" si="22"/>
        <v>0</v>
      </c>
      <c r="Q166" s="31">
        <f t="shared" si="22"/>
        <v>0</v>
      </c>
      <c r="R166" s="31">
        <f t="shared" si="22"/>
        <v>0</v>
      </c>
      <c r="S166" s="31">
        <f t="shared" si="22"/>
        <v>0</v>
      </c>
      <c r="T166" s="31">
        <f t="shared" si="22"/>
        <v>0</v>
      </c>
      <c r="U166" s="31">
        <f t="shared" si="22"/>
        <v>0</v>
      </c>
      <c r="V166" s="31">
        <f t="shared" si="22"/>
        <v>0</v>
      </c>
      <c r="W166" s="31">
        <f t="shared" si="22"/>
        <v>0</v>
      </c>
      <c r="X166" s="31">
        <f t="shared" si="22"/>
        <v>0</v>
      </c>
      <c r="Y166" s="317">
        <f t="shared" si="22"/>
        <v>0</v>
      </c>
      <c r="Z166" s="317">
        <f t="shared" si="22"/>
        <v>0</v>
      </c>
      <c r="AA166" s="12">
        <f t="shared" si="22"/>
        <v>0</v>
      </c>
      <c r="AB166" s="12"/>
      <c r="AC166" s="12"/>
    </row>
    <row r="167" spans="2:29" ht="20.100000000000001" customHeight="1">
      <c r="B167" s="13" t="str">
        <f t="shared" si="16"/>
        <v>Consumer Complaints (Pulse) Target</v>
      </c>
      <c r="C167" s="318"/>
      <c r="D167" s="319" t="str">
        <f t="shared" ref="D167:F173" si="23">D19</f>
        <v>#</v>
      </c>
      <c r="E167" s="320" t="str">
        <f t="shared" si="23"/>
        <v>QAM</v>
      </c>
      <c r="F167" s="321" t="str">
        <f t="shared" si="23"/>
        <v>Cumulative</v>
      </c>
      <c r="G167" s="424">
        <f t="shared" si="17"/>
        <v>343</v>
      </c>
      <c r="H167" s="291">
        <f t="shared" si="17"/>
        <v>343</v>
      </c>
      <c r="I167" s="292">
        <f t="shared" si="17"/>
        <v>343</v>
      </c>
      <c r="J167" s="292">
        <f t="shared" si="17"/>
        <v>343</v>
      </c>
      <c r="K167" s="292">
        <f t="shared" si="17"/>
        <v>343</v>
      </c>
      <c r="L167" s="292">
        <f t="shared" si="17"/>
        <v>343</v>
      </c>
      <c r="M167" s="322">
        <f t="shared" si="17"/>
        <v>343</v>
      </c>
      <c r="N167" s="1199"/>
      <c r="O167" s="323">
        <f t="shared" ref="O167:AA167" si="24">$M19</f>
        <v>343</v>
      </c>
      <c r="P167" s="323">
        <f t="shared" si="24"/>
        <v>343</v>
      </c>
      <c r="Q167" s="323">
        <f t="shared" si="24"/>
        <v>343</v>
      </c>
      <c r="R167" s="323">
        <f t="shared" si="24"/>
        <v>343</v>
      </c>
      <c r="S167" s="323">
        <f t="shared" si="24"/>
        <v>343</v>
      </c>
      <c r="T167" s="323">
        <f t="shared" si="24"/>
        <v>343</v>
      </c>
      <c r="U167" s="323">
        <f t="shared" si="24"/>
        <v>343</v>
      </c>
      <c r="V167" s="323">
        <f t="shared" si="24"/>
        <v>343</v>
      </c>
      <c r="W167" s="323">
        <f t="shared" si="24"/>
        <v>343</v>
      </c>
      <c r="X167" s="323">
        <f t="shared" si="24"/>
        <v>343</v>
      </c>
      <c r="Y167" s="323">
        <f t="shared" si="24"/>
        <v>343</v>
      </c>
      <c r="Z167" s="323">
        <f t="shared" si="24"/>
        <v>343</v>
      </c>
      <c r="AA167" s="323">
        <f t="shared" si="24"/>
        <v>343</v>
      </c>
      <c r="AB167" s="18"/>
      <c r="AC167" s="18"/>
    </row>
    <row r="168" spans="2:29" ht="20.100000000000001" customHeight="1">
      <c r="B168" s="13" t="str">
        <f t="shared" si="16"/>
        <v>First Time Right (Pulse) Target</v>
      </c>
      <c r="C168" s="318"/>
      <c r="D168" s="319" t="str">
        <f t="shared" si="23"/>
        <v>%</v>
      </c>
      <c r="E168" s="320" t="str">
        <f t="shared" si="23"/>
        <v>QAM</v>
      </c>
      <c r="F168" s="321" t="str">
        <f t="shared" si="23"/>
        <v>&gt;</v>
      </c>
      <c r="G168" s="424">
        <f t="shared" si="17"/>
        <v>0.99629999999999996</v>
      </c>
      <c r="H168" s="291">
        <f t="shared" si="17"/>
        <v>0.99629999999999996</v>
      </c>
      <c r="I168" s="292">
        <f t="shared" si="17"/>
        <v>0.99629999999999996</v>
      </c>
      <c r="J168" s="292">
        <f t="shared" si="17"/>
        <v>0.99629999999999996</v>
      </c>
      <c r="K168" s="292">
        <f t="shared" si="17"/>
        <v>0.99629999999999996</v>
      </c>
      <c r="L168" s="292">
        <f t="shared" si="17"/>
        <v>0.99629999999999996</v>
      </c>
      <c r="M168" s="322">
        <f t="shared" si="17"/>
        <v>0.99629999999999996</v>
      </c>
      <c r="N168" s="1330"/>
      <c r="O168" s="324">
        <f t="shared" ref="O168:AA168" si="25">$M20</f>
        <v>0.99629999999999996</v>
      </c>
      <c r="P168" s="33">
        <f t="shared" si="25"/>
        <v>0.99629999999999996</v>
      </c>
      <c r="Q168" s="32">
        <f t="shared" si="25"/>
        <v>0.99629999999999996</v>
      </c>
      <c r="R168" s="32">
        <f t="shared" si="25"/>
        <v>0.99629999999999996</v>
      </c>
      <c r="S168" s="32">
        <f t="shared" si="25"/>
        <v>0.99629999999999996</v>
      </c>
      <c r="T168" s="32">
        <f t="shared" si="25"/>
        <v>0.99629999999999996</v>
      </c>
      <c r="U168" s="32">
        <f t="shared" si="25"/>
        <v>0.99629999999999996</v>
      </c>
      <c r="V168" s="32">
        <f t="shared" si="25"/>
        <v>0.99629999999999996</v>
      </c>
      <c r="W168" s="32">
        <f t="shared" si="25"/>
        <v>0.99629999999999996</v>
      </c>
      <c r="X168" s="32">
        <f t="shared" si="25"/>
        <v>0.99629999999999996</v>
      </c>
      <c r="Y168" s="325">
        <f t="shared" si="25"/>
        <v>0.99629999999999996</v>
      </c>
      <c r="Z168" s="325">
        <f t="shared" si="25"/>
        <v>0.99629999999999996</v>
      </c>
      <c r="AA168" s="18">
        <f t="shared" si="25"/>
        <v>0.99629999999999996</v>
      </c>
      <c r="AB168" s="18"/>
      <c r="AC168" s="18"/>
    </row>
    <row r="169" spans="2:29" ht="20.100000000000001" customHeight="1">
      <c r="B169" s="13" t="str">
        <f t="shared" si="16"/>
        <v>Foreign Body Complaints (Factory related) Target</v>
      </c>
      <c r="C169" s="318"/>
      <c r="D169" s="319" t="str">
        <f t="shared" si="23"/>
        <v>#</v>
      </c>
      <c r="E169" s="320" t="str">
        <f t="shared" si="23"/>
        <v>QAM</v>
      </c>
      <c r="F169" s="321" t="str">
        <f t="shared" si="23"/>
        <v>Cumulative</v>
      </c>
      <c r="G169" s="291">
        <f t="shared" si="17"/>
        <v>17</v>
      </c>
      <c r="H169" s="291">
        <f t="shared" si="17"/>
        <v>17</v>
      </c>
      <c r="I169" s="292">
        <f t="shared" si="17"/>
        <v>17</v>
      </c>
      <c r="J169" s="292">
        <f t="shared" si="17"/>
        <v>17</v>
      </c>
      <c r="K169" s="292">
        <f t="shared" si="17"/>
        <v>17</v>
      </c>
      <c r="L169" s="292">
        <f t="shared" si="17"/>
        <v>17</v>
      </c>
      <c r="M169" s="322">
        <f t="shared" si="17"/>
        <v>17</v>
      </c>
      <c r="N169" s="1330"/>
      <c r="O169" s="324">
        <f t="shared" ref="O169:AA169" si="26">$M21</f>
        <v>17</v>
      </c>
      <c r="P169" s="33">
        <f t="shared" si="26"/>
        <v>17</v>
      </c>
      <c r="Q169" s="32">
        <f t="shared" si="26"/>
        <v>17</v>
      </c>
      <c r="R169" s="32">
        <f t="shared" si="26"/>
        <v>17</v>
      </c>
      <c r="S169" s="32">
        <f t="shared" si="26"/>
        <v>17</v>
      </c>
      <c r="T169" s="32">
        <f t="shared" si="26"/>
        <v>17</v>
      </c>
      <c r="U169" s="32">
        <f t="shared" si="26"/>
        <v>17</v>
      </c>
      <c r="V169" s="32">
        <f t="shared" si="26"/>
        <v>17</v>
      </c>
      <c r="W169" s="32">
        <f t="shared" si="26"/>
        <v>17</v>
      </c>
      <c r="X169" s="32">
        <f t="shared" si="26"/>
        <v>17</v>
      </c>
      <c r="Y169" s="325">
        <f t="shared" si="26"/>
        <v>17</v>
      </c>
      <c r="Z169" s="325">
        <f t="shared" si="26"/>
        <v>17</v>
      </c>
      <c r="AA169" s="18">
        <f t="shared" si="26"/>
        <v>17</v>
      </c>
      <c r="AB169" s="18"/>
      <c r="AC169" s="18"/>
    </row>
    <row r="170" spans="2:29" ht="20.100000000000001" customHeight="1">
      <c r="B170" s="13" t="str">
        <f t="shared" si="16"/>
        <v>On Time Usage Decision Target</v>
      </c>
      <c r="C170" s="318"/>
      <c r="D170" s="8" t="str">
        <f t="shared" si="23"/>
        <v>%</v>
      </c>
      <c r="E170" s="326" t="str">
        <f t="shared" si="23"/>
        <v>QAM</v>
      </c>
      <c r="F170" s="327" t="str">
        <f t="shared" si="23"/>
        <v>&gt;</v>
      </c>
      <c r="G170" s="424">
        <f t="shared" si="17"/>
        <v>0.99099999999999999</v>
      </c>
      <c r="H170" s="291">
        <f t="shared" si="17"/>
        <v>0.99099999999999999</v>
      </c>
      <c r="I170" s="292">
        <f t="shared" si="17"/>
        <v>0.99099999999999999</v>
      </c>
      <c r="J170" s="292">
        <f t="shared" si="17"/>
        <v>0.99099999999999999</v>
      </c>
      <c r="K170" s="292">
        <f t="shared" si="17"/>
        <v>0.99099999999999999</v>
      </c>
      <c r="L170" s="292">
        <f t="shared" si="17"/>
        <v>0.99099999999999999</v>
      </c>
      <c r="M170" s="322">
        <f t="shared" si="17"/>
        <v>0.99099999999999999</v>
      </c>
      <c r="N170" s="1199"/>
      <c r="O170" s="323">
        <f t="shared" ref="O170:AA170" si="27">$M22</f>
        <v>0.99099999999999999</v>
      </c>
      <c r="P170" s="324">
        <f t="shared" si="27"/>
        <v>0.99099999999999999</v>
      </c>
      <c r="Q170" s="33">
        <f t="shared" si="27"/>
        <v>0.99099999999999999</v>
      </c>
      <c r="R170" s="32">
        <f t="shared" si="27"/>
        <v>0.99099999999999999</v>
      </c>
      <c r="S170" s="32">
        <f t="shared" si="27"/>
        <v>0.99099999999999999</v>
      </c>
      <c r="T170" s="32">
        <f t="shared" si="27"/>
        <v>0.99099999999999999</v>
      </c>
      <c r="U170" s="32">
        <f t="shared" si="27"/>
        <v>0.99099999999999999</v>
      </c>
      <c r="V170" s="32">
        <f t="shared" si="27"/>
        <v>0.99099999999999999</v>
      </c>
      <c r="W170" s="32">
        <f t="shared" si="27"/>
        <v>0.99099999999999999</v>
      </c>
      <c r="X170" s="32">
        <f t="shared" si="27"/>
        <v>0.99099999999999999</v>
      </c>
      <c r="Y170" s="325">
        <f t="shared" si="27"/>
        <v>0.99099999999999999</v>
      </c>
      <c r="Z170" s="325">
        <f t="shared" si="27"/>
        <v>0.99099999999999999</v>
      </c>
      <c r="AA170" s="18">
        <f t="shared" si="27"/>
        <v>0.99099999999999999</v>
      </c>
      <c r="AB170" s="9"/>
      <c r="AC170" s="9"/>
    </row>
    <row r="171" spans="2:29" ht="20.100000000000001" customHeight="1">
      <c r="B171" s="13" t="str">
        <f t="shared" si="16"/>
        <v>Exceptional Release  Fert Target</v>
      </c>
      <c r="C171" s="318"/>
      <c r="D171" s="319" t="str">
        <f t="shared" si="23"/>
        <v>#</v>
      </c>
      <c r="E171" s="320" t="str">
        <f t="shared" si="23"/>
        <v>QAM</v>
      </c>
      <c r="F171" s="321" t="str">
        <f t="shared" si="23"/>
        <v>Cumulative</v>
      </c>
      <c r="G171" s="424">
        <f t="shared" si="17"/>
        <v>23</v>
      </c>
      <c r="H171" s="291">
        <f t="shared" si="17"/>
        <v>23</v>
      </c>
      <c r="I171" s="292">
        <f t="shared" si="17"/>
        <v>23</v>
      </c>
      <c r="J171" s="292">
        <f t="shared" si="17"/>
        <v>23</v>
      </c>
      <c r="K171" s="292">
        <f t="shared" si="17"/>
        <v>23</v>
      </c>
      <c r="L171" s="292">
        <f t="shared" si="17"/>
        <v>23</v>
      </c>
      <c r="M171" s="322">
        <f t="shared" si="17"/>
        <v>23</v>
      </c>
      <c r="N171" s="1330"/>
      <c r="O171" s="324">
        <f t="shared" ref="O171:AA171" si="28">$M23</f>
        <v>23</v>
      </c>
      <c r="P171" s="33">
        <f t="shared" si="28"/>
        <v>23</v>
      </c>
      <c r="Q171" s="32">
        <f t="shared" si="28"/>
        <v>23</v>
      </c>
      <c r="R171" s="32">
        <f t="shared" si="28"/>
        <v>23</v>
      </c>
      <c r="S171" s="32">
        <f t="shared" si="28"/>
        <v>23</v>
      </c>
      <c r="T171" s="32">
        <f t="shared" si="28"/>
        <v>23</v>
      </c>
      <c r="U171" s="32">
        <f t="shared" si="28"/>
        <v>23</v>
      </c>
      <c r="V171" s="32">
        <f t="shared" si="28"/>
        <v>23</v>
      </c>
      <c r="W171" s="32">
        <f t="shared" si="28"/>
        <v>23</v>
      </c>
      <c r="X171" s="32">
        <f t="shared" si="28"/>
        <v>23</v>
      </c>
      <c r="Y171" s="325">
        <f t="shared" si="28"/>
        <v>23</v>
      </c>
      <c r="Z171" s="325">
        <f t="shared" si="28"/>
        <v>23</v>
      </c>
      <c r="AA171" s="18">
        <f t="shared" si="28"/>
        <v>23</v>
      </c>
      <c r="AB171" s="18"/>
      <c r="AC171" s="18"/>
    </row>
    <row r="172" spans="2:29" ht="20.100000000000001" customHeight="1">
      <c r="B172" s="13" t="str">
        <f t="shared" si="16"/>
        <v>Number of Defect Reduction Projects Ongoing Target</v>
      </c>
      <c r="C172" s="318"/>
      <c r="D172" s="319" t="str">
        <f t="shared" si="23"/>
        <v>#</v>
      </c>
      <c r="E172" s="320" t="str">
        <f t="shared" si="23"/>
        <v>QAM</v>
      </c>
      <c r="F172" s="321" t="str">
        <f t="shared" si="23"/>
        <v>&gt;</v>
      </c>
      <c r="G172" s="291">
        <f t="shared" si="17"/>
        <v>61</v>
      </c>
      <c r="H172" s="291">
        <f t="shared" si="17"/>
        <v>61</v>
      </c>
      <c r="I172" s="292">
        <f t="shared" si="17"/>
        <v>61</v>
      </c>
      <c r="J172" s="292">
        <f t="shared" si="17"/>
        <v>61</v>
      </c>
      <c r="K172" s="292">
        <f t="shared" si="17"/>
        <v>61</v>
      </c>
      <c r="L172" s="292">
        <f t="shared" si="17"/>
        <v>61</v>
      </c>
      <c r="M172" s="322">
        <f t="shared" si="17"/>
        <v>61</v>
      </c>
      <c r="N172" s="1330"/>
      <c r="O172" s="324">
        <f t="shared" ref="O172:AA172" si="29">$M24</f>
        <v>61</v>
      </c>
      <c r="P172" s="33">
        <f t="shared" si="29"/>
        <v>61</v>
      </c>
      <c r="Q172" s="32">
        <f t="shared" si="29"/>
        <v>61</v>
      </c>
      <c r="R172" s="32">
        <f t="shared" si="29"/>
        <v>61</v>
      </c>
      <c r="S172" s="32">
        <f t="shared" si="29"/>
        <v>61</v>
      </c>
      <c r="T172" s="32">
        <f t="shared" si="29"/>
        <v>61</v>
      </c>
      <c r="U172" s="32">
        <f t="shared" si="29"/>
        <v>61</v>
      </c>
      <c r="V172" s="32">
        <f t="shared" si="29"/>
        <v>61</v>
      </c>
      <c r="W172" s="32">
        <f t="shared" si="29"/>
        <v>61</v>
      </c>
      <c r="X172" s="32">
        <f t="shared" si="29"/>
        <v>61</v>
      </c>
      <c r="Y172" s="325">
        <f t="shared" si="29"/>
        <v>61</v>
      </c>
      <c r="Z172" s="325">
        <f t="shared" si="29"/>
        <v>61</v>
      </c>
      <c r="AA172" s="18">
        <f t="shared" si="29"/>
        <v>61</v>
      </c>
      <c r="AB172" s="18"/>
      <c r="AC172" s="18"/>
    </row>
    <row r="173" spans="2:29" ht="20.100000000000001" customHeight="1">
      <c r="B173" s="13" t="str">
        <f t="shared" si="16"/>
        <v>Number of Retail Quality Assessments  Done Target</v>
      </c>
      <c r="C173" s="318"/>
      <c r="D173" s="319" t="str">
        <f t="shared" si="23"/>
        <v>#</v>
      </c>
      <c r="E173" s="320" t="str">
        <f t="shared" si="23"/>
        <v>QAM</v>
      </c>
      <c r="F173" s="321" t="str">
        <f t="shared" si="23"/>
        <v>Cumulative</v>
      </c>
      <c r="G173" s="424">
        <f t="shared" ref="G173:M182" si="30">$M25</f>
        <v>48</v>
      </c>
      <c r="H173" s="291">
        <f t="shared" si="30"/>
        <v>48</v>
      </c>
      <c r="I173" s="292">
        <f t="shared" si="30"/>
        <v>48</v>
      </c>
      <c r="J173" s="292">
        <f t="shared" si="30"/>
        <v>48</v>
      </c>
      <c r="K173" s="292">
        <f t="shared" si="30"/>
        <v>48</v>
      </c>
      <c r="L173" s="292">
        <f t="shared" si="30"/>
        <v>48</v>
      </c>
      <c r="M173" s="322">
        <f t="shared" si="30"/>
        <v>48</v>
      </c>
      <c r="N173" s="1199"/>
      <c r="O173" s="323">
        <f t="shared" ref="O173:AA173" si="31">$M25</f>
        <v>48</v>
      </c>
      <c r="P173" s="324">
        <f t="shared" si="31"/>
        <v>48</v>
      </c>
      <c r="Q173" s="33">
        <f t="shared" si="31"/>
        <v>48</v>
      </c>
      <c r="R173" s="32">
        <f t="shared" si="31"/>
        <v>48</v>
      </c>
      <c r="S173" s="32">
        <f t="shared" si="31"/>
        <v>48</v>
      </c>
      <c r="T173" s="32">
        <f t="shared" si="31"/>
        <v>48</v>
      </c>
      <c r="U173" s="32">
        <f t="shared" si="31"/>
        <v>48</v>
      </c>
      <c r="V173" s="32">
        <f t="shared" si="31"/>
        <v>48</v>
      </c>
      <c r="W173" s="32">
        <f t="shared" si="31"/>
        <v>48</v>
      </c>
      <c r="X173" s="32">
        <f t="shared" si="31"/>
        <v>48</v>
      </c>
      <c r="Y173" s="325">
        <f t="shared" si="31"/>
        <v>48</v>
      </c>
      <c r="Z173" s="325">
        <f t="shared" si="31"/>
        <v>48</v>
      </c>
      <c r="AA173" s="18">
        <f t="shared" si="31"/>
        <v>48</v>
      </c>
      <c r="AB173" s="18"/>
      <c r="AC173" s="18"/>
    </row>
    <row r="174" spans="2:29" ht="20.100000000000001" customHeight="1">
      <c r="B174" s="328" t="str">
        <f t="shared" si="16"/>
        <v>PRODUCTIVITY Target</v>
      </c>
      <c r="C174" s="329"/>
      <c r="D174" s="330" t="s">
        <v>16</v>
      </c>
      <c r="E174" s="331" t="s">
        <v>16</v>
      </c>
      <c r="F174" s="14">
        <v>0</v>
      </c>
      <c r="G174" s="332">
        <f t="shared" si="30"/>
        <v>0</v>
      </c>
      <c r="H174" s="34">
        <f t="shared" si="30"/>
        <v>0</v>
      </c>
      <c r="I174" s="333">
        <f t="shared" si="30"/>
        <v>0</v>
      </c>
      <c r="J174" s="333">
        <f t="shared" si="30"/>
        <v>0</v>
      </c>
      <c r="K174" s="333">
        <f t="shared" si="30"/>
        <v>0</v>
      </c>
      <c r="L174" s="333">
        <f t="shared" si="30"/>
        <v>0</v>
      </c>
      <c r="M174" s="334">
        <f t="shared" si="30"/>
        <v>0</v>
      </c>
      <c r="N174" s="1321"/>
      <c r="O174" s="335">
        <f t="shared" ref="O174:AA174" si="32">$M26</f>
        <v>0</v>
      </c>
      <c r="P174" s="336">
        <f t="shared" si="32"/>
        <v>0</v>
      </c>
      <c r="Q174" s="34">
        <f t="shared" si="32"/>
        <v>0</v>
      </c>
      <c r="R174" s="34">
        <f t="shared" si="32"/>
        <v>0</v>
      </c>
      <c r="S174" s="34">
        <f t="shared" si="32"/>
        <v>0</v>
      </c>
      <c r="T174" s="34">
        <f t="shared" si="32"/>
        <v>0</v>
      </c>
      <c r="U174" s="34">
        <f t="shared" si="32"/>
        <v>0</v>
      </c>
      <c r="V174" s="34">
        <f t="shared" si="32"/>
        <v>0</v>
      </c>
      <c r="W174" s="34">
        <f t="shared" si="32"/>
        <v>0</v>
      </c>
      <c r="X174" s="34">
        <f t="shared" si="32"/>
        <v>0</v>
      </c>
      <c r="Y174" s="337">
        <f t="shared" si="32"/>
        <v>0</v>
      </c>
      <c r="Z174" s="337">
        <f t="shared" si="32"/>
        <v>0</v>
      </c>
      <c r="AA174" s="14">
        <f t="shared" si="32"/>
        <v>0</v>
      </c>
      <c r="AB174" s="14"/>
      <c r="AC174" s="14"/>
    </row>
    <row r="175" spans="2:29" s="10" customFormat="1" ht="20.100000000000001" customHeight="1">
      <c r="B175" s="7" t="str">
        <f t="shared" si="16"/>
        <v>GFI Score Target</v>
      </c>
      <c r="C175" s="118"/>
      <c r="D175" s="8" t="str">
        <f t="shared" ref="D175:F180" si="33">D27</f>
        <v>Score</v>
      </c>
      <c r="E175" s="326" t="str">
        <f t="shared" si="33"/>
        <v>IPM</v>
      </c>
      <c r="F175" s="297" t="str">
        <f t="shared" si="33"/>
        <v>&gt;</v>
      </c>
      <c r="G175" s="428">
        <f t="shared" si="30"/>
        <v>9.3800000000000008</v>
      </c>
      <c r="H175" s="338">
        <f t="shared" si="30"/>
        <v>9.3800000000000008</v>
      </c>
      <c r="I175" s="339">
        <f t="shared" si="30"/>
        <v>9.3800000000000008</v>
      </c>
      <c r="J175" s="339">
        <f t="shared" si="30"/>
        <v>9.3800000000000008</v>
      </c>
      <c r="K175" s="339">
        <f t="shared" si="30"/>
        <v>9.3800000000000008</v>
      </c>
      <c r="L175" s="339">
        <f t="shared" si="30"/>
        <v>9.3800000000000008</v>
      </c>
      <c r="M175" s="340">
        <f t="shared" si="30"/>
        <v>9.3800000000000008</v>
      </c>
      <c r="N175" s="1336"/>
      <c r="O175" s="35">
        <f t="shared" ref="O175:AA175" si="34">$M27</f>
        <v>9.3800000000000008</v>
      </c>
      <c r="P175" s="341">
        <f t="shared" si="34"/>
        <v>9.3800000000000008</v>
      </c>
      <c r="Q175" s="28">
        <f t="shared" si="34"/>
        <v>9.3800000000000008</v>
      </c>
      <c r="R175" s="35">
        <f t="shared" si="34"/>
        <v>9.3800000000000008</v>
      </c>
      <c r="S175" s="35">
        <f t="shared" si="34"/>
        <v>9.3800000000000008</v>
      </c>
      <c r="T175" s="35">
        <f t="shared" si="34"/>
        <v>9.3800000000000008</v>
      </c>
      <c r="U175" s="35">
        <f t="shared" si="34"/>
        <v>9.3800000000000008</v>
      </c>
      <c r="V175" s="35">
        <f t="shared" si="34"/>
        <v>9.3800000000000008</v>
      </c>
      <c r="W175" s="35">
        <f t="shared" si="34"/>
        <v>9.3800000000000008</v>
      </c>
      <c r="X175" s="28">
        <f t="shared" si="34"/>
        <v>9.3800000000000008</v>
      </c>
      <c r="Y175" s="295">
        <f t="shared" si="34"/>
        <v>9.3800000000000008</v>
      </c>
      <c r="Z175" s="295">
        <f t="shared" si="34"/>
        <v>9.3800000000000008</v>
      </c>
      <c r="AA175" s="9">
        <f t="shared" si="34"/>
        <v>9.3800000000000008</v>
      </c>
      <c r="AB175" s="9"/>
      <c r="AC175" s="9"/>
    </row>
    <row r="176" spans="2:29" s="10" customFormat="1" ht="20.100000000000001" customHeight="1">
      <c r="B176" s="7" t="str">
        <f t="shared" si="16"/>
        <v>GFI Score:  MANUFACTURING Target</v>
      </c>
      <c r="C176" s="118"/>
      <c r="D176" s="8" t="str">
        <f t="shared" si="33"/>
        <v>Score</v>
      </c>
      <c r="E176" s="326" t="str">
        <f t="shared" si="33"/>
        <v>IPM</v>
      </c>
      <c r="F176" s="297" t="str">
        <f t="shared" si="33"/>
        <v>&gt;</v>
      </c>
      <c r="G176" s="428">
        <f t="shared" si="30"/>
        <v>9.35</v>
      </c>
      <c r="H176" s="338">
        <f t="shared" si="30"/>
        <v>9.35</v>
      </c>
      <c r="I176" s="339">
        <f t="shared" si="30"/>
        <v>9.35</v>
      </c>
      <c r="J176" s="339">
        <f t="shared" si="30"/>
        <v>9.35</v>
      </c>
      <c r="K176" s="339">
        <f t="shared" si="30"/>
        <v>9.35</v>
      </c>
      <c r="L176" s="339">
        <f t="shared" si="30"/>
        <v>9.35</v>
      </c>
      <c r="M176" s="340">
        <f t="shared" si="30"/>
        <v>9.35</v>
      </c>
      <c r="N176" s="1336"/>
      <c r="O176" s="35">
        <f t="shared" ref="O176:AA176" si="35">$M28</f>
        <v>9.35</v>
      </c>
      <c r="P176" s="341">
        <f t="shared" si="35"/>
        <v>9.35</v>
      </c>
      <c r="Q176" s="28">
        <f t="shared" si="35"/>
        <v>9.35</v>
      </c>
      <c r="R176" s="35">
        <f t="shared" si="35"/>
        <v>9.35</v>
      </c>
      <c r="S176" s="35">
        <f t="shared" si="35"/>
        <v>9.35</v>
      </c>
      <c r="T176" s="35">
        <f t="shared" si="35"/>
        <v>9.35</v>
      </c>
      <c r="U176" s="35">
        <f t="shared" si="35"/>
        <v>9.35</v>
      </c>
      <c r="V176" s="35">
        <f t="shared" si="35"/>
        <v>9.35</v>
      </c>
      <c r="W176" s="35">
        <f t="shared" si="35"/>
        <v>9.35</v>
      </c>
      <c r="X176" s="28">
        <f t="shared" si="35"/>
        <v>9.35</v>
      </c>
      <c r="Y176" s="295">
        <f t="shared" si="35"/>
        <v>9.35</v>
      </c>
      <c r="Z176" s="295">
        <f t="shared" si="35"/>
        <v>9.35</v>
      </c>
      <c r="AA176" s="9">
        <f t="shared" si="35"/>
        <v>9.35</v>
      </c>
      <c r="AB176" s="9"/>
      <c r="AC176" s="9"/>
    </row>
    <row r="177" spans="2:29" s="10" customFormat="1" ht="20.100000000000001" customHeight="1">
      <c r="B177" s="7" t="str">
        <f t="shared" si="16"/>
        <v>GFI Score:  AMM Target</v>
      </c>
      <c r="C177" s="118"/>
      <c r="D177" s="8" t="str">
        <f t="shared" si="33"/>
        <v>Score</v>
      </c>
      <c r="E177" s="326" t="str">
        <f t="shared" si="33"/>
        <v>IPM</v>
      </c>
      <c r="F177" s="297" t="str">
        <f t="shared" si="33"/>
        <v>&gt;</v>
      </c>
      <c r="G177" s="428">
        <f t="shared" si="30"/>
        <v>9.25</v>
      </c>
      <c r="H177" s="338">
        <f t="shared" si="30"/>
        <v>9.25</v>
      </c>
      <c r="I177" s="339">
        <f t="shared" si="30"/>
        <v>9.25</v>
      </c>
      <c r="J177" s="339">
        <f t="shared" si="30"/>
        <v>9.25</v>
      </c>
      <c r="K177" s="339">
        <f t="shared" si="30"/>
        <v>9.25</v>
      </c>
      <c r="L177" s="339">
        <f t="shared" si="30"/>
        <v>9.25</v>
      </c>
      <c r="M177" s="340">
        <f t="shared" si="30"/>
        <v>9.25</v>
      </c>
      <c r="N177" s="1336"/>
      <c r="O177" s="35">
        <f t="shared" ref="O177:AA177" si="36">$M29</f>
        <v>9.25</v>
      </c>
      <c r="P177" s="341">
        <f t="shared" si="36"/>
        <v>9.25</v>
      </c>
      <c r="Q177" s="28">
        <f t="shared" si="36"/>
        <v>9.25</v>
      </c>
      <c r="R177" s="35">
        <f t="shared" si="36"/>
        <v>9.25</v>
      </c>
      <c r="S177" s="35">
        <f t="shared" si="36"/>
        <v>9.25</v>
      </c>
      <c r="T177" s="35">
        <f t="shared" si="36"/>
        <v>9.25</v>
      </c>
      <c r="U177" s="35">
        <f t="shared" si="36"/>
        <v>9.25</v>
      </c>
      <c r="V177" s="35">
        <f t="shared" si="36"/>
        <v>9.25</v>
      </c>
      <c r="W177" s="35">
        <f t="shared" si="36"/>
        <v>9.25</v>
      </c>
      <c r="X177" s="28">
        <f t="shared" si="36"/>
        <v>9.25</v>
      </c>
      <c r="Y177" s="295">
        <f t="shared" si="36"/>
        <v>9.25</v>
      </c>
      <c r="Z177" s="295">
        <f t="shared" si="36"/>
        <v>9.25</v>
      </c>
      <c r="AA177" s="9">
        <f t="shared" si="36"/>
        <v>9.25</v>
      </c>
      <c r="AB177" s="9"/>
      <c r="AC177" s="9"/>
    </row>
    <row r="178" spans="2:29" s="10" customFormat="1" ht="20.100000000000001" customHeight="1">
      <c r="B178" s="7" t="str">
        <f t="shared" si="16"/>
        <v>GFI Score:  QUALITY Target</v>
      </c>
      <c r="C178" s="118"/>
      <c r="D178" s="8" t="str">
        <f t="shared" si="33"/>
        <v>Score</v>
      </c>
      <c r="E178" s="326" t="str">
        <f t="shared" si="33"/>
        <v>IPM</v>
      </c>
      <c r="F178" s="297" t="str">
        <f t="shared" si="33"/>
        <v>&gt;</v>
      </c>
      <c r="G178" s="428">
        <f t="shared" si="30"/>
        <v>9.5500000000000007</v>
      </c>
      <c r="H178" s="338">
        <f t="shared" si="30"/>
        <v>9.5500000000000007</v>
      </c>
      <c r="I178" s="339">
        <f t="shared" si="30"/>
        <v>9.5500000000000007</v>
      </c>
      <c r="J178" s="339">
        <f t="shared" si="30"/>
        <v>9.5500000000000007</v>
      </c>
      <c r="K178" s="339">
        <f t="shared" si="30"/>
        <v>9.5500000000000007</v>
      </c>
      <c r="L178" s="339">
        <f t="shared" si="30"/>
        <v>9.5500000000000007</v>
      </c>
      <c r="M178" s="340">
        <f t="shared" si="30"/>
        <v>9.5500000000000007</v>
      </c>
      <c r="N178" s="1336"/>
      <c r="O178" s="35">
        <f t="shared" ref="O178:AA178" si="37">$M30</f>
        <v>9.5500000000000007</v>
      </c>
      <c r="P178" s="341">
        <f t="shared" si="37"/>
        <v>9.5500000000000007</v>
      </c>
      <c r="Q178" s="28">
        <f t="shared" si="37"/>
        <v>9.5500000000000007</v>
      </c>
      <c r="R178" s="35">
        <f t="shared" si="37"/>
        <v>9.5500000000000007</v>
      </c>
      <c r="S178" s="35">
        <f t="shared" si="37"/>
        <v>9.5500000000000007</v>
      </c>
      <c r="T178" s="35">
        <f t="shared" si="37"/>
        <v>9.5500000000000007</v>
      </c>
      <c r="U178" s="35">
        <f t="shared" si="37"/>
        <v>9.5500000000000007</v>
      </c>
      <c r="V178" s="35">
        <f t="shared" si="37"/>
        <v>9.5500000000000007</v>
      </c>
      <c r="W178" s="35">
        <f t="shared" si="37"/>
        <v>9.5500000000000007</v>
      </c>
      <c r="X178" s="28">
        <f t="shared" si="37"/>
        <v>9.5500000000000007</v>
      </c>
      <c r="Y178" s="295">
        <f t="shared" si="37"/>
        <v>9.5500000000000007</v>
      </c>
      <c r="Z178" s="295">
        <f t="shared" si="37"/>
        <v>9.5500000000000007</v>
      </c>
      <c r="AA178" s="9">
        <f t="shared" si="37"/>
        <v>9.5500000000000007</v>
      </c>
      <c r="AB178" s="9"/>
      <c r="AC178" s="9"/>
    </row>
    <row r="179" spans="2:29" s="10" customFormat="1" ht="20.100000000000001" customHeight="1">
      <c r="B179" s="7" t="str">
        <f t="shared" si="16"/>
        <v>Asset Intensity  Target</v>
      </c>
      <c r="C179" s="118"/>
      <c r="D179" s="8" t="str">
        <f t="shared" si="33"/>
        <v>%</v>
      </c>
      <c r="E179" s="326" t="str">
        <f t="shared" si="33"/>
        <v>IPM</v>
      </c>
      <c r="F179" s="297" t="str">
        <f t="shared" si="33"/>
        <v>&gt;</v>
      </c>
      <c r="G179" s="428">
        <f t="shared" si="30"/>
        <v>0.82799999999999996</v>
      </c>
      <c r="H179" s="338">
        <f t="shared" si="30"/>
        <v>0.82799999999999996</v>
      </c>
      <c r="I179" s="339">
        <f t="shared" si="30"/>
        <v>0.82799999999999996</v>
      </c>
      <c r="J179" s="339">
        <f t="shared" si="30"/>
        <v>0.82799999999999996</v>
      </c>
      <c r="K179" s="339">
        <f t="shared" si="30"/>
        <v>0.82799999999999996</v>
      </c>
      <c r="L179" s="339">
        <f t="shared" si="30"/>
        <v>0.82799999999999996</v>
      </c>
      <c r="M179" s="340">
        <f t="shared" si="30"/>
        <v>0.82799999999999996</v>
      </c>
      <c r="N179" s="1336"/>
      <c r="O179" s="35">
        <f t="shared" ref="O179:AA179" si="38">$M31</f>
        <v>0.82799999999999996</v>
      </c>
      <c r="P179" s="341">
        <f t="shared" si="38"/>
        <v>0.82799999999999996</v>
      </c>
      <c r="Q179" s="28">
        <f t="shared" si="38"/>
        <v>0.82799999999999996</v>
      </c>
      <c r="R179" s="35">
        <f t="shared" si="38"/>
        <v>0.82799999999999996</v>
      </c>
      <c r="S179" s="35">
        <f t="shared" si="38"/>
        <v>0.82799999999999996</v>
      </c>
      <c r="T179" s="35">
        <f t="shared" si="38"/>
        <v>0.82799999999999996</v>
      </c>
      <c r="U179" s="35">
        <f t="shared" si="38"/>
        <v>0.82799999999999996</v>
      </c>
      <c r="V179" s="35">
        <f t="shared" si="38"/>
        <v>0.82799999999999996</v>
      </c>
      <c r="W179" s="35">
        <f t="shared" si="38"/>
        <v>0.82799999999999996</v>
      </c>
      <c r="X179" s="28">
        <f t="shared" si="38"/>
        <v>0.82799999999999996</v>
      </c>
      <c r="Y179" s="295">
        <f t="shared" si="38"/>
        <v>0.82799999999999996</v>
      </c>
      <c r="Z179" s="295">
        <f t="shared" si="38"/>
        <v>0.82799999999999996</v>
      </c>
      <c r="AA179" s="9">
        <f t="shared" si="38"/>
        <v>0.82799999999999996</v>
      </c>
      <c r="AB179" s="9"/>
      <c r="AC179" s="9"/>
    </row>
    <row r="180" spans="2:29" s="10" customFormat="1" ht="20.100000000000001" customHeight="1">
      <c r="B180" s="7" t="str">
        <f t="shared" si="16"/>
        <v>Total Factory Productivity Target</v>
      </c>
      <c r="C180" s="118"/>
      <c r="D180" s="8" t="str">
        <f t="shared" si="33"/>
        <v>Ton/Head</v>
      </c>
      <c r="E180" s="326" t="str">
        <f t="shared" si="33"/>
        <v>IPM</v>
      </c>
      <c r="F180" s="297" t="str">
        <f t="shared" si="33"/>
        <v>&gt;</v>
      </c>
      <c r="G180" s="342">
        <f t="shared" si="30"/>
        <v>7.5327232698998383</v>
      </c>
      <c r="H180" s="343">
        <f t="shared" si="30"/>
        <v>7.5327232698998383</v>
      </c>
      <c r="I180" s="344">
        <f t="shared" si="30"/>
        <v>7.5327232698998383</v>
      </c>
      <c r="J180" s="344">
        <f t="shared" si="30"/>
        <v>7.5327232698998383</v>
      </c>
      <c r="K180" s="344">
        <f t="shared" si="30"/>
        <v>7.5327232698998383</v>
      </c>
      <c r="L180" s="344">
        <f t="shared" si="30"/>
        <v>7.5327232698998383</v>
      </c>
      <c r="M180" s="345">
        <f t="shared" si="30"/>
        <v>7.5327232698998383</v>
      </c>
      <c r="N180" s="1332"/>
      <c r="O180" s="346">
        <f t="shared" ref="O180:AA180" si="39">$M32</f>
        <v>7.5327232698998383</v>
      </c>
      <c r="P180" s="347">
        <f t="shared" si="39"/>
        <v>7.5327232698998383</v>
      </c>
      <c r="Q180" s="348">
        <f t="shared" si="39"/>
        <v>7.5327232698998383</v>
      </c>
      <c r="R180" s="348">
        <f t="shared" si="39"/>
        <v>7.5327232698998383</v>
      </c>
      <c r="S180" s="348">
        <f t="shared" si="39"/>
        <v>7.5327232698998383</v>
      </c>
      <c r="T180" s="348">
        <f t="shared" si="39"/>
        <v>7.5327232698998383</v>
      </c>
      <c r="U180" s="348">
        <f t="shared" si="39"/>
        <v>7.5327232698998383</v>
      </c>
      <c r="V180" s="348">
        <f t="shared" si="39"/>
        <v>7.5327232698998383</v>
      </c>
      <c r="W180" s="348">
        <f t="shared" si="39"/>
        <v>7.5327232698998383</v>
      </c>
      <c r="X180" s="348">
        <f t="shared" si="39"/>
        <v>7.5327232698998383</v>
      </c>
      <c r="Y180" s="295">
        <f t="shared" si="39"/>
        <v>7.5327232698998383</v>
      </c>
      <c r="Z180" s="295">
        <f t="shared" si="39"/>
        <v>7.5327232698998383</v>
      </c>
      <c r="AA180" s="9">
        <f t="shared" si="39"/>
        <v>7.5327232698998383</v>
      </c>
      <c r="AB180" s="9"/>
      <c r="AC180" s="9"/>
    </row>
    <row r="181" spans="2:29" ht="20.100000000000001" customHeight="1">
      <c r="B181" s="349" t="str">
        <f t="shared" si="16"/>
        <v>COST CONTROL Target</v>
      </c>
      <c r="C181" s="350"/>
      <c r="D181" s="351" t="s">
        <v>16</v>
      </c>
      <c r="E181" s="352" t="s">
        <v>16</v>
      </c>
      <c r="F181" s="353" t="s">
        <v>16</v>
      </c>
      <c r="G181" s="429">
        <f t="shared" si="30"/>
        <v>0</v>
      </c>
      <c r="H181" s="36">
        <f t="shared" si="30"/>
        <v>0</v>
      </c>
      <c r="I181" s="354">
        <f t="shared" si="30"/>
        <v>0</v>
      </c>
      <c r="J181" s="354">
        <f t="shared" si="30"/>
        <v>0</v>
      </c>
      <c r="K181" s="354">
        <f t="shared" si="30"/>
        <v>0</v>
      </c>
      <c r="L181" s="354">
        <f t="shared" si="30"/>
        <v>0</v>
      </c>
      <c r="M181" s="355">
        <f t="shared" si="30"/>
        <v>0</v>
      </c>
      <c r="N181" s="1324"/>
      <c r="O181" s="356">
        <f t="shared" ref="O181:AA181" si="40">$M33</f>
        <v>0</v>
      </c>
      <c r="P181" s="357">
        <f t="shared" si="40"/>
        <v>0</v>
      </c>
      <c r="Q181" s="36">
        <f t="shared" si="40"/>
        <v>0</v>
      </c>
      <c r="R181" s="36">
        <f t="shared" si="40"/>
        <v>0</v>
      </c>
      <c r="S181" s="36">
        <f t="shared" si="40"/>
        <v>0</v>
      </c>
      <c r="T181" s="36">
        <f t="shared" si="40"/>
        <v>0</v>
      </c>
      <c r="U181" s="36">
        <f t="shared" si="40"/>
        <v>0</v>
      </c>
      <c r="V181" s="36">
        <f t="shared" si="40"/>
        <v>0</v>
      </c>
      <c r="W181" s="36">
        <f t="shared" si="40"/>
        <v>0</v>
      </c>
      <c r="X181" s="36">
        <f t="shared" si="40"/>
        <v>0</v>
      </c>
      <c r="Y181" s="358">
        <f t="shared" si="40"/>
        <v>0</v>
      </c>
      <c r="Z181" s="358">
        <f t="shared" si="40"/>
        <v>0</v>
      </c>
      <c r="AA181" s="15">
        <f t="shared" si="40"/>
        <v>0</v>
      </c>
      <c r="AB181" s="15"/>
      <c r="AC181" s="15"/>
    </row>
    <row r="182" spans="2:29" s="10" customFormat="1" ht="20.100000000000001" customHeight="1">
      <c r="B182" s="7" t="str">
        <f t="shared" si="16"/>
        <v>Cost of Production/ton Target</v>
      </c>
      <c r="C182" s="118"/>
      <c r="D182" s="8" t="str">
        <f t="shared" ref="D182:F185" si="41">D34</f>
        <v>KCHF/ Ton</v>
      </c>
      <c r="E182" s="296" t="str">
        <f t="shared" si="41"/>
        <v>FC</v>
      </c>
      <c r="F182" s="359" t="str">
        <f t="shared" si="41"/>
        <v>&lt;</v>
      </c>
      <c r="G182" s="430">
        <f t="shared" si="30"/>
        <v>2.0572204967514591</v>
      </c>
      <c r="H182" s="430">
        <f t="shared" si="30"/>
        <v>2.0572204967514591</v>
      </c>
      <c r="I182" s="430">
        <f t="shared" si="30"/>
        <v>2.0572204967514591</v>
      </c>
      <c r="J182" s="430">
        <f t="shared" si="30"/>
        <v>2.0572204967514591</v>
      </c>
      <c r="K182" s="430">
        <f t="shared" si="30"/>
        <v>2.0572204967514591</v>
      </c>
      <c r="L182" s="430">
        <f t="shared" si="30"/>
        <v>2.0572204967514591</v>
      </c>
      <c r="M182" s="430">
        <f t="shared" si="30"/>
        <v>2.0572204967514591</v>
      </c>
      <c r="N182" s="430"/>
      <c r="O182" s="430">
        <f t="shared" ref="O182:AA182" si="42">$M34</f>
        <v>2.0572204967514591</v>
      </c>
      <c r="P182" s="430">
        <f t="shared" si="42"/>
        <v>2.0572204967514591</v>
      </c>
      <c r="Q182" s="430">
        <f t="shared" si="42"/>
        <v>2.0572204967514591</v>
      </c>
      <c r="R182" s="430">
        <f t="shared" si="42"/>
        <v>2.0572204967514591</v>
      </c>
      <c r="S182" s="430">
        <f t="shared" si="42"/>
        <v>2.0572204967514591</v>
      </c>
      <c r="T182" s="430">
        <f t="shared" si="42"/>
        <v>2.0572204967514591</v>
      </c>
      <c r="U182" s="430">
        <f t="shared" si="42"/>
        <v>2.0572204967514591</v>
      </c>
      <c r="V182" s="430">
        <f t="shared" si="42"/>
        <v>2.0572204967514591</v>
      </c>
      <c r="W182" s="430">
        <f t="shared" si="42"/>
        <v>2.0572204967514591</v>
      </c>
      <c r="X182" s="430">
        <f t="shared" si="42"/>
        <v>2.0572204967514591</v>
      </c>
      <c r="Y182" s="430">
        <f t="shared" si="42"/>
        <v>2.0572204967514591</v>
      </c>
      <c r="Z182" s="430">
        <f t="shared" si="42"/>
        <v>2.0572204967514591</v>
      </c>
      <c r="AA182" s="430">
        <f t="shared" si="42"/>
        <v>2.0572204967514591</v>
      </c>
      <c r="AB182" s="9"/>
      <c r="AC182" s="9"/>
    </row>
    <row r="183" spans="2:29" s="10" customFormat="1" ht="19.5" customHeight="1">
      <c r="B183" s="7" t="str">
        <f t="shared" si="16"/>
        <v>Conversion Cost/ton Target</v>
      </c>
      <c r="C183" s="118"/>
      <c r="D183" s="8" t="str">
        <f t="shared" si="41"/>
        <v>KCHF/Ton</v>
      </c>
      <c r="E183" s="296" t="str">
        <f t="shared" si="41"/>
        <v>FC</v>
      </c>
      <c r="F183" s="359" t="str">
        <f t="shared" si="41"/>
        <v>&lt;</v>
      </c>
      <c r="G183" s="430">
        <f t="shared" ref="G183:M190" si="43">$M35</f>
        <v>0.59031387004983626</v>
      </c>
      <c r="H183" s="430">
        <f t="shared" si="43"/>
        <v>0.59031387004983626</v>
      </c>
      <c r="I183" s="430">
        <f t="shared" si="43"/>
        <v>0.59031387004983626</v>
      </c>
      <c r="J183" s="430">
        <f t="shared" si="43"/>
        <v>0.59031387004983626</v>
      </c>
      <c r="K183" s="430">
        <f t="shared" si="43"/>
        <v>0.59031387004983626</v>
      </c>
      <c r="L183" s="430">
        <f t="shared" si="43"/>
        <v>0.59031387004983626</v>
      </c>
      <c r="M183" s="430">
        <f t="shared" si="43"/>
        <v>0.59031387004983626</v>
      </c>
      <c r="N183" s="430"/>
      <c r="O183" s="430">
        <f t="shared" ref="O183:AA183" si="44">$M35</f>
        <v>0.59031387004983626</v>
      </c>
      <c r="P183" s="430">
        <f t="shared" si="44"/>
        <v>0.59031387004983626</v>
      </c>
      <c r="Q183" s="430">
        <f t="shared" si="44"/>
        <v>0.59031387004983626</v>
      </c>
      <c r="R183" s="430">
        <f t="shared" si="44"/>
        <v>0.59031387004983626</v>
      </c>
      <c r="S183" s="430">
        <f t="shared" si="44"/>
        <v>0.59031387004983626</v>
      </c>
      <c r="T183" s="430">
        <f t="shared" si="44"/>
        <v>0.59031387004983626</v>
      </c>
      <c r="U183" s="430">
        <f t="shared" si="44"/>
        <v>0.59031387004983626</v>
      </c>
      <c r="V183" s="430">
        <f t="shared" si="44"/>
        <v>0.59031387004983626</v>
      </c>
      <c r="W183" s="430">
        <f t="shared" si="44"/>
        <v>0.59031387004983626</v>
      </c>
      <c r="X183" s="430">
        <f t="shared" si="44"/>
        <v>0.59031387004983626</v>
      </c>
      <c r="Y183" s="430">
        <f t="shared" si="44"/>
        <v>0.59031387004983626</v>
      </c>
      <c r="Z183" s="430">
        <f t="shared" si="44"/>
        <v>0.59031387004983626</v>
      </c>
      <c r="AA183" s="430">
        <f t="shared" si="44"/>
        <v>0.59031387004983626</v>
      </c>
      <c r="AB183" s="9"/>
      <c r="AC183" s="9"/>
    </row>
    <row r="184" spans="2:29" s="10" customFormat="1" ht="20.100000000000001" customHeight="1">
      <c r="B184" s="7" t="str">
        <f t="shared" si="16"/>
        <v>OPEX Savings Target</v>
      </c>
      <c r="C184" s="118"/>
      <c r="D184" s="8" t="str">
        <f t="shared" si="41"/>
        <v>KCHF</v>
      </c>
      <c r="E184" s="296" t="str">
        <f t="shared" si="41"/>
        <v>IPM</v>
      </c>
      <c r="F184" s="359" t="str">
        <f t="shared" si="41"/>
        <v>Cumulative</v>
      </c>
      <c r="G184" s="430">
        <f t="shared" si="43"/>
        <v>10720.026307400018</v>
      </c>
      <c r="H184" s="430">
        <f t="shared" si="43"/>
        <v>10720.026307400018</v>
      </c>
      <c r="I184" s="430">
        <f t="shared" si="43"/>
        <v>10720.026307400018</v>
      </c>
      <c r="J184" s="430">
        <f t="shared" si="43"/>
        <v>10720.026307400018</v>
      </c>
      <c r="K184" s="430">
        <f t="shared" si="43"/>
        <v>10720.026307400018</v>
      </c>
      <c r="L184" s="430">
        <f t="shared" si="43"/>
        <v>10720.026307400018</v>
      </c>
      <c r="M184" s="430">
        <f t="shared" si="43"/>
        <v>10720.026307400018</v>
      </c>
      <c r="N184" s="430"/>
      <c r="O184" s="430">
        <f t="shared" ref="O184:AA184" si="45">$M36</f>
        <v>10720.026307400018</v>
      </c>
      <c r="P184" s="430">
        <f t="shared" si="45"/>
        <v>10720.026307400018</v>
      </c>
      <c r="Q184" s="430">
        <f t="shared" si="45"/>
        <v>10720.026307400018</v>
      </c>
      <c r="R184" s="430">
        <f t="shared" si="45"/>
        <v>10720.026307400018</v>
      </c>
      <c r="S184" s="430">
        <f t="shared" si="45"/>
        <v>10720.026307400018</v>
      </c>
      <c r="T184" s="430">
        <f t="shared" si="45"/>
        <v>10720.026307400018</v>
      </c>
      <c r="U184" s="430">
        <f t="shared" si="45"/>
        <v>10720.026307400018</v>
      </c>
      <c r="V184" s="430">
        <f t="shared" si="45"/>
        <v>10720.026307400018</v>
      </c>
      <c r="W184" s="430">
        <f t="shared" si="45"/>
        <v>10720.026307400018</v>
      </c>
      <c r="X184" s="430">
        <f t="shared" si="45"/>
        <v>10720.026307400018</v>
      </c>
      <c r="Y184" s="430">
        <f t="shared" si="45"/>
        <v>10720.026307400018</v>
      </c>
      <c r="Z184" s="430">
        <f t="shared" si="45"/>
        <v>10720.026307400018</v>
      </c>
      <c r="AA184" s="430">
        <f t="shared" si="45"/>
        <v>10720.026307400018</v>
      </c>
      <c r="AB184" s="9"/>
      <c r="AC184" s="9"/>
    </row>
    <row r="185" spans="2:29" s="10" customFormat="1" ht="20.100000000000001" customHeight="1">
      <c r="B185" s="7" t="str">
        <f t="shared" si="16"/>
        <v>% OPEX Savings Target</v>
      </c>
      <c r="C185" s="118"/>
      <c r="D185" s="8" t="str">
        <f t="shared" si="41"/>
        <v>%</v>
      </c>
      <c r="E185" s="296" t="str">
        <f t="shared" si="41"/>
        <v>IPM</v>
      </c>
      <c r="F185" s="359" t="str">
        <f t="shared" si="41"/>
        <v>&gt;</v>
      </c>
      <c r="G185" s="430">
        <f t="shared" si="43"/>
        <v>1.5676503945854244E-2</v>
      </c>
      <c r="H185" s="430">
        <f t="shared" si="43"/>
        <v>1.5676503945854244E-2</v>
      </c>
      <c r="I185" s="430">
        <f t="shared" si="43"/>
        <v>1.5676503945854244E-2</v>
      </c>
      <c r="J185" s="430">
        <f t="shared" si="43"/>
        <v>1.5676503945854244E-2</v>
      </c>
      <c r="K185" s="430">
        <f t="shared" si="43"/>
        <v>1.5676503945854244E-2</v>
      </c>
      <c r="L185" s="430">
        <f t="shared" si="43"/>
        <v>1.5676503945854244E-2</v>
      </c>
      <c r="M185" s="430">
        <f t="shared" si="43"/>
        <v>1.5676503945854244E-2</v>
      </c>
      <c r="N185" s="430"/>
      <c r="O185" s="430">
        <f t="shared" ref="O185:AA185" si="46">$M37</f>
        <v>1.5676503945854244E-2</v>
      </c>
      <c r="P185" s="430">
        <f t="shared" si="46"/>
        <v>1.5676503945854244E-2</v>
      </c>
      <c r="Q185" s="430">
        <f t="shared" si="46"/>
        <v>1.5676503945854244E-2</v>
      </c>
      <c r="R185" s="430">
        <f t="shared" si="46"/>
        <v>1.5676503945854244E-2</v>
      </c>
      <c r="S185" s="430">
        <f t="shared" si="46"/>
        <v>1.5676503945854244E-2</v>
      </c>
      <c r="T185" s="430">
        <f t="shared" si="46"/>
        <v>1.5676503945854244E-2</v>
      </c>
      <c r="U185" s="430">
        <f t="shared" si="46"/>
        <v>1.5676503945854244E-2</v>
      </c>
      <c r="V185" s="430">
        <f t="shared" si="46"/>
        <v>1.5676503945854244E-2</v>
      </c>
      <c r="W185" s="430">
        <f t="shared" si="46"/>
        <v>1.5676503945854244E-2</v>
      </c>
      <c r="X185" s="430">
        <f t="shared" si="46"/>
        <v>1.5676503945854244E-2</v>
      </c>
      <c r="Y185" s="430">
        <f t="shared" si="46"/>
        <v>1.5676503945854244E-2</v>
      </c>
      <c r="Z185" s="430">
        <f t="shared" si="46"/>
        <v>1.5676503945854244E-2</v>
      </c>
      <c r="AA185" s="430">
        <f t="shared" si="46"/>
        <v>1.5676503945854244E-2</v>
      </c>
      <c r="AB185" s="9"/>
      <c r="AC185" s="9"/>
    </row>
    <row r="186" spans="2:29" s="10" customFormat="1" ht="20.100000000000001" customHeight="1">
      <c r="B186" s="7" t="str">
        <f t="shared" si="16"/>
        <v>Controllable Variances Target</v>
      </c>
      <c r="C186" s="118"/>
      <c r="D186" s="8" t="str">
        <f>D38</f>
        <v>CHF</v>
      </c>
      <c r="E186" s="296" t="str">
        <f t="shared" ref="E186:F189" si="47">E39</f>
        <v>FC</v>
      </c>
      <c r="F186" s="359" t="str">
        <f t="shared" si="47"/>
        <v>+-</v>
      </c>
      <c r="G186" s="430">
        <f t="shared" si="43"/>
        <v>14046.922522382309</v>
      </c>
      <c r="H186" s="430">
        <f t="shared" si="43"/>
        <v>14046.922522382309</v>
      </c>
      <c r="I186" s="430">
        <f t="shared" si="43"/>
        <v>14046.922522382309</v>
      </c>
      <c r="J186" s="430">
        <f t="shared" si="43"/>
        <v>14046.922522382309</v>
      </c>
      <c r="K186" s="430">
        <f t="shared" si="43"/>
        <v>14046.922522382309</v>
      </c>
      <c r="L186" s="430">
        <f t="shared" si="43"/>
        <v>14046.922522382309</v>
      </c>
      <c r="M186" s="430">
        <f t="shared" si="43"/>
        <v>14046.922522382309</v>
      </c>
      <c r="N186" s="430"/>
      <c r="O186" s="430">
        <f t="shared" ref="O186:AA186" si="48">$M38</f>
        <v>14046.922522382309</v>
      </c>
      <c r="P186" s="430">
        <f t="shared" si="48"/>
        <v>14046.922522382309</v>
      </c>
      <c r="Q186" s="430">
        <f t="shared" si="48"/>
        <v>14046.922522382309</v>
      </c>
      <c r="R186" s="430">
        <f t="shared" si="48"/>
        <v>14046.922522382309</v>
      </c>
      <c r="S186" s="430">
        <f t="shared" si="48"/>
        <v>14046.922522382309</v>
      </c>
      <c r="T186" s="430">
        <f t="shared" si="48"/>
        <v>14046.922522382309</v>
      </c>
      <c r="U186" s="430">
        <f t="shared" si="48"/>
        <v>14046.922522382309</v>
      </c>
      <c r="V186" s="430">
        <f t="shared" si="48"/>
        <v>14046.922522382309</v>
      </c>
      <c r="W186" s="430">
        <f t="shared" si="48"/>
        <v>14046.922522382309</v>
      </c>
      <c r="X186" s="430">
        <f t="shared" si="48"/>
        <v>14046.922522382309</v>
      </c>
      <c r="Y186" s="430">
        <f t="shared" si="48"/>
        <v>14046.922522382309</v>
      </c>
      <c r="Z186" s="430">
        <f t="shared" si="48"/>
        <v>14046.922522382309</v>
      </c>
      <c r="AA186" s="430">
        <f t="shared" si="48"/>
        <v>14046.922522382309</v>
      </c>
      <c r="AB186" s="9"/>
      <c r="AC186" s="9"/>
    </row>
    <row r="187" spans="2:29" s="10" customFormat="1" ht="20.100000000000001" customHeight="1">
      <c r="B187" s="7" t="str">
        <f t="shared" si="16"/>
        <v>Material Usage Variance Target</v>
      </c>
      <c r="C187" s="118"/>
      <c r="D187" s="8" t="str">
        <f>D39</f>
        <v>%</v>
      </c>
      <c r="E187" s="296" t="str">
        <f t="shared" si="47"/>
        <v>FC</v>
      </c>
      <c r="F187" s="359" t="str">
        <f t="shared" si="47"/>
        <v>Cumulative</v>
      </c>
      <c r="G187" s="430">
        <f t="shared" si="43"/>
        <v>-1.4185329340779651E-2</v>
      </c>
      <c r="H187" s="430">
        <f t="shared" si="43"/>
        <v>-1.4185329340779651E-2</v>
      </c>
      <c r="I187" s="430">
        <f t="shared" si="43"/>
        <v>-1.4185329340779651E-2</v>
      </c>
      <c r="J187" s="430">
        <f t="shared" si="43"/>
        <v>-1.4185329340779651E-2</v>
      </c>
      <c r="K187" s="430">
        <f t="shared" si="43"/>
        <v>-1.4185329340779651E-2</v>
      </c>
      <c r="L187" s="430">
        <f t="shared" si="43"/>
        <v>-1.4185329340779651E-2</v>
      </c>
      <c r="M187" s="430">
        <f t="shared" si="43"/>
        <v>-1.4185329340779651E-2</v>
      </c>
      <c r="N187" s="430"/>
      <c r="O187" s="430">
        <f t="shared" ref="O187:AA187" si="49">$M39</f>
        <v>-1.4185329340779651E-2</v>
      </c>
      <c r="P187" s="430">
        <f t="shared" si="49"/>
        <v>-1.4185329340779651E-2</v>
      </c>
      <c r="Q187" s="430">
        <f t="shared" si="49"/>
        <v>-1.4185329340779651E-2</v>
      </c>
      <c r="R187" s="430">
        <f t="shared" si="49"/>
        <v>-1.4185329340779651E-2</v>
      </c>
      <c r="S187" s="430">
        <f t="shared" si="49"/>
        <v>-1.4185329340779651E-2</v>
      </c>
      <c r="T187" s="430">
        <f t="shared" si="49"/>
        <v>-1.4185329340779651E-2</v>
      </c>
      <c r="U187" s="430">
        <f t="shared" si="49"/>
        <v>-1.4185329340779651E-2</v>
      </c>
      <c r="V187" s="430">
        <f t="shared" si="49"/>
        <v>-1.4185329340779651E-2</v>
      </c>
      <c r="W187" s="430">
        <f t="shared" si="49"/>
        <v>-1.4185329340779651E-2</v>
      </c>
      <c r="X187" s="430">
        <f t="shared" si="49"/>
        <v>-1.4185329340779651E-2</v>
      </c>
      <c r="Y187" s="430">
        <f t="shared" si="49"/>
        <v>-1.4185329340779651E-2</v>
      </c>
      <c r="Z187" s="430">
        <f t="shared" si="49"/>
        <v>-1.4185329340779651E-2</v>
      </c>
      <c r="AA187" s="430">
        <f t="shared" si="49"/>
        <v>-1.4185329340779651E-2</v>
      </c>
      <c r="AB187" s="9"/>
      <c r="AC187" s="9"/>
    </row>
    <row r="188" spans="2:29" s="10" customFormat="1" ht="20.100000000000001" customHeight="1">
      <c r="B188" s="7" t="str">
        <f t="shared" si="16"/>
        <v>Factory Fixed Overhead Target</v>
      </c>
      <c r="C188" s="118"/>
      <c r="D188" s="8" t="str">
        <f>D40</f>
        <v>CHF</v>
      </c>
      <c r="E188" s="326" t="str">
        <f t="shared" si="47"/>
        <v>FC</v>
      </c>
      <c r="F188" s="297" t="str">
        <f t="shared" si="47"/>
        <v>&lt;</v>
      </c>
      <c r="G188" s="430">
        <f t="shared" si="43"/>
        <v>103400.08490300615</v>
      </c>
      <c r="H188" s="430">
        <f t="shared" si="43"/>
        <v>103400.08490300615</v>
      </c>
      <c r="I188" s="430">
        <f t="shared" si="43"/>
        <v>103400.08490300615</v>
      </c>
      <c r="J188" s="430">
        <f t="shared" si="43"/>
        <v>103400.08490300615</v>
      </c>
      <c r="K188" s="430">
        <f t="shared" si="43"/>
        <v>103400.08490300615</v>
      </c>
      <c r="L188" s="430">
        <f t="shared" si="43"/>
        <v>103400.08490300615</v>
      </c>
      <c r="M188" s="430">
        <f t="shared" si="43"/>
        <v>103400.08490300615</v>
      </c>
      <c r="N188" s="430"/>
      <c r="O188" s="430">
        <f t="shared" ref="O188:AA188" si="50">$M40</f>
        <v>103400.08490300615</v>
      </c>
      <c r="P188" s="430">
        <f t="shared" si="50"/>
        <v>103400.08490300615</v>
      </c>
      <c r="Q188" s="430">
        <f t="shared" si="50"/>
        <v>103400.08490300615</v>
      </c>
      <c r="R188" s="430">
        <f t="shared" si="50"/>
        <v>103400.08490300615</v>
      </c>
      <c r="S188" s="430">
        <f t="shared" si="50"/>
        <v>103400.08490300615</v>
      </c>
      <c r="T188" s="430">
        <f t="shared" si="50"/>
        <v>103400.08490300615</v>
      </c>
      <c r="U188" s="430">
        <f t="shared" si="50"/>
        <v>103400.08490300615</v>
      </c>
      <c r="V188" s="430">
        <f t="shared" si="50"/>
        <v>103400.08490300615</v>
      </c>
      <c r="W188" s="430">
        <f t="shared" si="50"/>
        <v>103400.08490300615</v>
      </c>
      <c r="X188" s="430">
        <f t="shared" si="50"/>
        <v>103400.08490300615</v>
      </c>
      <c r="Y188" s="430">
        <f t="shared" si="50"/>
        <v>103400.08490300615</v>
      </c>
      <c r="Z188" s="430">
        <f t="shared" si="50"/>
        <v>103400.08490300615</v>
      </c>
      <c r="AA188" s="430">
        <f t="shared" si="50"/>
        <v>103400.08490300615</v>
      </c>
      <c r="AB188" s="9"/>
      <c r="AC188" s="9"/>
    </row>
    <row r="189" spans="2:29" s="10" customFormat="1" ht="20.100000000000001" customHeight="1">
      <c r="B189" s="7" t="str">
        <f t="shared" si="16"/>
        <v>Total Capital Spend  Target</v>
      </c>
      <c r="C189" s="118"/>
      <c r="D189" s="8" t="str">
        <f>D41</f>
        <v>KCHF</v>
      </c>
      <c r="E189" s="326" t="str">
        <f t="shared" si="47"/>
        <v>IPM</v>
      </c>
      <c r="F189" s="297" t="str">
        <f t="shared" si="47"/>
        <v>&lt;</v>
      </c>
      <c r="G189" s="430">
        <f t="shared" si="43"/>
        <v>46966.931182252469</v>
      </c>
      <c r="H189" s="430">
        <f t="shared" si="43"/>
        <v>46966.931182252469</v>
      </c>
      <c r="I189" s="430">
        <f t="shared" si="43"/>
        <v>46966.931182252469</v>
      </c>
      <c r="J189" s="430">
        <f t="shared" si="43"/>
        <v>46966.931182252469</v>
      </c>
      <c r="K189" s="430">
        <f t="shared" si="43"/>
        <v>46966.931182252469</v>
      </c>
      <c r="L189" s="430">
        <f t="shared" si="43"/>
        <v>46966.931182252469</v>
      </c>
      <c r="M189" s="430">
        <f t="shared" si="43"/>
        <v>46966.931182252469</v>
      </c>
      <c r="N189" s="430"/>
      <c r="O189" s="430">
        <f t="shared" ref="O189:AA189" si="51">$M41</f>
        <v>46966.931182252469</v>
      </c>
      <c r="P189" s="430">
        <f t="shared" si="51"/>
        <v>46966.931182252469</v>
      </c>
      <c r="Q189" s="430">
        <f t="shared" si="51"/>
        <v>46966.931182252469</v>
      </c>
      <c r="R189" s="430">
        <f t="shared" si="51"/>
        <v>46966.931182252469</v>
      </c>
      <c r="S189" s="430">
        <f t="shared" si="51"/>
        <v>46966.931182252469</v>
      </c>
      <c r="T189" s="430">
        <f t="shared" si="51"/>
        <v>46966.931182252469</v>
      </c>
      <c r="U189" s="430">
        <f t="shared" si="51"/>
        <v>46966.931182252469</v>
      </c>
      <c r="V189" s="430">
        <f t="shared" si="51"/>
        <v>46966.931182252469</v>
      </c>
      <c r="W189" s="430">
        <f t="shared" si="51"/>
        <v>46966.931182252469</v>
      </c>
      <c r="X189" s="430">
        <f t="shared" si="51"/>
        <v>46966.931182252469</v>
      </c>
      <c r="Y189" s="430">
        <f t="shared" si="51"/>
        <v>46966.931182252469</v>
      </c>
      <c r="Z189" s="430">
        <f t="shared" si="51"/>
        <v>46966.931182252469</v>
      </c>
      <c r="AA189" s="430">
        <f t="shared" si="51"/>
        <v>46966.931182252469</v>
      </c>
      <c r="AB189" s="9"/>
      <c r="AC189" s="9"/>
    </row>
    <row r="190" spans="2:29" s="10" customFormat="1" ht="20.100000000000001" customHeight="1">
      <c r="B190" s="7" t="str">
        <f t="shared" si="16"/>
        <v>Factory Write off Target</v>
      </c>
      <c r="C190" s="118"/>
      <c r="D190" s="8" t="str">
        <f>D42</f>
        <v>KCHF</v>
      </c>
      <c r="E190" s="326" t="str">
        <f>E44</f>
        <v xml:space="preserve"> </v>
      </c>
      <c r="F190" s="297" t="str">
        <f>F44</f>
        <v xml:space="preserve"> </v>
      </c>
      <c r="G190" s="430">
        <f t="shared" si="43"/>
        <v>674.71173347569572</v>
      </c>
      <c r="H190" s="430">
        <f t="shared" si="43"/>
        <v>674.71173347569572</v>
      </c>
      <c r="I190" s="430">
        <f t="shared" si="43"/>
        <v>674.71173347569572</v>
      </c>
      <c r="J190" s="430">
        <f t="shared" si="43"/>
        <v>674.71173347569572</v>
      </c>
      <c r="K190" s="430">
        <f t="shared" si="43"/>
        <v>674.71173347569572</v>
      </c>
      <c r="L190" s="430">
        <f t="shared" si="43"/>
        <v>674.71173347569572</v>
      </c>
      <c r="M190" s="430">
        <f t="shared" si="43"/>
        <v>674.71173347569572</v>
      </c>
      <c r="N190" s="430"/>
      <c r="O190" s="430">
        <f t="shared" ref="O190:AA190" si="52">$M42</f>
        <v>674.71173347569572</v>
      </c>
      <c r="P190" s="430">
        <f t="shared" si="52"/>
        <v>674.71173347569572</v>
      </c>
      <c r="Q190" s="430">
        <f t="shared" si="52"/>
        <v>674.71173347569572</v>
      </c>
      <c r="R190" s="430">
        <f t="shared" si="52"/>
        <v>674.71173347569572</v>
      </c>
      <c r="S190" s="430">
        <f t="shared" si="52"/>
        <v>674.71173347569572</v>
      </c>
      <c r="T190" s="430">
        <f t="shared" si="52"/>
        <v>674.71173347569572</v>
      </c>
      <c r="U190" s="430">
        <f t="shared" si="52"/>
        <v>674.71173347569572</v>
      </c>
      <c r="V190" s="430">
        <f t="shared" si="52"/>
        <v>674.71173347569572</v>
      </c>
      <c r="W190" s="430">
        <f t="shared" si="52"/>
        <v>674.71173347569572</v>
      </c>
      <c r="X190" s="430">
        <f t="shared" si="52"/>
        <v>674.71173347569572</v>
      </c>
      <c r="Y190" s="430">
        <f t="shared" si="52"/>
        <v>674.71173347569572</v>
      </c>
      <c r="Z190" s="430">
        <f t="shared" si="52"/>
        <v>674.71173347569572</v>
      </c>
      <c r="AA190" s="430">
        <f t="shared" si="52"/>
        <v>674.71173347569572</v>
      </c>
      <c r="AB190" s="9"/>
      <c r="AC190" s="9"/>
    </row>
    <row r="191" spans="2:29" s="252" customFormat="1" ht="20.100000000000001" customHeight="1">
      <c r="B191" s="360" t="str">
        <f>B44&amp;" Target"</f>
        <v>DELIVERY Target</v>
      </c>
      <c r="C191" s="361"/>
      <c r="D191" s="362" t="s">
        <v>16</v>
      </c>
      <c r="E191" s="363" t="s">
        <v>16</v>
      </c>
      <c r="F191" s="364" t="s">
        <v>16</v>
      </c>
      <c r="G191" s="431">
        <f t="shared" ref="G191:M195" si="53">$M44</f>
        <v>0</v>
      </c>
      <c r="H191" s="37">
        <f t="shared" si="53"/>
        <v>0</v>
      </c>
      <c r="I191" s="365">
        <f t="shared" si="53"/>
        <v>0</v>
      </c>
      <c r="J191" s="365">
        <f t="shared" si="53"/>
        <v>0</v>
      </c>
      <c r="K191" s="365">
        <f t="shared" si="53"/>
        <v>0</v>
      </c>
      <c r="L191" s="365">
        <f t="shared" si="53"/>
        <v>0</v>
      </c>
      <c r="M191" s="366">
        <f t="shared" si="53"/>
        <v>0</v>
      </c>
      <c r="N191" s="1325"/>
      <c r="O191" s="367">
        <f t="shared" ref="O191:AA191" si="54">$M44</f>
        <v>0</v>
      </c>
      <c r="P191" s="368">
        <f t="shared" si="54"/>
        <v>0</v>
      </c>
      <c r="Q191" s="37">
        <f t="shared" si="54"/>
        <v>0</v>
      </c>
      <c r="R191" s="37">
        <f t="shared" si="54"/>
        <v>0</v>
      </c>
      <c r="S191" s="37">
        <f t="shared" si="54"/>
        <v>0</v>
      </c>
      <c r="T191" s="37">
        <f t="shared" si="54"/>
        <v>0</v>
      </c>
      <c r="U191" s="37">
        <f t="shared" si="54"/>
        <v>0</v>
      </c>
      <c r="V191" s="37">
        <f t="shared" si="54"/>
        <v>0</v>
      </c>
      <c r="W191" s="37">
        <f t="shared" si="54"/>
        <v>0</v>
      </c>
      <c r="X191" s="37">
        <f t="shared" si="54"/>
        <v>0</v>
      </c>
      <c r="Y191" s="369">
        <f t="shared" si="54"/>
        <v>0</v>
      </c>
      <c r="Z191" s="369">
        <f t="shared" si="54"/>
        <v>0</v>
      </c>
      <c r="AA191" s="16">
        <f t="shared" si="54"/>
        <v>0</v>
      </c>
      <c r="AB191" s="16"/>
      <c r="AC191" s="16"/>
    </row>
    <row r="192" spans="2:29" s="10" customFormat="1" ht="20.100000000000001" customHeight="1">
      <c r="B192" s="7" t="str">
        <f>B45&amp;" Target"</f>
        <v>Master Schedule Attainment Target</v>
      </c>
      <c r="C192" s="118"/>
      <c r="D192" s="8" t="str">
        <f t="shared" ref="D192:F194" si="55">D45</f>
        <v>%</v>
      </c>
      <c r="E192" s="326" t="str">
        <f t="shared" si="55"/>
        <v>FSCM</v>
      </c>
      <c r="F192" s="297" t="str">
        <f t="shared" si="55"/>
        <v>&gt;</v>
      </c>
      <c r="G192" s="424">
        <f t="shared" si="53"/>
        <v>0.94499999999999995</v>
      </c>
      <c r="H192" s="291">
        <f t="shared" si="53"/>
        <v>0.94499999999999995</v>
      </c>
      <c r="I192" s="292">
        <f t="shared" si="53"/>
        <v>0.94499999999999995</v>
      </c>
      <c r="J192" s="292">
        <f t="shared" si="53"/>
        <v>0.94499999999999995</v>
      </c>
      <c r="K192" s="292">
        <f t="shared" si="53"/>
        <v>0.94499999999999995</v>
      </c>
      <c r="L192" s="292">
        <f t="shared" si="53"/>
        <v>0.94499999999999995</v>
      </c>
      <c r="M192" s="293">
        <f t="shared" si="53"/>
        <v>0.94499999999999995</v>
      </c>
      <c r="N192" s="1329"/>
      <c r="O192" s="294">
        <f t="shared" ref="O192:AA192" si="56">$M45</f>
        <v>0.94499999999999995</v>
      </c>
      <c r="P192" s="30">
        <f t="shared" si="56"/>
        <v>0.94499999999999995</v>
      </c>
      <c r="Q192" s="28">
        <f t="shared" si="56"/>
        <v>0.94499999999999995</v>
      </c>
      <c r="R192" s="28">
        <f t="shared" si="56"/>
        <v>0.94499999999999995</v>
      </c>
      <c r="S192" s="28">
        <f t="shared" si="56"/>
        <v>0.94499999999999995</v>
      </c>
      <c r="T192" s="28">
        <f t="shared" si="56"/>
        <v>0.94499999999999995</v>
      </c>
      <c r="U192" s="28">
        <f t="shared" si="56"/>
        <v>0.94499999999999995</v>
      </c>
      <c r="V192" s="28">
        <f t="shared" si="56"/>
        <v>0.94499999999999995</v>
      </c>
      <c r="W192" s="28">
        <f t="shared" si="56"/>
        <v>0.94499999999999995</v>
      </c>
      <c r="X192" s="28">
        <f t="shared" si="56"/>
        <v>0.94499999999999995</v>
      </c>
      <c r="Y192" s="295">
        <f t="shared" si="56"/>
        <v>0.94499999999999995</v>
      </c>
      <c r="Z192" s="295">
        <f t="shared" si="56"/>
        <v>0.94499999999999995</v>
      </c>
      <c r="AA192" s="9">
        <f t="shared" si="56"/>
        <v>0.94499999999999995</v>
      </c>
      <c r="AB192" s="9"/>
      <c r="AC192" s="9"/>
    </row>
    <row r="193" spans="2:29" s="10" customFormat="1" ht="20.100000000000001" customHeight="1" thickBot="1">
      <c r="B193" s="7" t="str">
        <f>B46&amp;" Target"</f>
        <v>Stock Cover - R&amp;P, SF Materials Target</v>
      </c>
      <c r="C193" s="119"/>
      <c r="D193" s="17" t="str">
        <f t="shared" si="55"/>
        <v>Days</v>
      </c>
      <c r="E193" s="370" t="str">
        <f t="shared" si="55"/>
        <v>FSCM</v>
      </c>
      <c r="F193" s="371" t="str">
        <f t="shared" si="55"/>
        <v>&lt;</v>
      </c>
      <c r="G193" s="424">
        <f t="shared" si="53"/>
        <v>39.299999999999997</v>
      </c>
      <c r="H193" s="291">
        <f t="shared" si="53"/>
        <v>39.299999999999997</v>
      </c>
      <c r="I193" s="292">
        <f t="shared" si="53"/>
        <v>39.299999999999997</v>
      </c>
      <c r="J193" s="292">
        <f t="shared" si="53"/>
        <v>39.299999999999997</v>
      </c>
      <c r="K193" s="292">
        <f t="shared" si="53"/>
        <v>39.299999999999997</v>
      </c>
      <c r="L193" s="292">
        <f t="shared" si="53"/>
        <v>39.299999999999997</v>
      </c>
      <c r="M193" s="293">
        <f t="shared" si="53"/>
        <v>39.299999999999997</v>
      </c>
      <c r="N193" s="1329"/>
      <c r="O193" s="294">
        <f t="shared" ref="O193:AA193" si="57">$M46</f>
        <v>39.299999999999997</v>
      </c>
      <c r="P193" s="30">
        <f t="shared" si="57"/>
        <v>39.299999999999997</v>
      </c>
      <c r="Q193" s="28">
        <f t="shared" si="57"/>
        <v>39.299999999999997</v>
      </c>
      <c r="R193" s="28">
        <f t="shared" si="57"/>
        <v>39.299999999999997</v>
      </c>
      <c r="S193" s="28">
        <f t="shared" si="57"/>
        <v>39.299999999999997</v>
      </c>
      <c r="T193" s="28">
        <f t="shared" si="57"/>
        <v>39.299999999999997</v>
      </c>
      <c r="U193" s="28">
        <f t="shared" si="57"/>
        <v>39.299999999999997</v>
      </c>
      <c r="V193" s="28">
        <f t="shared" si="57"/>
        <v>39.299999999999997</v>
      </c>
      <c r="W193" s="28">
        <f t="shared" si="57"/>
        <v>39.299999999999997</v>
      </c>
      <c r="X193" s="28">
        <f t="shared" si="57"/>
        <v>39.299999999999997</v>
      </c>
      <c r="Y193" s="295">
        <f t="shared" si="57"/>
        <v>39.299999999999997</v>
      </c>
      <c r="Z193" s="295">
        <f t="shared" si="57"/>
        <v>39.299999999999997</v>
      </c>
      <c r="AA193" s="9">
        <f t="shared" si="57"/>
        <v>39.299999999999997</v>
      </c>
      <c r="AB193" s="19"/>
      <c r="AC193" s="19"/>
    </row>
    <row r="194" spans="2:29" s="10" customFormat="1" ht="20.100000000000001" customHeight="1">
      <c r="B194" s="7" t="str">
        <f>B47&amp;" Target"</f>
        <v>Case Fill rate Target</v>
      </c>
      <c r="C194" s="118"/>
      <c r="D194" s="8" t="str">
        <f t="shared" si="55"/>
        <v>%</v>
      </c>
      <c r="E194" s="326" t="str">
        <f t="shared" si="55"/>
        <v>FSCM</v>
      </c>
      <c r="F194" s="297" t="str">
        <f t="shared" si="55"/>
        <v>&gt;</v>
      </c>
      <c r="G194" s="424">
        <f t="shared" si="53"/>
        <v>0.99101528609427936</v>
      </c>
      <c r="H194" s="291">
        <f t="shared" si="53"/>
        <v>0.99101528609427936</v>
      </c>
      <c r="I194" s="292">
        <f t="shared" si="53"/>
        <v>0.99101528609427936</v>
      </c>
      <c r="J194" s="292">
        <f t="shared" si="53"/>
        <v>0.99101528609427936</v>
      </c>
      <c r="K194" s="292">
        <f t="shared" si="53"/>
        <v>0.99101528609427936</v>
      </c>
      <c r="L194" s="292">
        <f t="shared" si="53"/>
        <v>0.99101528609427936</v>
      </c>
      <c r="M194" s="293">
        <f t="shared" si="53"/>
        <v>0.99101528609427936</v>
      </c>
      <c r="N194" s="1329"/>
      <c r="O194" s="294">
        <f t="shared" ref="O194:AA194" si="58">$M47</f>
        <v>0.99101528609427936</v>
      </c>
      <c r="P194" s="30">
        <f t="shared" si="58"/>
        <v>0.99101528609427936</v>
      </c>
      <c r="Q194" s="28">
        <f t="shared" si="58"/>
        <v>0.99101528609427936</v>
      </c>
      <c r="R194" s="28">
        <f t="shared" si="58"/>
        <v>0.99101528609427936</v>
      </c>
      <c r="S194" s="28">
        <f t="shared" si="58"/>
        <v>0.99101528609427936</v>
      </c>
      <c r="T194" s="28">
        <f t="shared" si="58"/>
        <v>0.99101528609427936</v>
      </c>
      <c r="U194" s="28">
        <f t="shared" si="58"/>
        <v>0.99101528609427936</v>
      </c>
      <c r="V194" s="28">
        <f t="shared" si="58"/>
        <v>0.99101528609427936</v>
      </c>
      <c r="W194" s="28">
        <f t="shared" si="58"/>
        <v>0.99101528609427936</v>
      </c>
      <c r="X194" s="28">
        <f t="shared" si="58"/>
        <v>0.99101528609427936</v>
      </c>
      <c r="Y194" s="295">
        <f t="shared" si="58"/>
        <v>0.99101528609427936</v>
      </c>
      <c r="Z194" s="295">
        <f t="shared" si="58"/>
        <v>0.99101528609427936</v>
      </c>
      <c r="AA194" s="9">
        <f t="shared" si="58"/>
        <v>0.99101528609427936</v>
      </c>
      <c r="AB194" s="9"/>
      <c r="AC194" s="9"/>
    </row>
    <row r="195" spans="2:29" s="252" customFormat="1" ht="20.100000000000001" customHeight="1">
      <c r="B195" s="779" t="str">
        <f>B48&amp;" Target"</f>
        <v>TOTAL PERFORMANCE MANAGEMENT Target</v>
      </c>
      <c r="C195" s="778"/>
      <c r="D195" s="777" t="s">
        <v>16</v>
      </c>
      <c r="E195" s="776" t="s">
        <v>16</v>
      </c>
      <c r="F195" s="775" t="s">
        <v>16</v>
      </c>
      <c r="G195" s="1035">
        <f t="shared" si="53"/>
        <v>0</v>
      </c>
      <c r="H195" s="769">
        <f t="shared" si="53"/>
        <v>0</v>
      </c>
      <c r="I195" s="773">
        <f t="shared" si="53"/>
        <v>0</v>
      </c>
      <c r="J195" s="773">
        <f t="shared" si="53"/>
        <v>0</v>
      </c>
      <c r="K195" s="773">
        <f t="shared" si="53"/>
        <v>0</v>
      </c>
      <c r="L195" s="773">
        <f t="shared" si="53"/>
        <v>0</v>
      </c>
      <c r="M195" s="772">
        <f t="shared" si="53"/>
        <v>0</v>
      </c>
      <c r="N195" s="1326"/>
      <c r="O195" s="771">
        <f t="shared" ref="O195:AA195" si="59">$M48</f>
        <v>0</v>
      </c>
      <c r="P195" s="770">
        <f t="shared" si="59"/>
        <v>0</v>
      </c>
      <c r="Q195" s="769">
        <f t="shared" si="59"/>
        <v>0</v>
      </c>
      <c r="R195" s="769">
        <f t="shared" si="59"/>
        <v>0</v>
      </c>
      <c r="S195" s="769">
        <f t="shared" si="59"/>
        <v>0</v>
      </c>
      <c r="T195" s="769">
        <f t="shared" si="59"/>
        <v>0</v>
      </c>
      <c r="U195" s="769">
        <f t="shared" si="59"/>
        <v>0</v>
      </c>
      <c r="V195" s="769">
        <f t="shared" si="59"/>
        <v>0</v>
      </c>
      <c r="W195" s="769">
        <f t="shared" si="59"/>
        <v>0</v>
      </c>
      <c r="X195" s="769">
        <f t="shared" si="59"/>
        <v>0</v>
      </c>
      <c r="Y195" s="768">
        <f t="shared" si="59"/>
        <v>0</v>
      </c>
      <c r="Z195" s="768">
        <f t="shared" si="59"/>
        <v>0</v>
      </c>
      <c r="AA195" s="767">
        <f t="shared" si="59"/>
        <v>0</v>
      </c>
      <c r="AB195" s="767"/>
      <c r="AC195" s="767"/>
    </row>
    <row r="196" spans="2:29" s="751" customFormat="1" ht="20.100000000000001" customHeight="1">
      <c r="B196" s="766" t="str">
        <f>B53&amp;" Target"</f>
        <v>% UPS reduction on Pilot Lines  Target</v>
      </c>
      <c r="C196" s="765"/>
      <c r="D196" s="764" t="str">
        <f>D53</f>
        <v>%</v>
      </c>
      <c r="E196" s="763" t="str">
        <f>E53</f>
        <v>LC</v>
      </c>
      <c r="F196" s="762">
        <f>F53</f>
        <v>0</v>
      </c>
      <c r="G196" s="1034">
        <f t="shared" ref="G196:M196" si="60">$M53</f>
        <v>0</v>
      </c>
      <c r="H196" s="760">
        <f t="shared" si="60"/>
        <v>0</v>
      </c>
      <c r="I196" s="759">
        <f t="shared" si="60"/>
        <v>0</v>
      </c>
      <c r="J196" s="759">
        <f t="shared" si="60"/>
        <v>0</v>
      </c>
      <c r="K196" s="759">
        <f t="shared" si="60"/>
        <v>0</v>
      </c>
      <c r="L196" s="759">
        <f t="shared" si="60"/>
        <v>0</v>
      </c>
      <c r="M196" s="758">
        <f t="shared" si="60"/>
        <v>0</v>
      </c>
      <c r="N196" s="1337"/>
      <c r="O196" s="757">
        <f t="shared" ref="O196:AA196" si="61">$M53</f>
        <v>0</v>
      </c>
      <c r="P196" s="756">
        <f t="shared" si="61"/>
        <v>0</v>
      </c>
      <c r="Q196" s="755">
        <f t="shared" si="61"/>
        <v>0</v>
      </c>
      <c r="R196" s="754">
        <f t="shared" si="61"/>
        <v>0</v>
      </c>
      <c r="S196" s="754">
        <f t="shared" si="61"/>
        <v>0</v>
      </c>
      <c r="T196" s="754">
        <f t="shared" si="61"/>
        <v>0</v>
      </c>
      <c r="U196" s="754">
        <f t="shared" si="61"/>
        <v>0</v>
      </c>
      <c r="V196" s="754">
        <f t="shared" si="61"/>
        <v>0</v>
      </c>
      <c r="W196" s="754">
        <f t="shared" si="61"/>
        <v>0</v>
      </c>
      <c r="X196" s="754">
        <f t="shared" si="61"/>
        <v>0</v>
      </c>
      <c r="Y196" s="753">
        <f t="shared" si="61"/>
        <v>0</v>
      </c>
      <c r="Z196" s="753">
        <f t="shared" si="61"/>
        <v>0</v>
      </c>
      <c r="AA196" s="752">
        <f t="shared" si="61"/>
        <v>0</v>
      </c>
      <c r="AB196" s="752"/>
      <c r="AC196" s="752"/>
    </row>
    <row r="197" spans="2:29" ht="20.100000000000001" customHeight="1">
      <c r="B197" s="13" t="e">
        <f>#REF!&amp;" Target"</f>
        <v>#REF!</v>
      </c>
      <c r="C197" s="318"/>
      <c r="D197" s="319" t="e">
        <f>#REF!</f>
        <v>#REF!</v>
      </c>
      <c r="E197" s="320" t="e">
        <f>#REF!</f>
        <v>#REF!</v>
      </c>
      <c r="F197" s="321" t="e">
        <f>#REF!</f>
        <v>#REF!</v>
      </c>
      <c r="G197" s="749" t="e">
        <f>#REF!</f>
        <v>#REF!</v>
      </c>
      <c r="H197" s="748" t="e">
        <f>#REF!</f>
        <v>#REF!</v>
      </c>
      <c r="I197" s="747" t="e">
        <f>#REF!</f>
        <v>#REF!</v>
      </c>
      <c r="J197" s="747" t="e">
        <f>#REF!</f>
        <v>#REF!</v>
      </c>
      <c r="K197" s="747" t="e">
        <f>#REF!</f>
        <v>#REF!</v>
      </c>
      <c r="L197" s="747" t="e">
        <f>#REF!</f>
        <v>#REF!</v>
      </c>
      <c r="M197" s="746" t="e">
        <f>#REF!</f>
        <v>#REF!</v>
      </c>
      <c r="N197" s="1333"/>
      <c r="O197" s="745" t="e">
        <f>#REF!</f>
        <v>#REF!</v>
      </c>
      <c r="P197" s="744" t="e">
        <f>#REF!</f>
        <v>#REF!</v>
      </c>
      <c r="Q197" s="743" t="e">
        <f>#REF!</f>
        <v>#REF!</v>
      </c>
      <c r="R197" s="743" t="e">
        <f>#REF!</f>
        <v>#REF!</v>
      </c>
      <c r="S197" s="743" t="e">
        <f>#REF!</f>
        <v>#REF!</v>
      </c>
      <c r="T197" s="743" t="e">
        <f>#REF!</f>
        <v>#REF!</v>
      </c>
      <c r="U197" s="743" t="e">
        <f>#REF!</f>
        <v>#REF!</v>
      </c>
      <c r="V197" s="743" t="e">
        <f>#REF!</f>
        <v>#REF!</v>
      </c>
      <c r="W197" s="743" t="e">
        <f>#REF!</f>
        <v>#REF!</v>
      </c>
      <c r="X197" s="743" t="e">
        <f>#REF!</f>
        <v>#REF!</v>
      </c>
      <c r="Y197" s="742" t="e">
        <f>#REF!</f>
        <v>#REF!</v>
      </c>
      <c r="Z197" s="742" t="e">
        <f>#REF!</f>
        <v>#REF!</v>
      </c>
      <c r="AA197" s="741" t="e">
        <f>#REF!</f>
        <v>#REF!</v>
      </c>
      <c r="AB197" s="18"/>
      <c r="AC197" s="18"/>
    </row>
    <row r="198" spans="2:29" ht="20.100000000000001" customHeight="1">
      <c r="B198" s="13" t="str">
        <f>B54&amp;" Target"</f>
        <v>% Competency gap closure Target</v>
      </c>
      <c r="C198" s="318"/>
      <c r="D198" s="319" t="str">
        <f t="shared" ref="D198:F199" si="62">D54</f>
        <v>%</v>
      </c>
      <c r="E198" s="320" t="str">
        <f t="shared" si="62"/>
        <v>LC</v>
      </c>
      <c r="F198" s="321">
        <f t="shared" si="62"/>
        <v>0</v>
      </c>
      <c r="G198" s="748">
        <f t="shared" ref="G198:M199" si="63">$M54</f>
        <v>0</v>
      </c>
      <c r="H198" s="748">
        <f t="shared" si="63"/>
        <v>0</v>
      </c>
      <c r="I198" s="747">
        <f t="shared" si="63"/>
        <v>0</v>
      </c>
      <c r="J198" s="747">
        <f t="shared" si="63"/>
        <v>0</v>
      </c>
      <c r="K198" s="747">
        <f t="shared" si="63"/>
        <v>0</v>
      </c>
      <c r="L198" s="747">
        <f t="shared" si="63"/>
        <v>0</v>
      </c>
      <c r="M198" s="746">
        <f t="shared" si="63"/>
        <v>0</v>
      </c>
      <c r="N198" s="1333"/>
      <c r="O198" s="745">
        <f t="shared" ref="O198:AA198" si="64">$M54</f>
        <v>0</v>
      </c>
      <c r="P198" s="744">
        <f t="shared" si="64"/>
        <v>0</v>
      </c>
      <c r="Q198" s="743">
        <f t="shared" si="64"/>
        <v>0</v>
      </c>
      <c r="R198" s="743">
        <f t="shared" si="64"/>
        <v>0</v>
      </c>
      <c r="S198" s="743">
        <f t="shared" si="64"/>
        <v>0</v>
      </c>
      <c r="T198" s="743">
        <f t="shared" si="64"/>
        <v>0</v>
      </c>
      <c r="U198" s="743">
        <f t="shared" si="64"/>
        <v>0</v>
      </c>
      <c r="V198" s="743">
        <f t="shared" si="64"/>
        <v>0</v>
      </c>
      <c r="W198" s="743">
        <f t="shared" si="64"/>
        <v>0</v>
      </c>
      <c r="X198" s="743">
        <f t="shared" si="64"/>
        <v>0</v>
      </c>
      <c r="Y198" s="742">
        <f t="shared" si="64"/>
        <v>0</v>
      </c>
      <c r="Z198" s="742">
        <f t="shared" si="64"/>
        <v>0</v>
      </c>
      <c r="AA198" s="741">
        <f t="shared" si="64"/>
        <v>0</v>
      </c>
      <c r="AB198" s="18"/>
      <c r="AC198" s="18"/>
    </row>
    <row r="199" spans="2:29" ht="20.100000000000001" customHeight="1">
      <c r="B199" s="13" t="str">
        <f>B55&amp;" Target"</f>
        <v>% Compliance to Roll-Out of Lines  Target</v>
      </c>
      <c r="C199" s="318"/>
      <c r="D199" s="8" t="str">
        <f t="shared" si="62"/>
        <v>%</v>
      </c>
      <c r="E199" s="326" t="str">
        <f t="shared" si="62"/>
        <v>LC</v>
      </c>
      <c r="F199" s="327">
        <f t="shared" si="62"/>
        <v>0</v>
      </c>
      <c r="G199" s="749">
        <f t="shared" si="63"/>
        <v>0</v>
      </c>
      <c r="H199" s="748">
        <f t="shared" si="63"/>
        <v>0</v>
      </c>
      <c r="I199" s="747">
        <f t="shared" si="63"/>
        <v>0</v>
      </c>
      <c r="J199" s="747">
        <f t="shared" si="63"/>
        <v>0</v>
      </c>
      <c r="K199" s="747">
        <f t="shared" si="63"/>
        <v>0</v>
      </c>
      <c r="L199" s="747">
        <f t="shared" si="63"/>
        <v>0</v>
      </c>
      <c r="M199" s="746">
        <f t="shared" si="63"/>
        <v>0</v>
      </c>
      <c r="N199" s="1338"/>
      <c r="O199" s="750">
        <f t="shared" ref="O199:AA199" si="65">$M55</f>
        <v>0</v>
      </c>
      <c r="P199" s="745">
        <f t="shared" si="65"/>
        <v>0</v>
      </c>
      <c r="Q199" s="744">
        <f t="shared" si="65"/>
        <v>0</v>
      </c>
      <c r="R199" s="743">
        <f t="shared" si="65"/>
        <v>0</v>
      </c>
      <c r="S199" s="743">
        <f t="shared" si="65"/>
        <v>0</v>
      </c>
      <c r="T199" s="743">
        <f t="shared" si="65"/>
        <v>0</v>
      </c>
      <c r="U199" s="743">
        <f t="shared" si="65"/>
        <v>0</v>
      </c>
      <c r="V199" s="743">
        <f t="shared" si="65"/>
        <v>0</v>
      </c>
      <c r="W199" s="743">
        <f t="shared" si="65"/>
        <v>0</v>
      </c>
      <c r="X199" s="743">
        <f t="shared" si="65"/>
        <v>0</v>
      </c>
      <c r="Y199" s="742">
        <f t="shared" si="65"/>
        <v>0</v>
      </c>
      <c r="Z199" s="742">
        <f t="shared" si="65"/>
        <v>0</v>
      </c>
      <c r="AA199" s="741">
        <f t="shared" si="65"/>
        <v>0</v>
      </c>
      <c r="AB199" s="9"/>
      <c r="AC199" s="9"/>
    </row>
    <row r="200" spans="2:29" ht="20.100000000000001" customHeight="1">
      <c r="B200" s="13" t="str">
        <f>B50&amp;" Target"</f>
        <v>AI of lines in TPM Target</v>
      </c>
      <c r="C200" s="318"/>
      <c r="D200" s="319" t="str">
        <f>D50</f>
        <v>%</v>
      </c>
      <c r="E200" s="320" t="str">
        <f>E50</f>
        <v>LC</v>
      </c>
      <c r="F200" s="321" t="str">
        <f>F50</f>
        <v>&gt;</v>
      </c>
      <c r="G200" s="749">
        <f t="shared" ref="G200:M200" si="66">$M50</f>
        <v>0.81270833333333325</v>
      </c>
      <c r="H200" s="748">
        <f t="shared" si="66"/>
        <v>0.81270833333333325</v>
      </c>
      <c r="I200" s="747">
        <f t="shared" si="66"/>
        <v>0.81270833333333325</v>
      </c>
      <c r="J200" s="747">
        <f t="shared" si="66"/>
        <v>0.81270833333333325</v>
      </c>
      <c r="K200" s="747">
        <f t="shared" si="66"/>
        <v>0.81270833333333325</v>
      </c>
      <c r="L200" s="747">
        <f t="shared" si="66"/>
        <v>0.81270833333333325</v>
      </c>
      <c r="M200" s="746">
        <f t="shared" si="66"/>
        <v>0.81270833333333325</v>
      </c>
      <c r="N200" s="1333"/>
      <c r="O200" s="745">
        <f t="shared" ref="O200:AA200" si="67">$M50</f>
        <v>0.81270833333333325</v>
      </c>
      <c r="P200" s="744">
        <f t="shared" si="67"/>
        <v>0.81270833333333325</v>
      </c>
      <c r="Q200" s="743">
        <f t="shared" si="67"/>
        <v>0.81270833333333325</v>
      </c>
      <c r="R200" s="743">
        <f t="shared" si="67"/>
        <v>0.81270833333333325</v>
      </c>
      <c r="S200" s="743">
        <f t="shared" si="67"/>
        <v>0.81270833333333325</v>
      </c>
      <c r="T200" s="743">
        <f t="shared" si="67"/>
        <v>0.81270833333333325</v>
      </c>
      <c r="U200" s="743">
        <f t="shared" si="67"/>
        <v>0.81270833333333325</v>
      </c>
      <c r="V200" s="743">
        <f t="shared" si="67"/>
        <v>0.81270833333333325</v>
      </c>
      <c r="W200" s="743">
        <f t="shared" si="67"/>
        <v>0.81270833333333325</v>
      </c>
      <c r="X200" s="743">
        <f t="shared" si="67"/>
        <v>0.81270833333333325</v>
      </c>
      <c r="Y200" s="742">
        <f t="shared" si="67"/>
        <v>0.81270833333333325</v>
      </c>
      <c r="Z200" s="742">
        <f t="shared" si="67"/>
        <v>0.81270833333333325</v>
      </c>
      <c r="AA200" s="741">
        <f t="shared" si="67"/>
        <v>0.81270833333333325</v>
      </c>
      <c r="AB200" s="18"/>
      <c r="AC200" s="18"/>
    </row>
    <row r="201" spans="2:29" ht="20.100000000000001" customHeight="1">
      <c r="B201" s="13" t="str">
        <f>B43&amp;" Target"</f>
        <v>FI Enabled Savings Target</v>
      </c>
      <c r="C201" s="318"/>
      <c r="D201" s="319" t="str">
        <f>D43</f>
        <v>KCHF</v>
      </c>
      <c r="E201" s="320" t="str">
        <f>E43</f>
        <v>FI</v>
      </c>
      <c r="F201" s="321" t="str">
        <f>F43</f>
        <v>Cumulative</v>
      </c>
      <c r="G201" s="748">
        <f t="shared" ref="G201:M201" si="68">$M43</f>
        <v>1925.6461785550568</v>
      </c>
      <c r="H201" s="748">
        <f t="shared" si="68"/>
        <v>1925.6461785550568</v>
      </c>
      <c r="I201" s="747">
        <f t="shared" si="68"/>
        <v>1925.6461785550568</v>
      </c>
      <c r="J201" s="747">
        <f t="shared" si="68"/>
        <v>1925.6461785550568</v>
      </c>
      <c r="K201" s="747">
        <f t="shared" si="68"/>
        <v>1925.6461785550568</v>
      </c>
      <c r="L201" s="747">
        <f t="shared" si="68"/>
        <v>1925.6461785550568</v>
      </c>
      <c r="M201" s="746">
        <f t="shared" si="68"/>
        <v>1925.6461785550568</v>
      </c>
      <c r="N201" s="1333"/>
      <c r="O201" s="745">
        <f t="shared" ref="O201:AA201" si="69">$M43</f>
        <v>1925.6461785550568</v>
      </c>
      <c r="P201" s="744">
        <f t="shared" si="69"/>
        <v>1925.6461785550568</v>
      </c>
      <c r="Q201" s="743">
        <f t="shared" si="69"/>
        <v>1925.6461785550568</v>
      </c>
      <c r="R201" s="743">
        <f t="shared" si="69"/>
        <v>1925.6461785550568</v>
      </c>
      <c r="S201" s="743">
        <f t="shared" si="69"/>
        <v>1925.6461785550568</v>
      </c>
      <c r="T201" s="743">
        <f t="shared" si="69"/>
        <v>1925.6461785550568</v>
      </c>
      <c r="U201" s="743">
        <f t="shared" si="69"/>
        <v>1925.6461785550568</v>
      </c>
      <c r="V201" s="743">
        <f t="shared" si="69"/>
        <v>1925.6461785550568</v>
      </c>
      <c r="W201" s="743">
        <f t="shared" si="69"/>
        <v>1925.6461785550568</v>
      </c>
      <c r="X201" s="743">
        <f t="shared" si="69"/>
        <v>1925.6461785550568</v>
      </c>
      <c r="Y201" s="742">
        <f t="shared" si="69"/>
        <v>1925.6461785550568</v>
      </c>
      <c r="Z201" s="742">
        <f t="shared" si="69"/>
        <v>1925.6461785550568</v>
      </c>
      <c r="AA201" s="741">
        <f t="shared" si="69"/>
        <v>1925.6461785550568</v>
      </c>
      <c r="AB201" s="18"/>
      <c r="AC201" s="18"/>
    </row>
    <row r="202" spans="2:29" ht="20.100000000000001" customHeight="1">
      <c r="B202" s="13" t="str">
        <f>B52&amp;" Target"</f>
        <v>MTBS of Pilot Lines Target</v>
      </c>
      <c r="C202" s="318"/>
      <c r="D202" s="319" t="str">
        <f>D52</f>
        <v>Hrs</v>
      </c>
      <c r="E202" s="320" t="str">
        <f>E52</f>
        <v>LC</v>
      </c>
      <c r="F202" s="321">
        <f>F52</f>
        <v>0</v>
      </c>
      <c r="G202" s="749">
        <f t="shared" ref="G202:M202" si="70">$M52</f>
        <v>0</v>
      </c>
      <c r="H202" s="748">
        <f t="shared" si="70"/>
        <v>0</v>
      </c>
      <c r="I202" s="747">
        <f t="shared" si="70"/>
        <v>0</v>
      </c>
      <c r="J202" s="747">
        <f t="shared" si="70"/>
        <v>0</v>
      </c>
      <c r="K202" s="747">
        <f t="shared" si="70"/>
        <v>0</v>
      </c>
      <c r="L202" s="747">
        <f t="shared" si="70"/>
        <v>0</v>
      </c>
      <c r="M202" s="746">
        <f t="shared" si="70"/>
        <v>0</v>
      </c>
      <c r="N202" s="744"/>
      <c r="O202" s="743">
        <f t="shared" ref="O202:AA202" si="71">$M52</f>
        <v>0</v>
      </c>
      <c r="P202" s="745">
        <f t="shared" si="71"/>
        <v>0</v>
      </c>
      <c r="Q202" s="744">
        <f t="shared" si="71"/>
        <v>0</v>
      </c>
      <c r="R202" s="743">
        <f t="shared" si="71"/>
        <v>0</v>
      </c>
      <c r="S202" s="743">
        <f t="shared" si="71"/>
        <v>0</v>
      </c>
      <c r="T202" s="743">
        <f t="shared" si="71"/>
        <v>0</v>
      </c>
      <c r="U202" s="743">
        <f t="shared" si="71"/>
        <v>0</v>
      </c>
      <c r="V202" s="743">
        <f t="shared" si="71"/>
        <v>0</v>
      </c>
      <c r="W202" s="743">
        <f t="shared" si="71"/>
        <v>0</v>
      </c>
      <c r="X202" s="743">
        <f t="shared" si="71"/>
        <v>0</v>
      </c>
      <c r="Y202" s="742">
        <f t="shared" si="71"/>
        <v>0</v>
      </c>
      <c r="Z202" s="742">
        <f t="shared" si="71"/>
        <v>0</v>
      </c>
      <c r="AA202" s="741">
        <f t="shared" si="71"/>
        <v>0</v>
      </c>
      <c r="AB202" s="18"/>
      <c r="AC202" s="18"/>
    </row>
    <row r="203" spans="2:29">
      <c r="B203" s="13" t="str">
        <f>B49&amp;" Target"</f>
        <v>AI of Pilot Lines  Target</v>
      </c>
      <c r="C203" s="318"/>
      <c r="D203" s="319" t="str">
        <f>D49</f>
        <v>%</v>
      </c>
      <c r="E203" s="320" t="str">
        <f>E49</f>
        <v>ET</v>
      </c>
      <c r="F203" s="321" t="str">
        <f>F49</f>
        <v>&gt;</v>
      </c>
      <c r="G203" s="749">
        <f t="shared" ref="G203:M203" si="72">$M49</f>
        <v>0.87445075757575763</v>
      </c>
      <c r="H203" s="748">
        <f t="shared" si="72"/>
        <v>0.87445075757575763</v>
      </c>
      <c r="I203" s="747">
        <f t="shared" si="72"/>
        <v>0.87445075757575763</v>
      </c>
      <c r="J203" s="747">
        <f t="shared" si="72"/>
        <v>0.87445075757575763</v>
      </c>
      <c r="K203" s="747">
        <f t="shared" si="72"/>
        <v>0.87445075757575763</v>
      </c>
      <c r="L203" s="747">
        <f t="shared" si="72"/>
        <v>0.87445075757575763</v>
      </c>
      <c r="M203" s="746">
        <f t="shared" si="72"/>
        <v>0.87445075757575763</v>
      </c>
      <c r="N203" s="744"/>
      <c r="O203" s="743">
        <f t="shared" ref="O203:AA203" si="73">$M49</f>
        <v>0.87445075757575763</v>
      </c>
      <c r="P203" s="745">
        <f t="shared" si="73"/>
        <v>0.87445075757575763</v>
      </c>
      <c r="Q203" s="744">
        <f t="shared" si="73"/>
        <v>0.87445075757575763</v>
      </c>
      <c r="R203" s="743">
        <f t="shared" si="73"/>
        <v>0.87445075757575763</v>
      </c>
      <c r="S203" s="743">
        <f t="shared" si="73"/>
        <v>0.87445075757575763</v>
      </c>
      <c r="T203" s="743">
        <f t="shared" si="73"/>
        <v>0.87445075757575763</v>
      </c>
      <c r="U203" s="743">
        <f t="shared" si="73"/>
        <v>0.87445075757575763</v>
      </c>
      <c r="V203" s="743">
        <f t="shared" si="73"/>
        <v>0.87445075757575763</v>
      </c>
      <c r="W203" s="743">
        <f t="shared" si="73"/>
        <v>0.87445075757575763</v>
      </c>
      <c r="X203" s="743">
        <f t="shared" si="73"/>
        <v>0.87445075757575763</v>
      </c>
      <c r="Y203" s="742">
        <f t="shared" si="73"/>
        <v>0.87445075757575763</v>
      </c>
      <c r="Z203" s="742">
        <f t="shared" si="73"/>
        <v>0.87445075757575763</v>
      </c>
      <c r="AA203" s="741">
        <f t="shared" si="73"/>
        <v>0.87445075757575763</v>
      </c>
      <c r="AB203" s="18"/>
      <c r="AC203" s="18"/>
    </row>
  </sheetData>
  <sheetProtection pivotTables="0"/>
  <protectedRanges>
    <protectedRange sqref="M152:AA162 M164:AA181 M191:AA203" name="Target"/>
    <protectedRange sqref="C5:C48 C50 C52:C55" name="leading"/>
    <protectedRange sqref="AC5:AC11 G12:P12 G15:N16 O14:P16 G17:P17 M13:P13 M14:N14 G5:AA11 G50:M50 W50:AC50 G52:N54 O49:U54 G55:U55 Q12:AC17 W52:AC55 V49:V55 G18:AC48" name="body"/>
    <protectedRange sqref="B2:C2" name="Title"/>
    <protectedRange sqref="AB5:AB11" name="body_1"/>
    <protectedRange sqref="N50" name="body_10_2_1"/>
  </protectedRanges>
  <mergeCells count="1">
    <mergeCell ref="M79:Q79"/>
  </mergeCells>
  <conditionalFormatting sqref="Q34 W34:AA34">
    <cfRule type="cellIs" dxfId="3369" priority="1701" operator="greaterThan">
      <formula>$M$34</formula>
    </cfRule>
    <cfRule type="cellIs" dxfId="3368" priority="1702" operator="lessThanOrEqual">
      <formula>$M$34</formula>
    </cfRule>
  </conditionalFormatting>
  <conditionalFormatting sqref="W35:AA35">
    <cfRule type="cellIs" dxfId="3367" priority="1705" stopIfTrue="1" operator="greaterThan">
      <formula>$M$35</formula>
    </cfRule>
    <cfRule type="cellIs" dxfId="3366" priority="1706" stopIfTrue="1" operator="lessThanOrEqual">
      <formula>$M$35</formula>
    </cfRule>
  </conditionalFormatting>
  <conditionalFormatting sqref="P39:Q39 W39:AA39">
    <cfRule type="containsBlanks" priority="1535" stopIfTrue="1">
      <formula>LEN(TRIM(P39))=0</formula>
    </cfRule>
    <cfRule type="cellIs" dxfId="3365" priority="1709" stopIfTrue="1" operator="greaterThan">
      <formula>$N$39</formula>
    </cfRule>
    <cfRule type="cellIs" dxfId="3364" priority="1710" stopIfTrue="1" operator="lessThanOrEqual">
      <formula>$N$39</formula>
    </cfRule>
  </conditionalFormatting>
  <conditionalFormatting sqref="W40:AA40">
    <cfRule type="cellIs" dxfId="3363" priority="1707" stopIfTrue="1" operator="greaterThan">
      <formula>$M$40</formula>
    </cfRule>
    <cfRule type="cellIs" dxfId="3362" priority="1708" stopIfTrue="1" operator="lessThanOrEqual">
      <formula>$M$40</formula>
    </cfRule>
  </conditionalFormatting>
  <conditionalFormatting sqref="W41:AA41 Y42:AA42">
    <cfRule type="containsBlanks" priority="1533" stopIfTrue="1">
      <formula>LEN(TRIM(W41))=0</formula>
    </cfRule>
    <cfRule type="cellIs" dxfId="3361" priority="1699" stopIfTrue="1" operator="greaterThan">
      <formula>$M$41</formula>
    </cfRule>
    <cfRule type="cellIs" dxfId="3360" priority="1700" stopIfTrue="1" operator="lessThanOrEqual">
      <formula>$M$41</formula>
    </cfRule>
  </conditionalFormatting>
  <conditionalFormatting sqref="P45:Q45 V45:AA45">
    <cfRule type="containsBlanks" priority="1530" stopIfTrue="1">
      <formula>LEN(TRIM(P45))=0</formula>
    </cfRule>
    <cfRule type="cellIs" dxfId="3359" priority="1679" stopIfTrue="1" operator="greaterThanOrEqual">
      <formula>$N$45</formula>
    </cfRule>
    <cfRule type="cellIs" dxfId="3358" priority="1680" stopIfTrue="1" operator="lessThan">
      <formula>$N$45</formula>
    </cfRule>
  </conditionalFormatting>
  <conditionalFormatting sqref="P46:Q46 V46:AA46">
    <cfRule type="containsBlanks" priority="1529" stopIfTrue="1">
      <formula>LEN(TRIM(P46))=0</formula>
    </cfRule>
    <cfRule type="cellIs" dxfId="3357" priority="1703" stopIfTrue="1" operator="greaterThan">
      <formula>$N$46</formula>
    </cfRule>
    <cfRule type="cellIs" dxfId="3356" priority="1704" stopIfTrue="1" operator="lessThanOrEqual">
      <formula>$N$46</formula>
    </cfRule>
  </conditionalFormatting>
  <conditionalFormatting sqref="P47:Q47 V47:AA47">
    <cfRule type="containsBlanks" priority="1528" stopIfTrue="1">
      <formula>LEN(TRIM(P47))=0</formula>
    </cfRule>
    <cfRule type="cellIs" dxfId="3355" priority="1695" stopIfTrue="1" operator="greaterThanOrEqual">
      <formula>$N$47</formula>
    </cfRule>
    <cfRule type="cellIs" dxfId="3354" priority="1696" stopIfTrue="1" operator="lessThan">
      <formula>$N$47</formula>
    </cfRule>
  </conditionalFormatting>
  <conditionalFormatting sqref="X31:AA31">
    <cfRule type="containsBlanks" priority="1542" stopIfTrue="1">
      <formula>LEN(TRIM(X31))=0</formula>
    </cfRule>
    <cfRule type="cellIs" dxfId="3353" priority="1653" stopIfTrue="1" operator="greaterThanOrEqual">
      <formula>$M$31</formula>
    </cfRule>
    <cfRule type="cellIs" dxfId="3352" priority="1654" stopIfTrue="1" operator="lessThan">
      <formula>$M$31</formula>
    </cfRule>
  </conditionalFormatting>
  <conditionalFormatting sqref="X32:AA32">
    <cfRule type="containsBlanks" priority="1541" stopIfTrue="1">
      <formula>LEN(TRIM(X32))=0</formula>
    </cfRule>
    <cfRule type="cellIs" dxfId="3351" priority="1651" stopIfTrue="1" operator="greaterThanOrEqual">
      <formula>$M$32</formula>
    </cfRule>
    <cfRule type="cellIs" dxfId="3350" priority="1652" stopIfTrue="1" operator="lessThan">
      <formula>$M$32</formula>
    </cfRule>
  </conditionalFormatting>
  <conditionalFormatting sqref="W5:AA5">
    <cfRule type="containsBlanks" priority="1564" stopIfTrue="1">
      <formula>LEN(TRIM(W5))=0</formula>
    </cfRule>
    <cfRule type="cellIs" dxfId="3349" priority="1649" stopIfTrue="1" operator="lessThanOrEqual">
      <formula>$M$5</formula>
    </cfRule>
    <cfRule type="cellIs" dxfId="3348" priority="1650" stopIfTrue="1" operator="greaterThan">
      <formula>$M$5</formula>
    </cfRule>
  </conditionalFormatting>
  <conditionalFormatting sqref="W6:AA6">
    <cfRule type="containsBlanks" priority="1563" stopIfTrue="1">
      <formula>LEN(TRIM(W6))=0</formula>
    </cfRule>
    <cfRule type="cellIs" dxfId="3347" priority="1647" stopIfTrue="1" operator="lessThanOrEqual">
      <formula>$M$6</formula>
    </cfRule>
    <cfRule type="cellIs" dxfId="3346" priority="1648" stopIfTrue="1" operator="greaterThan">
      <formula>$M$6</formula>
    </cfRule>
  </conditionalFormatting>
  <conditionalFormatting sqref="W7:AA7">
    <cfRule type="containsBlanks" priority="1562" stopIfTrue="1">
      <formula>LEN(TRIM(W7))=0</formula>
    </cfRule>
    <cfRule type="cellIs" dxfId="3345" priority="1645" stopIfTrue="1" operator="lessThanOrEqual">
      <formula>$M$7</formula>
    </cfRule>
    <cfRule type="cellIs" dxfId="3344" priority="1646" stopIfTrue="1" operator="greaterThan">
      <formula>$M$7</formula>
    </cfRule>
  </conditionalFormatting>
  <conditionalFormatting sqref="W8:AA8">
    <cfRule type="containsBlanks" priority="1561" stopIfTrue="1">
      <formula>LEN(TRIM(W8))=0</formula>
    </cfRule>
    <cfRule type="cellIs" dxfId="3343" priority="1643" stopIfTrue="1" operator="lessThanOrEqual">
      <formula>$M$8</formula>
    </cfRule>
    <cfRule type="cellIs" dxfId="3342" priority="1644" stopIfTrue="1" operator="greaterThan">
      <formula>$M$8</formula>
    </cfRule>
  </conditionalFormatting>
  <conditionalFormatting sqref="W10:AA10">
    <cfRule type="containsBlanks" priority="1559" stopIfTrue="1">
      <formula>LEN(TRIM(W10))=0</formula>
    </cfRule>
    <cfRule type="cellIs" dxfId="3341" priority="1641" stopIfTrue="1" operator="lessThanOrEqual">
      <formula>$M$10</formula>
    </cfRule>
    <cfRule type="cellIs" dxfId="3340" priority="1642" stopIfTrue="1" operator="greaterThan">
      <formula>$M$10</formula>
    </cfRule>
  </conditionalFormatting>
  <conditionalFormatting sqref="W13:AA14">
    <cfRule type="containsBlanks" priority="1557" stopIfTrue="1">
      <formula>LEN(TRIM(W13))=0</formula>
    </cfRule>
    <cfRule type="cellIs" dxfId="3339" priority="1637" stopIfTrue="1" operator="lessThanOrEqual">
      <formula>$M$13</formula>
    </cfRule>
    <cfRule type="cellIs" dxfId="3338" priority="1638" stopIfTrue="1" operator="greaterThan">
      <formula>$M$13</formula>
    </cfRule>
  </conditionalFormatting>
  <conditionalFormatting sqref="W16:AA16">
    <cfRule type="containsBlanks" priority="1555" stopIfTrue="1">
      <formula>LEN(TRIM(W16))=0</formula>
    </cfRule>
    <cfRule type="cellIs" dxfId="3337" priority="1633" stopIfTrue="1" operator="lessThanOrEqual">
      <formula>$M$16</formula>
    </cfRule>
    <cfRule type="cellIs" dxfId="3336" priority="1634" stopIfTrue="1" operator="greaterThan">
      <formula>$M$16</formula>
    </cfRule>
  </conditionalFormatting>
  <conditionalFormatting sqref="W17:AA17">
    <cfRule type="containsBlanks" priority="1554" stopIfTrue="1">
      <formula>LEN(TRIM(W17))=0</formula>
    </cfRule>
    <cfRule type="cellIs" dxfId="3335" priority="1631" stopIfTrue="1" operator="greaterThanOrEqual">
      <formula>$M$17</formula>
    </cfRule>
    <cfRule type="cellIs" dxfId="3334" priority="1632" stopIfTrue="1" operator="lessThan">
      <formula>$M$17</formula>
    </cfRule>
  </conditionalFormatting>
  <conditionalFormatting sqref="P21 W21:AA21">
    <cfRule type="containsBlanks" priority="1551" stopIfTrue="1">
      <formula>LEN(TRIM(P21))=0</formula>
    </cfRule>
    <cfRule type="cellIs" dxfId="3333" priority="1629" stopIfTrue="1" operator="lessThanOrEqual">
      <formula>$N$21</formula>
    </cfRule>
    <cfRule type="cellIs" dxfId="3332" priority="1630" stopIfTrue="1" operator="greaterThan">
      <formula>$N$21</formula>
    </cfRule>
  </conditionalFormatting>
  <conditionalFormatting sqref="P22 W22:AA22">
    <cfRule type="containsBlanks" priority="1550" stopIfTrue="1">
      <formula>LEN(TRIM(P22))=0</formula>
    </cfRule>
    <cfRule type="cellIs" dxfId="3331" priority="1627" stopIfTrue="1" operator="lessThan">
      <formula>$N$22</formula>
    </cfRule>
    <cfRule type="cellIs" dxfId="3330" priority="1628" stopIfTrue="1" operator="greaterThanOrEqual">
      <formula>$N$22</formula>
    </cfRule>
  </conditionalFormatting>
  <conditionalFormatting sqref="P23 W23:AA23">
    <cfRule type="containsBlanks" priority="1549" stopIfTrue="1">
      <formula>LEN(TRIM(P23))=0</formula>
    </cfRule>
    <cfRule type="cellIs" dxfId="3329" priority="1625" stopIfTrue="1" operator="lessThanOrEqual">
      <formula>$N$23</formula>
    </cfRule>
    <cfRule type="cellIs" dxfId="3328" priority="1626" stopIfTrue="1" operator="greaterThan">
      <formula>$N$23</formula>
    </cfRule>
  </conditionalFormatting>
  <conditionalFormatting sqref="P24 W24:AA24">
    <cfRule type="containsBlanks" priority="1548" stopIfTrue="1">
      <formula>LEN(TRIM(P24))=0</formula>
    </cfRule>
    <cfRule type="cellIs" dxfId="3327" priority="1623" stopIfTrue="1" operator="lessThan">
      <formula>$N$24</formula>
    </cfRule>
    <cfRule type="cellIs" dxfId="3326" priority="1624" stopIfTrue="1" operator="greaterThanOrEqual">
      <formula>$N$24</formula>
    </cfRule>
  </conditionalFormatting>
  <conditionalFormatting sqref="W25:AA25">
    <cfRule type="containsBlanks" priority="1547" stopIfTrue="1">
      <formula>LEN(TRIM(W25))=0</formula>
    </cfRule>
    <cfRule type="cellIs" dxfId="3325" priority="1685" stopIfTrue="1" operator="greaterThanOrEqual">
      <formula>$M$25</formula>
    </cfRule>
    <cfRule type="cellIs" dxfId="3324" priority="1686" stopIfTrue="1" operator="lessThan">
      <formula>$M$25</formula>
    </cfRule>
  </conditionalFormatting>
  <conditionalFormatting sqref="P19 W19:AA19">
    <cfRule type="containsBlanks" priority="1553" stopIfTrue="1">
      <formula>LEN(TRIM(P19))=0</formula>
    </cfRule>
    <cfRule type="cellIs" dxfId="3323" priority="1621" stopIfTrue="1" operator="lessThanOrEqual">
      <formula>$N$19</formula>
    </cfRule>
    <cfRule type="cellIs" dxfId="3322" priority="1622" stopIfTrue="1" operator="greaterThan">
      <formula>$N$19</formula>
    </cfRule>
  </conditionalFormatting>
  <conditionalFormatting sqref="P20 W20:AA20">
    <cfRule type="containsBlanks" priority="1552" stopIfTrue="1">
      <formula>LEN(TRIM(P20))=0</formula>
    </cfRule>
    <cfRule type="cellIs" dxfId="3321" priority="1619" stopIfTrue="1" operator="lessThan">
      <formula>$N$20</formula>
    </cfRule>
    <cfRule type="cellIs" dxfId="3320" priority="1620" stopIfTrue="1" operator="greaterThanOrEqual">
      <formula>$N$20</formula>
    </cfRule>
  </conditionalFormatting>
  <conditionalFormatting sqref="Q34">
    <cfRule type="cellIs" dxfId="3319" priority="1617" stopIfTrue="1" operator="greaterThan">
      <formula>$M$34</formula>
    </cfRule>
    <cfRule type="cellIs" dxfId="3318" priority="1618" stopIfTrue="1" operator="lessThanOrEqual">
      <formula>$M$34</formula>
    </cfRule>
  </conditionalFormatting>
  <conditionalFormatting sqref="W53:AA53">
    <cfRule type="containsBlanks" priority="1527" stopIfTrue="1">
      <formula>LEN(TRIM(W53))=0</formula>
    </cfRule>
    <cfRule type="cellIs" dxfId="3317" priority="1601" stopIfTrue="1" operator="greaterThanOrEqual">
      <formula>$M$53</formula>
    </cfRule>
    <cfRule type="cellIs" dxfId="3316" priority="1602" stopIfTrue="1" operator="lessThan">
      <formula>$M$53</formula>
    </cfRule>
  </conditionalFormatting>
  <conditionalFormatting sqref="W54:AA54">
    <cfRule type="containsBlanks" priority="1526" stopIfTrue="1">
      <formula>LEN(TRIM(W54))=0</formula>
    </cfRule>
    <cfRule type="cellIs" dxfId="3315" priority="1597" stopIfTrue="1" operator="greaterThanOrEqual">
      <formula>$M$54</formula>
    </cfRule>
    <cfRule type="cellIs" dxfId="3314" priority="1598" stopIfTrue="1" operator="lessThan">
      <formula>$M$54</formula>
    </cfRule>
  </conditionalFormatting>
  <conditionalFormatting sqref="W55:AA55">
    <cfRule type="containsBlanks" priority="1525" stopIfTrue="1">
      <formula>LEN(TRIM(W55))=0</formula>
    </cfRule>
    <cfRule type="cellIs" dxfId="3313" priority="1591" stopIfTrue="1" operator="lessThan">
      <formula>$M$55</formula>
    </cfRule>
    <cfRule type="cellIs" dxfId="3312" priority="1592" stopIfTrue="1" operator="greaterThanOrEqual">
      <formula>$M$55</formula>
    </cfRule>
  </conditionalFormatting>
  <conditionalFormatting sqref="W50:AA50">
    <cfRule type="containsBlanks" priority="1524" stopIfTrue="1">
      <formula>LEN(TRIM(W50))=0</formula>
    </cfRule>
    <cfRule type="cellIs" dxfId="3311" priority="1599" stopIfTrue="1" operator="greaterThanOrEqual">
      <formula>$M$50</formula>
    </cfRule>
    <cfRule type="cellIs" dxfId="3310" priority="1600" stopIfTrue="1" operator="lessThan">
      <formula>$M$50</formula>
    </cfRule>
  </conditionalFormatting>
  <conditionalFormatting sqref="W43:AA43">
    <cfRule type="containsBlanks" priority="1531" stopIfTrue="1">
      <formula>LEN(TRIM(W43))=0</formula>
    </cfRule>
    <cfRule type="cellIs" dxfId="3309" priority="1589" stopIfTrue="1" operator="lessThan">
      <formula>$M$43</formula>
    </cfRule>
    <cfRule type="cellIs" dxfId="3308" priority="1590" stopIfTrue="1" operator="greaterThanOrEqual">
      <formula>$M$43</formula>
    </cfRule>
  </conditionalFormatting>
  <conditionalFormatting sqref="W52:AA52">
    <cfRule type="containsBlanks" priority="1523" stopIfTrue="1">
      <formula>LEN(TRIM(W52))=0</formula>
    </cfRule>
    <cfRule type="cellIs" dxfId="3307" priority="1595" stopIfTrue="1" operator="greaterThanOrEqual">
      <formula>$M$52</formula>
    </cfRule>
    <cfRule type="cellIs" dxfId="3306" priority="1596" stopIfTrue="1" operator="lessThan">
      <formula>$M$52</formula>
    </cfRule>
  </conditionalFormatting>
  <conditionalFormatting sqref="W49:AA49">
    <cfRule type="containsBlanks" priority="1521" stopIfTrue="1">
      <formula>LEN(TRIM(W49))=0</formula>
    </cfRule>
    <cfRule type="cellIs" dxfId="3305" priority="1587" stopIfTrue="1" operator="lessThan">
      <formula>$M$49</formula>
    </cfRule>
    <cfRule type="cellIs" dxfId="3304" priority="1588" stopIfTrue="1" operator="greaterThanOrEqual">
      <formula>$M$49</formula>
    </cfRule>
  </conditionalFormatting>
  <conditionalFormatting sqref="W9:AA9">
    <cfRule type="containsBlanks" priority="1560" stopIfTrue="1">
      <formula>LEN(TRIM(W9))=0</formula>
    </cfRule>
    <cfRule type="cellIs" dxfId="3303" priority="1585" stopIfTrue="1" operator="lessThan">
      <formula>$M$9</formula>
    </cfRule>
    <cfRule type="cellIs" dxfId="3302" priority="1586" stopIfTrue="1" operator="greaterThanOrEqual">
      <formula>$M$9</formula>
    </cfRule>
  </conditionalFormatting>
  <conditionalFormatting sqref="W15:AA15">
    <cfRule type="cellIs" dxfId="3301" priority="1577" stopIfTrue="1" operator="greaterThan">
      <formula>$M$15</formula>
    </cfRule>
    <cfRule type="cellIs" dxfId="3300" priority="1578" stopIfTrue="1" operator="lessThanOrEqual">
      <formula>$M$15</formula>
    </cfRule>
  </conditionalFormatting>
  <conditionalFormatting sqref="X28:AA28">
    <cfRule type="containsBlanks" priority="1545" stopIfTrue="1">
      <formula>LEN(TRIM(X28))=0</formula>
    </cfRule>
    <cfRule type="cellIs" dxfId="3299" priority="1581" stopIfTrue="1" operator="greaterThanOrEqual">
      <formula>$M$28</formula>
    </cfRule>
    <cfRule type="cellIs" dxfId="3298" priority="1582" stopIfTrue="1" operator="lessThan">
      <formula>$M$28</formula>
    </cfRule>
  </conditionalFormatting>
  <conditionalFormatting sqref="Q37 W37:AA37">
    <cfRule type="containsBlanks" priority="1537" stopIfTrue="1">
      <formula>LEN(TRIM(Q37))=0</formula>
    </cfRule>
    <cfRule type="cellIs" dxfId="3297" priority="1693" stopIfTrue="1" operator="greaterThanOrEqual">
      <formula>$N$37</formula>
    </cfRule>
    <cfRule type="cellIs" dxfId="3296" priority="1694" stopIfTrue="1" operator="lessThan">
      <formula>$N$37</formula>
    </cfRule>
  </conditionalFormatting>
  <conditionalFormatting sqref="W36:AA36">
    <cfRule type="containsBlanks" priority="1538" stopIfTrue="1">
      <formula>LEN(TRIM(W36))=0</formula>
    </cfRule>
    <cfRule type="cellIs" dxfId="3295" priority="1569" stopIfTrue="1" operator="lessThan">
      <formula>$M$36</formula>
    </cfRule>
    <cfRule type="cellIs" dxfId="3294" priority="1570" stopIfTrue="1" operator="greaterThanOrEqual">
      <formula>$M$36</formula>
    </cfRule>
  </conditionalFormatting>
  <conditionalFormatting sqref="Q38 W38:AA38">
    <cfRule type="containsBlanks" priority="1536" stopIfTrue="1">
      <formula>LEN(TRIM(Q38))=0</formula>
    </cfRule>
    <cfRule type="cellIs" dxfId="3293" priority="1635" stopIfTrue="1" operator="greaterThanOrEqual">
      <formula>$N$38</formula>
    </cfRule>
    <cfRule type="cellIs" dxfId="3292" priority="1636" stopIfTrue="1" operator="lessThan">
      <formula>$N$38</formula>
    </cfRule>
  </conditionalFormatting>
  <conditionalFormatting sqref="W42:X42">
    <cfRule type="containsBlanks" priority="1532" stopIfTrue="1">
      <formula>LEN(TRIM(W42))=0</formula>
    </cfRule>
    <cfRule type="cellIs" dxfId="3291" priority="1697" stopIfTrue="1" operator="greaterThan">
      <formula>$M$42</formula>
    </cfRule>
    <cfRule type="cellIs" dxfId="3290" priority="1698" stopIfTrue="1" operator="lessThanOrEqual">
      <formula>$M$42</formula>
    </cfRule>
  </conditionalFormatting>
  <conditionalFormatting sqref="Q40">
    <cfRule type="cellIs" dxfId="3289" priority="1565" stopIfTrue="1" operator="greaterThan">
      <formula>$M$40</formula>
    </cfRule>
    <cfRule type="cellIs" dxfId="3288" priority="1566" stopIfTrue="1" operator="lessThanOrEqual">
      <formula>$M$40</formula>
    </cfRule>
  </conditionalFormatting>
  <conditionalFormatting sqref="W11:AA11">
    <cfRule type="containsBlanks" priority="1558" stopIfTrue="1">
      <formula>LEN(TRIM(W11))=0</formula>
    </cfRule>
    <cfRule type="cellIs" dxfId="3287" priority="1665" stopIfTrue="1" operator="lessThanOrEqual">
      <formula>$M$11</formula>
    </cfRule>
    <cfRule type="cellIs" dxfId="3286" priority="1666" stopIfTrue="1" operator="greaterThan">
      <formula>$M$11</formula>
    </cfRule>
  </conditionalFormatting>
  <conditionalFormatting sqref="W15:AA15">
    <cfRule type="containsBlanks" priority="1556" stopIfTrue="1">
      <formula>LEN(TRIM(W15))=0</formula>
    </cfRule>
  </conditionalFormatting>
  <conditionalFormatting sqref="Q34 W34:AA34">
    <cfRule type="containsBlanks" priority="1540" stopIfTrue="1">
      <formula>LEN(TRIM(Q34))=0</formula>
    </cfRule>
  </conditionalFormatting>
  <conditionalFormatting sqref="W35:AA35">
    <cfRule type="containsBlanks" priority="1539" stopIfTrue="1">
      <formula>LEN(TRIM(W35))=0</formula>
    </cfRule>
  </conditionalFormatting>
  <conditionalFormatting sqref="Q40 W40:AA40">
    <cfRule type="containsBlanks" priority="1534" stopIfTrue="1">
      <formula>LEN(TRIM(Q40))=0</formula>
    </cfRule>
  </conditionalFormatting>
  <conditionalFormatting sqref="P25">
    <cfRule type="containsBlanks" priority="1513" stopIfTrue="1">
      <formula>LEN(TRIM(P25))=0</formula>
    </cfRule>
    <cfRule type="cellIs" dxfId="3285" priority="1514" stopIfTrue="1" operator="lessThanOrEqual">
      <formula>$N$25</formula>
    </cfRule>
    <cfRule type="cellIs" dxfId="3284" priority="1515" stopIfTrue="1" operator="greaterThan">
      <formula>$N$25</formula>
    </cfRule>
  </conditionalFormatting>
  <conditionalFormatting sqref="P32 V32">
    <cfRule type="containsBlanks" priority="1510" stopIfTrue="1">
      <formula>LEN(TRIM(P32))=0</formula>
    </cfRule>
    <cfRule type="cellIs" dxfId="3283" priority="1511" stopIfTrue="1" operator="greaterThanOrEqual">
      <formula>$N$32</formula>
    </cfRule>
    <cfRule type="cellIs" dxfId="3282" priority="1512" stopIfTrue="1" operator="lessThan">
      <formula>$N$32</formula>
    </cfRule>
  </conditionalFormatting>
  <conditionalFormatting sqref="P5">
    <cfRule type="containsBlanks" priority="1390" stopIfTrue="1">
      <formula>LEN(TRIM(P5))=0</formula>
    </cfRule>
    <cfRule type="cellIs" dxfId="3281" priority="1391" stopIfTrue="1" operator="lessThanOrEqual">
      <formula>$N5</formula>
    </cfRule>
    <cfRule type="cellIs" dxfId="3280" priority="1392" stopIfTrue="1" operator="greaterThan">
      <formula>$N5</formula>
    </cfRule>
  </conditionalFormatting>
  <conditionalFormatting sqref="P6">
    <cfRule type="containsBlanks" priority="1369" stopIfTrue="1">
      <formula>LEN(TRIM(P6))=0</formula>
    </cfRule>
    <cfRule type="cellIs" dxfId="3279" priority="1370" stopIfTrue="1" operator="lessThanOrEqual">
      <formula>$N6</formula>
    </cfRule>
    <cfRule type="cellIs" dxfId="3278" priority="1371" stopIfTrue="1" operator="greaterThan">
      <formula>$N6</formula>
    </cfRule>
  </conditionalFormatting>
  <conditionalFormatting sqref="P11">
    <cfRule type="containsBlanks" priority="1366" stopIfTrue="1">
      <formula>LEN(TRIM(P11))=0</formula>
    </cfRule>
    <cfRule type="cellIs" dxfId="3277" priority="1367" stopIfTrue="1" operator="lessThanOrEqual">
      <formula>$N$11</formula>
    </cfRule>
    <cfRule type="cellIs" dxfId="3276" priority="1368" stopIfTrue="1" operator="greaterThan">
      <formula>$N$11</formula>
    </cfRule>
  </conditionalFormatting>
  <conditionalFormatting sqref="P7">
    <cfRule type="containsBlanks" priority="1360" stopIfTrue="1">
      <formula>LEN(TRIM(P7))=0</formula>
    </cfRule>
    <cfRule type="cellIs" dxfId="3275" priority="1361" stopIfTrue="1" operator="lessThanOrEqual">
      <formula>$N7</formula>
    </cfRule>
    <cfRule type="cellIs" dxfId="3274" priority="1362" stopIfTrue="1" operator="greaterThan">
      <formula>$N7</formula>
    </cfRule>
  </conditionalFormatting>
  <conditionalFormatting sqref="P9">
    <cfRule type="containsBlanks" priority="1357" stopIfTrue="1">
      <formula>LEN(TRIM(P9))=0</formula>
    </cfRule>
    <cfRule type="cellIs" dxfId="3273" priority="1358" stopIfTrue="1" operator="greaterThanOrEqual">
      <formula>$A$9</formula>
    </cfRule>
    <cfRule type="cellIs" dxfId="3272" priority="1359" stopIfTrue="1" operator="lessThan">
      <formula>$A$9</formula>
    </cfRule>
  </conditionalFormatting>
  <conditionalFormatting sqref="P16">
    <cfRule type="cellIs" dxfId="3271" priority="1346" stopIfTrue="1" operator="lessThanOrEqual">
      <formula>$N$16</formula>
    </cfRule>
    <cfRule type="cellIs" dxfId="3270" priority="1347" stopIfTrue="1" operator="greaterThan">
      <formula>$N$16</formula>
    </cfRule>
  </conditionalFormatting>
  <conditionalFormatting sqref="P15">
    <cfRule type="cellIs" dxfId="3269" priority="1343" stopIfTrue="1" operator="lessThanOrEqual">
      <formula>$N$15</formula>
    </cfRule>
    <cfRule type="cellIs" dxfId="3268" priority="1344" stopIfTrue="1" operator="greaterThan">
      <formula>$N$15</formula>
    </cfRule>
  </conditionalFormatting>
  <conditionalFormatting sqref="P15">
    <cfRule type="containsBlanks" priority="1342" stopIfTrue="1">
      <formula>LEN(TRIM(P15))=0</formula>
    </cfRule>
  </conditionalFormatting>
  <conditionalFormatting sqref="P16">
    <cfRule type="containsBlanks" priority="1345" stopIfTrue="1">
      <formula>LEN(TRIM(P16))=0</formula>
    </cfRule>
  </conditionalFormatting>
  <conditionalFormatting sqref="P28">
    <cfRule type="containsBlanks" priority="1327" stopIfTrue="1">
      <formula>LEN(TRIM(P28))=0</formula>
    </cfRule>
    <cfRule type="cellIs" dxfId="3267" priority="1328" stopIfTrue="1" operator="greaterThanOrEqual">
      <formula>$N$28</formula>
    </cfRule>
    <cfRule type="cellIs" dxfId="3266" priority="1329" stopIfTrue="1" operator="lessThan">
      <formula>$N$28</formula>
    </cfRule>
  </conditionalFormatting>
  <conditionalFormatting sqref="P31">
    <cfRule type="containsBlanks" priority="1321" stopIfTrue="1">
      <formula>LEN(TRIM(P31))=0</formula>
    </cfRule>
    <cfRule type="cellIs" dxfId="3265" priority="1322" stopIfTrue="1" operator="greaterThanOrEqual">
      <formula>$N$31</formula>
    </cfRule>
    <cfRule type="cellIs" dxfId="3264" priority="1323" stopIfTrue="1" operator="lessThan">
      <formula>$N$31</formula>
    </cfRule>
  </conditionalFormatting>
  <conditionalFormatting sqref="P34">
    <cfRule type="cellIs" dxfId="3263" priority="1291" operator="greaterThan">
      <formula>$N$34</formula>
    </cfRule>
    <cfRule type="cellIs" dxfId="3262" priority="1292" operator="lessThanOrEqual">
      <formula>$N$34</formula>
    </cfRule>
  </conditionalFormatting>
  <conditionalFormatting sqref="P35">
    <cfRule type="cellIs" dxfId="3261" priority="1290" stopIfTrue="1" operator="lessThanOrEqual">
      <formula>$N$35</formula>
    </cfRule>
  </conditionalFormatting>
  <conditionalFormatting sqref="P35">
    <cfRule type="cellIs" dxfId="3260" priority="1289" stopIfTrue="1" operator="greaterThan">
      <formula>$N$35</formula>
    </cfRule>
  </conditionalFormatting>
  <conditionalFormatting sqref="P36">
    <cfRule type="cellIs" dxfId="3259" priority="1279" stopIfTrue="1" operator="greaterThanOrEqual">
      <formula>$N$36</formula>
    </cfRule>
  </conditionalFormatting>
  <conditionalFormatting sqref="P36">
    <cfRule type="cellIs" dxfId="3258" priority="1278" stopIfTrue="1" operator="lessThan">
      <formula>$N$36</formula>
    </cfRule>
  </conditionalFormatting>
  <conditionalFormatting sqref="Q36">
    <cfRule type="cellIs" dxfId="3257" priority="1277" stopIfTrue="1" operator="greaterThanOrEqual">
      <formula>$N$36</formula>
    </cfRule>
  </conditionalFormatting>
  <conditionalFormatting sqref="Q36">
    <cfRule type="cellIs" dxfId="3256" priority="1276" stopIfTrue="1" operator="lessThan">
      <formula>$N$36</formula>
    </cfRule>
  </conditionalFormatting>
  <conditionalFormatting sqref="P37">
    <cfRule type="containsBlanks" priority="1273" stopIfTrue="1">
      <formula>LEN(TRIM(P37))=0</formula>
    </cfRule>
    <cfRule type="cellIs" dxfId="3255" priority="1274" stopIfTrue="1" operator="greaterThanOrEqual">
      <formula>$N$37</formula>
    </cfRule>
    <cfRule type="cellIs" dxfId="3254" priority="1275" stopIfTrue="1" operator="lessThan">
      <formula>$N$37</formula>
    </cfRule>
  </conditionalFormatting>
  <conditionalFormatting sqref="P38">
    <cfRule type="cellIs" dxfId="3253" priority="1272" stopIfTrue="1" operator="greaterThanOrEqual">
      <formula>$N$38</formula>
    </cfRule>
  </conditionalFormatting>
  <conditionalFormatting sqref="P38">
    <cfRule type="cellIs" dxfId="3252" priority="1271" stopIfTrue="1" operator="lessThan">
      <formula>$N$38</formula>
    </cfRule>
  </conditionalFormatting>
  <conditionalFormatting sqref="P40">
    <cfRule type="containsBlanks" priority="1268" stopIfTrue="1">
      <formula>LEN(TRIM(P40))=0</formula>
    </cfRule>
    <cfRule type="cellIs" dxfId="3251" priority="1269" stopIfTrue="1" operator="lessThanOrEqual">
      <formula>$N$40</formula>
    </cfRule>
    <cfRule type="cellIs" dxfId="3250" priority="1270" stopIfTrue="1" operator="greaterThan">
      <formula>$N$40</formula>
    </cfRule>
  </conditionalFormatting>
  <conditionalFormatting sqref="P41:Q41">
    <cfRule type="containsBlanks" priority="1265" stopIfTrue="1">
      <formula>LEN(TRIM(P41))=0</formula>
    </cfRule>
    <cfRule type="cellIs" dxfId="3249" priority="1266" stopIfTrue="1" operator="lessThanOrEqual">
      <formula>$N$40</formula>
    </cfRule>
    <cfRule type="cellIs" dxfId="3248" priority="1267" stopIfTrue="1" operator="greaterThan">
      <formula>$N$40</formula>
    </cfRule>
  </conditionalFormatting>
  <conditionalFormatting sqref="P42">
    <cfRule type="containsBlanks" priority="1262" stopIfTrue="1">
      <formula>LEN(TRIM(P42))=0</formula>
    </cfRule>
    <cfRule type="cellIs" dxfId="3247" priority="1263" stopIfTrue="1" operator="lessThanOrEqual">
      <formula>$N$42</formula>
    </cfRule>
    <cfRule type="cellIs" dxfId="3246" priority="1264" stopIfTrue="1" operator="greaterThan">
      <formula>$N$42</formula>
    </cfRule>
  </conditionalFormatting>
  <conditionalFormatting sqref="Q42 T42 W42 Z42">
    <cfRule type="containsBlanks" priority="1256" stopIfTrue="1">
      <formula>LEN(TRIM(Q42))=0</formula>
    </cfRule>
    <cfRule type="cellIs" dxfId="3245" priority="1257" stopIfTrue="1" operator="lessThanOrEqual">
      <formula>$N$42</formula>
    </cfRule>
    <cfRule type="cellIs" dxfId="3244" priority="1258" stopIfTrue="1" operator="greaterThan">
      <formula>$N$42</formula>
    </cfRule>
  </conditionalFormatting>
  <conditionalFormatting sqref="O43:T43">
    <cfRule type="containsBlanks" priority="1253" stopIfTrue="1">
      <formula>LEN(TRIM(O43))=0</formula>
    </cfRule>
    <cfRule type="cellIs" dxfId="3243" priority="1254" stopIfTrue="1" operator="greaterThanOrEqual">
      <formula>$N$43</formula>
    </cfRule>
    <cfRule type="cellIs" dxfId="3242" priority="1255" stopIfTrue="1" operator="lessThan">
      <formula>$N$43</formula>
    </cfRule>
  </conditionalFormatting>
  <conditionalFormatting sqref="Q35">
    <cfRule type="cellIs" dxfId="3241" priority="1225" stopIfTrue="1" operator="lessThanOrEqual">
      <formula>$N$35</formula>
    </cfRule>
  </conditionalFormatting>
  <conditionalFormatting sqref="Q35">
    <cfRule type="cellIs" dxfId="3240" priority="1224" stopIfTrue="1" operator="greaterThan">
      <formula>$N$35</formula>
    </cfRule>
  </conditionalFormatting>
  <conditionalFormatting sqref="P8">
    <cfRule type="containsBlanks" priority="1363" stopIfTrue="1">
      <formula>LEN(TRIM(P8))=0</formula>
    </cfRule>
    <cfRule type="cellIs" dxfId="3239" priority="1364" stopIfTrue="1" operator="lessThanOrEqual">
      <formula>$N$8</formula>
    </cfRule>
    <cfRule type="cellIs" dxfId="3238" priority="1365" stopIfTrue="1" operator="greaterThan">
      <formula>$N$8</formula>
    </cfRule>
  </conditionalFormatting>
  <conditionalFormatting sqref="P10">
    <cfRule type="containsBlanks" priority="1221" stopIfTrue="1">
      <formula>LEN(TRIM(P10))=0</formula>
    </cfRule>
    <cfRule type="cellIs" dxfId="3237" priority="1222" stopIfTrue="1" operator="lessThanOrEqual">
      <formula>$N10</formula>
    </cfRule>
    <cfRule type="cellIs" dxfId="3236" priority="1223" stopIfTrue="1" operator="greaterThan">
      <formula>$N10</formula>
    </cfRule>
  </conditionalFormatting>
  <conditionalFormatting sqref="Q16">
    <cfRule type="cellIs" dxfId="3235" priority="1198" stopIfTrue="1" operator="lessThanOrEqual">
      <formula>$N$16</formula>
    </cfRule>
    <cfRule type="cellIs" dxfId="3234" priority="1199" stopIfTrue="1" operator="greaterThan">
      <formula>$N$16</formula>
    </cfRule>
  </conditionalFormatting>
  <conditionalFormatting sqref="Q15">
    <cfRule type="cellIs" dxfId="3233" priority="1195" stopIfTrue="1" operator="lessThanOrEqual">
      <formula>$N$15</formula>
    </cfRule>
    <cfRule type="cellIs" dxfId="3232" priority="1196" stopIfTrue="1" operator="greaterThan">
      <formula>$N$15</formula>
    </cfRule>
  </conditionalFormatting>
  <conditionalFormatting sqref="Q13">
    <cfRule type="cellIs" dxfId="3231" priority="1192" stopIfTrue="1" operator="lessThanOrEqual">
      <formula>$N$13</formula>
    </cfRule>
    <cfRule type="cellIs" dxfId="3230" priority="1193" stopIfTrue="1" operator="greaterThan">
      <formula>$N$13</formula>
    </cfRule>
  </conditionalFormatting>
  <conditionalFormatting sqref="Q13">
    <cfRule type="containsBlanks" priority="1191" stopIfTrue="1">
      <formula>LEN(TRIM(Q13))=0</formula>
    </cfRule>
  </conditionalFormatting>
  <conditionalFormatting sqref="Q15">
    <cfRule type="containsBlanks" priority="1194" stopIfTrue="1">
      <formula>LEN(TRIM(Q15))=0</formula>
    </cfRule>
  </conditionalFormatting>
  <conditionalFormatting sqref="Q16">
    <cfRule type="containsBlanks" priority="1197" stopIfTrue="1">
      <formula>LEN(TRIM(Q16))=0</formula>
    </cfRule>
  </conditionalFormatting>
  <conditionalFormatting sqref="P14">
    <cfRule type="containsBlanks" priority="1339" stopIfTrue="1">
      <formula>LEN(TRIM(P14))=0</formula>
    </cfRule>
    <cfRule type="cellIs" dxfId="3229" priority="1340" stopIfTrue="1" operator="lessThanOrEqual">
      <formula>$N$14</formula>
    </cfRule>
    <cfRule type="cellIs" dxfId="3228" priority="1341" stopIfTrue="1" operator="greaterThan">
      <formula>$N$14</formula>
    </cfRule>
  </conditionalFormatting>
  <conditionalFormatting sqref="Q14">
    <cfRule type="containsBlanks" priority="1188" stopIfTrue="1">
      <formula>LEN(TRIM(Q14))=0</formula>
    </cfRule>
    <cfRule type="cellIs" dxfId="3227" priority="1189" stopIfTrue="1" operator="lessThanOrEqual">
      <formula>$N$14</formula>
    </cfRule>
    <cfRule type="cellIs" dxfId="3226" priority="1190" stopIfTrue="1" operator="greaterThan">
      <formula>$N$14</formula>
    </cfRule>
  </conditionalFormatting>
  <conditionalFormatting sqref="P13">
    <cfRule type="cellIs" dxfId="3225" priority="1186" stopIfTrue="1" operator="lessThanOrEqual">
      <formula>$N$13</formula>
    </cfRule>
    <cfRule type="cellIs" dxfId="3224" priority="1187" stopIfTrue="1" operator="greaterThan">
      <formula>$N$13</formula>
    </cfRule>
  </conditionalFormatting>
  <conditionalFormatting sqref="P13">
    <cfRule type="containsBlanks" priority="1185" stopIfTrue="1">
      <formula>LEN(TRIM(P13))=0</formula>
    </cfRule>
  </conditionalFormatting>
  <conditionalFormatting sqref="O5">
    <cfRule type="containsBlanks" priority="1140" stopIfTrue="1">
      <formula>LEN(TRIM(O5))=0</formula>
    </cfRule>
    <cfRule type="cellIs" dxfId="3223" priority="1141" stopIfTrue="1" operator="lessThanOrEqual">
      <formula>$N5</formula>
    </cfRule>
    <cfRule type="cellIs" dxfId="3222" priority="1142" stopIfTrue="1" operator="greaterThan">
      <formula>$N5</formula>
    </cfRule>
  </conditionalFormatting>
  <conditionalFormatting sqref="O6">
    <cfRule type="containsBlanks" priority="1137" stopIfTrue="1">
      <formula>LEN(TRIM(O6))=0</formula>
    </cfRule>
    <cfRule type="cellIs" dxfId="3221" priority="1138" stopIfTrue="1" operator="lessThanOrEqual">
      <formula>$N6</formula>
    </cfRule>
    <cfRule type="cellIs" dxfId="3220" priority="1139" stopIfTrue="1" operator="greaterThan">
      <formula>$N6</formula>
    </cfRule>
  </conditionalFormatting>
  <conditionalFormatting sqref="O11">
    <cfRule type="containsBlanks" priority="1134" stopIfTrue="1">
      <formula>LEN(TRIM(O11))=0</formula>
    </cfRule>
    <cfRule type="cellIs" dxfId="3219" priority="1135" stopIfTrue="1" operator="lessThanOrEqual">
      <formula>$N$11</formula>
    </cfRule>
    <cfRule type="cellIs" dxfId="3218" priority="1136" stopIfTrue="1" operator="greaterThan">
      <formula>$N$11</formula>
    </cfRule>
  </conditionalFormatting>
  <conditionalFormatting sqref="O7">
    <cfRule type="containsBlanks" priority="1128" stopIfTrue="1">
      <formula>LEN(TRIM(O7))=0</formula>
    </cfRule>
    <cfRule type="cellIs" dxfId="3217" priority="1129" stopIfTrue="1" operator="lessThanOrEqual">
      <formula>$N7</formula>
    </cfRule>
    <cfRule type="cellIs" dxfId="3216" priority="1130" stopIfTrue="1" operator="greaterThan">
      <formula>$N7</formula>
    </cfRule>
  </conditionalFormatting>
  <conditionalFormatting sqref="O9">
    <cfRule type="containsBlanks" priority="1125" stopIfTrue="1">
      <formula>LEN(TRIM(O9))=0</formula>
    </cfRule>
    <cfRule type="cellIs" dxfId="3215" priority="1126" stopIfTrue="1" operator="greaterThanOrEqual">
      <formula>$N$9</formula>
    </cfRule>
    <cfRule type="cellIs" dxfId="3214" priority="1127" stopIfTrue="1" operator="lessThan">
      <formula>$N$9</formula>
    </cfRule>
  </conditionalFormatting>
  <conditionalFormatting sqref="O8">
    <cfRule type="containsBlanks" priority="1131" stopIfTrue="1">
      <formula>LEN(TRIM(O8))=0</formula>
    </cfRule>
    <cfRule type="cellIs" dxfId="3213" priority="1132" stopIfTrue="1" operator="lessThanOrEqual">
      <formula>$N$8</formula>
    </cfRule>
    <cfRule type="cellIs" dxfId="3212" priority="1133" stopIfTrue="1" operator="greaterThan">
      <formula>$N$8</formula>
    </cfRule>
  </conditionalFormatting>
  <conditionalFormatting sqref="O10">
    <cfRule type="containsBlanks" priority="1122" stopIfTrue="1">
      <formula>LEN(TRIM(O10))=0</formula>
    </cfRule>
    <cfRule type="cellIs" dxfId="3211" priority="1123" stopIfTrue="1" operator="lessThanOrEqual">
      <formula>$N10</formula>
    </cfRule>
    <cfRule type="cellIs" dxfId="3210" priority="1124" stopIfTrue="1" operator="greaterThan">
      <formula>$N10</formula>
    </cfRule>
  </conditionalFormatting>
  <conditionalFormatting sqref="O16 U16">
    <cfRule type="cellIs" dxfId="3209" priority="1120" stopIfTrue="1" operator="lessThanOrEqual">
      <formula>$N$16</formula>
    </cfRule>
    <cfRule type="cellIs" dxfId="3208" priority="1121" stopIfTrue="1" operator="greaterThan">
      <formula>$N$16</formula>
    </cfRule>
  </conditionalFormatting>
  <conditionalFormatting sqref="O15 U15">
    <cfRule type="cellIs" dxfId="3207" priority="1117" stopIfTrue="1" operator="lessThanOrEqual">
      <formula>$N$15</formula>
    </cfRule>
    <cfRule type="cellIs" dxfId="3206" priority="1118" stopIfTrue="1" operator="greaterThan">
      <formula>$N$15</formula>
    </cfRule>
  </conditionalFormatting>
  <conditionalFormatting sqref="O15 U15">
    <cfRule type="containsBlanks" priority="1116" stopIfTrue="1">
      <formula>LEN(TRIM(O15))=0</formula>
    </cfRule>
  </conditionalFormatting>
  <conditionalFormatting sqref="O16 U16">
    <cfRule type="containsBlanks" priority="1119" stopIfTrue="1">
      <formula>LEN(TRIM(O16))=0</formula>
    </cfRule>
  </conditionalFormatting>
  <conditionalFormatting sqref="O14 U14">
    <cfRule type="containsBlanks" priority="1113" stopIfTrue="1">
      <formula>LEN(TRIM(O14))=0</formula>
    </cfRule>
    <cfRule type="cellIs" dxfId="3205" priority="1114" stopIfTrue="1" operator="lessThanOrEqual">
      <formula>$N$14</formula>
    </cfRule>
    <cfRule type="cellIs" dxfId="3204" priority="1115" stopIfTrue="1" operator="greaterThan">
      <formula>$N$14</formula>
    </cfRule>
  </conditionalFormatting>
  <conditionalFormatting sqref="O13 U13">
    <cfRule type="cellIs" dxfId="3203" priority="1111" stopIfTrue="1" operator="lessThanOrEqual">
      <formula>$N$13</formula>
    </cfRule>
    <cfRule type="cellIs" dxfId="3202" priority="1112" stopIfTrue="1" operator="greaterThan">
      <formula>$N$13</formula>
    </cfRule>
  </conditionalFormatting>
  <conditionalFormatting sqref="O13 U13">
    <cfRule type="containsBlanks" priority="1110" stopIfTrue="1">
      <formula>LEN(TRIM(O13))=0</formula>
    </cfRule>
  </conditionalFormatting>
  <conditionalFormatting sqref="O21">
    <cfRule type="containsBlanks" priority="1095" stopIfTrue="1">
      <formula>LEN(TRIM(O21))=0</formula>
    </cfRule>
    <cfRule type="cellIs" dxfId="3201" priority="1108" stopIfTrue="1" operator="lessThanOrEqual">
      <formula>$N$21</formula>
    </cfRule>
    <cfRule type="cellIs" dxfId="3200" priority="1109" stopIfTrue="1" operator="greaterThan">
      <formula>$N$21</formula>
    </cfRule>
  </conditionalFormatting>
  <conditionalFormatting sqref="O22">
    <cfRule type="containsBlanks" priority="1094" stopIfTrue="1">
      <formula>LEN(TRIM(O22))=0</formula>
    </cfRule>
    <cfRule type="cellIs" dxfId="3199" priority="1106" stopIfTrue="1" operator="lessThan">
      <formula>$N$22</formula>
    </cfRule>
    <cfRule type="cellIs" dxfId="3198" priority="1107" stopIfTrue="1" operator="greaterThanOrEqual">
      <formula>$N$22</formula>
    </cfRule>
  </conditionalFormatting>
  <conditionalFormatting sqref="O23">
    <cfRule type="containsBlanks" priority="1093" stopIfTrue="1">
      <formula>LEN(TRIM(O23))=0</formula>
    </cfRule>
    <cfRule type="cellIs" dxfId="3197" priority="1104" stopIfTrue="1" operator="lessThanOrEqual">
      <formula>$N$23</formula>
    </cfRule>
    <cfRule type="cellIs" dxfId="3196" priority="1105" stopIfTrue="1" operator="greaterThan">
      <formula>$N$23</formula>
    </cfRule>
  </conditionalFormatting>
  <conditionalFormatting sqref="O24">
    <cfRule type="containsBlanks" priority="1092" stopIfTrue="1">
      <formula>LEN(TRIM(O24))=0</formula>
    </cfRule>
    <cfRule type="cellIs" dxfId="3195" priority="1102" stopIfTrue="1" operator="lessThan">
      <formula>$N$24</formula>
    </cfRule>
    <cfRule type="cellIs" dxfId="3194" priority="1103" stopIfTrue="1" operator="greaterThanOrEqual">
      <formula>$N$24</formula>
    </cfRule>
  </conditionalFormatting>
  <conditionalFormatting sqref="O19">
    <cfRule type="containsBlanks" priority="1097" stopIfTrue="1">
      <formula>LEN(TRIM(O19))=0</formula>
    </cfRule>
    <cfRule type="cellIs" dxfId="3193" priority="1100" stopIfTrue="1" operator="lessThanOrEqual">
      <formula>$N$19</formula>
    </cfRule>
    <cfRule type="cellIs" dxfId="3192" priority="1101" stopIfTrue="1" operator="greaterThan">
      <formula>$N$19</formula>
    </cfRule>
  </conditionalFormatting>
  <conditionalFormatting sqref="O20">
    <cfRule type="containsBlanks" priority="1096" stopIfTrue="1">
      <formula>LEN(TRIM(O20))=0</formula>
    </cfRule>
    <cfRule type="cellIs" dxfId="3191" priority="1098" stopIfTrue="1" operator="lessThan">
      <formula>$N$20</formula>
    </cfRule>
    <cfRule type="cellIs" dxfId="3190" priority="1099" stopIfTrue="1" operator="greaterThanOrEqual">
      <formula>$N$20</formula>
    </cfRule>
  </conditionalFormatting>
  <conditionalFormatting sqref="O25">
    <cfRule type="containsBlanks" priority="1089" stopIfTrue="1">
      <formula>LEN(TRIM(O25))=0</formula>
    </cfRule>
    <cfRule type="cellIs" dxfId="3189" priority="1090" stopIfTrue="1" operator="lessThanOrEqual">
      <formula>$N$25</formula>
    </cfRule>
    <cfRule type="cellIs" dxfId="3188" priority="1091" stopIfTrue="1" operator="greaterThan">
      <formula>$N$25</formula>
    </cfRule>
  </conditionalFormatting>
  <conditionalFormatting sqref="O27:O30">
    <cfRule type="containsBlanks" priority="1082" stopIfTrue="1">
      <formula>LEN(TRIM(O27))=0</formula>
    </cfRule>
    <cfRule type="cellIs" dxfId="3187" priority="1087" stopIfTrue="1" operator="greaterThanOrEqual">
      <formula>$N$27</formula>
    </cfRule>
    <cfRule type="cellIs" dxfId="3186" priority="1088" stopIfTrue="1" operator="lessThan">
      <formula>$N$27</formula>
    </cfRule>
  </conditionalFormatting>
  <conditionalFormatting sqref="O32">
    <cfRule type="containsBlanks" priority="1077" stopIfTrue="1">
      <formula>LEN(TRIM(O32))=0</formula>
    </cfRule>
    <cfRule type="cellIs" dxfId="3185" priority="1078" stopIfTrue="1" operator="greaterThanOrEqual">
      <formula>$N$32</formula>
    </cfRule>
    <cfRule type="cellIs" dxfId="3184" priority="1079" stopIfTrue="1" operator="lessThan">
      <formula>$N$32</formula>
    </cfRule>
  </conditionalFormatting>
  <conditionalFormatting sqref="O31">
    <cfRule type="containsBlanks" priority="1071" stopIfTrue="1">
      <formula>LEN(TRIM(O31))=0</formula>
    </cfRule>
    <cfRule type="cellIs" dxfId="3183" priority="1072" stopIfTrue="1" operator="greaterThanOrEqual">
      <formula>$N$31</formula>
    </cfRule>
    <cfRule type="cellIs" dxfId="3182" priority="1073" stopIfTrue="1" operator="lessThan">
      <formula>$N$31</formula>
    </cfRule>
  </conditionalFormatting>
  <conditionalFormatting sqref="O39">
    <cfRule type="containsBlanks" priority="1068" stopIfTrue="1">
      <formula>LEN(TRIM(O39))=0</formula>
    </cfRule>
    <cfRule type="cellIs" dxfId="3181" priority="1069" stopIfTrue="1" operator="greaterThan">
      <formula>$N$39</formula>
    </cfRule>
    <cfRule type="cellIs" dxfId="3180" priority="1070" stopIfTrue="1" operator="lessThanOrEqual">
      <formula>$N$39</formula>
    </cfRule>
  </conditionalFormatting>
  <conditionalFormatting sqref="O34">
    <cfRule type="cellIs" dxfId="3179" priority="1066" operator="greaterThan">
      <formula>$N$34</formula>
    </cfRule>
    <cfRule type="cellIs" dxfId="3178" priority="1067" operator="lessThanOrEqual">
      <formula>$N$34</formula>
    </cfRule>
  </conditionalFormatting>
  <conditionalFormatting sqref="O35">
    <cfRule type="cellIs" dxfId="3177" priority="1065" stopIfTrue="1" operator="lessThanOrEqual">
      <formula>$N$35</formula>
    </cfRule>
  </conditionalFormatting>
  <conditionalFormatting sqref="O35">
    <cfRule type="cellIs" dxfId="3176" priority="1064" stopIfTrue="1" operator="greaterThan">
      <formula>$N$35</formula>
    </cfRule>
  </conditionalFormatting>
  <conditionalFormatting sqref="O36">
    <cfRule type="cellIs" dxfId="3175" priority="1063" stopIfTrue="1" operator="greaterThanOrEqual">
      <formula>$N$36</formula>
    </cfRule>
  </conditionalFormatting>
  <conditionalFormatting sqref="O36">
    <cfRule type="cellIs" dxfId="3174" priority="1062" stopIfTrue="1" operator="lessThan">
      <formula>$N$36</formula>
    </cfRule>
  </conditionalFormatting>
  <conditionalFormatting sqref="O37">
    <cfRule type="containsBlanks" priority="1059" stopIfTrue="1">
      <formula>LEN(TRIM(O37))=0</formula>
    </cfRule>
    <cfRule type="cellIs" dxfId="3173" priority="1060" stopIfTrue="1" operator="greaterThanOrEqual">
      <formula>$N$37</formula>
    </cfRule>
    <cfRule type="cellIs" dxfId="3172" priority="1061" stopIfTrue="1" operator="lessThan">
      <formula>$N$37</formula>
    </cfRule>
  </conditionalFormatting>
  <conditionalFormatting sqref="O38">
    <cfRule type="cellIs" dxfId="3171" priority="1058" stopIfTrue="1" operator="greaterThanOrEqual">
      <formula>$N$38</formula>
    </cfRule>
  </conditionalFormatting>
  <conditionalFormatting sqref="O38">
    <cfRule type="cellIs" dxfId="3170" priority="1057" stopIfTrue="1" operator="lessThan">
      <formula>$N$38</formula>
    </cfRule>
  </conditionalFormatting>
  <conditionalFormatting sqref="O40">
    <cfRule type="containsBlanks" priority="1054" stopIfTrue="1">
      <formula>LEN(TRIM(O40))=0</formula>
    </cfRule>
    <cfRule type="cellIs" dxfId="3169" priority="1055" stopIfTrue="1" operator="lessThanOrEqual">
      <formula>$N$40</formula>
    </cfRule>
    <cfRule type="cellIs" dxfId="3168" priority="1056" stopIfTrue="1" operator="greaterThan">
      <formula>$N$40</formula>
    </cfRule>
  </conditionalFormatting>
  <conditionalFormatting sqref="O41">
    <cfRule type="containsBlanks" priority="1051" stopIfTrue="1">
      <formula>LEN(TRIM(O41))=0</formula>
    </cfRule>
    <cfRule type="cellIs" dxfId="3167" priority="1052" stopIfTrue="1" operator="lessThanOrEqual">
      <formula>$N$40</formula>
    </cfRule>
    <cfRule type="cellIs" dxfId="3166" priority="1053" stopIfTrue="1" operator="greaterThan">
      <formula>$N$40</formula>
    </cfRule>
  </conditionalFormatting>
  <conditionalFormatting sqref="O42">
    <cfRule type="containsBlanks" priority="1048" stopIfTrue="1">
      <formula>LEN(TRIM(O42))=0</formula>
    </cfRule>
    <cfRule type="cellIs" dxfId="3165" priority="1049" stopIfTrue="1" operator="lessThanOrEqual">
      <formula>$N$42</formula>
    </cfRule>
    <cfRule type="cellIs" dxfId="3164" priority="1050" stopIfTrue="1" operator="greaterThan">
      <formula>$N$42</formula>
    </cfRule>
  </conditionalFormatting>
  <conditionalFormatting sqref="R16">
    <cfRule type="cellIs" dxfId="3163" priority="1019" stopIfTrue="1" operator="lessThanOrEqual">
      <formula>$N$16</formula>
    </cfRule>
    <cfRule type="cellIs" dxfId="3162" priority="1020" stopIfTrue="1" operator="greaterThan">
      <formula>$N$16</formula>
    </cfRule>
  </conditionalFormatting>
  <conditionalFormatting sqref="R15">
    <cfRule type="cellIs" dxfId="3161" priority="1016" stopIfTrue="1" operator="lessThanOrEqual">
      <formula>$N$15</formula>
    </cfRule>
    <cfRule type="cellIs" dxfId="3160" priority="1017" stopIfTrue="1" operator="greaterThan">
      <formula>$N$15</formula>
    </cfRule>
  </conditionalFormatting>
  <conditionalFormatting sqref="R13">
    <cfRule type="cellIs" dxfId="3159" priority="1013" stopIfTrue="1" operator="lessThanOrEqual">
      <formula>$N$13</formula>
    </cfRule>
    <cfRule type="cellIs" dxfId="3158" priority="1014" stopIfTrue="1" operator="greaterThan">
      <formula>$N$13</formula>
    </cfRule>
  </conditionalFormatting>
  <conditionalFormatting sqref="R13">
    <cfRule type="containsBlanks" priority="1012" stopIfTrue="1">
      <formula>LEN(TRIM(R13))=0</formula>
    </cfRule>
  </conditionalFormatting>
  <conditionalFormatting sqref="R15">
    <cfRule type="containsBlanks" priority="1015" stopIfTrue="1">
      <formula>LEN(TRIM(R15))=0</formula>
    </cfRule>
  </conditionalFormatting>
  <conditionalFormatting sqref="R16">
    <cfRule type="containsBlanks" priority="1018" stopIfTrue="1">
      <formula>LEN(TRIM(R16))=0</formula>
    </cfRule>
  </conditionalFormatting>
  <conditionalFormatting sqref="R14">
    <cfRule type="containsBlanks" priority="1009" stopIfTrue="1">
      <formula>LEN(TRIM(R14))=0</formula>
    </cfRule>
    <cfRule type="cellIs" dxfId="3157" priority="1010" stopIfTrue="1" operator="lessThanOrEqual">
      <formula>$N$14</formula>
    </cfRule>
    <cfRule type="cellIs" dxfId="3156" priority="1011" stopIfTrue="1" operator="greaterThan">
      <formula>$N$14</formula>
    </cfRule>
  </conditionalFormatting>
  <conditionalFormatting sqref="R45">
    <cfRule type="containsBlanks" priority="963" stopIfTrue="1">
      <formula>LEN(TRIM(R45))=0</formula>
    </cfRule>
    <cfRule type="cellIs" dxfId="3155" priority="964" stopIfTrue="1" operator="greaterThanOrEqual">
      <formula>$N$45</formula>
    </cfRule>
    <cfRule type="cellIs" dxfId="3154" priority="965" stopIfTrue="1" operator="lessThan">
      <formula>$N$45</formula>
    </cfRule>
  </conditionalFormatting>
  <conditionalFormatting sqref="R46">
    <cfRule type="containsBlanks" priority="962" stopIfTrue="1">
      <formula>LEN(TRIM(R46))=0</formula>
    </cfRule>
    <cfRule type="cellIs" dxfId="3153" priority="968" stopIfTrue="1" operator="greaterThan">
      <formula>$N$46</formula>
    </cfRule>
    <cfRule type="cellIs" dxfId="3152" priority="969" stopIfTrue="1" operator="lessThanOrEqual">
      <formula>$N$46</formula>
    </cfRule>
  </conditionalFormatting>
  <conditionalFormatting sqref="R47">
    <cfRule type="containsBlanks" priority="961" stopIfTrue="1">
      <formula>LEN(TRIM(R47))=0</formula>
    </cfRule>
    <cfRule type="cellIs" dxfId="3151" priority="966" stopIfTrue="1" operator="greaterThanOrEqual">
      <formula>$N$47</formula>
    </cfRule>
    <cfRule type="cellIs" dxfId="3150" priority="967" stopIfTrue="1" operator="lessThan">
      <formula>$N$47</formula>
    </cfRule>
  </conditionalFormatting>
  <conditionalFormatting sqref="R34">
    <cfRule type="cellIs" dxfId="3149" priority="912" operator="greaterThan">
      <formula>$M$34</formula>
    </cfRule>
    <cfRule type="cellIs" dxfId="3148" priority="913" operator="lessThanOrEqual">
      <formula>$M$34</formula>
    </cfRule>
  </conditionalFormatting>
  <conditionalFormatting sqref="R39">
    <cfRule type="containsBlanks" priority="900" stopIfTrue="1">
      <formula>LEN(TRIM(R39))=0</formula>
    </cfRule>
    <cfRule type="cellIs" dxfId="3147" priority="914" stopIfTrue="1" operator="greaterThan">
      <formula>$N$39</formula>
    </cfRule>
    <cfRule type="cellIs" dxfId="3146" priority="915" stopIfTrue="1" operator="lessThanOrEqual">
      <formula>$N$39</formula>
    </cfRule>
  </conditionalFormatting>
  <conditionalFormatting sqref="R34">
    <cfRule type="cellIs" dxfId="3145" priority="906" stopIfTrue="1" operator="greaterThan">
      <formula>$M$34</formula>
    </cfRule>
    <cfRule type="cellIs" dxfId="3144" priority="907" stopIfTrue="1" operator="lessThanOrEqual">
      <formula>$M$34</formula>
    </cfRule>
  </conditionalFormatting>
  <conditionalFormatting sqref="R37">
    <cfRule type="containsBlanks" priority="902" stopIfTrue="1">
      <formula>LEN(TRIM(R37))=0</formula>
    </cfRule>
    <cfRule type="cellIs" dxfId="3143" priority="910" stopIfTrue="1" operator="greaterThanOrEqual">
      <formula>$N$37</formula>
    </cfRule>
    <cfRule type="cellIs" dxfId="3142" priority="911" stopIfTrue="1" operator="lessThan">
      <formula>$N$37</formula>
    </cfRule>
  </conditionalFormatting>
  <conditionalFormatting sqref="R38">
    <cfRule type="containsBlanks" priority="901" stopIfTrue="1">
      <formula>LEN(TRIM(R38))=0</formula>
    </cfRule>
    <cfRule type="cellIs" dxfId="3141" priority="908" stopIfTrue="1" operator="greaterThanOrEqual">
      <formula>$N$38</formula>
    </cfRule>
    <cfRule type="cellIs" dxfId="3140" priority="909" stopIfTrue="1" operator="lessThan">
      <formula>$N$38</formula>
    </cfRule>
  </conditionalFormatting>
  <conditionalFormatting sqref="R40">
    <cfRule type="cellIs" dxfId="3139" priority="904" stopIfTrue="1" operator="greaterThan">
      <formula>$M$40</formula>
    </cfRule>
    <cfRule type="cellIs" dxfId="3138" priority="905" stopIfTrue="1" operator="lessThanOrEqual">
      <formula>$M$40</formula>
    </cfRule>
  </conditionalFormatting>
  <conditionalFormatting sqref="R34">
    <cfRule type="containsBlanks" priority="903" stopIfTrue="1">
      <formula>LEN(TRIM(R34))=0</formula>
    </cfRule>
  </conditionalFormatting>
  <conditionalFormatting sqref="R40">
    <cfRule type="containsBlanks" priority="899" stopIfTrue="1">
      <formula>LEN(TRIM(R40))=0</formula>
    </cfRule>
  </conditionalFormatting>
  <conditionalFormatting sqref="R36">
    <cfRule type="cellIs" dxfId="3137" priority="898" stopIfTrue="1" operator="greaterThanOrEqual">
      <formula>$N$36</formula>
    </cfRule>
  </conditionalFormatting>
  <conditionalFormatting sqref="R36">
    <cfRule type="cellIs" dxfId="3136" priority="897" stopIfTrue="1" operator="lessThan">
      <formula>$N$36</formula>
    </cfRule>
  </conditionalFormatting>
  <conditionalFormatting sqref="R41">
    <cfRule type="containsBlanks" priority="894" stopIfTrue="1">
      <formula>LEN(TRIM(R41))=0</formula>
    </cfRule>
    <cfRule type="cellIs" dxfId="3135" priority="895" stopIfTrue="1" operator="lessThanOrEqual">
      <formula>$N$40</formula>
    </cfRule>
    <cfRule type="cellIs" dxfId="3134" priority="896" stopIfTrue="1" operator="greaterThan">
      <formula>$N$40</formula>
    </cfRule>
  </conditionalFormatting>
  <conditionalFormatting sqref="R42">
    <cfRule type="containsBlanks" priority="891" stopIfTrue="1">
      <formula>LEN(TRIM(R42))=0</formula>
    </cfRule>
    <cfRule type="cellIs" dxfId="3133" priority="892" stopIfTrue="1" operator="lessThanOrEqual">
      <formula>$N$42</formula>
    </cfRule>
    <cfRule type="cellIs" dxfId="3132" priority="893" stopIfTrue="1" operator="greaterThan">
      <formula>$N$42</formula>
    </cfRule>
  </conditionalFormatting>
  <conditionalFormatting sqref="R35">
    <cfRule type="cellIs" dxfId="3131" priority="887" stopIfTrue="1" operator="lessThanOrEqual">
      <formula>$N$35</formula>
    </cfRule>
  </conditionalFormatting>
  <conditionalFormatting sqref="R35">
    <cfRule type="cellIs" dxfId="3130" priority="886" stopIfTrue="1" operator="greaterThan">
      <formula>$N$35</formula>
    </cfRule>
  </conditionalFormatting>
  <conditionalFormatting sqref="Q21">
    <cfRule type="containsBlanks" priority="859" stopIfTrue="1">
      <formula>LEN(TRIM(Q21))=0</formula>
    </cfRule>
    <cfRule type="cellIs" dxfId="3129" priority="872" stopIfTrue="1" operator="lessThanOrEqual">
      <formula>$N$21</formula>
    </cfRule>
    <cfRule type="cellIs" dxfId="3128" priority="873" stopIfTrue="1" operator="greaterThan">
      <formula>$N$21</formula>
    </cfRule>
  </conditionalFormatting>
  <conditionalFormatting sqref="Q22">
    <cfRule type="containsBlanks" priority="858" stopIfTrue="1">
      <formula>LEN(TRIM(Q22))=0</formula>
    </cfRule>
    <cfRule type="cellIs" dxfId="3127" priority="870" stopIfTrue="1" operator="lessThan">
      <formula>$N$22</formula>
    </cfRule>
    <cfRule type="cellIs" dxfId="3126" priority="871" stopIfTrue="1" operator="greaterThanOrEqual">
      <formula>$N$22</formula>
    </cfRule>
  </conditionalFormatting>
  <conditionalFormatting sqref="Q23">
    <cfRule type="containsBlanks" priority="857" stopIfTrue="1">
      <formula>LEN(TRIM(Q23))=0</formula>
    </cfRule>
    <cfRule type="cellIs" dxfId="3125" priority="868" stopIfTrue="1" operator="lessThanOrEqual">
      <formula>$N$23</formula>
    </cfRule>
    <cfRule type="cellIs" dxfId="3124" priority="869" stopIfTrue="1" operator="greaterThan">
      <formula>$N$23</formula>
    </cfRule>
  </conditionalFormatting>
  <conditionalFormatting sqref="Q24">
    <cfRule type="containsBlanks" priority="856" stopIfTrue="1">
      <formula>LEN(TRIM(Q24))=0</formula>
    </cfRule>
    <cfRule type="cellIs" dxfId="3123" priority="866" stopIfTrue="1" operator="lessThan">
      <formula>$N$24</formula>
    </cfRule>
    <cfRule type="cellIs" dxfId="3122" priority="867" stopIfTrue="1" operator="greaterThanOrEqual">
      <formula>$N$24</formula>
    </cfRule>
  </conditionalFormatting>
  <conditionalFormatting sqref="Q19">
    <cfRule type="containsBlanks" priority="861" stopIfTrue="1">
      <formula>LEN(TRIM(Q19))=0</formula>
    </cfRule>
    <cfRule type="cellIs" dxfId="3121" priority="864" stopIfTrue="1" operator="lessThanOrEqual">
      <formula>$N$19</formula>
    </cfRule>
    <cfRule type="cellIs" dxfId="3120" priority="865" stopIfTrue="1" operator="greaterThan">
      <formula>$N$19</formula>
    </cfRule>
  </conditionalFormatting>
  <conditionalFormatting sqref="Q20">
    <cfRule type="containsBlanks" priority="860" stopIfTrue="1">
      <formula>LEN(TRIM(Q20))=0</formula>
    </cfRule>
    <cfRule type="cellIs" dxfId="3119" priority="862" stopIfTrue="1" operator="lessThan">
      <formula>$N$20</formula>
    </cfRule>
    <cfRule type="cellIs" dxfId="3118" priority="863" stopIfTrue="1" operator="greaterThanOrEqual">
      <formula>$N$20</formula>
    </cfRule>
  </conditionalFormatting>
  <conditionalFormatting sqref="Q25">
    <cfRule type="containsBlanks" priority="853" stopIfTrue="1">
      <formula>LEN(TRIM(Q25))=0</formula>
    </cfRule>
    <cfRule type="cellIs" dxfId="3117" priority="854" stopIfTrue="1" operator="lessThanOrEqual">
      <formula>$N$25</formula>
    </cfRule>
    <cfRule type="cellIs" dxfId="3116" priority="855" stopIfTrue="1" operator="greaterThan">
      <formula>$N$25</formula>
    </cfRule>
  </conditionalFormatting>
  <conditionalFormatting sqref="R21">
    <cfRule type="containsBlanks" priority="838" stopIfTrue="1">
      <formula>LEN(TRIM(R21))=0</formula>
    </cfRule>
    <cfRule type="cellIs" dxfId="3115" priority="851" stopIfTrue="1" operator="lessThanOrEqual">
      <formula>$N$21</formula>
    </cfRule>
    <cfRule type="cellIs" dxfId="3114" priority="852" stopIfTrue="1" operator="greaterThan">
      <formula>$N$21</formula>
    </cfRule>
  </conditionalFormatting>
  <conditionalFormatting sqref="R22">
    <cfRule type="containsBlanks" priority="837" stopIfTrue="1">
      <formula>LEN(TRIM(R22))=0</formula>
    </cfRule>
    <cfRule type="cellIs" dxfId="3113" priority="849" stopIfTrue="1" operator="lessThan">
      <formula>$N$22</formula>
    </cfRule>
    <cfRule type="cellIs" dxfId="3112" priority="850" stopIfTrue="1" operator="greaterThanOrEqual">
      <formula>$N$22</formula>
    </cfRule>
  </conditionalFormatting>
  <conditionalFormatting sqref="R23">
    <cfRule type="containsBlanks" priority="836" stopIfTrue="1">
      <formula>LEN(TRIM(R23))=0</formula>
    </cfRule>
    <cfRule type="cellIs" dxfId="3111" priority="847" stopIfTrue="1" operator="lessThanOrEqual">
      <formula>$N$23</formula>
    </cfRule>
    <cfRule type="cellIs" dxfId="3110" priority="848" stopIfTrue="1" operator="greaterThan">
      <formula>$N$23</formula>
    </cfRule>
  </conditionalFormatting>
  <conditionalFormatting sqref="R24">
    <cfRule type="containsBlanks" priority="835" stopIfTrue="1">
      <formula>LEN(TRIM(R24))=0</formula>
    </cfRule>
    <cfRule type="cellIs" dxfId="3109" priority="845" stopIfTrue="1" operator="lessThan">
      <formula>$N$24</formula>
    </cfRule>
    <cfRule type="cellIs" dxfId="3108" priority="846" stopIfTrue="1" operator="greaterThanOrEqual">
      <formula>$N$24</formula>
    </cfRule>
  </conditionalFormatting>
  <conditionalFormatting sqref="R19">
    <cfRule type="containsBlanks" priority="840" stopIfTrue="1">
      <formula>LEN(TRIM(R19))=0</formula>
    </cfRule>
    <cfRule type="cellIs" dxfId="3107" priority="843" stopIfTrue="1" operator="lessThanOrEqual">
      <formula>$N$19</formula>
    </cfRule>
    <cfRule type="cellIs" dxfId="3106" priority="844" stopIfTrue="1" operator="greaterThan">
      <formula>$N$19</formula>
    </cfRule>
  </conditionalFormatting>
  <conditionalFormatting sqref="R20">
    <cfRule type="containsBlanks" priority="839" stopIfTrue="1">
      <formula>LEN(TRIM(R20))=0</formula>
    </cfRule>
    <cfRule type="cellIs" dxfId="3105" priority="841" stopIfTrue="1" operator="lessThan">
      <formula>$N$20</formula>
    </cfRule>
    <cfRule type="cellIs" dxfId="3104" priority="842" stopIfTrue="1" operator="greaterThanOrEqual">
      <formula>$N$20</formula>
    </cfRule>
  </conditionalFormatting>
  <conditionalFormatting sqref="R25">
    <cfRule type="containsBlanks" priority="832" stopIfTrue="1">
      <formula>LEN(TRIM(R25))=0</formula>
    </cfRule>
    <cfRule type="cellIs" dxfId="3103" priority="833" stopIfTrue="1" operator="lessThanOrEqual">
      <formula>$N$25</formula>
    </cfRule>
    <cfRule type="cellIs" dxfId="3102" priority="834" stopIfTrue="1" operator="greaterThan">
      <formula>$N$25</formula>
    </cfRule>
  </conditionalFormatting>
  <conditionalFormatting sqref="S21">
    <cfRule type="containsBlanks" priority="817" stopIfTrue="1">
      <formula>LEN(TRIM(S21))=0</formula>
    </cfRule>
    <cfRule type="cellIs" dxfId="3101" priority="830" stopIfTrue="1" operator="lessThanOrEqual">
      <formula>$N$21</formula>
    </cfRule>
    <cfRule type="cellIs" dxfId="3100" priority="831" stopIfTrue="1" operator="greaterThan">
      <formula>$N$21</formula>
    </cfRule>
  </conditionalFormatting>
  <conditionalFormatting sqref="S22">
    <cfRule type="containsBlanks" priority="816" stopIfTrue="1">
      <formula>LEN(TRIM(S22))=0</formula>
    </cfRule>
    <cfRule type="cellIs" dxfId="3099" priority="828" stopIfTrue="1" operator="lessThan">
      <formula>$N$22</formula>
    </cfRule>
    <cfRule type="cellIs" dxfId="3098" priority="829" stopIfTrue="1" operator="greaterThanOrEqual">
      <formula>$N$22</formula>
    </cfRule>
  </conditionalFormatting>
  <conditionalFormatting sqref="S23">
    <cfRule type="containsBlanks" priority="815" stopIfTrue="1">
      <formula>LEN(TRIM(S23))=0</formula>
    </cfRule>
    <cfRule type="cellIs" dxfId="3097" priority="826" stopIfTrue="1" operator="lessThanOrEqual">
      <formula>$N$23</formula>
    </cfRule>
    <cfRule type="cellIs" dxfId="3096" priority="827" stopIfTrue="1" operator="greaterThan">
      <formula>$N$23</formula>
    </cfRule>
  </conditionalFormatting>
  <conditionalFormatting sqref="S24">
    <cfRule type="containsBlanks" priority="814" stopIfTrue="1">
      <formula>LEN(TRIM(S24))=0</formula>
    </cfRule>
    <cfRule type="cellIs" dxfId="3095" priority="824" stopIfTrue="1" operator="lessThan">
      <formula>$N$24</formula>
    </cfRule>
    <cfRule type="cellIs" dxfId="3094" priority="825" stopIfTrue="1" operator="greaterThanOrEqual">
      <formula>$N$24</formula>
    </cfRule>
  </conditionalFormatting>
  <conditionalFormatting sqref="S19">
    <cfRule type="containsBlanks" priority="819" stopIfTrue="1">
      <formula>LEN(TRIM(S19))=0</formula>
    </cfRule>
    <cfRule type="cellIs" dxfId="3093" priority="822" stopIfTrue="1" operator="lessThanOrEqual">
      <formula>$N$19</formula>
    </cfRule>
    <cfRule type="cellIs" dxfId="3092" priority="823" stopIfTrue="1" operator="greaterThan">
      <formula>$N$19</formula>
    </cfRule>
  </conditionalFormatting>
  <conditionalFormatting sqref="S20">
    <cfRule type="containsBlanks" priority="818" stopIfTrue="1">
      <formula>LEN(TRIM(S20))=0</formula>
    </cfRule>
    <cfRule type="cellIs" dxfId="3091" priority="820" stopIfTrue="1" operator="lessThan">
      <formula>$N$20</formula>
    </cfRule>
    <cfRule type="cellIs" dxfId="3090" priority="821" stopIfTrue="1" operator="greaterThanOrEqual">
      <formula>$N$20</formula>
    </cfRule>
  </conditionalFormatting>
  <conditionalFormatting sqref="S25">
    <cfRule type="containsBlanks" priority="811" stopIfTrue="1">
      <formula>LEN(TRIM(S25))=0</formula>
    </cfRule>
    <cfRule type="cellIs" dxfId="3089" priority="812" stopIfTrue="1" operator="lessThanOrEqual">
      <formula>$N$25</formula>
    </cfRule>
    <cfRule type="cellIs" dxfId="3088" priority="813" stopIfTrue="1" operator="greaterThan">
      <formula>$N$25</formula>
    </cfRule>
  </conditionalFormatting>
  <conditionalFormatting sqref="Q5">
    <cfRule type="containsBlanks" priority="808" stopIfTrue="1">
      <formula>LEN(TRIM(Q5))=0</formula>
    </cfRule>
    <cfRule type="cellIs" dxfId="3087" priority="809" stopIfTrue="1" operator="lessThanOrEqual">
      <formula>$N5</formula>
    </cfRule>
    <cfRule type="cellIs" dxfId="3086" priority="810" stopIfTrue="1" operator="greaterThan">
      <formula>$N5</formula>
    </cfRule>
  </conditionalFormatting>
  <conditionalFormatting sqref="Q6">
    <cfRule type="containsBlanks" priority="805" stopIfTrue="1">
      <formula>LEN(TRIM(Q6))=0</formula>
    </cfRule>
    <cfRule type="cellIs" dxfId="3085" priority="806" stopIfTrue="1" operator="lessThanOrEqual">
      <formula>$N6</formula>
    </cfRule>
    <cfRule type="cellIs" dxfId="3084" priority="807" stopIfTrue="1" operator="greaterThan">
      <formula>$N6</formula>
    </cfRule>
  </conditionalFormatting>
  <conditionalFormatting sqref="Q11">
    <cfRule type="containsBlanks" priority="802" stopIfTrue="1">
      <formula>LEN(TRIM(Q11))=0</formula>
    </cfRule>
    <cfRule type="cellIs" dxfId="3083" priority="803" stopIfTrue="1" operator="lessThanOrEqual">
      <formula>$N$11</formula>
    </cfRule>
    <cfRule type="cellIs" dxfId="3082" priority="804" stopIfTrue="1" operator="greaterThan">
      <formula>$N$11</formula>
    </cfRule>
  </conditionalFormatting>
  <conditionalFormatting sqref="Q7">
    <cfRule type="containsBlanks" priority="796" stopIfTrue="1">
      <formula>LEN(TRIM(Q7))=0</formula>
    </cfRule>
    <cfRule type="cellIs" dxfId="3081" priority="797" stopIfTrue="1" operator="lessThanOrEqual">
      <formula>$N7</formula>
    </cfRule>
    <cfRule type="cellIs" dxfId="3080" priority="798" stopIfTrue="1" operator="greaterThan">
      <formula>$N7</formula>
    </cfRule>
  </conditionalFormatting>
  <conditionalFormatting sqref="Q8">
    <cfRule type="containsBlanks" priority="799" stopIfTrue="1">
      <formula>LEN(TRIM(Q8))=0</formula>
    </cfRule>
    <cfRule type="cellIs" dxfId="3079" priority="800" stopIfTrue="1" operator="lessThanOrEqual">
      <formula>$N$8</formula>
    </cfRule>
    <cfRule type="cellIs" dxfId="3078" priority="801" stopIfTrue="1" operator="greaterThan">
      <formula>$N$8</formula>
    </cfRule>
  </conditionalFormatting>
  <conditionalFormatting sqref="Q10">
    <cfRule type="containsBlanks" priority="790" stopIfTrue="1">
      <formula>LEN(TRIM(Q10))=0</formula>
    </cfRule>
    <cfRule type="cellIs" dxfId="3077" priority="791" stopIfTrue="1" operator="lessThanOrEqual">
      <formula>$N10</formula>
    </cfRule>
    <cfRule type="cellIs" dxfId="3076" priority="792" stopIfTrue="1" operator="greaterThan">
      <formula>$N10</formula>
    </cfRule>
  </conditionalFormatting>
  <conditionalFormatting sqref="R5">
    <cfRule type="containsBlanks" priority="787" stopIfTrue="1">
      <formula>LEN(TRIM(R5))=0</formula>
    </cfRule>
    <cfRule type="cellIs" dxfId="3075" priority="788" stopIfTrue="1" operator="lessThanOrEqual">
      <formula>$N5</formula>
    </cfRule>
    <cfRule type="cellIs" dxfId="3074" priority="789" stopIfTrue="1" operator="greaterThan">
      <formula>$N5</formula>
    </cfRule>
  </conditionalFormatting>
  <conditionalFormatting sqref="R6">
    <cfRule type="containsBlanks" priority="784" stopIfTrue="1">
      <formula>LEN(TRIM(R6))=0</formula>
    </cfRule>
    <cfRule type="cellIs" dxfId="3073" priority="785" stopIfTrue="1" operator="lessThanOrEqual">
      <formula>$N6</formula>
    </cfRule>
    <cfRule type="cellIs" dxfId="3072" priority="786" stopIfTrue="1" operator="greaterThan">
      <formula>$N6</formula>
    </cfRule>
  </conditionalFormatting>
  <conditionalFormatting sqref="R11">
    <cfRule type="containsBlanks" priority="781" stopIfTrue="1">
      <formula>LEN(TRIM(R11))=0</formula>
    </cfRule>
    <cfRule type="cellIs" dxfId="3071" priority="782" stopIfTrue="1" operator="lessThanOrEqual">
      <formula>$N$11</formula>
    </cfRule>
    <cfRule type="cellIs" dxfId="3070" priority="783" stopIfTrue="1" operator="greaterThan">
      <formula>$N$11</formula>
    </cfRule>
  </conditionalFormatting>
  <conditionalFormatting sqref="R7">
    <cfRule type="containsBlanks" priority="775" stopIfTrue="1">
      <formula>LEN(TRIM(R7))=0</formula>
    </cfRule>
    <cfRule type="cellIs" dxfId="3069" priority="776" stopIfTrue="1" operator="lessThanOrEqual">
      <formula>$N7</formula>
    </cfRule>
    <cfRule type="cellIs" dxfId="3068" priority="777" stopIfTrue="1" operator="greaterThan">
      <formula>$N7</formula>
    </cfRule>
  </conditionalFormatting>
  <conditionalFormatting sqref="R8">
    <cfRule type="containsBlanks" priority="778" stopIfTrue="1">
      <formula>LEN(TRIM(R8))=0</formula>
    </cfRule>
    <cfRule type="cellIs" dxfId="3067" priority="779" stopIfTrue="1" operator="lessThanOrEqual">
      <formula>$N$8</formula>
    </cfRule>
    <cfRule type="cellIs" dxfId="3066" priority="780" stopIfTrue="1" operator="greaterThan">
      <formula>$N$8</formula>
    </cfRule>
  </conditionalFormatting>
  <conditionalFormatting sqref="R10">
    <cfRule type="containsBlanks" priority="769" stopIfTrue="1">
      <formula>LEN(TRIM(R10))=0</formula>
    </cfRule>
    <cfRule type="cellIs" dxfId="3065" priority="770" stopIfTrue="1" operator="lessThanOrEqual">
      <formula>$N10</formula>
    </cfRule>
    <cfRule type="cellIs" dxfId="3064" priority="771" stopIfTrue="1" operator="greaterThan">
      <formula>$N10</formula>
    </cfRule>
  </conditionalFormatting>
  <conditionalFormatting sqref="S39">
    <cfRule type="containsBlanks" priority="745" stopIfTrue="1">
      <formula>LEN(TRIM(S39))=0</formula>
    </cfRule>
    <cfRule type="cellIs" dxfId="3063" priority="746" stopIfTrue="1" operator="greaterThan">
      <formula>$N$39</formula>
    </cfRule>
    <cfRule type="cellIs" dxfId="3062" priority="747" stopIfTrue="1" operator="lessThanOrEqual">
      <formula>$N$39</formula>
    </cfRule>
  </conditionalFormatting>
  <conditionalFormatting sqref="S34">
    <cfRule type="cellIs" dxfId="3061" priority="743" operator="greaterThan">
      <formula>$N$34</formula>
    </cfRule>
    <cfRule type="cellIs" dxfId="3060" priority="744" operator="lessThanOrEqual">
      <formula>$N$34</formula>
    </cfRule>
  </conditionalFormatting>
  <conditionalFormatting sqref="S35">
    <cfRule type="cellIs" dxfId="3059" priority="742" stopIfTrue="1" operator="lessThanOrEqual">
      <formula>$N$35</formula>
    </cfRule>
  </conditionalFormatting>
  <conditionalFormatting sqref="S35">
    <cfRule type="cellIs" dxfId="3058" priority="741" stopIfTrue="1" operator="greaterThan">
      <formula>$N$35</formula>
    </cfRule>
  </conditionalFormatting>
  <conditionalFormatting sqref="S36">
    <cfRule type="cellIs" dxfId="3057" priority="740" stopIfTrue="1" operator="greaterThanOrEqual">
      <formula>$N$36</formula>
    </cfRule>
  </conditionalFormatting>
  <conditionalFormatting sqref="S36">
    <cfRule type="cellIs" dxfId="3056" priority="739" stopIfTrue="1" operator="lessThan">
      <formula>$N$36</formula>
    </cfRule>
  </conditionalFormatting>
  <conditionalFormatting sqref="S37">
    <cfRule type="containsBlanks" priority="736" stopIfTrue="1">
      <formula>LEN(TRIM(S37))=0</formula>
    </cfRule>
    <cfRule type="cellIs" dxfId="3055" priority="737" stopIfTrue="1" operator="greaterThanOrEqual">
      <formula>$N$37</formula>
    </cfRule>
    <cfRule type="cellIs" dxfId="3054" priority="738" stopIfTrue="1" operator="lessThan">
      <formula>$N$37</formula>
    </cfRule>
  </conditionalFormatting>
  <conditionalFormatting sqref="S38">
    <cfRule type="cellIs" dxfId="3053" priority="735" stopIfTrue="1" operator="greaterThanOrEqual">
      <formula>$N$38</formula>
    </cfRule>
  </conditionalFormatting>
  <conditionalFormatting sqref="S38">
    <cfRule type="cellIs" dxfId="3052" priority="734" stopIfTrue="1" operator="lessThan">
      <formula>$N$38</formula>
    </cfRule>
  </conditionalFormatting>
  <conditionalFormatting sqref="S40">
    <cfRule type="containsBlanks" priority="731" stopIfTrue="1">
      <formula>LEN(TRIM(S40))=0</formula>
    </cfRule>
    <cfRule type="cellIs" dxfId="3051" priority="732" stopIfTrue="1" operator="lessThanOrEqual">
      <formula>$N$40</formula>
    </cfRule>
    <cfRule type="cellIs" dxfId="3050" priority="733" stopIfTrue="1" operator="greaterThan">
      <formula>$N$40</formula>
    </cfRule>
  </conditionalFormatting>
  <conditionalFormatting sqref="S41">
    <cfRule type="containsBlanks" priority="728" stopIfTrue="1">
      <formula>LEN(TRIM(S41))=0</formula>
    </cfRule>
    <cfRule type="cellIs" dxfId="3049" priority="729" stopIfTrue="1" operator="lessThanOrEqual">
      <formula>$N$40</formula>
    </cfRule>
    <cfRule type="cellIs" dxfId="3048" priority="730" stopIfTrue="1" operator="greaterThan">
      <formula>$N$40</formula>
    </cfRule>
  </conditionalFormatting>
  <conditionalFormatting sqref="S42">
    <cfRule type="containsBlanks" priority="725" stopIfTrue="1">
      <formula>LEN(TRIM(S42))=0</formula>
    </cfRule>
    <cfRule type="cellIs" dxfId="3047" priority="726" stopIfTrue="1" operator="lessThanOrEqual">
      <formula>$N$42</formula>
    </cfRule>
    <cfRule type="cellIs" dxfId="3046" priority="727" stopIfTrue="1" operator="greaterThan">
      <formula>$N$42</formula>
    </cfRule>
  </conditionalFormatting>
  <conditionalFormatting sqref="S16">
    <cfRule type="cellIs" dxfId="3045" priority="711" stopIfTrue="1" operator="lessThanOrEqual">
      <formula>$N$16</formula>
    </cfRule>
    <cfRule type="cellIs" dxfId="3044" priority="712" stopIfTrue="1" operator="greaterThan">
      <formula>$N$16</formula>
    </cfRule>
  </conditionalFormatting>
  <conditionalFormatting sqref="S15">
    <cfRule type="cellIs" dxfId="3043" priority="708" stopIfTrue="1" operator="lessThanOrEqual">
      <formula>$N$15</formula>
    </cfRule>
    <cfRule type="cellIs" dxfId="3042" priority="709" stopIfTrue="1" operator="greaterThan">
      <formula>$N$15</formula>
    </cfRule>
  </conditionalFormatting>
  <conditionalFormatting sqref="S15">
    <cfRule type="containsBlanks" priority="707" stopIfTrue="1">
      <formula>LEN(TRIM(S15))=0</formula>
    </cfRule>
  </conditionalFormatting>
  <conditionalFormatting sqref="S16">
    <cfRule type="containsBlanks" priority="710" stopIfTrue="1">
      <formula>LEN(TRIM(S16))=0</formula>
    </cfRule>
  </conditionalFormatting>
  <conditionalFormatting sqref="S14">
    <cfRule type="containsBlanks" priority="704" stopIfTrue="1">
      <formula>LEN(TRIM(S14))=0</formula>
    </cfRule>
    <cfRule type="cellIs" dxfId="3041" priority="705" stopIfTrue="1" operator="lessThanOrEqual">
      <formula>$N$14</formula>
    </cfRule>
    <cfRule type="cellIs" dxfId="3040" priority="706" stopIfTrue="1" operator="greaterThan">
      <formula>$N$14</formula>
    </cfRule>
  </conditionalFormatting>
  <conditionalFormatting sqref="S13">
    <cfRule type="cellIs" dxfId="3039" priority="702" stopIfTrue="1" operator="lessThanOrEqual">
      <formula>$N$13</formula>
    </cfRule>
    <cfRule type="cellIs" dxfId="3038" priority="703" stopIfTrue="1" operator="greaterThan">
      <formula>$N$13</formula>
    </cfRule>
  </conditionalFormatting>
  <conditionalFormatting sqref="S13">
    <cfRule type="containsBlanks" priority="701" stopIfTrue="1">
      <formula>LEN(TRIM(S13))=0</formula>
    </cfRule>
  </conditionalFormatting>
  <conditionalFormatting sqref="S5">
    <cfRule type="containsBlanks" priority="677" stopIfTrue="1">
      <formula>LEN(TRIM(S5))=0</formula>
    </cfRule>
    <cfRule type="cellIs" dxfId="3037" priority="678" stopIfTrue="1" operator="lessThanOrEqual">
      <formula>$N5</formula>
    </cfRule>
    <cfRule type="cellIs" dxfId="3036" priority="679" stopIfTrue="1" operator="greaterThan">
      <formula>$N5</formula>
    </cfRule>
  </conditionalFormatting>
  <conditionalFormatting sqref="S6">
    <cfRule type="containsBlanks" priority="674" stopIfTrue="1">
      <formula>LEN(TRIM(S6))=0</formula>
    </cfRule>
    <cfRule type="cellIs" dxfId="3035" priority="675" stopIfTrue="1" operator="lessThanOrEqual">
      <formula>$N6</formula>
    </cfRule>
    <cfRule type="cellIs" dxfId="3034" priority="676" stopIfTrue="1" operator="greaterThan">
      <formula>$N6</formula>
    </cfRule>
  </conditionalFormatting>
  <conditionalFormatting sqref="S11">
    <cfRule type="containsBlanks" priority="671" stopIfTrue="1">
      <formula>LEN(TRIM(S11))=0</formula>
    </cfRule>
    <cfRule type="cellIs" dxfId="3033" priority="672" stopIfTrue="1" operator="lessThanOrEqual">
      <formula>$N$11</formula>
    </cfRule>
    <cfRule type="cellIs" dxfId="3032" priority="673" stopIfTrue="1" operator="greaterThan">
      <formula>$N$11</formula>
    </cfRule>
  </conditionalFormatting>
  <conditionalFormatting sqref="S7">
    <cfRule type="containsBlanks" priority="665" stopIfTrue="1">
      <formula>LEN(TRIM(S7))=0</formula>
    </cfRule>
    <cfRule type="cellIs" dxfId="3031" priority="666" stopIfTrue="1" operator="lessThanOrEqual">
      <formula>$N7</formula>
    </cfRule>
    <cfRule type="cellIs" dxfId="3030" priority="667" stopIfTrue="1" operator="greaterThan">
      <formula>$N7</formula>
    </cfRule>
  </conditionalFormatting>
  <conditionalFormatting sqref="S8">
    <cfRule type="containsBlanks" priority="668" stopIfTrue="1">
      <formula>LEN(TRIM(S8))=0</formula>
    </cfRule>
    <cfRule type="cellIs" dxfId="3029" priority="669" stopIfTrue="1" operator="lessThanOrEqual">
      <formula>$N$8</formula>
    </cfRule>
    <cfRule type="cellIs" dxfId="3028" priority="670" stopIfTrue="1" operator="greaterThan">
      <formula>$N$8</formula>
    </cfRule>
  </conditionalFormatting>
  <conditionalFormatting sqref="S10">
    <cfRule type="containsBlanks" priority="659" stopIfTrue="1">
      <formula>LEN(TRIM(S10))=0</formula>
    </cfRule>
    <cfRule type="cellIs" dxfId="3027" priority="660" stopIfTrue="1" operator="lessThanOrEqual">
      <formula>$N10</formula>
    </cfRule>
    <cfRule type="cellIs" dxfId="3026" priority="661" stopIfTrue="1" operator="greaterThan">
      <formula>$N10</formula>
    </cfRule>
  </conditionalFormatting>
  <conditionalFormatting sqref="S45">
    <cfRule type="containsBlanks" priority="625" stopIfTrue="1">
      <formula>LEN(TRIM(S45))=0</formula>
    </cfRule>
    <cfRule type="cellIs" dxfId="3025" priority="626" stopIfTrue="1" operator="greaterThanOrEqual">
      <formula>$N$45</formula>
    </cfRule>
    <cfRule type="cellIs" dxfId="3024" priority="627" stopIfTrue="1" operator="lessThan">
      <formula>$N$45</formula>
    </cfRule>
  </conditionalFormatting>
  <conditionalFormatting sqref="S46">
    <cfRule type="containsBlanks" priority="624" stopIfTrue="1">
      <formula>LEN(TRIM(S46))=0</formula>
    </cfRule>
    <cfRule type="cellIs" dxfId="3023" priority="630" stopIfTrue="1" operator="greaterThan">
      <formula>$N$46</formula>
    </cfRule>
    <cfRule type="cellIs" dxfId="3022" priority="631" stopIfTrue="1" operator="lessThanOrEqual">
      <formula>$N$46</formula>
    </cfRule>
  </conditionalFormatting>
  <conditionalFormatting sqref="S47">
    <cfRule type="containsBlanks" priority="623" stopIfTrue="1">
      <formula>LEN(TRIM(S47))=0</formula>
    </cfRule>
    <cfRule type="cellIs" dxfId="3021" priority="628" stopIfTrue="1" operator="greaterThanOrEqual">
      <formula>$N$47</formula>
    </cfRule>
    <cfRule type="cellIs" dxfId="3020" priority="629" stopIfTrue="1" operator="lessThan">
      <formula>$N$47</formula>
    </cfRule>
  </conditionalFormatting>
  <conditionalFormatting sqref="T45">
    <cfRule type="containsBlanks" priority="616" stopIfTrue="1">
      <formula>LEN(TRIM(T45))=0</formula>
    </cfRule>
    <cfRule type="cellIs" dxfId="3019" priority="617" stopIfTrue="1" operator="greaterThanOrEqual">
      <formula>$N$45</formula>
    </cfRule>
    <cfRule type="cellIs" dxfId="3018" priority="618" stopIfTrue="1" operator="lessThan">
      <formula>$N$45</formula>
    </cfRule>
  </conditionalFormatting>
  <conditionalFormatting sqref="T46">
    <cfRule type="containsBlanks" priority="615" stopIfTrue="1">
      <formula>LEN(TRIM(T46))=0</formula>
    </cfRule>
    <cfRule type="cellIs" dxfId="3017" priority="621" stopIfTrue="1" operator="greaterThan">
      <formula>$N$46</formula>
    </cfRule>
    <cfRule type="cellIs" dxfId="3016" priority="622" stopIfTrue="1" operator="lessThanOrEqual">
      <formula>$N$46</formula>
    </cfRule>
  </conditionalFormatting>
  <conditionalFormatting sqref="T47">
    <cfRule type="containsBlanks" priority="614" stopIfTrue="1">
      <formula>LEN(TRIM(T47))=0</formula>
    </cfRule>
    <cfRule type="cellIs" dxfId="3015" priority="619" stopIfTrue="1" operator="greaterThanOrEqual">
      <formula>$N$47</formula>
    </cfRule>
    <cfRule type="cellIs" dxfId="3014" priority="620" stopIfTrue="1" operator="lessThan">
      <formula>$N$47</formula>
    </cfRule>
  </conditionalFormatting>
  <conditionalFormatting sqref="O45">
    <cfRule type="containsBlanks" priority="607" stopIfTrue="1">
      <formula>LEN(TRIM(O45))=0</formula>
    </cfRule>
    <cfRule type="cellIs" dxfId="3013" priority="608" stopIfTrue="1" operator="greaterThanOrEqual">
      <formula>$N$45</formula>
    </cfRule>
    <cfRule type="cellIs" dxfId="3012" priority="609" stopIfTrue="1" operator="lessThan">
      <formula>$N$45</formula>
    </cfRule>
  </conditionalFormatting>
  <conditionalFormatting sqref="O46">
    <cfRule type="containsBlanks" priority="606" stopIfTrue="1">
      <formula>LEN(TRIM(O46))=0</formula>
    </cfRule>
    <cfRule type="cellIs" dxfId="3011" priority="612" stopIfTrue="1" operator="greaterThan">
      <formula>$N$46</formula>
    </cfRule>
    <cfRule type="cellIs" dxfId="3010" priority="613" stopIfTrue="1" operator="lessThanOrEqual">
      <formula>$N$46</formula>
    </cfRule>
  </conditionalFormatting>
  <conditionalFormatting sqref="O47">
    <cfRule type="containsBlanks" priority="605" stopIfTrue="1">
      <formula>LEN(TRIM(O47))=0</formula>
    </cfRule>
    <cfRule type="cellIs" dxfId="3009" priority="610" stopIfTrue="1" operator="greaterThanOrEqual">
      <formula>$N$47</formula>
    </cfRule>
    <cfRule type="cellIs" dxfId="3008" priority="611" stopIfTrue="1" operator="lessThan">
      <formula>$N$47</formula>
    </cfRule>
  </conditionalFormatting>
  <conditionalFormatting sqref="P30">
    <cfRule type="containsBlanks" priority="1543" stopIfTrue="1">
      <formula>LEN(TRIM(P30))=0</formula>
    </cfRule>
    <cfRule type="cellIs" dxfId="3007" priority="1583" stopIfTrue="1" operator="greaterThanOrEqual">
      <formula>$N$30</formula>
    </cfRule>
    <cfRule type="cellIs" dxfId="3006" priority="1584" stopIfTrue="1" operator="lessThan">
      <formula>$N$30</formula>
    </cfRule>
  </conditionalFormatting>
  <conditionalFormatting sqref="P29">
    <cfRule type="containsBlanks" priority="1544" stopIfTrue="1">
      <formula>LEN(TRIM(P29))=0</formula>
    </cfRule>
    <cfRule type="cellIs" dxfId="3005" priority="1579" stopIfTrue="1" operator="greaterThanOrEqual">
      <formula>$N$29</formula>
    </cfRule>
    <cfRule type="cellIs" dxfId="3004" priority="1580" stopIfTrue="1" operator="lessThan">
      <formula>$N$29</formula>
    </cfRule>
  </conditionalFormatting>
  <conditionalFormatting sqref="P27">
    <cfRule type="containsBlanks" priority="1546" stopIfTrue="1">
      <formula>LEN(TRIM(P27))=0</formula>
    </cfRule>
    <cfRule type="cellIs" dxfId="3003" priority="1655" stopIfTrue="1" operator="greaterThanOrEqual">
      <formula>$N$27</formula>
    </cfRule>
    <cfRule type="cellIs" dxfId="3002" priority="1656" stopIfTrue="1" operator="lessThan">
      <formula>$N$27</formula>
    </cfRule>
  </conditionalFormatting>
  <conditionalFormatting sqref="Q32">
    <cfRule type="containsBlanks" priority="575" stopIfTrue="1">
      <formula>LEN(TRIM(Q32))=0</formula>
    </cfRule>
    <cfRule type="cellIs" dxfId="3001" priority="576" stopIfTrue="1" operator="greaterThanOrEqual">
      <formula>$N$32</formula>
    </cfRule>
    <cfRule type="cellIs" dxfId="3000" priority="577" stopIfTrue="1" operator="lessThan">
      <formula>$N$32</formula>
    </cfRule>
  </conditionalFormatting>
  <conditionalFormatting sqref="Q28">
    <cfRule type="containsBlanks" priority="572" stopIfTrue="1">
      <formula>LEN(TRIM(Q28))=0</formula>
    </cfRule>
    <cfRule type="cellIs" dxfId="2999" priority="573" stopIfTrue="1" operator="greaterThanOrEqual">
      <formula>$N$28</formula>
    </cfRule>
    <cfRule type="cellIs" dxfId="2998" priority="574" stopIfTrue="1" operator="lessThan">
      <formula>$N$28</formula>
    </cfRule>
  </conditionalFormatting>
  <conditionalFormatting sqref="Q31">
    <cfRule type="containsBlanks" priority="569" stopIfTrue="1">
      <formula>LEN(TRIM(Q31))=0</formula>
    </cfRule>
    <cfRule type="cellIs" dxfId="2997" priority="570" stopIfTrue="1" operator="greaterThanOrEqual">
      <formula>$N$31</formula>
    </cfRule>
    <cfRule type="cellIs" dxfId="2996" priority="571" stopIfTrue="1" operator="lessThan">
      <formula>$N$31</formula>
    </cfRule>
  </conditionalFormatting>
  <conditionalFormatting sqref="Q30">
    <cfRule type="containsBlanks" priority="578" stopIfTrue="1">
      <formula>LEN(TRIM(Q30))=0</formula>
    </cfRule>
    <cfRule type="cellIs" dxfId="2995" priority="583" stopIfTrue="1" operator="greaterThanOrEqual">
      <formula>$N$30</formula>
    </cfRule>
    <cfRule type="cellIs" dxfId="2994" priority="584" stopIfTrue="1" operator="lessThan">
      <formula>$N$30</formula>
    </cfRule>
  </conditionalFormatting>
  <conditionalFormatting sqref="Q29">
    <cfRule type="containsBlanks" priority="579" stopIfTrue="1">
      <formula>LEN(TRIM(Q29))=0</formula>
    </cfRule>
    <cfRule type="cellIs" dxfId="2993" priority="581" stopIfTrue="1" operator="greaterThanOrEqual">
      <formula>$N$29</formula>
    </cfRule>
    <cfRule type="cellIs" dxfId="2992" priority="582" stopIfTrue="1" operator="lessThan">
      <formula>$N$29</formula>
    </cfRule>
  </conditionalFormatting>
  <conditionalFormatting sqref="Q27">
    <cfRule type="containsBlanks" priority="580" stopIfTrue="1">
      <formula>LEN(TRIM(Q27))=0</formula>
    </cfRule>
    <cfRule type="cellIs" dxfId="2991" priority="585" stopIfTrue="1" operator="greaterThanOrEqual">
      <formula>$N$27</formula>
    </cfRule>
    <cfRule type="cellIs" dxfId="2990" priority="586" stopIfTrue="1" operator="lessThan">
      <formula>$N$27</formula>
    </cfRule>
  </conditionalFormatting>
  <conditionalFormatting sqref="R32">
    <cfRule type="containsBlanks" priority="539" stopIfTrue="1">
      <formula>LEN(TRIM(R32))=0</formula>
    </cfRule>
    <cfRule type="cellIs" dxfId="2989" priority="540" stopIfTrue="1" operator="greaterThanOrEqual">
      <formula>$N$32</formula>
    </cfRule>
    <cfRule type="cellIs" dxfId="2988" priority="541" stopIfTrue="1" operator="lessThan">
      <formula>$N$32</formula>
    </cfRule>
  </conditionalFormatting>
  <conditionalFormatting sqref="R28">
    <cfRule type="containsBlanks" priority="536" stopIfTrue="1">
      <formula>LEN(TRIM(R28))=0</formula>
    </cfRule>
    <cfRule type="cellIs" dxfId="2987" priority="537" stopIfTrue="1" operator="greaterThanOrEqual">
      <formula>$N$28</formula>
    </cfRule>
    <cfRule type="cellIs" dxfId="2986" priority="538" stopIfTrue="1" operator="lessThan">
      <formula>$N$28</formula>
    </cfRule>
  </conditionalFormatting>
  <conditionalFormatting sqref="R31">
    <cfRule type="containsBlanks" priority="533" stopIfTrue="1">
      <formula>LEN(TRIM(R31))=0</formula>
    </cfRule>
    <cfRule type="cellIs" dxfId="2985" priority="534" stopIfTrue="1" operator="greaterThanOrEqual">
      <formula>$N$31</formula>
    </cfRule>
    <cfRule type="cellIs" dxfId="2984" priority="535" stopIfTrue="1" operator="lessThan">
      <formula>$N$31</formula>
    </cfRule>
  </conditionalFormatting>
  <conditionalFormatting sqref="R30">
    <cfRule type="containsBlanks" priority="542" stopIfTrue="1">
      <formula>LEN(TRIM(R30))=0</formula>
    </cfRule>
    <cfRule type="cellIs" dxfId="2983" priority="547" stopIfTrue="1" operator="greaterThanOrEqual">
      <formula>$N$30</formula>
    </cfRule>
    <cfRule type="cellIs" dxfId="2982" priority="548" stopIfTrue="1" operator="lessThan">
      <formula>$N$30</formula>
    </cfRule>
  </conditionalFormatting>
  <conditionalFormatting sqref="R29">
    <cfRule type="containsBlanks" priority="543" stopIfTrue="1">
      <formula>LEN(TRIM(R29))=0</formula>
    </cfRule>
    <cfRule type="cellIs" dxfId="2981" priority="545" stopIfTrue="1" operator="greaterThanOrEqual">
      <formula>$N$29</formula>
    </cfRule>
    <cfRule type="cellIs" dxfId="2980" priority="546" stopIfTrue="1" operator="lessThan">
      <formula>$N$29</formula>
    </cfRule>
  </conditionalFormatting>
  <conditionalFormatting sqref="R27">
    <cfRule type="containsBlanks" priority="544" stopIfTrue="1">
      <formula>LEN(TRIM(R27))=0</formula>
    </cfRule>
    <cfRule type="cellIs" dxfId="2979" priority="549" stopIfTrue="1" operator="greaterThanOrEqual">
      <formula>$N$27</formula>
    </cfRule>
    <cfRule type="cellIs" dxfId="2978" priority="550" stopIfTrue="1" operator="lessThan">
      <formula>$N$27</formula>
    </cfRule>
  </conditionalFormatting>
  <conditionalFormatting sqref="S32">
    <cfRule type="containsBlanks" priority="521" stopIfTrue="1">
      <formula>LEN(TRIM(S32))=0</formula>
    </cfRule>
    <cfRule type="cellIs" dxfId="2977" priority="522" stopIfTrue="1" operator="greaterThanOrEqual">
      <formula>$N$32</formula>
    </cfRule>
    <cfRule type="cellIs" dxfId="2976" priority="523" stopIfTrue="1" operator="lessThan">
      <formula>$N$32</formula>
    </cfRule>
  </conditionalFormatting>
  <conditionalFormatting sqref="S28">
    <cfRule type="containsBlanks" priority="518" stopIfTrue="1">
      <formula>LEN(TRIM(S28))=0</formula>
    </cfRule>
    <cfRule type="cellIs" dxfId="2975" priority="519" stopIfTrue="1" operator="greaterThanOrEqual">
      <formula>$N$28</formula>
    </cfRule>
    <cfRule type="cellIs" dxfId="2974" priority="520" stopIfTrue="1" operator="lessThan">
      <formula>$N$28</formula>
    </cfRule>
  </conditionalFormatting>
  <conditionalFormatting sqref="S31">
    <cfRule type="containsBlanks" priority="515" stopIfTrue="1">
      <formula>LEN(TRIM(S31))=0</formula>
    </cfRule>
    <cfRule type="cellIs" dxfId="2973" priority="516" stopIfTrue="1" operator="greaterThanOrEqual">
      <formula>$N$31</formula>
    </cfRule>
    <cfRule type="cellIs" dxfId="2972" priority="517" stopIfTrue="1" operator="lessThan">
      <formula>$N$31</formula>
    </cfRule>
  </conditionalFormatting>
  <conditionalFormatting sqref="S30">
    <cfRule type="containsBlanks" priority="524" stopIfTrue="1">
      <formula>LEN(TRIM(S30))=0</formula>
    </cfRule>
    <cfRule type="cellIs" dxfId="2971" priority="529" stopIfTrue="1" operator="greaterThanOrEqual">
      <formula>$N$30</formula>
    </cfRule>
    <cfRule type="cellIs" dxfId="2970" priority="530" stopIfTrue="1" operator="lessThan">
      <formula>$N$30</formula>
    </cfRule>
  </conditionalFormatting>
  <conditionalFormatting sqref="S29">
    <cfRule type="containsBlanks" priority="525" stopIfTrue="1">
      <formula>LEN(TRIM(S29))=0</formula>
    </cfRule>
    <cfRule type="cellIs" dxfId="2969" priority="527" stopIfTrue="1" operator="greaterThanOrEqual">
      <formula>$N$29</formula>
    </cfRule>
    <cfRule type="cellIs" dxfId="2968" priority="528" stopIfTrue="1" operator="lessThan">
      <formula>$N$29</formula>
    </cfRule>
  </conditionalFormatting>
  <conditionalFormatting sqref="S27">
    <cfRule type="containsBlanks" priority="526" stopIfTrue="1">
      <formula>LEN(TRIM(S27))=0</formula>
    </cfRule>
    <cfRule type="cellIs" dxfId="2967" priority="531" stopIfTrue="1" operator="greaterThanOrEqual">
      <formula>$N$27</formula>
    </cfRule>
    <cfRule type="cellIs" dxfId="2966" priority="532" stopIfTrue="1" operator="lessThan">
      <formula>$N$27</formula>
    </cfRule>
  </conditionalFormatting>
  <conditionalFormatting sqref="W32">
    <cfRule type="containsBlanks" priority="449" stopIfTrue="1">
      <formula>LEN(TRIM(W32))=0</formula>
    </cfRule>
    <cfRule type="cellIs" dxfId="2965" priority="450" stopIfTrue="1" operator="greaterThanOrEqual">
      <formula>$N$32</formula>
    </cfRule>
    <cfRule type="cellIs" dxfId="2964" priority="451" stopIfTrue="1" operator="lessThan">
      <formula>$N$32</formula>
    </cfRule>
  </conditionalFormatting>
  <conditionalFormatting sqref="W28">
    <cfRule type="containsBlanks" priority="446" stopIfTrue="1">
      <formula>LEN(TRIM(W28))=0</formula>
    </cfRule>
    <cfRule type="cellIs" dxfId="2963" priority="447" stopIfTrue="1" operator="greaterThanOrEqual">
      <formula>$N$28</formula>
    </cfRule>
    <cfRule type="cellIs" dxfId="2962" priority="448" stopIfTrue="1" operator="lessThan">
      <formula>$N$28</formula>
    </cfRule>
  </conditionalFormatting>
  <conditionalFormatting sqref="W31">
    <cfRule type="containsBlanks" priority="443" stopIfTrue="1">
      <formula>LEN(TRIM(W31))=0</formula>
    </cfRule>
    <cfRule type="cellIs" dxfId="2961" priority="444" stopIfTrue="1" operator="greaterThanOrEqual">
      <formula>$N$31</formula>
    </cfRule>
    <cfRule type="cellIs" dxfId="2960" priority="445" stopIfTrue="1" operator="lessThan">
      <formula>$N$31</formula>
    </cfRule>
  </conditionalFormatting>
  <conditionalFormatting sqref="W30">
    <cfRule type="containsBlanks" priority="452" stopIfTrue="1">
      <formula>LEN(TRIM(W30))=0</formula>
    </cfRule>
    <cfRule type="cellIs" dxfId="2959" priority="457" stopIfTrue="1" operator="greaterThanOrEqual">
      <formula>$N$30</formula>
    </cfRule>
    <cfRule type="cellIs" dxfId="2958" priority="458" stopIfTrue="1" operator="lessThan">
      <formula>$N$30</formula>
    </cfRule>
  </conditionalFormatting>
  <conditionalFormatting sqref="W29">
    <cfRule type="containsBlanks" priority="453" stopIfTrue="1">
      <formula>LEN(TRIM(W29))=0</formula>
    </cfRule>
    <cfRule type="cellIs" dxfId="2957" priority="455" stopIfTrue="1" operator="greaterThanOrEqual">
      <formula>$N$29</formula>
    </cfRule>
    <cfRule type="cellIs" dxfId="2956" priority="456" stopIfTrue="1" operator="lessThan">
      <formula>$N$29</formula>
    </cfRule>
  </conditionalFormatting>
  <conditionalFormatting sqref="W27">
    <cfRule type="containsBlanks" priority="454" stopIfTrue="1">
      <formula>LEN(TRIM(W27))=0</formula>
    </cfRule>
    <cfRule type="cellIs" dxfId="2955" priority="459" stopIfTrue="1" operator="greaterThanOrEqual">
      <formula>$N$27</formula>
    </cfRule>
    <cfRule type="cellIs" dxfId="2954" priority="460" stopIfTrue="1" operator="lessThan">
      <formula>$N$27</formula>
    </cfRule>
  </conditionalFormatting>
  <conditionalFormatting sqref="T21">
    <cfRule type="containsBlanks" priority="428" stopIfTrue="1">
      <formula>LEN(TRIM(T21))=0</formula>
    </cfRule>
    <cfRule type="cellIs" dxfId="2953" priority="441" stopIfTrue="1" operator="lessThanOrEqual">
      <formula>$N$21</formula>
    </cfRule>
    <cfRule type="cellIs" dxfId="2952" priority="442" stopIfTrue="1" operator="greaterThan">
      <formula>$N$21</formula>
    </cfRule>
  </conditionalFormatting>
  <conditionalFormatting sqref="T22">
    <cfRule type="containsBlanks" priority="427" stopIfTrue="1">
      <formula>LEN(TRIM(T22))=0</formula>
    </cfRule>
    <cfRule type="cellIs" dxfId="2951" priority="439" stopIfTrue="1" operator="lessThan">
      <formula>$N$22</formula>
    </cfRule>
    <cfRule type="cellIs" dxfId="2950" priority="440" stopIfTrue="1" operator="greaterThanOrEqual">
      <formula>$N$22</formula>
    </cfRule>
  </conditionalFormatting>
  <conditionalFormatting sqref="T23">
    <cfRule type="containsBlanks" priority="426" stopIfTrue="1">
      <formula>LEN(TRIM(T23))=0</formula>
    </cfRule>
    <cfRule type="cellIs" dxfId="2949" priority="437" stopIfTrue="1" operator="lessThanOrEqual">
      <formula>$N$23</formula>
    </cfRule>
    <cfRule type="cellIs" dxfId="2948" priority="438" stopIfTrue="1" operator="greaterThan">
      <formula>$N$23</formula>
    </cfRule>
  </conditionalFormatting>
  <conditionalFormatting sqref="T24">
    <cfRule type="containsBlanks" priority="425" stopIfTrue="1">
      <formula>LEN(TRIM(T24))=0</formula>
    </cfRule>
    <cfRule type="cellIs" dxfId="2947" priority="435" stopIfTrue="1" operator="lessThan">
      <formula>$N$24</formula>
    </cfRule>
    <cfRule type="cellIs" dxfId="2946" priority="436" stopIfTrue="1" operator="greaterThanOrEqual">
      <formula>$N$24</formula>
    </cfRule>
  </conditionalFormatting>
  <conditionalFormatting sqref="T19">
    <cfRule type="containsBlanks" priority="430" stopIfTrue="1">
      <formula>LEN(TRIM(T19))=0</formula>
    </cfRule>
    <cfRule type="cellIs" dxfId="2945" priority="433" stopIfTrue="1" operator="lessThanOrEqual">
      <formula>$N$19</formula>
    </cfRule>
    <cfRule type="cellIs" dxfId="2944" priority="434" stopIfTrue="1" operator="greaterThan">
      <formula>$N$19</formula>
    </cfRule>
  </conditionalFormatting>
  <conditionalFormatting sqref="T20">
    <cfRule type="containsBlanks" priority="429" stopIfTrue="1">
      <formula>LEN(TRIM(T20))=0</formula>
    </cfRule>
    <cfRule type="cellIs" dxfId="2943" priority="431" stopIfTrue="1" operator="lessThan">
      <formula>$N$20</formula>
    </cfRule>
    <cfRule type="cellIs" dxfId="2942" priority="432" stopIfTrue="1" operator="greaterThanOrEqual">
      <formula>$N$20</formula>
    </cfRule>
  </conditionalFormatting>
  <conditionalFormatting sqref="T25">
    <cfRule type="containsBlanks" priority="422" stopIfTrue="1">
      <formula>LEN(TRIM(T25))=0</formula>
    </cfRule>
    <cfRule type="cellIs" dxfId="2941" priority="423" stopIfTrue="1" operator="lessThanOrEqual">
      <formula>$N$25</formula>
    </cfRule>
    <cfRule type="cellIs" dxfId="2940" priority="424" stopIfTrue="1" operator="greaterThan">
      <formula>$N$25</formula>
    </cfRule>
  </conditionalFormatting>
  <conditionalFormatting sqref="T5">
    <cfRule type="containsBlanks" priority="419" stopIfTrue="1">
      <formula>LEN(TRIM(T5))=0</formula>
    </cfRule>
    <cfRule type="cellIs" dxfId="2939" priority="420" stopIfTrue="1" operator="lessThanOrEqual">
      <formula>$N5</formula>
    </cfRule>
    <cfRule type="cellIs" dxfId="2938" priority="421" stopIfTrue="1" operator="greaterThan">
      <formula>$N5</formula>
    </cfRule>
  </conditionalFormatting>
  <conditionalFormatting sqref="T6">
    <cfRule type="containsBlanks" priority="416" stopIfTrue="1">
      <formula>LEN(TRIM(T6))=0</formula>
    </cfRule>
    <cfRule type="cellIs" dxfId="2937" priority="417" stopIfTrue="1" operator="lessThanOrEqual">
      <formula>$N6</formula>
    </cfRule>
    <cfRule type="cellIs" dxfId="2936" priority="418" stopIfTrue="1" operator="greaterThan">
      <formula>$N6</formula>
    </cfRule>
  </conditionalFormatting>
  <conditionalFormatting sqref="T11">
    <cfRule type="containsBlanks" priority="413" stopIfTrue="1">
      <formula>LEN(TRIM(T11))=0</formula>
    </cfRule>
    <cfRule type="cellIs" dxfId="2935" priority="414" stopIfTrue="1" operator="lessThanOrEqual">
      <formula>$N$11</formula>
    </cfRule>
    <cfRule type="cellIs" dxfId="2934" priority="415" stopIfTrue="1" operator="greaterThan">
      <formula>$N$11</formula>
    </cfRule>
  </conditionalFormatting>
  <conditionalFormatting sqref="T7">
    <cfRule type="containsBlanks" priority="407" stopIfTrue="1">
      <formula>LEN(TRIM(T7))=0</formula>
    </cfRule>
    <cfRule type="cellIs" dxfId="2933" priority="408" stopIfTrue="1" operator="lessThanOrEqual">
      <formula>$N7</formula>
    </cfRule>
    <cfRule type="cellIs" dxfId="2932" priority="409" stopIfTrue="1" operator="greaterThan">
      <formula>$N7</formula>
    </cfRule>
  </conditionalFormatting>
  <conditionalFormatting sqref="T8">
    <cfRule type="containsBlanks" priority="410" stopIfTrue="1">
      <formula>LEN(TRIM(T8))=0</formula>
    </cfRule>
    <cfRule type="cellIs" dxfId="2931" priority="411" stopIfTrue="1" operator="lessThanOrEqual">
      <formula>$N$8</formula>
    </cfRule>
    <cfRule type="cellIs" dxfId="2930" priority="412" stopIfTrue="1" operator="greaterThan">
      <formula>$N$8</formula>
    </cfRule>
  </conditionalFormatting>
  <conditionalFormatting sqref="T10">
    <cfRule type="containsBlanks" priority="401" stopIfTrue="1">
      <formula>LEN(TRIM(T10))=0</formula>
    </cfRule>
    <cfRule type="cellIs" dxfId="2929" priority="402" stopIfTrue="1" operator="lessThanOrEqual">
      <formula>$N10</formula>
    </cfRule>
    <cfRule type="cellIs" dxfId="2928" priority="403" stopIfTrue="1" operator="greaterThan">
      <formula>$N10</formula>
    </cfRule>
  </conditionalFormatting>
  <conditionalFormatting sqref="T16">
    <cfRule type="cellIs" dxfId="2927" priority="399" stopIfTrue="1" operator="lessThanOrEqual">
      <formula>$N$16</formula>
    </cfRule>
    <cfRule type="cellIs" dxfId="2926" priority="400" stopIfTrue="1" operator="greaterThan">
      <formula>$N$16</formula>
    </cfRule>
  </conditionalFormatting>
  <conditionalFormatting sqref="T15">
    <cfRule type="cellIs" dxfId="2925" priority="396" stopIfTrue="1" operator="lessThanOrEqual">
      <formula>$N$15</formula>
    </cfRule>
    <cfRule type="cellIs" dxfId="2924" priority="397" stopIfTrue="1" operator="greaterThan">
      <formula>$N$15</formula>
    </cfRule>
  </conditionalFormatting>
  <conditionalFormatting sqref="T15">
    <cfRule type="containsBlanks" priority="395" stopIfTrue="1">
      <formula>LEN(TRIM(T15))=0</formula>
    </cfRule>
  </conditionalFormatting>
  <conditionalFormatting sqref="T16">
    <cfRule type="containsBlanks" priority="398" stopIfTrue="1">
      <formula>LEN(TRIM(T16))=0</formula>
    </cfRule>
  </conditionalFormatting>
  <conditionalFormatting sqref="T14">
    <cfRule type="containsBlanks" priority="392" stopIfTrue="1">
      <formula>LEN(TRIM(T14))=0</formula>
    </cfRule>
    <cfRule type="cellIs" dxfId="2923" priority="393" stopIfTrue="1" operator="lessThanOrEqual">
      <formula>$N$14</formula>
    </cfRule>
    <cfRule type="cellIs" dxfId="2922" priority="394" stopIfTrue="1" operator="greaterThan">
      <formula>$N$14</formula>
    </cfRule>
  </conditionalFormatting>
  <conditionalFormatting sqref="T13">
    <cfRule type="cellIs" dxfId="2921" priority="390" stopIfTrue="1" operator="lessThanOrEqual">
      <formula>$N$13</formula>
    </cfRule>
    <cfRule type="cellIs" dxfId="2920" priority="391" stopIfTrue="1" operator="greaterThan">
      <formula>$N$13</formula>
    </cfRule>
  </conditionalFormatting>
  <conditionalFormatting sqref="T13">
    <cfRule type="containsBlanks" priority="389" stopIfTrue="1">
      <formula>LEN(TRIM(T13))=0</formula>
    </cfRule>
  </conditionalFormatting>
  <conditionalFormatting sqref="T32">
    <cfRule type="containsBlanks" priority="377" stopIfTrue="1">
      <formula>LEN(TRIM(T32))=0</formula>
    </cfRule>
    <cfRule type="cellIs" dxfId="2919" priority="378" stopIfTrue="1" operator="greaterThanOrEqual">
      <formula>$N$32</formula>
    </cfRule>
    <cfRule type="cellIs" dxfId="2918" priority="379" stopIfTrue="1" operator="lessThan">
      <formula>$N$32</formula>
    </cfRule>
  </conditionalFormatting>
  <conditionalFormatting sqref="T28">
    <cfRule type="containsBlanks" priority="374" stopIfTrue="1">
      <formula>LEN(TRIM(T28))=0</formula>
    </cfRule>
    <cfRule type="cellIs" dxfId="2917" priority="375" stopIfTrue="1" operator="greaterThanOrEqual">
      <formula>$N$28</formula>
    </cfRule>
    <cfRule type="cellIs" dxfId="2916" priority="376" stopIfTrue="1" operator="lessThan">
      <formula>$N$28</formula>
    </cfRule>
  </conditionalFormatting>
  <conditionalFormatting sqref="T31">
    <cfRule type="containsBlanks" priority="371" stopIfTrue="1">
      <formula>LEN(TRIM(T31))=0</formula>
    </cfRule>
    <cfRule type="cellIs" dxfId="2915" priority="372" stopIfTrue="1" operator="greaterThanOrEqual">
      <formula>$N$31</formula>
    </cfRule>
    <cfRule type="cellIs" dxfId="2914" priority="373" stopIfTrue="1" operator="lessThan">
      <formula>$N$31</formula>
    </cfRule>
  </conditionalFormatting>
  <conditionalFormatting sqref="T30">
    <cfRule type="containsBlanks" priority="380" stopIfTrue="1">
      <formula>LEN(TRIM(T30))=0</formula>
    </cfRule>
    <cfRule type="cellIs" dxfId="2913" priority="385" stopIfTrue="1" operator="greaterThanOrEqual">
      <formula>$N$30</formula>
    </cfRule>
    <cfRule type="cellIs" dxfId="2912" priority="386" stopIfTrue="1" operator="lessThan">
      <formula>$N$30</formula>
    </cfRule>
  </conditionalFormatting>
  <conditionalFormatting sqref="T29">
    <cfRule type="containsBlanks" priority="381" stopIfTrue="1">
      <formula>LEN(TRIM(T29))=0</formula>
    </cfRule>
    <cfRule type="cellIs" dxfId="2911" priority="383" stopIfTrue="1" operator="greaterThanOrEqual">
      <formula>$N$29</formula>
    </cfRule>
    <cfRule type="cellIs" dxfId="2910" priority="384" stopIfTrue="1" operator="lessThan">
      <formula>$N$29</formula>
    </cfRule>
  </conditionalFormatting>
  <conditionalFormatting sqref="T27">
    <cfRule type="containsBlanks" priority="382" stopIfTrue="1">
      <formula>LEN(TRIM(T27))=0</formula>
    </cfRule>
    <cfRule type="cellIs" dxfId="2909" priority="387" stopIfTrue="1" operator="greaterThanOrEqual">
      <formula>$N$27</formula>
    </cfRule>
    <cfRule type="cellIs" dxfId="2908" priority="388" stopIfTrue="1" operator="lessThan">
      <formula>$N$27</formula>
    </cfRule>
  </conditionalFormatting>
  <conditionalFormatting sqref="T39">
    <cfRule type="containsBlanks" priority="368" stopIfTrue="1">
      <formula>LEN(TRIM(T39))=0</formula>
    </cfRule>
    <cfRule type="cellIs" dxfId="2907" priority="369" stopIfTrue="1" operator="greaterThan">
      <formula>$N$39</formula>
    </cfRule>
    <cfRule type="cellIs" dxfId="2906" priority="370" stopIfTrue="1" operator="lessThanOrEqual">
      <formula>$N$39</formula>
    </cfRule>
  </conditionalFormatting>
  <conditionalFormatting sqref="T34">
    <cfRule type="cellIs" dxfId="2905" priority="366" operator="greaterThan">
      <formula>$N$34</formula>
    </cfRule>
    <cfRule type="cellIs" dxfId="2904" priority="367" operator="lessThanOrEqual">
      <formula>$N$34</formula>
    </cfRule>
  </conditionalFormatting>
  <conditionalFormatting sqref="T35">
    <cfRule type="cellIs" dxfId="2903" priority="365" stopIfTrue="1" operator="lessThanOrEqual">
      <formula>$N$35</formula>
    </cfRule>
  </conditionalFormatting>
  <conditionalFormatting sqref="T35">
    <cfRule type="cellIs" dxfId="2902" priority="364" stopIfTrue="1" operator="greaterThan">
      <formula>$N$35</formula>
    </cfRule>
  </conditionalFormatting>
  <conditionalFormatting sqref="T36">
    <cfRule type="cellIs" dxfId="2901" priority="363" stopIfTrue="1" operator="greaterThanOrEqual">
      <formula>$N$36</formula>
    </cfRule>
  </conditionalFormatting>
  <conditionalFormatting sqref="T36">
    <cfRule type="cellIs" dxfId="2900" priority="362" stopIfTrue="1" operator="lessThan">
      <formula>$N$36</formula>
    </cfRule>
  </conditionalFormatting>
  <conditionalFormatting sqref="T37">
    <cfRule type="containsBlanks" priority="359" stopIfTrue="1">
      <formula>LEN(TRIM(T37))=0</formula>
    </cfRule>
    <cfRule type="cellIs" dxfId="2899" priority="360" stopIfTrue="1" operator="greaterThanOrEqual">
      <formula>$N$37</formula>
    </cfRule>
    <cfRule type="cellIs" dxfId="2898" priority="361" stopIfTrue="1" operator="lessThan">
      <formula>$N$37</formula>
    </cfRule>
  </conditionalFormatting>
  <conditionalFormatting sqref="T38">
    <cfRule type="cellIs" dxfId="2897" priority="358" stopIfTrue="1" operator="greaterThanOrEqual">
      <formula>$N$38</formula>
    </cfRule>
  </conditionalFormatting>
  <conditionalFormatting sqref="T38">
    <cfRule type="cellIs" dxfId="2896" priority="357" stopIfTrue="1" operator="lessThan">
      <formula>$N$38</formula>
    </cfRule>
  </conditionalFormatting>
  <conditionalFormatting sqref="T40">
    <cfRule type="containsBlanks" priority="354" stopIfTrue="1">
      <formula>LEN(TRIM(T40))=0</formula>
    </cfRule>
    <cfRule type="cellIs" dxfId="2895" priority="355" stopIfTrue="1" operator="lessThanOrEqual">
      <formula>$N$40</formula>
    </cfRule>
    <cfRule type="cellIs" dxfId="2894" priority="356" stopIfTrue="1" operator="greaterThan">
      <formula>$N$40</formula>
    </cfRule>
  </conditionalFormatting>
  <conditionalFormatting sqref="T41">
    <cfRule type="containsBlanks" priority="351" stopIfTrue="1">
      <formula>LEN(TRIM(T41))=0</formula>
    </cfRule>
    <cfRule type="cellIs" dxfId="2893" priority="352" stopIfTrue="1" operator="lessThanOrEqual">
      <formula>$N$40</formula>
    </cfRule>
    <cfRule type="cellIs" dxfId="2892" priority="353" stopIfTrue="1" operator="greaterThan">
      <formula>$N$40</formula>
    </cfRule>
  </conditionalFormatting>
  <conditionalFormatting sqref="T42">
    <cfRule type="containsBlanks" priority="348" stopIfTrue="1">
      <formula>LEN(TRIM(T42))=0</formula>
    </cfRule>
    <cfRule type="cellIs" dxfId="2891" priority="349" stopIfTrue="1" operator="lessThanOrEqual">
      <formula>$N$42</formula>
    </cfRule>
    <cfRule type="cellIs" dxfId="2890" priority="350" stopIfTrue="1" operator="greaterThan">
      <formula>$N$42</formula>
    </cfRule>
  </conditionalFormatting>
  <conditionalFormatting sqref="U25">
    <cfRule type="containsBlanks" priority="321" stopIfTrue="1">
      <formula>LEN(TRIM(U25))=0</formula>
    </cfRule>
    <cfRule type="cellIs" dxfId="2889" priority="322" stopIfTrue="1" operator="lessThanOrEqual">
      <formula>$N$25</formula>
    </cfRule>
    <cfRule type="cellIs" dxfId="2888" priority="323" stopIfTrue="1" operator="greaterThan">
      <formula>$N$25</formula>
    </cfRule>
  </conditionalFormatting>
  <conditionalFormatting sqref="U21">
    <cfRule type="containsBlanks" priority="327" stopIfTrue="1">
      <formula>LEN(TRIM(U21))=0</formula>
    </cfRule>
    <cfRule type="cellIs" dxfId="2887" priority="340" stopIfTrue="1" operator="lessThanOrEqual">
      <formula>$N$21</formula>
    </cfRule>
    <cfRule type="cellIs" dxfId="2886" priority="341" stopIfTrue="1" operator="greaterThan">
      <formula>$N$21</formula>
    </cfRule>
  </conditionalFormatting>
  <conditionalFormatting sqref="U22">
    <cfRule type="containsBlanks" priority="326" stopIfTrue="1">
      <formula>LEN(TRIM(U22))=0</formula>
    </cfRule>
    <cfRule type="cellIs" dxfId="2885" priority="338" stopIfTrue="1" operator="lessThan">
      <formula>$N$22</formula>
    </cfRule>
    <cfRule type="cellIs" dxfId="2884" priority="339" stopIfTrue="1" operator="greaterThanOrEqual">
      <formula>$N$22</formula>
    </cfRule>
  </conditionalFormatting>
  <conditionalFormatting sqref="U23">
    <cfRule type="containsBlanks" priority="325" stopIfTrue="1">
      <formula>LEN(TRIM(U23))=0</formula>
    </cfRule>
    <cfRule type="cellIs" dxfId="2883" priority="336" stopIfTrue="1" operator="lessThanOrEqual">
      <formula>$N$23</formula>
    </cfRule>
    <cfRule type="cellIs" dxfId="2882" priority="337" stopIfTrue="1" operator="greaterThan">
      <formula>$N$23</formula>
    </cfRule>
  </conditionalFormatting>
  <conditionalFormatting sqref="U24">
    <cfRule type="containsBlanks" priority="324" stopIfTrue="1">
      <formula>LEN(TRIM(U24))=0</formula>
    </cfRule>
    <cfRule type="cellIs" dxfId="2881" priority="334" stopIfTrue="1" operator="lessThan">
      <formula>$N$24</formula>
    </cfRule>
    <cfRule type="cellIs" dxfId="2880" priority="335" stopIfTrue="1" operator="greaterThanOrEqual">
      <formula>$N$24</formula>
    </cfRule>
  </conditionalFormatting>
  <conditionalFormatting sqref="U19">
    <cfRule type="containsBlanks" priority="329" stopIfTrue="1">
      <formula>LEN(TRIM(U19))=0</formula>
    </cfRule>
    <cfRule type="cellIs" dxfId="2879" priority="332" stopIfTrue="1" operator="lessThanOrEqual">
      <formula>$N$19</formula>
    </cfRule>
    <cfRule type="cellIs" dxfId="2878" priority="333" stopIfTrue="1" operator="greaterThan">
      <formula>$N$19</formula>
    </cfRule>
  </conditionalFormatting>
  <conditionalFormatting sqref="U20">
    <cfRule type="containsBlanks" priority="328" stopIfTrue="1">
      <formula>LEN(TRIM(U20))=0</formula>
    </cfRule>
    <cfRule type="cellIs" dxfId="2877" priority="330" stopIfTrue="1" operator="lessThan">
      <formula>$N$20</formula>
    </cfRule>
    <cfRule type="cellIs" dxfId="2876" priority="331" stopIfTrue="1" operator="greaterThanOrEqual">
      <formula>$N$20</formula>
    </cfRule>
  </conditionalFormatting>
  <conditionalFormatting sqref="U45">
    <cfRule type="containsBlanks" priority="314" stopIfTrue="1">
      <formula>LEN(TRIM(U45))=0</formula>
    </cfRule>
    <cfRule type="cellIs" dxfId="2875" priority="315" stopIfTrue="1" operator="greaterThanOrEqual">
      <formula>$N$45</formula>
    </cfRule>
    <cfRule type="cellIs" dxfId="2874" priority="316" stopIfTrue="1" operator="lessThan">
      <formula>$N$45</formula>
    </cfRule>
  </conditionalFormatting>
  <conditionalFormatting sqref="U46">
    <cfRule type="containsBlanks" priority="313" stopIfTrue="1">
      <formula>LEN(TRIM(U46))=0</formula>
    </cfRule>
    <cfRule type="cellIs" dxfId="2873" priority="319" stopIfTrue="1" operator="greaterThan">
      <formula>$N$46</formula>
    </cfRule>
    <cfRule type="cellIs" dxfId="2872" priority="320" stopIfTrue="1" operator="lessThanOrEqual">
      <formula>$N$46</formula>
    </cfRule>
  </conditionalFormatting>
  <conditionalFormatting sqref="U47">
    <cfRule type="containsBlanks" priority="312" stopIfTrue="1">
      <formula>LEN(TRIM(U47))=0</formula>
    </cfRule>
    <cfRule type="cellIs" dxfId="2871" priority="317" stopIfTrue="1" operator="greaterThanOrEqual">
      <formula>$N$47</formula>
    </cfRule>
    <cfRule type="cellIs" dxfId="2870" priority="318" stopIfTrue="1" operator="lessThan">
      <formula>$N$47</formula>
    </cfRule>
  </conditionalFormatting>
  <conditionalFormatting sqref="U5">
    <cfRule type="containsBlanks" priority="309" stopIfTrue="1">
      <formula>LEN(TRIM(U5))=0</formula>
    </cfRule>
    <cfRule type="cellIs" dxfId="2869" priority="310" stopIfTrue="1" operator="lessThanOrEqual">
      <formula>$N5</formula>
    </cfRule>
    <cfRule type="cellIs" dxfId="2868" priority="311" stopIfTrue="1" operator="greaterThan">
      <formula>$N5</formula>
    </cfRule>
  </conditionalFormatting>
  <conditionalFormatting sqref="U6">
    <cfRule type="containsBlanks" priority="306" stopIfTrue="1">
      <formula>LEN(TRIM(U6))=0</formula>
    </cfRule>
    <cfRule type="cellIs" dxfId="2867" priority="307" stopIfTrue="1" operator="lessThanOrEqual">
      <formula>$N6</formula>
    </cfRule>
    <cfRule type="cellIs" dxfId="2866" priority="308" stopIfTrue="1" operator="greaterThan">
      <formula>$N6</formula>
    </cfRule>
  </conditionalFormatting>
  <conditionalFormatting sqref="U11">
    <cfRule type="containsBlanks" priority="303" stopIfTrue="1">
      <formula>LEN(TRIM(U11))=0</formula>
    </cfRule>
    <cfRule type="cellIs" dxfId="2865" priority="304" stopIfTrue="1" operator="lessThanOrEqual">
      <formula>$N$11</formula>
    </cfRule>
    <cfRule type="cellIs" dxfId="2864" priority="305" stopIfTrue="1" operator="greaterThan">
      <formula>$N$11</formula>
    </cfRule>
  </conditionalFormatting>
  <conditionalFormatting sqref="U7">
    <cfRule type="containsBlanks" priority="297" stopIfTrue="1">
      <formula>LEN(TRIM(U7))=0</formula>
    </cfRule>
    <cfRule type="cellIs" dxfId="2863" priority="298" stopIfTrue="1" operator="lessThanOrEqual">
      <formula>$N7</formula>
    </cfRule>
    <cfRule type="cellIs" dxfId="2862" priority="299" stopIfTrue="1" operator="greaterThan">
      <formula>$N7</formula>
    </cfRule>
  </conditionalFormatting>
  <conditionalFormatting sqref="U8">
    <cfRule type="containsBlanks" priority="300" stopIfTrue="1">
      <formula>LEN(TRIM(U8))=0</formula>
    </cfRule>
    <cfRule type="cellIs" dxfId="2861" priority="301" stopIfTrue="1" operator="lessThanOrEqual">
      <formula>$N$8</formula>
    </cfRule>
    <cfRule type="cellIs" dxfId="2860" priority="302" stopIfTrue="1" operator="greaterThan">
      <formula>$N$8</formula>
    </cfRule>
  </conditionalFormatting>
  <conditionalFormatting sqref="U10">
    <cfRule type="containsBlanks" priority="291" stopIfTrue="1">
      <formula>LEN(TRIM(U10))=0</formula>
    </cfRule>
    <cfRule type="cellIs" dxfId="2859" priority="292" stopIfTrue="1" operator="lessThanOrEqual">
      <formula>$N10</formula>
    </cfRule>
    <cfRule type="cellIs" dxfId="2858" priority="293" stopIfTrue="1" operator="greaterThan">
      <formula>$N10</formula>
    </cfRule>
  </conditionalFormatting>
  <conditionalFormatting sqref="U32">
    <cfRule type="containsBlanks" priority="279" stopIfTrue="1">
      <formula>LEN(TRIM(U32))=0</formula>
    </cfRule>
    <cfRule type="cellIs" dxfId="2857" priority="280" stopIfTrue="1" operator="greaterThanOrEqual">
      <formula>$N$32</formula>
    </cfRule>
    <cfRule type="cellIs" dxfId="2856" priority="281" stopIfTrue="1" operator="lessThan">
      <formula>$N$32</formula>
    </cfRule>
  </conditionalFormatting>
  <conditionalFormatting sqref="U28">
    <cfRule type="containsBlanks" priority="276" stopIfTrue="1">
      <formula>LEN(TRIM(U28))=0</formula>
    </cfRule>
    <cfRule type="cellIs" dxfId="2855" priority="277" stopIfTrue="1" operator="greaterThanOrEqual">
      <formula>$N$28</formula>
    </cfRule>
    <cfRule type="cellIs" dxfId="2854" priority="278" stopIfTrue="1" operator="lessThan">
      <formula>$N$28</formula>
    </cfRule>
  </conditionalFormatting>
  <conditionalFormatting sqref="U31">
    <cfRule type="containsBlanks" priority="273" stopIfTrue="1">
      <formula>LEN(TRIM(U31))=0</formula>
    </cfRule>
    <cfRule type="cellIs" dxfId="2853" priority="274" stopIfTrue="1" operator="greaterThanOrEqual">
      <formula>$N$31</formula>
    </cfRule>
    <cfRule type="cellIs" dxfId="2852" priority="275" stopIfTrue="1" operator="lessThan">
      <formula>$N$31</formula>
    </cfRule>
  </conditionalFormatting>
  <conditionalFormatting sqref="U30">
    <cfRule type="containsBlanks" priority="282" stopIfTrue="1">
      <formula>LEN(TRIM(U30))=0</formula>
    </cfRule>
    <cfRule type="cellIs" dxfId="2851" priority="287" stopIfTrue="1" operator="greaterThanOrEqual">
      <formula>$N$30</formula>
    </cfRule>
    <cfRule type="cellIs" dxfId="2850" priority="288" stopIfTrue="1" operator="lessThan">
      <formula>$N$30</formula>
    </cfRule>
  </conditionalFormatting>
  <conditionalFormatting sqref="U29">
    <cfRule type="containsBlanks" priority="283" stopIfTrue="1">
      <formula>LEN(TRIM(U29))=0</formula>
    </cfRule>
    <cfRule type="cellIs" dxfId="2849" priority="285" stopIfTrue="1" operator="greaterThanOrEqual">
      <formula>$N$29</formula>
    </cfRule>
    <cfRule type="cellIs" dxfId="2848" priority="286" stopIfTrue="1" operator="lessThan">
      <formula>$N$29</formula>
    </cfRule>
  </conditionalFormatting>
  <conditionalFormatting sqref="U27">
    <cfRule type="containsBlanks" priority="284" stopIfTrue="1">
      <formula>LEN(TRIM(U27))=0</formula>
    </cfRule>
    <cfRule type="cellIs" dxfId="2847" priority="289" stopIfTrue="1" operator="greaterThanOrEqual">
      <formula>$N$27</formula>
    </cfRule>
    <cfRule type="cellIs" dxfId="2846" priority="290" stopIfTrue="1" operator="lessThan">
      <formula>$N$27</formula>
    </cfRule>
  </conditionalFormatting>
  <conditionalFormatting sqref="P49">
    <cfRule type="cellIs" dxfId="2845" priority="271" operator="lessThan">
      <formula>$N$49</formula>
    </cfRule>
    <cfRule type="cellIs" dxfId="2844" priority="272" operator="greaterThanOrEqual">
      <formula>$N$49</formula>
    </cfRule>
  </conditionalFormatting>
  <conditionalFormatting sqref="P50">
    <cfRule type="cellIs" dxfId="2843" priority="269" operator="lessThan">
      <formula>$N$50</formula>
    </cfRule>
    <cfRule type="cellIs" dxfId="2842" priority="270" operator="greaterThanOrEqual">
      <formula>$N$50</formula>
    </cfRule>
  </conditionalFormatting>
  <conditionalFormatting sqref="P53">
    <cfRule type="cellIs" dxfId="2841" priority="267" stopIfTrue="1" operator="greaterThan">
      <formula>$N$53</formula>
    </cfRule>
    <cfRule type="cellIs" dxfId="2840" priority="268" stopIfTrue="1" operator="lessThanOrEqual">
      <formula>$N$53</formula>
    </cfRule>
  </conditionalFormatting>
  <conditionalFormatting sqref="P54">
    <cfRule type="cellIs" dxfId="2839" priority="265" stopIfTrue="1" operator="lessThan">
      <formula>$N$54</formula>
    </cfRule>
    <cfRule type="cellIs" dxfId="2838" priority="266" stopIfTrue="1" operator="greaterThanOrEqual">
      <formula>$N$54</formula>
    </cfRule>
  </conditionalFormatting>
  <conditionalFormatting sqref="P55">
    <cfRule type="cellIs" dxfId="2837" priority="263" stopIfTrue="1" operator="lessThan">
      <formula>$N$55</formula>
    </cfRule>
    <cfRule type="cellIs" dxfId="2836" priority="264" stopIfTrue="1" operator="greaterThanOrEqual">
      <formula>$N$55</formula>
    </cfRule>
  </conditionalFormatting>
  <conditionalFormatting sqref="P51">
    <cfRule type="cellIs" dxfId="2835" priority="261" operator="lessThan">
      <formula>$N$51</formula>
    </cfRule>
    <cfRule type="cellIs" dxfId="2834" priority="262" operator="greaterThanOrEqual">
      <formula>$N$51</formula>
    </cfRule>
  </conditionalFormatting>
  <conditionalFormatting sqref="P52">
    <cfRule type="cellIs" dxfId="2833" priority="259" operator="lessThan">
      <formula>$N$52</formula>
    </cfRule>
    <cfRule type="cellIs" dxfId="2832" priority="260" operator="greaterThanOrEqual">
      <formula>$N$52</formula>
    </cfRule>
  </conditionalFormatting>
  <conditionalFormatting sqref="O49 V49">
    <cfRule type="cellIs" dxfId="2831" priority="243" operator="lessThan">
      <formula>$N$49</formula>
    </cfRule>
    <cfRule type="cellIs" dxfId="2830" priority="244" operator="greaterThanOrEqual">
      <formula>$N$49</formula>
    </cfRule>
  </conditionalFormatting>
  <conditionalFormatting sqref="O50 V50">
    <cfRule type="cellIs" dxfId="2829" priority="241" operator="lessThan">
      <formula>$N$50</formula>
    </cfRule>
    <cfRule type="cellIs" dxfId="2828" priority="242" operator="greaterThanOrEqual">
      <formula>$N$50</formula>
    </cfRule>
  </conditionalFormatting>
  <conditionalFormatting sqref="O53 V53">
    <cfRule type="cellIs" dxfId="2827" priority="239" stopIfTrue="1" operator="greaterThan">
      <formula>$N$53</formula>
    </cfRule>
    <cfRule type="cellIs" dxfId="2826" priority="240" stopIfTrue="1" operator="lessThanOrEqual">
      <formula>$N$53</formula>
    </cfRule>
  </conditionalFormatting>
  <conditionalFormatting sqref="O54 V54">
    <cfRule type="cellIs" dxfId="2825" priority="237" stopIfTrue="1" operator="lessThan">
      <formula>$N$54</formula>
    </cfRule>
    <cfRule type="cellIs" dxfId="2824" priority="238" stopIfTrue="1" operator="greaterThanOrEqual">
      <formula>$N$54</formula>
    </cfRule>
  </conditionalFormatting>
  <conditionalFormatting sqref="O55 V55">
    <cfRule type="cellIs" dxfId="2823" priority="235" stopIfTrue="1" operator="lessThan">
      <formula>$N$55</formula>
    </cfRule>
    <cfRule type="cellIs" dxfId="2822" priority="236" stopIfTrue="1" operator="greaterThanOrEqual">
      <formula>$N$55</formula>
    </cfRule>
  </conditionalFormatting>
  <conditionalFormatting sqref="O51 V51">
    <cfRule type="cellIs" dxfId="2821" priority="233" operator="lessThan">
      <formula>$N$51</formula>
    </cfRule>
    <cfRule type="cellIs" dxfId="2820" priority="234" operator="greaterThanOrEqual">
      <formula>$N$51</formula>
    </cfRule>
  </conditionalFormatting>
  <conditionalFormatting sqref="O52 V52">
    <cfRule type="cellIs" dxfId="2819" priority="231" operator="lessThan">
      <formula>$N$52</formula>
    </cfRule>
    <cfRule type="cellIs" dxfId="2818" priority="232" operator="greaterThanOrEqual">
      <formula>$N$52</formula>
    </cfRule>
  </conditionalFormatting>
  <conditionalFormatting sqref="Q49">
    <cfRule type="cellIs" dxfId="2817" priority="229" operator="lessThan">
      <formula>$N$49</formula>
    </cfRule>
    <cfRule type="cellIs" dxfId="2816" priority="230" operator="greaterThanOrEqual">
      <formula>$N$49</formula>
    </cfRule>
  </conditionalFormatting>
  <conditionalFormatting sqref="Q50">
    <cfRule type="cellIs" dxfId="2815" priority="227" operator="lessThan">
      <formula>$N$50</formula>
    </cfRule>
    <cfRule type="cellIs" dxfId="2814" priority="228" operator="greaterThanOrEqual">
      <formula>$N$50</formula>
    </cfRule>
  </conditionalFormatting>
  <conditionalFormatting sqref="Q53">
    <cfRule type="cellIs" dxfId="2813" priority="225" stopIfTrue="1" operator="greaterThan">
      <formula>$N$53</formula>
    </cfRule>
    <cfRule type="cellIs" dxfId="2812" priority="226" stopIfTrue="1" operator="lessThanOrEqual">
      <formula>$N$53</formula>
    </cfRule>
  </conditionalFormatting>
  <conditionalFormatting sqref="Q54">
    <cfRule type="cellIs" dxfId="2811" priority="223" stopIfTrue="1" operator="lessThan">
      <formula>$N$54</formula>
    </cfRule>
    <cfRule type="cellIs" dxfId="2810" priority="224" stopIfTrue="1" operator="greaterThanOrEqual">
      <formula>$N$54</formula>
    </cfRule>
  </conditionalFormatting>
  <conditionalFormatting sqref="Q55">
    <cfRule type="cellIs" dxfId="2809" priority="221" stopIfTrue="1" operator="lessThan">
      <formula>$N$55</formula>
    </cfRule>
    <cfRule type="cellIs" dxfId="2808" priority="222" stopIfTrue="1" operator="greaterThanOrEqual">
      <formula>$N$55</formula>
    </cfRule>
  </conditionalFormatting>
  <conditionalFormatting sqref="Q51">
    <cfRule type="cellIs" dxfId="2807" priority="219" operator="lessThan">
      <formula>$N$51</formula>
    </cfRule>
    <cfRule type="cellIs" dxfId="2806" priority="220" operator="greaterThanOrEqual">
      <formula>$N$51</formula>
    </cfRule>
  </conditionalFormatting>
  <conditionalFormatting sqref="Q52">
    <cfRule type="cellIs" dxfId="2805" priority="217" operator="lessThan">
      <formula>$N$52</formula>
    </cfRule>
    <cfRule type="cellIs" dxfId="2804" priority="218" operator="greaterThanOrEqual">
      <formula>$N$52</formula>
    </cfRule>
  </conditionalFormatting>
  <conditionalFormatting sqref="R49">
    <cfRule type="cellIs" dxfId="2803" priority="215" operator="lessThan">
      <formula>$N$49</formula>
    </cfRule>
    <cfRule type="cellIs" dxfId="2802" priority="216" operator="greaterThanOrEqual">
      <formula>$N$49</formula>
    </cfRule>
  </conditionalFormatting>
  <conditionalFormatting sqref="R50">
    <cfRule type="cellIs" dxfId="2801" priority="213" operator="lessThan">
      <formula>$N$50</formula>
    </cfRule>
    <cfRule type="cellIs" dxfId="2800" priority="214" operator="greaterThanOrEqual">
      <formula>$N$50</formula>
    </cfRule>
  </conditionalFormatting>
  <conditionalFormatting sqref="R53">
    <cfRule type="cellIs" dxfId="2799" priority="211" stopIfTrue="1" operator="greaterThan">
      <formula>$N$53</formula>
    </cfRule>
    <cfRule type="cellIs" dxfId="2798" priority="212" stopIfTrue="1" operator="lessThanOrEqual">
      <formula>$N$53</formula>
    </cfRule>
  </conditionalFormatting>
  <conditionalFormatting sqref="R54">
    <cfRule type="cellIs" dxfId="2797" priority="209" stopIfTrue="1" operator="lessThan">
      <formula>$N$54</formula>
    </cfRule>
    <cfRule type="cellIs" dxfId="2796" priority="210" stopIfTrue="1" operator="greaterThanOrEqual">
      <formula>$N$54</formula>
    </cfRule>
  </conditionalFormatting>
  <conditionalFormatting sqref="R55">
    <cfRule type="cellIs" dxfId="2795" priority="207" stopIfTrue="1" operator="lessThan">
      <formula>$N$55</formula>
    </cfRule>
    <cfRule type="cellIs" dxfId="2794" priority="208" stopIfTrue="1" operator="greaterThanOrEqual">
      <formula>$N$55</formula>
    </cfRule>
  </conditionalFormatting>
  <conditionalFormatting sqref="R51">
    <cfRule type="cellIs" dxfId="2793" priority="205" operator="lessThan">
      <formula>$N$51</formula>
    </cfRule>
    <cfRule type="cellIs" dxfId="2792" priority="206" operator="greaterThanOrEqual">
      <formula>$N$51</formula>
    </cfRule>
  </conditionalFormatting>
  <conditionalFormatting sqref="R52">
    <cfRule type="cellIs" dxfId="2791" priority="203" operator="lessThan">
      <formula>$N$52</formula>
    </cfRule>
    <cfRule type="cellIs" dxfId="2790" priority="204" operator="greaterThanOrEqual">
      <formula>$N$52</formula>
    </cfRule>
  </conditionalFormatting>
  <conditionalFormatting sqref="S49">
    <cfRule type="cellIs" dxfId="2789" priority="201" operator="lessThan">
      <formula>$N$49</formula>
    </cfRule>
    <cfRule type="cellIs" dxfId="2788" priority="202" operator="greaterThanOrEqual">
      <formula>$N$49</formula>
    </cfRule>
  </conditionalFormatting>
  <conditionalFormatting sqref="S50">
    <cfRule type="cellIs" dxfId="2787" priority="199" operator="lessThan">
      <formula>$N$50</formula>
    </cfRule>
    <cfRule type="cellIs" dxfId="2786" priority="200" operator="greaterThanOrEqual">
      <formula>$N$50</formula>
    </cfRule>
  </conditionalFormatting>
  <conditionalFormatting sqref="S53">
    <cfRule type="cellIs" dxfId="2785" priority="197" stopIfTrue="1" operator="greaterThan">
      <formula>$N$53</formula>
    </cfRule>
    <cfRule type="cellIs" dxfId="2784" priority="198" stopIfTrue="1" operator="lessThanOrEqual">
      <formula>$N$53</formula>
    </cfRule>
  </conditionalFormatting>
  <conditionalFormatting sqref="S54">
    <cfRule type="cellIs" dxfId="2783" priority="195" stopIfTrue="1" operator="lessThan">
      <formula>$N$54</formula>
    </cfRule>
    <cfRule type="cellIs" dxfId="2782" priority="196" stopIfTrue="1" operator="greaterThanOrEqual">
      <formula>$N$54</formula>
    </cfRule>
  </conditionalFormatting>
  <conditionalFormatting sqref="S55">
    <cfRule type="cellIs" dxfId="2781" priority="193" stopIfTrue="1" operator="lessThan">
      <formula>$N$55</formula>
    </cfRule>
    <cfRule type="cellIs" dxfId="2780" priority="194" stopIfTrue="1" operator="greaterThanOrEqual">
      <formula>$N$55</formula>
    </cfRule>
  </conditionalFormatting>
  <conditionalFormatting sqref="S51">
    <cfRule type="cellIs" dxfId="2779" priority="191" operator="lessThan">
      <formula>$N$51</formula>
    </cfRule>
    <cfRule type="cellIs" dxfId="2778" priority="192" operator="greaterThanOrEqual">
      <formula>$N$51</formula>
    </cfRule>
  </conditionalFormatting>
  <conditionalFormatting sqref="S52">
    <cfRule type="cellIs" dxfId="2777" priority="189" operator="lessThan">
      <formula>$N$52</formula>
    </cfRule>
    <cfRule type="cellIs" dxfId="2776" priority="190" operator="greaterThanOrEqual">
      <formula>$N$52</formula>
    </cfRule>
  </conditionalFormatting>
  <conditionalFormatting sqref="T49">
    <cfRule type="cellIs" dxfId="2775" priority="187" operator="lessThan">
      <formula>$N$49</formula>
    </cfRule>
    <cfRule type="cellIs" dxfId="2774" priority="188" operator="greaterThanOrEqual">
      <formula>$N$49</formula>
    </cfRule>
  </conditionalFormatting>
  <conditionalFormatting sqref="T50">
    <cfRule type="cellIs" dxfId="2773" priority="185" operator="lessThan">
      <formula>$N$50</formula>
    </cfRule>
    <cfRule type="cellIs" dxfId="2772" priority="186" operator="greaterThanOrEqual">
      <formula>$N$50</formula>
    </cfRule>
  </conditionalFormatting>
  <conditionalFormatting sqref="T53">
    <cfRule type="cellIs" dxfId="2771" priority="183" stopIfTrue="1" operator="greaterThan">
      <formula>$N$53</formula>
    </cfRule>
    <cfRule type="cellIs" dxfId="2770" priority="184" stopIfTrue="1" operator="lessThanOrEqual">
      <formula>$N$53</formula>
    </cfRule>
  </conditionalFormatting>
  <conditionalFormatting sqref="T54">
    <cfRule type="cellIs" dxfId="2769" priority="181" stopIfTrue="1" operator="lessThan">
      <formula>$N$54</formula>
    </cfRule>
    <cfRule type="cellIs" dxfId="2768" priority="182" stopIfTrue="1" operator="greaterThanOrEqual">
      <formula>$N$54</formula>
    </cfRule>
  </conditionalFormatting>
  <conditionalFormatting sqref="T55">
    <cfRule type="cellIs" dxfId="2767" priority="179" stopIfTrue="1" operator="lessThan">
      <formula>$N$55</formula>
    </cfRule>
    <cfRule type="cellIs" dxfId="2766" priority="180" stopIfTrue="1" operator="greaterThanOrEqual">
      <formula>$N$55</formula>
    </cfRule>
  </conditionalFormatting>
  <conditionalFormatting sqref="T51">
    <cfRule type="cellIs" dxfId="2765" priority="177" operator="lessThan">
      <formula>$N$51</formula>
    </cfRule>
    <cfRule type="cellIs" dxfId="2764" priority="178" operator="greaterThanOrEqual">
      <formula>$N$51</formula>
    </cfRule>
  </conditionalFormatting>
  <conditionalFormatting sqref="T52">
    <cfRule type="cellIs" dxfId="2763" priority="175" operator="lessThan">
      <formula>$N$52</formula>
    </cfRule>
    <cfRule type="cellIs" dxfId="2762" priority="176" operator="greaterThanOrEqual">
      <formula>$N$52</formula>
    </cfRule>
  </conditionalFormatting>
  <conditionalFormatting sqref="U49">
    <cfRule type="cellIs" dxfId="2761" priority="173" operator="lessThan">
      <formula>$N$49</formula>
    </cfRule>
    <cfRule type="cellIs" dxfId="2760" priority="174" operator="greaterThanOrEqual">
      <formula>$N$49</formula>
    </cfRule>
  </conditionalFormatting>
  <conditionalFormatting sqref="U50">
    <cfRule type="cellIs" dxfId="2759" priority="171" operator="lessThan">
      <formula>$N$50</formula>
    </cfRule>
    <cfRule type="cellIs" dxfId="2758" priority="172" operator="greaterThanOrEqual">
      <formula>$N$50</formula>
    </cfRule>
  </conditionalFormatting>
  <conditionalFormatting sqref="U53">
    <cfRule type="cellIs" dxfId="2757" priority="169" stopIfTrue="1" operator="greaterThan">
      <formula>$N$53</formula>
    </cfRule>
    <cfRule type="cellIs" dxfId="2756" priority="170" stopIfTrue="1" operator="lessThanOrEqual">
      <formula>$N$53</formula>
    </cfRule>
  </conditionalFormatting>
  <conditionalFormatting sqref="U54">
    <cfRule type="cellIs" dxfId="2755" priority="167" stopIfTrue="1" operator="lessThan">
      <formula>$N$54</formula>
    </cfRule>
    <cfRule type="cellIs" dxfId="2754" priority="168" stopIfTrue="1" operator="greaterThanOrEqual">
      <formula>$N$54</formula>
    </cfRule>
  </conditionalFormatting>
  <conditionalFormatting sqref="U55">
    <cfRule type="cellIs" dxfId="2753" priority="165" stopIfTrue="1" operator="lessThan">
      <formula>$N$55</formula>
    </cfRule>
    <cfRule type="cellIs" dxfId="2752" priority="166" stopIfTrue="1" operator="greaterThanOrEqual">
      <formula>$N$55</formula>
    </cfRule>
  </conditionalFormatting>
  <conditionalFormatting sqref="U51">
    <cfRule type="cellIs" dxfId="2751" priority="163" operator="lessThan">
      <formula>$N$51</formula>
    </cfRule>
    <cfRule type="cellIs" dxfId="2750" priority="164" operator="greaterThanOrEqual">
      <formula>$N$51</formula>
    </cfRule>
  </conditionalFormatting>
  <conditionalFormatting sqref="U52">
    <cfRule type="cellIs" dxfId="2749" priority="161" operator="lessThan">
      <formula>$N$52</formula>
    </cfRule>
    <cfRule type="cellIs" dxfId="2748" priority="162" operator="greaterThanOrEqual">
      <formula>$N$52</formula>
    </cfRule>
  </conditionalFormatting>
  <conditionalFormatting sqref="V5">
    <cfRule type="containsBlanks" priority="158" stopIfTrue="1">
      <formula>LEN(TRIM(V5))=0</formula>
    </cfRule>
    <cfRule type="cellIs" dxfId="2747" priority="159" stopIfTrue="1" operator="lessThanOrEqual">
      <formula>$N5</formula>
    </cfRule>
    <cfRule type="cellIs" dxfId="2746" priority="160" stopIfTrue="1" operator="greaterThan">
      <formula>$N5</formula>
    </cfRule>
  </conditionalFormatting>
  <conditionalFormatting sqref="V6">
    <cfRule type="containsBlanks" priority="155" stopIfTrue="1">
      <formula>LEN(TRIM(V6))=0</formula>
    </cfRule>
    <cfRule type="cellIs" dxfId="2745" priority="156" stopIfTrue="1" operator="lessThanOrEqual">
      <formula>$N6</formula>
    </cfRule>
    <cfRule type="cellIs" dxfId="2744" priority="157" stopIfTrue="1" operator="greaterThan">
      <formula>$N6</formula>
    </cfRule>
  </conditionalFormatting>
  <conditionalFormatting sqref="V11">
    <cfRule type="containsBlanks" priority="152" stopIfTrue="1">
      <formula>LEN(TRIM(V11))=0</formula>
    </cfRule>
    <cfRule type="cellIs" dxfId="2743" priority="153" stopIfTrue="1" operator="lessThanOrEqual">
      <formula>$N$11</formula>
    </cfRule>
    <cfRule type="cellIs" dxfId="2742" priority="154" stopIfTrue="1" operator="greaterThan">
      <formula>$N$11</formula>
    </cfRule>
  </conditionalFormatting>
  <conditionalFormatting sqref="V7">
    <cfRule type="containsBlanks" priority="146" stopIfTrue="1">
      <formula>LEN(TRIM(V7))=0</formula>
    </cfRule>
    <cfRule type="cellIs" dxfId="2741" priority="147" stopIfTrue="1" operator="lessThanOrEqual">
      <formula>$N7</formula>
    </cfRule>
    <cfRule type="cellIs" dxfId="2740" priority="148" stopIfTrue="1" operator="greaterThan">
      <formula>$N7</formula>
    </cfRule>
  </conditionalFormatting>
  <conditionalFormatting sqref="V8">
    <cfRule type="containsBlanks" priority="149" stopIfTrue="1">
      <formula>LEN(TRIM(V8))=0</formula>
    </cfRule>
    <cfRule type="cellIs" dxfId="2739" priority="150" stopIfTrue="1" operator="lessThanOrEqual">
      <formula>$N$8</formula>
    </cfRule>
    <cfRule type="cellIs" dxfId="2738" priority="151" stopIfTrue="1" operator="greaterThan">
      <formula>$N$8</formula>
    </cfRule>
  </conditionalFormatting>
  <conditionalFormatting sqref="V10">
    <cfRule type="containsBlanks" priority="140" stopIfTrue="1">
      <formula>LEN(TRIM(V10))=0</formula>
    </cfRule>
    <cfRule type="cellIs" dxfId="2737" priority="141" stopIfTrue="1" operator="lessThanOrEqual">
      <formula>$N10</formula>
    </cfRule>
    <cfRule type="cellIs" dxfId="2736" priority="142" stopIfTrue="1" operator="greaterThan">
      <formula>$N10</formula>
    </cfRule>
  </conditionalFormatting>
  <conditionalFormatting sqref="V16">
    <cfRule type="cellIs" dxfId="2735" priority="117" stopIfTrue="1" operator="lessThanOrEqual">
      <formula>$N$16</formula>
    </cfRule>
    <cfRule type="cellIs" dxfId="2734" priority="118" stopIfTrue="1" operator="greaterThan">
      <formula>$N$16</formula>
    </cfRule>
  </conditionalFormatting>
  <conditionalFormatting sqref="V15">
    <cfRule type="cellIs" dxfId="2733" priority="114" stopIfTrue="1" operator="lessThanOrEqual">
      <formula>$N$15</formula>
    </cfRule>
    <cfRule type="cellIs" dxfId="2732" priority="115" stopIfTrue="1" operator="greaterThan">
      <formula>$N$15</formula>
    </cfRule>
  </conditionalFormatting>
  <conditionalFormatting sqref="V15">
    <cfRule type="containsBlanks" priority="113" stopIfTrue="1">
      <formula>LEN(TRIM(V15))=0</formula>
    </cfRule>
  </conditionalFormatting>
  <conditionalFormatting sqref="V16">
    <cfRule type="containsBlanks" priority="116" stopIfTrue="1">
      <formula>LEN(TRIM(V16))=0</formula>
    </cfRule>
  </conditionalFormatting>
  <conditionalFormatting sqref="V14">
    <cfRule type="containsBlanks" priority="110" stopIfTrue="1">
      <formula>LEN(TRIM(V14))=0</formula>
    </cfRule>
    <cfRule type="cellIs" dxfId="2731" priority="111" stopIfTrue="1" operator="lessThanOrEqual">
      <formula>$N$14</formula>
    </cfRule>
    <cfRule type="cellIs" dxfId="2730" priority="112" stopIfTrue="1" operator="greaterThan">
      <formula>$N$14</formula>
    </cfRule>
  </conditionalFormatting>
  <conditionalFormatting sqref="V13">
    <cfRule type="cellIs" dxfId="2729" priority="108" stopIfTrue="1" operator="lessThanOrEqual">
      <formula>$N$13</formula>
    </cfRule>
    <cfRule type="cellIs" dxfId="2728" priority="109" stopIfTrue="1" operator="greaterThan">
      <formula>$N$13</formula>
    </cfRule>
  </conditionalFormatting>
  <conditionalFormatting sqref="V13">
    <cfRule type="containsBlanks" priority="107" stopIfTrue="1">
      <formula>LEN(TRIM(V13))=0</formula>
    </cfRule>
  </conditionalFormatting>
  <conditionalFormatting sqref="V25">
    <cfRule type="containsBlanks" priority="86" stopIfTrue="1">
      <formula>LEN(TRIM(V25))=0</formula>
    </cfRule>
    <cfRule type="cellIs" dxfId="2727" priority="87" stopIfTrue="1" operator="lessThanOrEqual">
      <formula>$N$25</formula>
    </cfRule>
    <cfRule type="cellIs" dxfId="2726" priority="88" stopIfTrue="1" operator="greaterThan">
      <formula>$N$25</formula>
    </cfRule>
  </conditionalFormatting>
  <conditionalFormatting sqref="V21">
    <cfRule type="containsBlanks" priority="92" stopIfTrue="1">
      <formula>LEN(TRIM(V21))=0</formula>
    </cfRule>
    <cfRule type="cellIs" dxfId="2725" priority="105" stopIfTrue="1" operator="lessThanOrEqual">
      <formula>$N$21</formula>
    </cfRule>
    <cfRule type="cellIs" dxfId="2724" priority="106" stopIfTrue="1" operator="greaterThan">
      <formula>$N$21</formula>
    </cfRule>
  </conditionalFormatting>
  <conditionalFormatting sqref="V22">
    <cfRule type="containsBlanks" priority="91" stopIfTrue="1">
      <formula>LEN(TRIM(V22))=0</formula>
    </cfRule>
    <cfRule type="cellIs" dxfId="2723" priority="103" stopIfTrue="1" operator="lessThan">
      <formula>$N$22</formula>
    </cfRule>
    <cfRule type="cellIs" dxfId="2722" priority="104" stopIfTrue="1" operator="greaterThanOrEqual">
      <formula>$N$22</formula>
    </cfRule>
  </conditionalFormatting>
  <conditionalFormatting sqref="V23">
    <cfRule type="containsBlanks" priority="90" stopIfTrue="1">
      <formula>LEN(TRIM(V23))=0</formula>
    </cfRule>
    <cfRule type="cellIs" dxfId="2721" priority="101" stopIfTrue="1" operator="lessThanOrEqual">
      <formula>$N$23</formula>
    </cfRule>
    <cfRule type="cellIs" dxfId="2720" priority="102" stopIfTrue="1" operator="greaterThan">
      <formula>$N$23</formula>
    </cfRule>
  </conditionalFormatting>
  <conditionalFormatting sqref="V24">
    <cfRule type="containsBlanks" priority="89" stopIfTrue="1">
      <formula>LEN(TRIM(V24))=0</formula>
    </cfRule>
    <cfRule type="cellIs" dxfId="2719" priority="99" stopIfTrue="1" operator="lessThan">
      <formula>$N$24</formula>
    </cfRule>
    <cfRule type="cellIs" dxfId="2718" priority="100" stopIfTrue="1" operator="greaterThanOrEqual">
      <formula>$N$24</formula>
    </cfRule>
  </conditionalFormatting>
  <conditionalFormatting sqref="V19">
    <cfRule type="containsBlanks" priority="94" stopIfTrue="1">
      <formula>LEN(TRIM(V19))=0</formula>
    </cfRule>
    <cfRule type="cellIs" dxfId="2717" priority="97" stopIfTrue="1" operator="lessThanOrEqual">
      <formula>$N$19</formula>
    </cfRule>
    <cfRule type="cellIs" dxfId="2716" priority="98" stopIfTrue="1" operator="greaterThan">
      <formula>$N$19</formula>
    </cfRule>
  </conditionalFormatting>
  <conditionalFormatting sqref="V20">
    <cfRule type="containsBlanks" priority="93" stopIfTrue="1">
      <formula>LEN(TRIM(V20))=0</formula>
    </cfRule>
    <cfRule type="cellIs" dxfId="2715" priority="95" stopIfTrue="1" operator="lessThan">
      <formula>$N$20</formula>
    </cfRule>
    <cfRule type="cellIs" dxfId="2714" priority="96" stopIfTrue="1" operator="greaterThanOrEqual">
      <formula>$N$20</formula>
    </cfRule>
  </conditionalFormatting>
  <conditionalFormatting sqref="V28">
    <cfRule type="containsBlanks" priority="71" stopIfTrue="1">
      <formula>LEN(TRIM(V28))=0</formula>
    </cfRule>
    <cfRule type="cellIs" dxfId="2713" priority="72" stopIfTrue="1" operator="greaterThanOrEqual">
      <formula>$N$28</formula>
    </cfRule>
    <cfRule type="cellIs" dxfId="2712" priority="73" stopIfTrue="1" operator="lessThan">
      <formula>$N$28</formula>
    </cfRule>
  </conditionalFormatting>
  <conditionalFormatting sqref="V31">
    <cfRule type="containsBlanks" priority="68" stopIfTrue="1">
      <formula>LEN(TRIM(V31))=0</formula>
    </cfRule>
    <cfRule type="cellIs" dxfId="2711" priority="69" stopIfTrue="1" operator="greaterThanOrEqual">
      <formula>$N$31</formula>
    </cfRule>
    <cfRule type="cellIs" dxfId="2710" priority="70" stopIfTrue="1" operator="lessThan">
      <formula>$N$31</formula>
    </cfRule>
  </conditionalFormatting>
  <conditionalFormatting sqref="V30">
    <cfRule type="containsBlanks" priority="77" stopIfTrue="1">
      <formula>LEN(TRIM(V30))=0</formula>
    </cfRule>
    <cfRule type="cellIs" dxfId="2709" priority="82" stopIfTrue="1" operator="greaterThanOrEqual">
      <formula>$N$30</formula>
    </cfRule>
    <cfRule type="cellIs" dxfId="2708" priority="83" stopIfTrue="1" operator="lessThan">
      <formula>$N$30</formula>
    </cfRule>
  </conditionalFormatting>
  <conditionalFormatting sqref="V29">
    <cfRule type="containsBlanks" priority="78" stopIfTrue="1">
      <formula>LEN(TRIM(V29))=0</formula>
    </cfRule>
    <cfRule type="cellIs" dxfId="2707" priority="80" stopIfTrue="1" operator="greaterThanOrEqual">
      <formula>$N$29</formula>
    </cfRule>
    <cfRule type="cellIs" dxfId="2706" priority="81" stopIfTrue="1" operator="lessThan">
      <formula>$N$29</formula>
    </cfRule>
  </conditionalFormatting>
  <conditionalFormatting sqref="V27">
    <cfRule type="containsBlanks" priority="79" stopIfTrue="1">
      <formula>LEN(TRIM(V27))=0</formula>
    </cfRule>
    <cfRule type="cellIs" dxfId="2705" priority="84" stopIfTrue="1" operator="greaterThanOrEqual">
      <formula>$N$27</formula>
    </cfRule>
    <cfRule type="cellIs" dxfId="2704" priority="85" stopIfTrue="1" operator="lessThan">
      <formula>$N$27</formula>
    </cfRule>
  </conditionalFormatting>
  <conditionalFormatting sqref="U42">
    <cfRule type="containsBlanks" priority="59" stopIfTrue="1">
      <formula>LEN(TRIM(U42))=0</formula>
    </cfRule>
    <cfRule type="cellIs" dxfId="2703" priority="60" stopIfTrue="1" operator="lessThanOrEqual">
      <formula>$N$42</formula>
    </cfRule>
    <cfRule type="cellIs" dxfId="2702" priority="61" stopIfTrue="1" operator="greaterThan">
      <formula>$N$42</formula>
    </cfRule>
  </conditionalFormatting>
  <conditionalFormatting sqref="U43">
    <cfRule type="containsBlanks" priority="56" stopIfTrue="1">
      <formula>LEN(TRIM(U43))=0</formula>
    </cfRule>
    <cfRule type="cellIs" dxfId="2701" priority="57" stopIfTrue="1" operator="greaterThanOrEqual">
      <formula>$N$43</formula>
    </cfRule>
    <cfRule type="cellIs" dxfId="2700" priority="58" stopIfTrue="1" operator="lessThan">
      <formula>$N$43</formula>
    </cfRule>
  </conditionalFormatting>
  <conditionalFormatting sqref="U39">
    <cfRule type="containsBlanks" priority="53" stopIfTrue="1">
      <formula>LEN(TRIM(U39))=0</formula>
    </cfRule>
    <cfRule type="cellIs" dxfId="2699" priority="54" stopIfTrue="1" operator="greaterThan">
      <formula>$N$39</formula>
    </cfRule>
    <cfRule type="cellIs" dxfId="2698" priority="55" stopIfTrue="1" operator="lessThanOrEqual">
      <formula>$N$39</formula>
    </cfRule>
  </conditionalFormatting>
  <conditionalFormatting sqref="U34">
    <cfRule type="cellIs" dxfId="2697" priority="51" operator="greaterThan">
      <formula>$N$34</formula>
    </cfRule>
    <cfRule type="cellIs" dxfId="2696" priority="52" operator="lessThanOrEqual">
      <formula>$N$34</formula>
    </cfRule>
  </conditionalFormatting>
  <conditionalFormatting sqref="U35">
    <cfRule type="cellIs" dxfId="2695" priority="50" stopIfTrue="1" operator="lessThanOrEqual">
      <formula>$N$35</formula>
    </cfRule>
  </conditionalFormatting>
  <conditionalFormatting sqref="U35">
    <cfRule type="cellIs" dxfId="2694" priority="49" stopIfTrue="1" operator="greaterThan">
      <formula>$N$35</formula>
    </cfRule>
  </conditionalFormatting>
  <conditionalFormatting sqref="U36">
    <cfRule type="cellIs" dxfId="2693" priority="48" stopIfTrue="1" operator="greaterThanOrEqual">
      <formula>$N$36</formula>
    </cfRule>
  </conditionalFormatting>
  <conditionalFormatting sqref="U36">
    <cfRule type="cellIs" dxfId="2692" priority="47" stopIfTrue="1" operator="lessThan">
      <formula>$N$36</formula>
    </cfRule>
  </conditionalFormatting>
  <conditionalFormatting sqref="U37">
    <cfRule type="containsBlanks" priority="44" stopIfTrue="1">
      <formula>LEN(TRIM(U37))=0</formula>
    </cfRule>
    <cfRule type="cellIs" dxfId="2691" priority="45" stopIfTrue="1" operator="greaterThanOrEqual">
      <formula>$N$37</formula>
    </cfRule>
    <cfRule type="cellIs" dxfId="2690" priority="46" stopIfTrue="1" operator="lessThan">
      <formula>$N$37</formula>
    </cfRule>
  </conditionalFormatting>
  <conditionalFormatting sqref="U38">
    <cfRule type="cellIs" dxfId="2689" priority="43" stopIfTrue="1" operator="greaterThanOrEqual">
      <formula>$N$38</formula>
    </cfRule>
  </conditionalFormatting>
  <conditionalFormatting sqref="U38">
    <cfRule type="cellIs" dxfId="2688" priority="42" stopIfTrue="1" operator="lessThan">
      <formula>$N$38</formula>
    </cfRule>
  </conditionalFormatting>
  <conditionalFormatting sqref="U40">
    <cfRule type="containsBlanks" priority="39" stopIfTrue="1">
      <formula>LEN(TRIM(U40))=0</formula>
    </cfRule>
    <cfRule type="cellIs" dxfId="2687" priority="40" stopIfTrue="1" operator="lessThanOrEqual">
      <formula>$N$40</formula>
    </cfRule>
    <cfRule type="cellIs" dxfId="2686" priority="41" stopIfTrue="1" operator="greaterThan">
      <formula>$N$40</formula>
    </cfRule>
  </conditionalFormatting>
  <conditionalFormatting sqref="U41">
    <cfRule type="containsBlanks" priority="36" stopIfTrue="1">
      <formula>LEN(TRIM(U41))=0</formula>
    </cfRule>
    <cfRule type="cellIs" dxfId="2685" priority="37" stopIfTrue="1" operator="lessThanOrEqual">
      <formula>$N$40</formula>
    </cfRule>
    <cfRule type="cellIs" dxfId="2684" priority="38" stopIfTrue="1" operator="greaterThan">
      <formula>$N$40</formula>
    </cfRule>
  </conditionalFormatting>
  <conditionalFormatting sqref="U42">
    <cfRule type="containsBlanks" priority="33" stopIfTrue="1">
      <formula>LEN(TRIM(U42))=0</formula>
    </cfRule>
    <cfRule type="cellIs" dxfId="2683" priority="34" stopIfTrue="1" operator="lessThanOrEqual">
      <formula>$N$42</formula>
    </cfRule>
    <cfRule type="cellIs" dxfId="2682" priority="35" stopIfTrue="1" operator="greaterThan">
      <formula>$N$42</formula>
    </cfRule>
  </conditionalFormatting>
  <conditionalFormatting sqref="V42">
    <cfRule type="containsBlanks" priority="30" stopIfTrue="1">
      <formula>LEN(TRIM(V42))=0</formula>
    </cfRule>
    <cfRule type="cellIs" dxfId="2681" priority="31" stopIfTrue="1" operator="lessThanOrEqual">
      <formula>$N$42</formula>
    </cfRule>
    <cfRule type="cellIs" dxfId="2680" priority="32" stopIfTrue="1" operator="greaterThan">
      <formula>$N$42</formula>
    </cfRule>
  </conditionalFormatting>
  <conditionalFormatting sqref="V43">
    <cfRule type="containsBlanks" priority="27" stopIfTrue="1">
      <formula>LEN(TRIM(V43))=0</formula>
    </cfRule>
    <cfRule type="cellIs" dxfId="2679" priority="28" stopIfTrue="1" operator="greaterThanOrEqual">
      <formula>$N$43</formula>
    </cfRule>
    <cfRule type="cellIs" dxfId="2678" priority="29" stopIfTrue="1" operator="lessThan">
      <formula>$N$43</formula>
    </cfRule>
  </conditionalFormatting>
  <conditionalFormatting sqref="V39">
    <cfRule type="containsBlanks" priority="24" stopIfTrue="1">
      <formula>LEN(TRIM(V39))=0</formula>
    </cfRule>
    <cfRule type="cellIs" dxfId="2677" priority="25" stopIfTrue="1" operator="greaterThan">
      <formula>$N$39</formula>
    </cfRule>
    <cfRule type="cellIs" dxfId="2676" priority="26" stopIfTrue="1" operator="lessThanOrEqual">
      <formula>$N$39</formula>
    </cfRule>
  </conditionalFormatting>
  <conditionalFormatting sqref="V34">
    <cfRule type="cellIs" dxfId="2675" priority="22" operator="greaterThan">
      <formula>$N$34</formula>
    </cfRule>
    <cfRule type="cellIs" dxfId="2674" priority="23" operator="lessThanOrEqual">
      <formula>$N$34</formula>
    </cfRule>
  </conditionalFormatting>
  <conditionalFormatting sqref="V35">
    <cfRule type="cellIs" dxfId="2673" priority="21" stopIfTrue="1" operator="lessThanOrEqual">
      <formula>$N$35</formula>
    </cfRule>
  </conditionalFormatting>
  <conditionalFormatting sqref="V35">
    <cfRule type="cellIs" dxfId="2672" priority="20" stopIfTrue="1" operator="greaterThan">
      <formula>$N$35</formula>
    </cfRule>
  </conditionalFormatting>
  <conditionalFormatting sqref="V36">
    <cfRule type="cellIs" dxfId="2671" priority="19" stopIfTrue="1" operator="greaterThanOrEqual">
      <formula>$N$36</formula>
    </cfRule>
  </conditionalFormatting>
  <conditionalFormatting sqref="V36">
    <cfRule type="cellIs" dxfId="2670" priority="18" stopIfTrue="1" operator="lessThan">
      <formula>$N$36</formula>
    </cfRule>
  </conditionalFormatting>
  <conditionalFormatting sqref="V37">
    <cfRule type="containsBlanks" priority="15" stopIfTrue="1">
      <formula>LEN(TRIM(V37))=0</formula>
    </cfRule>
    <cfRule type="cellIs" dxfId="2669" priority="16" stopIfTrue="1" operator="greaterThanOrEqual">
      <formula>$N$37</formula>
    </cfRule>
    <cfRule type="cellIs" dxfId="2668" priority="17" stopIfTrue="1" operator="lessThan">
      <formula>$N$37</formula>
    </cfRule>
  </conditionalFormatting>
  <conditionalFormatting sqref="V38">
    <cfRule type="cellIs" dxfId="2667" priority="14" stopIfTrue="1" operator="greaterThanOrEqual">
      <formula>$N$38</formula>
    </cfRule>
  </conditionalFormatting>
  <conditionalFormatting sqref="V38">
    <cfRule type="cellIs" dxfId="2666" priority="13" stopIfTrue="1" operator="lessThan">
      <formula>$N$38</formula>
    </cfRule>
  </conditionalFormatting>
  <conditionalFormatting sqref="V40">
    <cfRule type="containsBlanks" priority="10" stopIfTrue="1">
      <formula>LEN(TRIM(V40))=0</formula>
    </cfRule>
    <cfRule type="cellIs" dxfId="2665" priority="11" stopIfTrue="1" operator="lessThanOrEqual">
      <formula>$N$40</formula>
    </cfRule>
    <cfRule type="cellIs" dxfId="2664" priority="12" stopIfTrue="1" operator="greaterThan">
      <formula>$N$40</formula>
    </cfRule>
  </conditionalFormatting>
  <conditionalFormatting sqref="V41">
    <cfRule type="containsBlanks" priority="7" stopIfTrue="1">
      <formula>LEN(TRIM(V41))=0</formula>
    </cfRule>
    <cfRule type="cellIs" dxfId="2663" priority="8" stopIfTrue="1" operator="lessThanOrEqual">
      <formula>$N$40</formula>
    </cfRule>
    <cfRule type="cellIs" dxfId="2662" priority="9" stopIfTrue="1" operator="greaterThan">
      <formula>$N$40</formula>
    </cfRule>
  </conditionalFormatting>
  <conditionalFormatting sqref="V42">
    <cfRule type="containsBlanks" priority="4" stopIfTrue="1">
      <formula>LEN(TRIM(V42))=0</formula>
    </cfRule>
    <cfRule type="cellIs" dxfId="2661" priority="5" stopIfTrue="1" operator="lessThanOrEqual">
      <formula>$N$42</formula>
    </cfRule>
    <cfRule type="cellIs" dxfId="2660" priority="6" stopIfTrue="1" operator="greaterThan">
      <formula>$N$42</formula>
    </cfRule>
  </conditionalFormatting>
  <conditionalFormatting sqref="Q9:V9">
    <cfRule type="containsBlanks" priority="1" stopIfTrue="1">
      <formula>LEN(TRIM(Q9))=0</formula>
    </cfRule>
    <cfRule type="cellIs" dxfId="2659" priority="2" stopIfTrue="1" operator="greaterThanOrEqual">
      <formula>$A$9</formula>
    </cfRule>
    <cfRule type="cellIs" dxfId="2658" priority="3" stopIfTrue="1" operator="lessThan">
      <formula>$A$9</formula>
    </cfRule>
  </conditionalFormatting>
  <dataValidations disablePrompts="1" count="15">
    <dataValidation type="list" errorStyle="information" allowBlank="1" showInputMessage="1" showErrorMessage="1" error="Enter Leading or Lagging" prompt="Leading or Lagging" sqref="C65588 IZ65588 SV65588 ACR65588 AMN65588 AWJ65588 BGF65588 BQB65588 BZX65588 CJT65588 CTP65588 DDL65588 DNH65588 DXD65588 EGZ65588 EQV65588 FAR65588 FKN65588 FUJ65588 GEF65588 GOB65588 GXX65588 HHT65588 HRP65588 IBL65588 ILH65588 IVD65588 JEZ65588 JOV65588 JYR65588 KIN65588 KSJ65588 LCF65588 LMB65588 LVX65588 MFT65588 MPP65588 MZL65588 NJH65588 NTD65588 OCZ65588 OMV65588 OWR65588 PGN65588 PQJ65588 QAF65588 QKB65588 QTX65588 RDT65588 RNP65588 RXL65588 SHH65588 SRD65588 TAZ65588 TKV65588 TUR65588 UEN65588 UOJ65588 UYF65588 VIB65588 VRX65588 WBT65588 WLP65588 WVL65588 C131124 IZ131124 SV131124 ACR131124 AMN131124 AWJ131124 BGF131124 BQB131124 BZX131124 CJT131124 CTP131124 DDL131124 DNH131124 DXD131124 EGZ131124 EQV131124 FAR131124 FKN131124 FUJ131124 GEF131124 GOB131124 GXX131124 HHT131124 HRP131124 IBL131124 ILH131124 IVD131124 JEZ131124 JOV131124 JYR131124 KIN131124 KSJ131124 LCF131124 LMB131124 LVX131124 MFT131124 MPP131124 MZL131124 NJH131124 NTD131124 OCZ131124 OMV131124 OWR131124 PGN131124 PQJ131124 QAF131124 QKB131124 QTX131124 RDT131124 RNP131124 RXL131124 SHH131124 SRD131124 TAZ131124 TKV131124 TUR131124 UEN131124 UOJ131124 UYF131124 VIB131124 VRX131124 WBT131124 WLP131124 WVL131124 C196660 IZ196660 SV196660 ACR196660 AMN196660 AWJ196660 BGF196660 BQB196660 BZX196660 CJT196660 CTP196660 DDL196660 DNH196660 DXD196660 EGZ196660 EQV196660 FAR196660 FKN196660 FUJ196660 GEF196660 GOB196660 GXX196660 HHT196660 HRP196660 IBL196660 ILH196660 IVD196660 JEZ196660 JOV196660 JYR196660 KIN196660 KSJ196660 LCF196660 LMB196660 LVX196660 MFT196660 MPP196660 MZL196660 NJH196660 NTD196660 OCZ196660 OMV196660 OWR196660 PGN196660 PQJ196660 QAF196660 QKB196660 QTX196660 RDT196660 RNP196660 RXL196660 SHH196660 SRD196660 TAZ196660 TKV196660 TUR196660 UEN196660 UOJ196660 UYF196660 VIB196660 VRX196660 WBT196660 WLP196660 WVL196660 C262196 IZ262196 SV262196 ACR262196 AMN262196 AWJ262196 BGF262196 BQB262196 BZX262196 CJT262196 CTP262196 DDL262196 DNH262196 DXD262196 EGZ262196 EQV262196 FAR262196 FKN262196 FUJ262196 GEF262196 GOB262196 GXX262196 HHT262196 HRP262196 IBL262196 ILH262196 IVD262196 JEZ262196 JOV262196 JYR262196 KIN262196 KSJ262196 LCF262196 LMB262196 LVX262196 MFT262196 MPP262196 MZL262196 NJH262196 NTD262196 OCZ262196 OMV262196 OWR262196 PGN262196 PQJ262196 QAF262196 QKB262196 QTX262196 RDT262196 RNP262196 RXL262196 SHH262196 SRD262196 TAZ262196 TKV262196 TUR262196 UEN262196 UOJ262196 UYF262196 VIB262196 VRX262196 WBT262196 WLP262196 WVL262196 C327732 IZ327732 SV327732 ACR327732 AMN327732 AWJ327732 BGF327732 BQB327732 BZX327732 CJT327732 CTP327732 DDL327732 DNH327732 DXD327732 EGZ327732 EQV327732 FAR327732 FKN327732 FUJ327732 GEF327732 GOB327732 GXX327732 HHT327732 HRP327732 IBL327732 ILH327732 IVD327732 JEZ327732 JOV327732 JYR327732 KIN327732 KSJ327732 LCF327732 LMB327732 LVX327732 MFT327732 MPP327732 MZL327732 NJH327732 NTD327732 OCZ327732 OMV327732 OWR327732 PGN327732 PQJ327732 QAF327732 QKB327732 QTX327732 RDT327732 RNP327732 RXL327732 SHH327732 SRD327732 TAZ327732 TKV327732 TUR327732 UEN327732 UOJ327732 UYF327732 VIB327732 VRX327732 WBT327732 WLP327732 WVL327732 C393268 IZ393268 SV393268 ACR393268 AMN393268 AWJ393268 BGF393268 BQB393268 BZX393268 CJT393268 CTP393268 DDL393268 DNH393268 DXD393268 EGZ393268 EQV393268 FAR393268 FKN393268 FUJ393268 GEF393268 GOB393268 GXX393268 HHT393268 HRP393268 IBL393268 ILH393268 IVD393268 JEZ393268 JOV393268 JYR393268 KIN393268 KSJ393268 LCF393268 LMB393268 LVX393268 MFT393268 MPP393268 MZL393268 NJH393268 NTD393268 OCZ393268 OMV393268 OWR393268 PGN393268 PQJ393268 QAF393268 QKB393268 QTX393268 RDT393268 RNP393268 RXL393268 SHH393268 SRD393268 TAZ393268 TKV393268 TUR393268 UEN393268 UOJ393268 UYF393268 VIB393268 VRX393268 WBT393268 WLP393268 WVL393268 C458804 IZ458804 SV458804 ACR458804 AMN458804 AWJ458804 BGF458804 BQB458804 BZX458804 CJT458804 CTP458804 DDL458804 DNH458804 DXD458804 EGZ458804 EQV458804 FAR458804 FKN458804 FUJ458804 GEF458804 GOB458804 GXX458804 HHT458804 HRP458804 IBL458804 ILH458804 IVD458804 JEZ458804 JOV458804 JYR458804 KIN458804 KSJ458804 LCF458804 LMB458804 LVX458804 MFT458804 MPP458804 MZL458804 NJH458804 NTD458804 OCZ458804 OMV458804 OWR458804 PGN458804 PQJ458804 QAF458804 QKB458804 QTX458804 RDT458804 RNP458804 RXL458804 SHH458804 SRD458804 TAZ458804 TKV458804 TUR458804 UEN458804 UOJ458804 UYF458804 VIB458804 VRX458804 WBT458804 WLP458804 WVL458804 C524340 IZ524340 SV524340 ACR524340 AMN524340 AWJ524340 BGF524340 BQB524340 BZX524340 CJT524340 CTP524340 DDL524340 DNH524340 DXD524340 EGZ524340 EQV524340 FAR524340 FKN524340 FUJ524340 GEF524340 GOB524340 GXX524340 HHT524340 HRP524340 IBL524340 ILH524340 IVD524340 JEZ524340 JOV524340 JYR524340 KIN524340 KSJ524340 LCF524340 LMB524340 LVX524340 MFT524340 MPP524340 MZL524340 NJH524340 NTD524340 OCZ524340 OMV524340 OWR524340 PGN524340 PQJ524340 QAF524340 QKB524340 QTX524340 RDT524340 RNP524340 RXL524340 SHH524340 SRD524340 TAZ524340 TKV524340 TUR524340 UEN524340 UOJ524340 UYF524340 VIB524340 VRX524340 WBT524340 WLP524340 WVL524340 C589876 IZ589876 SV589876 ACR589876 AMN589876 AWJ589876 BGF589876 BQB589876 BZX589876 CJT589876 CTP589876 DDL589876 DNH589876 DXD589876 EGZ589876 EQV589876 FAR589876 FKN589876 FUJ589876 GEF589876 GOB589876 GXX589876 HHT589876 HRP589876 IBL589876 ILH589876 IVD589876 JEZ589876 JOV589876 JYR589876 KIN589876 KSJ589876 LCF589876 LMB589876 LVX589876 MFT589876 MPP589876 MZL589876 NJH589876 NTD589876 OCZ589876 OMV589876 OWR589876 PGN589876 PQJ589876 QAF589876 QKB589876 QTX589876 RDT589876 RNP589876 RXL589876 SHH589876 SRD589876 TAZ589876 TKV589876 TUR589876 UEN589876 UOJ589876 UYF589876 VIB589876 VRX589876 WBT589876 WLP589876 WVL589876 C655412 IZ655412 SV655412 ACR655412 AMN655412 AWJ655412 BGF655412 BQB655412 BZX655412 CJT655412 CTP655412 DDL655412 DNH655412 DXD655412 EGZ655412 EQV655412 FAR655412 FKN655412 FUJ655412 GEF655412 GOB655412 GXX655412 HHT655412 HRP655412 IBL655412 ILH655412 IVD655412 JEZ655412 JOV655412 JYR655412 KIN655412 KSJ655412 LCF655412 LMB655412 LVX655412 MFT655412 MPP655412 MZL655412 NJH655412 NTD655412 OCZ655412 OMV655412 OWR655412 PGN655412 PQJ655412 QAF655412 QKB655412 QTX655412 RDT655412 RNP655412 RXL655412 SHH655412 SRD655412 TAZ655412 TKV655412 TUR655412 UEN655412 UOJ655412 UYF655412 VIB655412 VRX655412 WBT655412 WLP655412 WVL655412 C720948 IZ720948 SV720948 ACR720948 AMN720948 AWJ720948 BGF720948 BQB720948 BZX720948 CJT720948 CTP720948 DDL720948 DNH720948 DXD720948 EGZ720948 EQV720948 FAR720948 FKN720948 FUJ720948 GEF720948 GOB720948 GXX720948 HHT720948 HRP720948 IBL720948 ILH720948 IVD720948 JEZ720948 JOV720948 JYR720948 KIN720948 KSJ720948 LCF720948 LMB720948 LVX720948 MFT720948 MPP720948 MZL720948 NJH720948 NTD720948 OCZ720948 OMV720948 OWR720948 PGN720948 PQJ720948 QAF720948 QKB720948 QTX720948 RDT720948 RNP720948 RXL720948 SHH720948 SRD720948 TAZ720948 TKV720948 TUR720948 UEN720948 UOJ720948 UYF720948 VIB720948 VRX720948 WBT720948 WLP720948 WVL720948 C786484 IZ786484 SV786484 ACR786484 AMN786484 AWJ786484 BGF786484 BQB786484 BZX786484 CJT786484 CTP786484 DDL786484 DNH786484 DXD786484 EGZ786484 EQV786484 FAR786484 FKN786484 FUJ786484 GEF786484 GOB786484 GXX786484 HHT786484 HRP786484 IBL786484 ILH786484 IVD786484 JEZ786484 JOV786484 JYR786484 KIN786484 KSJ786484 LCF786484 LMB786484 LVX786484 MFT786484 MPP786484 MZL786484 NJH786484 NTD786484 OCZ786484 OMV786484 OWR786484 PGN786484 PQJ786484 QAF786484 QKB786484 QTX786484 RDT786484 RNP786484 RXL786484 SHH786484 SRD786484 TAZ786484 TKV786484 TUR786484 UEN786484 UOJ786484 UYF786484 VIB786484 VRX786484 WBT786484 WLP786484 WVL786484 C852020 IZ852020 SV852020 ACR852020 AMN852020 AWJ852020 BGF852020 BQB852020 BZX852020 CJT852020 CTP852020 DDL852020 DNH852020 DXD852020 EGZ852020 EQV852020 FAR852020 FKN852020 FUJ852020 GEF852020 GOB852020 GXX852020 HHT852020 HRP852020 IBL852020 ILH852020 IVD852020 JEZ852020 JOV852020 JYR852020 KIN852020 KSJ852020 LCF852020 LMB852020 LVX852020 MFT852020 MPP852020 MZL852020 NJH852020 NTD852020 OCZ852020 OMV852020 OWR852020 PGN852020 PQJ852020 QAF852020 QKB852020 QTX852020 RDT852020 RNP852020 RXL852020 SHH852020 SRD852020 TAZ852020 TKV852020 TUR852020 UEN852020 UOJ852020 UYF852020 VIB852020 VRX852020 WBT852020 WLP852020 WVL852020 C917556 IZ917556 SV917556 ACR917556 AMN917556 AWJ917556 BGF917556 BQB917556 BZX917556 CJT917556 CTP917556 DDL917556 DNH917556 DXD917556 EGZ917556 EQV917556 FAR917556 FKN917556 FUJ917556 GEF917556 GOB917556 GXX917556 HHT917556 HRP917556 IBL917556 ILH917556 IVD917556 JEZ917556 JOV917556 JYR917556 KIN917556 KSJ917556 LCF917556 LMB917556 LVX917556 MFT917556 MPP917556 MZL917556 NJH917556 NTD917556 OCZ917556 OMV917556 OWR917556 PGN917556 PQJ917556 QAF917556 QKB917556 QTX917556 RDT917556 RNP917556 RXL917556 SHH917556 SRD917556 TAZ917556 TKV917556 TUR917556 UEN917556 UOJ917556 UYF917556 VIB917556 VRX917556 WBT917556 WLP917556 WVL917556 C983092 IZ983092 SV983092 ACR983092 AMN983092 AWJ983092 BGF983092 BQB983092 BZX983092 CJT983092 CTP983092 DDL983092 DNH983092 DXD983092 EGZ983092 EQV983092 FAR983092 FKN983092 FUJ983092 GEF983092 GOB983092 GXX983092 HHT983092 HRP983092 IBL983092 ILH983092 IVD983092 JEZ983092 JOV983092 JYR983092 KIN983092 KSJ983092 LCF983092 LMB983092 LVX983092 MFT983092 MPP983092 MZL983092 NJH983092 NTD983092 OCZ983092 OMV983092 OWR983092 PGN983092 PQJ983092 QAF983092 QKB983092 QTX983092 RDT983092 RNP983092 RXL983092 SHH983092 SRD983092 TAZ983092 TKV983092 TUR983092 UEN983092 UOJ983092 UYF983092 VIB983092 VRX983092 WBT983092 WLP983092 WVL983092">
      <formula1>C65578:C65590</formula1>
    </dataValidation>
    <dataValidation type="list" errorStyle="information" allowBlank="1" showInputMessage="1" showErrorMessage="1" error="Enter Leading or Lagging" prompt="Leading or Lagging" sqref="C65589 IZ65589 SV65589 ACR65589 AMN65589 AWJ65589 BGF65589 BQB65589 BZX65589 CJT65589 CTP65589 DDL65589 DNH65589 DXD65589 EGZ65589 EQV65589 FAR65589 FKN65589 FUJ65589 GEF65589 GOB65589 GXX65589 HHT65589 HRP65589 IBL65589 ILH65589 IVD65589 JEZ65589 JOV65589 JYR65589 KIN65589 KSJ65589 LCF65589 LMB65589 LVX65589 MFT65589 MPP65589 MZL65589 NJH65589 NTD65589 OCZ65589 OMV65589 OWR65589 PGN65589 PQJ65589 QAF65589 QKB65589 QTX65589 RDT65589 RNP65589 RXL65589 SHH65589 SRD65589 TAZ65589 TKV65589 TUR65589 UEN65589 UOJ65589 UYF65589 VIB65589 VRX65589 WBT65589 WLP65589 WVL65589 C131125 IZ131125 SV131125 ACR131125 AMN131125 AWJ131125 BGF131125 BQB131125 BZX131125 CJT131125 CTP131125 DDL131125 DNH131125 DXD131125 EGZ131125 EQV131125 FAR131125 FKN131125 FUJ131125 GEF131125 GOB131125 GXX131125 HHT131125 HRP131125 IBL131125 ILH131125 IVD131125 JEZ131125 JOV131125 JYR131125 KIN131125 KSJ131125 LCF131125 LMB131125 LVX131125 MFT131125 MPP131125 MZL131125 NJH131125 NTD131125 OCZ131125 OMV131125 OWR131125 PGN131125 PQJ131125 QAF131125 QKB131125 QTX131125 RDT131125 RNP131125 RXL131125 SHH131125 SRD131125 TAZ131125 TKV131125 TUR131125 UEN131125 UOJ131125 UYF131125 VIB131125 VRX131125 WBT131125 WLP131125 WVL131125 C196661 IZ196661 SV196661 ACR196661 AMN196661 AWJ196661 BGF196661 BQB196661 BZX196661 CJT196661 CTP196661 DDL196661 DNH196661 DXD196661 EGZ196661 EQV196661 FAR196661 FKN196661 FUJ196661 GEF196661 GOB196661 GXX196661 HHT196661 HRP196661 IBL196661 ILH196661 IVD196661 JEZ196661 JOV196661 JYR196661 KIN196661 KSJ196661 LCF196661 LMB196661 LVX196661 MFT196661 MPP196661 MZL196661 NJH196661 NTD196661 OCZ196661 OMV196661 OWR196661 PGN196661 PQJ196661 QAF196661 QKB196661 QTX196661 RDT196661 RNP196661 RXL196661 SHH196661 SRD196661 TAZ196661 TKV196661 TUR196661 UEN196661 UOJ196661 UYF196661 VIB196661 VRX196661 WBT196661 WLP196661 WVL196661 C262197 IZ262197 SV262197 ACR262197 AMN262197 AWJ262197 BGF262197 BQB262197 BZX262197 CJT262197 CTP262197 DDL262197 DNH262197 DXD262197 EGZ262197 EQV262197 FAR262197 FKN262197 FUJ262197 GEF262197 GOB262197 GXX262197 HHT262197 HRP262197 IBL262197 ILH262197 IVD262197 JEZ262197 JOV262197 JYR262197 KIN262197 KSJ262197 LCF262197 LMB262197 LVX262197 MFT262197 MPP262197 MZL262197 NJH262197 NTD262197 OCZ262197 OMV262197 OWR262197 PGN262197 PQJ262197 QAF262197 QKB262197 QTX262197 RDT262197 RNP262197 RXL262197 SHH262197 SRD262197 TAZ262197 TKV262197 TUR262197 UEN262197 UOJ262197 UYF262197 VIB262197 VRX262197 WBT262197 WLP262197 WVL262197 C327733 IZ327733 SV327733 ACR327733 AMN327733 AWJ327733 BGF327733 BQB327733 BZX327733 CJT327733 CTP327733 DDL327733 DNH327733 DXD327733 EGZ327733 EQV327733 FAR327733 FKN327733 FUJ327733 GEF327733 GOB327733 GXX327733 HHT327733 HRP327733 IBL327733 ILH327733 IVD327733 JEZ327733 JOV327733 JYR327733 KIN327733 KSJ327733 LCF327733 LMB327733 LVX327733 MFT327733 MPP327733 MZL327733 NJH327733 NTD327733 OCZ327733 OMV327733 OWR327733 PGN327733 PQJ327733 QAF327733 QKB327733 QTX327733 RDT327733 RNP327733 RXL327733 SHH327733 SRD327733 TAZ327733 TKV327733 TUR327733 UEN327733 UOJ327733 UYF327733 VIB327733 VRX327733 WBT327733 WLP327733 WVL327733 C393269 IZ393269 SV393269 ACR393269 AMN393269 AWJ393269 BGF393269 BQB393269 BZX393269 CJT393269 CTP393269 DDL393269 DNH393269 DXD393269 EGZ393269 EQV393269 FAR393269 FKN393269 FUJ393269 GEF393269 GOB393269 GXX393269 HHT393269 HRP393269 IBL393269 ILH393269 IVD393269 JEZ393269 JOV393269 JYR393269 KIN393269 KSJ393269 LCF393269 LMB393269 LVX393269 MFT393269 MPP393269 MZL393269 NJH393269 NTD393269 OCZ393269 OMV393269 OWR393269 PGN393269 PQJ393269 QAF393269 QKB393269 QTX393269 RDT393269 RNP393269 RXL393269 SHH393269 SRD393269 TAZ393269 TKV393269 TUR393269 UEN393269 UOJ393269 UYF393269 VIB393269 VRX393269 WBT393269 WLP393269 WVL393269 C458805 IZ458805 SV458805 ACR458805 AMN458805 AWJ458805 BGF458805 BQB458805 BZX458805 CJT458805 CTP458805 DDL458805 DNH458805 DXD458805 EGZ458805 EQV458805 FAR458805 FKN458805 FUJ458805 GEF458805 GOB458805 GXX458805 HHT458805 HRP458805 IBL458805 ILH458805 IVD458805 JEZ458805 JOV458805 JYR458805 KIN458805 KSJ458805 LCF458805 LMB458805 LVX458805 MFT458805 MPP458805 MZL458805 NJH458805 NTD458805 OCZ458805 OMV458805 OWR458805 PGN458805 PQJ458805 QAF458805 QKB458805 QTX458805 RDT458805 RNP458805 RXL458805 SHH458805 SRD458805 TAZ458805 TKV458805 TUR458805 UEN458805 UOJ458805 UYF458805 VIB458805 VRX458805 WBT458805 WLP458805 WVL458805 C524341 IZ524341 SV524341 ACR524341 AMN524341 AWJ524341 BGF524341 BQB524341 BZX524341 CJT524341 CTP524341 DDL524341 DNH524341 DXD524341 EGZ524341 EQV524341 FAR524341 FKN524341 FUJ524341 GEF524341 GOB524341 GXX524341 HHT524341 HRP524341 IBL524341 ILH524341 IVD524341 JEZ524341 JOV524341 JYR524341 KIN524341 KSJ524341 LCF524341 LMB524341 LVX524341 MFT524341 MPP524341 MZL524341 NJH524341 NTD524341 OCZ524341 OMV524341 OWR524341 PGN524341 PQJ524341 QAF524341 QKB524341 QTX524341 RDT524341 RNP524341 RXL524341 SHH524341 SRD524341 TAZ524341 TKV524341 TUR524341 UEN524341 UOJ524341 UYF524341 VIB524341 VRX524341 WBT524341 WLP524341 WVL524341 C589877 IZ589877 SV589877 ACR589877 AMN589877 AWJ589877 BGF589877 BQB589877 BZX589877 CJT589877 CTP589877 DDL589877 DNH589877 DXD589877 EGZ589877 EQV589877 FAR589877 FKN589877 FUJ589877 GEF589877 GOB589877 GXX589877 HHT589877 HRP589877 IBL589877 ILH589877 IVD589877 JEZ589877 JOV589877 JYR589877 KIN589877 KSJ589877 LCF589877 LMB589877 LVX589877 MFT589877 MPP589877 MZL589877 NJH589877 NTD589877 OCZ589877 OMV589877 OWR589877 PGN589877 PQJ589877 QAF589877 QKB589877 QTX589877 RDT589877 RNP589877 RXL589877 SHH589877 SRD589877 TAZ589877 TKV589877 TUR589877 UEN589877 UOJ589877 UYF589877 VIB589877 VRX589877 WBT589877 WLP589877 WVL589877 C655413 IZ655413 SV655413 ACR655413 AMN655413 AWJ655413 BGF655413 BQB655413 BZX655413 CJT655413 CTP655413 DDL655413 DNH655413 DXD655413 EGZ655413 EQV655413 FAR655413 FKN655413 FUJ655413 GEF655413 GOB655413 GXX655413 HHT655413 HRP655413 IBL655413 ILH655413 IVD655413 JEZ655413 JOV655413 JYR655413 KIN655413 KSJ655413 LCF655413 LMB655413 LVX655413 MFT655413 MPP655413 MZL655413 NJH655413 NTD655413 OCZ655413 OMV655413 OWR655413 PGN655413 PQJ655413 QAF655413 QKB655413 QTX655413 RDT655413 RNP655413 RXL655413 SHH655413 SRD655413 TAZ655413 TKV655413 TUR655413 UEN655413 UOJ655413 UYF655413 VIB655413 VRX655413 WBT655413 WLP655413 WVL655413 C720949 IZ720949 SV720949 ACR720949 AMN720949 AWJ720949 BGF720949 BQB720949 BZX720949 CJT720949 CTP720949 DDL720949 DNH720949 DXD720949 EGZ720949 EQV720949 FAR720949 FKN720949 FUJ720949 GEF720949 GOB720949 GXX720949 HHT720949 HRP720949 IBL720949 ILH720949 IVD720949 JEZ720949 JOV720949 JYR720949 KIN720949 KSJ720949 LCF720949 LMB720949 LVX720949 MFT720949 MPP720949 MZL720949 NJH720949 NTD720949 OCZ720949 OMV720949 OWR720949 PGN720949 PQJ720949 QAF720949 QKB720949 QTX720949 RDT720949 RNP720949 RXL720949 SHH720949 SRD720949 TAZ720949 TKV720949 TUR720949 UEN720949 UOJ720949 UYF720949 VIB720949 VRX720949 WBT720949 WLP720949 WVL720949 C786485 IZ786485 SV786485 ACR786485 AMN786485 AWJ786485 BGF786485 BQB786485 BZX786485 CJT786485 CTP786485 DDL786485 DNH786485 DXD786485 EGZ786485 EQV786485 FAR786485 FKN786485 FUJ786485 GEF786485 GOB786485 GXX786485 HHT786485 HRP786485 IBL786485 ILH786485 IVD786485 JEZ786485 JOV786485 JYR786485 KIN786485 KSJ786485 LCF786485 LMB786485 LVX786485 MFT786485 MPP786485 MZL786485 NJH786485 NTD786485 OCZ786485 OMV786485 OWR786485 PGN786485 PQJ786485 QAF786485 QKB786485 QTX786485 RDT786485 RNP786485 RXL786485 SHH786485 SRD786485 TAZ786485 TKV786485 TUR786485 UEN786485 UOJ786485 UYF786485 VIB786485 VRX786485 WBT786485 WLP786485 WVL786485 C852021 IZ852021 SV852021 ACR852021 AMN852021 AWJ852021 BGF852021 BQB852021 BZX852021 CJT852021 CTP852021 DDL852021 DNH852021 DXD852021 EGZ852021 EQV852021 FAR852021 FKN852021 FUJ852021 GEF852021 GOB852021 GXX852021 HHT852021 HRP852021 IBL852021 ILH852021 IVD852021 JEZ852021 JOV852021 JYR852021 KIN852021 KSJ852021 LCF852021 LMB852021 LVX852021 MFT852021 MPP852021 MZL852021 NJH852021 NTD852021 OCZ852021 OMV852021 OWR852021 PGN852021 PQJ852021 QAF852021 QKB852021 QTX852021 RDT852021 RNP852021 RXL852021 SHH852021 SRD852021 TAZ852021 TKV852021 TUR852021 UEN852021 UOJ852021 UYF852021 VIB852021 VRX852021 WBT852021 WLP852021 WVL852021 C917557 IZ917557 SV917557 ACR917557 AMN917557 AWJ917557 BGF917557 BQB917557 BZX917557 CJT917557 CTP917557 DDL917557 DNH917557 DXD917557 EGZ917557 EQV917557 FAR917557 FKN917557 FUJ917557 GEF917557 GOB917557 GXX917557 HHT917557 HRP917557 IBL917557 ILH917557 IVD917557 JEZ917557 JOV917557 JYR917557 KIN917557 KSJ917557 LCF917557 LMB917557 LVX917557 MFT917557 MPP917557 MZL917557 NJH917557 NTD917557 OCZ917557 OMV917557 OWR917557 PGN917557 PQJ917557 QAF917557 QKB917557 QTX917557 RDT917557 RNP917557 RXL917557 SHH917557 SRD917557 TAZ917557 TKV917557 TUR917557 UEN917557 UOJ917557 UYF917557 VIB917557 VRX917557 WBT917557 WLP917557 WVL917557 C983093 IZ983093 SV983093 ACR983093 AMN983093 AWJ983093 BGF983093 BQB983093 BZX983093 CJT983093 CTP983093 DDL983093 DNH983093 DXD983093 EGZ983093 EQV983093 FAR983093 FKN983093 FUJ983093 GEF983093 GOB983093 GXX983093 HHT983093 HRP983093 IBL983093 ILH983093 IVD983093 JEZ983093 JOV983093 JYR983093 KIN983093 KSJ983093 LCF983093 LMB983093 LVX983093 MFT983093 MPP983093 MZL983093 NJH983093 NTD983093 OCZ983093 OMV983093 OWR983093 PGN983093 PQJ983093 QAF983093 QKB983093 QTX983093 RDT983093 RNP983093 RXL983093 SHH983093 SRD983093 TAZ983093 TKV983093 TUR983093 UEN983093 UOJ983093 UYF983093 VIB983093 VRX983093 WBT983093 WLP983093 WVL983093">
      <formula1>C65590:C65591</formula1>
    </dataValidation>
    <dataValidation type="list" errorStyle="information" allowBlank="1" showInputMessage="1" showErrorMessage="1" error="Enter Leading or Lagging" prompt="Leading or Lagging" sqref="C65587 IZ65587 SV65587 ACR65587 AMN65587 AWJ65587 BGF65587 BQB65587 BZX65587 CJT65587 CTP65587 DDL65587 DNH65587 DXD65587 EGZ65587 EQV65587 FAR65587 FKN65587 FUJ65587 GEF65587 GOB65587 GXX65587 HHT65587 HRP65587 IBL65587 ILH65587 IVD65587 JEZ65587 JOV65587 JYR65587 KIN65587 KSJ65587 LCF65587 LMB65587 LVX65587 MFT65587 MPP65587 MZL65587 NJH65587 NTD65587 OCZ65587 OMV65587 OWR65587 PGN65587 PQJ65587 QAF65587 QKB65587 QTX65587 RDT65587 RNP65587 RXL65587 SHH65587 SRD65587 TAZ65587 TKV65587 TUR65587 UEN65587 UOJ65587 UYF65587 VIB65587 VRX65587 WBT65587 WLP65587 WVL65587 C131123 IZ131123 SV131123 ACR131123 AMN131123 AWJ131123 BGF131123 BQB131123 BZX131123 CJT131123 CTP131123 DDL131123 DNH131123 DXD131123 EGZ131123 EQV131123 FAR131123 FKN131123 FUJ131123 GEF131123 GOB131123 GXX131123 HHT131123 HRP131123 IBL131123 ILH131123 IVD131123 JEZ131123 JOV131123 JYR131123 KIN131123 KSJ131123 LCF131123 LMB131123 LVX131123 MFT131123 MPP131123 MZL131123 NJH131123 NTD131123 OCZ131123 OMV131123 OWR131123 PGN131123 PQJ131123 QAF131123 QKB131123 QTX131123 RDT131123 RNP131123 RXL131123 SHH131123 SRD131123 TAZ131123 TKV131123 TUR131123 UEN131123 UOJ131123 UYF131123 VIB131123 VRX131123 WBT131123 WLP131123 WVL131123 C196659 IZ196659 SV196659 ACR196659 AMN196659 AWJ196659 BGF196659 BQB196659 BZX196659 CJT196659 CTP196659 DDL196659 DNH196659 DXD196659 EGZ196659 EQV196659 FAR196659 FKN196659 FUJ196659 GEF196659 GOB196659 GXX196659 HHT196659 HRP196659 IBL196659 ILH196659 IVD196659 JEZ196659 JOV196659 JYR196659 KIN196659 KSJ196659 LCF196659 LMB196659 LVX196659 MFT196659 MPP196659 MZL196659 NJH196659 NTD196659 OCZ196659 OMV196659 OWR196659 PGN196659 PQJ196659 QAF196659 QKB196659 QTX196659 RDT196659 RNP196659 RXL196659 SHH196659 SRD196659 TAZ196659 TKV196659 TUR196659 UEN196659 UOJ196659 UYF196659 VIB196659 VRX196659 WBT196659 WLP196659 WVL196659 C262195 IZ262195 SV262195 ACR262195 AMN262195 AWJ262195 BGF262195 BQB262195 BZX262195 CJT262195 CTP262195 DDL262195 DNH262195 DXD262195 EGZ262195 EQV262195 FAR262195 FKN262195 FUJ262195 GEF262195 GOB262195 GXX262195 HHT262195 HRP262195 IBL262195 ILH262195 IVD262195 JEZ262195 JOV262195 JYR262195 KIN262195 KSJ262195 LCF262195 LMB262195 LVX262195 MFT262195 MPP262195 MZL262195 NJH262195 NTD262195 OCZ262195 OMV262195 OWR262195 PGN262195 PQJ262195 QAF262195 QKB262195 QTX262195 RDT262195 RNP262195 RXL262195 SHH262195 SRD262195 TAZ262195 TKV262195 TUR262195 UEN262195 UOJ262195 UYF262195 VIB262195 VRX262195 WBT262195 WLP262195 WVL262195 C327731 IZ327731 SV327731 ACR327731 AMN327731 AWJ327731 BGF327731 BQB327731 BZX327731 CJT327731 CTP327731 DDL327731 DNH327731 DXD327731 EGZ327731 EQV327731 FAR327731 FKN327731 FUJ327731 GEF327731 GOB327731 GXX327731 HHT327731 HRP327731 IBL327731 ILH327731 IVD327731 JEZ327731 JOV327731 JYR327731 KIN327731 KSJ327731 LCF327731 LMB327731 LVX327731 MFT327731 MPP327731 MZL327731 NJH327731 NTD327731 OCZ327731 OMV327731 OWR327731 PGN327731 PQJ327731 QAF327731 QKB327731 QTX327731 RDT327731 RNP327731 RXL327731 SHH327731 SRD327731 TAZ327731 TKV327731 TUR327731 UEN327731 UOJ327731 UYF327731 VIB327731 VRX327731 WBT327731 WLP327731 WVL327731 C393267 IZ393267 SV393267 ACR393267 AMN393267 AWJ393267 BGF393267 BQB393267 BZX393267 CJT393267 CTP393267 DDL393267 DNH393267 DXD393267 EGZ393267 EQV393267 FAR393267 FKN393267 FUJ393267 GEF393267 GOB393267 GXX393267 HHT393267 HRP393267 IBL393267 ILH393267 IVD393267 JEZ393267 JOV393267 JYR393267 KIN393267 KSJ393267 LCF393267 LMB393267 LVX393267 MFT393267 MPP393267 MZL393267 NJH393267 NTD393267 OCZ393267 OMV393267 OWR393267 PGN393267 PQJ393267 QAF393267 QKB393267 QTX393267 RDT393267 RNP393267 RXL393267 SHH393267 SRD393267 TAZ393267 TKV393267 TUR393267 UEN393267 UOJ393267 UYF393267 VIB393267 VRX393267 WBT393267 WLP393267 WVL393267 C458803 IZ458803 SV458803 ACR458803 AMN458803 AWJ458803 BGF458803 BQB458803 BZX458803 CJT458803 CTP458803 DDL458803 DNH458803 DXD458803 EGZ458803 EQV458803 FAR458803 FKN458803 FUJ458803 GEF458803 GOB458803 GXX458803 HHT458803 HRP458803 IBL458803 ILH458803 IVD458803 JEZ458803 JOV458803 JYR458803 KIN458803 KSJ458803 LCF458803 LMB458803 LVX458803 MFT458803 MPP458803 MZL458803 NJH458803 NTD458803 OCZ458803 OMV458803 OWR458803 PGN458803 PQJ458803 QAF458803 QKB458803 QTX458803 RDT458803 RNP458803 RXL458803 SHH458803 SRD458803 TAZ458803 TKV458803 TUR458803 UEN458803 UOJ458803 UYF458803 VIB458803 VRX458803 WBT458803 WLP458803 WVL458803 C524339 IZ524339 SV524339 ACR524339 AMN524339 AWJ524339 BGF524339 BQB524339 BZX524339 CJT524339 CTP524339 DDL524339 DNH524339 DXD524339 EGZ524339 EQV524339 FAR524339 FKN524339 FUJ524339 GEF524339 GOB524339 GXX524339 HHT524339 HRP524339 IBL524339 ILH524339 IVD524339 JEZ524339 JOV524339 JYR524339 KIN524339 KSJ524339 LCF524339 LMB524339 LVX524339 MFT524339 MPP524339 MZL524339 NJH524339 NTD524339 OCZ524339 OMV524339 OWR524339 PGN524339 PQJ524339 QAF524339 QKB524339 QTX524339 RDT524339 RNP524339 RXL524339 SHH524339 SRD524339 TAZ524339 TKV524339 TUR524339 UEN524339 UOJ524339 UYF524339 VIB524339 VRX524339 WBT524339 WLP524339 WVL524339 C589875 IZ589875 SV589875 ACR589875 AMN589875 AWJ589875 BGF589875 BQB589875 BZX589875 CJT589875 CTP589875 DDL589875 DNH589875 DXD589875 EGZ589875 EQV589875 FAR589875 FKN589875 FUJ589875 GEF589875 GOB589875 GXX589875 HHT589875 HRP589875 IBL589875 ILH589875 IVD589875 JEZ589875 JOV589875 JYR589875 KIN589875 KSJ589875 LCF589875 LMB589875 LVX589875 MFT589875 MPP589875 MZL589875 NJH589875 NTD589875 OCZ589875 OMV589875 OWR589875 PGN589875 PQJ589875 QAF589875 QKB589875 QTX589875 RDT589875 RNP589875 RXL589875 SHH589875 SRD589875 TAZ589875 TKV589875 TUR589875 UEN589875 UOJ589875 UYF589875 VIB589875 VRX589875 WBT589875 WLP589875 WVL589875 C655411 IZ655411 SV655411 ACR655411 AMN655411 AWJ655411 BGF655411 BQB655411 BZX655411 CJT655411 CTP655411 DDL655411 DNH655411 DXD655411 EGZ655411 EQV655411 FAR655411 FKN655411 FUJ655411 GEF655411 GOB655411 GXX655411 HHT655411 HRP655411 IBL655411 ILH655411 IVD655411 JEZ655411 JOV655411 JYR655411 KIN655411 KSJ655411 LCF655411 LMB655411 LVX655411 MFT655411 MPP655411 MZL655411 NJH655411 NTD655411 OCZ655411 OMV655411 OWR655411 PGN655411 PQJ655411 QAF655411 QKB655411 QTX655411 RDT655411 RNP655411 RXL655411 SHH655411 SRD655411 TAZ655411 TKV655411 TUR655411 UEN655411 UOJ655411 UYF655411 VIB655411 VRX655411 WBT655411 WLP655411 WVL655411 C720947 IZ720947 SV720947 ACR720947 AMN720947 AWJ720947 BGF720947 BQB720947 BZX720947 CJT720947 CTP720947 DDL720947 DNH720947 DXD720947 EGZ720947 EQV720947 FAR720947 FKN720947 FUJ720947 GEF720947 GOB720947 GXX720947 HHT720947 HRP720947 IBL720947 ILH720947 IVD720947 JEZ720947 JOV720947 JYR720947 KIN720947 KSJ720947 LCF720947 LMB720947 LVX720947 MFT720947 MPP720947 MZL720947 NJH720947 NTD720947 OCZ720947 OMV720947 OWR720947 PGN720947 PQJ720947 QAF720947 QKB720947 QTX720947 RDT720947 RNP720947 RXL720947 SHH720947 SRD720947 TAZ720947 TKV720947 TUR720947 UEN720947 UOJ720947 UYF720947 VIB720947 VRX720947 WBT720947 WLP720947 WVL720947 C786483 IZ786483 SV786483 ACR786483 AMN786483 AWJ786483 BGF786483 BQB786483 BZX786483 CJT786483 CTP786483 DDL786483 DNH786483 DXD786483 EGZ786483 EQV786483 FAR786483 FKN786483 FUJ786483 GEF786483 GOB786483 GXX786483 HHT786483 HRP786483 IBL786483 ILH786483 IVD786483 JEZ786483 JOV786483 JYR786483 KIN786483 KSJ786483 LCF786483 LMB786483 LVX786483 MFT786483 MPP786483 MZL786483 NJH786483 NTD786483 OCZ786483 OMV786483 OWR786483 PGN786483 PQJ786483 QAF786483 QKB786483 QTX786483 RDT786483 RNP786483 RXL786483 SHH786483 SRD786483 TAZ786483 TKV786483 TUR786483 UEN786483 UOJ786483 UYF786483 VIB786483 VRX786483 WBT786483 WLP786483 WVL786483 C852019 IZ852019 SV852019 ACR852019 AMN852019 AWJ852019 BGF852019 BQB852019 BZX852019 CJT852019 CTP852019 DDL852019 DNH852019 DXD852019 EGZ852019 EQV852019 FAR852019 FKN852019 FUJ852019 GEF852019 GOB852019 GXX852019 HHT852019 HRP852019 IBL852019 ILH852019 IVD852019 JEZ852019 JOV852019 JYR852019 KIN852019 KSJ852019 LCF852019 LMB852019 LVX852019 MFT852019 MPP852019 MZL852019 NJH852019 NTD852019 OCZ852019 OMV852019 OWR852019 PGN852019 PQJ852019 QAF852019 QKB852019 QTX852019 RDT852019 RNP852019 RXL852019 SHH852019 SRD852019 TAZ852019 TKV852019 TUR852019 UEN852019 UOJ852019 UYF852019 VIB852019 VRX852019 WBT852019 WLP852019 WVL852019 C917555 IZ917555 SV917555 ACR917555 AMN917555 AWJ917555 BGF917555 BQB917555 BZX917555 CJT917555 CTP917555 DDL917555 DNH917555 DXD917555 EGZ917555 EQV917555 FAR917555 FKN917555 FUJ917555 GEF917555 GOB917555 GXX917555 HHT917555 HRP917555 IBL917555 ILH917555 IVD917555 JEZ917555 JOV917555 JYR917555 KIN917555 KSJ917555 LCF917555 LMB917555 LVX917555 MFT917555 MPP917555 MZL917555 NJH917555 NTD917555 OCZ917555 OMV917555 OWR917555 PGN917555 PQJ917555 QAF917555 QKB917555 QTX917555 RDT917555 RNP917555 RXL917555 SHH917555 SRD917555 TAZ917555 TKV917555 TUR917555 UEN917555 UOJ917555 UYF917555 VIB917555 VRX917555 WBT917555 WLP917555 WVL917555 C983091 IZ983091 SV983091 ACR983091 AMN983091 AWJ983091 BGF983091 BQB983091 BZX983091 CJT983091 CTP983091 DDL983091 DNH983091 DXD983091 EGZ983091 EQV983091 FAR983091 FKN983091 FUJ983091 GEF983091 GOB983091 GXX983091 HHT983091 HRP983091 IBL983091 ILH983091 IVD983091 JEZ983091 JOV983091 JYR983091 KIN983091 KSJ983091 LCF983091 LMB983091 LVX983091 MFT983091 MPP983091 MZL983091 NJH983091 NTD983091 OCZ983091 OMV983091 OWR983091 PGN983091 PQJ983091 QAF983091 QKB983091 QTX983091 RDT983091 RNP983091 RXL983091 SHH983091 SRD983091 TAZ983091 TKV983091 TUR983091 UEN983091 UOJ983091 UYF983091 VIB983091 VRX983091 WBT983091 WLP983091 WVL983091 WVL53 WLP53 WBT53 VRX53 VIB53 UYF53 UOJ53 UEN53 TUR53 TKV53 TAZ53 SRD53 SHH53 RXL53 RNP53 RDT53 QTX53 QKB53 QAF53 PQJ53 PGN53 OWR53 OMV53 OCZ53 NTD53 NJH53 MZL53 MPP53 MFT53 LVX53 LMB53 LCF53 KSJ53 KIN53 JYR53 JOV53 JEZ53 IVD53 ILH53 IBL53 HRP53 HHT53 GXX53 GOB53 GEF53 FUJ53 FKN53 FAR53 EQV53 EGZ53 DXD53 DNH53 DDL53 CTP53 CJT53 BZX53 BQB53 BGF53 AWJ53 AMN53 ACR53 SV53 IZ53 C53">
      <formula1>C55:C55</formula1>
    </dataValidation>
    <dataValidation type="list" errorStyle="information" allowBlank="1" showInputMessage="1" showErrorMessage="1" error="Enter Leading or Lagging" prompt="Leading or Lagging" sqref="C40 IZ40 SV40 ACR40 AMN40 AWJ40 BGF40 BQB40 BZX40 CJT40 CTP40 DDL40 DNH40 DXD40 EGZ40 EQV40 FAR40 FKN40 FUJ40 GEF40 GOB40 GXX40 HHT40 HRP40 IBL40 ILH40 IVD40 JEZ40 JOV40 JYR40 KIN40 KSJ40 LCF40 LMB40 LVX40 MFT40 MPP40 MZL40 NJH40 NTD40 OCZ40 OMV40 OWR40 PGN40 PQJ40 QAF40 QKB40 QTX40 RDT40 RNP40 RXL40 SHH40 SRD40 TAZ40 TKV40 TUR40 UEN40 UOJ40 UYF40 VIB40 VRX40 WBT40 WLP40 WVL40 C65575 IZ65575 SV65575 ACR65575 AMN65575 AWJ65575 BGF65575 BQB65575 BZX65575 CJT65575 CTP65575 DDL65575 DNH65575 DXD65575 EGZ65575 EQV65575 FAR65575 FKN65575 FUJ65575 GEF65575 GOB65575 GXX65575 HHT65575 HRP65575 IBL65575 ILH65575 IVD65575 JEZ65575 JOV65575 JYR65575 KIN65575 KSJ65575 LCF65575 LMB65575 LVX65575 MFT65575 MPP65575 MZL65575 NJH65575 NTD65575 OCZ65575 OMV65575 OWR65575 PGN65575 PQJ65575 QAF65575 QKB65575 QTX65575 RDT65575 RNP65575 RXL65575 SHH65575 SRD65575 TAZ65575 TKV65575 TUR65575 UEN65575 UOJ65575 UYF65575 VIB65575 VRX65575 WBT65575 WLP65575 WVL65575 C131111 IZ131111 SV131111 ACR131111 AMN131111 AWJ131111 BGF131111 BQB131111 BZX131111 CJT131111 CTP131111 DDL131111 DNH131111 DXD131111 EGZ131111 EQV131111 FAR131111 FKN131111 FUJ131111 GEF131111 GOB131111 GXX131111 HHT131111 HRP131111 IBL131111 ILH131111 IVD131111 JEZ131111 JOV131111 JYR131111 KIN131111 KSJ131111 LCF131111 LMB131111 LVX131111 MFT131111 MPP131111 MZL131111 NJH131111 NTD131111 OCZ131111 OMV131111 OWR131111 PGN131111 PQJ131111 QAF131111 QKB131111 QTX131111 RDT131111 RNP131111 RXL131111 SHH131111 SRD131111 TAZ131111 TKV131111 TUR131111 UEN131111 UOJ131111 UYF131111 VIB131111 VRX131111 WBT131111 WLP131111 WVL131111 C196647 IZ196647 SV196647 ACR196647 AMN196647 AWJ196647 BGF196647 BQB196647 BZX196647 CJT196647 CTP196647 DDL196647 DNH196647 DXD196647 EGZ196647 EQV196647 FAR196647 FKN196647 FUJ196647 GEF196647 GOB196647 GXX196647 HHT196647 HRP196647 IBL196647 ILH196647 IVD196647 JEZ196647 JOV196647 JYR196647 KIN196647 KSJ196647 LCF196647 LMB196647 LVX196647 MFT196647 MPP196647 MZL196647 NJH196647 NTD196647 OCZ196647 OMV196647 OWR196647 PGN196647 PQJ196647 QAF196647 QKB196647 QTX196647 RDT196647 RNP196647 RXL196647 SHH196647 SRD196647 TAZ196647 TKV196647 TUR196647 UEN196647 UOJ196647 UYF196647 VIB196647 VRX196647 WBT196647 WLP196647 WVL196647 C262183 IZ262183 SV262183 ACR262183 AMN262183 AWJ262183 BGF262183 BQB262183 BZX262183 CJT262183 CTP262183 DDL262183 DNH262183 DXD262183 EGZ262183 EQV262183 FAR262183 FKN262183 FUJ262183 GEF262183 GOB262183 GXX262183 HHT262183 HRP262183 IBL262183 ILH262183 IVD262183 JEZ262183 JOV262183 JYR262183 KIN262183 KSJ262183 LCF262183 LMB262183 LVX262183 MFT262183 MPP262183 MZL262183 NJH262183 NTD262183 OCZ262183 OMV262183 OWR262183 PGN262183 PQJ262183 QAF262183 QKB262183 QTX262183 RDT262183 RNP262183 RXL262183 SHH262183 SRD262183 TAZ262183 TKV262183 TUR262183 UEN262183 UOJ262183 UYF262183 VIB262183 VRX262183 WBT262183 WLP262183 WVL262183 C327719 IZ327719 SV327719 ACR327719 AMN327719 AWJ327719 BGF327719 BQB327719 BZX327719 CJT327719 CTP327719 DDL327719 DNH327719 DXD327719 EGZ327719 EQV327719 FAR327719 FKN327719 FUJ327719 GEF327719 GOB327719 GXX327719 HHT327719 HRP327719 IBL327719 ILH327719 IVD327719 JEZ327719 JOV327719 JYR327719 KIN327719 KSJ327719 LCF327719 LMB327719 LVX327719 MFT327719 MPP327719 MZL327719 NJH327719 NTD327719 OCZ327719 OMV327719 OWR327719 PGN327719 PQJ327719 QAF327719 QKB327719 QTX327719 RDT327719 RNP327719 RXL327719 SHH327719 SRD327719 TAZ327719 TKV327719 TUR327719 UEN327719 UOJ327719 UYF327719 VIB327719 VRX327719 WBT327719 WLP327719 WVL327719 C393255 IZ393255 SV393255 ACR393255 AMN393255 AWJ393255 BGF393255 BQB393255 BZX393255 CJT393255 CTP393255 DDL393255 DNH393255 DXD393255 EGZ393255 EQV393255 FAR393255 FKN393255 FUJ393255 GEF393255 GOB393255 GXX393255 HHT393255 HRP393255 IBL393255 ILH393255 IVD393255 JEZ393255 JOV393255 JYR393255 KIN393255 KSJ393255 LCF393255 LMB393255 LVX393255 MFT393255 MPP393255 MZL393255 NJH393255 NTD393255 OCZ393255 OMV393255 OWR393255 PGN393255 PQJ393255 QAF393255 QKB393255 QTX393255 RDT393255 RNP393255 RXL393255 SHH393255 SRD393255 TAZ393255 TKV393255 TUR393255 UEN393255 UOJ393255 UYF393255 VIB393255 VRX393255 WBT393255 WLP393255 WVL393255 C458791 IZ458791 SV458791 ACR458791 AMN458791 AWJ458791 BGF458791 BQB458791 BZX458791 CJT458791 CTP458791 DDL458791 DNH458791 DXD458791 EGZ458791 EQV458791 FAR458791 FKN458791 FUJ458791 GEF458791 GOB458791 GXX458791 HHT458791 HRP458791 IBL458791 ILH458791 IVD458791 JEZ458791 JOV458791 JYR458791 KIN458791 KSJ458791 LCF458791 LMB458791 LVX458791 MFT458791 MPP458791 MZL458791 NJH458791 NTD458791 OCZ458791 OMV458791 OWR458791 PGN458791 PQJ458791 QAF458791 QKB458791 QTX458791 RDT458791 RNP458791 RXL458791 SHH458791 SRD458791 TAZ458791 TKV458791 TUR458791 UEN458791 UOJ458791 UYF458791 VIB458791 VRX458791 WBT458791 WLP458791 WVL458791 C524327 IZ524327 SV524327 ACR524327 AMN524327 AWJ524327 BGF524327 BQB524327 BZX524327 CJT524327 CTP524327 DDL524327 DNH524327 DXD524327 EGZ524327 EQV524327 FAR524327 FKN524327 FUJ524327 GEF524327 GOB524327 GXX524327 HHT524327 HRP524327 IBL524327 ILH524327 IVD524327 JEZ524327 JOV524327 JYR524327 KIN524327 KSJ524327 LCF524327 LMB524327 LVX524327 MFT524327 MPP524327 MZL524327 NJH524327 NTD524327 OCZ524327 OMV524327 OWR524327 PGN524327 PQJ524327 QAF524327 QKB524327 QTX524327 RDT524327 RNP524327 RXL524327 SHH524327 SRD524327 TAZ524327 TKV524327 TUR524327 UEN524327 UOJ524327 UYF524327 VIB524327 VRX524327 WBT524327 WLP524327 WVL524327 C589863 IZ589863 SV589863 ACR589863 AMN589863 AWJ589863 BGF589863 BQB589863 BZX589863 CJT589863 CTP589863 DDL589863 DNH589863 DXD589863 EGZ589863 EQV589863 FAR589863 FKN589863 FUJ589863 GEF589863 GOB589863 GXX589863 HHT589863 HRP589863 IBL589863 ILH589863 IVD589863 JEZ589863 JOV589863 JYR589863 KIN589863 KSJ589863 LCF589863 LMB589863 LVX589863 MFT589863 MPP589863 MZL589863 NJH589863 NTD589863 OCZ589863 OMV589863 OWR589863 PGN589863 PQJ589863 QAF589863 QKB589863 QTX589863 RDT589863 RNP589863 RXL589863 SHH589863 SRD589863 TAZ589863 TKV589863 TUR589863 UEN589863 UOJ589863 UYF589863 VIB589863 VRX589863 WBT589863 WLP589863 WVL589863 C655399 IZ655399 SV655399 ACR655399 AMN655399 AWJ655399 BGF655399 BQB655399 BZX655399 CJT655399 CTP655399 DDL655399 DNH655399 DXD655399 EGZ655399 EQV655399 FAR655399 FKN655399 FUJ655399 GEF655399 GOB655399 GXX655399 HHT655399 HRP655399 IBL655399 ILH655399 IVD655399 JEZ655399 JOV655399 JYR655399 KIN655399 KSJ655399 LCF655399 LMB655399 LVX655399 MFT655399 MPP655399 MZL655399 NJH655399 NTD655399 OCZ655399 OMV655399 OWR655399 PGN655399 PQJ655399 QAF655399 QKB655399 QTX655399 RDT655399 RNP655399 RXL655399 SHH655399 SRD655399 TAZ655399 TKV655399 TUR655399 UEN655399 UOJ655399 UYF655399 VIB655399 VRX655399 WBT655399 WLP655399 WVL655399 C720935 IZ720935 SV720935 ACR720935 AMN720935 AWJ720935 BGF720935 BQB720935 BZX720935 CJT720935 CTP720935 DDL720935 DNH720935 DXD720935 EGZ720935 EQV720935 FAR720935 FKN720935 FUJ720935 GEF720935 GOB720935 GXX720935 HHT720935 HRP720935 IBL720935 ILH720935 IVD720935 JEZ720935 JOV720935 JYR720935 KIN720935 KSJ720935 LCF720935 LMB720935 LVX720935 MFT720935 MPP720935 MZL720935 NJH720935 NTD720935 OCZ720935 OMV720935 OWR720935 PGN720935 PQJ720935 QAF720935 QKB720935 QTX720935 RDT720935 RNP720935 RXL720935 SHH720935 SRD720935 TAZ720935 TKV720935 TUR720935 UEN720935 UOJ720935 UYF720935 VIB720935 VRX720935 WBT720935 WLP720935 WVL720935 C786471 IZ786471 SV786471 ACR786471 AMN786471 AWJ786471 BGF786471 BQB786471 BZX786471 CJT786471 CTP786471 DDL786471 DNH786471 DXD786471 EGZ786471 EQV786471 FAR786471 FKN786471 FUJ786471 GEF786471 GOB786471 GXX786471 HHT786471 HRP786471 IBL786471 ILH786471 IVD786471 JEZ786471 JOV786471 JYR786471 KIN786471 KSJ786471 LCF786471 LMB786471 LVX786471 MFT786471 MPP786471 MZL786471 NJH786471 NTD786471 OCZ786471 OMV786471 OWR786471 PGN786471 PQJ786471 QAF786471 QKB786471 QTX786471 RDT786471 RNP786471 RXL786471 SHH786471 SRD786471 TAZ786471 TKV786471 TUR786471 UEN786471 UOJ786471 UYF786471 VIB786471 VRX786471 WBT786471 WLP786471 WVL786471 C852007 IZ852007 SV852007 ACR852007 AMN852007 AWJ852007 BGF852007 BQB852007 BZX852007 CJT852007 CTP852007 DDL852007 DNH852007 DXD852007 EGZ852007 EQV852007 FAR852007 FKN852007 FUJ852007 GEF852007 GOB852007 GXX852007 HHT852007 HRP852007 IBL852007 ILH852007 IVD852007 JEZ852007 JOV852007 JYR852007 KIN852007 KSJ852007 LCF852007 LMB852007 LVX852007 MFT852007 MPP852007 MZL852007 NJH852007 NTD852007 OCZ852007 OMV852007 OWR852007 PGN852007 PQJ852007 QAF852007 QKB852007 QTX852007 RDT852007 RNP852007 RXL852007 SHH852007 SRD852007 TAZ852007 TKV852007 TUR852007 UEN852007 UOJ852007 UYF852007 VIB852007 VRX852007 WBT852007 WLP852007 WVL852007 C917543 IZ917543 SV917543 ACR917543 AMN917543 AWJ917543 BGF917543 BQB917543 BZX917543 CJT917543 CTP917543 DDL917543 DNH917543 DXD917543 EGZ917543 EQV917543 FAR917543 FKN917543 FUJ917543 GEF917543 GOB917543 GXX917543 HHT917543 HRP917543 IBL917543 ILH917543 IVD917543 JEZ917543 JOV917543 JYR917543 KIN917543 KSJ917543 LCF917543 LMB917543 LVX917543 MFT917543 MPP917543 MZL917543 NJH917543 NTD917543 OCZ917543 OMV917543 OWR917543 PGN917543 PQJ917543 QAF917543 QKB917543 QTX917543 RDT917543 RNP917543 RXL917543 SHH917543 SRD917543 TAZ917543 TKV917543 TUR917543 UEN917543 UOJ917543 UYF917543 VIB917543 VRX917543 WBT917543 WLP917543 WVL917543 C983079 IZ983079 SV983079 ACR983079 AMN983079 AWJ983079 BGF983079 BQB983079 BZX983079 CJT983079 CTP983079 DDL983079 DNH983079 DXD983079 EGZ983079 EQV983079 FAR983079 FKN983079 FUJ983079 GEF983079 GOB983079 GXX983079 HHT983079 HRP983079 IBL983079 ILH983079 IVD983079 JEZ983079 JOV983079 JYR983079 KIN983079 KSJ983079 LCF983079 LMB983079 LVX983079 MFT983079 MPP983079 MZL983079 NJH983079 NTD983079 OCZ983079 OMV983079 OWR983079 PGN983079 PQJ983079 QAF983079 QKB983079 QTX983079 RDT983079 RNP983079 RXL983079 SHH983079 SRD983079 TAZ983079 TKV983079 TUR983079 UEN983079 UOJ983079 UYF983079 VIB983079 VRX983079 WBT983079 WLP983079 WVL983079 WVL11 WLP11 WBT11 VRX11 VIB11 UYF11 UOJ11 UEN11 TUR11 TKV11 TAZ11 SRD11 SHH11 RXL11 RNP11 RDT11 QTX11 QKB11 QAF11 PQJ11 PGN11 OWR11 OMV11 OCZ11 NTD11 NJH11 MZL11 MPP11 MFT11 LVX11 LMB11 LCF11 KSJ11 KIN11 JYR11 JOV11 JEZ11 IVD11 ILH11 IBL11 HRP11 HHT11 GXX11 GOB11 GEF11 FUJ11 FKN11 FAR11 EQV11 EGZ11 DXD11 DNH11 DDL11 CTP11 CJT11 BZX11 BQB11 BGF11 AWJ11 AMN11 ACR11 SV11 IZ11 C11">
      <formula1>C13:C15</formula1>
    </dataValidation>
    <dataValidation type="list" errorStyle="information" allowBlank="1" showInputMessage="1" showErrorMessage="1" error="Enter Leading or Lagging" prompt="Leading or Lagging" sqref="C65578 IZ65578 SV65578 ACR65578 AMN65578 AWJ65578 BGF65578 BQB65578 BZX65578 CJT65578 CTP65578 DDL65578 DNH65578 DXD65578 EGZ65578 EQV65578 FAR65578 FKN65578 FUJ65578 GEF65578 GOB65578 GXX65578 HHT65578 HRP65578 IBL65578 ILH65578 IVD65578 JEZ65578 JOV65578 JYR65578 KIN65578 KSJ65578 LCF65578 LMB65578 LVX65578 MFT65578 MPP65578 MZL65578 NJH65578 NTD65578 OCZ65578 OMV65578 OWR65578 PGN65578 PQJ65578 QAF65578 QKB65578 QTX65578 RDT65578 RNP65578 RXL65578 SHH65578 SRD65578 TAZ65578 TKV65578 TUR65578 UEN65578 UOJ65578 UYF65578 VIB65578 VRX65578 WBT65578 WLP65578 WVL65578 C131114 IZ131114 SV131114 ACR131114 AMN131114 AWJ131114 BGF131114 BQB131114 BZX131114 CJT131114 CTP131114 DDL131114 DNH131114 DXD131114 EGZ131114 EQV131114 FAR131114 FKN131114 FUJ131114 GEF131114 GOB131114 GXX131114 HHT131114 HRP131114 IBL131114 ILH131114 IVD131114 JEZ131114 JOV131114 JYR131114 KIN131114 KSJ131114 LCF131114 LMB131114 LVX131114 MFT131114 MPP131114 MZL131114 NJH131114 NTD131114 OCZ131114 OMV131114 OWR131114 PGN131114 PQJ131114 QAF131114 QKB131114 QTX131114 RDT131114 RNP131114 RXL131114 SHH131114 SRD131114 TAZ131114 TKV131114 TUR131114 UEN131114 UOJ131114 UYF131114 VIB131114 VRX131114 WBT131114 WLP131114 WVL131114 C196650 IZ196650 SV196650 ACR196650 AMN196650 AWJ196650 BGF196650 BQB196650 BZX196650 CJT196650 CTP196650 DDL196650 DNH196650 DXD196650 EGZ196650 EQV196650 FAR196650 FKN196650 FUJ196650 GEF196650 GOB196650 GXX196650 HHT196650 HRP196650 IBL196650 ILH196650 IVD196650 JEZ196650 JOV196650 JYR196650 KIN196650 KSJ196650 LCF196650 LMB196650 LVX196650 MFT196650 MPP196650 MZL196650 NJH196650 NTD196650 OCZ196650 OMV196650 OWR196650 PGN196650 PQJ196650 QAF196650 QKB196650 QTX196650 RDT196650 RNP196650 RXL196650 SHH196650 SRD196650 TAZ196650 TKV196650 TUR196650 UEN196650 UOJ196650 UYF196650 VIB196650 VRX196650 WBT196650 WLP196650 WVL196650 C262186 IZ262186 SV262186 ACR262186 AMN262186 AWJ262186 BGF262186 BQB262186 BZX262186 CJT262186 CTP262186 DDL262186 DNH262186 DXD262186 EGZ262186 EQV262186 FAR262186 FKN262186 FUJ262186 GEF262186 GOB262186 GXX262186 HHT262186 HRP262186 IBL262186 ILH262186 IVD262186 JEZ262186 JOV262186 JYR262186 KIN262186 KSJ262186 LCF262186 LMB262186 LVX262186 MFT262186 MPP262186 MZL262186 NJH262186 NTD262186 OCZ262186 OMV262186 OWR262186 PGN262186 PQJ262186 QAF262186 QKB262186 QTX262186 RDT262186 RNP262186 RXL262186 SHH262186 SRD262186 TAZ262186 TKV262186 TUR262186 UEN262186 UOJ262186 UYF262186 VIB262186 VRX262186 WBT262186 WLP262186 WVL262186 C327722 IZ327722 SV327722 ACR327722 AMN327722 AWJ327722 BGF327722 BQB327722 BZX327722 CJT327722 CTP327722 DDL327722 DNH327722 DXD327722 EGZ327722 EQV327722 FAR327722 FKN327722 FUJ327722 GEF327722 GOB327722 GXX327722 HHT327722 HRP327722 IBL327722 ILH327722 IVD327722 JEZ327722 JOV327722 JYR327722 KIN327722 KSJ327722 LCF327722 LMB327722 LVX327722 MFT327722 MPP327722 MZL327722 NJH327722 NTD327722 OCZ327722 OMV327722 OWR327722 PGN327722 PQJ327722 QAF327722 QKB327722 QTX327722 RDT327722 RNP327722 RXL327722 SHH327722 SRD327722 TAZ327722 TKV327722 TUR327722 UEN327722 UOJ327722 UYF327722 VIB327722 VRX327722 WBT327722 WLP327722 WVL327722 C393258 IZ393258 SV393258 ACR393258 AMN393258 AWJ393258 BGF393258 BQB393258 BZX393258 CJT393258 CTP393258 DDL393258 DNH393258 DXD393258 EGZ393258 EQV393258 FAR393258 FKN393258 FUJ393258 GEF393258 GOB393258 GXX393258 HHT393258 HRP393258 IBL393258 ILH393258 IVD393258 JEZ393258 JOV393258 JYR393258 KIN393258 KSJ393258 LCF393258 LMB393258 LVX393258 MFT393258 MPP393258 MZL393258 NJH393258 NTD393258 OCZ393258 OMV393258 OWR393258 PGN393258 PQJ393258 QAF393258 QKB393258 QTX393258 RDT393258 RNP393258 RXL393258 SHH393258 SRD393258 TAZ393258 TKV393258 TUR393258 UEN393258 UOJ393258 UYF393258 VIB393258 VRX393258 WBT393258 WLP393258 WVL393258 C458794 IZ458794 SV458794 ACR458794 AMN458794 AWJ458794 BGF458794 BQB458794 BZX458794 CJT458794 CTP458794 DDL458794 DNH458794 DXD458794 EGZ458794 EQV458794 FAR458794 FKN458794 FUJ458794 GEF458794 GOB458794 GXX458794 HHT458794 HRP458794 IBL458794 ILH458794 IVD458794 JEZ458794 JOV458794 JYR458794 KIN458794 KSJ458794 LCF458794 LMB458794 LVX458794 MFT458794 MPP458794 MZL458794 NJH458794 NTD458794 OCZ458794 OMV458794 OWR458794 PGN458794 PQJ458794 QAF458794 QKB458794 QTX458794 RDT458794 RNP458794 RXL458794 SHH458794 SRD458794 TAZ458794 TKV458794 TUR458794 UEN458794 UOJ458794 UYF458794 VIB458794 VRX458794 WBT458794 WLP458794 WVL458794 C524330 IZ524330 SV524330 ACR524330 AMN524330 AWJ524330 BGF524330 BQB524330 BZX524330 CJT524330 CTP524330 DDL524330 DNH524330 DXD524330 EGZ524330 EQV524330 FAR524330 FKN524330 FUJ524330 GEF524330 GOB524330 GXX524330 HHT524330 HRP524330 IBL524330 ILH524330 IVD524330 JEZ524330 JOV524330 JYR524330 KIN524330 KSJ524330 LCF524330 LMB524330 LVX524330 MFT524330 MPP524330 MZL524330 NJH524330 NTD524330 OCZ524330 OMV524330 OWR524330 PGN524330 PQJ524330 QAF524330 QKB524330 QTX524330 RDT524330 RNP524330 RXL524330 SHH524330 SRD524330 TAZ524330 TKV524330 TUR524330 UEN524330 UOJ524330 UYF524330 VIB524330 VRX524330 WBT524330 WLP524330 WVL524330 C589866 IZ589866 SV589866 ACR589866 AMN589866 AWJ589866 BGF589866 BQB589866 BZX589866 CJT589866 CTP589866 DDL589866 DNH589866 DXD589866 EGZ589866 EQV589866 FAR589866 FKN589866 FUJ589866 GEF589866 GOB589866 GXX589866 HHT589866 HRP589866 IBL589866 ILH589866 IVD589866 JEZ589866 JOV589866 JYR589866 KIN589866 KSJ589866 LCF589866 LMB589866 LVX589866 MFT589866 MPP589866 MZL589866 NJH589866 NTD589866 OCZ589866 OMV589866 OWR589866 PGN589866 PQJ589866 QAF589866 QKB589866 QTX589866 RDT589866 RNP589866 RXL589866 SHH589866 SRD589866 TAZ589866 TKV589866 TUR589866 UEN589866 UOJ589866 UYF589866 VIB589866 VRX589866 WBT589866 WLP589866 WVL589866 C655402 IZ655402 SV655402 ACR655402 AMN655402 AWJ655402 BGF655402 BQB655402 BZX655402 CJT655402 CTP655402 DDL655402 DNH655402 DXD655402 EGZ655402 EQV655402 FAR655402 FKN655402 FUJ655402 GEF655402 GOB655402 GXX655402 HHT655402 HRP655402 IBL655402 ILH655402 IVD655402 JEZ655402 JOV655402 JYR655402 KIN655402 KSJ655402 LCF655402 LMB655402 LVX655402 MFT655402 MPP655402 MZL655402 NJH655402 NTD655402 OCZ655402 OMV655402 OWR655402 PGN655402 PQJ655402 QAF655402 QKB655402 QTX655402 RDT655402 RNP655402 RXL655402 SHH655402 SRD655402 TAZ655402 TKV655402 TUR655402 UEN655402 UOJ655402 UYF655402 VIB655402 VRX655402 WBT655402 WLP655402 WVL655402 C720938 IZ720938 SV720938 ACR720938 AMN720938 AWJ720938 BGF720938 BQB720938 BZX720938 CJT720938 CTP720938 DDL720938 DNH720938 DXD720938 EGZ720938 EQV720938 FAR720938 FKN720938 FUJ720938 GEF720938 GOB720938 GXX720938 HHT720938 HRP720938 IBL720938 ILH720938 IVD720938 JEZ720938 JOV720938 JYR720938 KIN720938 KSJ720938 LCF720938 LMB720938 LVX720938 MFT720938 MPP720938 MZL720938 NJH720938 NTD720938 OCZ720938 OMV720938 OWR720938 PGN720938 PQJ720938 QAF720938 QKB720938 QTX720938 RDT720938 RNP720938 RXL720938 SHH720938 SRD720938 TAZ720938 TKV720938 TUR720938 UEN720938 UOJ720938 UYF720938 VIB720938 VRX720938 WBT720938 WLP720938 WVL720938 C786474 IZ786474 SV786474 ACR786474 AMN786474 AWJ786474 BGF786474 BQB786474 BZX786474 CJT786474 CTP786474 DDL786474 DNH786474 DXD786474 EGZ786474 EQV786474 FAR786474 FKN786474 FUJ786474 GEF786474 GOB786474 GXX786474 HHT786474 HRP786474 IBL786474 ILH786474 IVD786474 JEZ786474 JOV786474 JYR786474 KIN786474 KSJ786474 LCF786474 LMB786474 LVX786474 MFT786474 MPP786474 MZL786474 NJH786474 NTD786474 OCZ786474 OMV786474 OWR786474 PGN786474 PQJ786474 QAF786474 QKB786474 QTX786474 RDT786474 RNP786474 RXL786474 SHH786474 SRD786474 TAZ786474 TKV786474 TUR786474 UEN786474 UOJ786474 UYF786474 VIB786474 VRX786474 WBT786474 WLP786474 WVL786474 C852010 IZ852010 SV852010 ACR852010 AMN852010 AWJ852010 BGF852010 BQB852010 BZX852010 CJT852010 CTP852010 DDL852010 DNH852010 DXD852010 EGZ852010 EQV852010 FAR852010 FKN852010 FUJ852010 GEF852010 GOB852010 GXX852010 HHT852010 HRP852010 IBL852010 ILH852010 IVD852010 JEZ852010 JOV852010 JYR852010 KIN852010 KSJ852010 LCF852010 LMB852010 LVX852010 MFT852010 MPP852010 MZL852010 NJH852010 NTD852010 OCZ852010 OMV852010 OWR852010 PGN852010 PQJ852010 QAF852010 QKB852010 QTX852010 RDT852010 RNP852010 RXL852010 SHH852010 SRD852010 TAZ852010 TKV852010 TUR852010 UEN852010 UOJ852010 UYF852010 VIB852010 VRX852010 WBT852010 WLP852010 WVL852010 C917546 IZ917546 SV917546 ACR917546 AMN917546 AWJ917546 BGF917546 BQB917546 BZX917546 CJT917546 CTP917546 DDL917546 DNH917546 DXD917546 EGZ917546 EQV917546 FAR917546 FKN917546 FUJ917546 GEF917546 GOB917546 GXX917546 HHT917546 HRP917546 IBL917546 ILH917546 IVD917546 JEZ917546 JOV917546 JYR917546 KIN917546 KSJ917546 LCF917546 LMB917546 LVX917546 MFT917546 MPP917546 MZL917546 NJH917546 NTD917546 OCZ917546 OMV917546 OWR917546 PGN917546 PQJ917546 QAF917546 QKB917546 QTX917546 RDT917546 RNP917546 RXL917546 SHH917546 SRD917546 TAZ917546 TKV917546 TUR917546 UEN917546 UOJ917546 UYF917546 VIB917546 VRX917546 WBT917546 WLP917546 WVL917546 C983082 IZ983082 SV983082 ACR983082 AMN983082 AWJ983082 BGF983082 BQB983082 BZX983082 CJT983082 CTP983082 DDL983082 DNH983082 DXD983082 EGZ983082 EQV983082 FAR983082 FKN983082 FUJ983082 GEF983082 GOB983082 GXX983082 HHT983082 HRP983082 IBL983082 ILH983082 IVD983082 JEZ983082 JOV983082 JYR983082 KIN983082 KSJ983082 LCF983082 LMB983082 LVX983082 MFT983082 MPP983082 MZL983082 NJH983082 NTD983082 OCZ983082 OMV983082 OWR983082 PGN983082 PQJ983082 QAF983082 QKB983082 QTX983082 RDT983082 RNP983082 RXL983082 SHH983082 SRD983082 TAZ983082 TKV983082 TUR983082 UEN983082 UOJ983082 UYF983082 VIB983082 VRX983082 WBT983082 WLP983082 WVL983082">
      <formula1>C65591:C65592</formula1>
    </dataValidation>
    <dataValidation type="list" errorStyle="information" allowBlank="1" showInputMessage="1" showErrorMessage="1" error="Enter Leading or Lagging" prompt="Leading or Lagging" sqref="C41:C42 IZ41:IZ42 SV41:SV42 ACR41:ACR42 AMN41:AMN42 AWJ41:AWJ42 BGF41:BGF42 BQB41:BQB42 BZX41:BZX42 CJT41:CJT42 CTP41:CTP42 DDL41:DDL42 DNH41:DNH42 DXD41:DXD42 EGZ41:EGZ42 EQV41:EQV42 FAR41:FAR42 FKN41:FKN42 FUJ41:FUJ42 GEF41:GEF42 GOB41:GOB42 GXX41:GXX42 HHT41:HHT42 HRP41:HRP42 IBL41:IBL42 ILH41:ILH42 IVD41:IVD42 JEZ41:JEZ42 JOV41:JOV42 JYR41:JYR42 KIN41:KIN42 KSJ41:KSJ42 LCF41:LCF42 LMB41:LMB42 LVX41:LVX42 MFT41:MFT42 MPP41:MPP42 MZL41:MZL42 NJH41:NJH42 NTD41:NTD42 OCZ41:OCZ42 OMV41:OMV42 OWR41:OWR42 PGN41:PGN42 PQJ41:PQJ42 QAF41:QAF42 QKB41:QKB42 QTX41:QTX42 RDT41:RDT42 RNP41:RNP42 RXL41:RXL42 SHH41:SHH42 SRD41:SRD42 TAZ41:TAZ42 TKV41:TKV42 TUR41:TUR42 UEN41:UEN42 UOJ41:UOJ42 UYF41:UYF42 VIB41:VIB42 VRX41:VRX42 WBT41:WBT42 WLP41:WLP42 WVL41:WVL42 C65576:C65577 IZ65576:IZ65577 SV65576:SV65577 ACR65576:ACR65577 AMN65576:AMN65577 AWJ65576:AWJ65577 BGF65576:BGF65577 BQB65576:BQB65577 BZX65576:BZX65577 CJT65576:CJT65577 CTP65576:CTP65577 DDL65576:DDL65577 DNH65576:DNH65577 DXD65576:DXD65577 EGZ65576:EGZ65577 EQV65576:EQV65577 FAR65576:FAR65577 FKN65576:FKN65577 FUJ65576:FUJ65577 GEF65576:GEF65577 GOB65576:GOB65577 GXX65576:GXX65577 HHT65576:HHT65577 HRP65576:HRP65577 IBL65576:IBL65577 ILH65576:ILH65577 IVD65576:IVD65577 JEZ65576:JEZ65577 JOV65576:JOV65577 JYR65576:JYR65577 KIN65576:KIN65577 KSJ65576:KSJ65577 LCF65576:LCF65577 LMB65576:LMB65577 LVX65576:LVX65577 MFT65576:MFT65577 MPP65576:MPP65577 MZL65576:MZL65577 NJH65576:NJH65577 NTD65576:NTD65577 OCZ65576:OCZ65577 OMV65576:OMV65577 OWR65576:OWR65577 PGN65576:PGN65577 PQJ65576:PQJ65577 QAF65576:QAF65577 QKB65576:QKB65577 QTX65576:QTX65577 RDT65576:RDT65577 RNP65576:RNP65577 RXL65576:RXL65577 SHH65576:SHH65577 SRD65576:SRD65577 TAZ65576:TAZ65577 TKV65576:TKV65577 TUR65576:TUR65577 UEN65576:UEN65577 UOJ65576:UOJ65577 UYF65576:UYF65577 VIB65576:VIB65577 VRX65576:VRX65577 WBT65576:WBT65577 WLP65576:WLP65577 WVL65576:WVL65577 C131112:C131113 IZ131112:IZ131113 SV131112:SV131113 ACR131112:ACR131113 AMN131112:AMN131113 AWJ131112:AWJ131113 BGF131112:BGF131113 BQB131112:BQB131113 BZX131112:BZX131113 CJT131112:CJT131113 CTP131112:CTP131113 DDL131112:DDL131113 DNH131112:DNH131113 DXD131112:DXD131113 EGZ131112:EGZ131113 EQV131112:EQV131113 FAR131112:FAR131113 FKN131112:FKN131113 FUJ131112:FUJ131113 GEF131112:GEF131113 GOB131112:GOB131113 GXX131112:GXX131113 HHT131112:HHT131113 HRP131112:HRP131113 IBL131112:IBL131113 ILH131112:ILH131113 IVD131112:IVD131113 JEZ131112:JEZ131113 JOV131112:JOV131113 JYR131112:JYR131113 KIN131112:KIN131113 KSJ131112:KSJ131113 LCF131112:LCF131113 LMB131112:LMB131113 LVX131112:LVX131113 MFT131112:MFT131113 MPP131112:MPP131113 MZL131112:MZL131113 NJH131112:NJH131113 NTD131112:NTD131113 OCZ131112:OCZ131113 OMV131112:OMV131113 OWR131112:OWR131113 PGN131112:PGN131113 PQJ131112:PQJ131113 QAF131112:QAF131113 QKB131112:QKB131113 QTX131112:QTX131113 RDT131112:RDT131113 RNP131112:RNP131113 RXL131112:RXL131113 SHH131112:SHH131113 SRD131112:SRD131113 TAZ131112:TAZ131113 TKV131112:TKV131113 TUR131112:TUR131113 UEN131112:UEN131113 UOJ131112:UOJ131113 UYF131112:UYF131113 VIB131112:VIB131113 VRX131112:VRX131113 WBT131112:WBT131113 WLP131112:WLP131113 WVL131112:WVL131113 C196648:C196649 IZ196648:IZ196649 SV196648:SV196649 ACR196648:ACR196649 AMN196648:AMN196649 AWJ196648:AWJ196649 BGF196648:BGF196649 BQB196648:BQB196649 BZX196648:BZX196649 CJT196648:CJT196649 CTP196648:CTP196649 DDL196648:DDL196649 DNH196648:DNH196649 DXD196648:DXD196649 EGZ196648:EGZ196649 EQV196648:EQV196649 FAR196648:FAR196649 FKN196648:FKN196649 FUJ196648:FUJ196649 GEF196648:GEF196649 GOB196648:GOB196649 GXX196648:GXX196649 HHT196648:HHT196649 HRP196648:HRP196649 IBL196648:IBL196649 ILH196648:ILH196649 IVD196648:IVD196649 JEZ196648:JEZ196649 JOV196648:JOV196649 JYR196648:JYR196649 KIN196648:KIN196649 KSJ196648:KSJ196649 LCF196648:LCF196649 LMB196648:LMB196649 LVX196648:LVX196649 MFT196648:MFT196649 MPP196648:MPP196649 MZL196648:MZL196649 NJH196648:NJH196649 NTD196648:NTD196649 OCZ196648:OCZ196649 OMV196648:OMV196649 OWR196648:OWR196649 PGN196648:PGN196649 PQJ196648:PQJ196649 QAF196648:QAF196649 QKB196648:QKB196649 QTX196648:QTX196649 RDT196648:RDT196649 RNP196648:RNP196649 RXL196648:RXL196649 SHH196648:SHH196649 SRD196648:SRD196649 TAZ196648:TAZ196649 TKV196648:TKV196649 TUR196648:TUR196649 UEN196648:UEN196649 UOJ196648:UOJ196649 UYF196648:UYF196649 VIB196648:VIB196649 VRX196648:VRX196649 WBT196648:WBT196649 WLP196648:WLP196649 WVL196648:WVL196649 C262184:C262185 IZ262184:IZ262185 SV262184:SV262185 ACR262184:ACR262185 AMN262184:AMN262185 AWJ262184:AWJ262185 BGF262184:BGF262185 BQB262184:BQB262185 BZX262184:BZX262185 CJT262184:CJT262185 CTP262184:CTP262185 DDL262184:DDL262185 DNH262184:DNH262185 DXD262184:DXD262185 EGZ262184:EGZ262185 EQV262184:EQV262185 FAR262184:FAR262185 FKN262184:FKN262185 FUJ262184:FUJ262185 GEF262184:GEF262185 GOB262184:GOB262185 GXX262184:GXX262185 HHT262184:HHT262185 HRP262184:HRP262185 IBL262184:IBL262185 ILH262184:ILH262185 IVD262184:IVD262185 JEZ262184:JEZ262185 JOV262184:JOV262185 JYR262184:JYR262185 KIN262184:KIN262185 KSJ262184:KSJ262185 LCF262184:LCF262185 LMB262184:LMB262185 LVX262184:LVX262185 MFT262184:MFT262185 MPP262184:MPP262185 MZL262184:MZL262185 NJH262184:NJH262185 NTD262184:NTD262185 OCZ262184:OCZ262185 OMV262184:OMV262185 OWR262184:OWR262185 PGN262184:PGN262185 PQJ262184:PQJ262185 QAF262184:QAF262185 QKB262184:QKB262185 QTX262184:QTX262185 RDT262184:RDT262185 RNP262184:RNP262185 RXL262184:RXL262185 SHH262184:SHH262185 SRD262184:SRD262185 TAZ262184:TAZ262185 TKV262184:TKV262185 TUR262184:TUR262185 UEN262184:UEN262185 UOJ262184:UOJ262185 UYF262184:UYF262185 VIB262184:VIB262185 VRX262184:VRX262185 WBT262184:WBT262185 WLP262184:WLP262185 WVL262184:WVL262185 C327720:C327721 IZ327720:IZ327721 SV327720:SV327721 ACR327720:ACR327721 AMN327720:AMN327721 AWJ327720:AWJ327721 BGF327720:BGF327721 BQB327720:BQB327721 BZX327720:BZX327721 CJT327720:CJT327721 CTP327720:CTP327721 DDL327720:DDL327721 DNH327720:DNH327721 DXD327720:DXD327721 EGZ327720:EGZ327721 EQV327720:EQV327721 FAR327720:FAR327721 FKN327720:FKN327721 FUJ327720:FUJ327721 GEF327720:GEF327721 GOB327720:GOB327721 GXX327720:GXX327721 HHT327720:HHT327721 HRP327720:HRP327721 IBL327720:IBL327721 ILH327720:ILH327721 IVD327720:IVD327721 JEZ327720:JEZ327721 JOV327720:JOV327721 JYR327720:JYR327721 KIN327720:KIN327721 KSJ327720:KSJ327721 LCF327720:LCF327721 LMB327720:LMB327721 LVX327720:LVX327721 MFT327720:MFT327721 MPP327720:MPP327721 MZL327720:MZL327721 NJH327720:NJH327721 NTD327720:NTD327721 OCZ327720:OCZ327721 OMV327720:OMV327721 OWR327720:OWR327721 PGN327720:PGN327721 PQJ327720:PQJ327721 QAF327720:QAF327721 QKB327720:QKB327721 QTX327720:QTX327721 RDT327720:RDT327721 RNP327720:RNP327721 RXL327720:RXL327721 SHH327720:SHH327721 SRD327720:SRD327721 TAZ327720:TAZ327721 TKV327720:TKV327721 TUR327720:TUR327721 UEN327720:UEN327721 UOJ327720:UOJ327721 UYF327720:UYF327721 VIB327720:VIB327721 VRX327720:VRX327721 WBT327720:WBT327721 WLP327720:WLP327721 WVL327720:WVL327721 C393256:C393257 IZ393256:IZ393257 SV393256:SV393257 ACR393256:ACR393257 AMN393256:AMN393257 AWJ393256:AWJ393257 BGF393256:BGF393257 BQB393256:BQB393257 BZX393256:BZX393257 CJT393256:CJT393257 CTP393256:CTP393257 DDL393256:DDL393257 DNH393256:DNH393257 DXD393256:DXD393257 EGZ393256:EGZ393257 EQV393256:EQV393257 FAR393256:FAR393257 FKN393256:FKN393257 FUJ393256:FUJ393257 GEF393256:GEF393257 GOB393256:GOB393257 GXX393256:GXX393257 HHT393256:HHT393257 HRP393256:HRP393257 IBL393256:IBL393257 ILH393256:ILH393257 IVD393256:IVD393257 JEZ393256:JEZ393257 JOV393256:JOV393257 JYR393256:JYR393257 KIN393256:KIN393257 KSJ393256:KSJ393257 LCF393256:LCF393257 LMB393256:LMB393257 LVX393256:LVX393257 MFT393256:MFT393257 MPP393256:MPP393257 MZL393256:MZL393257 NJH393256:NJH393257 NTD393256:NTD393257 OCZ393256:OCZ393257 OMV393256:OMV393257 OWR393256:OWR393257 PGN393256:PGN393257 PQJ393256:PQJ393257 QAF393256:QAF393257 QKB393256:QKB393257 QTX393256:QTX393257 RDT393256:RDT393257 RNP393256:RNP393257 RXL393256:RXL393257 SHH393256:SHH393257 SRD393256:SRD393257 TAZ393256:TAZ393257 TKV393256:TKV393257 TUR393256:TUR393257 UEN393256:UEN393257 UOJ393256:UOJ393257 UYF393256:UYF393257 VIB393256:VIB393257 VRX393256:VRX393257 WBT393256:WBT393257 WLP393256:WLP393257 WVL393256:WVL393257 C458792:C458793 IZ458792:IZ458793 SV458792:SV458793 ACR458792:ACR458793 AMN458792:AMN458793 AWJ458792:AWJ458793 BGF458792:BGF458793 BQB458792:BQB458793 BZX458792:BZX458793 CJT458792:CJT458793 CTP458792:CTP458793 DDL458792:DDL458793 DNH458792:DNH458793 DXD458792:DXD458793 EGZ458792:EGZ458793 EQV458792:EQV458793 FAR458792:FAR458793 FKN458792:FKN458793 FUJ458792:FUJ458793 GEF458792:GEF458793 GOB458792:GOB458793 GXX458792:GXX458793 HHT458792:HHT458793 HRP458792:HRP458793 IBL458792:IBL458793 ILH458792:ILH458793 IVD458792:IVD458793 JEZ458792:JEZ458793 JOV458792:JOV458793 JYR458792:JYR458793 KIN458792:KIN458793 KSJ458792:KSJ458793 LCF458792:LCF458793 LMB458792:LMB458793 LVX458792:LVX458793 MFT458792:MFT458793 MPP458792:MPP458793 MZL458792:MZL458793 NJH458792:NJH458793 NTD458792:NTD458793 OCZ458792:OCZ458793 OMV458792:OMV458793 OWR458792:OWR458793 PGN458792:PGN458793 PQJ458792:PQJ458793 QAF458792:QAF458793 QKB458792:QKB458793 QTX458792:QTX458793 RDT458792:RDT458793 RNP458792:RNP458793 RXL458792:RXL458793 SHH458792:SHH458793 SRD458792:SRD458793 TAZ458792:TAZ458793 TKV458792:TKV458793 TUR458792:TUR458793 UEN458792:UEN458793 UOJ458792:UOJ458793 UYF458792:UYF458793 VIB458792:VIB458793 VRX458792:VRX458793 WBT458792:WBT458793 WLP458792:WLP458793 WVL458792:WVL458793 C524328:C524329 IZ524328:IZ524329 SV524328:SV524329 ACR524328:ACR524329 AMN524328:AMN524329 AWJ524328:AWJ524329 BGF524328:BGF524329 BQB524328:BQB524329 BZX524328:BZX524329 CJT524328:CJT524329 CTP524328:CTP524329 DDL524328:DDL524329 DNH524328:DNH524329 DXD524328:DXD524329 EGZ524328:EGZ524329 EQV524328:EQV524329 FAR524328:FAR524329 FKN524328:FKN524329 FUJ524328:FUJ524329 GEF524328:GEF524329 GOB524328:GOB524329 GXX524328:GXX524329 HHT524328:HHT524329 HRP524328:HRP524329 IBL524328:IBL524329 ILH524328:ILH524329 IVD524328:IVD524329 JEZ524328:JEZ524329 JOV524328:JOV524329 JYR524328:JYR524329 KIN524328:KIN524329 KSJ524328:KSJ524329 LCF524328:LCF524329 LMB524328:LMB524329 LVX524328:LVX524329 MFT524328:MFT524329 MPP524328:MPP524329 MZL524328:MZL524329 NJH524328:NJH524329 NTD524328:NTD524329 OCZ524328:OCZ524329 OMV524328:OMV524329 OWR524328:OWR524329 PGN524328:PGN524329 PQJ524328:PQJ524329 QAF524328:QAF524329 QKB524328:QKB524329 QTX524328:QTX524329 RDT524328:RDT524329 RNP524328:RNP524329 RXL524328:RXL524329 SHH524328:SHH524329 SRD524328:SRD524329 TAZ524328:TAZ524329 TKV524328:TKV524329 TUR524328:TUR524329 UEN524328:UEN524329 UOJ524328:UOJ524329 UYF524328:UYF524329 VIB524328:VIB524329 VRX524328:VRX524329 WBT524328:WBT524329 WLP524328:WLP524329 WVL524328:WVL524329 C589864:C589865 IZ589864:IZ589865 SV589864:SV589865 ACR589864:ACR589865 AMN589864:AMN589865 AWJ589864:AWJ589865 BGF589864:BGF589865 BQB589864:BQB589865 BZX589864:BZX589865 CJT589864:CJT589865 CTP589864:CTP589865 DDL589864:DDL589865 DNH589864:DNH589865 DXD589864:DXD589865 EGZ589864:EGZ589865 EQV589864:EQV589865 FAR589864:FAR589865 FKN589864:FKN589865 FUJ589864:FUJ589865 GEF589864:GEF589865 GOB589864:GOB589865 GXX589864:GXX589865 HHT589864:HHT589865 HRP589864:HRP589865 IBL589864:IBL589865 ILH589864:ILH589865 IVD589864:IVD589865 JEZ589864:JEZ589865 JOV589864:JOV589865 JYR589864:JYR589865 KIN589864:KIN589865 KSJ589864:KSJ589865 LCF589864:LCF589865 LMB589864:LMB589865 LVX589864:LVX589865 MFT589864:MFT589865 MPP589864:MPP589865 MZL589864:MZL589865 NJH589864:NJH589865 NTD589864:NTD589865 OCZ589864:OCZ589865 OMV589864:OMV589865 OWR589864:OWR589865 PGN589864:PGN589865 PQJ589864:PQJ589865 QAF589864:QAF589865 QKB589864:QKB589865 QTX589864:QTX589865 RDT589864:RDT589865 RNP589864:RNP589865 RXL589864:RXL589865 SHH589864:SHH589865 SRD589864:SRD589865 TAZ589864:TAZ589865 TKV589864:TKV589865 TUR589864:TUR589865 UEN589864:UEN589865 UOJ589864:UOJ589865 UYF589864:UYF589865 VIB589864:VIB589865 VRX589864:VRX589865 WBT589864:WBT589865 WLP589864:WLP589865 WVL589864:WVL589865 C655400:C655401 IZ655400:IZ655401 SV655400:SV655401 ACR655400:ACR655401 AMN655400:AMN655401 AWJ655400:AWJ655401 BGF655400:BGF655401 BQB655400:BQB655401 BZX655400:BZX655401 CJT655400:CJT655401 CTP655400:CTP655401 DDL655400:DDL655401 DNH655400:DNH655401 DXD655400:DXD655401 EGZ655400:EGZ655401 EQV655400:EQV655401 FAR655400:FAR655401 FKN655400:FKN655401 FUJ655400:FUJ655401 GEF655400:GEF655401 GOB655400:GOB655401 GXX655400:GXX655401 HHT655400:HHT655401 HRP655400:HRP655401 IBL655400:IBL655401 ILH655400:ILH655401 IVD655400:IVD655401 JEZ655400:JEZ655401 JOV655400:JOV655401 JYR655400:JYR655401 KIN655400:KIN655401 KSJ655400:KSJ655401 LCF655400:LCF655401 LMB655400:LMB655401 LVX655400:LVX655401 MFT655400:MFT655401 MPP655400:MPP655401 MZL655400:MZL655401 NJH655400:NJH655401 NTD655400:NTD655401 OCZ655400:OCZ655401 OMV655400:OMV655401 OWR655400:OWR655401 PGN655400:PGN655401 PQJ655400:PQJ655401 QAF655400:QAF655401 QKB655400:QKB655401 QTX655400:QTX655401 RDT655400:RDT655401 RNP655400:RNP655401 RXL655400:RXL655401 SHH655400:SHH655401 SRD655400:SRD655401 TAZ655400:TAZ655401 TKV655400:TKV655401 TUR655400:TUR655401 UEN655400:UEN655401 UOJ655400:UOJ655401 UYF655400:UYF655401 VIB655400:VIB655401 VRX655400:VRX655401 WBT655400:WBT655401 WLP655400:WLP655401 WVL655400:WVL655401 C720936:C720937 IZ720936:IZ720937 SV720936:SV720937 ACR720936:ACR720937 AMN720936:AMN720937 AWJ720936:AWJ720937 BGF720936:BGF720937 BQB720936:BQB720937 BZX720936:BZX720937 CJT720936:CJT720937 CTP720936:CTP720937 DDL720936:DDL720937 DNH720936:DNH720937 DXD720936:DXD720937 EGZ720936:EGZ720937 EQV720936:EQV720937 FAR720936:FAR720937 FKN720936:FKN720937 FUJ720936:FUJ720937 GEF720936:GEF720937 GOB720936:GOB720937 GXX720936:GXX720937 HHT720936:HHT720937 HRP720936:HRP720937 IBL720936:IBL720937 ILH720936:ILH720937 IVD720936:IVD720937 JEZ720936:JEZ720937 JOV720936:JOV720937 JYR720936:JYR720937 KIN720936:KIN720937 KSJ720936:KSJ720937 LCF720936:LCF720937 LMB720936:LMB720937 LVX720936:LVX720937 MFT720936:MFT720937 MPP720936:MPP720937 MZL720936:MZL720937 NJH720936:NJH720937 NTD720936:NTD720937 OCZ720936:OCZ720937 OMV720936:OMV720937 OWR720936:OWR720937 PGN720936:PGN720937 PQJ720936:PQJ720937 QAF720936:QAF720937 QKB720936:QKB720937 QTX720936:QTX720937 RDT720936:RDT720937 RNP720936:RNP720937 RXL720936:RXL720937 SHH720936:SHH720937 SRD720936:SRD720937 TAZ720936:TAZ720937 TKV720936:TKV720937 TUR720936:TUR720937 UEN720936:UEN720937 UOJ720936:UOJ720937 UYF720936:UYF720937 VIB720936:VIB720937 VRX720936:VRX720937 WBT720936:WBT720937 WLP720936:WLP720937 WVL720936:WVL720937 C786472:C786473 IZ786472:IZ786473 SV786472:SV786473 ACR786472:ACR786473 AMN786472:AMN786473 AWJ786472:AWJ786473 BGF786472:BGF786473 BQB786472:BQB786473 BZX786472:BZX786473 CJT786472:CJT786473 CTP786472:CTP786473 DDL786472:DDL786473 DNH786472:DNH786473 DXD786472:DXD786473 EGZ786472:EGZ786473 EQV786472:EQV786473 FAR786472:FAR786473 FKN786472:FKN786473 FUJ786472:FUJ786473 GEF786472:GEF786473 GOB786472:GOB786473 GXX786472:GXX786473 HHT786472:HHT786473 HRP786472:HRP786473 IBL786472:IBL786473 ILH786472:ILH786473 IVD786472:IVD786473 JEZ786472:JEZ786473 JOV786472:JOV786473 JYR786472:JYR786473 KIN786472:KIN786473 KSJ786472:KSJ786473 LCF786472:LCF786473 LMB786472:LMB786473 LVX786472:LVX786473 MFT786472:MFT786473 MPP786472:MPP786473 MZL786472:MZL786473 NJH786472:NJH786473 NTD786472:NTD786473 OCZ786472:OCZ786473 OMV786472:OMV786473 OWR786472:OWR786473 PGN786472:PGN786473 PQJ786472:PQJ786473 QAF786472:QAF786473 QKB786472:QKB786473 QTX786472:QTX786473 RDT786472:RDT786473 RNP786472:RNP786473 RXL786472:RXL786473 SHH786472:SHH786473 SRD786472:SRD786473 TAZ786472:TAZ786473 TKV786472:TKV786473 TUR786472:TUR786473 UEN786472:UEN786473 UOJ786472:UOJ786473 UYF786472:UYF786473 VIB786472:VIB786473 VRX786472:VRX786473 WBT786472:WBT786473 WLP786472:WLP786473 WVL786472:WVL786473 C852008:C852009 IZ852008:IZ852009 SV852008:SV852009 ACR852008:ACR852009 AMN852008:AMN852009 AWJ852008:AWJ852009 BGF852008:BGF852009 BQB852008:BQB852009 BZX852008:BZX852009 CJT852008:CJT852009 CTP852008:CTP852009 DDL852008:DDL852009 DNH852008:DNH852009 DXD852008:DXD852009 EGZ852008:EGZ852009 EQV852008:EQV852009 FAR852008:FAR852009 FKN852008:FKN852009 FUJ852008:FUJ852009 GEF852008:GEF852009 GOB852008:GOB852009 GXX852008:GXX852009 HHT852008:HHT852009 HRP852008:HRP852009 IBL852008:IBL852009 ILH852008:ILH852009 IVD852008:IVD852009 JEZ852008:JEZ852009 JOV852008:JOV852009 JYR852008:JYR852009 KIN852008:KIN852009 KSJ852008:KSJ852009 LCF852008:LCF852009 LMB852008:LMB852009 LVX852008:LVX852009 MFT852008:MFT852009 MPP852008:MPP852009 MZL852008:MZL852009 NJH852008:NJH852009 NTD852008:NTD852009 OCZ852008:OCZ852009 OMV852008:OMV852009 OWR852008:OWR852009 PGN852008:PGN852009 PQJ852008:PQJ852009 QAF852008:QAF852009 QKB852008:QKB852009 QTX852008:QTX852009 RDT852008:RDT852009 RNP852008:RNP852009 RXL852008:RXL852009 SHH852008:SHH852009 SRD852008:SRD852009 TAZ852008:TAZ852009 TKV852008:TKV852009 TUR852008:TUR852009 UEN852008:UEN852009 UOJ852008:UOJ852009 UYF852008:UYF852009 VIB852008:VIB852009 VRX852008:VRX852009 WBT852008:WBT852009 WLP852008:WLP852009 WVL852008:WVL852009 C917544:C917545 IZ917544:IZ917545 SV917544:SV917545 ACR917544:ACR917545 AMN917544:AMN917545 AWJ917544:AWJ917545 BGF917544:BGF917545 BQB917544:BQB917545 BZX917544:BZX917545 CJT917544:CJT917545 CTP917544:CTP917545 DDL917544:DDL917545 DNH917544:DNH917545 DXD917544:DXD917545 EGZ917544:EGZ917545 EQV917544:EQV917545 FAR917544:FAR917545 FKN917544:FKN917545 FUJ917544:FUJ917545 GEF917544:GEF917545 GOB917544:GOB917545 GXX917544:GXX917545 HHT917544:HHT917545 HRP917544:HRP917545 IBL917544:IBL917545 ILH917544:ILH917545 IVD917544:IVD917545 JEZ917544:JEZ917545 JOV917544:JOV917545 JYR917544:JYR917545 KIN917544:KIN917545 KSJ917544:KSJ917545 LCF917544:LCF917545 LMB917544:LMB917545 LVX917544:LVX917545 MFT917544:MFT917545 MPP917544:MPP917545 MZL917544:MZL917545 NJH917544:NJH917545 NTD917544:NTD917545 OCZ917544:OCZ917545 OMV917544:OMV917545 OWR917544:OWR917545 PGN917544:PGN917545 PQJ917544:PQJ917545 QAF917544:QAF917545 QKB917544:QKB917545 QTX917544:QTX917545 RDT917544:RDT917545 RNP917544:RNP917545 RXL917544:RXL917545 SHH917544:SHH917545 SRD917544:SRD917545 TAZ917544:TAZ917545 TKV917544:TKV917545 TUR917544:TUR917545 UEN917544:UEN917545 UOJ917544:UOJ917545 UYF917544:UYF917545 VIB917544:VIB917545 VRX917544:VRX917545 WBT917544:WBT917545 WLP917544:WLP917545 WVL917544:WVL917545 C983080:C983081 IZ983080:IZ983081 SV983080:SV983081 ACR983080:ACR983081 AMN983080:AMN983081 AWJ983080:AWJ983081 BGF983080:BGF983081 BQB983080:BQB983081 BZX983080:BZX983081 CJT983080:CJT983081 CTP983080:CTP983081 DDL983080:DDL983081 DNH983080:DNH983081 DXD983080:DXD983081 EGZ983080:EGZ983081 EQV983080:EQV983081 FAR983080:FAR983081 FKN983080:FKN983081 FUJ983080:FUJ983081 GEF983080:GEF983081 GOB983080:GOB983081 GXX983080:GXX983081 HHT983080:HHT983081 HRP983080:HRP983081 IBL983080:IBL983081 ILH983080:ILH983081 IVD983080:IVD983081 JEZ983080:JEZ983081 JOV983080:JOV983081 JYR983080:JYR983081 KIN983080:KIN983081 KSJ983080:KSJ983081 LCF983080:LCF983081 LMB983080:LMB983081 LVX983080:LVX983081 MFT983080:MFT983081 MPP983080:MPP983081 MZL983080:MZL983081 NJH983080:NJH983081 NTD983080:NTD983081 OCZ983080:OCZ983081 OMV983080:OMV983081 OWR983080:OWR983081 PGN983080:PGN983081 PQJ983080:PQJ983081 QAF983080:QAF983081 QKB983080:QKB983081 QTX983080:QTX983081 RDT983080:RDT983081 RNP983080:RNP983081 RXL983080:RXL983081 SHH983080:SHH983081 SRD983080:SRD983081 TAZ983080:TAZ983081 TKV983080:TKV983081 TUR983080:TUR983081 UEN983080:UEN983081 UOJ983080:UOJ983081 UYF983080:UYF983081 VIB983080:VIB983081 VRX983080:VRX983081 WBT983080:WBT983081 WLP983080:WLP983081 WVL983080:WVL983081 WVL12:WVL14 WLP12:WLP14 WBT12:WBT14 VRX12:VRX14 VIB12:VIB14 UYF12:UYF14 UOJ12:UOJ14 UEN12:UEN14 TUR12:TUR14 TKV12:TKV14 TAZ12:TAZ14 SRD12:SRD14 SHH12:SHH14 RXL12:RXL14 RNP12:RNP14 RDT12:RDT14 QTX12:QTX14 QKB12:QKB14 QAF12:QAF14 PQJ12:PQJ14 PGN12:PGN14 OWR12:OWR14 OMV12:OMV14 OCZ12:OCZ14 NTD12:NTD14 NJH12:NJH14 MZL12:MZL14 MPP12:MPP14 MFT12:MFT14 LVX12:LVX14 LMB12:LMB14 LCF12:LCF14 KSJ12:KSJ14 KIN12:KIN14 JYR12:JYR14 JOV12:JOV14 JEZ12:JEZ14 IVD12:IVD14 ILH12:ILH14 IBL12:IBL14 HRP12:HRP14 HHT12:HHT14 GXX12:GXX14 GOB12:GOB14 GEF12:GEF14 FUJ12:FUJ14 FKN12:FKN14 FAR12:FAR14 EQV12:EQV14 EGZ12:EGZ14 DXD12:DXD14 DNH12:DNH14 DDL12:DDL14 CTP12:CTP14 CJT12:CJT14 BZX12:BZX14 BQB12:BQB14 BGF12:BGF14 AWJ12:AWJ14 AMN12:AMN14 ACR12:ACR14 SV12:SV14 IZ12:IZ14 C12:C14">
      <formula1>C15:C16</formula1>
    </dataValidation>
    <dataValidation type="list" errorStyle="information" allowBlank="1" showInputMessage="1" showErrorMessage="1" error="Enter Leading or Lagging" prompt="Leading or Lagging" sqref="C65541:C65574 IZ65541:IZ65574 SV65541:SV65574 ACR65541:ACR65574 AMN65541:AMN65574 AWJ65541:AWJ65574 BGF65541:BGF65574 BQB65541:BQB65574 BZX65541:BZX65574 CJT65541:CJT65574 CTP65541:CTP65574 DDL65541:DDL65574 DNH65541:DNH65574 DXD65541:DXD65574 EGZ65541:EGZ65574 EQV65541:EQV65574 FAR65541:FAR65574 FKN65541:FKN65574 FUJ65541:FUJ65574 GEF65541:GEF65574 GOB65541:GOB65574 GXX65541:GXX65574 HHT65541:HHT65574 HRP65541:HRP65574 IBL65541:IBL65574 ILH65541:ILH65574 IVD65541:IVD65574 JEZ65541:JEZ65574 JOV65541:JOV65574 JYR65541:JYR65574 KIN65541:KIN65574 KSJ65541:KSJ65574 LCF65541:LCF65574 LMB65541:LMB65574 LVX65541:LVX65574 MFT65541:MFT65574 MPP65541:MPP65574 MZL65541:MZL65574 NJH65541:NJH65574 NTD65541:NTD65574 OCZ65541:OCZ65574 OMV65541:OMV65574 OWR65541:OWR65574 PGN65541:PGN65574 PQJ65541:PQJ65574 QAF65541:QAF65574 QKB65541:QKB65574 QTX65541:QTX65574 RDT65541:RDT65574 RNP65541:RNP65574 RXL65541:RXL65574 SHH65541:SHH65574 SRD65541:SRD65574 TAZ65541:TAZ65574 TKV65541:TKV65574 TUR65541:TUR65574 UEN65541:UEN65574 UOJ65541:UOJ65574 UYF65541:UYF65574 VIB65541:VIB65574 VRX65541:VRX65574 WBT65541:WBT65574 WLP65541:WLP65574 WVL65541:WVL65574 C131077:C131110 IZ131077:IZ131110 SV131077:SV131110 ACR131077:ACR131110 AMN131077:AMN131110 AWJ131077:AWJ131110 BGF131077:BGF131110 BQB131077:BQB131110 BZX131077:BZX131110 CJT131077:CJT131110 CTP131077:CTP131110 DDL131077:DDL131110 DNH131077:DNH131110 DXD131077:DXD131110 EGZ131077:EGZ131110 EQV131077:EQV131110 FAR131077:FAR131110 FKN131077:FKN131110 FUJ131077:FUJ131110 GEF131077:GEF131110 GOB131077:GOB131110 GXX131077:GXX131110 HHT131077:HHT131110 HRP131077:HRP131110 IBL131077:IBL131110 ILH131077:ILH131110 IVD131077:IVD131110 JEZ131077:JEZ131110 JOV131077:JOV131110 JYR131077:JYR131110 KIN131077:KIN131110 KSJ131077:KSJ131110 LCF131077:LCF131110 LMB131077:LMB131110 LVX131077:LVX131110 MFT131077:MFT131110 MPP131077:MPP131110 MZL131077:MZL131110 NJH131077:NJH131110 NTD131077:NTD131110 OCZ131077:OCZ131110 OMV131077:OMV131110 OWR131077:OWR131110 PGN131077:PGN131110 PQJ131077:PQJ131110 QAF131077:QAF131110 QKB131077:QKB131110 QTX131077:QTX131110 RDT131077:RDT131110 RNP131077:RNP131110 RXL131077:RXL131110 SHH131077:SHH131110 SRD131077:SRD131110 TAZ131077:TAZ131110 TKV131077:TKV131110 TUR131077:TUR131110 UEN131077:UEN131110 UOJ131077:UOJ131110 UYF131077:UYF131110 VIB131077:VIB131110 VRX131077:VRX131110 WBT131077:WBT131110 WLP131077:WLP131110 WVL131077:WVL131110 C196613:C196646 IZ196613:IZ196646 SV196613:SV196646 ACR196613:ACR196646 AMN196613:AMN196646 AWJ196613:AWJ196646 BGF196613:BGF196646 BQB196613:BQB196646 BZX196613:BZX196646 CJT196613:CJT196646 CTP196613:CTP196646 DDL196613:DDL196646 DNH196613:DNH196646 DXD196613:DXD196646 EGZ196613:EGZ196646 EQV196613:EQV196646 FAR196613:FAR196646 FKN196613:FKN196646 FUJ196613:FUJ196646 GEF196613:GEF196646 GOB196613:GOB196646 GXX196613:GXX196646 HHT196613:HHT196646 HRP196613:HRP196646 IBL196613:IBL196646 ILH196613:ILH196646 IVD196613:IVD196646 JEZ196613:JEZ196646 JOV196613:JOV196646 JYR196613:JYR196646 KIN196613:KIN196646 KSJ196613:KSJ196646 LCF196613:LCF196646 LMB196613:LMB196646 LVX196613:LVX196646 MFT196613:MFT196646 MPP196613:MPP196646 MZL196613:MZL196646 NJH196613:NJH196646 NTD196613:NTD196646 OCZ196613:OCZ196646 OMV196613:OMV196646 OWR196613:OWR196646 PGN196613:PGN196646 PQJ196613:PQJ196646 QAF196613:QAF196646 QKB196613:QKB196646 QTX196613:QTX196646 RDT196613:RDT196646 RNP196613:RNP196646 RXL196613:RXL196646 SHH196613:SHH196646 SRD196613:SRD196646 TAZ196613:TAZ196646 TKV196613:TKV196646 TUR196613:TUR196646 UEN196613:UEN196646 UOJ196613:UOJ196646 UYF196613:UYF196646 VIB196613:VIB196646 VRX196613:VRX196646 WBT196613:WBT196646 WLP196613:WLP196646 WVL196613:WVL196646 C262149:C262182 IZ262149:IZ262182 SV262149:SV262182 ACR262149:ACR262182 AMN262149:AMN262182 AWJ262149:AWJ262182 BGF262149:BGF262182 BQB262149:BQB262182 BZX262149:BZX262182 CJT262149:CJT262182 CTP262149:CTP262182 DDL262149:DDL262182 DNH262149:DNH262182 DXD262149:DXD262182 EGZ262149:EGZ262182 EQV262149:EQV262182 FAR262149:FAR262182 FKN262149:FKN262182 FUJ262149:FUJ262182 GEF262149:GEF262182 GOB262149:GOB262182 GXX262149:GXX262182 HHT262149:HHT262182 HRP262149:HRP262182 IBL262149:IBL262182 ILH262149:ILH262182 IVD262149:IVD262182 JEZ262149:JEZ262182 JOV262149:JOV262182 JYR262149:JYR262182 KIN262149:KIN262182 KSJ262149:KSJ262182 LCF262149:LCF262182 LMB262149:LMB262182 LVX262149:LVX262182 MFT262149:MFT262182 MPP262149:MPP262182 MZL262149:MZL262182 NJH262149:NJH262182 NTD262149:NTD262182 OCZ262149:OCZ262182 OMV262149:OMV262182 OWR262149:OWR262182 PGN262149:PGN262182 PQJ262149:PQJ262182 QAF262149:QAF262182 QKB262149:QKB262182 QTX262149:QTX262182 RDT262149:RDT262182 RNP262149:RNP262182 RXL262149:RXL262182 SHH262149:SHH262182 SRD262149:SRD262182 TAZ262149:TAZ262182 TKV262149:TKV262182 TUR262149:TUR262182 UEN262149:UEN262182 UOJ262149:UOJ262182 UYF262149:UYF262182 VIB262149:VIB262182 VRX262149:VRX262182 WBT262149:WBT262182 WLP262149:WLP262182 WVL262149:WVL262182 C327685:C327718 IZ327685:IZ327718 SV327685:SV327718 ACR327685:ACR327718 AMN327685:AMN327718 AWJ327685:AWJ327718 BGF327685:BGF327718 BQB327685:BQB327718 BZX327685:BZX327718 CJT327685:CJT327718 CTP327685:CTP327718 DDL327685:DDL327718 DNH327685:DNH327718 DXD327685:DXD327718 EGZ327685:EGZ327718 EQV327685:EQV327718 FAR327685:FAR327718 FKN327685:FKN327718 FUJ327685:FUJ327718 GEF327685:GEF327718 GOB327685:GOB327718 GXX327685:GXX327718 HHT327685:HHT327718 HRP327685:HRP327718 IBL327685:IBL327718 ILH327685:ILH327718 IVD327685:IVD327718 JEZ327685:JEZ327718 JOV327685:JOV327718 JYR327685:JYR327718 KIN327685:KIN327718 KSJ327685:KSJ327718 LCF327685:LCF327718 LMB327685:LMB327718 LVX327685:LVX327718 MFT327685:MFT327718 MPP327685:MPP327718 MZL327685:MZL327718 NJH327685:NJH327718 NTD327685:NTD327718 OCZ327685:OCZ327718 OMV327685:OMV327718 OWR327685:OWR327718 PGN327685:PGN327718 PQJ327685:PQJ327718 QAF327685:QAF327718 QKB327685:QKB327718 QTX327685:QTX327718 RDT327685:RDT327718 RNP327685:RNP327718 RXL327685:RXL327718 SHH327685:SHH327718 SRD327685:SRD327718 TAZ327685:TAZ327718 TKV327685:TKV327718 TUR327685:TUR327718 UEN327685:UEN327718 UOJ327685:UOJ327718 UYF327685:UYF327718 VIB327685:VIB327718 VRX327685:VRX327718 WBT327685:WBT327718 WLP327685:WLP327718 WVL327685:WVL327718 C393221:C393254 IZ393221:IZ393254 SV393221:SV393254 ACR393221:ACR393254 AMN393221:AMN393254 AWJ393221:AWJ393254 BGF393221:BGF393254 BQB393221:BQB393254 BZX393221:BZX393254 CJT393221:CJT393254 CTP393221:CTP393254 DDL393221:DDL393254 DNH393221:DNH393254 DXD393221:DXD393254 EGZ393221:EGZ393254 EQV393221:EQV393254 FAR393221:FAR393254 FKN393221:FKN393254 FUJ393221:FUJ393254 GEF393221:GEF393254 GOB393221:GOB393254 GXX393221:GXX393254 HHT393221:HHT393254 HRP393221:HRP393254 IBL393221:IBL393254 ILH393221:ILH393254 IVD393221:IVD393254 JEZ393221:JEZ393254 JOV393221:JOV393254 JYR393221:JYR393254 KIN393221:KIN393254 KSJ393221:KSJ393254 LCF393221:LCF393254 LMB393221:LMB393254 LVX393221:LVX393254 MFT393221:MFT393254 MPP393221:MPP393254 MZL393221:MZL393254 NJH393221:NJH393254 NTD393221:NTD393254 OCZ393221:OCZ393254 OMV393221:OMV393254 OWR393221:OWR393254 PGN393221:PGN393254 PQJ393221:PQJ393254 QAF393221:QAF393254 QKB393221:QKB393254 QTX393221:QTX393254 RDT393221:RDT393254 RNP393221:RNP393254 RXL393221:RXL393254 SHH393221:SHH393254 SRD393221:SRD393254 TAZ393221:TAZ393254 TKV393221:TKV393254 TUR393221:TUR393254 UEN393221:UEN393254 UOJ393221:UOJ393254 UYF393221:UYF393254 VIB393221:VIB393254 VRX393221:VRX393254 WBT393221:WBT393254 WLP393221:WLP393254 WVL393221:WVL393254 C458757:C458790 IZ458757:IZ458790 SV458757:SV458790 ACR458757:ACR458790 AMN458757:AMN458790 AWJ458757:AWJ458790 BGF458757:BGF458790 BQB458757:BQB458790 BZX458757:BZX458790 CJT458757:CJT458790 CTP458757:CTP458790 DDL458757:DDL458790 DNH458757:DNH458790 DXD458757:DXD458790 EGZ458757:EGZ458790 EQV458757:EQV458790 FAR458757:FAR458790 FKN458757:FKN458790 FUJ458757:FUJ458790 GEF458757:GEF458790 GOB458757:GOB458790 GXX458757:GXX458790 HHT458757:HHT458790 HRP458757:HRP458790 IBL458757:IBL458790 ILH458757:ILH458790 IVD458757:IVD458790 JEZ458757:JEZ458790 JOV458757:JOV458790 JYR458757:JYR458790 KIN458757:KIN458790 KSJ458757:KSJ458790 LCF458757:LCF458790 LMB458757:LMB458790 LVX458757:LVX458790 MFT458757:MFT458790 MPP458757:MPP458790 MZL458757:MZL458790 NJH458757:NJH458790 NTD458757:NTD458790 OCZ458757:OCZ458790 OMV458757:OMV458790 OWR458757:OWR458790 PGN458757:PGN458790 PQJ458757:PQJ458790 QAF458757:QAF458790 QKB458757:QKB458790 QTX458757:QTX458790 RDT458757:RDT458790 RNP458757:RNP458790 RXL458757:RXL458790 SHH458757:SHH458790 SRD458757:SRD458790 TAZ458757:TAZ458790 TKV458757:TKV458790 TUR458757:TUR458790 UEN458757:UEN458790 UOJ458757:UOJ458790 UYF458757:UYF458790 VIB458757:VIB458790 VRX458757:VRX458790 WBT458757:WBT458790 WLP458757:WLP458790 WVL458757:WVL458790 C524293:C524326 IZ524293:IZ524326 SV524293:SV524326 ACR524293:ACR524326 AMN524293:AMN524326 AWJ524293:AWJ524326 BGF524293:BGF524326 BQB524293:BQB524326 BZX524293:BZX524326 CJT524293:CJT524326 CTP524293:CTP524326 DDL524293:DDL524326 DNH524293:DNH524326 DXD524293:DXD524326 EGZ524293:EGZ524326 EQV524293:EQV524326 FAR524293:FAR524326 FKN524293:FKN524326 FUJ524293:FUJ524326 GEF524293:GEF524326 GOB524293:GOB524326 GXX524293:GXX524326 HHT524293:HHT524326 HRP524293:HRP524326 IBL524293:IBL524326 ILH524293:ILH524326 IVD524293:IVD524326 JEZ524293:JEZ524326 JOV524293:JOV524326 JYR524293:JYR524326 KIN524293:KIN524326 KSJ524293:KSJ524326 LCF524293:LCF524326 LMB524293:LMB524326 LVX524293:LVX524326 MFT524293:MFT524326 MPP524293:MPP524326 MZL524293:MZL524326 NJH524293:NJH524326 NTD524293:NTD524326 OCZ524293:OCZ524326 OMV524293:OMV524326 OWR524293:OWR524326 PGN524293:PGN524326 PQJ524293:PQJ524326 QAF524293:QAF524326 QKB524293:QKB524326 QTX524293:QTX524326 RDT524293:RDT524326 RNP524293:RNP524326 RXL524293:RXL524326 SHH524293:SHH524326 SRD524293:SRD524326 TAZ524293:TAZ524326 TKV524293:TKV524326 TUR524293:TUR524326 UEN524293:UEN524326 UOJ524293:UOJ524326 UYF524293:UYF524326 VIB524293:VIB524326 VRX524293:VRX524326 WBT524293:WBT524326 WLP524293:WLP524326 WVL524293:WVL524326 C589829:C589862 IZ589829:IZ589862 SV589829:SV589862 ACR589829:ACR589862 AMN589829:AMN589862 AWJ589829:AWJ589862 BGF589829:BGF589862 BQB589829:BQB589862 BZX589829:BZX589862 CJT589829:CJT589862 CTP589829:CTP589862 DDL589829:DDL589862 DNH589829:DNH589862 DXD589829:DXD589862 EGZ589829:EGZ589862 EQV589829:EQV589862 FAR589829:FAR589862 FKN589829:FKN589862 FUJ589829:FUJ589862 GEF589829:GEF589862 GOB589829:GOB589862 GXX589829:GXX589862 HHT589829:HHT589862 HRP589829:HRP589862 IBL589829:IBL589862 ILH589829:ILH589862 IVD589829:IVD589862 JEZ589829:JEZ589862 JOV589829:JOV589862 JYR589829:JYR589862 KIN589829:KIN589862 KSJ589829:KSJ589862 LCF589829:LCF589862 LMB589829:LMB589862 LVX589829:LVX589862 MFT589829:MFT589862 MPP589829:MPP589862 MZL589829:MZL589862 NJH589829:NJH589862 NTD589829:NTD589862 OCZ589829:OCZ589862 OMV589829:OMV589862 OWR589829:OWR589862 PGN589829:PGN589862 PQJ589829:PQJ589862 QAF589829:QAF589862 QKB589829:QKB589862 QTX589829:QTX589862 RDT589829:RDT589862 RNP589829:RNP589862 RXL589829:RXL589862 SHH589829:SHH589862 SRD589829:SRD589862 TAZ589829:TAZ589862 TKV589829:TKV589862 TUR589829:TUR589862 UEN589829:UEN589862 UOJ589829:UOJ589862 UYF589829:UYF589862 VIB589829:VIB589862 VRX589829:VRX589862 WBT589829:WBT589862 WLP589829:WLP589862 WVL589829:WVL589862 C655365:C655398 IZ655365:IZ655398 SV655365:SV655398 ACR655365:ACR655398 AMN655365:AMN655398 AWJ655365:AWJ655398 BGF655365:BGF655398 BQB655365:BQB655398 BZX655365:BZX655398 CJT655365:CJT655398 CTP655365:CTP655398 DDL655365:DDL655398 DNH655365:DNH655398 DXD655365:DXD655398 EGZ655365:EGZ655398 EQV655365:EQV655398 FAR655365:FAR655398 FKN655365:FKN655398 FUJ655365:FUJ655398 GEF655365:GEF655398 GOB655365:GOB655398 GXX655365:GXX655398 HHT655365:HHT655398 HRP655365:HRP655398 IBL655365:IBL655398 ILH655365:ILH655398 IVD655365:IVD655398 JEZ655365:JEZ655398 JOV655365:JOV655398 JYR655365:JYR655398 KIN655365:KIN655398 KSJ655365:KSJ655398 LCF655365:LCF655398 LMB655365:LMB655398 LVX655365:LVX655398 MFT655365:MFT655398 MPP655365:MPP655398 MZL655365:MZL655398 NJH655365:NJH655398 NTD655365:NTD655398 OCZ655365:OCZ655398 OMV655365:OMV655398 OWR655365:OWR655398 PGN655365:PGN655398 PQJ655365:PQJ655398 QAF655365:QAF655398 QKB655365:QKB655398 QTX655365:QTX655398 RDT655365:RDT655398 RNP655365:RNP655398 RXL655365:RXL655398 SHH655365:SHH655398 SRD655365:SRD655398 TAZ655365:TAZ655398 TKV655365:TKV655398 TUR655365:TUR655398 UEN655365:UEN655398 UOJ655365:UOJ655398 UYF655365:UYF655398 VIB655365:VIB655398 VRX655365:VRX655398 WBT655365:WBT655398 WLP655365:WLP655398 WVL655365:WVL655398 C720901:C720934 IZ720901:IZ720934 SV720901:SV720934 ACR720901:ACR720934 AMN720901:AMN720934 AWJ720901:AWJ720934 BGF720901:BGF720934 BQB720901:BQB720934 BZX720901:BZX720934 CJT720901:CJT720934 CTP720901:CTP720934 DDL720901:DDL720934 DNH720901:DNH720934 DXD720901:DXD720934 EGZ720901:EGZ720934 EQV720901:EQV720934 FAR720901:FAR720934 FKN720901:FKN720934 FUJ720901:FUJ720934 GEF720901:GEF720934 GOB720901:GOB720934 GXX720901:GXX720934 HHT720901:HHT720934 HRP720901:HRP720934 IBL720901:IBL720934 ILH720901:ILH720934 IVD720901:IVD720934 JEZ720901:JEZ720934 JOV720901:JOV720934 JYR720901:JYR720934 KIN720901:KIN720934 KSJ720901:KSJ720934 LCF720901:LCF720934 LMB720901:LMB720934 LVX720901:LVX720934 MFT720901:MFT720934 MPP720901:MPP720934 MZL720901:MZL720934 NJH720901:NJH720934 NTD720901:NTD720934 OCZ720901:OCZ720934 OMV720901:OMV720934 OWR720901:OWR720934 PGN720901:PGN720934 PQJ720901:PQJ720934 QAF720901:QAF720934 QKB720901:QKB720934 QTX720901:QTX720934 RDT720901:RDT720934 RNP720901:RNP720934 RXL720901:RXL720934 SHH720901:SHH720934 SRD720901:SRD720934 TAZ720901:TAZ720934 TKV720901:TKV720934 TUR720901:TUR720934 UEN720901:UEN720934 UOJ720901:UOJ720934 UYF720901:UYF720934 VIB720901:VIB720934 VRX720901:VRX720934 WBT720901:WBT720934 WLP720901:WLP720934 WVL720901:WVL720934 C786437:C786470 IZ786437:IZ786470 SV786437:SV786470 ACR786437:ACR786470 AMN786437:AMN786470 AWJ786437:AWJ786470 BGF786437:BGF786470 BQB786437:BQB786470 BZX786437:BZX786470 CJT786437:CJT786470 CTP786437:CTP786470 DDL786437:DDL786470 DNH786437:DNH786470 DXD786437:DXD786470 EGZ786437:EGZ786470 EQV786437:EQV786470 FAR786437:FAR786470 FKN786437:FKN786470 FUJ786437:FUJ786470 GEF786437:GEF786470 GOB786437:GOB786470 GXX786437:GXX786470 HHT786437:HHT786470 HRP786437:HRP786470 IBL786437:IBL786470 ILH786437:ILH786470 IVD786437:IVD786470 JEZ786437:JEZ786470 JOV786437:JOV786470 JYR786437:JYR786470 KIN786437:KIN786470 KSJ786437:KSJ786470 LCF786437:LCF786470 LMB786437:LMB786470 LVX786437:LVX786470 MFT786437:MFT786470 MPP786437:MPP786470 MZL786437:MZL786470 NJH786437:NJH786470 NTD786437:NTD786470 OCZ786437:OCZ786470 OMV786437:OMV786470 OWR786437:OWR786470 PGN786437:PGN786470 PQJ786437:PQJ786470 QAF786437:QAF786470 QKB786437:QKB786470 QTX786437:QTX786470 RDT786437:RDT786470 RNP786437:RNP786470 RXL786437:RXL786470 SHH786437:SHH786470 SRD786437:SRD786470 TAZ786437:TAZ786470 TKV786437:TKV786470 TUR786437:TUR786470 UEN786437:UEN786470 UOJ786437:UOJ786470 UYF786437:UYF786470 VIB786437:VIB786470 VRX786437:VRX786470 WBT786437:WBT786470 WLP786437:WLP786470 WVL786437:WVL786470 C851973:C852006 IZ851973:IZ852006 SV851973:SV852006 ACR851973:ACR852006 AMN851973:AMN852006 AWJ851973:AWJ852006 BGF851973:BGF852006 BQB851973:BQB852006 BZX851973:BZX852006 CJT851973:CJT852006 CTP851973:CTP852006 DDL851973:DDL852006 DNH851973:DNH852006 DXD851973:DXD852006 EGZ851973:EGZ852006 EQV851973:EQV852006 FAR851973:FAR852006 FKN851973:FKN852006 FUJ851973:FUJ852006 GEF851973:GEF852006 GOB851973:GOB852006 GXX851973:GXX852006 HHT851973:HHT852006 HRP851973:HRP852006 IBL851973:IBL852006 ILH851973:ILH852006 IVD851973:IVD852006 JEZ851973:JEZ852006 JOV851973:JOV852006 JYR851973:JYR852006 KIN851973:KIN852006 KSJ851973:KSJ852006 LCF851973:LCF852006 LMB851973:LMB852006 LVX851973:LVX852006 MFT851973:MFT852006 MPP851973:MPP852006 MZL851973:MZL852006 NJH851973:NJH852006 NTD851973:NTD852006 OCZ851973:OCZ852006 OMV851973:OMV852006 OWR851973:OWR852006 PGN851973:PGN852006 PQJ851973:PQJ852006 QAF851973:QAF852006 QKB851973:QKB852006 QTX851973:QTX852006 RDT851973:RDT852006 RNP851973:RNP852006 RXL851973:RXL852006 SHH851973:SHH852006 SRD851973:SRD852006 TAZ851973:TAZ852006 TKV851973:TKV852006 TUR851973:TUR852006 UEN851973:UEN852006 UOJ851973:UOJ852006 UYF851973:UYF852006 VIB851973:VIB852006 VRX851973:VRX852006 WBT851973:WBT852006 WLP851973:WLP852006 WVL851973:WVL852006 C917509:C917542 IZ917509:IZ917542 SV917509:SV917542 ACR917509:ACR917542 AMN917509:AMN917542 AWJ917509:AWJ917542 BGF917509:BGF917542 BQB917509:BQB917542 BZX917509:BZX917542 CJT917509:CJT917542 CTP917509:CTP917542 DDL917509:DDL917542 DNH917509:DNH917542 DXD917509:DXD917542 EGZ917509:EGZ917542 EQV917509:EQV917542 FAR917509:FAR917542 FKN917509:FKN917542 FUJ917509:FUJ917542 GEF917509:GEF917542 GOB917509:GOB917542 GXX917509:GXX917542 HHT917509:HHT917542 HRP917509:HRP917542 IBL917509:IBL917542 ILH917509:ILH917542 IVD917509:IVD917542 JEZ917509:JEZ917542 JOV917509:JOV917542 JYR917509:JYR917542 KIN917509:KIN917542 KSJ917509:KSJ917542 LCF917509:LCF917542 LMB917509:LMB917542 LVX917509:LVX917542 MFT917509:MFT917542 MPP917509:MPP917542 MZL917509:MZL917542 NJH917509:NJH917542 NTD917509:NTD917542 OCZ917509:OCZ917542 OMV917509:OMV917542 OWR917509:OWR917542 PGN917509:PGN917542 PQJ917509:PQJ917542 QAF917509:QAF917542 QKB917509:QKB917542 QTX917509:QTX917542 RDT917509:RDT917542 RNP917509:RNP917542 RXL917509:RXL917542 SHH917509:SHH917542 SRD917509:SRD917542 TAZ917509:TAZ917542 TKV917509:TKV917542 TUR917509:TUR917542 UEN917509:UEN917542 UOJ917509:UOJ917542 UYF917509:UYF917542 VIB917509:VIB917542 VRX917509:VRX917542 WBT917509:WBT917542 WLP917509:WLP917542 WVL917509:WVL917542 C983045:C983078 IZ983045:IZ983078 SV983045:SV983078 ACR983045:ACR983078 AMN983045:AMN983078 AWJ983045:AWJ983078 BGF983045:BGF983078 BQB983045:BQB983078 BZX983045:BZX983078 CJT983045:CJT983078 CTP983045:CTP983078 DDL983045:DDL983078 DNH983045:DNH983078 DXD983045:DXD983078 EGZ983045:EGZ983078 EQV983045:EQV983078 FAR983045:FAR983078 FKN983045:FKN983078 FUJ983045:FUJ983078 GEF983045:GEF983078 GOB983045:GOB983078 GXX983045:GXX983078 HHT983045:HHT983078 HRP983045:HRP983078 IBL983045:IBL983078 ILH983045:ILH983078 IVD983045:IVD983078 JEZ983045:JEZ983078 JOV983045:JOV983078 JYR983045:JYR983078 KIN983045:KIN983078 KSJ983045:KSJ983078 LCF983045:LCF983078 LMB983045:LMB983078 LVX983045:LVX983078 MFT983045:MFT983078 MPP983045:MPP983078 MZL983045:MZL983078 NJH983045:NJH983078 NTD983045:NTD983078 OCZ983045:OCZ983078 OMV983045:OMV983078 OWR983045:OWR983078 PGN983045:PGN983078 PQJ983045:PQJ983078 QAF983045:QAF983078 QKB983045:QKB983078 QTX983045:QTX983078 RDT983045:RDT983078 RNP983045:RNP983078 RXL983045:RXL983078 SHH983045:SHH983078 SRD983045:SRD983078 TAZ983045:TAZ983078 TKV983045:TKV983078 TUR983045:TUR983078 UEN983045:UEN983078 UOJ983045:UOJ983078 UYF983045:UYF983078 VIB983045:VIB983078 VRX983045:VRX983078 WBT983045:WBT983078 WLP983045:WLP983078 WVL983045:WVL983078 C65590 IZ65590 SV65590 ACR65590 AMN65590 AWJ65590 BGF65590 BQB65590 BZX65590 CJT65590 CTP65590 DDL65590 DNH65590 DXD65590 EGZ65590 EQV65590 FAR65590 FKN65590 FUJ65590 GEF65590 GOB65590 GXX65590 HHT65590 HRP65590 IBL65590 ILH65590 IVD65590 JEZ65590 JOV65590 JYR65590 KIN65590 KSJ65590 LCF65590 LMB65590 LVX65590 MFT65590 MPP65590 MZL65590 NJH65590 NTD65590 OCZ65590 OMV65590 OWR65590 PGN65590 PQJ65590 QAF65590 QKB65590 QTX65590 RDT65590 RNP65590 RXL65590 SHH65590 SRD65590 TAZ65590 TKV65590 TUR65590 UEN65590 UOJ65590 UYF65590 VIB65590 VRX65590 WBT65590 WLP65590 WVL65590 C131126 IZ131126 SV131126 ACR131126 AMN131126 AWJ131126 BGF131126 BQB131126 BZX131126 CJT131126 CTP131126 DDL131126 DNH131126 DXD131126 EGZ131126 EQV131126 FAR131126 FKN131126 FUJ131126 GEF131126 GOB131126 GXX131126 HHT131126 HRP131126 IBL131126 ILH131126 IVD131126 JEZ131126 JOV131126 JYR131126 KIN131126 KSJ131126 LCF131126 LMB131126 LVX131126 MFT131126 MPP131126 MZL131126 NJH131126 NTD131126 OCZ131126 OMV131126 OWR131126 PGN131126 PQJ131126 QAF131126 QKB131126 QTX131126 RDT131126 RNP131126 RXL131126 SHH131126 SRD131126 TAZ131126 TKV131126 TUR131126 UEN131126 UOJ131126 UYF131126 VIB131126 VRX131126 WBT131126 WLP131126 WVL131126 C196662 IZ196662 SV196662 ACR196662 AMN196662 AWJ196662 BGF196662 BQB196662 BZX196662 CJT196662 CTP196662 DDL196662 DNH196662 DXD196662 EGZ196662 EQV196662 FAR196662 FKN196662 FUJ196662 GEF196662 GOB196662 GXX196662 HHT196662 HRP196662 IBL196662 ILH196662 IVD196662 JEZ196662 JOV196662 JYR196662 KIN196662 KSJ196662 LCF196662 LMB196662 LVX196662 MFT196662 MPP196662 MZL196662 NJH196662 NTD196662 OCZ196662 OMV196662 OWR196662 PGN196662 PQJ196662 QAF196662 QKB196662 QTX196662 RDT196662 RNP196662 RXL196662 SHH196662 SRD196662 TAZ196662 TKV196662 TUR196662 UEN196662 UOJ196662 UYF196662 VIB196662 VRX196662 WBT196662 WLP196662 WVL196662 C262198 IZ262198 SV262198 ACR262198 AMN262198 AWJ262198 BGF262198 BQB262198 BZX262198 CJT262198 CTP262198 DDL262198 DNH262198 DXD262198 EGZ262198 EQV262198 FAR262198 FKN262198 FUJ262198 GEF262198 GOB262198 GXX262198 HHT262198 HRP262198 IBL262198 ILH262198 IVD262198 JEZ262198 JOV262198 JYR262198 KIN262198 KSJ262198 LCF262198 LMB262198 LVX262198 MFT262198 MPP262198 MZL262198 NJH262198 NTD262198 OCZ262198 OMV262198 OWR262198 PGN262198 PQJ262198 QAF262198 QKB262198 QTX262198 RDT262198 RNP262198 RXL262198 SHH262198 SRD262198 TAZ262198 TKV262198 TUR262198 UEN262198 UOJ262198 UYF262198 VIB262198 VRX262198 WBT262198 WLP262198 WVL262198 C327734 IZ327734 SV327734 ACR327734 AMN327734 AWJ327734 BGF327734 BQB327734 BZX327734 CJT327734 CTP327734 DDL327734 DNH327734 DXD327734 EGZ327734 EQV327734 FAR327734 FKN327734 FUJ327734 GEF327734 GOB327734 GXX327734 HHT327734 HRP327734 IBL327734 ILH327734 IVD327734 JEZ327734 JOV327734 JYR327734 KIN327734 KSJ327734 LCF327734 LMB327734 LVX327734 MFT327734 MPP327734 MZL327734 NJH327734 NTD327734 OCZ327734 OMV327734 OWR327734 PGN327734 PQJ327734 QAF327734 QKB327734 QTX327734 RDT327734 RNP327734 RXL327734 SHH327734 SRD327734 TAZ327734 TKV327734 TUR327734 UEN327734 UOJ327734 UYF327734 VIB327734 VRX327734 WBT327734 WLP327734 WVL327734 C393270 IZ393270 SV393270 ACR393270 AMN393270 AWJ393270 BGF393270 BQB393270 BZX393270 CJT393270 CTP393270 DDL393270 DNH393270 DXD393270 EGZ393270 EQV393270 FAR393270 FKN393270 FUJ393270 GEF393270 GOB393270 GXX393270 HHT393270 HRP393270 IBL393270 ILH393270 IVD393270 JEZ393270 JOV393270 JYR393270 KIN393270 KSJ393270 LCF393270 LMB393270 LVX393270 MFT393270 MPP393270 MZL393270 NJH393270 NTD393270 OCZ393270 OMV393270 OWR393270 PGN393270 PQJ393270 QAF393270 QKB393270 QTX393270 RDT393270 RNP393270 RXL393270 SHH393270 SRD393270 TAZ393270 TKV393270 TUR393270 UEN393270 UOJ393270 UYF393270 VIB393270 VRX393270 WBT393270 WLP393270 WVL393270 C458806 IZ458806 SV458806 ACR458806 AMN458806 AWJ458806 BGF458806 BQB458806 BZX458806 CJT458806 CTP458806 DDL458806 DNH458806 DXD458806 EGZ458806 EQV458806 FAR458806 FKN458806 FUJ458806 GEF458806 GOB458806 GXX458806 HHT458806 HRP458806 IBL458806 ILH458806 IVD458806 JEZ458806 JOV458806 JYR458806 KIN458806 KSJ458806 LCF458806 LMB458806 LVX458806 MFT458806 MPP458806 MZL458806 NJH458806 NTD458806 OCZ458806 OMV458806 OWR458806 PGN458806 PQJ458806 QAF458806 QKB458806 QTX458806 RDT458806 RNP458806 RXL458806 SHH458806 SRD458806 TAZ458806 TKV458806 TUR458806 UEN458806 UOJ458806 UYF458806 VIB458806 VRX458806 WBT458806 WLP458806 WVL458806 C524342 IZ524342 SV524342 ACR524342 AMN524342 AWJ524342 BGF524342 BQB524342 BZX524342 CJT524342 CTP524342 DDL524342 DNH524342 DXD524342 EGZ524342 EQV524342 FAR524342 FKN524342 FUJ524342 GEF524342 GOB524342 GXX524342 HHT524342 HRP524342 IBL524342 ILH524342 IVD524342 JEZ524342 JOV524342 JYR524342 KIN524342 KSJ524342 LCF524342 LMB524342 LVX524342 MFT524342 MPP524342 MZL524342 NJH524342 NTD524342 OCZ524342 OMV524342 OWR524342 PGN524342 PQJ524342 QAF524342 QKB524342 QTX524342 RDT524342 RNP524342 RXL524342 SHH524342 SRD524342 TAZ524342 TKV524342 TUR524342 UEN524342 UOJ524342 UYF524342 VIB524342 VRX524342 WBT524342 WLP524342 WVL524342 C589878 IZ589878 SV589878 ACR589878 AMN589878 AWJ589878 BGF589878 BQB589878 BZX589878 CJT589878 CTP589878 DDL589878 DNH589878 DXD589878 EGZ589878 EQV589878 FAR589878 FKN589878 FUJ589878 GEF589878 GOB589878 GXX589878 HHT589878 HRP589878 IBL589878 ILH589878 IVD589878 JEZ589878 JOV589878 JYR589878 KIN589878 KSJ589878 LCF589878 LMB589878 LVX589878 MFT589878 MPP589878 MZL589878 NJH589878 NTD589878 OCZ589878 OMV589878 OWR589878 PGN589878 PQJ589878 QAF589878 QKB589878 QTX589878 RDT589878 RNP589878 RXL589878 SHH589878 SRD589878 TAZ589878 TKV589878 TUR589878 UEN589878 UOJ589878 UYF589878 VIB589878 VRX589878 WBT589878 WLP589878 WVL589878 C655414 IZ655414 SV655414 ACR655414 AMN655414 AWJ655414 BGF655414 BQB655414 BZX655414 CJT655414 CTP655414 DDL655414 DNH655414 DXD655414 EGZ655414 EQV655414 FAR655414 FKN655414 FUJ655414 GEF655414 GOB655414 GXX655414 HHT655414 HRP655414 IBL655414 ILH655414 IVD655414 JEZ655414 JOV655414 JYR655414 KIN655414 KSJ655414 LCF655414 LMB655414 LVX655414 MFT655414 MPP655414 MZL655414 NJH655414 NTD655414 OCZ655414 OMV655414 OWR655414 PGN655414 PQJ655414 QAF655414 QKB655414 QTX655414 RDT655414 RNP655414 RXL655414 SHH655414 SRD655414 TAZ655414 TKV655414 TUR655414 UEN655414 UOJ655414 UYF655414 VIB655414 VRX655414 WBT655414 WLP655414 WVL655414 C720950 IZ720950 SV720950 ACR720950 AMN720950 AWJ720950 BGF720950 BQB720950 BZX720950 CJT720950 CTP720950 DDL720950 DNH720950 DXD720950 EGZ720950 EQV720950 FAR720950 FKN720950 FUJ720950 GEF720950 GOB720950 GXX720950 HHT720950 HRP720950 IBL720950 ILH720950 IVD720950 JEZ720950 JOV720950 JYR720950 KIN720950 KSJ720950 LCF720950 LMB720950 LVX720950 MFT720950 MPP720950 MZL720950 NJH720950 NTD720950 OCZ720950 OMV720950 OWR720950 PGN720950 PQJ720950 QAF720950 QKB720950 QTX720950 RDT720950 RNP720950 RXL720950 SHH720950 SRD720950 TAZ720950 TKV720950 TUR720950 UEN720950 UOJ720950 UYF720950 VIB720950 VRX720950 WBT720950 WLP720950 WVL720950 C786486 IZ786486 SV786486 ACR786486 AMN786486 AWJ786486 BGF786486 BQB786486 BZX786486 CJT786486 CTP786486 DDL786486 DNH786486 DXD786486 EGZ786486 EQV786486 FAR786486 FKN786486 FUJ786486 GEF786486 GOB786486 GXX786486 HHT786486 HRP786486 IBL786486 ILH786486 IVD786486 JEZ786486 JOV786486 JYR786486 KIN786486 KSJ786486 LCF786486 LMB786486 LVX786486 MFT786486 MPP786486 MZL786486 NJH786486 NTD786486 OCZ786486 OMV786486 OWR786486 PGN786486 PQJ786486 QAF786486 QKB786486 QTX786486 RDT786486 RNP786486 RXL786486 SHH786486 SRD786486 TAZ786486 TKV786486 TUR786486 UEN786486 UOJ786486 UYF786486 VIB786486 VRX786486 WBT786486 WLP786486 WVL786486 C852022 IZ852022 SV852022 ACR852022 AMN852022 AWJ852022 BGF852022 BQB852022 BZX852022 CJT852022 CTP852022 DDL852022 DNH852022 DXD852022 EGZ852022 EQV852022 FAR852022 FKN852022 FUJ852022 GEF852022 GOB852022 GXX852022 HHT852022 HRP852022 IBL852022 ILH852022 IVD852022 JEZ852022 JOV852022 JYR852022 KIN852022 KSJ852022 LCF852022 LMB852022 LVX852022 MFT852022 MPP852022 MZL852022 NJH852022 NTD852022 OCZ852022 OMV852022 OWR852022 PGN852022 PQJ852022 QAF852022 QKB852022 QTX852022 RDT852022 RNP852022 RXL852022 SHH852022 SRD852022 TAZ852022 TKV852022 TUR852022 UEN852022 UOJ852022 UYF852022 VIB852022 VRX852022 WBT852022 WLP852022 WVL852022 C917558 IZ917558 SV917558 ACR917558 AMN917558 AWJ917558 BGF917558 BQB917558 BZX917558 CJT917558 CTP917558 DDL917558 DNH917558 DXD917558 EGZ917558 EQV917558 FAR917558 FKN917558 FUJ917558 GEF917558 GOB917558 GXX917558 HHT917558 HRP917558 IBL917558 ILH917558 IVD917558 JEZ917558 JOV917558 JYR917558 KIN917558 KSJ917558 LCF917558 LMB917558 LVX917558 MFT917558 MPP917558 MZL917558 NJH917558 NTD917558 OCZ917558 OMV917558 OWR917558 PGN917558 PQJ917558 QAF917558 QKB917558 QTX917558 RDT917558 RNP917558 RXL917558 SHH917558 SRD917558 TAZ917558 TKV917558 TUR917558 UEN917558 UOJ917558 UYF917558 VIB917558 VRX917558 WBT917558 WLP917558 WVL917558 C983094 IZ983094 SV983094 ACR983094 AMN983094 AWJ983094 BGF983094 BQB983094 BZX983094 CJT983094 CTP983094 DDL983094 DNH983094 DXD983094 EGZ983094 EQV983094 FAR983094 FKN983094 FUJ983094 GEF983094 GOB983094 GXX983094 HHT983094 HRP983094 IBL983094 ILH983094 IVD983094 JEZ983094 JOV983094 JYR983094 KIN983094 KSJ983094 LCF983094 LMB983094 LVX983094 MFT983094 MPP983094 MZL983094 NJH983094 NTD983094 OCZ983094 OMV983094 OWR983094 PGN983094 PQJ983094 QAF983094 QKB983094 QTX983094 RDT983094 RNP983094 RXL983094 SHH983094 SRD983094 TAZ983094 TKV983094 TUR983094 UEN983094 UOJ983094 UYF983094 VIB983094 VRX983094 WBT983094 WLP983094 WVL983094 C65579:C65586 IZ65579:IZ65586 SV65579:SV65586 ACR65579:ACR65586 AMN65579:AMN65586 AWJ65579:AWJ65586 BGF65579:BGF65586 BQB65579:BQB65586 BZX65579:BZX65586 CJT65579:CJT65586 CTP65579:CTP65586 DDL65579:DDL65586 DNH65579:DNH65586 DXD65579:DXD65586 EGZ65579:EGZ65586 EQV65579:EQV65586 FAR65579:FAR65586 FKN65579:FKN65586 FUJ65579:FUJ65586 GEF65579:GEF65586 GOB65579:GOB65586 GXX65579:GXX65586 HHT65579:HHT65586 HRP65579:HRP65586 IBL65579:IBL65586 ILH65579:ILH65586 IVD65579:IVD65586 JEZ65579:JEZ65586 JOV65579:JOV65586 JYR65579:JYR65586 KIN65579:KIN65586 KSJ65579:KSJ65586 LCF65579:LCF65586 LMB65579:LMB65586 LVX65579:LVX65586 MFT65579:MFT65586 MPP65579:MPP65586 MZL65579:MZL65586 NJH65579:NJH65586 NTD65579:NTD65586 OCZ65579:OCZ65586 OMV65579:OMV65586 OWR65579:OWR65586 PGN65579:PGN65586 PQJ65579:PQJ65586 QAF65579:QAF65586 QKB65579:QKB65586 QTX65579:QTX65586 RDT65579:RDT65586 RNP65579:RNP65586 RXL65579:RXL65586 SHH65579:SHH65586 SRD65579:SRD65586 TAZ65579:TAZ65586 TKV65579:TKV65586 TUR65579:TUR65586 UEN65579:UEN65586 UOJ65579:UOJ65586 UYF65579:UYF65586 VIB65579:VIB65586 VRX65579:VRX65586 WBT65579:WBT65586 WLP65579:WLP65586 WVL65579:WVL65586 C131115:C131122 IZ131115:IZ131122 SV131115:SV131122 ACR131115:ACR131122 AMN131115:AMN131122 AWJ131115:AWJ131122 BGF131115:BGF131122 BQB131115:BQB131122 BZX131115:BZX131122 CJT131115:CJT131122 CTP131115:CTP131122 DDL131115:DDL131122 DNH131115:DNH131122 DXD131115:DXD131122 EGZ131115:EGZ131122 EQV131115:EQV131122 FAR131115:FAR131122 FKN131115:FKN131122 FUJ131115:FUJ131122 GEF131115:GEF131122 GOB131115:GOB131122 GXX131115:GXX131122 HHT131115:HHT131122 HRP131115:HRP131122 IBL131115:IBL131122 ILH131115:ILH131122 IVD131115:IVD131122 JEZ131115:JEZ131122 JOV131115:JOV131122 JYR131115:JYR131122 KIN131115:KIN131122 KSJ131115:KSJ131122 LCF131115:LCF131122 LMB131115:LMB131122 LVX131115:LVX131122 MFT131115:MFT131122 MPP131115:MPP131122 MZL131115:MZL131122 NJH131115:NJH131122 NTD131115:NTD131122 OCZ131115:OCZ131122 OMV131115:OMV131122 OWR131115:OWR131122 PGN131115:PGN131122 PQJ131115:PQJ131122 QAF131115:QAF131122 QKB131115:QKB131122 QTX131115:QTX131122 RDT131115:RDT131122 RNP131115:RNP131122 RXL131115:RXL131122 SHH131115:SHH131122 SRD131115:SRD131122 TAZ131115:TAZ131122 TKV131115:TKV131122 TUR131115:TUR131122 UEN131115:UEN131122 UOJ131115:UOJ131122 UYF131115:UYF131122 VIB131115:VIB131122 VRX131115:VRX131122 WBT131115:WBT131122 WLP131115:WLP131122 WVL131115:WVL131122 C196651:C196658 IZ196651:IZ196658 SV196651:SV196658 ACR196651:ACR196658 AMN196651:AMN196658 AWJ196651:AWJ196658 BGF196651:BGF196658 BQB196651:BQB196658 BZX196651:BZX196658 CJT196651:CJT196658 CTP196651:CTP196658 DDL196651:DDL196658 DNH196651:DNH196658 DXD196651:DXD196658 EGZ196651:EGZ196658 EQV196651:EQV196658 FAR196651:FAR196658 FKN196651:FKN196658 FUJ196651:FUJ196658 GEF196651:GEF196658 GOB196651:GOB196658 GXX196651:GXX196658 HHT196651:HHT196658 HRP196651:HRP196658 IBL196651:IBL196658 ILH196651:ILH196658 IVD196651:IVD196658 JEZ196651:JEZ196658 JOV196651:JOV196658 JYR196651:JYR196658 KIN196651:KIN196658 KSJ196651:KSJ196658 LCF196651:LCF196658 LMB196651:LMB196658 LVX196651:LVX196658 MFT196651:MFT196658 MPP196651:MPP196658 MZL196651:MZL196658 NJH196651:NJH196658 NTD196651:NTD196658 OCZ196651:OCZ196658 OMV196651:OMV196658 OWR196651:OWR196658 PGN196651:PGN196658 PQJ196651:PQJ196658 QAF196651:QAF196658 QKB196651:QKB196658 QTX196651:QTX196658 RDT196651:RDT196658 RNP196651:RNP196658 RXL196651:RXL196658 SHH196651:SHH196658 SRD196651:SRD196658 TAZ196651:TAZ196658 TKV196651:TKV196658 TUR196651:TUR196658 UEN196651:UEN196658 UOJ196651:UOJ196658 UYF196651:UYF196658 VIB196651:VIB196658 VRX196651:VRX196658 WBT196651:WBT196658 WLP196651:WLP196658 WVL196651:WVL196658 C262187:C262194 IZ262187:IZ262194 SV262187:SV262194 ACR262187:ACR262194 AMN262187:AMN262194 AWJ262187:AWJ262194 BGF262187:BGF262194 BQB262187:BQB262194 BZX262187:BZX262194 CJT262187:CJT262194 CTP262187:CTP262194 DDL262187:DDL262194 DNH262187:DNH262194 DXD262187:DXD262194 EGZ262187:EGZ262194 EQV262187:EQV262194 FAR262187:FAR262194 FKN262187:FKN262194 FUJ262187:FUJ262194 GEF262187:GEF262194 GOB262187:GOB262194 GXX262187:GXX262194 HHT262187:HHT262194 HRP262187:HRP262194 IBL262187:IBL262194 ILH262187:ILH262194 IVD262187:IVD262194 JEZ262187:JEZ262194 JOV262187:JOV262194 JYR262187:JYR262194 KIN262187:KIN262194 KSJ262187:KSJ262194 LCF262187:LCF262194 LMB262187:LMB262194 LVX262187:LVX262194 MFT262187:MFT262194 MPP262187:MPP262194 MZL262187:MZL262194 NJH262187:NJH262194 NTD262187:NTD262194 OCZ262187:OCZ262194 OMV262187:OMV262194 OWR262187:OWR262194 PGN262187:PGN262194 PQJ262187:PQJ262194 QAF262187:QAF262194 QKB262187:QKB262194 QTX262187:QTX262194 RDT262187:RDT262194 RNP262187:RNP262194 RXL262187:RXL262194 SHH262187:SHH262194 SRD262187:SRD262194 TAZ262187:TAZ262194 TKV262187:TKV262194 TUR262187:TUR262194 UEN262187:UEN262194 UOJ262187:UOJ262194 UYF262187:UYF262194 VIB262187:VIB262194 VRX262187:VRX262194 WBT262187:WBT262194 WLP262187:WLP262194 WVL262187:WVL262194 C327723:C327730 IZ327723:IZ327730 SV327723:SV327730 ACR327723:ACR327730 AMN327723:AMN327730 AWJ327723:AWJ327730 BGF327723:BGF327730 BQB327723:BQB327730 BZX327723:BZX327730 CJT327723:CJT327730 CTP327723:CTP327730 DDL327723:DDL327730 DNH327723:DNH327730 DXD327723:DXD327730 EGZ327723:EGZ327730 EQV327723:EQV327730 FAR327723:FAR327730 FKN327723:FKN327730 FUJ327723:FUJ327730 GEF327723:GEF327730 GOB327723:GOB327730 GXX327723:GXX327730 HHT327723:HHT327730 HRP327723:HRP327730 IBL327723:IBL327730 ILH327723:ILH327730 IVD327723:IVD327730 JEZ327723:JEZ327730 JOV327723:JOV327730 JYR327723:JYR327730 KIN327723:KIN327730 KSJ327723:KSJ327730 LCF327723:LCF327730 LMB327723:LMB327730 LVX327723:LVX327730 MFT327723:MFT327730 MPP327723:MPP327730 MZL327723:MZL327730 NJH327723:NJH327730 NTD327723:NTD327730 OCZ327723:OCZ327730 OMV327723:OMV327730 OWR327723:OWR327730 PGN327723:PGN327730 PQJ327723:PQJ327730 QAF327723:QAF327730 QKB327723:QKB327730 QTX327723:QTX327730 RDT327723:RDT327730 RNP327723:RNP327730 RXL327723:RXL327730 SHH327723:SHH327730 SRD327723:SRD327730 TAZ327723:TAZ327730 TKV327723:TKV327730 TUR327723:TUR327730 UEN327723:UEN327730 UOJ327723:UOJ327730 UYF327723:UYF327730 VIB327723:VIB327730 VRX327723:VRX327730 WBT327723:WBT327730 WLP327723:WLP327730 WVL327723:WVL327730 C393259:C393266 IZ393259:IZ393266 SV393259:SV393266 ACR393259:ACR393266 AMN393259:AMN393266 AWJ393259:AWJ393266 BGF393259:BGF393266 BQB393259:BQB393266 BZX393259:BZX393266 CJT393259:CJT393266 CTP393259:CTP393266 DDL393259:DDL393266 DNH393259:DNH393266 DXD393259:DXD393266 EGZ393259:EGZ393266 EQV393259:EQV393266 FAR393259:FAR393266 FKN393259:FKN393266 FUJ393259:FUJ393266 GEF393259:GEF393266 GOB393259:GOB393266 GXX393259:GXX393266 HHT393259:HHT393266 HRP393259:HRP393266 IBL393259:IBL393266 ILH393259:ILH393266 IVD393259:IVD393266 JEZ393259:JEZ393266 JOV393259:JOV393266 JYR393259:JYR393266 KIN393259:KIN393266 KSJ393259:KSJ393266 LCF393259:LCF393266 LMB393259:LMB393266 LVX393259:LVX393266 MFT393259:MFT393266 MPP393259:MPP393266 MZL393259:MZL393266 NJH393259:NJH393266 NTD393259:NTD393266 OCZ393259:OCZ393266 OMV393259:OMV393266 OWR393259:OWR393266 PGN393259:PGN393266 PQJ393259:PQJ393266 QAF393259:QAF393266 QKB393259:QKB393266 QTX393259:QTX393266 RDT393259:RDT393266 RNP393259:RNP393266 RXL393259:RXL393266 SHH393259:SHH393266 SRD393259:SRD393266 TAZ393259:TAZ393266 TKV393259:TKV393266 TUR393259:TUR393266 UEN393259:UEN393266 UOJ393259:UOJ393266 UYF393259:UYF393266 VIB393259:VIB393266 VRX393259:VRX393266 WBT393259:WBT393266 WLP393259:WLP393266 WVL393259:WVL393266 C458795:C458802 IZ458795:IZ458802 SV458795:SV458802 ACR458795:ACR458802 AMN458795:AMN458802 AWJ458795:AWJ458802 BGF458795:BGF458802 BQB458795:BQB458802 BZX458795:BZX458802 CJT458795:CJT458802 CTP458795:CTP458802 DDL458795:DDL458802 DNH458795:DNH458802 DXD458795:DXD458802 EGZ458795:EGZ458802 EQV458795:EQV458802 FAR458795:FAR458802 FKN458795:FKN458802 FUJ458795:FUJ458802 GEF458795:GEF458802 GOB458795:GOB458802 GXX458795:GXX458802 HHT458795:HHT458802 HRP458795:HRP458802 IBL458795:IBL458802 ILH458795:ILH458802 IVD458795:IVD458802 JEZ458795:JEZ458802 JOV458795:JOV458802 JYR458795:JYR458802 KIN458795:KIN458802 KSJ458795:KSJ458802 LCF458795:LCF458802 LMB458795:LMB458802 LVX458795:LVX458802 MFT458795:MFT458802 MPP458795:MPP458802 MZL458795:MZL458802 NJH458795:NJH458802 NTD458795:NTD458802 OCZ458795:OCZ458802 OMV458795:OMV458802 OWR458795:OWR458802 PGN458795:PGN458802 PQJ458795:PQJ458802 QAF458795:QAF458802 QKB458795:QKB458802 QTX458795:QTX458802 RDT458795:RDT458802 RNP458795:RNP458802 RXL458795:RXL458802 SHH458795:SHH458802 SRD458795:SRD458802 TAZ458795:TAZ458802 TKV458795:TKV458802 TUR458795:TUR458802 UEN458795:UEN458802 UOJ458795:UOJ458802 UYF458795:UYF458802 VIB458795:VIB458802 VRX458795:VRX458802 WBT458795:WBT458802 WLP458795:WLP458802 WVL458795:WVL458802 C524331:C524338 IZ524331:IZ524338 SV524331:SV524338 ACR524331:ACR524338 AMN524331:AMN524338 AWJ524331:AWJ524338 BGF524331:BGF524338 BQB524331:BQB524338 BZX524331:BZX524338 CJT524331:CJT524338 CTP524331:CTP524338 DDL524331:DDL524338 DNH524331:DNH524338 DXD524331:DXD524338 EGZ524331:EGZ524338 EQV524331:EQV524338 FAR524331:FAR524338 FKN524331:FKN524338 FUJ524331:FUJ524338 GEF524331:GEF524338 GOB524331:GOB524338 GXX524331:GXX524338 HHT524331:HHT524338 HRP524331:HRP524338 IBL524331:IBL524338 ILH524331:ILH524338 IVD524331:IVD524338 JEZ524331:JEZ524338 JOV524331:JOV524338 JYR524331:JYR524338 KIN524331:KIN524338 KSJ524331:KSJ524338 LCF524331:LCF524338 LMB524331:LMB524338 LVX524331:LVX524338 MFT524331:MFT524338 MPP524331:MPP524338 MZL524331:MZL524338 NJH524331:NJH524338 NTD524331:NTD524338 OCZ524331:OCZ524338 OMV524331:OMV524338 OWR524331:OWR524338 PGN524331:PGN524338 PQJ524331:PQJ524338 QAF524331:QAF524338 QKB524331:QKB524338 QTX524331:QTX524338 RDT524331:RDT524338 RNP524331:RNP524338 RXL524331:RXL524338 SHH524331:SHH524338 SRD524331:SRD524338 TAZ524331:TAZ524338 TKV524331:TKV524338 TUR524331:TUR524338 UEN524331:UEN524338 UOJ524331:UOJ524338 UYF524331:UYF524338 VIB524331:VIB524338 VRX524331:VRX524338 WBT524331:WBT524338 WLP524331:WLP524338 WVL524331:WVL524338 C589867:C589874 IZ589867:IZ589874 SV589867:SV589874 ACR589867:ACR589874 AMN589867:AMN589874 AWJ589867:AWJ589874 BGF589867:BGF589874 BQB589867:BQB589874 BZX589867:BZX589874 CJT589867:CJT589874 CTP589867:CTP589874 DDL589867:DDL589874 DNH589867:DNH589874 DXD589867:DXD589874 EGZ589867:EGZ589874 EQV589867:EQV589874 FAR589867:FAR589874 FKN589867:FKN589874 FUJ589867:FUJ589874 GEF589867:GEF589874 GOB589867:GOB589874 GXX589867:GXX589874 HHT589867:HHT589874 HRP589867:HRP589874 IBL589867:IBL589874 ILH589867:ILH589874 IVD589867:IVD589874 JEZ589867:JEZ589874 JOV589867:JOV589874 JYR589867:JYR589874 KIN589867:KIN589874 KSJ589867:KSJ589874 LCF589867:LCF589874 LMB589867:LMB589874 LVX589867:LVX589874 MFT589867:MFT589874 MPP589867:MPP589874 MZL589867:MZL589874 NJH589867:NJH589874 NTD589867:NTD589874 OCZ589867:OCZ589874 OMV589867:OMV589874 OWR589867:OWR589874 PGN589867:PGN589874 PQJ589867:PQJ589874 QAF589867:QAF589874 QKB589867:QKB589874 QTX589867:QTX589874 RDT589867:RDT589874 RNP589867:RNP589874 RXL589867:RXL589874 SHH589867:SHH589874 SRD589867:SRD589874 TAZ589867:TAZ589874 TKV589867:TKV589874 TUR589867:TUR589874 UEN589867:UEN589874 UOJ589867:UOJ589874 UYF589867:UYF589874 VIB589867:VIB589874 VRX589867:VRX589874 WBT589867:WBT589874 WLP589867:WLP589874 WVL589867:WVL589874 C655403:C655410 IZ655403:IZ655410 SV655403:SV655410 ACR655403:ACR655410 AMN655403:AMN655410 AWJ655403:AWJ655410 BGF655403:BGF655410 BQB655403:BQB655410 BZX655403:BZX655410 CJT655403:CJT655410 CTP655403:CTP655410 DDL655403:DDL655410 DNH655403:DNH655410 DXD655403:DXD655410 EGZ655403:EGZ655410 EQV655403:EQV655410 FAR655403:FAR655410 FKN655403:FKN655410 FUJ655403:FUJ655410 GEF655403:GEF655410 GOB655403:GOB655410 GXX655403:GXX655410 HHT655403:HHT655410 HRP655403:HRP655410 IBL655403:IBL655410 ILH655403:ILH655410 IVD655403:IVD655410 JEZ655403:JEZ655410 JOV655403:JOV655410 JYR655403:JYR655410 KIN655403:KIN655410 KSJ655403:KSJ655410 LCF655403:LCF655410 LMB655403:LMB655410 LVX655403:LVX655410 MFT655403:MFT655410 MPP655403:MPP655410 MZL655403:MZL655410 NJH655403:NJH655410 NTD655403:NTD655410 OCZ655403:OCZ655410 OMV655403:OMV655410 OWR655403:OWR655410 PGN655403:PGN655410 PQJ655403:PQJ655410 QAF655403:QAF655410 QKB655403:QKB655410 QTX655403:QTX655410 RDT655403:RDT655410 RNP655403:RNP655410 RXL655403:RXL655410 SHH655403:SHH655410 SRD655403:SRD655410 TAZ655403:TAZ655410 TKV655403:TKV655410 TUR655403:TUR655410 UEN655403:UEN655410 UOJ655403:UOJ655410 UYF655403:UYF655410 VIB655403:VIB655410 VRX655403:VRX655410 WBT655403:WBT655410 WLP655403:WLP655410 WVL655403:WVL655410 C720939:C720946 IZ720939:IZ720946 SV720939:SV720946 ACR720939:ACR720946 AMN720939:AMN720946 AWJ720939:AWJ720946 BGF720939:BGF720946 BQB720939:BQB720946 BZX720939:BZX720946 CJT720939:CJT720946 CTP720939:CTP720946 DDL720939:DDL720946 DNH720939:DNH720946 DXD720939:DXD720946 EGZ720939:EGZ720946 EQV720939:EQV720946 FAR720939:FAR720946 FKN720939:FKN720946 FUJ720939:FUJ720946 GEF720939:GEF720946 GOB720939:GOB720946 GXX720939:GXX720946 HHT720939:HHT720946 HRP720939:HRP720946 IBL720939:IBL720946 ILH720939:ILH720946 IVD720939:IVD720946 JEZ720939:JEZ720946 JOV720939:JOV720946 JYR720939:JYR720946 KIN720939:KIN720946 KSJ720939:KSJ720946 LCF720939:LCF720946 LMB720939:LMB720946 LVX720939:LVX720946 MFT720939:MFT720946 MPP720939:MPP720946 MZL720939:MZL720946 NJH720939:NJH720946 NTD720939:NTD720946 OCZ720939:OCZ720946 OMV720939:OMV720946 OWR720939:OWR720946 PGN720939:PGN720946 PQJ720939:PQJ720946 QAF720939:QAF720946 QKB720939:QKB720946 QTX720939:QTX720946 RDT720939:RDT720946 RNP720939:RNP720946 RXL720939:RXL720946 SHH720939:SHH720946 SRD720939:SRD720946 TAZ720939:TAZ720946 TKV720939:TKV720946 TUR720939:TUR720946 UEN720939:UEN720946 UOJ720939:UOJ720946 UYF720939:UYF720946 VIB720939:VIB720946 VRX720939:VRX720946 WBT720939:WBT720946 WLP720939:WLP720946 WVL720939:WVL720946 C786475:C786482 IZ786475:IZ786482 SV786475:SV786482 ACR786475:ACR786482 AMN786475:AMN786482 AWJ786475:AWJ786482 BGF786475:BGF786482 BQB786475:BQB786482 BZX786475:BZX786482 CJT786475:CJT786482 CTP786475:CTP786482 DDL786475:DDL786482 DNH786475:DNH786482 DXD786475:DXD786482 EGZ786475:EGZ786482 EQV786475:EQV786482 FAR786475:FAR786482 FKN786475:FKN786482 FUJ786475:FUJ786482 GEF786475:GEF786482 GOB786475:GOB786482 GXX786475:GXX786482 HHT786475:HHT786482 HRP786475:HRP786482 IBL786475:IBL786482 ILH786475:ILH786482 IVD786475:IVD786482 JEZ786475:JEZ786482 JOV786475:JOV786482 JYR786475:JYR786482 KIN786475:KIN786482 KSJ786475:KSJ786482 LCF786475:LCF786482 LMB786475:LMB786482 LVX786475:LVX786482 MFT786475:MFT786482 MPP786475:MPP786482 MZL786475:MZL786482 NJH786475:NJH786482 NTD786475:NTD786482 OCZ786475:OCZ786482 OMV786475:OMV786482 OWR786475:OWR786482 PGN786475:PGN786482 PQJ786475:PQJ786482 QAF786475:QAF786482 QKB786475:QKB786482 QTX786475:QTX786482 RDT786475:RDT786482 RNP786475:RNP786482 RXL786475:RXL786482 SHH786475:SHH786482 SRD786475:SRD786482 TAZ786475:TAZ786482 TKV786475:TKV786482 TUR786475:TUR786482 UEN786475:UEN786482 UOJ786475:UOJ786482 UYF786475:UYF786482 VIB786475:VIB786482 VRX786475:VRX786482 WBT786475:WBT786482 WLP786475:WLP786482 WVL786475:WVL786482 C852011:C852018 IZ852011:IZ852018 SV852011:SV852018 ACR852011:ACR852018 AMN852011:AMN852018 AWJ852011:AWJ852018 BGF852011:BGF852018 BQB852011:BQB852018 BZX852011:BZX852018 CJT852011:CJT852018 CTP852011:CTP852018 DDL852011:DDL852018 DNH852011:DNH852018 DXD852011:DXD852018 EGZ852011:EGZ852018 EQV852011:EQV852018 FAR852011:FAR852018 FKN852011:FKN852018 FUJ852011:FUJ852018 GEF852011:GEF852018 GOB852011:GOB852018 GXX852011:GXX852018 HHT852011:HHT852018 HRP852011:HRP852018 IBL852011:IBL852018 ILH852011:ILH852018 IVD852011:IVD852018 JEZ852011:JEZ852018 JOV852011:JOV852018 JYR852011:JYR852018 KIN852011:KIN852018 KSJ852011:KSJ852018 LCF852011:LCF852018 LMB852011:LMB852018 LVX852011:LVX852018 MFT852011:MFT852018 MPP852011:MPP852018 MZL852011:MZL852018 NJH852011:NJH852018 NTD852011:NTD852018 OCZ852011:OCZ852018 OMV852011:OMV852018 OWR852011:OWR852018 PGN852011:PGN852018 PQJ852011:PQJ852018 QAF852011:QAF852018 QKB852011:QKB852018 QTX852011:QTX852018 RDT852011:RDT852018 RNP852011:RNP852018 RXL852011:RXL852018 SHH852011:SHH852018 SRD852011:SRD852018 TAZ852011:TAZ852018 TKV852011:TKV852018 TUR852011:TUR852018 UEN852011:UEN852018 UOJ852011:UOJ852018 UYF852011:UYF852018 VIB852011:VIB852018 VRX852011:VRX852018 WBT852011:WBT852018 WLP852011:WLP852018 WVL852011:WVL852018 C917547:C917554 IZ917547:IZ917554 SV917547:SV917554 ACR917547:ACR917554 AMN917547:AMN917554 AWJ917547:AWJ917554 BGF917547:BGF917554 BQB917547:BQB917554 BZX917547:BZX917554 CJT917547:CJT917554 CTP917547:CTP917554 DDL917547:DDL917554 DNH917547:DNH917554 DXD917547:DXD917554 EGZ917547:EGZ917554 EQV917547:EQV917554 FAR917547:FAR917554 FKN917547:FKN917554 FUJ917547:FUJ917554 GEF917547:GEF917554 GOB917547:GOB917554 GXX917547:GXX917554 HHT917547:HHT917554 HRP917547:HRP917554 IBL917547:IBL917554 ILH917547:ILH917554 IVD917547:IVD917554 JEZ917547:JEZ917554 JOV917547:JOV917554 JYR917547:JYR917554 KIN917547:KIN917554 KSJ917547:KSJ917554 LCF917547:LCF917554 LMB917547:LMB917554 LVX917547:LVX917554 MFT917547:MFT917554 MPP917547:MPP917554 MZL917547:MZL917554 NJH917547:NJH917554 NTD917547:NTD917554 OCZ917547:OCZ917554 OMV917547:OMV917554 OWR917547:OWR917554 PGN917547:PGN917554 PQJ917547:PQJ917554 QAF917547:QAF917554 QKB917547:QKB917554 QTX917547:QTX917554 RDT917547:RDT917554 RNP917547:RNP917554 RXL917547:RXL917554 SHH917547:SHH917554 SRD917547:SRD917554 TAZ917547:TAZ917554 TKV917547:TKV917554 TUR917547:TUR917554 UEN917547:UEN917554 UOJ917547:UOJ917554 UYF917547:UYF917554 VIB917547:VIB917554 VRX917547:VRX917554 WBT917547:WBT917554 WLP917547:WLP917554 WVL917547:WVL917554 C983083:C983090 IZ983083:IZ983090 SV983083:SV983090 ACR983083:ACR983090 AMN983083:AMN983090 AWJ983083:AWJ983090 BGF983083:BGF983090 BQB983083:BQB983090 BZX983083:BZX983090 CJT983083:CJT983090 CTP983083:CTP983090 DDL983083:DDL983090 DNH983083:DNH983090 DXD983083:DXD983090 EGZ983083:EGZ983090 EQV983083:EQV983090 FAR983083:FAR983090 FKN983083:FKN983090 FUJ983083:FUJ983090 GEF983083:GEF983090 GOB983083:GOB983090 GXX983083:GXX983090 HHT983083:HHT983090 HRP983083:HRP983090 IBL983083:IBL983090 ILH983083:ILH983090 IVD983083:IVD983090 JEZ983083:JEZ983090 JOV983083:JOV983090 JYR983083:JYR983090 KIN983083:KIN983090 KSJ983083:KSJ983090 LCF983083:LCF983090 LMB983083:LMB983090 LVX983083:LVX983090 MFT983083:MFT983090 MPP983083:MPP983090 MZL983083:MZL983090 NJH983083:NJH983090 NTD983083:NTD983090 OCZ983083:OCZ983090 OMV983083:OMV983090 OWR983083:OWR983090 PGN983083:PGN983090 PQJ983083:PQJ983090 QAF983083:QAF983090 QKB983083:QKB983090 QTX983083:QTX983090 RDT983083:RDT983090 RNP983083:RNP983090 RXL983083:RXL983090 SHH983083:SHH983090 SRD983083:SRD983090 TAZ983083:TAZ983090 TKV983083:TKV983090 TUR983083:TUR983090 UEN983083:UEN983090 UOJ983083:UOJ983090 UYF983083:UYF983090 VIB983083:VIB983090 VRX983083:VRX983090 WBT983083:WBT983090 WLP983083:WLP983090 WVL983083:WVL983090 WVL15:WVL39 WVL5:WVL10 WLP15:WLP39 WLP5:WLP10 WBT15:WBT39 WBT5:WBT10 VRX15:VRX39 VRX5:VRX10 VIB15:VIB39 VIB5:VIB10 UYF15:UYF39 UYF5:UYF10 UOJ15:UOJ39 UOJ5:UOJ10 UEN15:UEN39 UEN5:UEN10 TUR15:TUR39 TUR5:TUR10 TKV15:TKV39 TKV5:TKV10 TAZ15:TAZ39 TAZ5:TAZ10 SRD15:SRD39 SRD5:SRD10 SHH15:SHH39 SHH5:SHH10 RXL15:RXL39 RXL5:RXL10 RNP15:RNP39 RNP5:RNP10 RDT15:RDT39 RDT5:RDT10 QTX15:QTX39 QTX5:QTX10 QKB15:QKB39 QKB5:QKB10 QAF15:QAF39 QAF5:QAF10 PQJ15:PQJ39 PQJ5:PQJ10 PGN15:PGN39 PGN5:PGN10 OWR15:OWR39 OWR5:OWR10 OMV15:OMV39 OMV5:OMV10 OCZ15:OCZ39 OCZ5:OCZ10 NTD15:NTD39 NTD5:NTD10 NJH15:NJH39 NJH5:NJH10 MZL15:MZL39 MZL5:MZL10 MPP15:MPP39 MPP5:MPP10 MFT15:MFT39 MFT5:MFT10 LVX15:LVX39 LVX5:LVX10 LMB15:LMB39 LMB5:LMB10 LCF15:LCF39 LCF5:LCF10 KSJ15:KSJ39 KSJ5:KSJ10 KIN15:KIN39 KIN5:KIN10 JYR15:JYR39 JYR5:JYR10 JOV15:JOV39 JOV5:JOV10 JEZ15:JEZ39 JEZ5:JEZ10 IVD15:IVD39 IVD5:IVD10 ILH15:ILH39 ILH5:ILH10 IBL15:IBL39 IBL5:IBL10 HRP15:HRP39 HRP5:HRP10 HHT15:HHT39 HHT5:HHT10 GXX15:GXX39 GXX5:GXX10 GOB15:GOB39 GOB5:GOB10 GEF15:GEF39 GEF5:GEF10 FUJ15:FUJ39 FUJ5:FUJ10 FKN15:FKN39 FKN5:FKN10 FAR15:FAR39 FAR5:FAR10 EQV15:EQV39 EQV5:EQV10 EGZ15:EGZ39 EGZ5:EGZ10 DXD15:DXD39 DXD5:DXD10 DNH15:DNH39 DNH5:DNH10 DDL15:DDL39 DDL5:DDL10 CTP15:CTP39 CTP5:CTP10 CJT15:CJT39 CJT5:CJT10 BZX15:BZX39 BZX5:BZX10 BQB15:BQB39 BQB5:BQB10 BGF15:BGF39 BGF5:BGF10 AWJ15:AWJ39 AWJ5:AWJ10 AMN15:AMN39 AMN5:AMN10 ACR15:ACR39 ACR5:ACR10 SV15:SV39 SV5:SV10 IZ15:IZ39 IZ5:IZ10 C15:C39 C5:C10 WVL44:WVL45 WLP44:WLP45 WBT44:WBT45 VRX44:VRX45 VIB44:VIB45 UYF44:UYF45 UOJ44:UOJ45 UEN44:UEN45 TUR44:TUR45 TKV44:TKV45 TAZ44:TAZ45 SRD44:SRD45 SHH44:SHH45 RXL44:RXL45 RNP44:RNP45 RDT44:RDT45 QTX44:QTX45 QKB44:QKB45 QAF44:QAF45 PQJ44:PQJ45 PGN44:PGN45 OWR44:OWR45 OMV44:OMV45 OCZ44:OCZ45 NTD44:NTD45 NJH44:NJH45 MZL44:MZL45 MPP44:MPP45 MFT44:MFT45 LVX44:LVX45 LMB44:LMB45 LCF44:LCF45 KSJ44:KSJ45 KIN44:KIN45 JYR44:JYR45 JOV44:JOV45 JEZ44:JEZ45 IVD44:IVD45 ILH44:ILH45 IBL44:IBL45 HRP44:HRP45 HHT44:HHT45 GXX44:GXX45 GOB44:GOB45 GEF44:GEF45 FUJ44:FUJ45 FKN44:FKN45 FAR44:FAR45 EQV44:EQV45 EGZ44:EGZ45 DXD44:DXD45 DNH44:DNH45 DDL44:DDL45 CTP44:CTP45 CJT44:CJT45 BZX44:BZX45 BQB44:BQB45 BGF44:BGF45 AWJ44:AWJ45 AMN44:AMN45 ACR44:ACR45 SV44:SV45 IZ44:IZ45 C44:C45">
      <formula1>C7:C8</formula1>
    </dataValidation>
    <dataValidation type="list" errorStyle="information" allowBlank="1" showInputMessage="1" showErrorMessage="1" error="Enter Leading or Lagging" prompt="Leading or Lagging" sqref="C50 WVL50 WLP50 WBT50 VRX50 VIB50 UYF50 UOJ50 UEN50 TUR50 TKV50 TAZ50 SRD50 SHH50 RXL50 RNP50 RDT50 QTX50 QKB50 QAF50 PQJ50 PGN50 OWR50 OMV50 OCZ50 NTD50 NJH50 MZL50 MPP50 MFT50 LVX50 LMB50 LCF50 KSJ50 KIN50 JYR50 JOV50 JEZ50 IVD50 ILH50 IBL50 HRP50 HHT50 GXX50 GOB50 GEF50 FUJ50 FKN50 FAR50 EQV50 EGZ50 DXD50 DNH50 DDL50 CTP50 CJT50 BZX50 BQB50 BGF50 AWJ50 AMN50 ACR50 SV50 IZ50">
      <formula1>#REF!</formula1>
    </dataValidation>
    <dataValidation type="list" errorStyle="information" allowBlank="1" showInputMessage="1" showErrorMessage="1" error="Enter Leading or Lagging" prompt="Leading or Lagging" sqref="WLP47:WLP48 WVL47:WVL48 C47:C48 IZ47:IZ48 SV47:SV48 ACR47:ACR48 AMN47:AMN48 AWJ47:AWJ48 BGF47:BGF48 BQB47:BQB48 BZX47:BZX48 CJT47:CJT48 CTP47:CTP48 DDL47:DDL48 DNH47:DNH48 DXD47:DXD48 EGZ47:EGZ48 EQV47:EQV48 FAR47:FAR48 FKN47:FKN48 FUJ47:FUJ48 GEF47:GEF48 GOB47:GOB48 GXX47:GXX48 HHT47:HHT48 HRP47:HRP48 IBL47:IBL48 ILH47:ILH48 IVD47:IVD48 JEZ47:JEZ48 JOV47:JOV48 JYR47:JYR48 KIN47:KIN48 KSJ47:KSJ48 LCF47:LCF48 LMB47:LMB48 LVX47:LVX48 MFT47:MFT48 MPP47:MPP48 MZL47:MZL48 NJH47:NJH48 NTD47:NTD48 OCZ47:OCZ48 OMV47:OMV48 OWR47:OWR48 PGN47:PGN48 PQJ47:PQJ48 QAF47:QAF48 QKB47:QKB48 QTX47:QTX48 RDT47:RDT48 RNP47:RNP48 RXL47:RXL48 SHH47:SHH48 SRD47:SRD48 TAZ47:TAZ48 TKV47:TKV48 TUR47:TUR48 UEN47:UEN48 UOJ47:UOJ48 UYF47:UYF48 VIB47:VIB48 VRX47:VRX48 WBT47:WBT48">
      <formula1>C53:C54</formula1>
    </dataValidation>
    <dataValidation type="list" errorStyle="information" allowBlank="1" showInputMessage="1" showErrorMessage="1" error="Enter Leading or Lagging" prompt="Leading or Lagging" sqref="SV49 ACR49 AMN49 AWJ49 BGF49 BQB49 BZX49 CJT49 CTP49 DDL49 DNH49 DXD49 EGZ49 EQV49 FAR49 FKN49 FUJ49 GEF49 GOB49 GXX49 HHT49 HRP49 IBL49 ILH49 IVD49 JEZ49 JOV49 JYR49 KIN49 KSJ49 LCF49 LMB49 LVX49 MFT49 MPP49 MZL49 NJH49 NTD49 OCZ49 OMV49 OWR49 PGN49 PQJ49 QAF49 QKB49 QTX49 RDT49 RNP49 RXL49 SHH49 SRD49 TAZ49 TKV49 TUR49 UEN49 UOJ49 UYF49 VIB49 VRX49 WBT49 WLP49 WVL49 C49 IZ49">
      <formula1>C56:C57</formula1>
    </dataValidation>
    <dataValidation type="list" errorStyle="information" allowBlank="1" showInputMessage="1" showErrorMessage="1" error="Enter Leading or Lagging" prompt="Leading or Lagging" sqref="C55 WVL55 WLP55 WBT55 VRX55 VIB55 UYF55 UOJ55 UEN55 TUR55 TKV55 TAZ55 SRD55 SHH55 RXL55 RNP55 RDT55 QTX55 QKB55 QAF55 PQJ55 PGN55 OWR55 OMV55 OCZ55 NTD55 NJH55 MZL55 MPP55 MFT55 LVX55 LMB55 LCF55 KSJ55 KIN55 JYR55 JOV55 JEZ55 IVD55 ILH55 IBL55 HRP55 HHT55 GXX55 GOB55 GEF55 FUJ55 FKN55 FAR55 EQV55 EGZ55 DXD55 DNH55 DDL55 CTP55 CJT55 BZX55 BQB55 BGF55 AWJ55 AMN55 ACR55 SV55 IZ55">
      <formula1>C52:C52</formula1>
    </dataValidation>
    <dataValidation type="list" errorStyle="information" allowBlank="1" showInputMessage="1" showErrorMessage="1" error="Enter Leading or Lagging" prompt="Leading or Lagging" sqref="WVL54 WLP54 WBT54 VRX54 VIB54 UYF54 UOJ54 UEN54 TUR54 TKV54 TAZ54 SRD54 SHH54 RXL54 RNP54 RDT54 QTX54 QKB54 QAF54 PQJ54 PGN54 OWR54 OMV54 OCZ54 NTD54 NJH54 MZL54 MPP54 MFT54 LVX54 LMB54 LCF54 KSJ54 KIN54 JYR54 JOV54 JEZ54 IVD54 ILH54 IBL54 HRP54 HHT54 GXX54 GOB54 GEF54 FUJ54 FKN54 FAR54 EQV54 EGZ54 DXD54 DNH54 DDL54 CTP54 CJT54 BZX54 BQB54 BGF54 AWJ54 AMN54 ACR54 SV54 IZ54 C54">
      <formula1>C50:C55</formula1>
    </dataValidation>
    <dataValidation type="list" errorStyle="information" allowBlank="1" showInputMessage="1" showErrorMessage="1" error="Enter Leading or Lagging" prompt="Leading or Lagging" sqref="IZ52 C52 WVL52 WLP52 WBT52 VRX52 VIB52 UYF52 UOJ52 UEN52 TUR52 TKV52 TAZ52 SRD52 SHH52 RXL52 RNP52 RDT52 QTX52 QKB52 QAF52 PQJ52 PGN52 OWR52 OMV52 OCZ52 NTD52 NJH52 MZL52 MPP52 MFT52 LVX52 LMB52 LCF52 KSJ52 KIN52 JYR52 JOV52 JEZ52 IVD52 ILH52 IBL52 HRP52 HHT52 GXX52 GOB52 GEF52 FUJ52 FKN52 FAR52 EQV52 EGZ52 DXD52 DNH52 DDL52 CTP52 CJT52 BZX52 BQB52 BGF52 AWJ52 AMN52 ACR52 SV52">
      <formula1>C43:C55</formula1>
    </dataValidation>
    <dataValidation type="list" errorStyle="information" allowBlank="1" showInputMessage="1" showErrorMessage="1" error="Enter Leading or Lagging" prompt="Leading or Lagging" sqref="IZ46 SV46 ACR46 AMN46 AWJ46 BGF46 BQB46 BZX46 CJT46 CTP46 DDL46 DNH46 DXD46 EGZ46 EQV46 FAR46 FKN46 FUJ46 GEF46 GOB46 GXX46 HHT46 HRP46 IBL46 ILH46 IVD46 JEZ46 JOV46 JYR46 KIN46 KSJ46 LCF46 LMB46 LVX46 MFT46 MPP46 MZL46 NJH46 NTD46 OCZ46 OMV46 OWR46 PGN46 PQJ46 QAF46 QKB46 QTX46 RDT46 RNP46 RXL46 SHH46 SRD46 TAZ46 TKV46 TUR46 UEN46 UOJ46 UYF46 VIB46 VRX46 WBT46 WLP46 WVL46 C46">
      <formula1>C48:C53</formula1>
    </dataValidation>
    <dataValidation type="list" errorStyle="information" allowBlank="1" showInputMessage="1" showErrorMessage="1" error="Enter Leading or Lagging" prompt="Leading or Lagging" sqref="WLP43 WVL43 C43 IZ43 SV43 ACR43 AMN43 AWJ43 BGF43 BQB43 BZX43 CJT43 CTP43 DDL43 DNH43 DXD43 EGZ43 EQV43 FAR43 FKN43 FUJ43 GEF43 GOB43 GXX43 HHT43 HRP43 IBL43 ILH43 IVD43 JEZ43 JOV43 JYR43 KIN43 KSJ43 LCF43 LMB43 LVX43 MFT43 MPP43 MZL43 NJH43 NTD43 OCZ43 OMV43 OWR43 PGN43 PQJ43 QAF43 QKB43 QTX43 RDT43 RNP43 RXL43 SHH43 SRD43 TAZ43 TKV43 TUR43 UEN43 UOJ43 UYF43 VIB43 VRX43 WBT43">
      <formula1>C51:C56</formula1>
    </dataValidation>
  </dataValidations>
  <pageMargins left="0.70866141732283472" right="0.70866141732283472" top="0.74803149606299213" bottom="0.74803149606299213" header="0.31496062992125984" footer="0.31496062992125984"/>
  <pageSetup paperSize="9" scale="60" orientation="landscape" r:id="rId1"/>
  <rowBreaks count="1" manualBreakCount="1">
    <brk id="46" max="16383" man="1"/>
  </rowBreaks>
  <colBreaks count="1" manualBreakCount="1">
    <brk id="29" max="1048575" man="1"/>
  </colBreaks>
  <customProperties>
    <customPr name="_pios_id" r:id="rId2"/>
  </customProperties>
  <ignoredErrors>
    <ignoredError sqref="O59" formula="1"/>
    <ignoredError sqref="O27:O30" formulaRange="1"/>
  </ignoredErrors>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autoPageBreaks="0"/>
  </sheetPr>
  <dimension ref="A1"/>
  <sheetViews>
    <sheetView showGridLines="0" showRowColHeaders="0" tabSelected="1" showOutlineSymbols="0" zoomScale="70" zoomScaleNormal="70" workbookViewId="0"/>
  </sheetViews>
  <sheetFormatPr defaultColWidth="11.44140625" defaultRowHeight="13.2"/>
  <cols>
    <col min="1" max="1" width="11.44140625" style="49"/>
    <col min="2" max="2" width="13.44140625" style="49" customWidth="1"/>
    <col min="3" max="16384" width="11.44140625" style="49"/>
  </cols>
  <sheetData/>
  <sheetProtection password="CF2C" sheet="1" objects="1" scenarios="1" pivotTables="0"/>
  <pageMargins left="0.75" right="0.75" top="1" bottom="1" header="0.5" footer="0.5"/>
  <pageSetup orientation="portrait" r:id="rId1"/>
  <headerFooter alignWithMargins="0"/>
  <customProperties>
    <customPr name="_pios_id" r:id="rId2"/>
  </customProperties>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fitToPage="1"/>
  </sheetPr>
  <dimension ref="A1:BD119"/>
  <sheetViews>
    <sheetView zoomScale="80" zoomScaleNormal="80" workbookViewId="0">
      <pane xSplit="7" ySplit="5" topLeftCell="H6" activePane="bottomRight" state="frozen"/>
      <selection activeCell="O23" sqref="O23"/>
      <selection pane="topRight" activeCell="O23" sqref="O23"/>
      <selection pane="bottomLeft" activeCell="O23" sqref="O23"/>
      <selection pane="bottomRight"/>
    </sheetView>
  </sheetViews>
  <sheetFormatPr defaultColWidth="9.109375" defaultRowHeight="14.4"/>
  <cols>
    <col min="1" max="1" width="6" style="82" customWidth="1"/>
    <col min="2" max="2" width="52.109375" style="1" bestFit="1" customWidth="1"/>
    <col min="3" max="3" width="14.33203125" style="1" bestFit="1" customWidth="1"/>
    <col min="4" max="4" width="10.5546875" style="1" bestFit="1" customWidth="1"/>
    <col min="5" max="5" width="11.33203125" style="48" customWidth="1"/>
    <col min="6" max="6" width="10.109375" style="48" bestFit="1" customWidth="1"/>
    <col min="7" max="7" width="11.33203125" style="48" bestFit="1" customWidth="1"/>
    <col min="8" max="8" width="10.6640625" style="740" hidden="1" customWidth="1"/>
    <col min="9" max="9" width="11.33203125" style="740" hidden="1" customWidth="1"/>
    <col min="10" max="10" width="10" style="740" hidden="1" customWidth="1"/>
    <col min="11" max="11" width="12.6640625" style="20" customWidth="1"/>
    <col min="12" max="12" width="12.109375" style="20" customWidth="1"/>
    <col min="13" max="13" width="12.109375" style="1" customWidth="1"/>
    <col min="14" max="14" width="12.109375" style="10" customWidth="1"/>
    <col min="15" max="15" width="12.109375" style="41" customWidth="1"/>
    <col min="16" max="27" width="12.109375" style="25" customWidth="1"/>
    <col min="28" max="28" width="11.88671875" style="10" customWidth="1"/>
    <col min="29" max="35" width="11.88671875" style="452" hidden="1" customWidth="1"/>
    <col min="36" max="37" width="11.88671875" style="452" customWidth="1"/>
    <col min="38" max="44" width="11.88671875" style="40" customWidth="1"/>
    <col min="45" max="45" width="11.88671875" style="82" customWidth="1"/>
    <col min="46" max="56" width="9.109375" style="82"/>
    <col min="57" max="16384" width="9.109375" style="40"/>
  </cols>
  <sheetData>
    <row r="1" spans="1:56" s="82" customFormat="1" ht="69" customHeight="1" thickBot="1">
      <c r="B1" s="444"/>
      <c r="C1" s="114"/>
      <c r="D1" s="114"/>
      <c r="E1" s="84"/>
      <c r="F1" s="76"/>
      <c r="G1" s="76"/>
      <c r="H1" s="76"/>
      <c r="I1" s="76"/>
      <c r="J1" s="76"/>
      <c r="K1" s="77"/>
      <c r="L1" s="77"/>
      <c r="M1" s="75"/>
      <c r="N1" s="78"/>
      <c r="O1" s="79"/>
      <c r="P1" s="80"/>
      <c r="Q1" s="80"/>
      <c r="R1" s="81"/>
      <c r="S1" s="434"/>
      <c r="T1" s="80"/>
      <c r="U1" s="80"/>
      <c r="V1" s="80"/>
      <c r="W1" s="604"/>
      <c r="X1" s="80"/>
      <c r="Y1" s="80"/>
      <c r="Z1" s="79"/>
      <c r="AA1" s="439"/>
      <c r="AB1" s="681"/>
    </row>
    <row r="2" spans="1:56" s="82" customFormat="1" ht="47.25" customHeight="1" thickBot="1">
      <c r="B2" s="445"/>
      <c r="C2" s="435" t="s">
        <v>136</v>
      </c>
      <c r="D2" s="436"/>
      <c r="E2" s="437"/>
      <c r="F2" s="438"/>
      <c r="G2" s="76"/>
      <c r="H2" s="76"/>
      <c r="I2" s="76"/>
      <c r="J2" s="76"/>
      <c r="K2" s="77"/>
      <c r="L2" s="77"/>
      <c r="M2" s="75"/>
      <c r="N2" s="78"/>
      <c r="O2" s="79"/>
      <c r="P2" s="80"/>
      <c r="Q2" s="80"/>
      <c r="R2" s="81"/>
      <c r="S2" s="81"/>
      <c r="T2" s="80"/>
      <c r="U2" s="80"/>
      <c r="V2" s="80"/>
      <c r="W2" s="80"/>
      <c r="X2" s="80"/>
      <c r="Y2" s="80"/>
      <c r="Z2" s="2239"/>
      <c r="AA2" s="440"/>
      <c r="AB2" s="681"/>
      <c r="AC2" s="2836" t="str">
        <f>CONCATENATE(G3," ","2014.  Note that Environment figures are a month late")</f>
        <v>July 2014.  Note that Environment figures are a month late</v>
      </c>
      <c r="AD2" s="2837"/>
      <c r="AE2" s="2837"/>
      <c r="AF2" s="2837"/>
      <c r="AG2" s="2837"/>
      <c r="AH2" s="2837"/>
      <c r="AI2" s="2838"/>
      <c r="AL2" s="2833"/>
      <c r="AM2" s="2834"/>
      <c r="AN2" s="2834"/>
      <c r="AO2" s="2834"/>
      <c r="AP2" s="2834"/>
      <c r="AQ2" s="2834"/>
      <c r="AR2" s="2835"/>
    </row>
    <row r="3" spans="1:56" ht="21.6" thickBot="1">
      <c r="B3" s="446"/>
      <c r="C3" s="115"/>
      <c r="D3" s="115" t="s">
        <v>178</v>
      </c>
      <c r="E3" s="722" t="s">
        <v>177</v>
      </c>
      <c r="F3" s="85" t="s">
        <v>179</v>
      </c>
      <c r="G3" s="1058" t="s">
        <v>476</v>
      </c>
      <c r="H3" s="1135" t="s">
        <v>75</v>
      </c>
      <c r="I3" s="1136"/>
      <c r="J3" s="1136"/>
      <c r="K3" s="1905"/>
      <c r="L3" s="2831" t="s">
        <v>75</v>
      </c>
      <c r="M3" s="2832"/>
      <c r="N3" s="2831" t="s">
        <v>65</v>
      </c>
      <c r="O3" s="2832"/>
      <c r="P3" s="2831" t="s">
        <v>66</v>
      </c>
      <c r="Q3" s="2832"/>
      <c r="R3" s="2831" t="s">
        <v>64</v>
      </c>
      <c r="S3" s="2832"/>
      <c r="T3" s="2831" t="s">
        <v>67</v>
      </c>
      <c r="U3" s="2832"/>
      <c r="V3" s="2831" t="s">
        <v>68</v>
      </c>
      <c r="W3" s="2832"/>
      <c r="X3" s="2831" t="s">
        <v>63</v>
      </c>
      <c r="Y3" s="2832"/>
      <c r="Z3" s="2831" t="s">
        <v>69</v>
      </c>
      <c r="AA3" s="2832"/>
      <c r="AB3" s="681"/>
      <c r="AC3" s="491" t="s">
        <v>65</v>
      </c>
      <c r="AD3" s="486" t="s">
        <v>66</v>
      </c>
      <c r="AE3" s="486" t="s">
        <v>64</v>
      </c>
      <c r="AF3" s="486" t="s">
        <v>67</v>
      </c>
      <c r="AG3" s="486" t="s">
        <v>68</v>
      </c>
      <c r="AH3" s="486" t="s">
        <v>63</v>
      </c>
      <c r="AI3" s="492" t="s">
        <v>69</v>
      </c>
      <c r="AJ3" s="82"/>
      <c r="AK3" s="82"/>
      <c r="AL3" s="491" t="s">
        <v>65</v>
      </c>
      <c r="AM3" s="486" t="s">
        <v>66</v>
      </c>
      <c r="AN3" s="486" t="s">
        <v>64</v>
      </c>
      <c r="AO3" s="486" t="s">
        <v>67</v>
      </c>
      <c r="AP3" s="486" t="s">
        <v>68</v>
      </c>
      <c r="AQ3" s="486" t="s">
        <v>63</v>
      </c>
      <c r="AR3" s="492" t="s">
        <v>69</v>
      </c>
    </row>
    <row r="4" spans="1:56" ht="16.2" thickBot="1">
      <c r="B4" s="110" t="s">
        <v>0</v>
      </c>
      <c r="C4" s="116" t="s">
        <v>124</v>
      </c>
      <c r="D4" s="116"/>
      <c r="E4" s="111" t="s">
        <v>1</v>
      </c>
      <c r="F4" s="112" t="s">
        <v>2</v>
      </c>
      <c r="G4" s="1059"/>
      <c r="H4" s="1059">
        <v>2013</v>
      </c>
      <c r="I4" s="1084" t="s">
        <v>77</v>
      </c>
      <c r="J4" s="1059">
        <v>2014</v>
      </c>
      <c r="K4" s="1059">
        <v>2015</v>
      </c>
      <c r="L4" s="1455" t="s">
        <v>383</v>
      </c>
      <c r="M4" s="1059" t="s">
        <v>373</v>
      </c>
      <c r="N4" s="1059" t="s">
        <v>372</v>
      </c>
      <c r="O4" s="1059" t="s">
        <v>373</v>
      </c>
      <c r="P4" s="1059" t="s">
        <v>372</v>
      </c>
      <c r="Q4" s="1059" t="s">
        <v>373</v>
      </c>
      <c r="R4" s="1059" t="s">
        <v>372</v>
      </c>
      <c r="S4" s="1059" t="s">
        <v>373</v>
      </c>
      <c r="T4" s="1059" t="s">
        <v>372</v>
      </c>
      <c r="U4" s="1059" t="s">
        <v>373</v>
      </c>
      <c r="V4" s="1059" t="s">
        <v>372</v>
      </c>
      <c r="W4" s="1059" t="s">
        <v>373</v>
      </c>
      <c r="X4" s="1059" t="s">
        <v>372</v>
      </c>
      <c r="Y4" s="1059" t="s">
        <v>373</v>
      </c>
      <c r="Z4" s="1059" t="s">
        <v>372</v>
      </c>
      <c r="AA4" s="1059" t="s">
        <v>373</v>
      </c>
      <c r="AB4" s="681"/>
      <c r="AC4" s="493"/>
      <c r="AD4" s="493"/>
      <c r="AE4" s="493"/>
      <c r="AF4" s="493"/>
      <c r="AG4" s="493"/>
      <c r="AH4" s="493"/>
      <c r="AI4" s="696"/>
      <c r="AJ4" s="82"/>
      <c r="AK4" s="82"/>
      <c r="AL4" s="493" t="s">
        <v>246</v>
      </c>
      <c r="AM4" s="493" t="s">
        <v>246</v>
      </c>
      <c r="AN4" s="493" t="s">
        <v>246</v>
      </c>
      <c r="AO4" s="493" t="s">
        <v>246</v>
      </c>
      <c r="AP4" s="493" t="s">
        <v>246</v>
      </c>
      <c r="AQ4" s="493" t="s">
        <v>246</v>
      </c>
      <c r="AR4" s="696" t="s">
        <v>246</v>
      </c>
    </row>
    <row r="5" spans="1:56" ht="15" thickBot="1">
      <c r="B5" s="91" t="s">
        <v>15</v>
      </c>
      <c r="C5" s="117"/>
      <c r="D5" s="117"/>
      <c r="E5" s="92"/>
      <c r="F5" s="93" t="s">
        <v>16</v>
      </c>
      <c r="G5" s="1060" t="s">
        <v>16</v>
      </c>
      <c r="H5" s="1060"/>
      <c r="I5" s="1060"/>
      <c r="J5" s="1060"/>
      <c r="K5" s="554"/>
      <c r="L5" s="554"/>
      <c r="M5" s="1906"/>
      <c r="N5" s="1102"/>
      <c r="O5" s="1111"/>
      <c r="P5" s="697"/>
      <c r="Q5" s="698"/>
      <c r="R5" s="697"/>
      <c r="S5" s="698"/>
      <c r="T5" s="697"/>
      <c r="U5" s="698"/>
      <c r="V5" s="1102"/>
      <c r="W5" s="1111"/>
      <c r="X5" s="1124"/>
      <c r="Y5" s="1125"/>
      <c r="Z5" s="697"/>
      <c r="AA5" s="698"/>
      <c r="AB5" s="681"/>
      <c r="AC5" s="697"/>
      <c r="AD5" s="687"/>
      <c r="AE5" s="687"/>
      <c r="AF5" s="687"/>
      <c r="AG5" s="687"/>
      <c r="AH5" s="687"/>
      <c r="AI5" s="698"/>
      <c r="AJ5" s="82"/>
      <c r="AK5" s="82"/>
      <c r="AL5" s="1102"/>
      <c r="AM5" s="555"/>
      <c r="AN5" s="555"/>
      <c r="AO5" s="555"/>
      <c r="AP5" s="555"/>
      <c r="AQ5" s="556"/>
      <c r="AR5" s="557"/>
    </row>
    <row r="6" spans="1:56" s="396" customFormat="1" ht="15">
      <c r="A6" s="390"/>
      <c r="B6" s="391" t="s">
        <v>17</v>
      </c>
      <c r="C6" s="392" t="s">
        <v>123</v>
      </c>
      <c r="D6" s="393" t="s">
        <v>120</v>
      </c>
      <c r="E6" s="394" t="s">
        <v>18</v>
      </c>
      <c r="F6" s="395" t="s">
        <v>19</v>
      </c>
      <c r="G6" s="1061" t="s">
        <v>20</v>
      </c>
      <c r="H6" s="1061">
        <v>0.5</v>
      </c>
      <c r="I6" s="1040">
        <v>0.25</v>
      </c>
      <c r="J6" s="1061">
        <v>0.3</v>
      </c>
      <c r="K6" s="1790">
        <f>'CWAR 16'!M5</f>
        <v>0.3</v>
      </c>
      <c r="L6" s="1883">
        <f>'CWAR 16'!N5</f>
        <v>0</v>
      </c>
      <c r="M6" s="2038">
        <f>IF( ISBLANK('CWAR 16'!O5)," ",'CWAR 16'!O5)</f>
        <v>0.7</v>
      </c>
      <c r="N6" s="2042">
        <f>IF( ISBLANK('Abidjan 16'!N5)," ",'Abidjan 16'!N5)</f>
        <v>0.8</v>
      </c>
      <c r="O6" s="2045">
        <f>IF( ISBLANK('Abidjan 16'!O5)," ",'Abidjan 16'!O5)</f>
        <v>1.2</v>
      </c>
      <c r="P6" s="1924">
        <f>IF( ISBLANK('Agbara 16'!O5)," ",'Agbara 16'!O5)</f>
        <v>0.3</v>
      </c>
      <c r="Q6" s="2045">
        <f>IF( ISBLANK('Agbara 16'!P5)," ",'Agbara 16'!P5)</f>
        <v>0.7</v>
      </c>
      <c r="R6" s="1924">
        <f>IF( ISBLANK('Dakar 16'!O5)," ",'Dakar 16'!O5)</f>
        <v>0</v>
      </c>
      <c r="S6" s="2045">
        <f>IF( ISBLANK('Dakar 16'!P5)," ",'Dakar 16'!P5)</f>
        <v>2.2000000000000002</v>
      </c>
      <c r="T6" s="2254" t="str">
        <f>IF( ISBLANK('Douala 16'!O5)," ",'Douala 16'!O5)</f>
        <v>0</v>
      </c>
      <c r="U6" s="2255" t="str">
        <f>IF( ISBLANK('Douala 16'!P5)," ",'Douala 16'!P5)</f>
        <v>0</v>
      </c>
      <c r="V6" s="1888">
        <f>IF( ISBLANK('Flowergate 16'!O5)," ",'Flowergate 16'!O5)</f>
        <v>0</v>
      </c>
      <c r="W6" s="422">
        <f>IF( ISBLANK('Flowergate 16'!P5)," ",'Flowergate 16'!P5)</f>
        <v>0</v>
      </c>
      <c r="X6" s="1904">
        <f>IF( ISBLANK('Tema 16'!O5)," ",'Tema 16'!O5)</f>
        <v>0</v>
      </c>
      <c r="Y6" s="1723">
        <f>IF( ISBLANK('Tema 16'!P5)," ",'Tema 16'!P5)</f>
        <v>0.7</v>
      </c>
      <c r="Z6" s="612">
        <f>IF( ISBLANK('Yopougon 16'!O5)," ",'Yopougon 16'!O5)</f>
        <v>0</v>
      </c>
      <c r="AA6" s="422">
        <f>IF( ISBLANK('Yopougon 16'!P5)," ",'Yopougon 16'!P5)</f>
        <v>0</v>
      </c>
      <c r="AB6" s="681"/>
      <c r="AC6" s="699" t="e">
        <f>IF(ISBLANK(#REF!),IF(ISBLANK(#REF!),IF(ISBLANK(#REF!),IF(ISBLANK(#REF!),IF(ISBLANK(#REF!),IF(ISBLANK(#REF!),IF(ISBLANK(#REF!),IF(ISBLANK(#REF!),IF(ISBLANK(#REF!),IF(ISBLANK(#REF!),IF(ISBLANK(#REF!),IF(ISBLANK(#REF!),#REF!,#REF!),#REF!),#REF!),#REF!),#REF!),#REF!),#REF!),#REF!),#REF!),#REF!),#REF!),#REF!)</f>
        <v>#REF!</v>
      </c>
      <c r="AD6" s="203" t="e">
        <f>IF(ISBLANK(#REF!),IF(ISBLANK(#REF!),IF(ISBLANK(#REF!),IF(ISBLANK(#REF!),IF(ISBLANK(#REF!),IF(ISBLANK(#REF!),IF(ISBLANK(#REF!),IF(ISBLANK(#REF!),IF(ISBLANK(#REF!),IF(ISBLANK(#REF!),IF(ISBLANK(#REF!),IF(ISBLANK(#REF!),#REF!,#REF!),#REF!),#REF!),#REF!),#REF!),#REF!),#REF!),#REF!),#REF!),#REF!),#REF!),#REF!)</f>
        <v>#REF!</v>
      </c>
      <c r="AE6" s="203" t="e">
        <f>IF(ISBLANK(#REF!),IF(ISBLANK(#REF!),IF(ISBLANK(#REF!),IF(ISBLANK(#REF!),IF(ISBLANK(#REF!),IF(ISBLANK(#REF!),IF(ISBLANK(#REF!),IF(ISBLANK(#REF!),IF(ISBLANK(#REF!),IF(ISBLANK(#REF!),IF(ISBLANK(#REF!),IF(ISBLANK(#REF!),#REF!,#REF!),#REF!),#REF!),#REF!),#REF!),#REF!),#REF!),#REF!),#REF!),#REF!),#REF!),#REF!)</f>
        <v>#REF!</v>
      </c>
      <c r="AF6" s="203" t="e">
        <f>IF(ISBLANK(#REF!),IF(ISBLANK(#REF!),IF(ISBLANK(#REF!),IF(ISBLANK(#REF!),IF(ISBLANK(#REF!),IF(ISBLANK(#REF!),IF(ISBLANK(#REF!),IF(ISBLANK(#REF!),IF(ISBLANK(#REF!),IF(ISBLANK(#REF!),IF(ISBLANK(#REF!),IF(ISBLANK(#REF!),#REF!,#REF!),#REF!),#REF!),#REF!),#REF!),#REF!),#REF!),#REF!),#REF!),#REF!),#REF!),#REF!)</f>
        <v>#REF!</v>
      </c>
      <c r="AG6" s="203" t="e">
        <f>IF(ISBLANK(#REF!),IF(ISBLANK(#REF!),IF(ISBLANK(#REF!),IF(ISBLANK(#REF!),IF(ISBLANK(#REF!),IF(ISBLANK(#REF!),IF(ISBLANK(#REF!),IF(ISBLANK(#REF!),IF(ISBLANK(#REF!),IF(ISBLANK(#REF!),IF(ISBLANK(#REF!),IF(ISBLANK(#REF!),#REF!,#REF!),#REF!),#REF!),#REF!),#REF!),#REF!),#REF!),#REF!),#REF!),#REF!),#REF!),#REF!)</f>
        <v>#REF!</v>
      </c>
      <c r="AH6" s="720" t="e">
        <f>IF(ISBLANK(#REF!),IF(ISBLANK(#REF!),IF(ISBLANK(#REF!),IF(ISBLANK(#REF!),IF(ISBLANK(#REF!),IF(ISBLANK(#REF!),IF(ISBLANK(#REF!),IF(ISBLANK(#REF!),IF(ISBLANK(#REF!),IF(ISBLANK(#REF!),IF(ISBLANK(#REF!),IF(ISBLANK(#REF!),#REF!,#REF!),#REF!),#REF!),#REF!),#REF!),#REF!),#REF!),#REF!),#REF!),#REF!),#REF!),#REF!)</f>
        <v>#REF!</v>
      </c>
      <c r="AI6" s="422" t="e">
        <f>IF(ISBLANK(#REF!),IF(ISBLANK(#REF!),IF(ISBLANK(#REF!),IF(ISBLANK(#REF!),IF(ISBLANK(#REF!),IF(ISBLANK(#REF!),IF(ISBLANK(#REF!),IF(ISBLANK(#REF!),IF(ISBLANK(#REF!),IF(ISBLANK(#REF!),IF(ISBLANK(#REF!),IF(ISBLANK(#REF!),#REF!,#REF!),#REF!),#REF!),#REF!),#REF!),#REF!),#REF!),#REF!),#REF!),#REF!),#REF!),#REF!)</f>
        <v>#REF!</v>
      </c>
      <c r="AJ6" s="82"/>
      <c r="AK6" s="82"/>
      <c r="AL6" s="494">
        <v>1.5</v>
      </c>
      <c r="AM6" s="467">
        <v>0.14399999999999999</v>
      </c>
      <c r="AN6" s="467">
        <v>0</v>
      </c>
      <c r="AO6" s="467">
        <v>0</v>
      </c>
      <c r="AP6" s="467">
        <v>0</v>
      </c>
      <c r="AQ6" s="483">
        <v>0.33</v>
      </c>
      <c r="AR6" s="613">
        <v>0</v>
      </c>
      <c r="AS6" s="390"/>
      <c r="AT6" s="390"/>
      <c r="AU6" s="390"/>
      <c r="AV6" s="390"/>
      <c r="AW6" s="390"/>
      <c r="AX6" s="390"/>
      <c r="AY6" s="390"/>
      <c r="AZ6" s="390"/>
      <c r="BA6" s="390"/>
      <c r="BB6" s="390"/>
      <c r="BC6" s="390"/>
      <c r="BD6" s="390"/>
    </row>
    <row r="7" spans="1:56" s="396" customFormat="1" ht="15">
      <c r="A7" s="390"/>
      <c r="B7" s="399" t="s">
        <v>21</v>
      </c>
      <c r="C7" s="400" t="s">
        <v>122</v>
      </c>
      <c r="D7" s="401" t="s">
        <v>120</v>
      </c>
      <c r="E7" s="402" t="s">
        <v>79</v>
      </c>
      <c r="F7" s="403" t="s">
        <v>19</v>
      </c>
      <c r="G7" s="1062" t="s">
        <v>20</v>
      </c>
      <c r="H7" s="1062">
        <v>1.2</v>
      </c>
      <c r="I7" s="1041">
        <v>0.8</v>
      </c>
      <c r="J7" s="1062">
        <v>1.2</v>
      </c>
      <c r="K7" s="1791">
        <f>'CWAR 16'!M6</f>
        <v>0.3</v>
      </c>
      <c r="L7" s="1884">
        <f>'CWAR 16'!N6</f>
        <v>0.5</v>
      </c>
      <c r="M7" s="2039">
        <f>IF( ISBLANK('CWAR 16'!O6)," ",'CWAR 16'!O6)</f>
        <v>0.8</v>
      </c>
      <c r="N7" s="1926">
        <f>IF( ISBLANK('Abidjan 16'!N6)," ",'Abidjan 16'!N6)</f>
        <v>0.8</v>
      </c>
      <c r="O7" s="2046">
        <f>IF( ISBLANK('Abidjan 16'!O6)," ",'Abidjan 16'!O6)</f>
        <v>1.2</v>
      </c>
      <c r="P7" s="1926">
        <f>IF( ISBLANK('Agbara 16'!O6)," ",'Agbara 16'!O6)</f>
        <v>0.9</v>
      </c>
      <c r="Q7" s="2046">
        <f>IF( ISBLANK('Agbara 16'!P6)," ",'Agbara 16'!P6)</f>
        <v>0.9</v>
      </c>
      <c r="R7" s="1926">
        <f>IF( ISBLANK('Dakar 16'!O6)," ",'Dakar 16'!O6)</f>
        <v>1.18</v>
      </c>
      <c r="S7" s="2046">
        <f>IF( ISBLANK('Dakar 16'!P6)," ",'Dakar 16'!P6)</f>
        <v>3.2</v>
      </c>
      <c r="T7" s="2256" t="str">
        <f>IF( ISBLANK('Douala 16'!O6)," ",'Douala 16'!O6)</f>
        <v>0</v>
      </c>
      <c r="U7" s="2257" t="str">
        <f>IF( ISBLANK('Douala 16'!P6)," ",'Douala 16'!P6)</f>
        <v>0</v>
      </c>
      <c r="V7" s="1903">
        <f>IF( ISBLANK('Flowergate 16'!O6)," ",'Flowergate 16'!O6)</f>
        <v>0</v>
      </c>
      <c r="W7" s="613">
        <f>IF( ISBLANK('Flowergate 16'!P6)," ",'Flowergate 16'!P6)</f>
        <v>0</v>
      </c>
      <c r="X7" s="1864">
        <f>IF( ISBLANK('Tema 16'!O6)," ",'Tema 16'!O6)</f>
        <v>0</v>
      </c>
      <c r="Y7" s="1723">
        <f>IF( ISBLANK('Tema 16'!P6)," ",'Tema 16'!P6)</f>
        <v>1.5</v>
      </c>
      <c r="Z7" s="573">
        <f>IF( ISBLANK('Yopougon 16'!O6)," ",'Yopougon 16'!O6)</f>
        <v>0</v>
      </c>
      <c r="AA7" s="613">
        <f>IF( ISBLANK('Yopougon 16'!P6)," ",'Yopougon 16'!P6)</f>
        <v>0</v>
      </c>
      <c r="AB7" s="681"/>
      <c r="AC7" s="494" t="e">
        <f>IF(ISBLANK(#REF!),IF(ISBLANK(#REF!),IF(ISBLANK(#REF!),IF(ISBLANK(#REF!),IF(ISBLANK(#REF!),IF(ISBLANK(#REF!),IF(ISBLANK(#REF!),IF(ISBLANK(#REF!),IF(ISBLANK(#REF!),IF(ISBLANK(#REF!),IF(ISBLANK(#REF!),IF(ISBLANK(#REF!),#REF!,#REF!),#REF!),#REF!),#REF!),#REF!),#REF!),#REF!),#REF!),#REF!),#REF!),#REF!),#REF!)</f>
        <v>#REF!</v>
      </c>
      <c r="AD7" s="467" t="e">
        <f>IF(ISBLANK(#REF!),IF(ISBLANK(#REF!),IF(ISBLANK(#REF!),IF(ISBLANK(#REF!),IF(ISBLANK(#REF!),IF(ISBLANK(#REF!),IF(ISBLANK(#REF!),IF(ISBLANK(#REF!),IF(ISBLANK(#REF!),IF(ISBLANK(#REF!),IF(ISBLANK(#REF!),IF(ISBLANK(#REF!),#REF!,#REF!),#REF!),#REF!),#REF!),#REF!),#REF!),#REF!),#REF!),#REF!),#REF!),#REF!),#REF!)</f>
        <v>#REF!</v>
      </c>
      <c r="AE7" s="467" t="e">
        <f>IF(ISBLANK(#REF!),IF(ISBLANK(#REF!),IF(ISBLANK(#REF!),IF(ISBLANK(#REF!),IF(ISBLANK(#REF!),IF(ISBLANK(#REF!),IF(ISBLANK(#REF!),IF(ISBLANK(#REF!),IF(ISBLANK(#REF!),IF(ISBLANK(#REF!),IF(ISBLANK(#REF!),IF(ISBLANK(#REF!),#REF!,#REF!),#REF!),#REF!),#REF!),#REF!),#REF!),#REF!),#REF!),#REF!),#REF!),#REF!),#REF!)</f>
        <v>#REF!</v>
      </c>
      <c r="AF7" s="467" t="e">
        <f>IF(ISBLANK(#REF!),IF(ISBLANK(#REF!),IF(ISBLANK(#REF!),IF(ISBLANK(#REF!),IF(ISBLANK(#REF!),IF(ISBLANK(#REF!),IF(ISBLANK(#REF!),IF(ISBLANK(#REF!),IF(ISBLANK(#REF!),IF(ISBLANK(#REF!),IF(ISBLANK(#REF!),IF(ISBLANK(#REF!),#REF!,#REF!),#REF!),#REF!),#REF!),#REF!),#REF!),#REF!),#REF!),#REF!),#REF!),#REF!),#REF!)</f>
        <v>#REF!</v>
      </c>
      <c r="AG7" s="467" t="e">
        <f>IF(ISBLANK(#REF!),IF(ISBLANK(#REF!),IF(ISBLANK(#REF!),IF(ISBLANK(#REF!),IF(ISBLANK(#REF!),IF(ISBLANK(#REF!),IF(ISBLANK(#REF!),IF(ISBLANK(#REF!),IF(ISBLANK(#REF!),IF(ISBLANK(#REF!),IF(ISBLANK(#REF!),IF(ISBLANK(#REF!),#REF!,#REF!),#REF!),#REF!),#REF!),#REF!),#REF!),#REF!),#REF!),#REF!),#REF!),#REF!),#REF!)</f>
        <v>#REF!</v>
      </c>
      <c r="AH7" s="90" t="e">
        <f>IF(ISBLANK(#REF!),IF(ISBLANK(#REF!),IF(ISBLANK(#REF!),IF(ISBLANK(#REF!),IF(ISBLANK(#REF!),IF(ISBLANK(#REF!),IF(ISBLANK(#REF!),IF(ISBLANK(#REF!),IF(ISBLANK(#REF!),IF(ISBLANK(#REF!),IF(ISBLANK(#REF!),IF(ISBLANK(#REF!),#REF!,#REF!),#REF!),#REF!),#REF!),#REF!),#REF!),#REF!),#REF!),#REF!),#REF!),#REF!),#REF!)</f>
        <v>#REF!</v>
      </c>
      <c r="AI7" s="613" t="e">
        <f>IF(ISBLANK(#REF!),IF(ISBLANK(#REF!),IF(ISBLANK(#REF!),IF(ISBLANK(#REF!),IF(ISBLANK(#REF!),IF(ISBLANK(#REF!),IF(ISBLANK(#REF!),IF(ISBLANK(#REF!),IF(ISBLANK(#REF!),IF(ISBLANK(#REF!),IF(ISBLANK(#REF!),IF(ISBLANK(#REF!),#REF!,#REF!),#REF!),#REF!),#REF!),#REF!),#REF!),#REF!),#REF!),#REF!),#REF!),#REF!),#REF!)</f>
        <v>#REF!</v>
      </c>
      <c r="AJ7" s="82"/>
      <c r="AK7" s="82"/>
      <c r="AL7" s="494">
        <v>1.5</v>
      </c>
      <c r="AM7" s="467">
        <v>0.8681791505040648</v>
      </c>
      <c r="AN7" s="467">
        <v>2.3883333333333332</v>
      </c>
      <c r="AO7" s="467">
        <v>0</v>
      </c>
      <c r="AP7" s="467">
        <v>0.97015982412942703</v>
      </c>
      <c r="AQ7" s="483">
        <v>0.33</v>
      </c>
      <c r="AR7" s="613">
        <v>2.5099999999999998</v>
      </c>
      <c r="AS7" s="390"/>
      <c r="AT7" s="390"/>
      <c r="AU7" s="390"/>
      <c r="AV7" s="390"/>
      <c r="AW7" s="390"/>
      <c r="AX7" s="390"/>
      <c r="AY7" s="390"/>
      <c r="AZ7" s="390"/>
      <c r="BA7" s="390"/>
      <c r="BB7" s="390"/>
      <c r="BC7" s="390"/>
      <c r="BD7" s="390"/>
    </row>
    <row r="8" spans="1:56" s="396" customFormat="1" ht="15">
      <c r="A8" s="390"/>
      <c r="B8" s="399" t="s">
        <v>22</v>
      </c>
      <c r="C8" s="400" t="s">
        <v>123</v>
      </c>
      <c r="D8" s="401" t="s">
        <v>121</v>
      </c>
      <c r="E8" s="402" t="s">
        <v>23</v>
      </c>
      <c r="F8" s="403" t="s">
        <v>19</v>
      </c>
      <c r="G8" s="1062" t="s">
        <v>20</v>
      </c>
      <c r="H8" s="1062">
        <v>5.27</v>
      </c>
      <c r="I8" s="1042">
        <v>5.1100000000000003</v>
      </c>
      <c r="J8" s="1062">
        <v>4.74</v>
      </c>
      <c r="K8" s="1791">
        <f>'CWAR 16'!M7</f>
        <v>4.37</v>
      </c>
      <c r="L8" s="1884">
        <f>'CWAR 16'!N7</f>
        <v>4.08</v>
      </c>
      <c r="M8" s="2039">
        <f>IF( ISBLANK('CWAR 16'!O7)," ",'CWAR 16'!O7)</f>
        <v>4.01</v>
      </c>
      <c r="N8" s="1926">
        <f>IF( ISBLANK('Abidjan 16'!N7)," ",'Abidjan 16'!N7)</f>
        <v>50.4</v>
      </c>
      <c r="O8" s="2047">
        <f>IF( ISBLANK('Abidjan 16'!O7)," ",'Abidjan 16'!O7)</f>
        <v>50.24</v>
      </c>
      <c r="P8" s="1926">
        <f>IF( ISBLANK('Agbara 16'!O7)," ",'Agbara 16'!O7)</f>
        <v>4.37</v>
      </c>
      <c r="Q8" s="2047">
        <f>IF( ISBLANK('Agbara 16'!P7)," ",'Agbara 16'!P7)</f>
        <v>4.3499999999999996</v>
      </c>
      <c r="R8" s="1926">
        <f>IF( ISBLANK('Dakar 16'!O7)," ",'Dakar 16'!O7)</f>
        <v>0.88</v>
      </c>
      <c r="S8" s="2047">
        <f>IF( ISBLANK('Dakar 16'!P7)," ",'Dakar 16'!P7)</f>
        <v>0.85571428571428565</v>
      </c>
      <c r="T8" s="1926">
        <f>IF( ISBLANK('Douala 16'!O7)," ",'Douala 16'!O7)</f>
        <v>0.87</v>
      </c>
      <c r="U8" s="2047">
        <f>IF( ISBLANK('Douala 16'!P7)," ",'Douala 16'!P7)</f>
        <v>1.0533333333333332</v>
      </c>
      <c r="V8" s="1903">
        <f>IF( ISBLANK('Flowergate 16'!O7)," ",'Flowergate 16'!O7)</f>
        <v>1.72</v>
      </c>
      <c r="W8" s="482">
        <f>IF( ISBLANK('Flowergate 16'!P7)," ",'Flowergate 16'!P7)</f>
        <v>1.68</v>
      </c>
      <c r="X8" s="1864">
        <f>IF( ISBLANK('Tema 16'!O7)," ",'Tema 16'!O7)</f>
        <v>3.45</v>
      </c>
      <c r="Y8" s="1723">
        <f>IF( ISBLANK('Tema 16'!P7)," ",'Tema 16'!P7)</f>
        <v>3.3</v>
      </c>
      <c r="Z8" s="573">
        <f>IF( ISBLANK('Yopougon 16'!O7)," ",'Yopougon 16'!O7)</f>
        <v>1.65</v>
      </c>
      <c r="AA8" s="482">
        <f>IF( ISBLANK('Yopougon 16'!P7)," ",'Yopougon 16'!P7)</f>
        <v>2.2000000000000002</v>
      </c>
      <c r="AB8" s="681"/>
      <c r="AC8" s="495" t="e">
        <f>IF(ISBLANK(#REF!),IF(ISBLANK(#REF!),IF(ISBLANK(#REF!),IF(ISBLANK(#REF!),IF(ISBLANK(#REF!),IF(ISBLANK(#REF!),IF(ISBLANK(#REF!),IF(ISBLANK(#REF!),IF(ISBLANK(#REF!),IF(ISBLANK(#REF!),IF(ISBLANK(#REF!),IF(ISBLANK(#REF!),#REF!,#REF!),#REF!),#REF!),#REF!),#REF!),#REF!),#REF!),#REF!),#REF!),#REF!),#REF!),#REF!)</f>
        <v>#REF!</v>
      </c>
      <c r="AD8" s="472" t="e">
        <f>IF(ISBLANK(#REF!),IF(ISBLANK(#REF!),IF(ISBLANK(#REF!),IF(ISBLANK(#REF!),IF(ISBLANK(#REF!),IF(ISBLANK(#REF!),IF(ISBLANK(#REF!),IF(ISBLANK(#REF!),IF(ISBLANK(#REF!),IF(ISBLANK(#REF!),IF(ISBLANK(#REF!),IF(ISBLANK(#REF!),#REF!,#REF!),#REF!),#REF!),#REF!),#REF!),#REF!),#REF!),#REF!),#REF!),#REF!),#REF!),#REF!)</f>
        <v>#REF!</v>
      </c>
      <c r="AE8" s="472" t="e">
        <f>IF(ISBLANK(#REF!),IF(ISBLANK(#REF!),IF(ISBLANK(#REF!),IF(ISBLANK(#REF!),IF(ISBLANK(#REF!),IF(ISBLANK(#REF!),IF(ISBLANK(#REF!),IF(ISBLANK(#REF!),IF(ISBLANK(#REF!),IF(ISBLANK(#REF!),IF(ISBLANK(#REF!),IF(ISBLANK(#REF!),#REF!,#REF!),#REF!),#REF!),#REF!),#REF!),#REF!),#REF!),#REF!),#REF!),#REF!),#REF!),#REF!)</f>
        <v>#REF!</v>
      </c>
      <c r="AF8" s="472" t="e">
        <f>IF(ISBLANK(#REF!),IF(ISBLANK(#REF!),IF(ISBLANK(#REF!),IF(ISBLANK(#REF!),IF(ISBLANK(#REF!),IF(ISBLANK(#REF!),IF(ISBLANK(#REF!),IF(ISBLANK(#REF!),IF(ISBLANK(#REF!),IF(ISBLANK(#REF!),IF(ISBLANK(#REF!),IF(ISBLANK(#REF!),#REF!,#REF!),#REF!),#REF!),#REF!),#REF!),#REF!),#REF!),#REF!),#REF!),#REF!),#REF!),#REF!)</f>
        <v>#REF!</v>
      </c>
      <c r="AG8" s="472" t="e">
        <f>IF(ISBLANK(#REF!),IF(ISBLANK(#REF!),IF(ISBLANK(#REF!),IF(ISBLANK(#REF!),IF(ISBLANK(#REF!),IF(ISBLANK(#REF!),IF(ISBLANK(#REF!),IF(ISBLANK(#REF!),IF(ISBLANK(#REF!),IF(ISBLANK(#REF!),IF(ISBLANK(#REF!),IF(ISBLANK(#REF!),#REF!,#REF!),#REF!),#REF!),#REF!),#REF!),#REF!),#REF!),#REF!),#REF!),#REF!),#REF!),#REF!)</f>
        <v>#REF!</v>
      </c>
      <c r="AH8" s="90" t="e">
        <f>IF(ISBLANK(#REF!),IF(ISBLANK(#REF!),IF(ISBLANK(#REF!),IF(ISBLANK(#REF!),IF(ISBLANK(#REF!),IF(ISBLANK(#REF!),IF(ISBLANK(#REF!),IF(ISBLANK(#REF!),IF(ISBLANK(#REF!),IF(ISBLANK(#REF!),IF(ISBLANK(#REF!),IF(ISBLANK(#REF!),#REF!,#REF!),#REF!),#REF!),#REF!),#REF!),#REF!),#REF!),#REF!),#REF!),#REF!),#REF!),#REF!)</f>
        <v>#REF!</v>
      </c>
      <c r="AI8" s="482" t="e">
        <f>IF(ISBLANK(#REF!),IF(ISBLANK(#REF!),IF(ISBLANK(#REF!),IF(ISBLANK(#REF!),IF(ISBLANK(#REF!),IF(ISBLANK(#REF!),IF(ISBLANK(#REF!),IF(ISBLANK(#REF!),IF(ISBLANK(#REF!),IF(ISBLANK(#REF!),IF(ISBLANK(#REF!),IF(ISBLANK(#REF!),#REF!,#REF!),#REF!),#REF!),#REF!),#REF!),#REF!),#REF!),#REF!),#REF!),#REF!),#REF!),#REF!)</f>
        <v>#REF!</v>
      </c>
      <c r="AJ8" s="82"/>
      <c r="AK8" s="82"/>
      <c r="AL8" s="495">
        <v>55.62</v>
      </c>
      <c r="AM8" s="472">
        <v>4.38</v>
      </c>
      <c r="AN8" s="472">
        <v>0.745</v>
      </c>
      <c r="AO8" s="472">
        <v>0.63833333333333331</v>
      </c>
      <c r="AP8" s="472">
        <v>2.1283333333333334</v>
      </c>
      <c r="AQ8" s="483">
        <v>3.75</v>
      </c>
      <c r="AR8" s="482">
        <v>2.02</v>
      </c>
      <c r="AS8" s="390"/>
      <c r="AT8" s="390"/>
      <c r="AU8" s="390"/>
      <c r="AV8" s="390"/>
      <c r="AW8" s="390"/>
      <c r="AX8" s="390"/>
      <c r="AY8" s="390"/>
      <c r="AZ8" s="390"/>
      <c r="BA8" s="390"/>
      <c r="BB8" s="390"/>
      <c r="BC8" s="390"/>
      <c r="BD8" s="390"/>
    </row>
    <row r="9" spans="1:56" s="396" customFormat="1" ht="15">
      <c r="A9" s="390"/>
      <c r="B9" s="399" t="s">
        <v>59</v>
      </c>
      <c r="C9" s="400" t="s">
        <v>123</v>
      </c>
      <c r="D9" s="401" t="s">
        <v>121</v>
      </c>
      <c r="E9" s="402" t="s">
        <v>24</v>
      </c>
      <c r="F9" s="403" t="s">
        <v>19</v>
      </c>
      <c r="G9" s="1062" t="s">
        <v>20</v>
      </c>
      <c r="H9" s="1062">
        <v>4.2</v>
      </c>
      <c r="I9" s="1041">
        <v>4.03</v>
      </c>
      <c r="J9" s="1062">
        <v>4.05</v>
      </c>
      <c r="K9" s="1791">
        <f>'CWAR 16'!M8</f>
        <v>3.74</v>
      </c>
      <c r="L9" s="1884">
        <f>'CWAR 16'!N8</f>
        <v>3.47</v>
      </c>
      <c r="M9" s="2039">
        <f>IF( ISBLANK('CWAR 16'!O8)," ",'CWAR 16'!O8)</f>
        <v>3.46</v>
      </c>
      <c r="N9" s="2043">
        <f>IF( ISBLANK('Abidjan 16'!N8)," ",'Abidjan 16'!N8)</f>
        <v>51.38</v>
      </c>
      <c r="O9" s="2047">
        <f>IF( ISBLANK('Abidjan 16'!O8)," ",'Abidjan 16'!O8)</f>
        <v>56.36</v>
      </c>
      <c r="P9" s="1926">
        <f>IF( ISBLANK('Agbara 16'!O8)," ",'Agbara 16'!O8)</f>
        <v>3.28</v>
      </c>
      <c r="Q9" s="2047">
        <f>IF( ISBLANK('Agbara 16'!P8)," ",'Agbara 16'!P8)</f>
        <v>3.32</v>
      </c>
      <c r="R9" s="1926">
        <f>IF( ISBLANK('Dakar 16'!O8)," ",'Dakar 16'!O8)</f>
        <v>0.78</v>
      </c>
      <c r="S9" s="2047">
        <f>IF( ISBLANK('Dakar 16'!P8)," ",'Dakar 16'!P8)</f>
        <v>0.74</v>
      </c>
      <c r="T9" s="1926">
        <f>IF( ISBLANK('Douala 16'!O8)," ",'Douala 16'!O8)</f>
        <v>0.54</v>
      </c>
      <c r="U9" s="2047">
        <f>IF( ISBLANK('Douala 16'!P8)," ",'Douala 16'!P8)</f>
        <v>0.54499999999999993</v>
      </c>
      <c r="V9" s="1903">
        <f>IF( ISBLANK('Flowergate 16'!O8)," ",'Flowergate 16'!O8)</f>
        <v>0.62</v>
      </c>
      <c r="W9" s="482">
        <f>IF( ISBLANK('Flowergate 16'!P8)," ",'Flowergate 16'!P8)</f>
        <v>0.62</v>
      </c>
      <c r="X9" s="1864">
        <f>IF( ISBLANK('Tema 16'!O8)," ",'Tema 16'!O8)</f>
        <v>3.1829999999999998</v>
      </c>
      <c r="Y9" s="1723">
        <f>IF( ISBLANK('Tema 16'!P8)," ",'Tema 16'!P8)</f>
        <v>3.12</v>
      </c>
      <c r="Z9" s="573">
        <f>IF( ISBLANK('Yopougon 16'!O8)," ",'Yopougon 16'!O8)</f>
        <v>1.86</v>
      </c>
      <c r="AA9" s="482">
        <f>IF( ISBLANK('Yopougon 16'!P8)," ",'Yopougon 16'!P8)</f>
        <v>1.77</v>
      </c>
      <c r="AB9" s="681"/>
      <c r="AC9" s="495" t="e">
        <f>IF(ISBLANK(#REF!),IF(ISBLANK(#REF!),IF(ISBLANK(#REF!),IF(ISBLANK(#REF!),IF(ISBLANK(#REF!),IF(ISBLANK(#REF!),IF(ISBLANK(#REF!),IF(ISBLANK(#REF!),IF(ISBLANK(#REF!),IF(ISBLANK(#REF!),IF(ISBLANK(#REF!),IF(ISBLANK(#REF!),#REF!,#REF!),#REF!),#REF!),#REF!),#REF!),#REF!),#REF!),#REF!),#REF!),#REF!),#REF!),#REF!)</f>
        <v>#REF!</v>
      </c>
      <c r="AD9" s="472" t="e">
        <f>IF(ISBLANK(#REF!),IF(ISBLANK(#REF!),IF(ISBLANK(#REF!),IF(ISBLANK(#REF!),IF(ISBLANK(#REF!),IF(ISBLANK(#REF!),IF(ISBLANK(#REF!),IF(ISBLANK(#REF!),IF(ISBLANK(#REF!),IF(ISBLANK(#REF!),IF(ISBLANK(#REF!),IF(ISBLANK(#REF!),#REF!,#REF!),#REF!),#REF!),#REF!),#REF!),#REF!),#REF!),#REF!),#REF!),#REF!),#REF!),#REF!)</f>
        <v>#REF!</v>
      </c>
      <c r="AE9" s="472" t="e">
        <f>IF(ISBLANK(#REF!),IF(ISBLANK(#REF!),IF(ISBLANK(#REF!),IF(ISBLANK(#REF!),IF(ISBLANK(#REF!),IF(ISBLANK(#REF!),IF(ISBLANK(#REF!),IF(ISBLANK(#REF!),IF(ISBLANK(#REF!),IF(ISBLANK(#REF!),IF(ISBLANK(#REF!),IF(ISBLANK(#REF!),#REF!,#REF!),#REF!),#REF!),#REF!),#REF!),#REF!),#REF!),#REF!),#REF!),#REF!),#REF!),#REF!)</f>
        <v>#REF!</v>
      </c>
      <c r="AF9" s="472" t="e">
        <f>IF(ISBLANK(#REF!),IF(ISBLANK(#REF!),IF(ISBLANK(#REF!),IF(ISBLANK(#REF!),IF(ISBLANK(#REF!),IF(ISBLANK(#REF!),IF(ISBLANK(#REF!),IF(ISBLANK(#REF!),IF(ISBLANK(#REF!),IF(ISBLANK(#REF!),IF(ISBLANK(#REF!),IF(ISBLANK(#REF!),#REF!,#REF!),#REF!),#REF!),#REF!),#REF!),#REF!),#REF!),#REF!),#REF!),#REF!),#REF!),#REF!)</f>
        <v>#REF!</v>
      </c>
      <c r="AG9" s="472" t="e">
        <f>IF(ISBLANK(#REF!),IF(ISBLANK(#REF!),IF(ISBLANK(#REF!),IF(ISBLANK(#REF!),IF(ISBLANK(#REF!),IF(ISBLANK(#REF!),IF(ISBLANK(#REF!),IF(ISBLANK(#REF!),IF(ISBLANK(#REF!),IF(ISBLANK(#REF!),IF(ISBLANK(#REF!),IF(ISBLANK(#REF!),#REF!,#REF!),#REF!),#REF!),#REF!),#REF!),#REF!),#REF!),#REF!),#REF!),#REF!),#REF!),#REF!)</f>
        <v>#REF!</v>
      </c>
      <c r="AH9" s="90" t="e">
        <f>IF(ISBLANK(#REF!),IF(ISBLANK(#REF!),IF(ISBLANK(#REF!),IF(ISBLANK(#REF!),IF(ISBLANK(#REF!),IF(ISBLANK(#REF!),IF(ISBLANK(#REF!),IF(ISBLANK(#REF!),IF(ISBLANK(#REF!),IF(ISBLANK(#REF!),IF(ISBLANK(#REF!),IF(ISBLANK(#REF!),#REF!,#REF!),#REF!),#REF!),#REF!),#REF!),#REF!),#REF!),#REF!),#REF!),#REF!),#REF!),#REF!)</f>
        <v>#REF!</v>
      </c>
      <c r="AI9" s="482" t="e">
        <f>IF(ISBLANK(#REF!),IF(ISBLANK(#REF!),IF(ISBLANK(#REF!),IF(ISBLANK(#REF!),IF(ISBLANK(#REF!),IF(ISBLANK(#REF!),IF(ISBLANK(#REF!),IF(ISBLANK(#REF!),IF(ISBLANK(#REF!),IF(ISBLANK(#REF!),IF(ISBLANK(#REF!),IF(ISBLANK(#REF!),#REF!,#REF!),#REF!),#REF!),#REF!),#REF!),#REF!),#REF!),#REF!),#REF!),#REF!),#REF!),#REF!)</f>
        <v>#REF!</v>
      </c>
      <c r="AJ9" s="82"/>
      <c r="AK9" s="82"/>
      <c r="AL9" s="495">
        <v>53.47</v>
      </c>
      <c r="AM9" s="472">
        <v>3.25</v>
      </c>
      <c r="AN9" s="472">
        <v>0.78333333333333321</v>
      </c>
      <c r="AO9" s="472">
        <v>0.61416666666666664</v>
      </c>
      <c r="AP9" s="472">
        <v>0.84833333333333349</v>
      </c>
      <c r="AQ9" s="483">
        <v>3.6</v>
      </c>
      <c r="AR9" s="482">
        <v>2.3199999999999998</v>
      </c>
      <c r="AS9" s="390"/>
      <c r="AT9" s="390"/>
      <c r="AU9" s="390"/>
      <c r="AV9" s="390"/>
      <c r="AW9" s="390"/>
      <c r="AX9" s="390"/>
      <c r="AY9" s="390"/>
      <c r="AZ9" s="390"/>
      <c r="BA9" s="390"/>
      <c r="BB9" s="390"/>
      <c r="BC9" s="390"/>
      <c r="BD9" s="390"/>
    </row>
    <row r="10" spans="1:56" s="615" customFormat="1" ht="15">
      <c r="A10" s="113">
        <v>1</v>
      </c>
      <c r="B10" s="2195" t="s">
        <v>80</v>
      </c>
      <c r="C10" s="2196" t="s">
        <v>123</v>
      </c>
      <c r="D10" s="2197" t="s">
        <v>121</v>
      </c>
      <c r="E10" s="2198" t="s">
        <v>144</v>
      </c>
      <c r="F10" s="2199" t="s">
        <v>19</v>
      </c>
      <c r="G10" s="2200" t="s">
        <v>27</v>
      </c>
      <c r="H10" s="1063"/>
      <c r="I10" s="1043">
        <v>6</v>
      </c>
      <c r="J10" s="1063">
        <v>9.0779453345360306</v>
      </c>
      <c r="K10" s="1792">
        <f>'CWAR 16'!M9</f>
        <v>0</v>
      </c>
      <c r="L10" s="1885">
        <f>'CWAR 16'!N9</f>
        <v>9</v>
      </c>
      <c r="M10" s="2040">
        <f>IF( ISBLANK('CWAR 16'!O9)," ",'CWAR 16'!O9)</f>
        <v>11</v>
      </c>
      <c r="N10" s="2044">
        <f>IF( ISBLANK('Abidjan 16'!N9)," ",'Abidjan 16'!N9)</f>
        <v>12</v>
      </c>
      <c r="O10" s="2048">
        <f>IF( ISBLANK('Abidjan 16'!O9)," ",'Abidjan 16'!O9)</f>
        <v>10.363367252920664</v>
      </c>
      <c r="P10" s="1926">
        <f>IF( ISBLANK('Agbara 16'!O9)," ",'Agbara 16'!O9)</f>
        <v>8.879999999999999</v>
      </c>
      <c r="Q10" s="2048">
        <f>IF( ISBLANK('Agbara 16'!P9)," ",'Agbara 16'!P9)</f>
        <v>6.160000000000001</v>
      </c>
      <c r="R10" s="1926">
        <f>IF( ISBLANK('Dakar 16'!O9)," ",'Dakar 16'!O9)</f>
        <v>9</v>
      </c>
      <c r="S10" s="2048">
        <f>IF( ISBLANK('Dakar 16'!P9)," ",'Dakar 16'!P9)</f>
        <v>19.603098455598456</v>
      </c>
      <c r="T10" s="1926">
        <f>IF( ISBLANK('Douala 16'!O9)," ",'Douala 16'!O9)</f>
        <v>9</v>
      </c>
      <c r="U10" s="2048">
        <f>IF( ISBLANK('Douala 16'!P9)," ",'Douala 16'!P9)</f>
        <v>7.1</v>
      </c>
      <c r="V10" s="1903">
        <f>IF( ISBLANK('Flowergate 16'!O9)," ",'Flowergate 16'!O9)</f>
        <v>11.040000000000001</v>
      </c>
      <c r="W10" s="597">
        <f>IF( ISBLANK('Flowergate 16'!P9)," ",'Flowergate 16'!P9)</f>
        <v>21.913857377049176</v>
      </c>
      <c r="X10" s="1865">
        <f>IF( ISBLANK('Tema 16'!O9)," ",'Tema 16'!O9)*A10</f>
        <v>9</v>
      </c>
      <c r="Y10" s="515">
        <f>IF( ISBLANK('Tema 16'!P9)," ",'Tema 16'!P9)</f>
        <v>14.3</v>
      </c>
      <c r="Z10" s="573">
        <f>IF( ISBLANK('Yopougon 16'!O9)," ",'Yopougon 16'!O9)</f>
        <v>10</v>
      </c>
      <c r="AA10" s="597">
        <f>IF( ISBLANK('Yopougon 16'!P9)," ",'Yopougon 16'!P9)</f>
        <v>11.88</v>
      </c>
      <c r="AB10" s="681"/>
      <c r="AC10" s="616" t="e">
        <f>IF(ISBLANK(#REF!),IF(ISBLANK(#REF!),IF(ISBLANK(#REF!),IF(ISBLANK(#REF!),IF(ISBLANK(#REF!),IF(ISBLANK(#REF!),IF(ISBLANK(#REF!),IF(ISBLANK(#REF!),IF(ISBLANK(#REF!),IF(ISBLANK(#REF!),IF(ISBLANK(#REF!),IF(ISBLANK(#REF!),#REF!,#REF!),#REF!),#REF!),#REF!),#REF!),#REF!),#REF!),#REF!),#REF!),#REF!),#REF!),#REF!)</f>
        <v>#REF!</v>
      </c>
      <c r="AD10" s="532" t="e">
        <f>IF(ISBLANK(#REF!),IF(ISBLANK(#REF!),IF(ISBLANK(#REF!),IF(ISBLANK(#REF!),IF(ISBLANK(#REF!),IF(ISBLANK(#REF!),IF(ISBLANK(#REF!),IF(ISBLANK(#REF!),IF(ISBLANK(#REF!),IF(ISBLANK(#REF!),IF(ISBLANK(#REF!),IF(ISBLANK(#REF!),#REF!,#REF!),#REF!),#REF!),#REF!),#REF!),#REF!),#REF!),#REF!),#REF!),#REF!),#REF!),#REF!)</f>
        <v>#REF!</v>
      </c>
      <c r="AE10" s="532" t="e">
        <f>IF(ISBLANK(#REF!),IF(ISBLANK(#REF!),IF(ISBLANK(#REF!),IF(ISBLANK(#REF!),IF(ISBLANK(#REF!),IF(ISBLANK(#REF!),IF(ISBLANK(#REF!),IF(ISBLANK(#REF!),IF(ISBLANK(#REF!),IF(ISBLANK(#REF!),IF(ISBLANK(#REF!),IF(ISBLANK(#REF!),#REF!,#REF!),#REF!),#REF!),#REF!),#REF!),#REF!),#REF!),#REF!),#REF!),#REF!),#REF!),#REF!)</f>
        <v>#REF!</v>
      </c>
      <c r="AF10" s="532" t="e">
        <f>IF(ISBLANK(#REF!),IF(ISBLANK(#REF!),IF(ISBLANK(#REF!),IF(ISBLANK(#REF!),IF(ISBLANK(#REF!),IF(ISBLANK(#REF!),IF(ISBLANK(#REF!),IF(ISBLANK(#REF!),IF(ISBLANK(#REF!),IF(ISBLANK(#REF!),IF(ISBLANK(#REF!),IF(ISBLANK(#REF!),#REF!,#REF!),#REF!),#REF!),#REF!),#REF!),#REF!),#REF!),#REF!),#REF!),#REF!),#REF!),#REF!)</f>
        <v>#REF!</v>
      </c>
      <c r="AG10" s="532" t="e">
        <f>IF(ISBLANK(#REF!),IF(ISBLANK(#REF!),IF(ISBLANK(#REF!),IF(ISBLANK(#REF!),IF(ISBLANK(#REF!),IF(ISBLANK(#REF!),IF(ISBLANK(#REF!),IF(ISBLANK(#REF!),IF(ISBLANK(#REF!),IF(ISBLANK(#REF!),IF(ISBLANK(#REF!),IF(ISBLANK(#REF!),#REF!,#REF!),#REF!),#REF!),#REF!),#REF!),#REF!),#REF!),#REF!),#REF!),#REF!),#REF!),#REF!)</f>
        <v>#REF!</v>
      </c>
      <c r="AH10" s="596" t="e">
        <f>IF(ISBLANK(#REF!),IF(ISBLANK(#REF!),IF(ISBLANK(#REF!),IF(ISBLANK(#REF!),IF(ISBLANK(#REF!),IF(ISBLANK(#REF!),IF(ISBLANK(#REF!),IF(ISBLANK(#REF!),IF(ISBLANK(#REF!),IF(ISBLANK(#REF!),IF(ISBLANK(#REF!),IF(ISBLANK(#REF!),#REF!,#REF!),#REF!),#REF!),#REF!),#REF!),#REF!),#REF!),#REF!),#REF!),#REF!),#REF!),#REF!)</f>
        <v>#REF!</v>
      </c>
      <c r="AI10" s="597" t="e">
        <f>IF(ISBLANK(#REF!),IF(ISBLANK(#REF!),IF(ISBLANK(#REF!),IF(ISBLANK(#REF!),IF(ISBLANK(#REF!),IF(ISBLANK(#REF!),IF(ISBLANK(#REF!),IF(ISBLANK(#REF!),IF(ISBLANK(#REF!),IF(ISBLANK(#REF!),IF(ISBLANK(#REF!),IF(ISBLANK(#REF!),#REF!,#REF!),#REF!),#REF!),#REF!),#REF!),#REF!),#REF!),#REF!),#REF!),#REF!),#REF!),#REF!)</f>
        <v>#REF!</v>
      </c>
      <c r="AJ10" s="82"/>
      <c r="AK10" s="82"/>
      <c r="AL10" s="616">
        <v>0.67500000000000004</v>
      </c>
      <c r="AM10" s="532">
        <v>4.0923323063078474</v>
      </c>
      <c r="AN10" s="532">
        <v>14.501102965753701</v>
      </c>
      <c r="AO10" s="532">
        <v>17.814449516183402</v>
      </c>
      <c r="AP10" s="532">
        <v>18.131882806446203</v>
      </c>
      <c r="AQ10" s="617">
        <v>10.327860343362399</v>
      </c>
      <c r="AR10" s="597">
        <v>9.3972337613298826</v>
      </c>
      <c r="AS10" s="614"/>
      <c r="AT10" s="614"/>
      <c r="AU10" s="614"/>
      <c r="AV10" s="614"/>
      <c r="AW10" s="614"/>
      <c r="AX10" s="614"/>
      <c r="AY10" s="614"/>
      <c r="AZ10" s="614"/>
      <c r="BA10" s="614"/>
      <c r="BB10" s="614"/>
      <c r="BC10" s="614"/>
      <c r="BD10" s="614"/>
    </row>
    <row r="11" spans="1:56" s="83" customFormat="1" ht="15">
      <c r="A11" s="113">
        <v>1</v>
      </c>
      <c r="B11" s="404" t="s">
        <v>141</v>
      </c>
      <c r="C11" s="405" t="s">
        <v>123</v>
      </c>
      <c r="D11" s="406" t="s">
        <v>120</v>
      </c>
      <c r="E11" s="407" t="s">
        <v>142</v>
      </c>
      <c r="F11" s="408" t="s">
        <v>19</v>
      </c>
      <c r="G11" s="1064" t="s">
        <v>20</v>
      </c>
      <c r="H11" s="1064">
        <v>7703</v>
      </c>
      <c r="I11" s="1044">
        <v>7318</v>
      </c>
      <c r="J11" s="1069">
        <v>10862</v>
      </c>
      <c r="K11" s="1792">
        <f>'CWAR 16'!M10</f>
        <v>6627</v>
      </c>
      <c r="L11" s="2278">
        <f>'CWAR 16'!N10</f>
        <v>3356</v>
      </c>
      <c r="M11" s="2279">
        <f>IF( ISBLANK('CWAR 16'!O10)," ",'CWAR 16'!O10)</f>
        <v>1726</v>
      </c>
      <c r="N11" s="2280">
        <f>IF( ISBLANK('Abidjan 16'!N10)," ",'Abidjan 16'!N10)</f>
        <v>73.5</v>
      </c>
      <c r="O11" s="2281">
        <f>IF( ISBLANK('Abidjan 16'!O10)," ",'Abidjan 16'!O10)</f>
        <v>414</v>
      </c>
      <c r="P11" s="1940">
        <f>IF( ISBLANK('Agbara 16'!O10)," ",'Agbara 16'!O10)</f>
        <v>105</v>
      </c>
      <c r="Q11" s="2281">
        <f>IF( ISBLANK('Agbara 16'!P10)," ",'Agbara 16'!P10)</f>
        <v>73</v>
      </c>
      <c r="R11" s="1940">
        <f>IF( ISBLANK('Dakar 16'!O10)," ",'Dakar 16'!O10)</f>
        <v>16</v>
      </c>
      <c r="S11" s="2281">
        <f>IF( ISBLANK('Dakar 16'!P10)," ",'Dakar 16'!P10)</f>
        <v>6.9242857142857144</v>
      </c>
      <c r="T11" s="1940">
        <f>IF( ISBLANK('Douala 16'!O10)," ",'Douala 16'!O10)</f>
        <v>112</v>
      </c>
      <c r="U11" s="2281">
        <f>IF( ISBLANK('Douala 16'!P10)," ",'Douala 16'!P10)</f>
        <v>145.76</v>
      </c>
      <c r="V11" s="2274">
        <f>IF( ISBLANK('Flowergate 16'!O10)," ",'Flowergate 16'!O10)</f>
        <v>16.670000000000002</v>
      </c>
      <c r="W11" s="1243">
        <f>IF( ISBLANK('Flowergate 16'!P10)," ",'Flowergate 16'!P10)</f>
        <v>127.15</v>
      </c>
      <c r="X11" s="1866">
        <f>IF( ISBLANK('Tema 16'!O10)," ",'Tema 16'!O10)</f>
        <v>410</v>
      </c>
      <c r="Y11" s="1889">
        <f>IF( ISBLANK('Tema 16'!P10)," ",'Tema 16'!P10)</f>
        <v>159</v>
      </c>
      <c r="Z11" s="450">
        <f>IF( ISBLANK('Yopougon 16'!O10)," ",'Yopougon 16'!O10)</f>
        <v>1115</v>
      </c>
      <c r="AA11" s="1244">
        <f>IF( ISBLANK('Yopougon 16'!P10)," ",'Yopougon 16'!P10)</f>
        <v>536.96</v>
      </c>
      <c r="AB11" s="681"/>
      <c r="AC11" s="700" t="e">
        <f>IF(ISBLANK(#REF!),IF(ISBLANK(#REF!),IF(ISBLANK(#REF!),IF(ISBLANK(#REF!),IF(ISBLANK(#REF!),IF(ISBLANK(#REF!),IF(ISBLANK(#REF!),IF(ISBLANK(#REF!),IF(ISBLANK(#REF!),IF(ISBLANK(#REF!),IF(ISBLANK(#REF!),IF(ISBLANK(#REF!),#REF!,#REF!),#REF!),#REF!),#REF!),#REF!),#REF!),#REF!),#REF!),#REF!),#REF!),#REF!),#REF!)</f>
        <v>#REF!</v>
      </c>
      <c r="AD11" s="170" t="e">
        <f>IF(ISBLANK(#REF!),IF(ISBLANK(#REF!),IF(ISBLANK(#REF!),IF(ISBLANK(#REF!),IF(ISBLANK(#REF!),IF(ISBLANK(#REF!),IF(ISBLANK(#REF!),IF(ISBLANK(#REF!),IF(ISBLANK(#REF!),IF(ISBLANK(#REF!),IF(ISBLANK(#REF!),IF(ISBLANK(#REF!),#REF!,#REF!),#REF!),#REF!),#REF!),#REF!),#REF!),#REF!),#REF!),#REF!),#REF!),#REF!),#REF!)</f>
        <v>#REF!</v>
      </c>
      <c r="AE11" s="387" t="e">
        <f>IF(ISBLANK(#REF!),IF(ISBLANK(#REF!),IF(ISBLANK(#REF!),IF(ISBLANK(#REF!),IF(ISBLANK(#REF!),IF(ISBLANK(#REF!),IF(ISBLANK(#REF!),IF(ISBLANK(#REF!),IF(ISBLANK(#REF!),IF(ISBLANK(#REF!),IF(ISBLANK(#REF!),IF(ISBLANK(#REF!),#REF!,#REF!),#REF!),#REF!),#REF!),#REF!),#REF!),#REF!),#REF!),#REF!),#REF!),#REF!),#REF!)</f>
        <v>#REF!</v>
      </c>
      <c r="AF11" s="170" t="e">
        <f>IF(ISBLANK(#REF!),IF(ISBLANK(#REF!),IF(ISBLANK(#REF!),IF(ISBLANK(#REF!),IF(ISBLANK(#REF!),IF(ISBLANK(#REF!),IF(ISBLANK(#REF!),IF(ISBLANK(#REF!),IF(ISBLANK(#REF!),IF(ISBLANK(#REF!),IF(ISBLANK(#REF!),IF(ISBLANK(#REF!),#REF!,#REF!),#REF!),#REF!),#REF!),#REF!),#REF!),#REF!),#REF!),#REF!),#REF!),#REF!),#REF!)</f>
        <v>#REF!</v>
      </c>
      <c r="AG11" s="566" t="e">
        <f>IF(ISBLANK(#REF!),IF(ISBLANK(#REF!),IF(ISBLANK(#REF!),IF(ISBLANK(#REF!),IF(ISBLANK(#REF!),IF(ISBLANK(#REF!),IF(ISBLANK(#REF!),IF(ISBLANK(#REF!),IF(ISBLANK(#REF!),IF(ISBLANK(#REF!),IF(ISBLANK(#REF!),IF(ISBLANK(#REF!),#REF!,#REF!),#REF!),#REF!),#REF!),#REF!),#REF!),#REF!),#REF!),#REF!),#REF!),#REF!),#REF!)</f>
        <v>#REF!</v>
      </c>
      <c r="AH11" s="419" t="e">
        <f>IF(ISBLANK(#REF!),IF(ISBLANK(#REF!),IF(ISBLANK(#REF!),IF(ISBLANK(#REF!),IF(ISBLANK(#REF!),IF(ISBLANK(#REF!),IF(ISBLANK(#REF!),IF(ISBLANK(#REF!),IF(ISBLANK(#REF!),IF(ISBLANK(#REF!),IF(ISBLANK(#REF!),IF(ISBLANK(#REF!),#REF!,#REF!),#REF!),#REF!),#REF!),#REF!),#REF!),#REF!),#REF!),#REF!),#REF!),#REF!),#REF!)</f>
        <v>#REF!</v>
      </c>
      <c r="AI11" s="420" t="e">
        <f>IF(ISBLANK(#REF!),IF(ISBLANK(#REF!),IF(ISBLANK(#REF!),IF(ISBLANK(#REF!),IF(ISBLANK(#REF!),IF(ISBLANK(#REF!),IF(ISBLANK(#REF!),IF(ISBLANK(#REF!),IF(ISBLANK(#REF!),IF(ISBLANK(#REF!),IF(ISBLANK(#REF!),IF(ISBLANK(#REF!),#REF!,#REF!),#REF!),#REF!),#REF!),#REF!),#REF!),#REF!),#REF!),#REF!),#REF!),#REF!),#REF!)</f>
        <v>#REF!</v>
      </c>
      <c r="AJ11" s="82"/>
      <c r="AK11" s="82"/>
      <c r="AL11" s="1103">
        <v>5122</v>
      </c>
      <c r="AM11" s="458">
        <v>88</v>
      </c>
      <c r="AN11" s="481">
        <v>14.042499999999999</v>
      </c>
      <c r="AO11" s="473">
        <v>260</v>
      </c>
      <c r="AP11" s="473">
        <v>1196.1599999999999</v>
      </c>
      <c r="AQ11" s="483">
        <v>1270.93</v>
      </c>
      <c r="AR11" s="485">
        <v>182.11</v>
      </c>
      <c r="AS11" s="113"/>
      <c r="AT11" s="113"/>
      <c r="AU11" s="113"/>
      <c r="AV11" s="113"/>
      <c r="AW11" s="113"/>
      <c r="AX11" s="113"/>
      <c r="AY11" s="113"/>
      <c r="AZ11" s="113"/>
      <c r="BA11" s="113"/>
      <c r="BB11" s="113"/>
      <c r="BC11" s="113"/>
      <c r="BD11" s="113"/>
    </row>
    <row r="12" spans="1:56" s="398" customFormat="1" ht="16.2" thickBot="1">
      <c r="A12" s="397"/>
      <c r="B12" s="409" t="s">
        <v>280</v>
      </c>
      <c r="C12" s="410" t="s">
        <v>122</v>
      </c>
      <c r="D12" s="411" t="s">
        <v>120</v>
      </c>
      <c r="E12" s="1220" t="s">
        <v>326</v>
      </c>
      <c r="F12" s="413" t="s">
        <v>19</v>
      </c>
      <c r="G12" s="1065" t="s">
        <v>20</v>
      </c>
      <c r="H12" s="1065">
        <v>0.18010000000000001</v>
      </c>
      <c r="I12" s="1045"/>
      <c r="J12" s="1065">
        <f>30800%/100</f>
        <v>3.08</v>
      </c>
      <c r="K12" s="1792">
        <f>'CWAR 16'!M11</f>
        <v>274</v>
      </c>
      <c r="L12" s="2282">
        <f>'CWAR 16'!N11</f>
        <v>244</v>
      </c>
      <c r="M12" s="2283">
        <f>IF( ISBLANK('CWAR 16'!O11)," ",'CWAR 16'!O11)</f>
        <v>257</v>
      </c>
      <c r="N12" s="2284">
        <f>IF( ISBLANK('Abidjan 16'!N11)," ",'Abidjan 16'!N11)</f>
        <v>2283</v>
      </c>
      <c r="O12" s="2277">
        <f>IF( ISBLANK('Abidjan 16'!O11)," ",'Abidjan 16'!O11)</f>
        <v>2495</v>
      </c>
      <c r="P12" s="2285">
        <f>IF( ISBLANK('Agbara 16'!O11)," ",'Agbara 16'!O11)</f>
        <v>270</v>
      </c>
      <c r="Q12" s="2277">
        <f>IF( ISBLANK('Agbara 16'!P11)," ",'Agbara 16'!P11)</f>
        <v>279</v>
      </c>
      <c r="R12" s="2285">
        <f>IF( ISBLANK('Dakar 16'!O11)," ",'Dakar 16'!O11)</f>
        <v>117</v>
      </c>
      <c r="S12" s="2277">
        <f>IF( ISBLANK('Dakar 16'!P11)," ",'Dakar 16'!P11)</f>
        <v>100</v>
      </c>
      <c r="T12" s="2285">
        <f>IF( ISBLANK('Douala 16'!O11)," ",'Douala 16'!O11)</f>
        <v>51</v>
      </c>
      <c r="U12" s="2277">
        <f>IF( ISBLANK('Douala 16'!P11)," ",'Douala 16'!P11)</f>
        <v>69.5</v>
      </c>
      <c r="V12" s="2286">
        <f>IF( ISBLANK('Flowergate 16'!O11)," ",'Flowergate 16'!O11)</f>
        <v>125</v>
      </c>
      <c r="W12" s="2276">
        <f>IF( ISBLANK('Flowergate 16'!P11)," ",'Flowergate 16'!P11)</f>
        <v>109.16666666666667</v>
      </c>
      <c r="X12" s="1867">
        <f>IF( ISBLANK('Tema 16'!O11)," ",'Tema 16'!O11)</f>
        <v>251</v>
      </c>
      <c r="Y12" s="1890">
        <f>IF( ISBLANK('Tema 16'!P11)," ",'Tema 16'!P11)</f>
        <v>250</v>
      </c>
      <c r="Z12" s="2275">
        <f>IF( ISBLANK('Yopougon 16'!O11)," ",'Yopougon 16'!O11)</f>
        <v>154</v>
      </c>
      <c r="AA12" s="1231">
        <f>IF( ISBLANK('Yopougon 16'!P11)," ",'Yopougon 16'!P11)</f>
        <v>183</v>
      </c>
      <c r="AB12" s="681"/>
      <c r="AC12" s="701" t="e">
        <f>IF(ISBLANK(#REF!),IF(ISBLANK(#REF!),IF(ISBLANK(#REF!),IF(ISBLANK(#REF!),IF(ISBLANK(#REF!),IF(ISBLANK(#REF!),IF(ISBLANK(#REF!),IF(ISBLANK(#REF!),IF(ISBLANK(#REF!),IF(ISBLANK(#REF!),IF(ISBLANK(#REF!),IF(ISBLANK(#REF!),#REF!,#REF!),#REF!),#REF!),#REF!),#REF!),#REF!),#REF!),#REF!),#REF!),#REF!),#REF!),#REF!)</f>
        <v>#REF!</v>
      </c>
      <c r="AD12" s="447" t="e">
        <f>IF(ISBLANK(#REF!),IF(ISBLANK(#REF!),IF(ISBLANK(#REF!),IF(ISBLANK(#REF!),IF(ISBLANK(#REF!),IF(ISBLANK(#REF!),IF(ISBLANK(#REF!),IF(ISBLANK(#REF!),IF(ISBLANK(#REF!),IF(ISBLANK(#REF!),IF(ISBLANK(#REF!),IF(ISBLANK(#REF!),#REF!,#REF!),#REF!),#REF!),#REF!),#REF!),#REF!),#REF!),#REF!),#REF!),#REF!),#REF!),#REF!)</f>
        <v>#REF!</v>
      </c>
      <c r="AE12" s="447" t="e">
        <f>IF(ISBLANK(#REF!),IF(ISBLANK(#REF!),IF(ISBLANK(#REF!),IF(ISBLANK(#REF!),IF(ISBLANK(#REF!),IF(ISBLANK(#REF!),IF(ISBLANK(#REF!),IF(ISBLANK(#REF!),IF(ISBLANK(#REF!),IF(ISBLANK(#REF!),IF(ISBLANK(#REF!),IF(ISBLANK(#REF!),#REF!,#REF!),#REF!),#REF!),#REF!),#REF!),#REF!),#REF!),#REF!),#REF!),#REF!),#REF!),#REF!)</f>
        <v>#REF!</v>
      </c>
      <c r="AF12" s="447" t="e">
        <f>IF(ISBLANK(#REF!),IF(ISBLANK(#REF!),IF(ISBLANK(#REF!),IF(ISBLANK(#REF!),IF(ISBLANK(#REF!),IF(ISBLANK(#REF!),IF(ISBLANK(#REF!),IF(ISBLANK(#REF!),IF(ISBLANK(#REF!),IF(ISBLANK(#REF!),IF(ISBLANK(#REF!),IF(ISBLANK(#REF!),#REF!,#REF!),#REF!),#REF!),#REF!),#REF!),#REF!),#REF!),#REF!),#REF!),#REF!),#REF!),#REF!)</f>
        <v>#REF!</v>
      </c>
      <c r="AG12" s="447" t="e">
        <f>IF(ISBLANK(#REF!),IF(ISBLANK(#REF!),IF(ISBLANK(#REF!),IF(ISBLANK(#REF!),IF(ISBLANK(#REF!),IF(ISBLANK(#REF!),IF(ISBLANK(#REF!),IF(ISBLANK(#REF!),IF(ISBLANK(#REF!),IF(ISBLANK(#REF!),IF(ISBLANK(#REF!),IF(ISBLANK(#REF!),#REF!,#REF!),#REF!),#REF!),#REF!),#REF!),#REF!),#REF!),#REF!),#REF!),#REF!),#REF!),#REF!)</f>
        <v>#REF!</v>
      </c>
      <c r="AH12" s="721" t="e">
        <f>IF(ISBLANK(#REF!),IF(ISBLANK(#REF!),IF(ISBLANK(#REF!),IF(ISBLANK(#REF!),IF(ISBLANK(#REF!),IF(ISBLANK(#REF!),IF(ISBLANK(#REF!),IF(ISBLANK(#REF!),IF(ISBLANK(#REF!),IF(ISBLANK(#REF!),IF(ISBLANK(#REF!),IF(ISBLANK(#REF!),#REF!,#REF!),#REF!),#REF!),#REF!),#REF!),#REF!),#REF!),#REF!),#REF!),#REF!),#REF!),#REF!)</f>
        <v>#REF!</v>
      </c>
      <c r="AI12" s="448" t="e">
        <f>IF(ISBLANK(#REF!),IF(ISBLANK(#REF!),IF(ISBLANK(#REF!),IF(ISBLANK(#REF!),IF(ISBLANK(#REF!),IF(ISBLANK(#REF!),IF(ISBLANK(#REF!),IF(ISBLANK(#REF!),IF(ISBLANK(#REF!),IF(ISBLANK(#REF!),IF(ISBLANK(#REF!),IF(ISBLANK(#REF!),#REF!,#REF!),#REF!),#REF!),#REF!),#REF!),#REF!),#REF!),#REF!),#REF!),#REF!),#REF!),#REF!)</f>
        <v>#REF!</v>
      </c>
      <c r="AJ12" s="82"/>
      <c r="AK12" s="82"/>
      <c r="AL12" s="1104">
        <v>1.46</v>
      </c>
      <c r="AM12" s="443">
        <v>1.0303990083563099</v>
      </c>
      <c r="AN12" s="443">
        <v>0.74875280167739111</v>
      </c>
      <c r="AO12" s="443">
        <v>0.85693641618497096</v>
      </c>
      <c r="AP12" s="443">
        <v>1.1635454545454544</v>
      </c>
      <c r="AQ12" s="533">
        <v>0.81476612415533911</v>
      </c>
      <c r="AR12" s="534">
        <v>1.0503121397341899</v>
      </c>
      <c r="AS12" s="397"/>
      <c r="AT12" s="397"/>
      <c r="AU12" s="397"/>
      <c r="AV12" s="397"/>
      <c r="AW12" s="397"/>
      <c r="AX12" s="397"/>
      <c r="AY12" s="397"/>
      <c r="AZ12" s="397"/>
      <c r="BA12" s="397"/>
      <c r="BB12" s="397"/>
      <c r="BC12" s="397"/>
      <c r="BD12" s="397"/>
    </row>
    <row r="13" spans="1:56" ht="21.6" thickBot="1">
      <c r="B13" s="86" t="s">
        <v>82</v>
      </c>
      <c r="C13" s="120"/>
      <c r="D13" s="128"/>
      <c r="E13" s="87" t="s">
        <v>16</v>
      </c>
      <c r="F13" s="88" t="s">
        <v>16</v>
      </c>
      <c r="G13" s="88" t="s">
        <v>16</v>
      </c>
      <c r="H13" s="88"/>
      <c r="I13" s="550"/>
      <c r="J13" s="88"/>
      <c r="K13" s="550"/>
      <c r="L13" s="2752"/>
      <c r="M13" s="2753"/>
      <c r="N13" s="878"/>
      <c r="O13" s="878"/>
      <c r="P13" s="1712"/>
      <c r="Q13" s="1712"/>
      <c r="R13" s="1712"/>
      <c r="S13" s="1712"/>
      <c r="T13" s="1712"/>
      <c r="U13" s="1712"/>
      <c r="V13" s="878"/>
      <c r="W13" s="878"/>
      <c r="X13" s="2790"/>
      <c r="Y13" s="2791"/>
      <c r="Z13" s="1712"/>
      <c r="AA13" s="2802"/>
      <c r="AB13" s="681"/>
      <c r="AC13" s="702"/>
      <c r="AD13" s="182"/>
      <c r="AE13" s="182"/>
      <c r="AF13" s="182"/>
      <c r="AG13" s="182"/>
      <c r="AH13" s="89"/>
      <c r="AI13" s="183"/>
      <c r="AJ13" s="82"/>
      <c r="AK13" s="82"/>
      <c r="AL13" s="581"/>
      <c r="AM13" s="551"/>
      <c r="AN13" s="551"/>
      <c r="AO13" s="551"/>
      <c r="AP13" s="551"/>
      <c r="AQ13" s="552"/>
      <c r="AR13" s="553"/>
    </row>
    <row r="14" spans="1:56" s="625" customFormat="1" ht="15" customHeight="1" thickBot="1">
      <c r="A14" s="618"/>
      <c r="B14" s="629" t="s">
        <v>449</v>
      </c>
      <c r="C14" s="620" t="s">
        <v>123</v>
      </c>
      <c r="D14" s="621" t="s">
        <v>121</v>
      </c>
      <c r="E14" s="622" t="s">
        <v>26</v>
      </c>
      <c r="F14" s="623" t="s">
        <v>30</v>
      </c>
      <c r="G14" s="1066" t="s">
        <v>20</v>
      </c>
      <c r="H14" s="1066">
        <v>4.8147402597402598E-2</v>
      </c>
      <c r="I14" s="1046">
        <v>4.7428571428571431E-2</v>
      </c>
      <c r="J14" s="1795">
        <v>4.4769047619047618E-2</v>
      </c>
      <c r="K14" s="2739">
        <v>3.6537020876513129E-2</v>
      </c>
      <c r="L14" s="2758">
        <v>3.4285714285714287E-2</v>
      </c>
      <c r="M14" s="2759">
        <f>IF( ISBLANK('CWAR 16'!O13)," ",'CWAR 16'!O13)</f>
        <v>4.5127848252573606E-2</v>
      </c>
      <c r="N14" s="1112">
        <f>IF( ISBLANK('Abidjan 16'!N13)," ",'Abidjan 16'!N13)</f>
        <v>5.5E-2</v>
      </c>
      <c r="O14" s="624">
        <f>IF( ISBLANK('Abidjan 16'!O13)," ",'Abidjan 16'!O13)</f>
        <v>5.6576645697088528E-2</v>
      </c>
      <c r="P14" s="2781">
        <f>IF( ISBLANK('Agbara 16'!O13)," ",'Agbara 16'!O13)</f>
        <v>0.04</v>
      </c>
      <c r="Q14" s="624">
        <f>IF( ISBLANK('Agbara 16'!P13)," ",'Agbara 16'!P13)</f>
        <v>3.5999999999999997E-2</v>
      </c>
      <c r="R14" s="1112">
        <f>IF( ISBLANK('Dakar 16'!O13)," ",'Dakar 16'!O13)</f>
        <v>0.05</v>
      </c>
      <c r="S14" s="624">
        <f>IF( ISBLANK('Dakar 16'!P13)," ",'Dakar 16'!P13)</f>
        <v>2.6441666666666665E-2</v>
      </c>
      <c r="T14" s="1112">
        <f>IF( ISBLANK('Douala 16'!O13)," ",'Douala 16'!O13)</f>
        <v>2.92E-2</v>
      </c>
      <c r="U14" s="624">
        <f>IF( ISBLANK('Douala 16'!P13)," ",'Douala 16'!P13)</f>
        <v>2.7414285714285717E-2</v>
      </c>
      <c r="V14" s="1112">
        <f>IF( ISBLANK('Flowergate 16'!O13)," ",'Flowergate 16'!O13)</f>
        <v>0.01</v>
      </c>
      <c r="W14" s="624">
        <f>IF( ISBLANK('Flowergate 16'!P13)," ",'Flowergate 16'!P13)</f>
        <v>4.5462339689974339E-2</v>
      </c>
      <c r="X14" s="2792">
        <f>IF( ISBLANK('Tema 16'!O13)," ",'Tema 16'!O13)</f>
        <v>5.5E-2</v>
      </c>
      <c r="Y14" s="2759">
        <f>IF( ISBLANK('Tema 16'!P13)," ",'Tema 16'!P13)</f>
        <v>0.06</v>
      </c>
      <c r="Z14" s="1112">
        <f>IF( ISBLANK('Yopougon 16'!O13)," ",'Yopougon 16'!O13)</f>
        <v>0.06</v>
      </c>
      <c r="AA14" s="624">
        <f>IF( ISBLANK('Yopougon 16'!P13)," ",'Yopougon 16'!P13)</f>
        <v>6.4000000000000001E-2</v>
      </c>
      <c r="AB14" s="681"/>
      <c r="AC14" s="703" t="e">
        <f>IF(ISBLANK(#REF!),IF(ISBLANK(#REF!),IF(ISBLANK(#REF!),IF(ISBLANK(#REF!),IF(ISBLANK(#REF!),IF(ISBLANK(#REF!),IF(ISBLANK(#REF!),IF(ISBLANK(#REF!),IF(ISBLANK(#REF!),IF(ISBLANK(#REF!),IF(ISBLANK(#REF!),IF(ISBLANK(#REF!),#REF!,#REF!),#REF!),#REF!),#REF!),#REF!),#REF!),#REF!),#REF!),#REF!),#REF!),#REF!),#REF!)</f>
        <v>#REF!</v>
      </c>
      <c r="AD14" s="388" t="e">
        <f>IF(ISBLANK(#REF!),IF(ISBLANK(#REF!),IF(ISBLANK(#REF!),IF(ISBLANK(#REF!),IF(ISBLANK(#REF!),IF(ISBLANK(#REF!),IF(ISBLANK(#REF!),IF(ISBLANK(#REF!),IF(ISBLANK(#REF!),IF(ISBLANK(#REF!),IF(ISBLANK(#REF!),IF(ISBLANK(#REF!),#REF!,#REF!),#REF!),#REF!),#REF!),#REF!),#REF!),#REF!),#REF!),#REF!),#REF!),#REF!),#REF!)</f>
        <v>#REF!</v>
      </c>
      <c r="AE14" s="388" t="e">
        <f>IF(ISBLANK(#REF!),IF(ISBLANK(#REF!),IF(ISBLANK(#REF!),IF(ISBLANK(#REF!),IF(ISBLANK(#REF!),IF(ISBLANK(#REF!),IF(ISBLANK(#REF!),IF(ISBLANK(#REF!),IF(ISBLANK(#REF!),IF(ISBLANK(#REF!),IF(ISBLANK(#REF!),IF(ISBLANK(#REF!),#REF!,#REF!),#REF!),#REF!),#REF!),#REF!),#REF!),#REF!),#REF!),#REF!),#REF!),#REF!),#REF!)</f>
        <v>#REF!</v>
      </c>
      <c r="AF14" s="388" t="e">
        <f>IF(ISBLANK(#REF!),IF(ISBLANK(#REF!),IF(ISBLANK(#REF!),IF(ISBLANK(#REF!),IF(ISBLANK(#REF!),IF(ISBLANK(#REF!),IF(ISBLANK(#REF!),IF(ISBLANK(#REF!),IF(ISBLANK(#REF!),IF(ISBLANK(#REF!),IF(ISBLANK(#REF!),IF(ISBLANK(#REF!),#REF!,#REF!),#REF!),#REF!),#REF!),#REF!),#REF!),#REF!),#REF!),#REF!),#REF!),#REF!),#REF!)</f>
        <v>#REF!</v>
      </c>
      <c r="AG14" s="388" t="e">
        <f>IF(ISBLANK(#REF!),IF(ISBLANK(#REF!),IF(ISBLANK(#REF!),IF(ISBLANK(#REF!),IF(ISBLANK(#REF!),IF(ISBLANK(#REF!),IF(ISBLANK(#REF!),IF(ISBLANK(#REF!),IF(ISBLANK(#REF!),IF(ISBLANK(#REF!),IF(ISBLANK(#REF!),IF(ISBLANK(#REF!),#REF!,#REF!),#REF!),#REF!),#REF!),#REF!),#REF!),#REF!),#REF!),#REF!),#REF!),#REF!),#REF!)</f>
        <v>#REF!</v>
      </c>
      <c r="AH14" s="602" t="e">
        <f>IF(ISBLANK(#REF!),IF(ISBLANK(#REF!),IF(ISBLANK(#REF!),IF(ISBLANK(#REF!),IF(ISBLANK(#REF!),IF(ISBLANK(#REF!),IF(ISBLANK(#REF!),IF(ISBLANK(#REF!),IF(ISBLANK(#REF!),IF(ISBLANK(#REF!),IF(ISBLANK(#REF!),IF(ISBLANK(#REF!),#REF!,#REF!),#REF!),#REF!),#REF!),#REF!),#REF!),#REF!),#REF!),#REF!),#REF!),#REF!),#REF!)</f>
        <v>#REF!</v>
      </c>
      <c r="AI14" s="624" t="e">
        <f>IF(ISBLANK(#REF!),IF(ISBLANK(#REF!),IF(ISBLANK(#REF!),IF(ISBLANK(#REF!),IF(ISBLANK(#REF!),IF(ISBLANK(#REF!),IF(ISBLANK(#REF!),IF(ISBLANK(#REF!),IF(ISBLANK(#REF!),IF(ISBLANK(#REF!),IF(ISBLANK(#REF!),IF(ISBLANK(#REF!),#REF!,#REF!),#REF!),#REF!),#REF!),#REF!),#REF!),#REF!),#REF!),#REF!),#REF!),#REF!),#REF!)</f>
        <v>#REF!</v>
      </c>
      <c r="AJ14" s="82"/>
      <c r="AK14" s="82"/>
      <c r="AL14" s="626">
        <v>5.0700000000000002E-2</v>
      </c>
      <c r="AM14" s="469">
        <v>0.03</v>
      </c>
      <c r="AN14" s="469">
        <v>5.3125000000000006E-2</v>
      </c>
      <c r="AO14" s="469">
        <v>1.1616666666666666E-2</v>
      </c>
      <c r="AP14" s="469">
        <v>8.9416666666666689E-3</v>
      </c>
      <c r="AQ14" s="627">
        <v>8.3900000000000002E-2</v>
      </c>
      <c r="AR14" s="628">
        <v>7.51E-2</v>
      </c>
      <c r="AS14" s="618"/>
      <c r="AT14" s="618"/>
      <c r="AU14" s="618"/>
      <c r="AV14" s="618"/>
      <c r="AW14" s="618"/>
      <c r="AX14" s="618"/>
      <c r="AY14" s="618"/>
      <c r="AZ14" s="618"/>
      <c r="BA14" s="618"/>
      <c r="BB14" s="618"/>
      <c r="BC14" s="618"/>
      <c r="BD14" s="618"/>
    </row>
    <row r="15" spans="1:56" s="625" customFormat="1" ht="15" customHeight="1">
      <c r="A15" s="618"/>
      <c r="B15" s="629" t="s">
        <v>450</v>
      </c>
      <c r="C15" s="620" t="s">
        <v>123</v>
      </c>
      <c r="D15" s="621" t="s">
        <v>121</v>
      </c>
      <c r="E15" s="622" t="s">
        <v>26</v>
      </c>
      <c r="F15" s="623" t="s">
        <v>30</v>
      </c>
      <c r="G15" s="1066" t="s">
        <v>20</v>
      </c>
      <c r="H15" s="1066"/>
      <c r="I15" s="1046"/>
      <c r="J15" s="1795"/>
      <c r="K15" s="2739"/>
      <c r="L15" s="2760">
        <f>IF( ISBLANK('CWAR 16'!N14)," ",'CWAR 16'!N14)</f>
        <v>1.8115238095238097E-2</v>
      </c>
      <c r="M15" s="2761">
        <f>IF( ISBLANK('CWAR 16'!O14)," ",'CWAR 16'!O14)</f>
        <v>1.200650944384846E-2</v>
      </c>
      <c r="N15" s="1113">
        <f>IF( ISBLANK('Abidjan 16'!N14)," ",'Abidjan 16'!N14)</f>
        <v>1.15E-2</v>
      </c>
      <c r="O15" s="628">
        <f>IF( ISBLANK('Abidjan 16'!O14)," ",'Abidjan 16'!O14)</f>
        <v>2.8896025739850615E-3</v>
      </c>
      <c r="P15" s="2782">
        <f>IF( ISBLANK('Agbara 16'!O14)," ",'Agbara 16'!O14)</f>
        <v>0.04</v>
      </c>
      <c r="Q15" s="628">
        <f>IF( ISBLANK('Agbara 16'!P14)," ",'Agbara 16'!P14)</f>
        <v>0</v>
      </c>
      <c r="R15" s="1113">
        <f>IF( ISBLANK('Dakar 16'!O14)," ",'Dakar 16'!O14)</f>
        <v>5.0000000000000001E-3</v>
      </c>
      <c r="S15" s="628">
        <f>IF( ISBLANK('Dakar 16'!P14)," ",'Dakar 16'!P14)</f>
        <v>1.2874999999999998E-2</v>
      </c>
      <c r="T15" s="1113">
        <f>IF( ISBLANK('Douala 16'!O14)," ",'Douala 16'!O14)</f>
        <v>0.01</v>
      </c>
      <c r="U15" s="628">
        <f>IF( ISBLANK('Douala 16'!P14)," ",'Douala 16'!P14)</f>
        <v>5.8857142857142858E-3</v>
      </c>
      <c r="V15" s="1113">
        <f>IF( ISBLANK('Flowergate 16'!O14)," ",'Flowergate 16'!O14)</f>
        <v>6.0000000000000001E-3</v>
      </c>
      <c r="W15" s="628">
        <f>IF( ISBLANK('Flowergate 16'!P14)," ",'Flowergate 16'!P14)</f>
        <v>1.6395249247239879E-2</v>
      </c>
      <c r="X15" s="2793">
        <f>IF( ISBLANK('Tema 16'!O14)," ",'Tema 16'!O14)</f>
        <v>3.3799999999999997E-2</v>
      </c>
      <c r="Y15" s="2761">
        <f>IF( ISBLANK('Tema 16'!P14)," ",'Tema 16'!P14)</f>
        <v>3.2000000000000001E-2</v>
      </c>
      <c r="Z15" s="1113">
        <f>IF( ISBLANK('Yopougon 16'!O14)," ",'Yopougon 16'!O14)</f>
        <v>2.0506666666666666E-2</v>
      </c>
      <c r="AA15" s="628">
        <f>IF( ISBLANK('Yopougon 16'!P14)," ",'Yopougon 16'!P14)</f>
        <v>1.4E-2</v>
      </c>
      <c r="AB15" s="681"/>
      <c r="AC15" s="2175"/>
      <c r="AD15" s="802"/>
      <c r="AE15" s="802"/>
      <c r="AF15" s="802"/>
      <c r="AG15" s="802"/>
      <c r="AH15" s="602"/>
      <c r="AI15" s="2174"/>
      <c r="AJ15" s="82"/>
      <c r="AK15" s="82"/>
      <c r="AL15" s="626"/>
      <c r="AM15" s="469"/>
      <c r="AN15" s="469"/>
      <c r="AO15" s="469"/>
      <c r="AP15" s="469"/>
      <c r="AQ15" s="627"/>
      <c r="AR15" s="628"/>
      <c r="AS15" s="618"/>
      <c r="AT15" s="618"/>
      <c r="AU15" s="618"/>
      <c r="AV15" s="618"/>
      <c r="AW15" s="618"/>
      <c r="AX15" s="618"/>
      <c r="AY15" s="618"/>
      <c r="AZ15" s="618"/>
      <c r="BA15" s="618"/>
      <c r="BB15" s="618"/>
      <c r="BC15" s="618"/>
      <c r="BD15" s="618"/>
    </row>
    <row r="16" spans="1:56" s="625" customFormat="1" ht="15">
      <c r="A16" s="618"/>
      <c r="B16" s="629" t="s">
        <v>52</v>
      </c>
      <c r="C16" s="630" t="s">
        <v>123</v>
      </c>
      <c r="D16" s="631" t="s">
        <v>121</v>
      </c>
      <c r="E16" s="632" t="s">
        <v>26</v>
      </c>
      <c r="F16" s="633" t="s">
        <v>30</v>
      </c>
      <c r="G16" s="1067" t="s">
        <v>20</v>
      </c>
      <c r="H16" s="1067">
        <v>1.8107142857142853E-2</v>
      </c>
      <c r="I16" s="1046">
        <v>1.4E-2</v>
      </c>
      <c r="J16" s="1796">
        <v>1.1845E-2</v>
      </c>
      <c r="K16" s="2740">
        <v>1.156755387712757E-2</v>
      </c>
      <c r="L16" s="2760">
        <v>1.2E-2</v>
      </c>
      <c r="M16" s="2762">
        <f>IF( ISBLANK('CWAR 16'!O15)," ",'CWAR 16'!O15)</f>
        <v>1.2360709385293284E-2</v>
      </c>
      <c r="N16" s="1113">
        <f>IF( ISBLANK('Abidjan 16'!N15)," ",'Abidjan 16'!N15)</f>
        <v>2.5000000000000001E-2</v>
      </c>
      <c r="O16" s="628">
        <f>IF( ISBLANK('Abidjan 16'!O15)," ",'Abidjan 16'!O15)</f>
        <v>2.2016735519736173E-2</v>
      </c>
      <c r="P16" s="2782">
        <f>IF( ISBLANK('Agbara 16'!O15)," ",'Agbara 16'!O15)</f>
        <v>5.4000000000000003E-3</v>
      </c>
      <c r="Q16" s="628">
        <f>IF( ISBLANK('Agbara 16'!P15)," ",'Agbara 16'!P15)</f>
        <v>8.3999999999999995E-3</v>
      </c>
      <c r="R16" s="1113">
        <f>IF( ISBLANK('Dakar 16'!O15)," ",'Dakar 16'!O15)</f>
        <v>1.4999999999999999E-2</v>
      </c>
      <c r="S16" s="628">
        <f>IF( ISBLANK('Dakar 16'!P15)," ",'Dakar 16'!P15)</f>
        <v>2.6185714285714284E-2</v>
      </c>
      <c r="T16" s="1113">
        <f>IF( ISBLANK('Douala 16'!O15)," ",'Douala 16'!O15)</f>
        <v>5.0000000000000001E-3</v>
      </c>
      <c r="U16" s="628">
        <f>IF( ISBLANK('Douala 16'!P15)," ",'Douala 16'!P15)</f>
        <v>3.2285714285714287E-3</v>
      </c>
      <c r="V16" s="1113">
        <f>IF( ISBLANK('Flowergate 16'!O15)," ",'Flowergate 16'!O15)</f>
        <v>5.0000000000000001E-3</v>
      </c>
      <c r="W16" s="628">
        <f>IF( ISBLANK('Flowergate 16'!P15)," ",'Flowergate 16'!P15)</f>
        <v>6.0272777963644468E-3</v>
      </c>
      <c r="X16" s="2793">
        <f>IF( ISBLANK('Tema 16'!O15)," ",'Tema 16'!O15)</f>
        <v>1.2999999999999999E-2</v>
      </c>
      <c r="Y16" s="2761">
        <f>IF( ISBLANK('Tema 16'!P15)," ",'Tema 16'!P15)</f>
        <v>1.7999999999999999E-2</v>
      </c>
      <c r="Z16" s="1113">
        <f>IF( ISBLANK('Yopougon 16'!O15)," ",'Yopougon 16'!O15)</f>
        <v>2E-3</v>
      </c>
      <c r="AA16" s="628">
        <f>IF( ISBLANK('Yopougon 16'!P15)," ",'Yopougon 16'!P15)</f>
        <v>2.6666666666666666E-3</v>
      </c>
      <c r="AB16" s="681"/>
      <c r="AC16" s="626" t="e">
        <f>IF(ISBLANK(#REF!),IF(ISBLANK(#REF!),IF(ISBLANK(#REF!),IF(ISBLANK(#REF!),IF(ISBLANK(#REF!),IF(ISBLANK(#REF!),IF(ISBLANK(#REF!),IF(ISBLANK(#REF!),IF(ISBLANK(#REF!),IF(ISBLANK(#REF!),IF(ISBLANK(#REF!),IF(ISBLANK(#REF!),#REF!,#REF!),#REF!),#REF!),#REF!),#REF!),#REF!),#REF!),#REF!),#REF!),#REF!),#REF!),#REF!)</f>
        <v>#REF!</v>
      </c>
      <c r="AD16" s="469" t="e">
        <f>IF(ISBLANK(#REF!),IF(ISBLANK(#REF!),IF(ISBLANK(#REF!),IF(ISBLANK(#REF!),IF(ISBLANK(#REF!),IF(ISBLANK(#REF!),IF(ISBLANK(#REF!),IF(ISBLANK(#REF!),IF(ISBLANK(#REF!),IF(ISBLANK(#REF!),IF(ISBLANK(#REF!),IF(ISBLANK(#REF!),#REF!,#REF!),#REF!),#REF!),#REF!),#REF!),#REF!),#REF!),#REF!),#REF!),#REF!),#REF!),#REF!)</f>
        <v>#REF!</v>
      </c>
      <c r="AE16" s="469" t="e">
        <f>IF(ISBLANK(#REF!),IF(ISBLANK(#REF!),IF(ISBLANK(#REF!),IF(ISBLANK(#REF!),IF(ISBLANK(#REF!),IF(ISBLANK(#REF!),IF(ISBLANK(#REF!),IF(ISBLANK(#REF!),IF(ISBLANK(#REF!),IF(ISBLANK(#REF!),IF(ISBLANK(#REF!),IF(ISBLANK(#REF!),#REF!,#REF!),#REF!),#REF!),#REF!),#REF!),#REF!),#REF!),#REF!),#REF!),#REF!),#REF!),#REF!)</f>
        <v>#REF!</v>
      </c>
      <c r="AF16" s="469" t="e">
        <f>IF(ISBLANK(#REF!),IF(ISBLANK(#REF!),IF(ISBLANK(#REF!),IF(ISBLANK(#REF!),IF(ISBLANK(#REF!),IF(ISBLANK(#REF!),IF(ISBLANK(#REF!),IF(ISBLANK(#REF!),IF(ISBLANK(#REF!),IF(ISBLANK(#REF!),IF(ISBLANK(#REF!),IF(ISBLANK(#REF!),#REF!,#REF!),#REF!),#REF!),#REF!),#REF!),#REF!),#REF!),#REF!),#REF!),#REF!),#REF!),#REF!)</f>
        <v>#REF!</v>
      </c>
      <c r="AG16" s="469" t="e">
        <f>IF(ISBLANK(#REF!),IF(ISBLANK(#REF!),IF(ISBLANK(#REF!),IF(ISBLANK(#REF!),IF(ISBLANK(#REF!),IF(ISBLANK(#REF!),IF(ISBLANK(#REF!),IF(ISBLANK(#REF!),IF(ISBLANK(#REF!),IF(ISBLANK(#REF!),IF(ISBLANK(#REF!),IF(ISBLANK(#REF!),#REF!,#REF!),#REF!),#REF!),#REF!),#REF!),#REF!),#REF!),#REF!),#REF!),#REF!),#REF!),#REF!)</f>
        <v>#REF!</v>
      </c>
      <c r="AH16" s="602" t="e">
        <f>IF(ISBLANK(#REF!),IF(ISBLANK(#REF!),IF(ISBLANK(#REF!),IF(ISBLANK(#REF!),IF(ISBLANK(#REF!),IF(ISBLANK(#REF!),IF(ISBLANK(#REF!),IF(ISBLANK(#REF!),IF(ISBLANK(#REF!),IF(ISBLANK(#REF!),IF(ISBLANK(#REF!),IF(ISBLANK(#REF!),#REF!,#REF!),#REF!),#REF!),#REF!),#REF!),#REF!),#REF!),#REF!),#REF!),#REF!),#REF!),#REF!)</f>
        <v>#REF!</v>
      </c>
      <c r="AI16" s="628" t="e">
        <f>IF(ISBLANK(#REF!),IF(ISBLANK(#REF!),IF(ISBLANK(#REF!),IF(ISBLANK(#REF!),IF(ISBLANK(#REF!),IF(ISBLANK(#REF!),IF(ISBLANK(#REF!),IF(ISBLANK(#REF!),IF(ISBLANK(#REF!),IF(ISBLANK(#REF!),IF(ISBLANK(#REF!),IF(ISBLANK(#REF!),#REF!,#REF!),#REF!),#REF!),#REF!),#REF!),#REF!),#REF!),#REF!),#REF!),#REF!),#REF!),#REF!)</f>
        <v>#REF!</v>
      </c>
      <c r="AJ16" s="82"/>
      <c r="AK16" s="82"/>
      <c r="AL16" s="626">
        <v>1.9800000000000002E-2</v>
      </c>
      <c r="AM16" s="469">
        <v>4.5999999999999999E-3</v>
      </c>
      <c r="AN16" s="469">
        <v>2.7841666666666667E-2</v>
      </c>
      <c r="AO16" s="469">
        <v>1.0699999999999999E-2</v>
      </c>
      <c r="AP16" s="469">
        <v>4.2833333333333334E-3</v>
      </c>
      <c r="AQ16" s="627">
        <v>1.3390000000000001E-2</v>
      </c>
      <c r="AR16" s="628">
        <v>2.3E-3</v>
      </c>
      <c r="AS16" s="618"/>
      <c r="AT16" s="618"/>
      <c r="AU16" s="618"/>
      <c r="AV16" s="618"/>
      <c r="AW16" s="618"/>
      <c r="AX16" s="618"/>
      <c r="AY16" s="618"/>
      <c r="AZ16" s="618"/>
      <c r="BA16" s="618"/>
      <c r="BB16" s="618"/>
      <c r="BC16" s="618"/>
      <c r="BD16" s="618"/>
    </row>
    <row r="17" spans="1:56" s="625" customFormat="1" ht="15.6" thickBot="1">
      <c r="A17" s="618"/>
      <c r="B17" s="629" t="s">
        <v>31</v>
      </c>
      <c r="C17" s="630" t="s">
        <v>123</v>
      </c>
      <c r="D17" s="631" t="s">
        <v>120</v>
      </c>
      <c r="E17" s="632" t="s">
        <v>26</v>
      </c>
      <c r="F17" s="633" t="s">
        <v>30</v>
      </c>
      <c r="G17" s="1067" t="s">
        <v>20</v>
      </c>
      <c r="H17" s="1067">
        <v>0.27395846974568833</v>
      </c>
      <c r="I17" s="1047">
        <v>0.21</v>
      </c>
      <c r="J17" s="1796">
        <v>0.26262133742640931</v>
      </c>
      <c r="K17" s="2740">
        <v>0.2524230804683073</v>
      </c>
      <c r="L17" s="2763">
        <v>0.25</v>
      </c>
      <c r="M17" s="2764">
        <f>IF( ISBLANK('CWAR 16'!O16)," ",'CWAR 16'!O16)</f>
        <v>0.23725038849826471</v>
      </c>
      <c r="N17" s="2123">
        <f>IF( ISBLANK('Abidjan 16'!N16)," ",'Abidjan 16'!N16)</f>
        <v>0.2</v>
      </c>
      <c r="O17" s="2779">
        <f>IF( ISBLANK('Abidjan 16'!O16)," ",'Abidjan 16'!O16)</f>
        <v>0.18974285714285713</v>
      </c>
      <c r="P17" s="2783">
        <f>IF( ISBLANK('Agbara 16'!O16)," ",'Agbara 16'!O16)</f>
        <v>0.22</v>
      </c>
      <c r="Q17" s="2779">
        <f>IF( ISBLANK('Agbara 16'!P16)," ",'Agbara 16'!P16)</f>
        <v>0.189</v>
      </c>
      <c r="R17" s="1713">
        <f>IF( ISBLANK('Dakar 16'!O16)," ",'Dakar 16'!O16)</f>
        <v>0.2</v>
      </c>
      <c r="S17" s="2779">
        <f>IF( ISBLANK('Dakar 16'!P16)," ",'Dakar 16'!P16)</f>
        <v>0.24858129091642447</v>
      </c>
      <c r="T17" s="1713">
        <f>IF( ISBLANK('Douala 16'!O16)," ",'Douala 16'!O16)</f>
        <v>0.33</v>
      </c>
      <c r="U17" s="2779">
        <f>IF( ISBLANK('Douala 16'!P16)," ",'Douala 16'!P16)</f>
        <v>0.24942857142857139</v>
      </c>
      <c r="V17" s="2123">
        <f>IF( ISBLANK('Flowergate 16'!O16)," ",'Flowergate 16'!O16)</f>
        <v>0.23</v>
      </c>
      <c r="W17" s="2779">
        <f>IF( ISBLANK('Flowergate 16'!P16)," ",'Flowergate 16'!P16)</f>
        <v>0.33500000000000002</v>
      </c>
      <c r="X17" s="2794">
        <f>IF( ISBLANK('Tema 16'!O16)," ",'Tema 16'!O16)</f>
        <v>0.22</v>
      </c>
      <c r="Y17" s="2795">
        <f>IF( ISBLANK('Tema 16'!P16)," ",'Tema 16'!P16)</f>
        <v>0.189</v>
      </c>
      <c r="Z17" s="2123">
        <f>IF( ISBLANK('Yopougon 16'!O16)," ",'Yopougon 16'!O16)</f>
        <v>0.25</v>
      </c>
      <c r="AA17" s="2779">
        <f>IF( ISBLANK('Yopougon 16'!P16)," ",'Yopougon 16'!P16)</f>
        <v>0.26</v>
      </c>
      <c r="AB17" s="681"/>
      <c r="AC17" s="626" t="e">
        <f>IF(ISBLANK(#REF!),IF(ISBLANK(#REF!),IF(ISBLANK(#REF!),IF(ISBLANK(#REF!),IF(ISBLANK(#REF!),IF(ISBLANK(#REF!),IF(ISBLANK(#REF!),IF(ISBLANK(#REF!),IF(ISBLANK(#REF!),IF(ISBLANK(#REF!),IF(ISBLANK(#REF!),IF(ISBLANK(#REF!),#REF!,#REF!),#REF!),#REF!),#REF!),#REF!),#REF!),#REF!),#REF!),#REF!),#REF!),#REF!),#REF!)</f>
        <v>#REF!</v>
      </c>
      <c r="AD17" s="469" t="e">
        <f>IF(ISBLANK(#REF!),IF(ISBLANK(#REF!),IF(ISBLANK(#REF!),IF(ISBLANK(#REF!),IF(ISBLANK(#REF!),IF(ISBLANK(#REF!),IF(ISBLANK(#REF!),IF(ISBLANK(#REF!),IF(ISBLANK(#REF!),IF(ISBLANK(#REF!),IF(ISBLANK(#REF!),IF(ISBLANK(#REF!),#REF!,#REF!),#REF!),#REF!),#REF!),#REF!),#REF!),#REF!),#REF!),#REF!),#REF!),#REF!),#REF!)</f>
        <v>#REF!</v>
      </c>
      <c r="AE17" s="469" t="e">
        <f>IF(ISBLANK(#REF!),IF(ISBLANK(#REF!),IF(ISBLANK(#REF!),IF(ISBLANK(#REF!),IF(ISBLANK(#REF!),IF(ISBLANK(#REF!),IF(ISBLANK(#REF!),IF(ISBLANK(#REF!),IF(ISBLANK(#REF!),IF(ISBLANK(#REF!),IF(ISBLANK(#REF!),IF(ISBLANK(#REF!),#REF!,#REF!),#REF!),#REF!),#REF!),#REF!),#REF!),#REF!),#REF!),#REF!),#REF!),#REF!),#REF!)</f>
        <v>#REF!</v>
      </c>
      <c r="AF17" s="469" t="e">
        <f>IF(ISBLANK(#REF!),IF(ISBLANK(#REF!),IF(ISBLANK(#REF!),IF(ISBLANK(#REF!),IF(ISBLANK(#REF!),IF(ISBLANK(#REF!),IF(ISBLANK(#REF!),IF(ISBLANK(#REF!),IF(ISBLANK(#REF!),IF(ISBLANK(#REF!),IF(ISBLANK(#REF!),IF(ISBLANK(#REF!),#REF!,#REF!),#REF!),#REF!),#REF!),#REF!),#REF!),#REF!),#REF!),#REF!),#REF!),#REF!),#REF!)</f>
        <v>#REF!</v>
      </c>
      <c r="AG17" s="469" t="e">
        <f>IF(ISBLANK(#REF!),IF(ISBLANK(#REF!),IF(ISBLANK(#REF!),IF(ISBLANK(#REF!),IF(ISBLANK(#REF!),IF(ISBLANK(#REF!),IF(ISBLANK(#REF!),IF(ISBLANK(#REF!),IF(ISBLANK(#REF!),IF(ISBLANK(#REF!),IF(ISBLANK(#REF!),IF(ISBLANK(#REF!),#REF!,#REF!),#REF!),#REF!),#REF!),#REF!),#REF!),#REF!),#REF!),#REF!),#REF!),#REF!),#REF!)</f>
        <v>#REF!</v>
      </c>
      <c r="AH17" s="602" t="e">
        <f>IF(ISBLANK(#REF!),IF(ISBLANK(#REF!),IF(ISBLANK(#REF!),IF(ISBLANK(#REF!),IF(ISBLANK(#REF!),IF(ISBLANK(#REF!),IF(ISBLANK(#REF!),IF(ISBLANK(#REF!),IF(ISBLANK(#REF!),IF(ISBLANK(#REF!),IF(ISBLANK(#REF!),IF(ISBLANK(#REF!),#REF!,#REF!),#REF!),#REF!),#REF!),#REF!),#REF!),#REF!),#REF!),#REF!),#REF!),#REF!),#REF!)</f>
        <v>#REF!</v>
      </c>
      <c r="AI17" s="628" t="e">
        <f>IF(ISBLANK(#REF!),IF(ISBLANK(#REF!),IF(ISBLANK(#REF!),IF(ISBLANK(#REF!),IF(ISBLANK(#REF!),IF(ISBLANK(#REF!),IF(ISBLANK(#REF!),IF(ISBLANK(#REF!),IF(ISBLANK(#REF!),IF(ISBLANK(#REF!),IF(ISBLANK(#REF!),IF(ISBLANK(#REF!),#REF!,#REF!),#REF!),#REF!),#REF!),#REF!),#REF!),#REF!),#REF!),#REF!),#REF!),#REF!),#REF!)</f>
        <v>#REF!</v>
      </c>
      <c r="AJ17" s="82"/>
      <c r="AK17" s="82"/>
      <c r="AL17" s="626">
        <v>0.27068219070133964</v>
      </c>
      <c r="AM17" s="469">
        <v>0.19800000000000001</v>
      </c>
      <c r="AN17" s="469">
        <v>0.16536717128352535</v>
      </c>
      <c r="AO17" s="469">
        <v>0.42566666666666664</v>
      </c>
      <c r="AP17" s="469">
        <v>0.24883333333333335</v>
      </c>
      <c r="AQ17" s="627">
        <v>0.2298</v>
      </c>
      <c r="AR17" s="628">
        <v>0.3</v>
      </c>
      <c r="AS17" s="618"/>
      <c r="AT17" s="618"/>
      <c r="AU17" s="618"/>
      <c r="AV17" s="618"/>
      <c r="AW17" s="618"/>
      <c r="AX17" s="618"/>
      <c r="AY17" s="618"/>
      <c r="AZ17" s="2240"/>
      <c r="BA17" s="618"/>
      <c r="BB17" s="618"/>
      <c r="BC17" s="618"/>
      <c r="BD17" s="618"/>
    </row>
    <row r="18" spans="1:56" s="398" customFormat="1" ht="15.6" hidden="1" thickBot="1">
      <c r="A18" s="397"/>
      <c r="B18" s="409" t="s">
        <v>71</v>
      </c>
      <c r="C18" s="410" t="s">
        <v>122</v>
      </c>
      <c r="D18" s="411" t="s">
        <v>120</v>
      </c>
      <c r="E18" s="412" t="s">
        <v>26</v>
      </c>
      <c r="F18" s="413" t="s">
        <v>30</v>
      </c>
      <c r="G18" s="1065" t="s">
        <v>27</v>
      </c>
      <c r="H18" s="1065"/>
      <c r="I18" s="1048">
        <v>0.49</v>
      </c>
      <c r="J18" s="1797">
        <v>0.38</v>
      </c>
      <c r="K18" s="1080"/>
      <c r="L18" s="2756"/>
      <c r="M18" s="693">
        <f>IF( ISBLANK('CWAR 16'!O17)," ",'CWAR 16'!O17)</f>
        <v>0.51</v>
      </c>
      <c r="N18" s="2778" t="str">
        <f>IF( ISBLANK('Abidjan 16'!N17)," ",'Abidjan 16'!N17)</f>
        <v xml:space="preserve"> </v>
      </c>
      <c r="O18" s="2049" t="str">
        <f>IF( ISBLANK('Abidjan 16'!O17)," ",'Abidjan 16'!O17)</f>
        <v xml:space="preserve"> </v>
      </c>
      <c r="P18" s="2780" t="str">
        <f>IF( ISBLANK('Agbara 16'!O17)," ",'Agbara 16'!O17)</f>
        <v xml:space="preserve"> </v>
      </c>
      <c r="Q18" s="2049" t="str">
        <f>IF( ISBLANK('Agbara 16'!O17)," ",'Agbara 16'!O17)</f>
        <v xml:space="preserve"> </v>
      </c>
      <c r="R18" s="2785">
        <f>IF( ISBLANK('Dakar 16'!O16)," ",'Dakar 16'!O16)</f>
        <v>0.2</v>
      </c>
      <c r="S18" s="2049">
        <f>IF( ISBLANK('Dakar 16'!P17)," ",'Dakar 16'!P17)</f>
        <v>0.77</v>
      </c>
      <c r="T18" s="2785">
        <f>IF( ISBLANK('Douala 16'!O17)," ",'Douala 16'!O17)</f>
        <v>0.7</v>
      </c>
      <c r="U18" s="2050">
        <f>IF( ISBLANK('Douala 16'!P17)," ",'Douala 16'!P17)</f>
        <v>0.76</v>
      </c>
      <c r="V18" s="2787" t="str">
        <f>IF( ISBLANK('Flowergate 16'!O17)," ",'Flowergate 16'!O17)</f>
        <v>N/A</v>
      </c>
      <c r="W18" s="2050" t="str">
        <f>IF( ISBLANK('Flowergate 16'!P17)," ",'Flowergate 16'!P17)</f>
        <v xml:space="preserve"> </v>
      </c>
      <c r="X18" s="1868" t="str">
        <f>IF( ISBLANK('Tema 16'!O17)," ",'Tema 16'!O17)</f>
        <v xml:space="preserve"> </v>
      </c>
      <c r="Y18" s="105">
        <f>IF( ISBLANK('Tema 16'!P17)," ",'Tema 16'!P17)</f>
        <v>0</v>
      </c>
      <c r="Z18" s="2803" t="str">
        <f>IF( ISBLANK('Yopougon 16'!O17)," ",'Yopougon 16'!O17)</f>
        <v>TBD</v>
      </c>
      <c r="AA18" s="2050" t="str">
        <f>IF( ISBLANK('Yopougon 16'!P17)," ",'Yopougon 16'!P17)</f>
        <v xml:space="preserve"> </v>
      </c>
      <c r="AB18" s="681"/>
      <c r="AC18" s="704" t="e">
        <f>IF(ISBLANK(#REF!),IF(ISBLANK(#REF!),IF(ISBLANK(#REF!),IF(ISBLANK(#REF!),IF(ISBLANK(#REF!),IF(ISBLANK(#REF!),IF(ISBLANK(#REF!),IF(ISBLANK(#REF!),IF(ISBLANK(#REF!),IF(ISBLANK(#REF!),IF(ISBLANK(#REF!),IF(ISBLANK(#REF!),#REF!,#REF!),#REF!),#REF!),#REF!),#REF!),#REF!),#REF!),#REF!),#REF!),#REF!),#REF!),#REF!)</f>
        <v>#REF!</v>
      </c>
      <c r="AD18" s="193" t="e">
        <f>IF(ISBLANK(#REF!),IF(ISBLANK(#REF!),IF(ISBLANK(#REF!),IF(ISBLANK(#REF!),IF(ISBLANK(#REF!),IF(ISBLANK(#REF!),IF(ISBLANK(#REF!),IF(ISBLANK(#REF!),IF(ISBLANK(#REF!),IF(ISBLANK(#REF!),IF(ISBLANK(#REF!),IF(ISBLANK(#REF!),#REF!,#REF!),#REF!),#REF!),#REF!),#REF!),#REF!),#REF!),#REF!),#REF!),#REF!),#REF!),#REF!)</f>
        <v>#REF!</v>
      </c>
      <c r="AE18" s="193" t="e">
        <f>IF(ISBLANK(#REF!),IF(ISBLANK(#REF!),IF(ISBLANK(#REF!),IF(ISBLANK(#REF!),IF(ISBLANK(#REF!),IF(ISBLANK(#REF!),IF(ISBLANK(#REF!),IF(ISBLANK(#REF!),IF(ISBLANK(#REF!),IF(ISBLANK(#REF!),IF(ISBLANK(#REF!),IF(ISBLANK(#REF!),#REF!,#REF!),#REF!),#REF!),#REF!),#REF!),#REF!),#REF!),#REF!),#REF!),#REF!),#REF!),#REF!)</f>
        <v>#REF!</v>
      </c>
      <c r="AF18" s="193" t="e">
        <f>IF(ISBLANK(#REF!),IF(ISBLANK(#REF!),IF(ISBLANK(#REF!),IF(ISBLANK(#REF!),IF(ISBLANK(#REF!),IF(ISBLANK(#REF!),IF(ISBLANK(#REF!),IF(ISBLANK(#REF!),IF(ISBLANK(#REF!),IF(ISBLANK(#REF!),IF(ISBLANK(#REF!),IF(ISBLANK(#REF!),#REF!,#REF!),#REF!),#REF!),#REF!),#REF!),#REF!),#REF!),#REF!),#REF!),#REF!),#REF!),#REF!)</f>
        <v>#REF!</v>
      </c>
      <c r="AG18" s="193" t="e">
        <f>IF(ISBLANK(#REF!),IF(ISBLANK(#REF!),IF(ISBLANK(#REF!),IF(ISBLANK(#REF!),IF(ISBLANK(#REF!),IF(ISBLANK(#REF!),IF(ISBLANK(#REF!),IF(ISBLANK(#REF!),IF(ISBLANK(#REF!),IF(ISBLANK(#REF!),IF(ISBLANK(#REF!),IF(ISBLANK(#REF!),#REF!,#REF!),#REF!),#REF!),#REF!),#REF!),#REF!),#REF!),#REF!),#REF!),#REF!),#REF!),#REF!)</f>
        <v>#REF!</v>
      </c>
      <c r="AH18" s="105" t="e">
        <f>IF(ISBLANK(#REF!),IF(ISBLANK(#REF!),IF(ISBLANK(#REF!),IF(ISBLANK(#REF!),IF(ISBLANK(#REF!),IF(ISBLANK(#REF!),IF(ISBLANK(#REF!),IF(ISBLANK(#REF!),IF(ISBLANK(#REF!),IF(ISBLANK(#REF!),IF(ISBLANK(#REF!),IF(ISBLANK(#REF!),#REF!,#REF!),#REF!),#REF!),#REF!),#REF!),#REF!),#REF!),#REF!),#REF!),#REF!),#REF!),#REF!)</f>
        <v>#REF!</v>
      </c>
      <c r="AI18" s="421" t="e">
        <f>IF(ISBLANK(#REF!),IF(ISBLANK(#REF!),IF(ISBLANK(#REF!),IF(ISBLANK(#REF!),IF(ISBLANK(#REF!),IF(ISBLANK(#REF!),IF(ISBLANK(#REF!),IF(ISBLANK(#REF!),IF(ISBLANK(#REF!),IF(ISBLANK(#REF!),IF(ISBLANK(#REF!),IF(ISBLANK(#REF!),#REF!,#REF!),#REF!),#REF!),#REF!),#REF!),#REF!),#REF!),#REF!),#REF!),#REF!),#REF!),#REF!)</f>
        <v>#REF!</v>
      </c>
      <c r="AJ18" s="82"/>
      <c r="AK18" s="82"/>
      <c r="AL18" s="496">
        <v>0.02</v>
      </c>
      <c r="AM18" s="461" t="s">
        <v>16</v>
      </c>
      <c r="AN18" s="461">
        <v>0.66</v>
      </c>
      <c r="AO18" s="461">
        <v>0.5</v>
      </c>
      <c r="AP18" s="461" t="s">
        <v>16</v>
      </c>
      <c r="AQ18" s="480" t="s">
        <v>49</v>
      </c>
      <c r="AR18" s="477" t="s">
        <v>16</v>
      </c>
      <c r="AS18" s="397"/>
      <c r="AT18" s="397"/>
      <c r="AU18" s="397"/>
      <c r="AV18" s="397"/>
      <c r="AW18" s="397"/>
      <c r="AX18" s="397"/>
      <c r="AY18" s="397"/>
      <c r="AZ18" s="397"/>
      <c r="BA18" s="397"/>
      <c r="BB18" s="397"/>
      <c r="BC18" s="397"/>
      <c r="BD18" s="397"/>
    </row>
    <row r="19" spans="1:56" ht="21.6" thickBot="1">
      <c r="B19" s="94" t="s">
        <v>32</v>
      </c>
      <c r="C19" s="121"/>
      <c r="D19" s="129"/>
      <c r="E19" s="95" t="s">
        <v>16</v>
      </c>
      <c r="F19" s="96" t="s">
        <v>16</v>
      </c>
      <c r="G19" s="96" t="s">
        <v>16</v>
      </c>
      <c r="H19" s="96"/>
      <c r="I19" s="96" t="s">
        <v>16</v>
      </c>
      <c r="J19" s="96"/>
      <c r="K19" s="96"/>
      <c r="L19" s="96"/>
      <c r="M19" s="96" t="s">
        <v>16</v>
      </c>
      <c r="N19" s="96" t="s">
        <v>16</v>
      </c>
      <c r="O19" s="96" t="s">
        <v>16</v>
      </c>
      <c r="P19" s="1682" t="s">
        <v>16</v>
      </c>
      <c r="Q19" s="1682" t="s">
        <v>16</v>
      </c>
      <c r="R19" s="1679" t="s">
        <v>16</v>
      </c>
      <c r="S19" s="1679" t="s">
        <v>16</v>
      </c>
      <c r="T19" s="1679" t="s">
        <v>16</v>
      </c>
      <c r="U19" s="1679" t="s">
        <v>16</v>
      </c>
      <c r="V19" s="96" t="s">
        <v>16</v>
      </c>
      <c r="W19" s="96"/>
      <c r="X19" s="96"/>
      <c r="Y19" s="96"/>
      <c r="Z19" s="96"/>
      <c r="AA19" s="706"/>
      <c r="AB19" s="681"/>
      <c r="AC19" s="705"/>
      <c r="AD19" s="96"/>
      <c r="AE19" s="96"/>
      <c r="AF19" s="96"/>
      <c r="AG19" s="96"/>
      <c r="AH19" s="96"/>
      <c r="AI19" s="706"/>
      <c r="AJ19" s="82"/>
      <c r="AK19" s="82"/>
      <c r="AL19" s="582" t="s">
        <v>16</v>
      </c>
      <c r="AM19" s="547" t="s">
        <v>16</v>
      </c>
      <c r="AN19" s="547" t="s">
        <v>16</v>
      </c>
      <c r="AO19" s="547" t="s">
        <v>16</v>
      </c>
      <c r="AP19" s="547"/>
      <c r="AQ19" s="548"/>
      <c r="AR19" s="549"/>
    </row>
    <row r="20" spans="1:56" s="523" customFormat="1" ht="15">
      <c r="A20" s="1194"/>
      <c r="B20" s="516" t="s">
        <v>253</v>
      </c>
      <c r="C20" s="517" t="s">
        <v>122</v>
      </c>
      <c r="D20" s="518" t="s">
        <v>120</v>
      </c>
      <c r="E20" s="519" t="s">
        <v>25</v>
      </c>
      <c r="F20" s="520" t="s">
        <v>33</v>
      </c>
      <c r="G20" s="1068" t="s">
        <v>20</v>
      </c>
      <c r="H20" s="1068">
        <v>112</v>
      </c>
      <c r="I20" s="1049">
        <v>290</v>
      </c>
      <c r="J20" s="1068">
        <v>524</v>
      </c>
      <c r="K20" s="1081">
        <f>'CWAR 16'!M19</f>
        <v>343</v>
      </c>
      <c r="L20" s="2034">
        <f>'CWAR 16'!N19</f>
        <v>302</v>
      </c>
      <c r="M20" s="1928">
        <f>IF( ISBLANK('CWAR 16'!O19)," ",'CWAR 16'!O19)</f>
        <v>140</v>
      </c>
      <c r="N20" s="1942">
        <f>IF( ISBLANK('Abidjan 16'!N19)," ",'Abidjan 16'!N19)</f>
        <v>8</v>
      </c>
      <c r="O20" s="1928">
        <f>IF( ISBLANK('Abidjan 16'!O19)," ",'Abidjan 16'!O19)</f>
        <v>1</v>
      </c>
      <c r="P20" s="1924">
        <f>IF( ISBLANK('Agbara 16'!O19)," ",'Agbara 16'!O19)</f>
        <v>10</v>
      </c>
      <c r="Q20" s="1928">
        <f>IF( ISBLANK('Agbara 16'!P19)," ",'Agbara 16'!P19)</f>
        <v>59</v>
      </c>
      <c r="R20" s="1934">
        <f>IF( ISBLANK('Dakar 16'!O19)," ",'Dakar 16'!O19)</f>
        <v>0</v>
      </c>
      <c r="S20" s="1928">
        <f>IF( ISBLANK('Dakar 16'!P19)," ",'Dakar 16'!P19)</f>
        <v>0</v>
      </c>
      <c r="T20" s="1941">
        <f>IF( ISBLANK('Douala 16'!O19)," ",'Douala 16'!O19)</f>
        <v>17</v>
      </c>
      <c r="U20" s="1928">
        <f>IF( ISBLANK('Douala 16'!P19)," ",'Douala 16'!P19)</f>
        <v>2</v>
      </c>
      <c r="V20" s="1941">
        <f>IF( ISBLANK('Flowergate 16'!O19)," ",'Flowergate 16'!O19)</f>
        <v>12</v>
      </c>
      <c r="W20" s="1928">
        <f>IF( ISBLANK('Flowergate 16'!P19)," ",'Flowergate 16'!P19)</f>
        <v>4</v>
      </c>
      <c r="X20" s="2076">
        <f>IF( ISBLANK('Tema 16'!O19)," ",'Tema 16'!O19)</f>
        <v>14</v>
      </c>
      <c r="Y20" s="2078">
        <f>IF( ISBLANK('Tema 16'!P19)," ",'Tema 16'!P19)</f>
        <v>89</v>
      </c>
      <c r="Z20" s="1115">
        <f>IF( ISBLANK('Yopougon 16'!O19)," ",'Yopougon 16'!O19)</f>
        <v>0</v>
      </c>
      <c r="AA20" s="522">
        <f>IF( ISBLANK('Yopougon 16'!P19)," ",'Yopougon 16'!P19)</f>
        <v>1</v>
      </c>
      <c r="AB20" s="681"/>
      <c r="AC20" s="707" t="e">
        <f>IF(ISBLANK(#REF!),IF(ISBLANK(#REF!),IF(ISBLANK(#REF!),IF(ISBLANK(#REF!),IF(ISBLANK(#REF!),IF(ISBLANK(#REF!),IF(ISBLANK(#REF!),IF(ISBLANK(#REF!),IF(ISBLANK(#REF!),IF(ISBLANK(#REF!),IF(ISBLANK(#REF!),IF(ISBLANK(#REF!),#REF!,#REF!),#REF!),#REF!),#REF!),#REF!),#REF!),#REF!),#REF!),#REF!),#REF!),#REF!),#REF!)</f>
        <v>#REF!</v>
      </c>
      <c r="AD20" s="239" t="e">
        <f>IF(ISBLANK(#REF!),IF(ISBLANK(#REF!),IF(ISBLANK(#REF!),IF(ISBLANK(#REF!),IF(ISBLANK(#REF!),IF(ISBLANK(#REF!),IF(ISBLANK(#REF!),IF(ISBLANK(#REF!),IF(ISBLANK(#REF!),IF(ISBLANK(#REF!),IF(ISBLANK(#REF!),IF(ISBLANK(#REF!),#REF!,#REF!),#REF!),#REF!),#REF!),#REF!),#REF!),#REF!),#REF!),#REF!),#REF!),#REF!),#REF!)</f>
        <v>#REF!</v>
      </c>
      <c r="AE20" s="239" t="e">
        <f>IF(ISBLANK(#REF!),IF(ISBLANK(#REF!),IF(ISBLANK(#REF!),IF(ISBLANK(#REF!),IF(ISBLANK(#REF!),IF(ISBLANK(#REF!),IF(ISBLANK(#REF!),IF(ISBLANK(#REF!),IF(ISBLANK(#REF!),IF(ISBLANK(#REF!),IF(ISBLANK(#REF!),IF(ISBLANK(#REF!),#REF!,#REF!),#REF!),#REF!),#REF!),#REF!),#REF!),#REF!),#REF!),#REF!),#REF!),#REF!),#REF!)</f>
        <v>#REF!</v>
      </c>
      <c r="AF20" s="239" t="e">
        <f>IF(ISBLANK(#REF!),IF(ISBLANK(#REF!),IF(ISBLANK(#REF!),IF(ISBLANK(#REF!),IF(ISBLANK(#REF!),IF(ISBLANK(#REF!),IF(ISBLANK(#REF!),IF(ISBLANK(#REF!),IF(ISBLANK(#REF!),IF(ISBLANK(#REF!),IF(ISBLANK(#REF!),IF(ISBLANK(#REF!),#REF!,#REF!),#REF!),#REF!),#REF!),#REF!),#REF!),#REF!),#REF!),#REF!),#REF!),#REF!),#REF!)</f>
        <v>#REF!</v>
      </c>
      <c r="AG20" s="239" t="e">
        <f>IF(ISBLANK(#REF!),IF(ISBLANK(#REF!),IF(ISBLANK(#REF!),IF(ISBLANK(#REF!),IF(ISBLANK(#REF!),IF(ISBLANK(#REF!),IF(ISBLANK(#REF!),IF(ISBLANK(#REF!),IF(ISBLANK(#REF!),IF(ISBLANK(#REF!),IF(ISBLANK(#REF!),IF(ISBLANK(#REF!),#REF!,#REF!),#REF!),#REF!),#REF!),#REF!),#REF!),#REF!),#REF!),#REF!),#REF!),#REF!),#REF!)</f>
        <v>#REF!</v>
      </c>
      <c r="AH20" s="521" t="e">
        <f>IF(ISBLANK(#REF!),IF(ISBLANK(#REF!),IF(ISBLANK(#REF!),IF(ISBLANK(#REF!),IF(ISBLANK(#REF!),IF(ISBLANK(#REF!),IF(ISBLANK(#REF!),IF(ISBLANK(#REF!),IF(ISBLANK(#REF!),IF(ISBLANK(#REF!),IF(ISBLANK(#REF!),IF(ISBLANK(#REF!),#REF!,#REF!),#REF!),#REF!),#REF!),#REF!),#REF!),#REF!),#REF!),#REF!),#REF!),#REF!),#REF!)</f>
        <v>#REF!</v>
      </c>
      <c r="AI20" s="522" t="e">
        <f>IF(ISBLANK(#REF!),IF(ISBLANK(#REF!),IF(ISBLANK(#REF!),IF(ISBLANK(#REF!),IF(ISBLANK(#REF!),IF(ISBLANK(#REF!),IF(ISBLANK(#REF!),IF(ISBLANK(#REF!),IF(ISBLANK(#REF!),IF(ISBLANK(#REF!),IF(ISBLANK(#REF!),IF(ISBLANK(#REF!),#REF!,#REF!),#REF!),#REF!),#REF!),#REF!),#REF!),#REF!),#REF!),#REF!),#REF!),#REF!),#REF!)</f>
        <v>#REF!</v>
      </c>
      <c r="AJ20" s="82"/>
      <c r="AK20" s="82"/>
      <c r="AL20" s="501">
        <v>12</v>
      </c>
      <c r="AM20" s="466">
        <v>140</v>
      </c>
      <c r="AN20" s="466">
        <v>0</v>
      </c>
      <c r="AO20" s="466">
        <v>24</v>
      </c>
      <c r="AP20" s="466">
        <v>3</v>
      </c>
      <c r="AQ20" s="524">
        <v>216</v>
      </c>
      <c r="AR20" s="502">
        <v>0</v>
      </c>
      <c r="AS20" s="1210"/>
      <c r="AT20" s="1210"/>
      <c r="AU20" s="1210"/>
      <c r="AV20" s="1210"/>
      <c r="AW20" s="1210"/>
      <c r="AX20" s="1210"/>
      <c r="AY20" s="1210"/>
      <c r="AZ20" s="1210"/>
      <c r="BA20" s="1210"/>
      <c r="BB20" s="1210"/>
      <c r="BC20" s="1210"/>
      <c r="BD20" s="1210"/>
    </row>
    <row r="21" spans="1:56" s="625" customFormat="1" ht="15">
      <c r="A21" s="1195"/>
      <c r="B21" s="629" t="s">
        <v>60</v>
      </c>
      <c r="C21" s="630" t="s">
        <v>122</v>
      </c>
      <c r="D21" s="634" t="s">
        <v>120</v>
      </c>
      <c r="E21" s="632" t="s">
        <v>26</v>
      </c>
      <c r="F21" s="633" t="s">
        <v>33</v>
      </c>
      <c r="G21" s="1067" t="s">
        <v>27</v>
      </c>
      <c r="H21" s="1067">
        <v>0.99619999999999997</v>
      </c>
      <c r="I21" s="1047">
        <v>0.99</v>
      </c>
      <c r="J21" s="1067">
        <v>0.99809999999999999</v>
      </c>
      <c r="K21" s="1079">
        <f>'CWAR 16'!M20</f>
        <v>0.99629999999999996</v>
      </c>
      <c r="L21" s="2034" t="str">
        <f>'CWAR 16'!N20</f>
        <v>N/A</v>
      </c>
      <c r="M21" s="2032">
        <f>IF( ISBLANK('CWAR 16'!O20)," ",'CWAR 16'!O20)</f>
        <v>0.92169999999999996</v>
      </c>
      <c r="N21" s="1935">
        <f>IF( ISBLANK('Abidjan 16'!N20)," ",'Abidjan 16'!N20)</f>
        <v>0.9</v>
      </c>
      <c r="O21" s="1929">
        <f>IF( ISBLANK('Abidjan 16'!O20)," ",'Abidjan 16'!O20)</f>
        <v>0.96744285714285716</v>
      </c>
      <c r="P21" s="1925">
        <f>IF( ISBLANK('Agbara 16'!O20)," ",'Agbara 16'!O20)</f>
        <v>0.85</v>
      </c>
      <c r="Q21" s="1929">
        <f>IF( ISBLANK('Agbara 16'!P20)," ",'Agbara 16'!P20)</f>
        <v>0.95</v>
      </c>
      <c r="R21" s="1935">
        <f>IF( ISBLANK('Dakar 16'!O20)," ",'Dakar 16'!O20)</f>
        <v>0.95</v>
      </c>
      <c r="S21" s="1929">
        <f>IF( ISBLANK('Dakar 16'!P20)," ",'Dakar 16'!P20)</f>
        <v>0.94916666666666671</v>
      </c>
      <c r="T21" s="1935">
        <f>IF( ISBLANK('Douala 16'!O20)," ",'Douala 16'!O20)</f>
        <v>0.7</v>
      </c>
      <c r="U21" s="1929">
        <f>IF( ISBLANK('Douala 16'!P20)," ",'Douala 16'!P20)</f>
        <v>0.95509999999999995</v>
      </c>
      <c r="V21" s="1935">
        <f>IF( ISBLANK('Flowergate 16'!O20)," ",'Flowergate 16'!O20)</f>
        <v>0.95</v>
      </c>
      <c r="W21" s="1929">
        <f>IF( ISBLANK('Flowergate 16'!P20)," ",'Flowergate 16'!P20)</f>
        <v>0.99829999999999997</v>
      </c>
      <c r="X21" s="2077">
        <f>IF( ISBLANK('Tema 16'!O20)," ",'Tema 16'!O20)</f>
        <v>0.8</v>
      </c>
      <c r="Y21" s="2079">
        <f>IF( ISBLANK('Tema 16'!P20)," ",'Tema 16'!P20)</f>
        <v>0.89300000000000002</v>
      </c>
      <c r="Z21" s="1113">
        <f>IF( ISBLANK('Yopougon 16'!O20)," ",'Yopougon 16'!O20)</f>
        <v>0.9</v>
      </c>
      <c r="AA21" s="476">
        <f>IF( ISBLANK('Yopougon 16'!P20)," ",'Yopougon 16'!P20)</f>
        <v>0.84499999999999997</v>
      </c>
      <c r="AB21" s="681"/>
      <c r="AC21" s="499" t="e">
        <f>IF(ISBLANK(#REF!),IF(ISBLANK(#REF!),IF(ISBLANK(#REF!),IF(ISBLANK(#REF!),IF(ISBLANK(#REF!),IF(ISBLANK(#REF!),IF(ISBLANK(#REF!),IF(ISBLANK(#REF!),IF(ISBLANK(#REF!),IF(ISBLANK(#REF!),IF(ISBLANK(#REF!),IF(ISBLANK(#REF!),#REF!,#REF!),#REF!),#REF!),#REF!),#REF!),#REF!),#REF!),#REF!),#REF!),#REF!),#REF!),#REF!)</f>
        <v>#REF!</v>
      </c>
      <c r="AD21" s="457" t="e">
        <f>IF(ISBLANK(#REF!),IF(ISBLANK(#REF!),IF(ISBLANK(#REF!),IF(ISBLANK(#REF!),IF(ISBLANK(#REF!),IF(ISBLANK(#REF!),IF(ISBLANK(#REF!),IF(ISBLANK(#REF!),IF(ISBLANK(#REF!),IF(ISBLANK(#REF!),IF(ISBLANK(#REF!),IF(ISBLANK(#REF!),#REF!,#REF!),#REF!),#REF!),#REF!),#REF!),#REF!),#REF!),#REF!),#REF!),#REF!),#REF!),#REF!)</f>
        <v>#REF!</v>
      </c>
      <c r="AE21" s="457" t="e">
        <f>IF(ISBLANK(#REF!),IF(ISBLANK(#REF!),IF(ISBLANK(#REF!),IF(ISBLANK(#REF!),IF(ISBLANK(#REF!),IF(ISBLANK(#REF!),IF(ISBLANK(#REF!),IF(ISBLANK(#REF!),IF(ISBLANK(#REF!),IF(ISBLANK(#REF!),IF(ISBLANK(#REF!),IF(ISBLANK(#REF!),#REF!,#REF!),#REF!),#REF!),#REF!),#REF!),#REF!),#REF!),#REF!),#REF!),#REF!),#REF!),#REF!)</f>
        <v>#REF!</v>
      </c>
      <c r="AF21" s="457" t="e">
        <f>IF(ISBLANK(#REF!),IF(ISBLANK(#REF!),IF(ISBLANK(#REF!),IF(ISBLANK(#REF!),IF(ISBLANK(#REF!),IF(ISBLANK(#REF!),IF(ISBLANK(#REF!),IF(ISBLANK(#REF!),IF(ISBLANK(#REF!),IF(ISBLANK(#REF!),IF(ISBLANK(#REF!),IF(ISBLANK(#REF!),#REF!,#REF!),#REF!),#REF!),#REF!),#REF!),#REF!),#REF!),#REF!),#REF!),#REF!),#REF!),#REF!)</f>
        <v>#REF!</v>
      </c>
      <c r="AG21" s="457" t="e">
        <f>IF(ISBLANK(#REF!),IF(ISBLANK(#REF!),IF(ISBLANK(#REF!),IF(ISBLANK(#REF!),IF(ISBLANK(#REF!),IF(ISBLANK(#REF!),IF(ISBLANK(#REF!),IF(ISBLANK(#REF!),IF(ISBLANK(#REF!),IF(ISBLANK(#REF!),IF(ISBLANK(#REF!),IF(ISBLANK(#REF!),#REF!,#REF!),#REF!),#REF!),#REF!),#REF!),#REF!),#REF!),#REF!),#REF!),#REF!),#REF!),#REF!)</f>
        <v>#REF!</v>
      </c>
      <c r="AH21" s="605" t="e">
        <f>IF(ISBLANK(#REF!),IF(ISBLANK(#REF!),IF(ISBLANK(#REF!),IF(ISBLANK(#REF!),IF(ISBLANK(#REF!),IF(ISBLANK(#REF!),IF(ISBLANK(#REF!),IF(ISBLANK(#REF!),IF(ISBLANK(#REF!),IF(ISBLANK(#REF!),IF(ISBLANK(#REF!),IF(ISBLANK(#REF!),#REF!,#REF!),#REF!),#REF!),#REF!),#REF!),#REF!),#REF!),#REF!),#REF!),#REF!),#REF!),#REF!)</f>
        <v>#REF!</v>
      </c>
      <c r="AI21" s="476" t="e">
        <f>IF(ISBLANK(#REF!),IF(ISBLANK(#REF!),IF(ISBLANK(#REF!),IF(ISBLANK(#REF!),IF(ISBLANK(#REF!),IF(ISBLANK(#REF!),IF(ISBLANK(#REF!),IF(ISBLANK(#REF!),IF(ISBLANK(#REF!),IF(ISBLANK(#REF!),IF(ISBLANK(#REF!),IF(ISBLANK(#REF!),#REF!,#REF!),#REF!),#REF!),#REF!),#REF!),#REF!),#REF!),#REF!),#REF!),#REF!),#REF!),#REF!)</f>
        <v>#REF!</v>
      </c>
      <c r="AJ21" s="82"/>
      <c r="AK21" s="82"/>
      <c r="AL21" s="499">
        <v>0.99560000000000004</v>
      </c>
      <c r="AM21" s="723">
        <v>0.99960000000000004</v>
      </c>
      <c r="AN21" s="723">
        <v>1</v>
      </c>
      <c r="AO21" s="723">
        <v>0.99429999999999996</v>
      </c>
      <c r="AP21" s="723">
        <v>0.99207272727272733</v>
      </c>
      <c r="AQ21" s="635">
        <v>0.99960000000000004</v>
      </c>
      <c r="AR21" s="476">
        <v>0.99399999999999999</v>
      </c>
      <c r="AS21" s="618"/>
      <c r="AT21" s="618"/>
      <c r="AU21" s="618"/>
      <c r="AV21" s="618"/>
      <c r="AW21" s="618"/>
      <c r="AX21" s="618"/>
      <c r="AY21" s="618"/>
      <c r="AZ21" s="618"/>
      <c r="BA21" s="618"/>
      <c r="BB21" s="618"/>
      <c r="BC21" s="618"/>
      <c r="BD21" s="618"/>
    </row>
    <row r="22" spans="1:56" s="523" customFormat="1" ht="15">
      <c r="A22" s="1195"/>
      <c r="B22" s="525" t="s">
        <v>657</v>
      </c>
      <c r="C22" s="526" t="s">
        <v>123</v>
      </c>
      <c r="D22" s="527" t="s">
        <v>121</v>
      </c>
      <c r="E22" s="528" t="s">
        <v>25</v>
      </c>
      <c r="F22" s="529" t="s">
        <v>33</v>
      </c>
      <c r="G22" s="1069" t="s">
        <v>20</v>
      </c>
      <c r="H22" s="1069">
        <v>25</v>
      </c>
      <c r="I22" s="1050">
        <v>22</v>
      </c>
      <c r="J22" s="1069">
        <v>69</v>
      </c>
      <c r="K22" s="1082">
        <f>'CWAR 16'!M21</f>
        <v>17</v>
      </c>
      <c r="L22" s="2034">
        <f>'CWAR 16'!N21</f>
        <v>24</v>
      </c>
      <c r="M22" s="2035">
        <f>IF( ISBLANK('CWAR 16'!O21)," ",'CWAR 16'!O21)</f>
        <v>1</v>
      </c>
      <c r="N22" s="1939">
        <f>IF( ISBLANK('Abidjan 16'!N21)," ",'Abidjan 16'!N21)</f>
        <v>1</v>
      </c>
      <c r="O22" s="1930">
        <f>IF( ISBLANK('Abidjan 16'!O21)," ",'Abidjan 16'!O21)</f>
        <v>1</v>
      </c>
      <c r="P22" s="1926">
        <f>IF( ISBLANK('Agbara 16'!O21)," ",'Agbara 16'!O21)</f>
        <v>4</v>
      </c>
      <c r="Q22" s="1930">
        <f>IF( ISBLANK('Agbara 16'!P21)," ",'Agbara 16'!P21)</f>
        <v>15</v>
      </c>
      <c r="R22" s="1936">
        <f>IF( ISBLANK('Dakar 16'!O21)," ",'Dakar 16'!O21)</f>
        <v>0</v>
      </c>
      <c r="S22" s="1930">
        <f>IF( ISBLANK('Dakar 16'!P21)," ",'Dakar 16'!P21)</f>
        <v>0</v>
      </c>
      <c r="T22" s="1939">
        <f>IF( ISBLANK('Douala 16'!O21)," ",'Douala 16'!O21)</f>
        <v>0</v>
      </c>
      <c r="U22" s="1930">
        <f>IF( ISBLANK('Douala 16'!P21)," ",'Douala 16'!P21)</f>
        <v>0</v>
      </c>
      <c r="V22" s="1939">
        <f>IF( ISBLANK('Flowergate 16'!O21)," ",'Flowergate 16'!O21)</f>
        <v>0</v>
      </c>
      <c r="W22" s="1930">
        <f>IF( ISBLANK('Flowergate 16'!P21)," ",'Flowergate 16'!P21)</f>
        <v>0</v>
      </c>
      <c r="X22" s="2076">
        <f>IF( ISBLANK('Tema 16'!O21)," ",'Tema 16'!O21)</f>
        <v>0</v>
      </c>
      <c r="Y22" s="2080">
        <f>IF( ISBLANK('Tema 16'!P21)," ",'Tema 16'!P21)</f>
        <v>0</v>
      </c>
      <c r="Z22" s="1116">
        <f>IF( ISBLANK('Yopougon 16'!O21)," ",'Yopougon 16'!O21)</f>
        <v>0</v>
      </c>
      <c r="AA22" s="478">
        <f>IF( ISBLANK('Yopougon 16'!P21)," ",'Yopougon 16'!P21)</f>
        <v>0</v>
      </c>
      <c r="AB22" s="681"/>
      <c r="AC22" s="530" t="e">
        <f>IF(ISBLANK(#REF!),IF(ISBLANK(#REF!),IF(ISBLANK(#REF!),IF(ISBLANK(#REF!),IF(ISBLANK(#REF!),IF(ISBLANK(#REF!),IF(ISBLANK(#REF!),IF(ISBLANK(#REF!),IF(ISBLANK(#REF!),IF(ISBLANK(#REF!),IF(ISBLANK(#REF!),IF(ISBLANK(#REF!),#REF!,#REF!),#REF!),#REF!),#REF!),#REF!),#REF!),#REF!),#REF!),#REF!),#REF!),#REF!),#REF!)</f>
        <v>#REF!</v>
      </c>
      <c r="AD22" s="209" t="e">
        <f>IF(ISBLANK(#REF!),IF(ISBLANK(#REF!),IF(ISBLANK(#REF!),IF(ISBLANK(#REF!),IF(ISBLANK(#REF!),IF(ISBLANK(#REF!),IF(ISBLANK(#REF!),IF(ISBLANK(#REF!),IF(ISBLANK(#REF!),IF(ISBLANK(#REF!),IF(ISBLANK(#REF!),IF(ISBLANK(#REF!),#REF!,#REF!),#REF!),#REF!),#REF!),#REF!),#REF!),#REF!),#REF!),#REF!),#REF!),#REF!),#REF!)</f>
        <v>#REF!</v>
      </c>
      <c r="AE22" s="209" t="e">
        <f>IF(ISBLANK(#REF!),IF(ISBLANK(#REF!),IF(ISBLANK(#REF!),IF(ISBLANK(#REF!),IF(ISBLANK(#REF!),IF(ISBLANK(#REF!),IF(ISBLANK(#REF!),IF(ISBLANK(#REF!),IF(ISBLANK(#REF!),IF(ISBLANK(#REF!),IF(ISBLANK(#REF!),IF(ISBLANK(#REF!),#REF!,#REF!),#REF!),#REF!),#REF!),#REF!),#REF!),#REF!),#REF!),#REF!),#REF!),#REF!),#REF!)</f>
        <v>#REF!</v>
      </c>
      <c r="AF22" s="209" t="e">
        <f>IF(ISBLANK(#REF!),IF(ISBLANK(#REF!),IF(ISBLANK(#REF!),IF(ISBLANK(#REF!),IF(ISBLANK(#REF!),IF(ISBLANK(#REF!),IF(ISBLANK(#REF!),IF(ISBLANK(#REF!),IF(ISBLANK(#REF!),IF(ISBLANK(#REF!),IF(ISBLANK(#REF!),IF(ISBLANK(#REF!),#REF!,#REF!),#REF!),#REF!),#REF!),#REF!),#REF!),#REF!),#REF!),#REF!),#REF!),#REF!),#REF!)</f>
        <v>#REF!</v>
      </c>
      <c r="AG22" s="209" t="e">
        <f>IF(ISBLANK(#REF!),IF(ISBLANK(#REF!),IF(ISBLANK(#REF!),IF(ISBLANK(#REF!),IF(ISBLANK(#REF!),IF(ISBLANK(#REF!),IF(ISBLANK(#REF!),IF(ISBLANK(#REF!),IF(ISBLANK(#REF!),IF(ISBLANK(#REF!),IF(ISBLANK(#REF!),IF(ISBLANK(#REF!),#REF!,#REF!),#REF!),#REF!),#REF!),#REF!),#REF!),#REF!),#REF!),#REF!),#REF!),#REF!),#REF!)</f>
        <v>#REF!</v>
      </c>
      <c r="AH22" s="521" t="e">
        <f>IF(ISBLANK(#REF!),IF(ISBLANK(#REF!),IF(ISBLANK(#REF!),IF(ISBLANK(#REF!),IF(ISBLANK(#REF!),IF(ISBLANK(#REF!),IF(ISBLANK(#REF!),IF(ISBLANK(#REF!),IF(ISBLANK(#REF!),IF(ISBLANK(#REF!),IF(ISBLANK(#REF!),IF(ISBLANK(#REF!),#REF!,#REF!),#REF!),#REF!),#REF!),#REF!),#REF!),#REF!),#REF!),#REF!),#REF!),#REF!),#REF!)</f>
        <v>#REF!</v>
      </c>
      <c r="AI22" s="478" t="e">
        <f>IF(ISBLANK(#REF!),IF(ISBLANK(#REF!),IF(ISBLANK(#REF!),IF(ISBLANK(#REF!),IF(ISBLANK(#REF!),IF(ISBLANK(#REF!),IF(ISBLANK(#REF!),IF(ISBLANK(#REF!),IF(ISBLANK(#REF!),IF(ISBLANK(#REF!),IF(ISBLANK(#REF!),IF(ISBLANK(#REF!),#REF!,#REF!),#REF!),#REF!),#REF!),#REF!),#REF!),#REF!),#REF!),#REF!),#REF!),#REF!),#REF!)</f>
        <v>#REF!</v>
      </c>
      <c r="AJ22" s="82"/>
      <c r="AK22" s="82"/>
      <c r="AL22" s="530">
        <v>1</v>
      </c>
      <c r="AM22" s="209">
        <v>65</v>
      </c>
      <c r="AN22" s="209">
        <v>0</v>
      </c>
      <c r="AO22" s="209">
        <v>0</v>
      </c>
      <c r="AP22" s="209">
        <v>0</v>
      </c>
      <c r="AQ22" s="524">
        <v>3</v>
      </c>
      <c r="AR22" s="478">
        <v>0</v>
      </c>
      <c r="AS22" s="1210"/>
      <c r="AT22" s="1210"/>
      <c r="AU22" s="1210"/>
      <c r="AV22" s="1210"/>
      <c r="AW22" s="1210"/>
      <c r="AX22" s="1210"/>
      <c r="AY22" s="1210"/>
      <c r="AZ22" s="1210"/>
      <c r="BA22" s="1210"/>
      <c r="BB22" s="1210"/>
      <c r="BC22" s="1210"/>
      <c r="BD22" s="1210"/>
    </row>
    <row r="23" spans="1:56" s="625" customFormat="1" ht="15">
      <c r="A23" s="1195"/>
      <c r="B23" s="629" t="s">
        <v>84</v>
      </c>
      <c r="C23" s="630" t="s">
        <v>123</v>
      </c>
      <c r="D23" s="634" t="s">
        <v>121</v>
      </c>
      <c r="E23" s="632" t="s">
        <v>26</v>
      </c>
      <c r="F23" s="633" t="s">
        <v>33</v>
      </c>
      <c r="G23" s="1067" t="s">
        <v>27</v>
      </c>
      <c r="H23" s="1067">
        <v>0.996</v>
      </c>
      <c r="I23" s="1047">
        <v>0.99</v>
      </c>
      <c r="J23" s="1067">
        <v>0.99619999999999997</v>
      </c>
      <c r="K23" s="1079">
        <f>'CWAR 16'!M22</f>
        <v>0.99099999999999999</v>
      </c>
      <c r="L23" s="2034" t="str">
        <f>'CWAR 16'!N22</f>
        <v>N/A</v>
      </c>
      <c r="M23" s="2032">
        <f>IF( ISBLANK('CWAR 16'!O22)," ",'CWAR 16'!O22)</f>
        <v>0.94</v>
      </c>
      <c r="N23" s="1935">
        <f>IF( ISBLANK('Abidjan 16'!N22)," ",'Abidjan 16'!N22)</f>
        <v>0.99</v>
      </c>
      <c r="O23" s="1929">
        <f>IF( ISBLANK('Abidjan 16'!O22)," ",'Abidjan 16'!O22)</f>
        <v>0.94235714285714278</v>
      </c>
      <c r="P23" s="1925">
        <f>IF( ISBLANK('Agbara 16'!O22)," ",'Agbara 16'!O22)</f>
        <v>0.999</v>
      </c>
      <c r="Q23" s="1929">
        <f>IF( ISBLANK('Agbara 16'!P22)," ",'Agbara 16'!P22)</f>
        <v>0.9919</v>
      </c>
      <c r="R23" s="1937">
        <f>IF( ISBLANK('Dakar 16'!O22)," ",'Dakar 16'!O22)</f>
        <v>1</v>
      </c>
      <c r="S23" s="1929">
        <f>IF( ISBLANK('Dakar 16'!P22)," ",'Dakar 16'!P22)</f>
        <v>0.70016666666666671</v>
      </c>
      <c r="T23" s="1935">
        <f>IF( ISBLANK('Douala 16'!O22)," ",'Douala 16'!O22)</f>
        <v>0.998</v>
      </c>
      <c r="U23" s="1929">
        <f>IF( ISBLANK('Douala 16'!P22)," ",'Douala 16'!P22)</f>
        <v>0.98699999999999999</v>
      </c>
      <c r="V23" s="1935">
        <f>IF( ISBLANK('Flowergate 16'!O22)," ",'Flowergate 16'!O22)</f>
        <v>0.99</v>
      </c>
      <c r="W23" s="1929">
        <f>IF( ISBLANK('Flowergate 16'!P22)," ",'Flowergate 16'!P22)</f>
        <v>0.99150000000000005</v>
      </c>
      <c r="X23" s="2077">
        <f>IF( ISBLANK('Tema 16'!O22)," ",'Tema 16'!O22)</f>
        <v>0.996</v>
      </c>
      <c r="Y23" s="2079">
        <f>IF( ISBLANK('Tema 16'!P22)," ",'Tema 16'!P22)</f>
        <v>0.91710000000000003</v>
      </c>
      <c r="Z23" s="1113">
        <f>IF( ISBLANK('Yopougon 16'!O22)," ",'Yopougon 16'!O22)</f>
        <v>0.99</v>
      </c>
      <c r="AA23" s="476">
        <f>IF( ISBLANK('Yopougon 16'!P22)," ",'Yopougon 16'!P22)</f>
        <v>0.98599999999999999</v>
      </c>
      <c r="AB23" s="681"/>
      <c r="AC23" s="499" t="e">
        <f>IF(ISBLANK(#REF!),IF(ISBLANK(#REF!),IF(ISBLANK(#REF!),IF(ISBLANK(#REF!),IF(ISBLANK(#REF!),IF(ISBLANK(#REF!),IF(ISBLANK(#REF!),IF(ISBLANK(#REF!),IF(ISBLANK(#REF!),IF(ISBLANK(#REF!),IF(ISBLANK(#REF!),IF(ISBLANK(#REF!),#REF!,#REF!),#REF!),#REF!),#REF!),#REF!),#REF!),#REF!),#REF!),#REF!),#REF!),#REF!),#REF!)</f>
        <v>#REF!</v>
      </c>
      <c r="AD23" s="457" t="e">
        <f>IF(ISBLANK(#REF!),IF(ISBLANK(#REF!),IF(ISBLANK(#REF!),IF(ISBLANK(#REF!),IF(ISBLANK(#REF!),IF(ISBLANK(#REF!),IF(ISBLANK(#REF!),IF(ISBLANK(#REF!),IF(ISBLANK(#REF!),IF(ISBLANK(#REF!),IF(ISBLANK(#REF!),IF(ISBLANK(#REF!),#REF!,#REF!),#REF!),#REF!),#REF!),#REF!),#REF!),#REF!),#REF!),#REF!),#REF!),#REF!),#REF!)</f>
        <v>#REF!</v>
      </c>
      <c r="AE23" s="457" t="e">
        <f>IF(ISBLANK(#REF!),IF(ISBLANK(#REF!),IF(ISBLANK(#REF!),IF(ISBLANK(#REF!),IF(ISBLANK(#REF!),IF(ISBLANK(#REF!),IF(ISBLANK(#REF!),IF(ISBLANK(#REF!),IF(ISBLANK(#REF!),IF(ISBLANK(#REF!),IF(ISBLANK(#REF!),IF(ISBLANK(#REF!),#REF!,#REF!),#REF!),#REF!),#REF!),#REF!),#REF!),#REF!),#REF!),#REF!),#REF!),#REF!),#REF!)</f>
        <v>#REF!</v>
      </c>
      <c r="AF23" s="457" t="e">
        <f>IF(ISBLANK(#REF!),IF(ISBLANK(#REF!),IF(ISBLANK(#REF!),IF(ISBLANK(#REF!),IF(ISBLANK(#REF!),IF(ISBLANK(#REF!),IF(ISBLANK(#REF!),IF(ISBLANK(#REF!),IF(ISBLANK(#REF!),IF(ISBLANK(#REF!),IF(ISBLANK(#REF!),IF(ISBLANK(#REF!),#REF!,#REF!),#REF!),#REF!),#REF!),#REF!),#REF!),#REF!),#REF!),#REF!),#REF!),#REF!),#REF!)</f>
        <v>#REF!</v>
      </c>
      <c r="AG23" s="457" t="e">
        <f>IF(ISBLANK(#REF!),IF(ISBLANK(#REF!),IF(ISBLANK(#REF!),IF(ISBLANK(#REF!),IF(ISBLANK(#REF!),IF(ISBLANK(#REF!),IF(ISBLANK(#REF!),IF(ISBLANK(#REF!),IF(ISBLANK(#REF!),IF(ISBLANK(#REF!),IF(ISBLANK(#REF!),IF(ISBLANK(#REF!),#REF!,#REF!),#REF!),#REF!),#REF!),#REF!),#REF!),#REF!),#REF!),#REF!),#REF!),#REF!),#REF!)</f>
        <v>#REF!</v>
      </c>
      <c r="AH23" s="605" t="e">
        <f>IF(ISBLANK(#REF!),IF(ISBLANK(#REF!),IF(ISBLANK(#REF!),IF(ISBLANK(#REF!),IF(ISBLANK(#REF!),IF(ISBLANK(#REF!),IF(ISBLANK(#REF!),IF(ISBLANK(#REF!),IF(ISBLANK(#REF!),IF(ISBLANK(#REF!),IF(ISBLANK(#REF!),IF(ISBLANK(#REF!),#REF!,#REF!),#REF!),#REF!),#REF!),#REF!),#REF!),#REF!),#REF!),#REF!),#REF!),#REF!),#REF!)</f>
        <v>#REF!</v>
      </c>
      <c r="AI23" s="476" t="e">
        <f>IF(ISBLANK(#REF!),IF(ISBLANK(#REF!),IF(ISBLANK(#REF!),IF(ISBLANK(#REF!),IF(ISBLANK(#REF!),IF(ISBLANK(#REF!),IF(ISBLANK(#REF!),IF(ISBLANK(#REF!),IF(ISBLANK(#REF!),IF(ISBLANK(#REF!),IF(ISBLANK(#REF!),IF(ISBLANK(#REF!),#REF!,#REF!),#REF!),#REF!),#REF!),#REF!),#REF!),#REF!),#REF!),#REF!),#REF!),#REF!),#REF!)</f>
        <v>#REF!</v>
      </c>
      <c r="AJ23" s="82"/>
      <c r="AK23" s="82"/>
      <c r="AL23" s="499">
        <v>0.99809999999999999</v>
      </c>
      <c r="AM23" s="723">
        <v>0.99890000000000001</v>
      </c>
      <c r="AN23" s="723">
        <v>0.99674999999999991</v>
      </c>
      <c r="AO23" s="723">
        <v>0.99019999999999997</v>
      </c>
      <c r="AP23" s="723">
        <v>0.99045000000000005</v>
      </c>
      <c r="AQ23" s="635">
        <v>0.99519999999999997</v>
      </c>
      <c r="AR23" s="476">
        <v>0.995</v>
      </c>
      <c r="AS23" s="618"/>
      <c r="AT23" s="618"/>
      <c r="AU23" s="618"/>
      <c r="AV23" s="618"/>
      <c r="AW23" s="618"/>
      <c r="AX23" s="618"/>
      <c r="AY23" s="618"/>
      <c r="AZ23" s="618"/>
      <c r="BA23" s="618"/>
      <c r="BB23" s="618"/>
      <c r="BC23" s="618"/>
      <c r="BD23" s="618"/>
    </row>
    <row r="24" spans="1:56" s="523" customFormat="1" ht="15">
      <c r="A24" s="1195"/>
      <c r="B24" s="525" t="s">
        <v>61</v>
      </c>
      <c r="C24" s="526" t="s">
        <v>123</v>
      </c>
      <c r="D24" s="527" t="s">
        <v>121</v>
      </c>
      <c r="E24" s="528" t="s">
        <v>25</v>
      </c>
      <c r="F24" s="529" t="s">
        <v>33</v>
      </c>
      <c r="G24" s="1069" t="s">
        <v>20</v>
      </c>
      <c r="H24" s="1069">
        <v>5</v>
      </c>
      <c r="I24" s="1050">
        <v>4</v>
      </c>
      <c r="J24" s="1069">
        <v>0</v>
      </c>
      <c r="K24" s="1846">
        <f>'CWAR 16'!M23</f>
        <v>23</v>
      </c>
      <c r="L24" s="2034">
        <f>'CWAR 16'!N23</f>
        <v>0</v>
      </c>
      <c r="M24" s="2035">
        <f>IF( ISBLANK('CWAR 16'!O23)," ",'CWAR 16'!O23)</f>
        <v>0</v>
      </c>
      <c r="N24" s="1940">
        <f>IF( ISBLANK('Abidjan 16'!N23)," ",'Abidjan 16'!N23)</f>
        <v>0</v>
      </c>
      <c r="O24" s="1931">
        <f>IF( ISBLANK('Abidjan 16'!O23)," ",'Abidjan 16'!O23)</f>
        <v>0</v>
      </c>
      <c r="P24" s="1926">
        <f>IF( ISBLANK('Agbara 16'!O23)," ",'Agbara 16'!O23)</f>
        <v>2</v>
      </c>
      <c r="Q24" s="1931">
        <f>IF( ISBLANK('Agbara 16'!P23)," ",'Agbara 16'!P23)</f>
        <v>0</v>
      </c>
      <c r="R24" s="1938">
        <f>IF( ISBLANK('Dakar 16'!O23)," ",'Dakar 16'!O23)</f>
        <v>0</v>
      </c>
      <c r="S24" s="1931">
        <f>IF( ISBLANK('Dakar 16'!P23)," ",'Dakar 16'!P23)</f>
        <v>0</v>
      </c>
      <c r="T24" s="1942">
        <f>IF( ISBLANK('Douala 16'!O23)," ",'Douala 16'!O23)</f>
        <v>0</v>
      </c>
      <c r="U24" s="1931">
        <f>IF( ISBLANK('Douala 16'!P23)," ",'Douala 16'!P23)</f>
        <v>0</v>
      </c>
      <c r="V24" s="1940">
        <f>IF( ISBLANK('Flowergate 16'!O23)," ",'Flowergate 16'!O23)</f>
        <v>0</v>
      </c>
      <c r="W24" s="1931">
        <f>IF( ISBLANK('Flowergate 16'!P23)," ",'Flowergate 16'!P23)</f>
        <v>0</v>
      </c>
      <c r="X24" s="2076">
        <f>IF( ISBLANK('Tema 16'!O23)," ",'Tema 16'!O23)</f>
        <v>0</v>
      </c>
      <c r="Y24" s="2080">
        <f>IF( ISBLANK('Tema 16'!P23)," ",'Tema 16'!P23)</f>
        <v>0</v>
      </c>
      <c r="Z24" s="450">
        <f>IF( ISBLANK('Yopougon 16'!O23)," ",'Yopougon 16'!O23)</f>
        <v>0</v>
      </c>
      <c r="AA24" s="502">
        <f>IF( ISBLANK('Yopougon 16'!P23)," ",'Yopougon 16'!P23)</f>
        <v>0</v>
      </c>
      <c r="AB24" s="681"/>
      <c r="AC24" s="501" t="e">
        <f>IF(ISBLANK(#REF!),IF(ISBLANK(#REF!),IF(ISBLANK(#REF!),IF(ISBLANK(#REF!),IF(ISBLANK(#REF!),IF(ISBLANK(#REF!),IF(ISBLANK(#REF!),IF(ISBLANK(#REF!),IF(ISBLANK(#REF!),IF(ISBLANK(#REF!),IF(ISBLANK(#REF!),IF(ISBLANK(#REF!),#REF!,#REF!),#REF!),#REF!),#REF!),#REF!),#REF!),#REF!),#REF!),#REF!),#REF!),#REF!),#REF!)</f>
        <v>#REF!</v>
      </c>
      <c r="AD24" s="466" t="e">
        <f>IF(ISBLANK(#REF!),IF(ISBLANK(#REF!),IF(ISBLANK(#REF!),IF(ISBLANK(#REF!),IF(ISBLANK(#REF!),IF(ISBLANK(#REF!),IF(ISBLANK(#REF!),IF(ISBLANK(#REF!),IF(ISBLANK(#REF!),IF(ISBLANK(#REF!),IF(ISBLANK(#REF!),IF(ISBLANK(#REF!),#REF!,#REF!),#REF!),#REF!),#REF!),#REF!),#REF!),#REF!),#REF!),#REF!),#REF!),#REF!),#REF!)</f>
        <v>#REF!</v>
      </c>
      <c r="AE24" s="466" t="e">
        <f>IF(ISBLANK(#REF!),IF(ISBLANK(#REF!),IF(ISBLANK(#REF!),IF(ISBLANK(#REF!),IF(ISBLANK(#REF!),IF(ISBLANK(#REF!),IF(ISBLANK(#REF!),IF(ISBLANK(#REF!),IF(ISBLANK(#REF!),IF(ISBLANK(#REF!),IF(ISBLANK(#REF!),IF(ISBLANK(#REF!),#REF!,#REF!),#REF!),#REF!),#REF!),#REF!),#REF!),#REF!),#REF!),#REF!),#REF!),#REF!),#REF!)</f>
        <v>#REF!</v>
      </c>
      <c r="AF24" s="466" t="e">
        <f>IF(ISBLANK(#REF!),IF(ISBLANK(#REF!),IF(ISBLANK(#REF!),IF(ISBLANK(#REF!),IF(ISBLANK(#REF!),IF(ISBLANK(#REF!),IF(ISBLANK(#REF!),IF(ISBLANK(#REF!),IF(ISBLANK(#REF!),IF(ISBLANK(#REF!),IF(ISBLANK(#REF!),IF(ISBLANK(#REF!),#REF!,#REF!),#REF!),#REF!),#REF!),#REF!),#REF!),#REF!),#REF!),#REF!),#REF!),#REF!),#REF!)</f>
        <v>#REF!</v>
      </c>
      <c r="AG24" s="466" t="e">
        <f>IF(ISBLANK(#REF!),IF(ISBLANK(#REF!),IF(ISBLANK(#REF!),IF(ISBLANK(#REF!),IF(ISBLANK(#REF!),IF(ISBLANK(#REF!),IF(ISBLANK(#REF!),IF(ISBLANK(#REF!),IF(ISBLANK(#REF!),IF(ISBLANK(#REF!),IF(ISBLANK(#REF!),IF(ISBLANK(#REF!),#REF!,#REF!),#REF!),#REF!),#REF!),#REF!),#REF!),#REF!),#REF!),#REF!),#REF!),#REF!),#REF!)</f>
        <v>#REF!</v>
      </c>
      <c r="AH24" s="521" t="e">
        <f>IF(ISBLANK(#REF!),IF(ISBLANK(#REF!),IF(ISBLANK(#REF!),IF(ISBLANK(#REF!),IF(ISBLANK(#REF!),IF(ISBLANK(#REF!),IF(ISBLANK(#REF!),IF(ISBLANK(#REF!),IF(ISBLANK(#REF!),IF(ISBLANK(#REF!),IF(ISBLANK(#REF!),IF(ISBLANK(#REF!),#REF!,#REF!),#REF!),#REF!),#REF!),#REF!),#REF!),#REF!),#REF!),#REF!),#REF!),#REF!),#REF!)</f>
        <v>#REF!</v>
      </c>
      <c r="AI24" s="502" t="e">
        <f>IF(ISBLANK(#REF!),IF(ISBLANK(#REF!),IF(ISBLANK(#REF!),IF(ISBLANK(#REF!),IF(ISBLANK(#REF!),IF(ISBLANK(#REF!),IF(ISBLANK(#REF!),IF(ISBLANK(#REF!),IF(ISBLANK(#REF!),IF(ISBLANK(#REF!),IF(ISBLANK(#REF!),IF(ISBLANK(#REF!),#REF!,#REF!),#REF!),#REF!),#REF!),#REF!),#REF!),#REF!),#REF!),#REF!),#REF!),#REF!),#REF!)</f>
        <v>#REF!</v>
      </c>
      <c r="AJ24" s="82"/>
      <c r="AK24" s="82"/>
      <c r="AL24" s="501">
        <v>0</v>
      </c>
      <c r="AM24" s="466">
        <v>0</v>
      </c>
      <c r="AN24" s="466">
        <v>0</v>
      </c>
      <c r="AO24" s="466">
        <v>0</v>
      </c>
      <c r="AP24" s="466">
        <v>0</v>
      </c>
      <c r="AQ24" s="524">
        <v>0</v>
      </c>
      <c r="AR24" s="502">
        <v>0</v>
      </c>
      <c r="AS24" s="1210"/>
      <c r="AT24" s="1210"/>
      <c r="AU24" s="1210"/>
      <c r="AV24" s="1210"/>
      <c r="AW24" s="1210"/>
      <c r="AX24" s="1210"/>
      <c r="AY24" s="1210"/>
      <c r="AZ24" s="1210"/>
      <c r="BA24" s="1210"/>
      <c r="BB24" s="1210"/>
      <c r="BC24" s="1210"/>
      <c r="BD24" s="1210"/>
    </row>
    <row r="25" spans="1:56" s="396" customFormat="1" ht="15">
      <c r="A25" s="1195"/>
      <c r="B25" s="399" t="s">
        <v>85</v>
      </c>
      <c r="C25" s="400" t="s">
        <v>123</v>
      </c>
      <c r="D25" s="2296" t="s">
        <v>121</v>
      </c>
      <c r="E25" s="402" t="s">
        <v>25</v>
      </c>
      <c r="F25" s="403" t="s">
        <v>33</v>
      </c>
      <c r="G25" s="1062" t="s">
        <v>27</v>
      </c>
      <c r="H25" s="1062">
        <v>63</v>
      </c>
      <c r="I25" s="1050">
        <v>42</v>
      </c>
      <c r="J25" s="1062">
        <v>63</v>
      </c>
      <c r="K25" s="1846">
        <f>'CWAR 16'!M24</f>
        <v>61</v>
      </c>
      <c r="L25" s="1859">
        <f>'CWAR 16'!N24</f>
        <v>35</v>
      </c>
      <c r="M25" s="2036">
        <f>IF( ISBLANK('CWAR 16'!O24)," ",'CWAR 16'!O24)</f>
        <v>61</v>
      </c>
      <c r="N25" s="1940">
        <f>IF( ISBLANK('Abidjan 16'!N24)," ",'Abidjan 16'!N24)</f>
        <v>6</v>
      </c>
      <c r="O25" s="1932">
        <f>IF( ISBLANK('Abidjan 16'!O24)," ",'Abidjan 16'!O24)</f>
        <v>8</v>
      </c>
      <c r="P25" s="1926">
        <f>IF( ISBLANK('Agbara 16'!O24)," ",'Agbara 16'!O24)</f>
        <v>11</v>
      </c>
      <c r="Q25" s="1932">
        <f>IF( ISBLANK('Agbara 16'!P24)," ",'Agbara 16'!P24)</f>
        <v>1</v>
      </c>
      <c r="R25" s="1938">
        <f>IF( ISBLANK('Dakar 16'!O24)," ",'Dakar 16'!O24)</f>
        <v>6</v>
      </c>
      <c r="S25" s="1932">
        <f>IF( ISBLANK('Dakar 16'!P24)," ",'Dakar 16'!P24)</f>
        <v>7</v>
      </c>
      <c r="T25" s="1942">
        <f>IF( ISBLANK('Douala 16'!O24)," ",'Douala 16'!O24)</f>
        <v>2.5</v>
      </c>
      <c r="U25" s="1932">
        <f>IF( ISBLANK('Douala 16'!P24)," ",'Douala 16'!P24)</f>
        <v>4</v>
      </c>
      <c r="V25" s="1940">
        <f>IF( ISBLANK('Flowergate 16'!O24)," ",'Flowergate 16'!O24)</f>
        <v>1</v>
      </c>
      <c r="W25" s="2075">
        <f>IF( ISBLANK('Flowergate 16'!P24)," ",'Flowergate 16'!P24)</f>
        <v>6</v>
      </c>
      <c r="X25" s="2076">
        <f>IF( ISBLANK('Tema 16'!O24)," ",'Tema 16'!O24)</f>
        <v>12</v>
      </c>
      <c r="Y25" s="2080">
        <f>IF( ISBLANK('Tema 16'!P24)," ",'Tema 16'!P24)</f>
        <v>12</v>
      </c>
      <c r="Z25" s="450">
        <f>IF( ISBLANK('Yopougon 16'!O24)," ",'Yopougon 16'!O24)</f>
        <v>6</v>
      </c>
      <c r="AA25" s="475">
        <f>IF( ISBLANK('Yopougon 16'!P24)," ",'Yopougon 16'!P24)</f>
        <v>6</v>
      </c>
      <c r="AB25" s="681"/>
      <c r="AC25" s="601" t="e">
        <f>IF(ISBLANK(#REF!),IF(ISBLANK(#REF!),IF(ISBLANK(#REF!),IF(ISBLANK(#REF!),IF(ISBLANK(#REF!),IF(ISBLANK(#REF!),IF(ISBLANK(#REF!),IF(ISBLANK(#REF!),IF(ISBLANK(#REF!),IF(ISBLANK(#REF!),IF(ISBLANK(#REF!),IF(ISBLANK(#REF!),#REF!,#REF!),#REF!),#REF!),#REF!),#REF!),#REF!),#REF!),#REF!),#REF!),#REF!),#REF!),#REF!)</f>
        <v>#REF!</v>
      </c>
      <c r="AD25" s="468" t="e">
        <f>IF(ISBLANK(#REF!),IF(ISBLANK(#REF!),IF(ISBLANK(#REF!),IF(ISBLANK(#REF!),IF(ISBLANK(#REF!),IF(ISBLANK(#REF!),IF(ISBLANK(#REF!),IF(ISBLANK(#REF!),IF(ISBLANK(#REF!),IF(ISBLANK(#REF!),IF(ISBLANK(#REF!),IF(ISBLANK(#REF!),#REF!,#REF!),#REF!),#REF!),#REF!),#REF!),#REF!),#REF!),#REF!),#REF!),#REF!),#REF!),#REF!)</f>
        <v>#REF!</v>
      </c>
      <c r="AE25" s="468" t="e">
        <f>IF(ISBLANK(#REF!),IF(ISBLANK(#REF!),IF(ISBLANK(#REF!),IF(ISBLANK(#REF!),IF(ISBLANK(#REF!),IF(ISBLANK(#REF!),IF(ISBLANK(#REF!),IF(ISBLANK(#REF!),IF(ISBLANK(#REF!),IF(ISBLANK(#REF!),IF(ISBLANK(#REF!),IF(ISBLANK(#REF!),#REF!,#REF!),#REF!),#REF!),#REF!),#REF!),#REF!),#REF!),#REF!),#REF!),#REF!),#REF!),#REF!)</f>
        <v>#REF!</v>
      </c>
      <c r="AF25" s="468" t="e">
        <f>IF(ISBLANK(#REF!),IF(ISBLANK(#REF!),IF(ISBLANK(#REF!),IF(ISBLANK(#REF!),IF(ISBLANK(#REF!),IF(ISBLANK(#REF!),IF(ISBLANK(#REF!),IF(ISBLANK(#REF!),IF(ISBLANK(#REF!),IF(ISBLANK(#REF!),IF(ISBLANK(#REF!),IF(ISBLANK(#REF!),#REF!,#REF!),#REF!),#REF!),#REF!),#REF!),#REF!),#REF!),#REF!),#REF!),#REF!),#REF!),#REF!)</f>
        <v>#REF!</v>
      </c>
      <c r="AG25" s="455" t="e">
        <f>IF(ISBLANK(#REF!),IF(ISBLANK(#REF!),IF(ISBLANK(#REF!),IF(ISBLANK(#REF!),IF(ISBLANK(#REF!),IF(ISBLANK(#REF!),IF(ISBLANK(#REF!),IF(ISBLANK(#REF!),IF(ISBLANK(#REF!),IF(ISBLANK(#REF!),IF(ISBLANK(#REF!),IF(ISBLANK(#REF!),#REF!,#REF!),#REF!),#REF!),#REF!),#REF!),#REF!),#REF!),#REF!),#REF!),#REF!),#REF!),#REF!)</f>
        <v>#REF!</v>
      </c>
      <c r="AH25" s="521" t="e">
        <f>IF(ISBLANK(#REF!),IF(ISBLANK(#REF!),IF(ISBLANK(#REF!),IF(ISBLANK(#REF!),IF(ISBLANK(#REF!),IF(ISBLANK(#REF!),IF(ISBLANK(#REF!),IF(ISBLANK(#REF!),IF(ISBLANK(#REF!),IF(ISBLANK(#REF!),IF(ISBLANK(#REF!),IF(ISBLANK(#REF!),#REF!,#REF!),#REF!),#REF!),#REF!),#REF!),#REF!),#REF!),#REF!),#REF!),#REF!),#REF!),#REF!)</f>
        <v>#REF!</v>
      </c>
      <c r="AI25" s="475" t="e">
        <f>IF(ISBLANK(#REF!),IF(ISBLANK(#REF!),IF(ISBLANK(#REF!),IF(ISBLANK(#REF!),IF(ISBLANK(#REF!),IF(ISBLANK(#REF!),IF(ISBLANK(#REF!),IF(ISBLANK(#REF!),IF(ISBLANK(#REF!),IF(ISBLANK(#REF!),IF(ISBLANK(#REF!),IF(ISBLANK(#REF!),#REF!,#REF!),#REF!),#REF!),#REF!),#REF!),#REF!),#REF!),#REF!),#REF!),#REF!),#REF!),#REF!)</f>
        <v>#REF!</v>
      </c>
      <c r="AJ25" s="82"/>
      <c r="AK25" s="82"/>
      <c r="AL25" s="601">
        <v>9</v>
      </c>
      <c r="AM25" s="455">
        <v>12</v>
      </c>
      <c r="AN25" s="468">
        <v>5.5</v>
      </c>
      <c r="AO25" s="468">
        <v>6</v>
      </c>
      <c r="AP25" s="455">
        <v>6</v>
      </c>
      <c r="AQ25" s="524">
        <v>10</v>
      </c>
      <c r="AR25" s="475">
        <v>7</v>
      </c>
      <c r="AS25" s="390"/>
      <c r="AT25" s="390"/>
      <c r="AU25" s="390"/>
      <c r="AV25" s="390"/>
      <c r="AW25" s="390"/>
      <c r="AX25" s="390"/>
      <c r="AY25" s="390"/>
      <c r="AZ25" s="390"/>
      <c r="BA25" s="390"/>
      <c r="BB25" s="390"/>
      <c r="BC25" s="390"/>
      <c r="BD25" s="390"/>
    </row>
    <row r="26" spans="1:56" s="523" customFormat="1" ht="16.2" thickBot="1">
      <c r="A26" s="1195"/>
      <c r="B26" s="409" t="s">
        <v>195</v>
      </c>
      <c r="C26" s="517" t="s">
        <v>122</v>
      </c>
      <c r="D26" s="2295" t="s">
        <v>120</v>
      </c>
      <c r="E26" s="519" t="s">
        <v>25</v>
      </c>
      <c r="F26" s="520" t="s">
        <v>33</v>
      </c>
      <c r="G26" s="1068" t="s">
        <v>27</v>
      </c>
      <c r="H26" s="1069"/>
      <c r="I26" s="1049"/>
      <c r="J26" s="1069"/>
      <c r="K26" s="1846">
        <f>'CWAR 16'!M25</f>
        <v>48</v>
      </c>
      <c r="L26" s="2034">
        <f>'CWAR 16'!N25</f>
        <v>48</v>
      </c>
      <c r="M26" s="2037">
        <f>SUM(O26,Q26,S26,U26,W26,Y26,AA26)</f>
        <v>26</v>
      </c>
      <c r="N26" s="1940">
        <f>IF( ISBLANK('Abidjan 16'!N25)," ",'Abidjan 16'!N25)</f>
        <v>1</v>
      </c>
      <c r="O26" s="1933">
        <f>IF( ISBLANK('Abidjan 16'!O25)," ",'Abidjan 16'!O25)</f>
        <v>5</v>
      </c>
      <c r="P26" s="1927">
        <f>IF( ISBLANK('Agbara 16'!O25)," ",'Agbara 16'!O25)</f>
        <v>6</v>
      </c>
      <c r="Q26" s="1933">
        <f>IF( ISBLANK('Agbara 16'!P25)," ",'Agbara 16'!P25)</f>
        <v>2</v>
      </c>
      <c r="R26" s="1938">
        <f>IF( ISBLANK('Dakar 16'!O25)," ",'Dakar 16'!O25)</f>
        <v>6</v>
      </c>
      <c r="S26" s="1933">
        <f>IF( ISBLANK('Dakar 16'!P25)," ",'Dakar 16'!P25)</f>
        <v>3</v>
      </c>
      <c r="T26" s="1942">
        <f>IF( ISBLANK('Douala 16'!O25)," ",'Douala 16'!O25)</f>
        <v>0.5</v>
      </c>
      <c r="U26" s="1933">
        <f>IF( ISBLANK('Douala 16'!P25)," ",'Douala 16'!P25)</f>
        <v>5</v>
      </c>
      <c r="V26" s="1940">
        <f>IF( ISBLANK('Flowergate 16'!O25)," ",'Flowergate 16'!O25)</f>
        <v>1</v>
      </c>
      <c r="W26" s="1933">
        <f>IF( ISBLANK('Flowergate 16'!P25)," ",'Flowergate 16'!P25)</f>
        <v>3</v>
      </c>
      <c r="X26" s="1887">
        <f>IF( ISBLANK('Tema 16'!O25)," ",'Tema 16'!O25)</f>
        <v>6</v>
      </c>
      <c r="Y26" s="1933">
        <f>IF( ISBLANK('Tema 16'!P25)," ",'Tema 16'!P25)</f>
        <v>3</v>
      </c>
      <c r="Z26" s="450">
        <f>IF( ISBLANK('Yopougon 16'!O25)," ",'Yopougon 16'!O25)</f>
        <v>6</v>
      </c>
      <c r="AA26" s="1117">
        <f>IF( ISBLANK('Yopougon 16'!P25)," ",'Yopougon 16'!P25)</f>
        <v>5</v>
      </c>
      <c r="AB26" s="681"/>
      <c r="AC26" s="688"/>
      <c r="AD26" s="689"/>
      <c r="AE26" s="689"/>
      <c r="AF26" s="689"/>
      <c r="AG26" s="689"/>
      <c r="AH26" s="689"/>
      <c r="AI26" s="690"/>
      <c r="AJ26" s="82"/>
      <c r="AK26" s="82"/>
      <c r="AL26" s="501"/>
      <c r="AM26" s="466"/>
      <c r="AN26" s="466"/>
      <c r="AO26" s="466"/>
      <c r="AP26" s="466"/>
      <c r="AQ26" s="524"/>
      <c r="AR26" s="502"/>
      <c r="AS26" s="1210"/>
      <c r="AT26" s="1210"/>
      <c r="AU26" s="1210"/>
      <c r="AV26" s="1210"/>
      <c r="AW26" s="1210"/>
      <c r="AX26" s="1210"/>
      <c r="AY26" s="1210"/>
      <c r="AZ26" s="1210"/>
      <c r="BA26" s="1210"/>
      <c r="BB26" s="1210"/>
      <c r="BC26" s="1210"/>
      <c r="BD26" s="1210"/>
    </row>
    <row r="27" spans="1:56" ht="21.6" thickBot="1">
      <c r="A27" s="1195"/>
      <c r="B27" s="97" t="s">
        <v>35</v>
      </c>
      <c r="C27" s="122"/>
      <c r="D27" s="130"/>
      <c r="E27" s="98" t="s">
        <v>16</v>
      </c>
      <c r="F27" s="99" t="s">
        <v>16</v>
      </c>
      <c r="G27" s="99"/>
      <c r="H27" s="99"/>
      <c r="I27" s="99"/>
      <c r="J27" s="99"/>
      <c r="K27" s="99"/>
      <c r="L27" s="99"/>
      <c r="M27" s="598"/>
      <c r="N27" s="46"/>
      <c r="O27" s="46"/>
      <c r="P27" s="1683"/>
      <c r="Q27" s="1683"/>
      <c r="R27" s="841"/>
      <c r="S27" s="841"/>
      <c r="T27" s="46"/>
      <c r="U27" s="46"/>
      <c r="V27" s="46"/>
      <c r="W27" s="46"/>
      <c r="X27" s="1719"/>
      <c r="Y27" s="1720"/>
      <c r="Z27" s="46"/>
      <c r="AA27" s="47"/>
      <c r="AB27" s="681"/>
      <c r="AC27" s="708"/>
      <c r="AD27" s="46"/>
      <c r="AE27" s="46"/>
      <c r="AF27" s="46"/>
      <c r="AG27" s="46"/>
      <c r="AH27" s="100"/>
      <c r="AI27" s="47"/>
      <c r="AJ27" s="82"/>
      <c r="AK27" s="82"/>
      <c r="AL27" s="583"/>
      <c r="AM27" s="544"/>
      <c r="AN27" s="544"/>
      <c r="AO27" s="544"/>
      <c r="AP27" s="544"/>
      <c r="AQ27" s="545"/>
      <c r="AR27" s="546"/>
    </row>
    <row r="28" spans="1:56" s="642" customFormat="1" ht="15">
      <c r="A28" s="1195"/>
      <c r="B28" s="637" t="s">
        <v>194</v>
      </c>
      <c r="C28" s="638" t="s">
        <v>123</v>
      </c>
      <c r="D28" s="1132" t="s">
        <v>120</v>
      </c>
      <c r="E28" s="639" t="s">
        <v>143</v>
      </c>
      <c r="F28" s="640" t="s">
        <v>36</v>
      </c>
      <c r="G28" s="1070" t="s">
        <v>27</v>
      </c>
      <c r="H28" s="1070">
        <v>9.32</v>
      </c>
      <c r="I28" s="1051">
        <v>9</v>
      </c>
      <c r="J28" s="1070">
        <v>9.5</v>
      </c>
      <c r="K28" s="1083">
        <f>'CWAR 16'!M27</f>
        <v>9.3800000000000008</v>
      </c>
      <c r="L28" s="1859">
        <f>'CWAR 16'!N27</f>
        <v>9</v>
      </c>
      <c r="M28" s="2030">
        <f>IF( ISBLANK('CWAR 16'!O27)," ",'CWAR 16'!O27)</f>
        <v>8.8087857142857136</v>
      </c>
      <c r="N28" s="2017">
        <f>IF( ISBLANK('Abidjan 16'!N27)," ",'Abidjan 16'!N27)</f>
        <v>9</v>
      </c>
      <c r="O28" s="2021">
        <f>IF( ISBLANK('Abidjan 16'!O27)," ",'Abidjan 16'!O27)</f>
        <v>8.6357142857142843</v>
      </c>
      <c r="P28" s="2017">
        <f>IF( ISBLANK('Agbara 16'!O27)," ",'Agbara 16'!O27)</f>
        <v>9</v>
      </c>
      <c r="Q28" s="2021">
        <f>IF( ISBLANK('Agbara 16'!P27)," ",'Agbara 16'!P27)</f>
        <v>8.8000000000000007</v>
      </c>
      <c r="R28" s="2017">
        <f>IF( ISBLANK('Dakar 16'!O27)," ",'Dakar 16'!O27)</f>
        <v>9</v>
      </c>
      <c r="S28" s="2021">
        <f>IF( ISBLANK('Dakar 16'!P27)," ",'Dakar 16'!P27)</f>
        <v>8.7828571428571429</v>
      </c>
      <c r="T28" s="2024">
        <f>IF( ISBLANK('Douala 16'!O27)," ",'Douala 16'!O27)</f>
        <v>9</v>
      </c>
      <c r="U28" s="2021">
        <f>IF( ISBLANK('Douala 16'!P27)," ",'Douala 16'!P27)</f>
        <v>9.36</v>
      </c>
      <c r="V28" s="2017">
        <f>IF( ISBLANK('Flowergate 16'!O27)," ",'Flowergate 16'!O27)</f>
        <v>9</v>
      </c>
      <c r="W28" s="2021">
        <f>IF( ISBLANK('Flowergate 16'!P27)," ",'Flowergate 16'!P27)</f>
        <v>8.8171428571428567</v>
      </c>
      <c r="X28" s="1118">
        <f>IF( ISBLANK('Tema 16'!O27)," ",'Tema 16'!O27)</f>
        <v>9</v>
      </c>
      <c r="Y28" s="641">
        <f>IF( ISBLANK('Tema 16'!P27)," ",'Tema 16'!P27)</f>
        <v>8.43</v>
      </c>
      <c r="Z28" s="1684">
        <f>IF( ISBLANK('Yopougon 16'!O27)," ",'Yopougon 16'!O27)</f>
        <v>9</v>
      </c>
      <c r="AA28" s="641">
        <f>IF( ISBLANK('Yopougon 16'!P27)," ",'Yopougon 16'!P27)</f>
        <v>9.1</v>
      </c>
      <c r="AB28" s="681"/>
      <c r="AC28" s="709" t="e">
        <f>IF(ISBLANK(#REF!),IF(ISBLANK(#REF!),IF(ISBLANK(#REF!),IF(ISBLANK(#REF!),IF(ISBLANK(#REF!),IF(ISBLANK(#REF!),IF(ISBLANK(#REF!),IF(ISBLANK(#REF!),IF(ISBLANK(#REF!),IF(ISBLANK(#REF!),IF(ISBLANK(#REF!),IF(ISBLANK(#REF!),#REF!,#REF!),#REF!),#REF!),#REF!),#REF!),#REF!),#REF!),#REF!),#REF!),#REF!),#REF!),#REF!)</f>
        <v>#REF!</v>
      </c>
      <c r="AD28" s="503" t="e">
        <f>IF(ISBLANK(#REF!),IF(ISBLANK(#REF!),IF(ISBLANK(#REF!),IF(ISBLANK(#REF!),IF(ISBLANK(#REF!),IF(ISBLANK(#REF!),IF(ISBLANK(#REF!),IF(ISBLANK(#REF!),IF(ISBLANK(#REF!),IF(ISBLANK(#REF!),IF(ISBLANK(#REF!),IF(ISBLANK(#REF!),#REF!,#REF!),#REF!),#REF!),#REF!),#REF!),#REF!),#REF!),#REF!),#REF!),#REF!),#REF!),#REF!)</f>
        <v>#REF!</v>
      </c>
      <c r="AE28" s="503" t="e">
        <f>IF(ISBLANK(#REF!),IF(ISBLANK(#REF!),IF(ISBLANK(#REF!),IF(ISBLANK(#REF!),IF(ISBLANK(#REF!),IF(ISBLANK(#REF!),IF(ISBLANK(#REF!),IF(ISBLANK(#REF!),IF(ISBLANK(#REF!),IF(ISBLANK(#REF!),IF(ISBLANK(#REF!),IF(ISBLANK(#REF!),#REF!,#REF!),#REF!),#REF!),#REF!),#REF!),#REF!),#REF!),#REF!),#REF!),#REF!),#REF!),#REF!)</f>
        <v>#REF!</v>
      </c>
      <c r="AF28" s="503" t="e">
        <f>IF(ISBLANK(#REF!),IF(ISBLANK(#REF!),IF(ISBLANK(#REF!),IF(ISBLANK(#REF!),IF(ISBLANK(#REF!),IF(ISBLANK(#REF!),IF(ISBLANK(#REF!),IF(ISBLANK(#REF!),IF(ISBLANK(#REF!),IF(ISBLANK(#REF!),IF(ISBLANK(#REF!),IF(ISBLANK(#REF!),#REF!,#REF!),#REF!),#REF!),#REF!),#REF!),#REF!),#REF!),#REF!),#REF!),#REF!),#REF!),#REF!)</f>
        <v>#REF!</v>
      </c>
      <c r="AG28" s="503" t="e">
        <f>IF(ISBLANK(#REF!),IF(ISBLANK(#REF!),IF(ISBLANK(#REF!),IF(ISBLANK(#REF!),IF(ISBLANK(#REF!),IF(ISBLANK(#REF!),IF(ISBLANK(#REF!),IF(ISBLANK(#REF!),IF(ISBLANK(#REF!),IF(ISBLANK(#REF!),IF(ISBLANK(#REF!),IF(ISBLANK(#REF!),#REF!,#REF!),#REF!),#REF!),#REF!),#REF!),#REF!),#REF!),#REF!),#REF!),#REF!),#REF!),#REF!)</f>
        <v>#REF!</v>
      </c>
      <c r="AH28" s="503" t="e">
        <f>IF(ISBLANK(#REF!),IF(ISBLANK(#REF!),IF(ISBLANK(#REF!),IF(ISBLANK(#REF!),IF(ISBLANK(#REF!),IF(ISBLANK(#REF!),IF(ISBLANK(#REF!),IF(ISBLANK(#REF!),IF(ISBLANK(#REF!),IF(ISBLANK(#REF!),IF(ISBLANK(#REF!),IF(ISBLANK(#REF!),#REF!,#REF!),#REF!),#REF!),#REF!),#REF!),#REF!),#REF!),#REF!),#REF!),#REF!),#REF!),#REF!)</f>
        <v>#REF!</v>
      </c>
      <c r="AI28" s="641" t="e">
        <f>IF(ISBLANK(#REF!),IF(ISBLANK(#REF!),IF(ISBLANK(#REF!),IF(ISBLANK(#REF!),IF(ISBLANK(#REF!),IF(ISBLANK(#REF!),IF(ISBLANK(#REF!),IF(ISBLANK(#REF!),IF(ISBLANK(#REF!),IF(ISBLANK(#REF!),IF(ISBLANK(#REF!),IF(ISBLANK(#REF!),#REF!,#REF!),#REF!),#REF!),#REF!),#REF!),#REF!),#REF!),#REF!),#REF!),#REF!),#REF!),#REF!)</f>
        <v>#REF!</v>
      </c>
      <c r="AJ28" s="82"/>
      <c r="AK28" s="82"/>
      <c r="AL28" s="600">
        <v>9.4341666666666679</v>
      </c>
      <c r="AM28" s="600">
        <v>9.83</v>
      </c>
      <c r="AN28" s="600">
        <v>9.6141666666666676</v>
      </c>
      <c r="AO28" s="600">
        <v>9.1199999999999992</v>
      </c>
      <c r="AP28" s="600">
        <v>9.64</v>
      </c>
      <c r="AQ28" s="600">
        <v>9.52</v>
      </c>
      <c r="AR28" s="1105">
        <v>9.33</v>
      </c>
      <c r="AS28" s="636"/>
      <c r="AT28" s="636"/>
      <c r="AU28" s="636"/>
      <c r="AV28" s="636"/>
      <c r="AW28" s="636"/>
      <c r="AX28" s="636"/>
      <c r="AY28" s="636"/>
      <c r="AZ28" s="636"/>
      <c r="BA28" s="636"/>
      <c r="BB28" s="636"/>
      <c r="BC28" s="636"/>
      <c r="BD28" s="636"/>
    </row>
    <row r="29" spans="1:56" s="642" customFormat="1" ht="15">
      <c r="A29" s="1195"/>
      <c r="B29" s="629" t="s">
        <v>193</v>
      </c>
      <c r="C29" s="638" t="s">
        <v>123</v>
      </c>
      <c r="D29" s="1133" t="s">
        <v>120</v>
      </c>
      <c r="E29" s="639" t="s">
        <v>143</v>
      </c>
      <c r="F29" s="640" t="s">
        <v>36</v>
      </c>
      <c r="G29" s="1070" t="s">
        <v>27</v>
      </c>
      <c r="H29" s="1070"/>
      <c r="I29" s="1051"/>
      <c r="J29" s="1070"/>
      <c r="K29" s="1083">
        <f>'CWAR 16'!M28</f>
        <v>9.35</v>
      </c>
      <c r="L29" s="1859">
        <f>'CWAR 16'!N28</f>
        <v>9</v>
      </c>
      <c r="M29" s="2031">
        <f>IF( ISBLANK('CWAR 16'!O28)," ",'CWAR 16'!O28)</f>
        <v>8.3491666666666671</v>
      </c>
      <c r="N29" s="2027">
        <f>IF( ISBLANK('Abidjan 16'!N28)," ",'Abidjan 16'!N28)</f>
        <v>9</v>
      </c>
      <c r="O29" s="2022">
        <f>IF( ISBLANK('Abidjan 16'!O28)," ",'Abidjan 16'!O28)</f>
        <v>7.4742857142857142</v>
      </c>
      <c r="P29" s="2018">
        <f>IF( ISBLANK('Agbara 16'!O28)," ",'Agbara 16'!O28)</f>
        <v>9</v>
      </c>
      <c r="Q29" s="2022">
        <f>IF( ISBLANK('Agbara 16'!P28)," ",'Agbara 16'!P28)</f>
        <v>8.86</v>
      </c>
      <c r="R29" s="2018">
        <f>IF( ISBLANK('Dakar 16'!O28)," ",'Dakar 16'!O28)</f>
        <v>9</v>
      </c>
      <c r="S29" s="2022">
        <f>IF( ISBLANK('Dakar 16'!P28)," ",'Dakar 16'!P28)</f>
        <v>8.0942857142857143</v>
      </c>
      <c r="T29" s="2025">
        <f>IF( ISBLANK('Douala 16'!O28)," ",'Douala 16'!O28)</f>
        <v>9</v>
      </c>
      <c r="U29" s="2022">
        <f>IF( ISBLANK('Douala 16'!P28)," ",'Douala 16'!P28)</f>
        <v>8.9514285714285702</v>
      </c>
      <c r="V29" s="2027">
        <f>IF( ISBLANK('Flowergate 16'!O28)," ",'Flowergate 16'!O28)</f>
        <v>9</v>
      </c>
      <c r="W29" s="2022">
        <f>IF( ISBLANK('Flowergate 16'!P28)," ",'Flowergate 16'!P28)</f>
        <v>8.855714285714285</v>
      </c>
      <c r="X29" s="1122">
        <f>IF( ISBLANK('Tema 16'!O28)," ",'Tema 16'!O28)</f>
        <v>9</v>
      </c>
      <c r="Y29" s="1687">
        <f>IF( ISBLANK('Tema 16'!P28)," ",'Tema 16'!P28)</f>
        <v>8.56</v>
      </c>
      <c r="Z29" s="1685">
        <f>IF( ISBLANK('Yopougon 16'!O28)," ",'Yopougon 16'!O28)</f>
        <v>9</v>
      </c>
      <c r="AA29" s="1037">
        <f>IF( ISBLANK('Yopougon 16'!P28)," ",'Yopougon 16'!P28)</f>
        <v>7.7</v>
      </c>
      <c r="AB29" s="681"/>
      <c r="AC29" s="1038"/>
      <c r="AD29" s="1036"/>
      <c r="AE29" s="1036"/>
      <c r="AF29" s="1036"/>
      <c r="AG29" s="1036"/>
      <c r="AH29" s="1036"/>
      <c r="AI29" s="1037"/>
      <c r="AJ29" s="82"/>
      <c r="AK29" s="82"/>
      <c r="AL29" s="600"/>
      <c r="AM29" s="1039"/>
      <c r="AN29" s="1039"/>
      <c r="AO29" s="1039"/>
      <c r="AP29" s="1039"/>
      <c r="AQ29" s="1039"/>
      <c r="AR29" s="1106"/>
      <c r="AS29" s="636"/>
      <c r="AT29" s="636"/>
      <c r="AU29" s="636"/>
      <c r="AV29" s="636"/>
      <c r="AW29" s="636"/>
      <c r="AX29" s="636"/>
      <c r="AY29" s="636"/>
      <c r="AZ29" s="636"/>
      <c r="BA29" s="636"/>
      <c r="BB29" s="636"/>
      <c r="BC29" s="636"/>
      <c r="BD29" s="636"/>
    </row>
    <row r="30" spans="1:56" s="642" customFormat="1" ht="15">
      <c r="A30" s="1195"/>
      <c r="B30" s="629" t="s">
        <v>192</v>
      </c>
      <c r="C30" s="638" t="s">
        <v>123</v>
      </c>
      <c r="D30" s="1133" t="s">
        <v>120</v>
      </c>
      <c r="E30" s="639" t="s">
        <v>143</v>
      </c>
      <c r="F30" s="640" t="s">
        <v>36</v>
      </c>
      <c r="G30" s="1070" t="s">
        <v>27</v>
      </c>
      <c r="H30" s="1070"/>
      <c r="I30" s="1051"/>
      <c r="J30" s="1070"/>
      <c r="K30" s="1083">
        <f>'CWAR 16'!M29</f>
        <v>9.25</v>
      </c>
      <c r="L30" s="1859">
        <f>'CWAR 16'!N29</f>
        <v>9</v>
      </c>
      <c r="M30" s="2031">
        <f>IF( ISBLANK('CWAR 16'!O29)," ",'CWAR 16'!O29)</f>
        <v>9.3826190476190465</v>
      </c>
      <c r="N30" s="2027">
        <f>IF( ISBLANK('Abidjan 16'!N29)," ",'Abidjan 16'!N29)</f>
        <v>9</v>
      </c>
      <c r="O30" s="2022">
        <f>IF( ISBLANK('Abidjan 16'!O29)," ",'Abidjan 16'!O29)</f>
        <v>9.5771428571428565</v>
      </c>
      <c r="P30" s="2018">
        <f>IF( ISBLANK('Agbara 16'!O29)," ",'Agbara 16'!O29)</f>
        <v>9</v>
      </c>
      <c r="Q30" s="2022">
        <f>IF( ISBLANK('Agbara 16'!P29)," ",'Agbara 16'!P29)</f>
        <v>9.15</v>
      </c>
      <c r="R30" s="2018">
        <f>IF( ISBLANK('Dakar 16'!O29)," ",'Dakar 16'!O29)</f>
        <v>9</v>
      </c>
      <c r="S30" s="2022">
        <f>IF( ISBLANK('Dakar 16'!P29)," ",'Dakar 16'!P29)</f>
        <v>9.0971428571428579</v>
      </c>
      <c r="T30" s="2025">
        <f>IF( ISBLANK('Douala 16'!O29)," ",'Douala 16'!O29)</f>
        <v>9</v>
      </c>
      <c r="U30" s="2022">
        <f>IF( ISBLANK('Douala 16'!P29)," ",'Douala 16'!P29)</f>
        <v>9.7885714285714283</v>
      </c>
      <c r="V30" s="2027">
        <f>IF( ISBLANK('Flowergate 16'!O29)," ",'Flowergate 16'!O29)</f>
        <v>9</v>
      </c>
      <c r="W30" s="2022">
        <f>IF( ISBLANK('Flowergate 16'!P29)," ",'Flowergate 16'!P29)</f>
        <v>9.26</v>
      </c>
      <c r="X30" s="1122">
        <f>IF( ISBLANK('Tema 16'!O29)," ",'Tema 16'!O29)</f>
        <v>9</v>
      </c>
      <c r="Y30" s="1687">
        <f>IF( ISBLANK('Tema 16'!P29)," ",'Tema 16'!P29)</f>
        <v>9</v>
      </c>
      <c r="Z30" s="1685">
        <f>IF( ISBLANK('Yopougon 16'!O29)," ",'Yopougon 16'!O29)</f>
        <v>9</v>
      </c>
      <c r="AA30" s="1037">
        <f>IF( ISBLANK('Yopougon 16'!P29)," ",'Yopougon 16'!P29)</f>
        <v>9.875</v>
      </c>
      <c r="AB30" s="681"/>
      <c r="AC30" s="1038"/>
      <c r="AD30" s="1036"/>
      <c r="AE30" s="1036"/>
      <c r="AF30" s="1036"/>
      <c r="AG30" s="1036"/>
      <c r="AH30" s="1036"/>
      <c r="AI30" s="1037"/>
      <c r="AJ30" s="82"/>
      <c r="AK30" s="82"/>
      <c r="AL30" s="600"/>
      <c r="AM30" s="1039"/>
      <c r="AN30" s="1039"/>
      <c r="AO30" s="1039"/>
      <c r="AP30" s="1039"/>
      <c r="AQ30" s="1039"/>
      <c r="AR30" s="1106"/>
      <c r="AS30" s="636"/>
      <c r="AT30" s="636"/>
      <c r="AU30" s="636"/>
      <c r="AV30" s="636"/>
      <c r="AW30" s="636"/>
      <c r="AX30" s="636"/>
      <c r="AY30" s="636"/>
      <c r="AZ30" s="636"/>
      <c r="BA30" s="636"/>
      <c r="BB30" s="636"/>
      <c r="BC30" s="636"/>
      <c r="BD30" s="636"/>
    </row>
    <row r="31" spans="1:56" s="642" customFormat="1" ht="15">
      <c r="A31" s="1195"/>
      <c r="B31" s="629" t="s">
        <v>191</v>
      </c>
      <c r="C31" s="638" t="s">
        <v>123</v>
      </c>
      <c r="D31" s="1133" t="s">
        <v>120</v>
      </c>
      <c r="E31" s="639" t="s">
        <v>143</v>
      </c>
      <c r="F31" s="640" t="s">
        <v>36</v>
      </c>
      <c r="G31" s="1070" t="s">
        <v>27</v>
      </c>
      <c r="H31" s="1070"/>
      <c r="I31" s="1051"/>
      <c r="J31" s="1070"/>
      <c r="K31" s="1083">
        <f>'CWAR 16'!M30</f>
        <v>9.5500000000000007</v>
      </c>
      <c r="L31" s="1859">
        <f>'CWAR 16'!N30</f>
        <v>9</v>
      </c>
      <c r="M31" s="2031">
        <f>IF( ISBLANK('CWAR 16'!O30)," ",'CWAR 16'!O30)</f>
        <v>8.692166666666667</v>
      </c>
      <c r="N31" s="2027">
        <f>IF( ISBLANK('Abidjan 16'!N30)," ",'Abidjan 16'!N30)</f>
        <v>9</v>
      </c>
      <c r="O31" s="2022">
        <f>IF( ISBLANK('Abidjan 16'!O30)," ",'Abidjan 16'!O30)</f>
        <v>8.85</v>
      </c>
      <c r="P31" s="2018">
        <f>IF( ISBLANK('Agbara 16'!O30)," ",'Agbara 16'!O30)</f>
        <v>9</v>
      </c>
      <c r="Q31" s="2022">
        <f>IF( ISBLANK('Agbara 16'!P30)," ",'Agbara 16'!P30)</f>
        <v>8.39</v>
      </c>
      <c r="R31" s="2018">
        <f>IF( ISBLANK('Dakar 16'!O30)," ",'Dakar 16'!O30)</f>
        <v>9</v>
      </c>
      <c r="S31" s="2022">
        <f>IF( ISBLANK('Dakar 16'!P30)," ",'Dakar 16'!P30)</f>
        <v>9.26</v>
      </c>
      <c r="T31" s="2025">
        <f>IF( ISBLANK('Douala 16'!O30)," ",'Douala 16'!O30)</f>
        <v>9</v>
      </c>
      <c r="U31" s="2022">
        <f>IF( ISBLANK('Douala 16'!P30)," ",'Douala 16'!P30)</f>
        <v>9.3449999999999989</v>
      </c>
      <c r="V31" s="2027">
        <f>IF( ISBLANK('Flowergate 16'!O30)," ",'Flowergate 16'!O30)</f>
        <v>9</v>
      </c>
      <c r="W31" s="2022">
        <f>IF( ISBLANK('Flowergate 16'!P30)," ",'Flowergate 16'!P30)</f>
        <v>8.16</v>
      </c>
      <c r="X31" s="1122">
        <f>IF( ISBLANK('Tema 16'!O30)," ",'Tema 16'!O30)</f>
        <v>9</v>
      </c>
      <c r="Y31" s="1687">
        <f>IF( ISBLANK('Tema 16'!P30)," ",'Tema 16'!P30)</f>
        <v>7.87</v>
      </c>
      <c r="Z31" s="1685">
        <f>IF( ISBLANK('Yopougon 16'!O30)," ",'Yopougon 16'!O30)</f>
        <v>9</v>
      </c>
      <c r="AA31" s="1037">
        <f>IF( ISBLANK('Yopougon 16'!P30)," ",'Yopougon 16'!P30)</f>
        <v>9.6999999999999993</v>
      </c>
      <c r="AB31" s="681"/>
      <c r="AC31" s="1038"/>
      <c r="AD31" s="1036"/>
      <c r="AE31" s="1036"/>
      <c r="AF31" s="1036"/>
      <c r="AG31" s="1036"/>
      <c r="AH31" s="1036"/>
      <c r="AI31" s="1037"/>
      <c r="AJ31" s="82"/>
      <c r="AK31" s="82"/>
      <c r="AL31" s="600"/>
      <c r="AM31" s="1039"/>
      <c r="AN31" s="1039"/>
      <c r="AO31" s="1039"/>
      <c r="AP31" s="1039"/>
      <c r="AQ31" s="1039"/>
      <c r="AR31" s="1106"/>
      <c r="AS31" s="636"/>
      <c r="AT31" s="636"/>
      <c r="AU31" s="636"/>
      <c r="AV31" s="636"/>
      <c r="AW31" s="636"/>
      <c r="AX31" s="636"/>
      <c r="AY31" s="636"/>
      <c r="AZ31" s="636"/>
      <c r="BA31" s="636"/>
      <c r="BB31" s="636"/>
      <c r="BC31" s="636"/>
      <c r="BD31" s="636"/>
    </row>
    <row r="32" spans="1:56" s="625" customFormat="1" ht="15">
      <c r="A32" s="1195"/>
      <c r="B32" s="629" t="s">
        <v>254</v>
      </c>
      <c r="C32" s="630" t="s">
        <v>122</v>
      </c>
      <c r="D32" s="643" t="s">
        <v>120</v>
      </c>
      <c r="E32" s="632" t="s">
        <v>26</v>
      </c>
      <c r="F32" s="633" t="s">
        <v>36</v>
      </c>
      <c r="G32" s="1067" t="s">
        <v>27</v>
      </c>
      <c r="H32" s="1067">
        <v>0.77300000000000002</v>
      </c>
      <c r="I32" s="1047">
        <v>0.78500000000000003</v>
      </c>
      <c r="J32" s="1067">
        <v>0.79677169568107697</v>
      </c>
      <c r="K32" s="1078">
        <f>'CWAR 16'!M31</f>
        <v>0.82799999999999996</v>
      </c>
      <c r="L32" s="1860">
        <f>'CWAR 16'!N31</f>
        <v>0.82</v>
      </c>
      <c r="M32" s="2032">
        <f>IF( ISBLANK('CWAR 16'!O31)," ",'CWAR 16'!O31)</f>
        <v>0.81100000000000005</v>
      </c>
      <c r="N32" s="2028">
        <f>IF( ISBLANK('Abidjan 16'!N31)," ",'Abidjan 16'!N31)</f>
        <v>0.70299999999999996</v>
      </c>
      <c r="O32" s="1929">
        <f>IF( ISBLANK('Abidjan 16'!O31)," ",'Abidjan 16'!O31)</f>
        <v>0.64900000000000002</v>
      </c>
      <c r="P32" s="2019">
        <f>IF( ISBLANK('Agbara 16'!O31)," ",'Agbara 16'!O31)</f>
        <v>0.87</v>
      </c>
      <c r="Q32" s="1929">
        <f>IF( ISBLANK('Agbara 16'!P31)," ",'Agbara 16'!P31)</f>
        <v>0.85099999999999998</v>
      </c>
      <c r="R32" s="2019">
        <f>IF( ISBLANK('Dakar 16'!O31)," ",'Dakar 16'!O31)</f>
        <v>0.75</v>
      </c>
      <c r="S32" s="1929">
        <f>IF( ISBLANK('Dakar 16'!P31)," ",'Dakar 16'!P31)</f>
        <v>0.78600000000000003</v>
      </c>
      <c r="T32" s="2026">
        <f>IF( ISBLANK('Douala 16'!O31)," ",'Douala 16'!O31)</f>
        <v>0.78</v>
      </c>
      <c r="U32" s="1929">
        <f>IF( ISBLANK('Douala 16'!P31)," ",'Douala 16'!P31)</f>
        <v>0.80100000000000005</v>
      </c>
      <c r="V32" s="2028">
        <f>IF( ISBLANK('Flowergate 16'!O31)," ",'Flowergate 16'!O31)</f>
        <v>0.82</v>
      </c>
      <c r="W32" s="1929">
        <f>IF( ISBLANK('Flowergate 16'!P31)," ",'Flowergate 16'!P31)</f>
        <v>0.81100000000000005</v>
      </c>
      <c r="X32" s="1120">
        <f>IF( ISBLANK('Tema 16'!O31)," ",'Tema 16'!O31)</f>
        <v>0.77300000000000002</v>
      </c>
      <c r="Y32" s="476">
        <f>IF( ISBLANK('Tema 16'!P31)," ",'Tema 16'!P31)</f>
        <v>0.77</v>
      </c>
      <c r="Z32" s="1678">
        <f>IF( ISBLANK('Yopougon 16'!O31)," ",'Yopougon 16'!O31)</f>
        <v>0.73</v>
      </c>
      <c r="AA32" s="476">
        <f>IF( ISBLANK('Yopougon 16'!P31)," ",'Yopougon 16'!P31)</f>
        <v>0.69599999999999995</v>
      </c>
      <c r="AB32" s="681"/>
      <c r="AC32" s="499" t="e">
        <f>IF(ISBLANK(#REF!),IF(ISBLANK(#REF!),IF(ISBLANK(#REF!),IF(ISBLANK(#REF!),IF(ISBLANK(#REF!),IF(ISBLANK(#REF!),IF(ISBLANK(#REF!),IF(ISBLANK(#REF!),IF(ISBLANK(#REF!),IF(ISBLANK(#REF!),IF(ISBLANK(#REF!),IF(ISBLANK(#REF!),#REF!,#REF!),#REF!),#REF!),#REF!),#REF!),#REF!),#REF!),#REF!),#REF!),#REF!),#REF!),#REF!)</f>
        <v>#REF!</v>
      </c>
      <c r="AD32" s="457" t="e">
        <f>IF(ISBLANK(#REF!),IF(ISBLANK(#REF!),IF(ISBLANK(#REF!),IF(ISBLANK(#REF!),IF(ISBLANK(#REF!),IF(ISBLANK(#REF!),IF(ISBLANK(#REF!),IF(ISBLANK(#REF!),IF(ISBLANK(#REF!),IF(ISBLANK(#REF!),IF(ISBLANK(#REF!),IF(ISBLANK(#REF!),#REF!,#REF!),#REF!),#REF!),#REF!),#REF!),#REF!),#REF!),#REF!),#REF!),#REF!),#REF!),#REF!)</f>
        <v>#REF!</v>
      </c>
      <c r="AE32" s="457" t="e">
        <f>IF(ISBLANK(#REF!),IF(ISBLANK(#REF!),IF(ISBLANK(#REF!),IF(ISBLANK(#REF!),IF(ISBLANK(#REF!),IF(ISBLANK(#REF!),IF(ISBLANK(#REF!),IF(ISBLANK(#REF!),IF(ISBLANK(#REF!),IF(ISBLANK(#REF!),IF(ISBLANK(#REF!),IF(ISBLANK(#REF!),#REF!,#REF!),#REF!),#REF!),#REF!),#REF!),#REF!),#REF!),#REF!),#REF!),#REF!),#REF!),#REF!)</f>
        <v>#REF!</v>
      </c>
      <c r="AF32" s="457" t="e">
        <f>IF(ISBLANK(#REF!),IF(ISBLANK(#REF!),IF(ISBLANK(#REF!),IF(ISBLANK(#REF!),IF(ISBLANK(#REF!),IF(ISBLANK(#REF!),IF(ISBLANK(#REF!),IF(ISBLANK(#REF!),IF(ISBLANK(#REF!),IF(ISBLANK(#REF!),IF(ISBLANK(#REF!),IF(ISBLANK(#REF!),#REF!,#REF!),#REF!),#REF!),#REF!),#REF!),#REF!),#REF!),#REF!),#REF!),#REF!),#REF!),#REF!)</f>
        <v>#REF!</v>
      </c>
      <c r="AG32" s="457" t="e">
        <f>IF(ISBLANK(#REF!),IF(ISBLANK(#REF!),IF(ISBLANK(#REF!),IF(ISBLANK(#REF!),IF(ISBLANK(#REF!),IF(ISBLANK(#REF!),IF(ISBLANK(#REF!),IF(ISBLANK(#REF!),IF(ISBLANK(#REF!),IF(ISBLANK(#REF!),IF(ISBLANK(#REF!),IF(ISBLANK(#REF!),#REF!,#REF!),#REF!),#REF!),#REF!),#REF!),#REF!),#REF!),#REF!),#REF!),#REF!),#REF!),#REF!)</f>
        <v>#REF!</v>
      </c>
      <c r="AH32" s="457" t="e">
        <f>IF(ISBLANK(#REF!),IF(ISBLANK(#REF!),IF(ISBLANK(#REF!),IF(ISBLANK(#REF!),IF(ISBLANK(#REF!),IF(ISBLANK(#REF!),IF(ISBLANK(#REF!),IF(ISBLANK(#REF!),IF(ISBLANK(#REF!),IF(ISBLANK(#REF!),IF(ISBLANK(#REF!),IF(ISBLANK(#REF!),#REF!,#REF!),#REF!),#REF!),#REF!),#REF!),#REF!),#REF!),#REF!),#REF!),#REF!),#REF!),#REF!)</f>
        <v>#REF!</v>
      </c>
      <c r="AI32" s="476" t="e">
        <f>IF(ISBLANK(#REF!),IF(ISBLANK(#REF!),IF(ISBLANK(#REF!),IF(ISBLANK(#REF!),IF(ISBLANK(#REF!),IF(ISBLANK(#REF!),IF(ISBLANK(#REF!),IF(ISBLANK(#REF!),IF(ISBLANK(#REF!),IF(ISBLANK(#REF!),IF(ISBLANK(#REF!),IF(ISBLANK(#REF!),#REF!,#REF!),#REF!),#REF!),#REF!),#REF!),#REF!),#REF!),#REF!),#REF!),#REF!),#REF!),#REF!)</f>
        <v>#REF!</v>
      </c>
      <c r="AJ32" s="82"/>
      <c r="AK32" s="82"/>
      <c r="AL32" s="499">
        <v>0.63097808658218502</v>
      </c>
      <c r="AM32" s="723">
        <v>0.84799999999999998</v>
      </c>
      <c r="AN32" s="723">
        <v>0.70699999999999996</v>
      </c>
      <c r="AO32" s="723">
        <v>0.73751143624635607</v>
      </c>
      <c r="AP32" s="723">
        <v>0.79100000000000004</v>
      </c>
      <c r="AQ32" s="723">
        <v>0.72842214928968507</v>
      </c>
      <c r="AR32" s="476">
        <v>0.67500000000000004</v>
      </c>
      <c r="AS32" s="618"/>
      <c r="AT32" s="618"/>
      <c r="AU32" s="618"/>
      <c r="AV32" s="618"/>
      <c r="AW32" s="618"/>
      <c r="AX32" s="618"/>
      <c r="AY32" s="618"/>
      <c r="AZ32" s="618"/>
      <c r="BA32" s="618"/>
      <c r="BB32" s="618"/>
      <c r="BC32" s="618"/>
      <c r="BD32" s="618"/>
    </row>
    <row r="33" spans="1:56" s="396" customFormat="1" ht="15.6" thickBot="1">
      <c r="A33" s="1195"/>
      <c r="B33" s="644" t="s">
        <v>188</v>
      </c>
      <c r="C33" s="645" t="s">
        <v>123</v>
      </c>
      <c r="D33" s="646" t="s">
        <v>121</v>
      </c>
      <c r="E33" s="647" t="s">
        <v>39</v>
      </c>
      <c r="F33" s="648" t="s">
        <v>36</v>
      </c>
      <c r="G33" s="1071" t="s">
        <v>27</v>
      </c>
      <c r="H33" s="1077">
        <v>5.03</v>
      </c>
      <c r="I33" s="1052">
        <v>5.8473185622894635</v>
      </c>
      <c r="J33" s="1077">
        <v>5.6573070458073689</v>
      </c>
      <c r="K33" s="1083">
        <f>'CWAR 16'!M32</f>
        <v>7.5327232698998383</v>
      </c>
      <c r="L33" s="1859">
        <f>'CWAR 16'!N32</f>
        <v>6.0222920158744131</v>
      </c>
      <c r="M33" s="2033">
        <f>IF( ISBLANK('CWAR 16'!O32)," ",'CWAR 16'!O32)</f>
        <v>5.9957787542938359</v>
      </c>
      <c r="N33" s="2029">
        <f>IF( ISBLANK('Abidjan 16'!N32)," ",'Abidjan 16'!N32)</f>
        <v>1.6551932367149758</v>
      </c>
      <c r="O33" s="2023">
        <f>IF( ISBLANK('Abidjan 16'!O32)," ",'Abidjan 16'!O32)</f>
        <v>1.4551557241861546</v>
      </c>
      <c r="P33" s="2020">
        <f>IF( ISBLANK('Agbara 16'!O32)," ",'Agbara 16'!O32)</f>
        <v>6.6</v>
      </c>
      <c r="Q33" s="2023">
        <f>IF( ISBLANK('Agbara 16'!P32)," ",'Agbara 16'!P32)</f>
        <v>7.37</v>
      </c>
      <c r="R33" s="2020">
        <f>IF( ISBLANK('Dakar 16'!O32)," ",'Dakar 16'!O32)</f>
        <v>4.1461038961038961</v>
      </c>
      <c r="S33" s="2023">
        <f>IF( ISBLANK('Dakar 16'!P32)," ",'Dakar 16'!P32)</f>
        <v>5.1589473417299914</v>
      </c>
      <c r="T33" s="2025">
        <f>IF( ISBLANK('Douala 16'!O32)," ",'Douala 16'!O32)</f>
        <v>8.1646279306829772</v>
      </c>
      <c r="U33" s="2023">
        <f>IF( ISBLANK('Douala 16'!P32)," ",'Douala 16'!P32)</f>
        <v>5.8646095196121637</v>
      </c>
      <c r="V33" s="2029">
        <f>IF( ISBLANK('Flowergate 16'!O32)," ",'Flowergate 16'!O32)</f>
        <v>8.8601190476190474</v>
      </c>
      <c r="W33" s="2023">
        <f>IF( ISBLANK('Flowergate 16'!P32)," ",'Flowergate 16'!P32)</f>
        <v>8.5689775767559393</v>
      </c>
      <c r="X33" s="1688">
        <f>IF( ISBLANK('Tema 16'!O32)," ",'Tema 16'!O32)</f>
        <v>4.7300000000000004</v>
      </c>
      <c r="Y33" s="1681">
        <f>IF( ISBLANK('Tema 16'!P32)," ",'Tema 16'!P32)</f>
        <v>5.7527611177726028</v>
      </c>
      <c r="Z33" s="1686">
        <f>IF( ISBLANK('Yopougon 16'!O32)," ",'Yopougon 16'!O32)</f>
        <v>8</v>
      </c>
      <c r="AA33" s="613">
        <f>IF( ISBLANK('Yopougon 16'!P32)," ",'Yopougon 16'!P32)</f>
        <v>7.8</v>
      </c>
      <c r="AB33" s="681"/>
      <c r="AC33" s="494" t="e">
        <f>IF(ISBLANK(#REF!),IF(ISBLANK(#REF!),IF(ISBLANK(#REF!),IF(ISBLANK(#REF!),IF(ISBLANK(#REF!),IF(ISBLANK(#REF!),IF(ISBLANK(#REF!),IF(ISBLANK(#REF!),IF(ISBLANK(#REF!),IF(ISBLANK(#REF!),IF(ISBLANK(#REF!),IF(ISBLANK(#REF!),#REF!,#REF!),#REF!),#REF!),#REF!),#REF!),#REF!),#REF!),#REF!),#REF!),#REF!),#REF!),#REF!)</f>
        <v>#REF!</v>
      </c>
      <c r="AD33" s="467" t="e">
        <f>IF(ISBLANK(#REF!),IF(ISBLANK(#REF!),IF(ISBLANK(#REF!),IF(ISBLANK(#REF!),IF(ISBLANK(#REF!),IF(ISBLANK(#REF!),IF(ISBLANK(#REF!),IF(ISBLANK(#REF!),IF(ISBLANK(#REF!),IF(ISBLANK(#REF!),IF(ISBLANK(#REF!),IF(ISBLANK(#REF!),#REF!,#REF!),#REF!),#REF!),#REF!),#REF!),#REF!),#REF!),#REF!),#REF!),#REF!),#REF!),#REF!)</f>
        <v>#REF!</v>
      </c>
      <c r="AE33" s="467" t="e">
        <f>IF(ISBLANK(#REF!),IF(ISBLANK(#REF!),IF(ISBLANK(#REF!),IF(ISBLANK(#REF!),IF(ISBLANK(#REF!),IF(ISBLANK(#REF!),IF(ISBLANK(#REF!),IF(ISBLANK(#REF!),IF(ISBLANK(#REF!),IF(ISBLANK(#REF!),IF(ISBLANK(#REF!),IF(ISBLANK(#REF!),#REF!,#REF!),#REF!),#REF!),#REF!),#REF!),#REF!),#REF!),#REF!),#REF!),#REF!),#REF!),#REF!)</f>
        <v>#REF!</v>
      </c>
      <c r="AF33" s="467" t="e">
        <f>IF(ISBLANK(#REF!),IF(ISBLANK(#REF!),IF(ISBLANK(#REF!),IF(ISBLANK(#REF!),IF(ISBLANK(#REF!),IF(ISBLANK(#REF!),IF(ISBLANK(#REF!),IF(ISBLANK(#REF!),IF(ISBLANK(#REF!),IF(ISBLANK(#REF!),IF(ISBLANK(#REF!),IF(ISBLANK(#REF!),#REF!,#REF!),#REF!),#REF!),#REF!),#REF!),#REF!),#REF!),#REF!),#REF!),#REF!),#REF!),#REF!)</f>
        <v>#REF!</v>
      </c>
      <c r="AG33" s="467" t="e">
        <f>IF(ISBLANK(#REF!),IF(ISBLANK(#REF!),IF(ISBLANK(#REF!),IF(ISBLANK(#REF!),IF(ISBLANK(#REF!),IF(ISBLANK(#REF!),IF(ISBLANK(#REF!),IF(ISBLANK(#REF!),IF(ISBLANK(#REF!),IF(ISBLANK(#REF!),IF(ISBLANK(#REF!),IF(ISBLANK(#REF!),#REF!,#REF!),#REF!),#REF!),#REF!),#REF!),#REF!),#REF!),#REF!),#REF!),#REF!),#REF!),#REF!)</f>
        <v>#REF!</v>
      </c>
      <c r="AH33" s="467" t="e">
        <f>IF(ISBLANK(#REF!),IF(ISBLANK(#REF!),IF(ISBLANK(#REF!),IF(ISBLANK(#REF!),IF(ISBLANK(#REF!),IF(ISBLANK(#REF!),IF(ISBLANK(#REF!),IF(ISBLANK(#REF!),IF(ISBLANK(#REF!),IF(ISBLANK(#REF!),IF(ISBLANK(#REF!),IF(ISBLANK(#REF!),#REF!,#REF!),#REF!),#REF!),#REF!),#REF!),#REF!),#REF!),#REF!),#REF!),#REF!),#REF!),#REF!)</f>
        <v>#REF!</v>
      </c>
      <c r="AI33" s="613" t="e">
        <f>IF(ISBLANK(#REF!),IF(ISBLANK(#REF!),IF(ISBLANK(#REF!),IF(ISBLANK(#REF!),IF(ISBLANK(#REF!),IF(ISBLANK(#REF!),IF(ISBLANK(#REF!),IF(ISBLANK(#REF!),IF(ISBLANK(#REF!),IF(ISBLANK(#REF!),IF(ISBLANK(#REF!),IF(ISBLANK(#REF!),#REF!,#REF!),#REF!),#REF!),#REF!),#REF!),#REF!),#REF!),#REF!),#REF!),#REF!),#REF!),#REF!)</f>
        <v>#REF!</v>
      </c>
      <c r="AJ33" s="82"/>
      <c r="AK33" s="82"/>
      <c r="AL33" s="494">
        <v>2.262352080099963</v>
      </c>
      <c r="AM33" s="467">
        <v>6.6</v>
      </c>
      <c r="AN33" s="467">
        <v>4.1473941959996115</v>
      </c>
      <c r="AO33" s="467">
        <v>6.0083833279058103</v>
      </c>
      <c r="AP33" s="467">
        <v>8.2727647881694661</v>
      </c>
      <c r="AQ33" s="467">
        <v>4.5102549284767353</v>
      </c>
      <c r="AR33" s="613">
        <v>7.8</v>
      </c>
      <c r="AS33" s="390"/>
      <c r="AT33" s="390"/>
      <c r="AU33" s="390"/>
      <c r="AV33" s="390"/>
      <c r="AW33" s="390"/>
      <c r="AX33" s="390"/>
      <c r="AY33" s="390"/>
      <c r="AZ33" s="390"/>
      <c r="BA33" s="390"/>
      <c r="BB33" s="390"/>
      <c r="BC33" s="390"/>
      <c r="BD33" s="390"/>
    </row>
    <row r="34" spans="1:56" ht="21.6" thickBot="1">
      <c r="A34" s="1195"/>
      <c r="B34" s="101" t="s">
        <v>41</v>
      </c>
      <c r="C34" s="123"/>
      <c r="D34" s="134"/>
      <c r="E34" s="102" t="s">
        <v>16</v>
      </c>
      <c r="F34" s="103" t="s">
        <v>16</v>
      </c>
      <c r="G34" s="103" t="s">
        <v>16</v>
      </c>
      <c r="H34" s="103"/>
      <c r="I34" s="564"/>
      <c r="J34" s="103"/>
      <c r="K34" s="564"/>
      <c r="L34" s="564"/>
      <c r="M34" s="565"/>
      <c r="N34" s="536"/>
      <c r="O34" s="44"/>
      <c r="P34" s="831"/>
      <c r="Q34" s="831"/>
      <c r="R34" s="2188"/>
      <c r="S34" s="2188"/>
      <c r="T34" s="1717"/>
      <c r="U34" s="1717"/>
      <c r="V34" s="44"/>
      <c r="W34" s="44"/>
      <c r="X34" s="1721"/>
      <c r="Y34" s="1722"/>
      <c r="Z34" s="44"/>
      <c r="AA34" s="45"/>
      <c r="AB34" s="681"/>
      <c r="AC34" s="710"/>
      <c r="AD34" s="44"/>
      <c r="AE34" s="44"/>
      <c r="AF34" s="44"/>
      <c r="AG34" s="44"/>
      <c r="AH34" s="104"/>
      <c r="AI34" s="45"/>
      <c r="AJ34" s="82"/>
      <c r="AK34" s="82"/>
      <c r="AL34" s="584"/>
      <c r="AM34" s="541"/>
      <c r="AN34" s="541"/>
      <c r="AO34" s="541"/>
      <c r="AP34" s="541"/>
      <c r="AQ34" s="542"/>
      <c r="AR34" s="543"/>
    </row>
    <row r="35" spans="1:56" s="652" customFormat="1" ht="15">
      <c r="A35" s="1194"/>
      <c r="B35" s="391" t="s">
        <v>109</v>
      </c>
      <c r="C35" s="392" t="s">
        <v>122</v>
      </c>
      <c r="D35" s="650" t="s">
        <v>120</v>
      </c>
      <c r="E35" s="394" t="s">
        <v>86</v>
      </c>
      <c r="F35" s="395" t="s">
        <v>40</v>
      </c>
      <c r="G35" s="1061" t="s">
        <v>20</v>
      </c>
      <c r="H35" s="1061"/>
      <c r="I35" s="1053">
        <v>2.423723927853108</v>
      </c>
      <c r="J35" s="1061">
        <v>2.3346258297449367</v>
      </c>
      <c r="K35" s="1234">
        <f>'CWAR 16'!M34</f>
        <v>2.0572204967514591</v>
      </c>
      <c r="L35" s="1861">
        <f>'CWAR 16'!N34</f>
        <v>1.9608112021488717</v>
      </c>
      <c r="M35" s="2051">
        <f>IF( ISBLANK('CWAR 16'!O34)," ",'CWAR 16'!O34)</f>
        <v>2.0915846902447734</v>
      </c>
      <c r="N35" s="2056">
        <f>IF( ISBLANK('Abidjan 16'!N34)," ",'Abidjan 16'!N34)/'CWAR 16'!$T$67</f>
        <v>8.9146297000000008</v>
      </c>
      <c r="O35" s="2051">
        <f>IF( ISBLANK('Abidjan 16'!O34)," ",'Abidjan 16'!O34)/'CWAR 16'!$T$67</f>
        <v>9.9190905334923389</v>
      </c>
      <c r="P35" s="1924">
        <f>IF( ISBLANK('Agbara 16'!O34)," ",'Agbara 16'!O34)/'CWAR 16'!$T$68</f>
        <v>1.8988318999999998</v>
      </c>
      <c r="Q35" s="2177">
        <f>IF( ISBLANK('Agbara 16'!P34)," ",'Agbara 16'!P34)/'CWAR 16'!$T$68</f>
        <v>1.9772812499999999</v>
      </c>
      <c r="R35" s="612">
        <f>IF( ISBLANK('Dakar 16'!O34)," ",'Dakar 16'!O34)/'CWAR 16'!$T$67</f>
        <v>1.5987068995365736</v>
      </c>
      <c r="S35" s="2189">
        <f>IF( ISBLANK('Dakar 16'!P34)," ",'Dakar 16'!P34)/'CWAR 16'!$T$67</f>
        <v>1.6786320686699283</v>
      </c>
      <c r="T35" s="2069">
        <f>IF( ISBLANK('Douala 16'!O34)," ",'Douala 16'!O34)/'CWAR 16'!$T$70</f>
        <v>2.3299240000000001</v>
      </c>
      <c r="U35" s="2051">
        <f>IF( ISBLANK('Douala 16'!P34)," ",'Douala 16'!P34)/'CWAR 16'!$T$70</f>
        <v>2.2654578976039086</v>
      </c>
      <c r="V35" s="2069">
        <f>IF( ISBLANK('Flowergate 16'!O34)," ",'Flowergate 16'!O34)/'CWAR 16'!$T$68</f>
        <v>1.4154353499999999</v>
      </c>
      <c r="W35" s="2051">
        <f>IF( ISBLANK('Flowergate 16'!P34)," ",'Flowergate 16'!P34)/'CWAR 16'!$T$68</f>
        <v>1.5224034</v>
      </c>
      <c r="X35" s="1126">
        <f>IF( ISBLANK('Tema 16'!O34)," ",'Tema 16'!O34)/1000/'CWAR 16'!$T$69</f>
        <v>2.3924630131739999</v>
      </c>
      <c r="Y35" s="2051">
        <f>IF( ISBLANK('Tema 16'!P34)," ",'Tema 16'!P34)/1000/'CWAR 16'!$T$69</f>
        <v>2.10533896991886</v>
      </c>
      <c r="Z35" s="612">
        <f>IF( ISBLANK('Yopougon 16'!O34)," ",'Yopougon 16'!O34)/'CWAR 16'!$T$67</f>
        <v>1.564642621874712</v>
      </c>
      <c r="AA35" s="2051">
        <f>IF( ISBLANK('Yopougon 16'!P34)," ",'Yopougon 16'!P34)/'CWAR 16'!$T$67</f>
        <v>1.5427705254438711</v>
      </c>
      <c r="AB35" s="681"/>
      <c r="AC35" s="711" t="e">
        <f>IF(ISBLANK(#REF!),IF(ISBLANK(#REF!),IF(ISBLANK(#REF!),IF(ISBLANK(#REF!),IF(ISBLANK(#REF!),IF(ISBLANK(#REF!),IF(ISBLANK(#REF!),IF(ISBLANK(#REF!),IF(ISBLANK(#REF!),IF(ISBLANK(#REF!),IF(ISBLANK(#REF!),IF(ISBLANK(#REF!),#REF!,#REF!),#REF!),#REF!),#REF!),#REF!),#REF!),#REF!),#REF!),#REF!),#REF!),#REF!),#REF!)</f>
        <v>#REF!</v>
      </c>
      <c r="AD35" s="383" t="e">
        <f>IF(ISBLANK(#REF!),IF(ISBLANK(#REF!),IF(ISBLANK(#REF!),IF(ISBLANK(#REF!),IF(ISBLANK(#REF!),IF(ISBLANK(#REF!),IF(ISBLANK(#REF!),IF(ISBLANK(#REF!),IF(ISBLANK(#REF!),IF(ISBLANK(#REF!),IF(ISBLANK(#REF!),IF(ISBLANK(#REF!),#REF!,#REF!),#REF!),#REF!),#REF!),#REF!),#REF!),#REF!),#REF!),#REF!),#REF!),#REF!),#REF!)</f>
        <v>#REF!</v>
      </c>
      <c r="AE35" s="383" t="e">
        <f>IF(ISBLANK(#REF!),IF(ISBLANK(#REF!),IF(ISBLANK(#REF!),IF(ISBLANK(#REF!),IF(ISBLANK(#REF!),IF(ISBLANK(#REF!),IF(ISBLANK(#REF!),IF(ISBLANK(#REF!),IF(ISBLANK(#REF!),IF(ISBLANK(#REF!),IF(ISBLANK(#REF!),IF(ISBLANK(#REF!),#REF!,#REF!),#REF!),#REF!),#REF!),#REF!),#REF!),#REF!),#REF!),#REF!),#REF!),#REF!),#REF!)</f>
        <v>#REF!</v>
      </c>
      <c r="AF35" s="383" t="e">
        <f>IF(ISBLANK(#REF!),IF(ISBLANK(#REF!),IF(ISBLANK(#REF!),IF(ISBLANK(#REF!),IF(ISBLANK(#REF!),IF(ISBLANK(#REF!),IF(ISBLANK(#REF!),IF(ISBLANK(#REF!),IF(ISBLANK(#REF!),IF(ISBLANK(#REF!),IF(ISBLANK(#REF!),IF(ISBLANK(#REF!),#REF!,#REF!),#REF!),#REF!),#REF!),#REF!),#REF!),#REF!),#REF!),#REF!),#REF!),#REF!),#REF!)</f>
        <v>#REF!</v>
      </c>
      <c r="AG35" s="383" t="e">
        <f>IF(ISBLANK(#REF!),IF(ISBLANK(#REF!),IF(ISBLANK(#REF!),IF(ISBLANK(#REF!),IF(ISBLANK(#REF!),IF(ISBLANK(#REF!),IF(ISBLANK(#REF!),IF(ISBLANK(#REF!),IF(ISBLANK(#REF!),IF(ISBLANK(#REF!),IF(ISBLANK(#REF!),IF(ISBLANK(#REF!),#REF!,#REF!),#REF!),#REF!),#REF!),#REF!),#REF!),#REF!),#REF!),#REF!),#REF!),#REF!),#REF!)</f>
        <v>#REF!</v>
      </c>
      <c r="AH35" s="383" t="e">
        <f>IF(ISBLANK(#REF!),IF(ISBLANK(#REF!),IF(ISBLANK(#REF!),IF(ISBLANK(#REF!),IF(ISBLANK(#REF!),IF(ISBLANK(#REF!),IF(ISBLANK(#REF!),IF(ISBLANK(#REF!),IF(ISBLANK(#REF!),IF(ISBLANK(#REF!),IF(ISBLANK(#REF!),IF(ISBLANK(#REF!),#REF!,#REF!),#REF!),#REF!),#REF!),#REF!),#REF!),#REF!),#REF!),#REF!),#REF!),#REF!),#REF!)</f>
        <v>#REF!</v>
      </c>
      <c r="AI35" s="651" t="e">
        <f>IF(ISBLANK(#REF!),IF(ISBLANK(#REF!),IF(ISBLANK(#REF!),IF(ISBLANK(#REF!),IF(ISBLANK(#REF!),IF(ISBLANK(#REF!),IF(ISBLANK(#REF!),IF(ISBLANK(#REF!),IF(ISBLANK(#REF!),IF(ISBLANK(#REF!),IF(ISBLANK(#REF!),IF(ISBLANK(#REF!),#REF!,#REF!),#REF!),#REF!),#REF!),#REF!),#REF!),#REF!),#REF!),#REF!),#REF!),#REF!),#REF!)</f>
        <v>#REF!</v>
      </c>
      <c r="AJ35" s="82"/>
      <c r="AK35" s="82"/>
      <c r="AL35" s="497">
        <v>8.4345171037275559</v>
      </c>
      <c r="AM35" s="484">
        <v>2.2200000000000002</v>
      </c>
      <c r="AN35" s="484">
        <v>1.9188940314563183</v>
      </c>
      <c r="AO35" s="484">
        <v>2.3199999999999998</v>
      </c>
      <c r="AP35" s="484">
        <v>1.59</v>
      </c>
      <c r="AQ35" s="484">
        <v>2.6541193482226468</v>
      </c>
      <c r="AR35" s="653">
        <v>1.7311933895021707</v>
      </c>
      <c r="AS35" s="649"/>
      <c r="AT35" s="649"/>
      <c r="AU35" s="649"/>
      <c r="AV35" s="649"/>
      <c r="AW35" s="649"/>
      <c r="AX35" s="649"/>
      <c r="AY35" s="649"/>
      <c r="AZ35" s="649"/>
      <c r="BA35" s="649"/>
      <c r="BB35" s="649"/>
      <c r="BC35" s="649"/>
      <c r="BD35" s="649"/>
    </row>
    <row r="36" spans="1:56" s="396" customFormat="1" ht="15">
      <c r="A36" s="1195"/>
      <c r="B36" s="399" t="s">
        <v>43</v>
      </c>
      <c r="C36" s="400" t="s">
        <v>122</v>
      </c>
      <c r="D36" s="654" t="s">
        <v>120</v>
      </c>
      <c r="E36" s="402" t="s">
        <v>44</v>
      </c>
      <c r="F36" s="403" t="s">
        <v>40</v>
      </c>
      <c r="G36" s="1062" t="s">
        <v>20</v>
      </c>
      <c r="H36" s="1062"/>
      <c r="I36" s="1041">
        <v>0.64208877766352457</v>
      </c>
      <c r="J36" s="1062">
        <v>0.66511308335147956</v>
      </c>
      <c r="K36" s="1235">
        <f>'CWAR 16'!M35</f>
        <v>0.59031387004983626</v>
      </c>
      <c r="L36" s="1861">
        <f>'CWAR 16'!N35</f>
        <v>0.59473942808145219</v>
      </c>
      <c r="M36" s="2039">
        <f>IF( ISBLANK('CWAR 16'!O35)," ",'CWAR 16'!O35)</f>
        <v>0.62557037659278836</v>
      </c>
      <c r="N36" s="2057">
        <f>IF( ISBLANK('Abidjan 16'!N35)," ",'Abidjan 16'!N35)/'CWAR 16'!$T$67</f>
        <v>3.5334398999999999</v>
      </c>
      <c r="O36" s="2039">
        <f>IF( ISBLANK('Abidjan 16'!O35)," ",'Abidjan 16'!O35)/'CWAR 16'!$T$67</f>
        <v>4.1763466235450677</v>
      </c>
      <c r="P36" s="2061">
        <f>IF( ISBLANK('Agbara 16'!O35)," ",'Agbara 16'!O35)/'CWAR 16'!$T$68</f>
        <v>0.60453224999999999</v>
      </c>
      <c r="Q36" s="2178">
        <f>IF( ISBLANK('Agbara 16'!P35)," ",'Agbara 16'!P35)/'CWAR 16'!$T$68</f>
        <v>0.61191410000000002</v>
      </c>
      <c r="R36" s="573">
        <f>IF( ISBLANK('Dakar 16'!O35)," ",'Dakar 16'!O35)/'CWAR 16'!$T$67</f>
        <v>0.49191512963059281</v>
      </c>
      <c r="S36" s="2190">
        <f>IF( ISBLANK('Dakar 16'!P35)," ",'Dakar 16'!P35)/'CWAR 16'!$T$67</f>
        <v>0.48633272495152585</v>
      </c>
      <c r="T36" s="2184">
        <f>IF( ISBLANK('Douala 16'!O35)," ",'Douala 16'!O35)/'CWAR 16'!$T$70</f>
        <v>0.50904499999999997</v>
      </c>
      <c r="U36" s="2039">
        <f>IF( ISBLANK('Douala 16'!P35)," ",'Douala 16'!P35)/'CWAR 16'!$T$70</f>
        <v>0.51258864072715238</v>
      </c>
      <c r="V36" s="2070">
        <f>IF( ISBLANK('Flowergate 16'!O35)," ",'Flowergate 16'!O35)/'CWAR 16'!$T$68</f>
        <v>0.44951340000000001</v>
      </c>
      <c r="W36" s="2039">
        <f>IF( ISBLANK('Flowergate 16'!P35)," ",'Flowergate 16'!P35)/'CWAR 16'!$T$68</f>
        <v>0.45831659999999996</v>
      </c>
      <c r="X36" s="1127">
        <f>IF( ISBLANK('Tema 16'!O35)," ",'Tema 16'!O35)/1000/'CWAR 16'!$T$69</f>
        <v>0.49224657340750005</v>
      </c>
      <c r="Y36" s="2039">
        <f>IF( ISBLANK('Tema 16'!P35)," ",'Tema 16'!P35)/1000/'CWAR 16'!$T$69</f>
        <v>0.43439260596140039</v>
      </c>
      <c r="Z36" s="1119">
        <f>IF( ISBLANK('Yopougon 16'!O35)," ",'Yopougon 16'!O35)/'CWAR 16'!$T$67</f>
        <v>0.57767673362254945</v>
      </c>
      <c r="AA36" s="2039">
        <f>IF( ISBLANK('Yopougon 16'!P35)," ",'Yopougon 16'!P35)/'CWAR 16'!$T$67</f>
        <v>0.57252711517357135</v>
      </c>
      <c r="AB36" s="681"/>
      <c r="AC36" s="453" t="e">
        <f>IF(ISBLANK(#REF!),IF(ISBLANK(#REF!),IF(ISBLANK(#REF!),IF(ISBLANK(#REF!),IF(ISBLANK(#REF!),IF(ISBLANK(#REF!),IF(ISBLANK(#REF!),IF(ISBLANK(#REF!),IF(ISBLANK(#REF!),IF(ISBLANK(#REF!),IF(ISBLANK(#REF!),IF(ISBLANK(#REF!),#REF!,#REF!),#REF!),#REF!),#REF!),#REF!),#REF!),#REF!),#REF!),#REF!),#REF!),#REF!),#REF!)</f>
        <v>#REF!</v>
      </c>
      <c r="AD36" s="470" t="e">
        <f>IF(ISBLANK(#REF!),IF(ISBLANK(#REF!),IF(ISBLANK(#REF!),IF(ISBLANK(#REF!),IF(ISBLANK(#REF!),IF(ISBLANK(#REF!),IF(ISBLANK(#REF!),IF(ISBLANK(#REF!),IF(ISBLANK(#REF!),IF(ISBLANK(#REF!),IF(ISBLANK(#REF!),IF(ISBLANK(#REF!),#REF!,#REF!),#REF!),#REF!),#REF!),#REF!),#REF!),#REF!),#REF!),#REF!),#REF!),#REF!),#REF!)</f>
        <v>#REF!</v>
      </c>
      <c r="AE36" s="470" t="e">
        <f>IF(ISBLANK(#REF!),IF(ISBLANK(#REF!),IF(ISBLANK(#REF!),IF(ISBLANK(#REF!),IF(ISBLANK(#REF!),IF(ISBLANK(#REF!),IF(ISBLANK(#REF!),IF(ISBLANK(#REF!),IF(ISBLANK(#REF!),IF(ISBLANK(#REF!),IF(ISBLANK(#REF!),IF(ISBLANK(#REF!),#REF!,#REF!),#REF!),#REF!),#REF!),#REF!),#REF!),#REF!),#REF!),#REF!),#REF!),#REF!),#REF!)</f>
        <v>#REF!</v>
      </c>
      <c r="AF36" s="470" t="e">
        <f>IF(ISBLANK(#REF!),IF(ISBLANK(#REF!),IF(ISBLANK(#REF!),IF(ISBLANK(#REF!),IF(ISBLANK(#REF!),IF(ISBLANK(#REF!),IF(ISBLANK(#REF!),IF(ISBLANK(#REF!),IF(ISBLANK(#REF!),IF(ISBLANK(#REF!),IF(ISBLANK(#REF!),IF(ISBLANK(#REF!),#REF!,#REF!),#REF!),#REF!),#REF!),#REF!),#REF!),#REF!),#REF!),#REF!),#REF!),#REF!),#REF!)</f>
        <v>#REF!</v>
      </c>
      <c r="AG36" s="470" t="e">
        <f>IF(ISBLANK(#REF!),IF(ISBLANK(#REF!),IF(ISBLANK(#REF!),IF(ISBLANK(#REF!),IF(ISBLANK(#REF!),IF(ISBLANK(#REF!),IF(ISBLANK(#REF!),IF(ISBLANK(#REF!),IF(ISBLANK(#REF!),IF(ISBLANK(#REF!),IF(ISBLANK(#REF!),IF(ISBLANK(#REF!),#REF!,#REF!),#REF!),#REF!),#REF!),#REF!),#REF!),#REF!),#REF!),#REF!),#REF!),#REF!),#REF!)</f>
        <v>#REF!</v>
      </c>
      <c r="AH36" s="470" t="e">
        <f>IF(ISBLANK(#REF!),IF(ISBLANK(#REF!),IF(ISBLANK(#REF!),IF(ISBLANK(#REF!),IF(ISBLANK(#REF!),IF(ISBLANK(#REF!),IF(ISBLANK(#REF!),IF(ISBLANK(#REF!),IF(ISBLANK(#REF!),IF(ISBLANK(#REF!),IF(ISBLANK(#REF!),IF(ISBLANK(#REF!),#REF!,#REF!),#REF!),#REF!),#REF!),#REF!),#REF!),#REF!),#REF!),#REF!),#REF!),#REF!),#REF!)</f>
        <v>#REF!</v>
      </c>
      <c r="AI36" s="454" t="e">
        <f>IF(ISBLANK(#REF!),IF(ISBLANK(#REF!),IF(ISBLANK(#REF!),IF(ISBLANK(#REF!),IF(ISBLANK(#REF!),IF(ISBLANK(#REF!),IF(ISBLANK(#REF!),IF(ISBLANK(#REF!),IF(ISBLANK(#REF!),IF(ISBLANK(#REF!),IF(ISBLANK(#REF!),IF(ISBLANK(#REF!),#REF!,#REF!),#REF!),#REF!),#REF!),#REF!),#REF!),#REF!),#REF!),#REF!),#REF!),#REF!),#REF!)</f>
        <v>#REF!</v>
      </c>
      <c r="AJ36" s="82"/>
      <c r="AK36" s="82"/>
      <c r="AL36" s="453">
        <v>3.0725341187965505</v>
      </c>
      <c r="AM36" s="470">
        <v>0.61099999999999999</v>
      </c>
      <c r="AN36" s="470">
        <v>0.76938682156988081</v>
      </c>
      <c r="AO36" s="470">
        <v>0.51</v>
      </c>
      <c r="AP36" s="470">
        <v>0.58388986554049349</v>
      </c>
      <c r="AQ36" s="470">
        <v>0.42928768029718267</v>
      </c>
      <c r="AR36" s="454">
        <v>0.65026461366156418</v>
      </c>
      <c r="AS36" s="390"/>
      <c r="AT36" s="390"/>
      <c r="AU36" s="390"/>
      <c r="AV36" s="390"/>
      <c r="AW36" s="390"/>
      <c r="AX36" s="390"/>
      <c r="AY36" s="390"/>
      <c r="AZ36" s="390"/>
      <c r="BA36" s="390"/>
      <c r="BB36" s="390"/>
      <c r="BC36" s="390"/>
      <c r="BD36" s="390"/>
    </row>
    <row r="37" spans="1:56" s="2213" customFormat="1" ht="15">
      <c r="A37" s="2201"/>
      <c r="B37" s="2231" t="s">
        <v>111</v>
      </c>
      <c r="C37" s="2202" t="s">
        <v>122</v>
      </c>
      <c r="D37" s="2203" t="s">
        <v>120</v>
      </c>
      <c r="E37" s="2204" t="s">
        <v>42</v>
      </c>
      <c r="F37" s="2205" t="s">
        <v>36</v>
      </c>
      <c r="G37" s="2206" t="s">
        <v>27</v>
      </c>
      <c r="H37" s="2206">
        <v>14106.409775246411</v>
      </c>
      <c r="I37" s="2207">
        <v>11857.855030388615</v>
      </c>
      <c r="J37" s="2206">
        <v>19795.190784104165</v>
      </c>
      <c r="K37" s="2208">
        <f>'CWAR 16'!M36</f>
        <v>10720.026307400018</v>
      </c>
      <c r="L37" s="1891">
        <f>'CWAR 16'!N36</f>
        <v>10449.69719385262</v>
      </c>
      <c r="M37" s="2287">
        <f>IF( ISBLANK('CWAR 16'!O36)," ",'CWAR 16'!O36)</f>
        <v>1436.5595158937399</v>
      </c>
      <c r="N37" s="2288">
        <f>IF( ISBLANK('Abidjan 16'!N36)," ",'Abidjan 16'!N36)/'CWAR 16'!$T$67</f>
        <v>91.96978604169</v>
      </c>
      <c r="O37" s="2287">
        <f>IF( ISBLANK('Abidjan 16'!O36)," ",'Abidjan 16'!O36)/'CWAR 16'!$T$67</f>
        <v>429.92323105200001</v>
      </c>
      <c r="P37" s="2288">
        <f>IF( ISBLANK('Agbara 16'!O36)," ",'Agbara 16'!O36)/'CWAR 16'!$T$68</f>
        <v>130.09937500000001</v>
      </c>
      <c r="Q37" s="2289">
        <f>IF( ISBLANK('Agbara 16'!P36)," ",'Agbara 16'!P36)/'CWAR 16'!$T$68</f>
        <v>2714.9756549999997</v>
      </c>
      <c r="R37" s="2290">
        <f>IF( ISBLANK('Dakar 16'!O36)," ",'Dakar 16'!O36)/'CWAR 16'!$T$67</f>
        <v>54.590208333333329</v>
      </c>
      <c r="S37" s="2291">
        <f>IF( ISBLANK('Dakar 16'!P36)," ",'Dakar 16'!P36)/'CWAR 16'!$T$67</f>
        <v>529.3998102731083</v>
      </c>
      <c r="T37" s="2292">
        <f>IF( ISBLANK('Douala 16'!O36)," ",'Douala 16'!O36)/'CWAR 16'!$T$70</f>
        <v>54.033875000000002</v>
      </c>
      <c r="U37" s="2287">
        <f>IF( ISBLANK('Douala 16'!P36)," ",'Douala 16'!P36)/'CWAR 16'!$T$70</f>
        <v>316.56760293035211</v>
      </c>
      <c r="V37" s="2293">
        <f>IF( ISBLANK('Flowergate 16'!O36)," ",'Flowergate 16'!O36)/'CWAR 16'!$T$68</f>
        <v>61.377866666666662</v>
      </c>
      <c r="W37" s="2287">
        <f>IF( ISBLANK('Flowergate 16'!P36)," ",'Flowergate 16'!P36)/'CWAR 16'!$T$68</f>
        <v>112.71612124248502</v>
      </c>
      <c r="X37" s="2294">
        <f>IF(ISBLANK('Tema 16'!O36)," ",('Tema 16'!O36)/'CWAR 16'!$T$69)</f>
        <v>114.62880066666666</v>
      </c>
      <c r="Y37" s="2287">
        <f>IF(ISBLANK('Tema 16'!P36)," ",('Tema 16'!P36)/'CWAR 16'!$T$69)</f>
        <v>93.146390000000011</v>
      </c>
      <c r="Z37" s="2294">
        <f>IF( ISBLANK('Yopougon 16'!O36)," ",'Yopougon 16'!O36)/'CWAR 16'!$T$67</f>
        <v>1375.7794832853401</v>
      </c>
      <c r="AA37" s="2287">
        <f>IF( ISBLANK('Yopougon 16'!P36)," ",'Yopougon 16'!P36)/'CWAR 16'!$T$67</f>
        <v>1031.8979744848739</v>
      </c>
      <c r="AB37" s="2201"/>
      <c r="AC37" s="2209" t="e">
        <f>IF(ISBLANK(#REF!),IF(ISBLANK(#REF!),IF(ISBLANK(#REF!),IF(ISBLANK(#REF!),IF(ISBLANK(#REF!),IF(ISBLANK(#REF!),IF(ISBLANK(#REF!),IF(ISBLANK(#REF!),IF(ISBLANK(#REF!),IF(ISBLANK(#REF!),IF(ISBLANK(#REF!),IF(ISBLANK(#REF!),#REF!,#REF!),#REF!),#REF!),#REF!),#REF!),#REF!),#REF!),#REF!),#REF!),#REF!),#REF!),#REF!)</f>
        <v>#REF!</v>
      </c>
      <c r="AD37" s="2210" t="e">
        <f>IF(ISBLANK(#REF!),IF(ISBLANK(#REF!),IF(ISBLANK(#REF!),IF(ISBLANK(#REF!),IF(ISBLANK(#REF!),IF(ISBLANK(#REF!),IF(ISBLANK(#REF!),IF(ISBLANK(#REF!),IF(ISBLANK(#REF!),IF(ISBLANK(#REF!),IF(ISBLANK(#REF!),IF(ISBLANK(#REF!),#REF!,#REF!),#REF!),#REF!),#REF!),#REF!),#REF!),#REF!),#REF!),#REF!),#REF!),#REF!),#REF!)</f>
        <v>#REF!</v>
      </c>
      <c r="AE37" s="2210" t="e">
        <f>IF(ISBLANK(#REF!),IF(ISBLANK(#REF!),IF(ISBLANK(#REF!),IF(ISBLANK(#REF!),IF(ISBLANK(#REF!),IF(ISBLANK(#REF!),IF(ISBLANK(#REF!),IF(ISBLANK(#REF!),IF(ISBLANK(#REF!),IF(ISBLANK(#REF!),IF(ISBLANK(#REF!),IF(ISBLANK(#REF!),#REF!,#REF!),#REF!),#REF!),#REF!),#REF!),#REF!),#REF!),#REF!),#REF!),#REF!),#REF!),#REF!)</f>
        <v>#REF!</v>
      </c>
      <c r="AF37" s="2210" t="e">
        <f>IF(ISBLANK(#REF!),IF(ISBLANK(#REF!),IF(ISBLANK(#REF!),IF(ISBLANK(#REF!),IF(ISBLANK(#REF!),IF(ISBLANK(#REF!),IF(ISBLANK(#REF!),IF(ISBLANK(#REF!),IF(ISBLANK(#REF!),IF(ISBLANK(#REF!),IF(ISBLANK(#REF!),IF(ISBLANK(#REF!),#REF!,#REF!),#REF!),#REF!),#REF!),#REF!),#REF!),#REF!),#REF!),#REF!),#REF!),#REF!),#REF!)</f>
        <v>#REF!</v>
      </c>
      <c r="AG37" s="2210" t="e">
        <f>IF(ISBLANK(#REF!),IF(ISBLANK(#REF!),IF(ISBLANK(#REF!),IF(ISBLANK(#REF!),IF(ISBLANK(#REF!),IF(ISBLANK(#REF!),IF(ISBLANK(#REF!),IF(ISBLANK(#REF!),IF(ISBLANK(#REF!),IF(ISBLANK(#REF!),IF(ISBLANK(#REF!),IF(ISBLANK(#REF!),#REF!,#REF!),#REF!),#REF!),#REF!),#REF!),#REF!),#REF!),#REF!),#REF!),#REF!),#REF!),#REF!)</f>
        <v>#REF!</v>
      </c>
      <c r="AH37" s="2210" t="e">
        <f>IF(ISBLANK(#REF!),IF(ISBLANK(#REF!),IF(ISBLANK(#REF!),IF(ISBLANK(#REF!),IF(ISBLANK(#REF!),IF(ISBLANK(#REF!),IF(ISBLANK(#REF!),IF(ISBLANK(#REF!),IF(ISBLANK(#REF!),IF(ISBLANK(#REF!),IF(ISBLANK(#REF!),IF(ISBLANK(#REF!),#REF!,#REF!),#REF!),#REF!),#REF!),#REF!),#REF!),#REF!),#REF!),#REF!),#REF!),#REF!),#REF!)</f>
        <v>#REF!</v>
      </c>
      <c r="AI37" s="2211" t="e">
        <f>IF(ISBLANK(#REF!),IF(ISBLANK(#REF!),IF(ISBLANK(#REF!),IF(ISBLANK(#REF!),IF(ISBLANK(#REF!),IF(ISBLANK(#REF!),IF(ISBLANK(#REF!),IF(ISBLANK(#REF!),IF(ISBLANK(#REF!),IF(ISBLANK(#REF!),IF(ISBLANK(#REF!),IF(ISBLANK(#REF!),#REF!,#REF!),#REF!),#REF!),#REF!),#REF!),#REF!),#REF!),#REF!),#REF!),#REF!),#REF!),#REF!)</f>
        <v>#REF!</v>
      </c>
      <c r="AJ37" s="2212"/>
      <c r="AK37" s="2212"/>
      <c r="AL37" s="2232">
        <v>1178.481</v>
      </c>
      <c r="AM37" s="1487">
        <v>5441</v>
      </c>
      <c r="AN37" s="1487">
        <v>1756</v>
      </c>
      <c r="AO37" s="1487">
        <v>3699.5</v>
      </c>
      <c r="AP37" s="1487">
        <v>1418.292746009314</v>
      </c>
      <c r="AQ37" s="1487">
        <v>3343.3406859798852</v>
      </c>
      <c r="AR37" s="2233">
        <v>2958.5763521149684</v>
      </c>
      <c r="AS37" s="2201"/>
      <c r="AT37" s="2201"/>
      <c r="AU37" s="2201"/>
      <c r="AV37" s="2201"/>
      <c r="AW37" s="2201"/>
      <c r="AX37" s="2201"/>
      <c r="AY37" s="2201"/>
      <c r="AZ37" s="2201"/>
      <c r="BA37" s="2201"/>
      <c r="BB37" s="2201"/>
      <c r="BC37" s="2201"/>
      <c r="BD37" s="2201"/>
    </row>
    <row r="38" spans="1:56" s="657" customFormat="1" ht="15">
      <c r="A38" s="1194"/>
      <c r="B38" s="629" t="s">
        <v>137</v>
      </c>
      <c r="C38" s="630" t="s">
        <v>122</v>
      </c>
      <c r="D38" s="655" t="s">
        <v>120</v>
      </c>
      <c r="E38" s="632" t="s">
        <v>26</v>
      </c>
      <c r="F38" s="633" t="s">
        <v>36</v>
      </c>
      <c r="G38" s="1067" t="s">
        <v>27</v>
      </c>
      <c r="H38" s="1067">
        <v>1.7000000000000001E-2</v>
      </c>
      <c r="I38" s="1047">
        <v>0.02</v>
      </c>
      <c r="J38" s="1067">
        <v>2.5972815159117778E-2</v>
      </c>
      <c r="K38" s="1236">
        <f>'CWAR 16'!M37</f>
        <v>1.5676503945854244E-2</v>
      </c>
      <c r="L38" s="1858">
        <f>'CWAR 16'!N37</f>
        <v>1.4999999999999999E-2</v>
      </c>
      <c r="M38" s="2052">
        <f>IF( ISBLANK('CWAR 16'!O37)," ",'CWAR 16'!O37)</f>
        <v>3.4252595121602239E-3</v>
      </c>
      <c r="N38" s="2058">
        <f>IF( ISBLANK('Abidjan 16'!N37)," ",'Abidjan 16'!N37)</f>
        <v>1.25E-3</v>
      </c>
      <c r="O38" s="2052">
        <f>IF( ISBLANK('Abidjan 16'!O37)," ",'Abidjan 16'!O37)</f>
        <v>5.8432672505228413E-3</v>
      </c>
      <c r="P38" s="2176">
        <f>IF( ISBLANK('Agbara 16'!O37)," ",'Agbara 16'!O37)</f>
        <v>1.4999999999999999E-2</v>
      </c>
      <c r="Q38" s="2179">
        <f>IF( ISBLANK('Agbara 16'!P37)," ",'Agbara 16'!P37)</f>
        <v>2.7099999999999999E-2</v>
      </c>
      <c r="R38" s="1120">
        <f>IF( ISBLANK('Dakar 16'!O37)," ",'Dakar 16'!O37)</f>
        <v>2.5000000000000001E-2</v>
      </c>
      <c r="S38" s="2191">
        <f>IF( ISBLANK('Dakar 16'!P37)," ",'Dakar 16'!P37)</f>
        <v>2.8823936291521492E-2</v>
      </c>
      <c r="T38" s="2072">
        <f>IF( ISBLANK('Douala 16'!O37)," ",'Douala 16'!O37)</f>
        <v>0.01</v>
      </c>
      <c r="U38" s="2052">
        <f>IF( ISBLANK('Douala 16'!P37)," ",'Douala 16'!P37)</f>
        <v>5.0000000000000001E-3</v>
      </c>
      <c r="V38" s="2072">
        <f>IF( ISBLANK('Flowergate 16'!O37)," ",'Flowergate 16'!O37)</f>
        <v>1.0924584766074268E-2</v>
      </c>
      <c r="W38" s="2052">
        <f>IF( ISBLANK('Flowergate 16'!P37)," ",'Flowergate 16'!P37)</f>
        <v>2.7000000000000001E-3</v>
      </c>
      <c r="X38" s="1120">
        <f>IF( ISBLANK('Tema 16'!O37)," ",'Tema 16'!O37)</f>
        <v>0.01</v>
      </c>
      <c r="Y38" s="2052">
        <f>IF( ISBLANK('Tema 16'!P37)," ",'Tema 16'!P37)</f>
        <v>3.3E-3</v>
      </c>
      <c r="Z38" s="1120">
        <f>IF( ISBLANK('Yopougon 16'!O37)," ",'Yopougon 16'!O37)</f>
        <v>0.02</v>
      </c>
      <c r="AA38" s="2052">
        <f>IF( ISBLANK('Yopougon 16'!P37)," ",'Yopougon 16'!P37)</f>
        <v>0.03</v>
      </c>
      <c r="AB38" s="681"/>
      <c r="AC38" s="712" t="e">
        <f>IF(ISBLANK(#REF!),IF(ISBLANK(#REF!),IF(ISBLANK(#REF!),IF(ISBLANK(#REF!),IF(ISBLANK(#REF!),IF(ISBLANK(#REF!),IF(ISBLANK(#REF!),IF(ISBLANK(#REF!),IF(ISBLANK(#REF!),IF(ISBLANK(#REF!),IF(ISBLANK(#REF!),IF(ISBLANK(#REF!),#REF!,#REF!),#REF!),#REF!),#REF!),#REF!),#REF!),#REF!),#REF!),#REF!),#REF!),#REF!),#REF!)</f>
        <v>#REF!</v>
      </c>
      <c r="AD38" s="451" t="e">
        <f>IF(ISBLANK(#REF!),IF(ISBLANK(#REF!),IF(ISBLANK(#REF!),IF(ISBLANK(#REF!),IF(ISBLANK(#REF!),IF(ISBLANK(#REF!),IF(ISBLANK(#REF!),IF(ISBLANK(#REF!),IF(ISBLANK(#REF!),IF(ISBLANK(#REF!),IF(ISBLANK(#REF!),IF(ISBLANK(#REF!),#REF!,#REF!),#REF!),#REF!),#REF!),#REF!),#REF!),#REF!),#REF!),#REF!),#REF!),#REF!),#REF!)</f>
        <v>#REF!</v>
      </c>
      <c r="AE38" s="451" t="e">
        <f>IF(ISBLANK(#REF!),IF(ISBLANK(#REF!),IF(ISBLANK(#REF!),IF(ISBLANK(#REF!),IF(ISBLANK(#REF!),IF(ISBLANK(#REF!),IF(ISBLANK(#REF!),IF(ISBLANK(#REF!),IF(ISBLANK(#REF!),IF(ISBLANK(#REF!),IF(ISBLANK(#REF!),IF(ISBLANK(#REF!),#REF!,#REF!),#REF!),#REF!),#REF!),#REF!),#REF!),#REF!),#REF!),#REF!),#REF!),#REF!),#REF!)</f>
        <v>#REF!</v>
      </c>
      <c r="AF38" s="451" t="e">
        <f>IF(ISBLANK(#REF!),IF(ISBLANK(#REF!),IF(ISBLANK(#REF!),IF(ISBLANK(#REF!),IF(ISBLANK(#REF!),IF(ISBLANK(#REF!),IF(ISBLANK(#REF!),IF(ISBLANK(#REF!),IF(ISBLANK(#REF!),IF(ISBLANK(#REF!),IF(ISBLANK(#REF!),IF(ISBLANK(#REF!),#REF!,#REF!),#REF!),#REF!),#REF!),#REF!),#REF!),#REF!),#REF!),#REF!),#REF!),#REF!),#REF!)</f>
        <v>#REF!</v>
      </c>
      <c r="AG38" s="451" t="e">
        <f>IF(ISBLANK(#REF!),IF(ISBLANK(#REF!),IF(ISBLANK(#REF!),IF(ISBLANK(#REF!),IF(ISBLANK(#REF!),IF(ISBLANK(#REF!),IF(ISBLANK(#REF!),IF(ISBLANK(#REF!),IF(ISBLANK(#REF!),IF(ISBLANK(#REF!),IF(ISBLANK(#REF!),IF(ISBLANK(#REF!),#REF!,#REF!),#REF!),#REF!),#REF!),#REF!),#REF!),#REF!),#REF!),#REF!),#REF!),#REF!),#REF!)</f>
        <v>#REF!</v>
      </c>
      <c r="AH38" s="451" t="e">
        <f>IF(ISBLANK(#REF!),IF(ISBLANK(#REF!),IF(ISBLANK(#REF!),IF(ISBLANK(#REF!),IF(ISBLANK(#REF!),IF(ISBLANK(#REF!),IF(ISBLANK(#REF!),IF(ISBLANK(#REF!),IF(ISBLANK(#REF!),IF(ISBLANK(#REF!),IF(ISBLANK(#REF!),IF(ISBLANK(#REF!),#REF!,#REF!),#REF!),#REF!),#REF!),#REF!),#REF!),#REF!),#REF!),#REF!),#REF!),#REF!),#REF!)</f>
        <v>#REF!</v>
      </c>
      <c r="AI38" s="656" t="e">
        <f>IF(ISBLANK(#REF!),IF(ISBLANK(#REF!),IF(ISBLANK(#REF!),IF(ISBLANK(#REF!),IF(ISBLANK(#REF!),IF(ISBLANK(#REF!),IF(ISBLANK(#REF!),IF(ISBLANK(#REF!),IF(ISBLANK(#REF!),IF(ISBLANK(#REF!),IF(ISBLANK(#REF!),IF(ISBLANK(#REF!),#REF!,#REF!),#REF!),#REF!),#REF!),#REF!),#REF!),#REF!),#REF!),#REF!),#REF!),#REF!),#REF!)</f>
        <v>#REF!</v>
      </c>
      <c r="AJ38" s="82"/>
      <c r="AK38" s="82"/>
      <c r="AL38" s="658">
        <v>1.4999999999999999E-2</v>
      </c>
      <c r="AM38" s="1107">
        <v>1.7299999999999999E-2</v>
      </c>
      <c r="AN38" s="1107">
        <v>5.8999999999999997E-2</v>
      </c>
      <c r="AO38" s="1107">
        <v>0.06</v>
      </c>
      <c r="AP38" s="1107">
        <v>1.9E-2</v>
      </c>
      <c r="AQ38" s="1107">
        <v>1.9900000000000001E-2</v>
      </c>
      <c r="AR38" s="1108">
        <v>0.05</v>
      </c>
      <c r="AS38" s="1211"/>
      <c r="AT38" s="1211"/>
      <c r="AU38" s="1211"/>
      <c r="AV38" s="1211"/>
      <c r="AW38" s="1211"/>
      <c r="AX38" s="1211"/>
      <c r="AY38" s="1211"/>
      <c r="AZ38" s="1211"/>
      <c r="BA38" s="1211"/>
      <c r="BB38" s="1211"/>
      <c r="BC38" s="1211"/>
      <c r="BD38" s="1211"/>
    </row>
    <row r="39" spans="1:56" s="2230" customFormat="1" ht="15">
      <c r="A39" s="2214"/>
      <c r="B39" s="2215" t="s">
        <v>403</v>
      </c>
      <c r="C39" s="2216" t="s">
        <v>122</v>
      </c>
      <c r="D39" s="2217" t="s">
        <v>120</v>
      </c>
      <c r="E39" s="2218" t="s">
        <v>42</v>
      </c>
      <c r="F39" s="2219" t="s">
        <v>40</v>
      </c>
      <c r="G39" s="2220" t="s">
        <v>27</v>
      </c>
      <c r="H39" s="2220"/>
      <c r="I39" s="2221"/>
      <c r="J39" s="2220"/>
      <c r="K39" s="2222">
        <f>'CWAR 16'!M38</f>
        <v>14046.922522382309</v>
      </c>
      <c r="L39" s="1891">
        <f>'CWAR 16'!N38</f>
        <v>3850</v>
      </c>
      <c r="M39" s="2287">
        <f>IF( ISBLANK('CWAR 16'!O38)," ",'CWAR 16'!O38)</f>
        <v>6508.1316604485282</v>
      </c>
      <c r="N39" s="2288">
        <f>IF( ISBLANK('Abidjan 16'!N38)," ",'Abidjan 16'!N38)/'CWAR 16'!$T$67</f>
        <v>0</v>
      </c>
      <c r="O39" s="2287">
        <f>IF( ISBLANK('Abidjan 16'!O38)," ",'Abidjan 16'!O38)/'CWAR 16'!$T$67</f>
        <v>610.61032599999999</v>
      </c>
      <c r="P39" s="2288">
        <f>IF( ISBLANK('Agbara 16'!O38)," ",'Agbara 16'!O38)/'CWAR 16'!$T$68</f>
        <v>130.09937500000001</v>
      </c>
      <c r="Q39" s="2289">
        <f>IF( ISBLANK('Agbara 16'!P38)," ",'Agbara 16'!P38)/'CWAR 16'!$T$68</f>
        <v>134.18460999999999</v>
      </c>
      <c r="R39" s="2294">
        <f>IF( ISBLANK('Dakar 16'!O38)," ",'Dakar 16'!O38)/'CWAR 16'!$T$67</f>
        <v>19.219108995331119</v>
      </c>
      <c r="S39" s="2291">
        <f>IF( ISBLANK('Dakar 16'!P38)," ",'Dakar 16'!P38)/'CWAR 16'!$T$67</f>
        <v>480.28305457100015</v>
      </c>
      <c r="T39" s="2292">
        <f>IF( ISBLANK('Douala 16'!O38)," ",'Douala 16'!O38)/'CWAR 16'!$T$70</f>
        <v>278.16666666666669</v>
      </c>
      <c r="U39" s="2287">
        <f>IF( ISBLANK('Douala 16'!P38)," ",'Douala 16'!P38)/'CWAR 16'!$T$70</f>
        <v>509.5024019675007</v>
      </c>
      <c r="V39" s="2293">
        <f>IF( ISBLANK('Flowergate 16'!O38),"  ",'Flowergate 16'!O38/'CWAR 16'!$T$68)</f>
        <v>0</v>
      </c>
      <c r="W39" s="2287">
        <f>IF( ISBLANK('Flowergate 16'!P38),"  ",'Flowergate 16'!P38/'CWAR 16'!$T$68)</f>
        <v>0</v>
      </c>
      <c r="X39" s="2294">
        <f>IF( ISBLANK('Tema 16'!O38)," ",'Tema 16'!O38)/'CWAR 16'!$T$69</f>
        <v>67.363293025100006</v>
      </c>
      <c r="Y39" s="2287">
        <f>IF( ISBLANK('Tema 16'!P38)," ",'Tema 16'!P38)/'CWAR 16'!$T$69</f>
        <v>2611.875125</v>
      </c>
      <c r="Z39" s="2294">
        <f>IF( ISBLANK('Yopougon 16'!O38)," ",'Yopougon 16'!O38)/'CWAR 16'!$T$67</f>
        <v>246.25914191666666</v>
      </c>
      <c r="AA39" s="2287">
        <f>IF( ISBLANK('Yopougon 16'!P38)," ",'Yopougon 16'!P38)/'CWAR 16'!$T$67</f>
        <v>1212.9052119371668</v>
      </c>
      <c r="AB39" s="2214"/>
      <c r="AC39" s="2223"/>
      <c r="AD39" s="2224"/>
      <c r="AE39" s="2224"/>
      <c r="AF39" s="2224"/>
      <c r="AG39" s="2224"/>
      <c r="AH39" s="2224"/>
      <c r="AI39" s="2225"/>
      <c r="AJ39" s="2226"/>
      <c r="AK39" s="2226"/>
      <c r="AL39" s="2227"/>
      <c r="AM39" s="2228"/>
      <c r="AN39" s="2228"/>
      <c r="AO39" s="2228"/>
      <c r="AP39" s="2228"/>
      <c r="AQ39" s="2228"/>
      <c r="AR39" s="2229"/>
      <c r="AS39" s="2214"/>
      <c r="AT39" s="2214"/>
      <c r="AU39" s="2214"/>
      <c r="AV39" s="2214"/>
      <c r="AW39" s="2214"/>
      <c r="AX39" s="2214"/>
      <c r="AY39" s="2214"/>
      <c r="AZ39" s="2214"/>
      <c r="BA39" s="2214"/>
      <c r="BB39" s="2214"/>
      <c r="BC39" s="2214"/>
      <c r="BD39" s="2214"/>
    </row>
    <row r="40" spans="1:56" s="625" customFormat="1" ht="15">
      <c r="A40" s="1195"/>
      <c r="B40" s="525" t="s">
        <v>175</v>
      </c>
      <c r="C40" s="630" t="s">
        <v>122</v>
      </c>
      <c r="D40" s="655" t="s">
        <v>121</v>
      </c>
      <c r="E40" s="632" t="s">
        <v>26</v>
      </c>
      <c r="F40" s="633" t="s">
        <v>40</v>
      </c>
      <c r="G40" s="1067"/>
      <c r="H40" s="1067"/>
      <c r="I40" s="1047">
        <v>0</v>
      </c>
      <c r="J40" s="1067">
        <v>1.9563920619412402E-2</v>
      </c>
      <c r="K40" s="1236">
        <f>'CWAR 16'!M39</f>
        <v>-1.4185329340779651E-2</v>
      </c>
      <c r="L40" s="1858">
        <f>'CWAR 16'!N39</f>
        <v>0</v>
      </c>
      <c r="M40" s="2052">
        <f>IF( ISBLANK('CWAR 16'!O39)," ",'CWAR 16'!O39)</f>
        <v>-9.8625094885305131E-3</v>
      </c>
      <c r="N40" s="2019">
        <f>IF( ISBLANK('Abidjan 16'!N39)," ",'Abidjan 16'!N39)</f>
        <v>0</v>
      </c>
      <c r="O40" s="2052">
        <f>IF( ISBLANK('Abidjan 16'!O39)," ",'Abidjan 16'!O39)</f>
        <v>1.5463148001369165E-2</v>
      </c>
      <c r="P40" s="2019">
        <f>IF( ISBLANK('Agbara 16'!O39)," ",'Agbara 16'!O39)</f>
        <v>1.6E-2</v>
      </c>
      <c r="Q40" s="2179">
        <f>IF( ISBLANK('Agbara 16'!P39)," ",'Agbara 16'!P39)</f>
        <v>5.4000000000000003E-3</v>
      </c>
      <c r="R40" s="1120">
        <f>IF( ISBLANK('Dakar 16'!O39)," ",'Dakar 16'!O39)</f>
        <v>-5.0000000000000001E-3</v>
      </c>
      <c r="S40" s="2191">
        <f>IF( ISBLANK('Dakar 16'!P39)," ",'Dakar 16'!P39)</f>
        <v>-2.9403386230749153E-3</v>
      </c>
      <c r="T40" s="2072">
        <f>IF( ISBLANK('Douala 16'!O39)," ",'Douala 16'!O39)</f>
        <v>8.0000000000000002E-3</v>
      </c>
      <c r="U40" s="2052">
        <f>IF( ISBLANK('Douala 16'!P39)," ",'Douala 16'!P39)</f>
        <v>5.0000000000000001E-3</v>
      </c>
      <c r="V40" s="2072">
        <f>IF( ISBLANK('Flowergate 16'!O39)," ",'Flowergate 16'!O39)</f>
        <v>0.01</v>
      </c>
      <c r="W40" s="2052">
        <f>IF( ISBLANK('Flowergate 16'!P39)," ",'Flowergate 16'!P39)</f>
        <v>0</v>
      </c>
      <c r="X40" s="1120">
        <f>IF( ISBLANK('Tema 16'!O39)," ",'Tema 16'!O39)</f>
        <v>-5.6999999999999993E-3</v>
      </c>
      <c r="Y40" s="2052">
        <f>IF( ISBLANK('Tema 16'!P39)," ",'Tema 16'!P39)</f>
        <v>-5.3E-3</v>
      </c>
      <c r="Z40" s="1120">
        <f>IF( ISBLANK('Yopougon 16'!O39)," ",'Yopougon 16'!O39)</f>
        <v>0</v>
      </c>
      <c r="AA40" s="2052">
        <f>IF( ISBLANK('Yopougon 16'!P39)," ",'Yopougon 16'!P39)</f>
        <v>7.6577166661477803E-3</v>
      </c>
      <c r="AB40" s="681"/>
      <c r="AC40" s="1101" t="e">
        <f>IF(ISBLANK(#REF!),IF(ISBLANK(#REF!),IF(ISBLANK(#REF!),IF(ISBLANK(#REF!),IF(ISBLANK(#REF!),IF(ISBLANK(#REF!),IF(ISBLANK(#REF!),IF(ISBLANK(#REF!),IF(ISBLANK(#REF!),IF(ISBLANK(#REF!),IF(ISBLANK(#REF!),IF(ISBLANK(#REF!),#REF!,#REF!),#REF!),#REF!),#REF!),#REF!),#REF!),#REF!),#REF!),#REF!),#REF!),#REF!),#REF!)</f>
        <v>#REF!</v>
      </c>
      <c r="AD40" s="1100" t="e">
        <f>IF(ISBLANK(#REF!),IF(ISBLANK(#REF!),IF(ISBLANK(#REF!),IF(ISBLANK(#REF!),IF(ISBLANK(#REF!),IF(ISBLANK(#REF!),IF(ISBLANK(#REF!),IF(ISBLANK(#REF!),IF(ISBLANK(#REF!),IF(ISBLANK(#REF!),IF(ISBLANK(#REF!),IF(ISBLANK(#REF!),#REF!,#REF!),#REF!),#REF!),#REF!),#REF!),#REF!),#REF!),#REF!),#REF!),#REF!),#REF!),#REF!)</f>
        <v>#REF!</v>
      </c>
      <c r="AE40" s="1100" t="e">
        <f>IF(ISBLANK(#REF!),IF(ISBLANK(#REF!),IF(ISBLANK(#REF!),IF(ISBLANK(#REF!),IF(ISBLANK(#REF!),IF(ISBLANK(#REF!),IF(ISBLANK(#REF!),IF(ISBLANK(#REF!),IF(ISBLANK(#REF!),IF(ISBLANK(#REF!),IF(ISBLANK(#REF!),IF(ISBLANK(#REF!),#REF!,#REF!),#REF!),#REF!),#REF!),#REF!),#REF!),#REF!),#REF!),#REF!),#REF!),#REF!),#REF!)</f>
        <v>#REF!</v>
      </c>
      <c r="AF40" s="1100" t="e">
        <f>IF(ISBLANK(#REF!),IF(ISBLANK(#REF!),IF(ISBLANK(#REF!),IF(ISBLANK(#REF!),IF(ISBLANK(#REF!),IF(ISBLANK(#REF!),IF(ISBLANK(#REF!),IF(ISBLANK(#REF!),IF(ISBLANK(#REF!),IF(ISBLANK(#REF!),IF(ISBLANK(#REF!),IF(ISBLANK(#REF!),#REF!,#REF!),#REF!),#REF!),#REF!),#REF!),#REF!),#REF!),#REF!),#REF!),#REF!),#REF!),#REF!)</f>
        <v>#REF!</v>
      </c>
      <c r="AG40" s="1100" t="e">
        <f>IF(ISBLANK(#REF!),IF(ISBLANK(#REF!),IF(ISBLANK(#REF!),IF(ISBLANK(#REF!),IF(ISBLANK(#REF!),IF(ISBLANK(#REF!),IF(ISBLANK(#REF!),IF(ISBLANK(#REF!),IF(ISBLANK(#REF!),IF(ISBLANK(#REF!),IF(ISBLANK(#REF!),IF(ISBLANK(#REF!),#REF!,#REF!),#REF!),#REF!),#REF!),#REF!),#REF!),#REF!),#REF!),#REF!),#REF!),#REF!),#REF!)</f>
        <v>#REF!</v>
      </c>
      <c r="AH40" s="1100" t="e">
        <f>IF(ISBLANK(#REF!),IF(ISBLANK(#REF!),IF(ISBLANK(#REF!),IF(ISBLANK(#REF!),IF(ISBLANK(#REF!),IF(ISBLANK(#REF!),IF(ISBLANK(#REF!),IF(ISBLANK(#REF!),IF(ISBLANK(#REF!),IF(ISBLANK(#REF!),IF(ISBLANK(#REF!),IF(ISBLANK(#REF!),#REF!,#REF!),#REF!),#REF!),#REF!),#REF!),#REF!),#REF!),#REF!),#REF!),#REF!),#REF!),#REF!)</f>
        <v>#REF!</v>
      </c>
      <c r="AI40" s="432" t="e">
        <f>IF(ISBLANK(#REF!),IF(ISBLANK(#REF!),IF(ISBLANK(#REF!),IF(ISBLANK(#REF!),IF(ISBLANK(#REF!),IF(ISBLANK(#REF!),IF(ISBLANK(#REF!),IF(ISBLANK(#REF!),IF(ISBLANK(#REF!),IF(ISBLANK(#REF!),IF(ISBLANK(#REF!),IF(ISBLANK(#REF!),#REF!,#REF!),#REF!),#REF!),#REF!),#REF!),#REF!),#REF!),#REF!),#REF!),#REF!),#REF!),#REF!)</f>
        <v>#REF!</v>
      </c>
      <c r="AJ40" s="82"/>
      <c r="AK40" s="82"/>
      <c r="AL40" s="1101">
        <v>6.8940346459243296E-2</v>
      </c>
      <c r="AM40" s="1100">
        <v>9.4000000000000004E-3</v>
      </c>
      <c r="AN40" s="1100">
        <v>-4.5179204087400001E-3</v>
      </c>
      <c r="AO40" s="1100">
        <v>-2.8999999999999998E-3</v>
      </c>
      <c r="AP40" s="1100">
        <v>6.0000000000000001E-3</v>
      </c>
      <c r="AQ40" s="1100">
        <v>-8.8000000000000005E-3</v>
      </c>
      <c r="AR40" s="432">
        <v>-8.4286473991364002E-3</v>
      </c>
      <c r="AS40" s="618"/>
      <c r="AT40" s="618"/>
      <c r="AU40" s="618"/>
      <c r="AV40" s="618"/>
      <c r="AW40" s="618"/>
      <c r="AX40" s="618"/>
      <c r="AY40" s="618"/>
      <c r="AZ40" s="618"/>
      <c r="BA40" s="618"/>
      <c r="BB40" s="618"/>
      <c r="BC40" s="618"/>
      <c r="BD40" s="618"/>
    </row>
    <row r="41" spans="1:56" s="652" customFormat="1" ht="15">
      <c r="A41" s="1194"/>
      <c r="B41" s="525" t="s">
        <v>45</v>
      </c>
      <c r="C41" s="400" t="s">
        <v>123</v>
      </c>
      <c r="D41" s="654" t="s">
        <v>121</v>
      </c>
      <c r="E41" s="402" t="s">
        <v>42</v>
      </c>
      <c r="F41" s="403" t="s">
        <v>40</v>
      </c>
      <c r="G41" s="1062" t="s">
        <v>20</v>
      </c>
      <c r="H41" s="1062"/>
      <c r="I41" s="1054">
        <v>115.56</v>
      </c>
      <c r="J41" s="1062">
        <v>111.75929149422235</v>
      </c>
      <c r="K41" s="1848">
        <f>'CWAR 16'!M40</f>
        <v>103400.08490300615</v>
      </c>
      <c r="L41" s="1862">
        <f>'CWAR 16'!N40</f>
        <v>107910.87736815181</v>
      </c>
      <c r="M41" s="2041">
        <f>IF( ISBLANK('CWAR 16'!O40)," ",'CWAR 16'!O40)</f>
        <v>66690.19213598044</v>
      </c>
      <c r="N41" s="2059">
        <f>IF( ISBLANK('Abidjan 16'!N40)," ",'Abidjan 16'!N40)/'CWAR 16'!$T$67</f>
        <v>1328.1067500000001</v>
      </c>
      <c r="O41" s="2041">
        <f>IF( ISBLANK('Abidjan 16'!O40)," ",'Abidjan 16'!O40)/'CWAR 16'!$T$67</f>
        <v>8316.5949819039997</v>
      </c>
      <c r="P41" s="2059">
        <f>IF( ISBLANK('Agbara 16'!O40)," ",'Agbara 16'!O40)/'CWAR 16'!$T$68</f>
        <v>3334.3251834110456</v>
      </c>
      <c r="Q41" s="2180">
        <f>IF( ISBLANK('Agbara 16'!P40)," ",'Agbara 16'!P40)/'CWAR 16'!$T$68</f>
        <v>24734.609810705897</v>
      </c>
      <c r="R41" s="1293">
        <f>IF( ISBLANK('Dakar 16'!O40)," ",'Dakar 16'!O40)/'CWAR 16'!$T$67</f>
        <v>371.4779268450207</v>
      </c>
      <c r="S41" s="1889">
        <f>IF( ISBLANK('Dakar 16'!P40)," ",'Dakar 16'!P40)/'CWAR 16'!$T$67</f>
        <v>283.96278925717547</v>
      </c>
      <c r="T41" s="2185">
        <f>IF( ISBLANK('Douala 16'!O40)," ",'Douala 16'!O40)/'CWAR 16'!$T$70</f>
        <v>3272.4787491854167</v>
      </c>
      <c r="U41" s="2041">
        <f>IF( ISBLANK('Douala 16'!P40)," ",'Douala 16'!P40)/'CWAR 16'!$T$70</f>
        <v>3839.5257010320001</v>
      </c>
      <c r="V41" s="2071">
        <f>IF( ISBLANK('Flowergate 16'!O40)," ",'Flowergate 16'!O40)/'CWAR 16'!$T$68</f>
        <v>928.57297972442495</v>
      </c>
      <c r="W41" s="2041">
        <f>IF( ISBLANK('Flowergate 16'!P40)," ",'Flowergate 16'!P40)/'CWAR 16'!$T$68</f>
        <v>6744.1434999172498</v>
      </c>
      <c r="X41" s="1293">
        <f>IF( ISBLANK('Tema 16'!O40)," ",'Tema 16'!O40)/'CWAR 16'!$T$69</f>
        <v>1423.2309218059349</v>
      </c>
      <c r="Y41" s="2041">
        <f>IF( ISBLANK('Tema 16'!P40)," ",'Tema 16'!P40)/'CWAR 16'!$T$69</f>
        <v>8161.8858089763307</v>
      </c>
      <c r="Z41" s="1293">
        <f>IF( ISBLANK('Yopougon 16'!O40)," ",'Yopougon 16'!O40)/'CWAR 16'!$T$67</f>
        <v>1149.5548214948335</v>
      </c>
      <c r="AA41" s="2041">
        <f>IF( ISBLANK('Yopougon 16'!P40)," ",'Yopougon 16'!P40)/'CWAR 16'!$T$67</f>
        <v>7939.3545770280007</v>
      </c>
      <c r="AB41" s="681"/>
      <c r="AC41" s="498" t="e">
        <f>IF(ISBLANK(#REF!),IF(ISBLANK(#REF!),IF(ISBLANK(#REF!),IF(ISBLANK(#REF!),IF(ISBLANK(#REF!),IF(ISBLANK(#REF!),IF(ISBLANK(#REF!),IF(ISBLANK(#REF!),IF(ISBLANK(#REF!),IF(ISBLANK(#REF!),IF(ISBLANK(#REF!),IF(ISBLANK(#REF!),#REF!,#REF!),#REF!),#REF!),#REF!),#REF!),#REF!),#REF!),#REF!),#REF!),#REF!),#REF!),#REF!)</f>
        <v>#REF!</v>
      </c>
      <c r="AD41" s="474" t="e">
        <f>IF(ISBLANK(#REF!),IF(ISBLANK(#REF!),IF(ISBLANK(#REF!),IF(ISBLANK(#REF!),IF(ISBLANK(#REF!),IF(ISBLANK(#REF!),IF(ISBLANK(#REF!),IF(ISBLANK(#REF!),IF(ISBLANK(#REF!),IF(ISBLANK(#REF!),IF(ISBLANK(#REF!),IF(ISBLANK(#REF!),#REF!,#REF!),#REF!),#REF!),#REF!),#REF!),#REF!),#REF!),#REF!),#REF!),#REF!),#REF!),#REF!)</f>
        <v>#REF!</v>
      </c>
      <c r="AE41" s="474" t="e">
        <f>IF(ISBLANK(#REF!),IF(ISBLANK(#REF!),IF(ISBLANK(#REF!),IF(ISBLANK(#REF!),IF(ISBLANK(#REF!),IF(ISBLANK(#REF!),IF(ISBLANK(#REF!),IF(ISBLANK(#REF!),IF(ISBLANK(#REF!),IF(ISBLANK(#REF!),IF(ISBLANK(#REF!),IF(ISBLANK(#REF!),#REF!,#REF!),#REF!),#REF!),#REF!),#REF!),#REF!),#REF!),#REF!),#REF!),#REF!),#REF!),#REF!)</f>
        <v>#REF!</v>
      </c>
      <c r="AF41" s="474" t="e">
        <f>IF(ISBLANK(#REF!),IF(ISBLANK(#REF!),IF(ISBLANK(#REF!),IF(ISBLANK(#REF!),IF(ISBLANK(#REF!),IF(ISBLANK(#REF!),IF(ISBLANK(#REF!),IF(ISBLANK(#REF!),IF(ISBLANK(#REF!),IF(ISBLANK(#REF!),IF(ISBLANK(#REF!),IF(ISBLANK(#REF!),#REF!,#REF!),#REF!),#REF!),#REF!),#REF!),#REF!),#REF!),#REF!),#REF!),#REF!),#REF!),#REF!)</f>
        <v>#REF!</v>
      </c>
      <c r="AG41" s="474" t="e">
        <f>IF(ISBLANK(#REF!),IF(ISBLANK(#REF!),IF(ISBLANK(#REF!),IF(ISBLANK(#REF!),IF(ISBLANK(#REF!),IF(ISBLANK(#REF!),IF(ISBLANK(#REF!),IF(ISBLANK(#REF!),IF(ISBLANK(#REF!),IF(ISBLANK(#REF!),IF(ISBLANK(#REF!),IF(ISBLANK(#REF!),#REF!,#REF!),#REF!),#REF!),#REF!),#REF!),#REF!),#REF!),#REF!),#REF!),#REF!),#REF!),#REF!)</f>
        <v>#REF!</v>
      </c>
      <c r="AH41" s="474" t="e">
        <f>IF(ISBLANK(#REF!),IF(ISBLANK(#REF!),IF(ISBLANK(#REF!),IF(ISBLANK(#REF!),IF(ISBLANK(#REF!),IF(ISBLANK(#REF!),IF(ISBLANK(#REF!),IF(ISBLANK(#REF!),IF(ISBLANK(#REF!),IF(ISBLANK(#REF!),IF(ISBLANK(#REF!),IF(ISBLANK(#REF!),#REF!,#REF!),#REF!),#REF!),#REF!),#REF!),#REF!),#REF!),#REF!),#REF!),#REF!),#REF!),#REF!)</f>
        <v>#REF!</v>
      </c>
      <c r="AI41" s="21" t="e">
        <f>IF(ISBLANK(#REF!),IF(ISBLANK(#REF!),IF(ISBLANK(#REF!),IF(ISBLANK(#REF!),IF(ISBLANK(#REF!),IF(ISBLANK(#REF!),IF(ISBLANK(#REF!),IF(ISBLANK(#REF!),IF(ISBLANK(#REF!),IF(ISBLANK(#REF!),IF(ISBLANK(#REF!),IF(ISBLANK(#REF!),#REF!,#REF!),#REF!),#REF!),#REF!),#REF!),#REF!),#REF!),#REF!),#REF!),#REF!),#REF!),#REF!)</f>
        <v>#REF!</v>
      </c>
      <c r="AJ41" s="82"/>
      <c r="AK41" s="82"/>
      <c r="AL41" s="498">
        <v>1.9609364208064854</v>
      </c>
      <c r="AM41" s="474">
        <v>40.870230000000006</v>
      </c>
      <c r="AN41" s="474">
        <v>0.34418479666490098</v>
      </c>
      <c r="AO41" s="474">
        <v>6.9139999999999997</v>
      </c>
      <c r="AP41" s="474">
        <v>1.5790688322424</v>
      </c>
      <c r="AQ41" s="474">
        <v>1.6258797289395541</v>
      </c>
      <c r="AR41" s="21">
        <v>13.893042299090501</v>
      </c>
      <c r="AS41" s="649"/>
      <c r="AT41" s="649"/>
      <c r="AU41" s="649"/>
      <c r="AV41" s="649"/>
      <c r="AW41" s="649"/>
      <c r="AX41" s="649"/>
      <c r="AY41" s="649"/>
      <c r="AZ41" s="649"/>
      <c r="BA41" s="649"/>
      <c r="BB41" s="649"/>
      <c r="BC41" s="649"/>
      <c r="BD41" s="649"/>
    </row>
    <row r="42" spans="1:56" s="1089" customFormat="1" ht="15">
      <c r="A42" s="1194"/>
      <c r="B42" s="525" t="s">
        <v>183</v>
      </c>
      <c r="C42" s="400" t="s">
        <v>123</v>
      </c>
      <c r="D42" s="1087" t="s">
        <v>121</v>
      </c>
      <c r="E42" s="402" t="s">
        <v>42</v>
      </c>
      <c r="F42" s="1091" t="s">
        <v>40</v>
      </c>
      <c r="G42" s="1088" t="s">
        <v>20</v>
      </c>
      <c r="H42" s="1092"/>
      <c r="I42" s="1093"/>
      <c r="J42" s="1092"/>
      <c r="K42" s="1848">
        <f>'CWAR 16'!M41</f>
        <v>46966.931182252469</v>
      </c>
      <c r="L42" s="1891">
        <f>'CWAR 16'!N41</f>
        <v>674337.3395572576</v>
      </c>
      <c r="M42" s="2053">
        <f>IF( ISBLANK('CWAR 16'!O41)," ",'CWAR 16'!O41)</f>
        <v>4994940.3684259998</v>
      </c>
      <c r="N42" s="2059">
        <f>IF( ISBLANK('Abidjan 16'!N41)," ",'Abidjan 16'!N41)/'CWAR 16'!$T$67</f>
        <v>9358.8967025910006</v>
      </c>
      <c r="O42" s="2053">
        <f>IF( ISBLANK('Abidjan 16'!O41)," ",'Abidjan 16'!O41)/'CWAR 16'!$T$67</f>
        <v>3788.9698434489997</v>
      </c>
      <c r="P42" s="2060">
        <f>IF( ISBLANK('Agbara 16'!O41)," ",'Agbara 16'!O41)/'CWAR 16'!$T$68</f>
        <v>30318.422540000018</v>
      </c>
      <c r="Q42" s="2181">
        <f>IF( ISBLANK('Agbara 16'!P41)," ",'Agbara 16'!P41)/'CWAR 16'!$T$68</f>
        <v>9822.2941950000004</v>
      </c>
      <c r="R42" s="1293">
        <f>IF( ISBLANK('Dakar 16'!O41)," ",'Dakar 16'!O41)/'CWAR 16'!$T$67</f>
        <v>161.12317375000001</v>
      </c>
      <c r="S42" s="1243">
        <f>IF( ISBLANK('Dakar 16'!P41)," ",'Dakar 16'!P41)/'CWAR 16'!$T$67</f>
        <v>257.10944999999998</v>
      </c>
      <c r="T42" s="2186">
        <f>IF( ISBLANK('Douala 16'!O41)," ",'Douala 16'!O41)/'CWAR 16'!$T$70</f>
        <v>1354.3038246299998</v>
      </c>
      <c r="U42" s="2053">
        <f>IF( ISBLANK('Douala 16'!P41)," ",'Douala 16'!P41)/'CWAR 16'!$T$70</f>
        <v>345.483</v>
      </c>
      <c r="V42" s="2073">
        <f>IF( ISBLANK('Flowergate 16'!O41)," ",'Flowergate 16'!O41)/'CWAR 16'!$T$68</f>
        <v>584.40409999999997</v>
      </c>
      <c r="W42" s="2053">
        <f>IF( ISBLANK('Flowergate 16'!P41)," ",'Flowergate 16'!P41)/'CWAR 16'!$T$68</f>
        <v>0</v>
      </c>
      <c r="X42" s="1296" t="e">
        <f>IF( ISBLANK('Tema 16'!O41)," ",'Tema 16'!O41)/('CWAR 16'!$T$69)</f>
        <v>#VALUE!</v>
      </c>
      <c r="Y42" s="2053">
        <f>IF( ISBLANK('Tema 16'!P41)," ",'Tema 16'!P41/'CWAR 16'!$T$69)</f>
        <v>4949.9026326170006</v>
      </c>
      <c r="Z42" s="1886" t="e">
        <f>IF( ISBLANK('Yopougon 16'!O41)," ",'Yopougon 16'!O41)/'CWAR 16'!$T$67</f>
        <v>#VALUE!</v>
      </c>
      <c r="AA42" s="2053">
        <f>IF( ISBLANK('Yopougon 16'!P41)," ",'Yopougon 16'!P41)/'CWAR 16'!$T$67</f>
        <v>336.73332829499401</v>
      </c>
      <c r="AB42" s="681"/>
      <c r="AC42" s="1096"/>
      <c r="AD42" s="1094"/>
      <c r="AE42" s="1094"/>
      <c r="AF42" s="1094"/>
      <c r="AG42" s="1094"/>
      <c r="AH42" s="1094"/>
      <c r="AI42" s="1095"/>
      <c r="AJ42" s="82"/>
      <c r="AK42" s="82"/>
      <c r="AL42" s="1097"/>
      <c r="AM42" s="1098"/>
      <c r="AN42" s="1098"/>
      <c r="AO42" s="1098"/>
      <c r="AP42" s="1098"/>
      <c r="AQ42" s="1098"/>
      <c r="AR42" s="1099"/>
      <c r="AS42" s="1085"/>
      <c r="AT42" s="1085"/>
      <c r="AU42" s="1085"/>
      <c r="AV42" s="1085"/>
      <c r="AW42" s="1085"/>
      <c r="AX42" s="1085"/>
      <c r="AY42" s="1085"/>
      <c r="AZ42" s="1085"/>
      <c r="BA42" s="1085"/>
      <c r="BB42" s="1085"/>
      <c r="BC42" s="1085"/>
      <c r="BD42" s="1085"/>
    </row>
    <row r="43" spans="1:56" s="1089" customFormat="1" ht="15">
      <c r="A43" s="113"/>
      <c r="B43" s="629" t="s">
        <v>245</v>
      </c>
      <c r="C43" s="1086" t="s">
        <v>123</v>
      </c>
      <c r="D43" s="1087" t="s">
        <v>120</v>
      </c>
      <c r="E43" s="402" t="s">
        <v>42</v>
      </c>
      <c r="F43" s="1091" t="s">
        <v>40</v>
      </c>
      <c r="G43" s="1088" t="s">
        <v>20</v>
      </c>
      <c r="H43" s="1092"/>
      <c r="I43" s="1093"/>
      <c r="J43" s="1092"/>
      <c r="K43" s="1847">
        <f>'CWAR 16'!M42</f>
        <v>674.71173347569572</v>
      </c>
      <c r="L43" s="1863">
        <f>'CWAR 16'!N42</f>
        <v>0</v>
      </c>
      <c r="M43" s="2054">
        <f>IF( ISBLANK('CWAR 16'!O42)," ",'CWAR 16'!O42)</f>
        <v>115479.95181999999</v>
      </c>
      <c r="N43" s="2059">
        <f>IF( ISBLANK('Abidjan 16'!N42)," ",'Abidjan 16'!N42)/'CWAR 16'!$T$67</f>
        <v>0</v>
      </c>
      <c r="O43" s="2054">
        <f>IF( ISBLANK('Abidjan 16'!O42)," ",'Abidjan 16'!O42)/'CWAR 16'!$T$67</f>
        <v>16.539401123000001</v>
      </c>
      <c r="P43" s="2060">
        <f>IF( ISBLANK('Agbara 16'!O42)," ",'Agbara 16'!O42)/'CWAR 16'!$T$68</f>
        <v>0</v>
      </c>
      <c r="Q43" s="2182">
        <f>IF( ISBLANK('Agbara 16'!P42)," ",'Agbara 16'!P42)/'CWAR 16'!$T$68</f>
        <v>337.75860999999998</v>
      </c>
      <c r="R43" s="1293">
        <f>IF( ISBLANK('Dakar 16'!O42)," ",'Dakar 16'!O42)/'CWAR 16'!$T$67</f>
        <v>0</v>
      </c>
      <c r="S43" s="2192">
        <f>IF( ISBLANK('Dakar 16'!P42)," ",'Dakar 16'!P42)/'CWAR 16'!$T$67</f>
        <v>0</v>
      </c>
      <c r="T43" s="2186">
        <f>IF( ISBLANK('Douala 16'!O42)," ",'Douala 16'!O42)/'CWAR 16'!$T$70</f>
        <v>0</v>
      </c>
      <c r="U43" s="2054">
        <f>IF( ISBLANK('Douala 16'!P42)," ",'Douala 16'!P42)/'CWAR 16'!$T$70</f>
        <v>0</v>
      </c>
      <c r="V43" s="2074">
        <f>IF( ISBLANK('Flowergate 16'!O42)," ",'Flowergate 16'!O42)/'CWAR 16'!$T$68</f>
        <v>0</v>
      </c>
      <c r="W43" s="2054">
        <f>IF( ISBLANK('Flowergate 16'!P42)," ",'Flowergate 16'!P42)/'CWAR 16'!$T$68</f>
        <v>126.4184215497</v>
      </c>
      <c r="X43" s="1892">
        <f>IF( ISBLANK('Tema 16'!O42)," ",'Tema 16'!O42)/('CWAR 16'!$T$69)</f>
        <v>0</v>
      </c>
      <c r="Y43" s="2054">
        <f>IF( ISBLANK('Tema 16'!P42)," ",'Tema 16'!P42/'CWAR 16'!$T$69)</f>
        <v>138.71259700000002</v>
      </c>
      <c r="Z43" s="1892">
        <f>IF( ISBLANK('Yopougon 16'!O42)," ",'Yopougon 16'!O42)/'CWAR 16'!$T$67</f>
        <v>0</v>
      </c>
      <c r="AA43" s="2054">
        <f>IF( ISBLANK('Yopougon 16'!P42)," ",'Yopougon 16'!P42)/'CWAR 16'!$T$67</f>
        <v>6.3105056900000003</v>
      </c>
      <c r="AB43" s="681"/>
      <c r="AC43" s="1096"/>
      <c r="AD43" s="1094"/>
      <c r="AE43" s="1094"/>
      <c r="AF43" s="1094"/>
      <c r="AG43" s="1094"/>
      <c r="AH43" s="1094"/>
      <c r="AI43" s="1095"/>
      <c r="AJ43" s="82"/>
      <c r="AK43" s="82"/>
      <c r="AL43" s="1097"/>
      <c r="AM43" s="1098"/>
      <c r="AN43" s="1098"/>
      <c r="AO43" s="1098"/>
      <c r="AP43" s="1098"/>
      <c r="AQ43" s="1098"/>
      <c r="AR43" s="1099"/>
      <c r="AS43" s="1085"/>
      <c r="AT43" s="1085"/>
      <c r="AU43" s="1085"/>
      <c r="AV43" s="1085"/>
      <c r="AW43" s="1085"/>
      <c r="AX43" s="1085"/>
      <c r="AY43" s="1085"/>
      <c r="AZ43" s="1085"/>
      <c r="BA43" s="1085"/>
      <c r="BB43" s="1085"/>
      <c r="BC43" s="1085"/>
      <c r="BD43" s="1085"/>
    </row>
    <row r="44" spans="1:56" s="652" customFormat="1" ht="15.6" thickBot="1">
      <c r="A44" s="113"/>
      <c r="B44" s="1134" t="s">
        <v>257</v>
      </c>
      <c r="C44" s="645" t="s">
        <v>123</v>
      </c>
      <c r="D44" s="659" t="s">
        <v>121</v>
      </c>
      <c r="E44" s="402" t="s">
        <v>42</v>
      </c>
      <c r="F44" s="648" t="s">
        <v>255</v>
      </c>
      <c r="G44" s="1071" t="s">
        <v>27</v>
      </c>
      <c r="H44" s="1071"/>
      <c r="I44" s="1055">
        <v>14.563289977935256</v>
      </c>
      <c r="J44" s="1071"/>
      <c r="K44" s="1847">
        <f>'CWAR 16'!M43</f>
        <v>1925.6461785550568</v>
      </c>
      <c r="L44" s="1863">
        <f>'CWAR 16'!N43</f>
        <v>2374</v>
      </c>
      <c r="M44" s="2055">
        <f>IF( ISBLANK('CWAR 16'!O43)," ",'CWAR 16'!O43)</f>
        <v>1076.1300605069821</v>
      </c>
      <c r="N44" s="2059">
        <f>IF( ISBLANK('Abidjan 16'!N43)," ",'Abidjan 16'!N43)/'CWAR 16'!$T$67</f>
        <v>0</v>
      </c>
      <c r="O44" s="2055">
        <f>IF( ISBLANK('Abidjan 16'!O43)," ",'Abidjan 16'!O43)/'CWAR 16'!$T$67</f>
        <v>272.09951508500001</v>
      </c>
      <c r="P44" s="2060">
        <f>IF( ISBLANK('Agbara 16'!O43)," ",'Agbara 16'!O43)/'CWAR 16'!$T$68</f>
        <v>36.68</v>
      </c>
      <c r="Q44" s="2183">
        <f>IF( ISBLANK('Agbara 16'!P43)," ",'Agbara 16'!P43)/'CWAR 16'!$T$68</f>
        <v>150.99322000000001</v>
      </c>
      <c r="R44" s="2193">
        <f>IF( ISBLANK('Dakar 16'!O43)," ",'Dakar 16'!O43)/'CWAR 16'!$T$67</f>
        <v>12.795666666666667</v>
      </c>
      <c r="S44" s="2194">
        <f>IF( ISBLANK('Dakar 16'!P43)," ",'Dakar 16'!P43)/'CWAR 16'!$T$67</f>
        <v>49.116755702108115</v>
      </c>
      <c r="T44" s="2187">
        <f>IF( ISBLANK('Douala 16'!O43)," ",'Douala 16'!O43)/'CWAR 16'!$T$70</f>
        <v>44.64575</v>
      </c>
      <c r="U44" s="2055">
        <f>IF( ISBLANK('Douala 16'!P43)," ",'Douala 16'!P43)/'CWAR 16'!$T$70</f>
        <v>105.86428915608452</v>
      </c>
      <c r="V44" s="2074">
        <f>IF( ISBLANK('Flowergate 16'!O43)," ",'Flowergate 16'!O43)/('CWAR 16'!$T$68)</f>
        <v>0</v>
      </c>
      <c r="W44" s="2055">
        <f>IF( ISBLANK('Flowergate 16'!P43)," ",'Flowergate 16'!P43/'CWAR 16'!$T$68)</f>
        <v>44.312059523042393</v>
      </c>
      <c r="X44" s="1245">
        <f>IF( ISBLANK('Tema 16'!O43)," ",'Tema 16'!O43/'CWAR 16'!$T$69)</f>
        <v>11.003341757625053</v>
      </c>
      <c r="Y44" s="2055">
        <f>IF( ISBLANK('Tema 16'!P43)," ",'Tema 16'!P43/'CWAR 16'!$T$69)</f>
        <v>72.642352091000006</v>
      </c>
      <c r="Z44" s="1892">
        <f>IF( ISBLANK('Yopougon 16'!O43)," ",'Yopougon 16'!O43)/'CWAR 16'!$T$67</f>
        <v>550.8217173029999</v>
      </c>
      <c r="AA44" s="2055">
        <f>IF( ISBLANK('Yopougon 16'!P43)," ",'Yopougon 16'!P43)/'CWAR 16'!$T$67</f>
        <v>191.49482748935043</v>
      </c>
      <c r="AB44" s="681"/>
      <c r="AC44" s="713" t="e">
        <f>IF(ISBLANK(#REF!),IF(ISBLANK(#REF!),IF(ISBLANK(#REF!),IF(ISBLANK(#REF!),IF(ISBLANK(#REF!),IF(ISBLANK(#REF!),IF(ISBLANK(#REF!),IF(ISBLANK(#REF!),IF(ISBLANK(#REF!),IF(ISBLANK(#REF!),IF(ISBLANK(#REF!),IF(ISBLANK(#REF!),#REF!,#REF!),#REF!),#REF!),#REF!),#REF!),#REF!),#REF!),#REF!),#REF!),#REF!),#REF!),#REF!)</f>
        <v>#REF!</v>
      </c>
      <c r="AD44" s="607" t="e">
        <f>IF(ISBLANK(#REF!),IF(ISBLANK(#REF!),IF(ISBLANK(#REF!),IF(ISBLANK(#REF!),IF(ISBLANK(#REF!),IF(ISBLANK(#REF!),IF(ISBLANK(#REF!),IF(ISBLANK(#REF!),IF(ISBLANK(#REF!),IF(ISBLANK(#REF!),IF(ISBLANK(#REF!),IF(ISBLANK(#REF!),#REF!,#REF!),#REF!),#REF!),#REF!),#REF!),#REF!),#REF!),#REF!),#REF!),#REF!),#REF!),#REF!)</f>
        <v>#REF!</v>
      </c>
      <c r="AE44" s="607" t="e">
        <f>IF(ISBLANK(#REF!),IF(ISBLANK(#REF!),IF(ISBLANK(#REF!),IF(ISBLANK(#REF!),IF(ISBLANK(#REF!),IF(ISBLANK(#REF!),IF(ISBLANK(#REF!),IF(ISBLANK(#REF!),IF(ISBLANK(#REF!),IF(ISBLANK(#REF!),IF(ISBLANK(#REF!),IF(ISBLANK(#REF!),#REF!,#REF!),#REF!),#REF!),#REF!),#REF!),#REF!),#REF!),#REF!),#REF!),#REF!),#REF!),#REF!)</f>
        <v>#REF!</v>
      </c>
      <c r="AF44" s="607" t="e">
        <f>IF(ISBLANK(#REF!),IF(ISBLANK(#REF!),IF(ISBLANK(#REF!),IF(ISBLANK(#REF!),IF(ISBLANK(#REF!),IF(ISBLANK(#REF!),IF(ISBLANK(#REF!),IF(ISBLANK(#REF!),IF(ISBLANK(#REF!),IF(ISBLANK(#REF!),IF(ISBLANK(#REF!),IF(ISBLANK(#REF!),#REF!,#REF!),#REF!),#REF!),#REF!),#REF!),#REF!),#REF!),#REF!),#REF!),#REF!),#REF!),#REF!)</f>
        <v>#REF!</v>
      </c>
      <c r="AG44" s="607" t="e">
        <f>IF(ISBLANK(#REF!),IF(ISBLANK(#REF!),IF(ISBLANK(#REF!),IF(ISBLANK(#REF!),IF(ISBLANK(#REF!),IF(ISBLANK(#REF!),IF(ISBLANK(#REF!),IF(ISBLANK(#REF!),IF(ISBLANK(#REF!),IF(ISBLANK(#REF!),IF(ISBLANK(#REF!),IF(ISBLANK(#REF!),#REF!,#REF!),#REF!),#REF!),#REF!),#REF!),#REF!),#REF!),#REF!),#REF!),#REF!),#REF!),#REF!)</f>
        <v>#REF!</v>
      </c>
      <c r="AH44" s="607" t="e">
        <f>IF(ISBLANK(#REF!),IF(ISBLANK(#REF!),IF(ISBLANK(#REF!),IF(ISBLANK(#REF!),IF(ISBLANK(#REF!),IF(ISBLANK(#REF!),IF(ISBLANK(#REF!),IF(ISBLANK(#REF!),IF(ISBLANK(#REF!),IF(ISBLANK(#REF!),IF(ISBLANK(#REF!),IF(ISBLANK(#REF!),#REF!,#REF!),#REF!),#REF!),#REF!),#REF!),#REF!),#REF!),#REF!),#REF!),#REF!),#REF!),#REF!)</f>
        <v>#REF!</v>
      </c>
      <c r="AI44" s="660" t="e">
        <f>IF(ISBLANK(#REF!),IF(ISBLANK(#REF!),IF(ISBLANK(#REF!),IF(ISBLANK(#REF!),IF(ISBLANK(#REF!),IF(ISBLANK(#REF!),IF(ISBLANK(#REF!),IF(ISBLANK(#REF!),IF(ISBLANK(#REF!),IF(ISBLANK(#REF!),IF(ISBLANK(#REF!),IF(ISBLANK(#REF!),#REF!,#REF!),#REF!),#REF!),#REF!),#REF!),#REF!),#REF!),#REF!),#REF!),#REF!),#REF!),#REF!)</f>
        <v>#REF!</v>
      </c>
      <c r="AJ44" s="82"/>
      <c r="AK44" s="82"/>
      <c r="AL44" s="495">
        <v>29.287943815897137</v>
      </c>
      <c r="AM44" s="472">
        <v>23.01</v>
      </c>
      <c r="AN44" s="472">
        <v>18.117347455697569</v>
      </c>
      <c r="AO44" s="472">
        <v>26</v>
      </c>
      <c r="AP44" s="472">
        <v>3.81</v>
      </c>
      <c r="AQ44" s="472">
        <v>14.079672533031976</v>
      </c>
      <c r="AR44" s="482">
        <v>12.668072937981577</v>
      </c>
      <c r="AS44" s="649"/>
      <c r="AT44" s="649"/>
      <c r="AU44" s="649"/>
      <c r="AV44" s="649"/>
      <c r="AW44" s="649"/>
      <c r="AX44" s="649"/>
      <c r="AY44" s="649"/>
      <c r="AZ44" s="649"/>
      <c r="BA44" s="649"/>
      <c r="BB44" s="649"/>
      <c r="BC44" s="649"/>
      <c r="BD44" s="649"/>
    </row>
    <row r="45" spans="1:56" ht="21.6" thickBot="1">
      <c r="B45" s="106" t="s">
        <v>87</v>
      </c>
      <c r="C45" s="124"/>
      <c r="D45" s="135"/>
      <c r="E45" s="107" t="s">
        <v>16</v>
      </c>
      <c r="F45" s="108" t="s">
        <v>16</v>
      </c>
      <c r="G45" s="108" t="s">
        <v>16</v>
      </c>
      <c r="H45" s="108"/>
      <c r="I45" s="507"/>
      <c r="J45" s="108"/>
      <c r="K45" s="507"/>
      <c r="L45" s="507"/>
      <c r="M45" s="507"/>
      <c r="N45" s="508"/>
      <c r="O45" s="1718"/>
      <c r="P45" s="508"/>
      <c r="Q45" s="508"/>
      <c r="R45" s="1718"/>
      <c r="S45" s="1718"/>
      <c r="T45" s="1718"/>
      <c r="U45" s="1718"/>
      <c r="V45" s="508"/>
      <c r="W45" s="508"/>
      <c r="X45" s="537"/>
      <c r="Y45" s="109"/>
      <c r="Z45" s="508"/>
      <c r="AA45" s="715"/>
      <c r="AB45" s="681"/>
      <c r="AC45" s="714"/>
      <c r="AD45" s="508"/>
      <c r="AE45" s="508"/>
      <c r="AF45" s="508"/>
      <c r="AG45" s="508"/>
      <c r="AH45" s="109"/>
      <c r="AI45" s="715"/>
      <c r="AJ45" s="82"/>
      <c r="AK45" s="82"/>
      <c r="AL45" s="585"/>
      <c r="AM45" s="538"/>
      <c r="AN45" s="538"/>
      <c r="AO45" s="538"/>
      <c r="AP45" s="538"/>
      <c r="AQ45" s="539"/>
      <c r="AR45" s="540"/>
    </row>
    <row r="46" spans="1:56" s="625" customFormat="1" ht="15">
      <c r="A46" s="618"/>
      <c r="B46" s="619" t="s">
        <v>48</v>
      </c>
      <c r="C46" s="620" t="s">
        <v>122</v>
      </c>
      <c r="D46" s="661" t="s">
        <v>120</v>
      </c>
      <c r="E46" s="622" t="s">
        <v>26</v>
      </c>
      <c r="F46" s="623" t="s">
        <v>47</v>
      </c>
      <c r="G46" s="1066" t="s">
        <v>27</v>
      </c>
      <c r="H46" s="1066">
        <v>0.83</v>
      </c>
      <c r="I46" s="1046">
        <v>0.88</v>
      </c>
      <c r="J46" s="1849">
        <v>0.90694155370106699</v>
      </c>
      <c r="K46" s="1853">
        <f>'CWAR 16'!M45</f>
        <v>0.94499999999999995</v>
      </c>
      <c r="L46" s="2065">
        <f>'CWAR 16'!N45</f>
        <v>0.91</v>
      </c>
      <c r="M46" s="2068">
        <f>IF( ISBLANK('CWAR 16'!O45)," ",'CWAR 16'!O45)</f>
        <v>0.91700000000000004</v>
      </c>
      <c r="N46" s="1121">
        <f>IF( ISBLANK('Abidjan 16'!N45)," ",'Abidjan 16'!N45)</f>
        <v>0.91</v>
      </c>
      <c r="O46" s="442">
        <f>IF( ISBLANK('Abidjan 16'!O45)," ",'Abidjan 16'!O45)</f>
        <v>0.81399999999999995</v>
      </c>
      <c r="P46" s="2062">
        <f>IF( ISBLANK('Agbara 16'!O45)," ",'Agbara 16'!O45)</f>
        <v>0.93</v>
      </c>
      <c r="Q46" s="2063">
        <f>IF( ISBLANK('Agbara 16'!P45)," ",'Agbara 16'!P45)</f>
        <v>0.92559999999999998</v>
      </c>
      <c r="R46" s="2062">
        <f>IF( ISBLANK('Dakar 16'!O45)," ",'Dakar 16'!O45)</f>
        <v>0.91</v>
      </c>
      <c r="S46" s="2063">
        <f>IF( ISBLANK('Dakar 16'!P45)," ",'Dakar 16'!P45)</f>
        <v>0.94159999999999999</v>
      </c>
      <c r="T46" s="2062">
        <f>IF( ISBLANK('Douala 16'!O45)," ",'Douala 16'!O45)</f>
        <v>0.95</v>
      </c>
      <c r="U46" s="2063">
        <f>IF( ISBLANK('Douala 16'!P45)," ",'Douala 16'!P45)</f>
        <v>0.88500000000000001</v>
      </c>
      <c r="V46" s="2062">
        <f>IF( ISBLANK('Flowergate 16'!O45)," ",'Flowergate 16'!O45)</f>
        <v>0.92</v>
      </c>
      <c r="W46" s="2063">
        <f>IF( ISBLANK('Flowergate 16'!P45)," ",'Flowergate 16'!P45)</f>
        <v>0.95099999999999996</v>
      </c>
      <c r="X46" s="1121">
        <f>IF( ISBLANK('Tema 16'!O45)," ",'Tema 16'!O45)</f>
        <v>0.93700000000000006</v>
      </c>
      <c r="Y46" s="442">
        <f>IF( ISBLANK('Tema 16'!P45)," ",'Tema 16'!P45)</f>
        <v>0.93</v>
      </c>
      <c r="Z46" s="1121">
        <f>IF( ISBLANK('Yopougon 16'!O45)," ",'Yopougon 16'!O45)</f>
        <v>0.91</v>
      </c>
      <c r="AA46" s="442">
        <f>IF( ISBLANK('Yopougon 16'!P45)," ",'Yopougon 16'!P45)</f>
        <v>0.871</v>
      </c>
      <c r="AB46" s="681"/>
      <c r="AC46" s="716" t="e">
        <f>IF(ISBLANK(#REF!),IF(ISBLANK(#REF!),IF(ISBLANK(#REF!),IF(ISBLANK(#REF!),IF(ISBLANK(#REF!),IF(ISBLANK(#REF!),IF(ISBLANK(#REF!),IF(ISBLANK(#REF!),IF(ISBLANK(#REF!),IF(ISBLANK(#REF!),IF(ISBLANK(#REF!),IF(ISBLANK(#REF!),#REF!,#REF!),#REF!),#REF!),#REF!),#REF!),#REF!),#REF!),#REF!),#REF!),#REF!),#REF!),#REF!)</f>
        <v>#REF!</v>
      </c>
      <c r="AD46" s="514" t="e">
        <f>IF(ISBLANK(#REF!),IF(ISBLANK(#REF!),IF(ISBLANK(#REF!),IF(ISBLANK(#REF!),IF(ISBLANK(#REF!),IF(ISBLANK(#REF!),IF(ISBLANK(#REF!),IF(ISBLANK(#REF!),IF(ISBLANK(#REF!),IF(ISBLANK(#REF!),IF(ISBLANK(#REF!),IF(ISBLANK(#REF!),#REF!,#REF!),#REF!),#REF!),#REF!),#REF!),#REF!),#REF!),#REF!),#REF!),#REF!),#REF!),#REF!)</f>
        <v>#REF!</v>
      </c>
      <c r="AE46" s="514" t="e">
        <f>IF(ISBLANK(#REF!),IF(ISBLANK(#REF!),IF(ISBLANK(#REF!),IF(ISBLANK(#REF!),IF(ISBLANK(#REF!),IF(ISBLANK(#REF!),IF(ISBLANK(#REF!),IF(ISBLANK(#REF!),IF(ISBLANK(#REF!),IF(ISBLANK(#REF!),IF(ISBLANK(#REF!),IF(ISBLANK(#REF!),#REF!,#REF!),#REF!),#REF!),#REF!),#REF!),#REF!),#REF!),#REF!),#REF!),#REF!),#REF!),#REF!)</f>
        <v>#REF!</v>
      </c>
      <c r="AF46" s="514" t="e">
        <f>IF(ISBLANK(#REF!),IF(ISBLANK(#REF!),IF(ISBLANK(#REF!),IF(ISBLANK(#REF!),IF(ISBLANK(#REF!),IF(ISBLANK(#REF!),IF(ISBLANK(#REF!),IF(ISBLANK(#REF!),IF(ISBLANK(#REF!),IF(ISBLANK(#REF!),IF(ISBLANK(#REF!),IF(ISBLANK(#REF!),#REF!,#REF!),#REF!),#REF!),#REF!),#REF!),#REF!),#REF!),#REF!),#REF!),#REF!),#REF!),#REF!)</f>
        <v>#REF!</v>
      </c>
      <c r="AG46" s="514" t="e">
        <f>IF(ISBLANK(#REF!),IF(ISBLANK(#REF!),IF(ISBLANK(#REF!),IF(ISBLANK(#REF!),IF(ISBLANK(#REF!),IF(ISBLANK(#REF!),IF(ISBLANK(#REF!),IF(ISBLANK(#REF!),IF(ISBLANK(#REF!),IF(ISBLANK(#REF!),IF(ISBLANK(#REF!),IF(ISBLANK(#REF!),#REF!,#REF!),#REF!),#REF!),#REF!),#REF!),#REF!),#REF!),#REF!),#REF!),#REF!),#REF!),#REF!)</f>
        <v>#REF!</v>
      </c>
      <c r="AH46" s="514" t="e">
        <f>IF(ISBLANK(#REF!),IF(ISBLANK(#REF!),IF(ISBLANK(#REF!),IF(ISBLANK(#REF!),IF(ISBLANK(#REF!),IF(ISBLANK(#REF!),IF(ISBLANK(#REF!),IF(ISBLANK(#REF!),IF(ISBLANK(#REF!),IF(ISBLANK(#REF!),IF(ISBLANK(#REF!),IF(ISBLANK(#REF!),#REF!,#REF!),#REF!),#REF!),#REF!),#REF!),#REF!),#REF!),#REF!),#REF!),#REF!),#REF!),#REF!)</f>
        <v>#REF!</v>
      </c>
      <c r="AI46" s="442" t="e">
        <f>IF(ISBLANK(#REF!),IF(ISBLANK(#REF!),IF(ISBLANK(#REF!),IF(ISBLANK(#REF!),IF(ISBLANK(#REF!),IF(ISBLANK(#REF!),IF(ISBLANK(#REF!),IF(ISBLANK(#REF!),IF(ISBLANK(#REF!),IF(ISBLANK(#REF!),IF(ISBLANK(#REF!),IF(ISBLANK(#REF!),#REF!,#REF!),#REF!),#REF!),#REF!),#REF!),#REF!),#REF!),#REF!),#REF!),#REF!),#REF!),#REF!)</f>
        <v>#REF!</v>
      </c>
      <c r="AJ46" s="82"/>
      <c r="AK46" s="82"/>
      <c r="AL46" s="499">
        <v>0.84447206984851997</v>
      </c>
      <c r="AM46" s="723">
        <v>0.92790126022015496</v>
      </c>
      <c r="AN46" s="723">
        <v>0.84021000000000001</v>
      </c>
      <c r="AO46" s="723">
        <v>0.89731141644493206</v>
      </c>
      <c r="AP46" s="723">
        <v>0.88</v>
      </c>
      <c r="AQ46" s="723">
        <v>0.9148159616793301</v>
      </c>
      <c r="AR46" s="476">
        <v>0.86008937457359413</v>
      </c>
      <c r="AS46" s="618"/>
      <c r="AT46" s="618"/>
      <c r="AU46" s="618"/>
      <c r="AV46" s="618"/>
      <c r="AW46" s="618"/>
      <c r="AX46" s="618"/>
      <c r="AY46" s="618"/>
      <c r="AZ46" s="618"/>
      <c r="BA46" s="618"/>
      <c r="BB46" s="618"/>
      <c r="BC46" s="618"/>
      <c r="BD46" s="618"/>
    </row>
    <row r="47" spans="1:56" s="642" customFormat="1" ht="15">
      <c r="A47" s="636"/>
      <c r="B47" s="662" t="s">
        <v>58</v>
      </c>
      <c r="C47" s="663" t="s">
        <v>122</v>
      </c>
      <c r="D47" s="664" t="s">
        <v>120</v>
      </c>
      <c r="E47" s="665" t="s">
        <v>55</v>
      </c>
      <c r="F47" s="666" t="s">
        <v>47</v>
      </c>
      <c r="G47" s="1072" t="s">
        <v>20</v>
      </c>
      <c r="H47" s="1072"/>
      <c r="I47" s="1043">
        <v>42.857142857142854</v>
      </c>
      <c r="J47" s="1850">
        <v>40</v>
      </c>
      <c r="K47" s="1852">
        <f>'CWAR 16'!M46</f>
        <v>39.299999999999997</v>
      </c>
      <c r="L47" s="2066">
        <f>'CWAR 16'!N46</f>
        <v>35</v>
      </c>
      <c r="M47" s="2040">
        <f>IF( ISBLANK('CWAR 16'!O46)," ",'CWAR 16'!O46)</f>
        <v>23</v>
      </c>
      <c r="N47" s="1122">
        <f>IF( ISBLANK('Abidjan 16'!N46)," ",'Abidjan 16'!N46)</f>
        <v>35</v>
      </c>
      <c r="O47" s="668">
        <f>IF( ISBLANK('Abidjan 16'!O46)," ",'Abidjan 16'!O46)</f>
        <v>118.95714285714287</v>
      </c>
      <c r="P47" s="2018">
        <f>IF( ISBLANK('Agbara 16'!O46)," ",'Agbara 16'!O46)</f>
        <v>23.6</v>
      </c>
      <c r="Q47" s="2064">
        <f>IF( ISBLANK('Agbara 16'!P46)," ",'Agbara 16'!P46)</f>
        <v>14.3</v>
      </c>
      <c r="R47" s="2018">
        <f>IF( ISBLANK('Dakar 16'!O46)," ",'Dakar 16'!O46)</f>
        <v>45</v>
      </c>
      <c r="S47" s="2064">
        <f>IF( ISBLANK('Dakar 16'!P46)," ",'Dakar 16'!P46)</f>
        <v>52.679999999999993</v>
      </c>
      <c r="T47" s="2018">
        <f>IF( ISBLANK('Douala 16'!O46)," ",'Douala 16'!O46)</f>
        <v>27</v>
      </c>
      <c r="U47" s="2064">
        <f>IF( ISBLANK('Douala 16'!P46)," ",'Douala 16'!P46)</f>
        <v>54.22</v>
      </c>
      <c r="V47" s="2018">
        <f>IF( ISBLANK('Flowergate 16'!O46)," ",'Flowergate 16'!O46)</f>
        <v>23</v>
      </c>
      <c r="W47" s="2064">
        <f>IF( ISBLANK('Flowergate 16'!P46)," ",'Flowergate 16'!P46)</f>
        <v>19.68333333333333</v>
      </c>
      <c r="X47" s="1128">
        <f>IF( ISBLANK('Tema 16'!O46)," ",'Tema 16'!O46)</f>
        <v>52</v>
      </c>
      <c r="Y47" s="668">
        <f>IF( ISBLANK('Tema 16'!P46)," ",'Tema 16'!P46)</f>
        <v>54.5</v>
      </c>
      <c r="Z47" s="1122">
        <f>IF( ISBLANK('Yopougon 16'!O46)," ",'Yopougon 16'!O46)</f>
        <v>35</v>
      </c>
      <c r="AA47" s="668">
        <f>IF( ISBLANK('Yopougon 16'!P46)," ",'Yopougon 16'!P46)</f>
        <v>17</v>
      </c>
      <c r="AB47" s="681"/>
      <c r="AC47" s="717" t="e">
        <f>IF(ISBLANK(#REF!),IF(ISBLANK(#REF!),IF(ISBLANK(#REF!),IF(ISBLANK(#REF!),IF(ISBLANK(#REF!),IF(ISBLANK(#REF!),IF(ISBLANK(#REF!),IF(ISBLANK(#REF!),IF(ISBLANK(#REF!),IF(ISBLANK(#REF!),IF(ISBLANK(#REF!),IF(ISBLANK(#REF!),#REF!,#REF!),#REF!),#REF!),#REF!),#REF!),#REF!),#REF!),#REF!),#REF!),#REF!),#REF!),#REF!)</f>
        <v>#REF!</v>
      </c>
      <c r="AD47" s="667" t="e">
        <f>IF(ISBLANK(#REF!),IF(ISBLANK(#REF!),IF(ISBLANK(#REF!),IF(ISBLANK(#REF!),IF(ISBLANK(#REF!),IF(ISBLANK(#REF!),IF(ISBLANK(#REF!),IF(ISBLANK(#REF!),IF(ISBLANK(#REF!),IF(ISBLANK(#REF!),IF(ISBLANK(#REF!),IF(ISBLANK(#REF!),#REF!,#REF!),#REF!),#REF!),#REF!),#REF!),#REF!),#REF!),#REF!),#REF!),#REF!),#REF!),#REF!)</f>
        <v>#REF!</v>
      </c>
      <c r="AE47" s="667" t="e">
        <f>IF(ISBLANK(#REF!),IF(ISBLANK(#REF!),IF(ISBLANK(#REF!),IF(ISBLANK(#REF!),IF(ISBLANK(#REF!),IF(ISBLANK(#REF!),IF(ISBLANK(#REF!),IF(ISBLANK(#REF!),IF(ISBLANK(#REF!),IF(ISBLANK(#REF!),IF(ISBLANK(#REF!),IF(ISBLANK(#REF!),#REF!,#REF!),#REF!),#REF!),#REF!),#REF!),#REF!),#REF!),#REF!),#REF!),#REF!),#REF!),#REF!)</f>
        <v>#REF!</v>
      </c>
      <c r="AF47" s="667" t="e">
        <f>IF(ISBLANK(#REF!),IF(ISBLANK(#REF!),IF(ISBLANK(#REF!),IF(ISBLANK(#REF!),IF(ISBLANK(#REF!),IF(ISBLANK(#REF!),IF(ISBLANK(#REF!),IF(ISBLANK(#REF!),IF(ISBLANK(#REF!),IF(ISBLANK(#REF!),IF(ISBLANK(#REF!),IF(ISBLANK(#REF!),#REF!,#REF!),#REF!),#REF!),#REF!),#REF!),#REF!),#REF!),#REF!),#REF!),#REF!),#REF!),#REF!)</f>
        <v>#REF!</v>
      </c>
      <c r="AG47" s="667" t="e">
        <f>IF(ISBLANK(#REF!),IF(ISBLANK(#REF!),IF(ISBLANK(#REF!),IF(ISBLANK(#REF!),IF(ISBLANK(#REF!),IF(ISBLANK(#REF!),IF(ISBLANK(#REF!),IF(ISBLANK(#REF!),IF(ISBLANK(#REF!),IF(ISBLANK(#REF!),IF(ISBLANK(#REF!),IF(ISBLANK(#REF!),#REF!,#REF!),#REF!),#REF!),#REF!),#REF!),#REF!),#REF!),#REF!),#REF!),#REF!),#REF!),#REF!)</f>
        <v>#REF!</v>
      </c>
      <c r="AH47" s="667" t="e">
        <f>IF(ISBLANK(#REF!),IF(ISBLANK(#REF!),IF(ISBLANK(#REF!),IF(ISBLANK(#REF!),IF(ISBLANK(#REF!),IF(ISBLANK(#REF!),IF(ISBLANK(#REF!),IF(ISBLANK(#REF!),IF(ISBLANK(#REF!),IF(ISBLANK(#REF!),IF(ISBLANK(#REF!),IF(ISBLANK(#REF!),#REF!,#REF!),#REF!),#REF!),#REF!),#REF!),#REF!),#REF!),#REF!),#REF!),#REF!),#REF!),#REF!)</f>
        <v>#REF!</v>
      </c>
      <c r="AI47" s="668" t="e">
        <f>IF(ISBLANK(#REF!),IF(ISBLANK(#REF!),IF(ISBLANK(#REF!),IF(ISBLANK(#REF!),IF(ISBLANK(#REF!),IF(ISBLANK(#REF!),IF(ISBLANK(#REF!),IF(ISBLANK(#REF!),IF(ISBLANK(#REF!),IF(ISBLANK(#REF!),IF(ISBLANK(#REF!),IF(ISBLANK(#REF!),#REF!,#REF!),#REF!),#REF!),#REF!),#REF!),#REF!),#REF!),#REF!),#REF!),#REF!),#REF!),#REF!)</f>
        <v>#REF!</v>
      </c>
      <c r="AJ47" s="82"/>
      <c r="AK47" s="82"/>
      <c r="AL47" s="669">
        <v>85.63</v>
      </c>
      <c r="AM47" s="490">
        <v>32.5</v>
      </c>
      <c r="AN47" s="490">
        <v>47.19</v>
      </c>
      <c r="AO47" s="490">
        <v>28</v>
      </c>
      <c r="AP47" s="490">
        <v>27.850000000000005</v>
      </c>
      <c r="AQ47" s="490">
        <v>82</v>
      </c>
      <c r="AR47" s="670">
        <v>21</v>
      </c>
      <c r="AS47" s="636"/>
      <c r="AT47" s="636"/>
      <c r="AU47" s="636"/>
      <c r="AV47" s="636"/>
      <c r="AW47" s="636"/>
      <c r="AX47" s="636"/>
      <c r="AY47" s="636"/>
      <c r="AZ47" s="636"/>
      <c r="BA47" s="636"/>
      <c r="BB47" s="636"/>
      <c r="BC47" s="636"/>
      <c r="BD47" s="636"/>
    </row>
    <row r="48" spans="1:56" s="398" customFormat="1" ht="15" thickBot="1">
      <c r="A48" s="397"/>
      <c r="B48" s="414" t="s">
        <v>339</v>
      </c>
      <c r="C48" s="415" t="s">
        <v>122</v>
      </c>
      <c r="D48" s="416" t="s">
        <v>120</v>
      </c>
      <c r="E48" s="417" t="s">
        <v>26</v>
      </c>
      <c r="F48" s="418" t="s">
        <v>47</v>
      </c>
      <c r="G48" s="1073" t="s">
        <v>27</v>
      </c>
      <c r="H48" s="1073">
        <v>0.98299999999999998</v>
      </c>
      <c r="I48" s="1056">
        <v>0.98</v>
      </c>
      <c r="J48" s="1851">
        <v>0.99299999999999999</v>
      </c>
      <c r="K48" s="1854">
        <f>'CWAR 16'!M47</f>
        <v>0.99101528609427936</v>
      </c>
      <c r="L48" s="2067">
        <f>'CWAR 16'!N47</f>
        <v>0.9</v>
      </c>
      <c r="M48" s="2234">
        <f>IF( ISBLANK('CWAR 16'!O47)," ",'CWAR 16'!O47)</f>
        <v>0.94499999999999995</v>
      </c>
      <c r="N48" s="2123">
        <f>IF( ISBLANK('Abidjan 16'!N47)," ",'Abidjan 16'!N47)</f>
        <v>0.98899999999999999</v>
      </c>
      <c r="O48" s="2235">
        <f>IF( ISBLANK('Abidjan 16'!O47)," ",'Abidjan 16'!O47)</f>
        <v>0.9957571428571429</v>
      </c>
      <c r="P48" s="2236">
        <f>IF( ISBLANK('Agbara 16'!O47)," ",'Agbara 16'!O47)</f>
        <v>0.98</v>
      </c>
      <c r="Q48" s="2237">
        <f>IF( ISBLANK('Agbara 16'!P47)," ",'Agbara 16'!P47)</f>
        <v>0.98</v>
      </c>
      <c r="R48" s="2236">
        <f>IF( ISBLANK('Dakar 16'!O47)," ",'Dakar 16'!O47)</f>
        <v>0.98899999999999999</v>
      </c>
      <c r="S48" s="2237">
        <f>IF( ISBLANK('Dakar 16'!P47)," ",'Dakar 16'!P47)</f>
        <v>0.99845714285714293</v>
      </c>
      <c r="T48" s="2019">
        <f>IF( ISBLANK('Douala 16'!O47)," ",'Douala 16'!O47)</f>
        <v>0.99</v>
      </c>
      <c r="U48" s="2237">
        <f>IF( ISBLANK('Douala 16'!P47)," ",'Douala 16'!P47)</f>
        <v>0.99660000000000004</v>
      </c>
      <c r="V48" s="2236">
        <f>IF( ISBLANK('Flowergate 16'!O47)," ",'Flowergate 16'!O47)</f>
        <v>0.95</v>
      </c>
      <c r="W48" s="2237">
        <f>IF( ISBLANK('Flowergate 16'!P47)," ",'Flowergate 16'!P47)</f>
        <v>0.89</v>
      </c>
      <c r="X48" s="2238">
        <f>IF( ISBLANK('Tema 16'!O47)," ",'Tema 16'!O47)</f>
        <v>0.9</v>
      </c>
      <c r="Y48" s="2235">
        <f>IF( ISBLANK('Tema 16'!P47)," ",'Tema 16'!P47)</f>
        <v>0.96709999999999996</v>
      </c>
      <c r="Z48" s="2123">
        <f>IF( ISBLANK('Yopougon 16'!O47)," ",'Yopougon 16'!O47)</f>
        <v>1</v>
      </c>
      <c r="AA48" s="2235">
        <f>IF( ISBLANK('Yopougon 16'!P47)," ",'Yopougon 16'!P47)</f>
        <v>0.95799999999999996</v>
      </c>
      <c r="AB48" s="681"/>
      <c r="AC48" s="500" t="e">
        <f>IF(ISBLANK(#REF!),IF(ISBLANK(#REF!),IF(ISBLANK(#REF!),IF(ISBLANK(#REF!),IF(ISBLANK(#REF!),IF(ISBLANK(#REF!),IF(ISBLANK(#REF!),IF(ISBLANK(#REF!),IF(ISBLANK(#REF!),IF(ISBLANK(#REF!),IF(ISBLANK(#REF!),IF(ISBLANK(#REF!),#REF!,#REF!),#REF!),#REF!),#REF!),#REF!),#REF!),#REF!),#REF!),#REF!),#REF!),#REF!),#REF!)</f>
        <v>#REF!</v>
      </c>
      <c r="AD48" s="459" t="e">
        <f>IF(ISBLANK(#REF!),IF(ISBLANK(#REF!),IF(ISBLANK(#REF!),IF(ISBLANK(#REF!),IF(ISBLANK(#REF!),IF(ISBLANK(#REF!),IF(ISBLANK(#REF!),IF(ISBLANK(#REF!),IF(ISBLANK(#REF!),IF(ISBLANK(#REF!),IF(ISBLANK(#REF!),IF(ISBLANK(#REF!),#REF!,#REF!),#REF!),#REF!),#REF!),#REF!),#REF!),#REF!),#REF!),#REF!),#REF!),#REF!),#REF!)</f>
        <v>#REF!</v>
      </c>
      <c r="AE48" s="459" t="e">
        <f>IF(ISBLANK(#REF!),IF(ISBLANK(#REF!),IF(ISBLANK(#REF!),IF(ISBLANK(#REF!),IF(ISBLANK(#REF!),IF(ISBLANK(#REF!),IF(ISBLANK(#REF!),IF(ISBLANK(#REF!),IF(ISBLANK(#REF!),IF(ISBLANK(#REF!),IF(ISBLANK(#REF!),IF(ISBLANK(#REF!),#REF!,#REF!),#REF!),#REF!),#REF!),#REF!),#REF!),#REF!),#REF!),#REF!),#REF!),#REF!),#REF!)</f>
        <v>#REF!</v>
      </c>
      <c r="AF48" s="459" t="e">
        <f>IF(ISBLANK(#REF!),IF(ISBLANK(#REF!),IF(ISBLANK(#REF!),IF(ISBLANK(#REF!),IF(ISBLANK(#REF!),IF(ISBLANK(#REF!),IF(ISBLANK(#REF!),IF(ISBLANK(#REF!),IF(ISBLANK(#REF!),IF(ISBLANK(#REF!),IF(ISBLANK(#REF!),IF(ISBLANK(#REF!),#REF!,#REF!),#REF!),#REF!),#REF!),#REF!),#REF!),#REF!),#REF!),#REF!),#REF!),#REF!),#REF!)</f>
        <v>#REF!</v>
      </c>
      <c r="AG48" s="459" t="e">
        <f>IF(ISBLANK(#REF!),IF(ISBLANK(#REF!),IF(ISBLANK(#REF!),IF(ISBLANK(#REF!),IF(ISBLANK(#REF!),IF(ISBLANK(#REF!),IF(ISBLANK(#REF!),IF(ISBLANK(#REF!),IF(ISBLANK(#REF!),IF(ISBLANK(#REF!),IF(ISBLANK(#REF!),IF(ISBLANK(#REF!),#REF!,#REF!),#REF!),#REF!),#REF!),#REF!),#REF!),#REF!),#REF!),#REF!),#REF!),#REF!),#REF!)</f>
        <v>#REF!</v>
      </c>
      <c r="AH48" s="459" t="e">
        <f>IF(ISBLANK(#REF!),IF(ISBLANK(#REF!),IF(ISBLANK(#REF!),IF(ISBLANK(#REF!),IF(ISBLANK(#REF!),IF(ISBLANK(#REF!),IF(ISBLANK(#REF!),IF(ISBLANK(#REF!),IF(ISBLANK(#REF!),IF(ISBLANK(#REF!),IF(ISBLANK(#REF!),IF(ISBLANK(#REF!),#REF!,#REF!),#REF!),#REF!),#REF!),#REF!),#REF!),#REF!),#REF!),#REF!),#REF!),#REF!),#REF!)</f>
        <v>#REF!</v>
      </c>
      <c r="AI48" s="479" t="e">
        <f>IF(ISBLANK(#REF!),IF(ISBLANK(#REF!),IF(ISBLANK(#REF!),IF(ISBLANK(#REF!),IF(ISBLANK(#REF!),IF(ISBLANK(#REF!),IF(ISBLANK(#REF!),IF(ISBLANK(#REF!),IF(ISBLANK(#REF!),IF(ISBLANK(#REF!),IF(ISBLANK(#REF!),IF(ISBLANK(#REF!),#REF!,#REF!),#REF!),#REF!),#REF!),#REF!),#REF!),#REF!),#REF!),#REF!),#REF!),#REF!),#REF!)</f>
        <v>#REF!</v>
      </c>
      <c r="AJ48" s="82"/>
      <c r="AK48" s="82"/>
      <c r="AL48" s="500">
        <v>0.97942038073060389</v>
      </c>
      <c r="AM48" s="459">
        <v>0.99075000000000002</v>
      </c>
      <c r="AN48" s="459">
        <v>0.99202204677470907</v>
      </c>
      <c r="AO48" s="535">
        <v>0.99864863429989692</v>
      </c>
      <c r="AP48" s="535">
        <v>0.98751435847147295</v>
      </c>
      <c r="AQ48" s="178">
        <v>0.99639937283033508</v>
      </c>
      <c r="AR48" s="479">
        <v>0.98928359219548401</v>
      </c>
      <c r="AS48" s="397"/>
      <c r="AT48" s="397"/>
      <c r="AU48" s="397"/>
      <c r="AV48" s="397"/>
      <c r="AW48" s="397"/>
      <c r="AX48" s="397"/>
      <c r="AY48" s="397"/>
      <c r="AZ48" s="397"/>
      <c r="BA48" s="397"/>
      <c r="BB48" s="397"/>
      <c r="BC48" s="397"/>
      <c r="BD48" s="397"/>
    </row>
    <row r="49" spans="1:56" ht="21.6" thickBot="1">
      <c r="B49" s="2083" t="s">
        <v>155</v>
      </c>
      <c r="C49" s="2084"/>
      <c r="D49" s="2085"/>
      <c r="E49" s="2086" t="s">
        <v>16</v>
      </c>
      <c r="F49" s="2087" t="s">
        <v>16</v>
      </c>
      <c r="G49" s="2087" t="s">
        <v>16</v>
      </c>
      <c r="H49" s="574"/>
      <c r="I49" s="575"/>
      <c r="J49" s="574"/>
      <c r="K49" s="575"/>
      <c r="L49" s="2153"/>
      <c r="M49" s="2107"/>
      <c r="N49" s="2107"/>
      <c r="O49" s="2107"/>
      <c r="P49" s="2107"/>
      <c r="Q49" s="2107"/>
      <c r="R49" s="2107"/>
      <c r="S49" s="2107"/>
      <c r="T49" s="1453"/>
      <c r="U49" s="1453"/>
      <c r="V49" s="1453"/>
      <c r="W49" s="1453"/>
      <c r="X49" s="2108"/>
      <c r="Y49" s="2109"/>
      <c r="Z49" s="2109"/>
      <c r="AA49" s="719"/>
      <c r="AB49" s="681"/>
      <c r="AC49" s="718"/>
      <c r="AD49" s="580"/>
      <c r="AE49" s="580"/>
      <c r="AF49" s="578"/>
      <c r="AG49" s="578"/>
      <c r="AH49" s="576"/>
      <c r="AI49" s="719"/>
      <c r="AJ49" s="82"/>
      <c r="AK49" s="82"/>
      <c r="AL49" s="2170" t="s">
        <v>16</v>
      </c>
      <c r="AM49" s="2171" t="s">
        <v>16</v>
      </c>
      <c r="AN49" s="2171" t="s">
        <v>16</v>
      </c>
      <c r="AO49" s="2171"/>
      <c r="AP49" s="2171"/>
      <c r="AQ49" s="2172"/>
      <c r="AR49" s="2173" t="s">
        <v>16</v>
      </c>
    </row>
    <row r="50" spans="1:56" s="684" customFormat="1" ht="15">
      <c r="A50" s="682"/>
      <c r="B50" s="2095" t="s">
        <v>425</v>
      </c>
      <c r="C50" s="2092" t="s">
        <v>122</v>
      </c>
      <c r="D50" s="2093" t="s">
        <v>121</v>
      </c>
      <c r="E50" s="2094" t="s">
        <v>26</v>
      </c>
      <c r="F50" s="2100" t="s">
        <v>216</v>
      </c>
      <c r="G50" s="2105" t="s">
        <v>27</v>
      </c>
      <c r="H50" s="2102"/>
      <c r="I50" s="1057"/>
      <c r="J50" s="1076"/>
      <c r="K50" s="2149">
        <f>'CWAR 16'!M50</f>
        <v>0.81270833333333325</v>
      </c>
      <c r="L50" s="2154">
        <f>'CWAR 16'!N49</f>
        <v>0.86</v>
      </c>
      <c r="M50" s="2128">
        <f>IF( ISBLANK('CWAR 16'!O49)," ",'CWAR 16'!O49)</f>
        <v>0.84284990191386167</v>
      </c>
      <c r="N50" s="2127">
        <f>IF( ISBLANK('Abidjan 16'!N49)," ",'Abidjan 16'!N49)</f>
        <v>0.75</v>
      </c>
      <c r="O50" s="2128" t="str">
        <f>IF( ISBLANK('Abidjan 16'!O49)," ",'Abidjan 16'!O49)</f>
        <v xml:space="preserve"> </v>
      </c>
      <c r="P50" s="2130">
        <f>IF( ISBLANK('Agbara 16'!O49)," ",'Agbara 16'!O49)</f>
        <v>0.87</v>
      </c>
      <c r="Q50" s="2128">
        <f>IF( ISBLANK('Agbara 16'!P49)," ",'Agbara 16'!P49)</f>
        <v>0.88700000000000001</v>
      </c>
      <c r="R50" s="2127">
        <f>IF( ISBLANK('Dakar 16'!O49)," ",'Dakar 16'!O49)</f>
        <v>0.87</v>
      </c>
      <c r="S50" s="2128">
        <f>IF( ISBLANK('Dakar 16'!P49)," ",'Dakar 16'!P49)</f>
        <v>0.86799999999999999</v>
      </c>
      <c r="T50" s="2127">
        <f>IF( ISBLANK('Douala 16'!O49)," ",'Douala 16'!O49)</f>
        <v>0.85</v>
      </c>
      <c r="U50" s="2128">
        <f>IF( ISBLANK('Douala 16'!P49)," ",'Douala 16'!P49)</f>
        <v>0.79509941148316998</v>
      </c>
      <c r="V50" s="2127">
        <f>IF( ISBLANK('Flowergate 16'!O49)," ",'Flowergate 16'!O49)</f>
        <v>0.87</v>
      </c>
      <c r="W50" s="2128">
        <f>IF( ISBLANK('Flowergate 16'!P49)," ",'Flowergate 16'!P49)</f>
        <v>0.86199999999999999</v>
      </c>
      <c r="X50" s="2124">
        <f>IF( ISBLANK('Tema 16'!O49)," ",'Tema 16'!O49)</f>
        <v>0.85</v>
      </c>
      <c r="Y50" s="2128">
        <f>IF( ISBLANK('Tema 16'!P49)," ",'Tema 16'!P49)</f>
        <v>0.83599999999999997</v>
      </c>
      <c r="Z50" s="2122">
        <f>IF( ISBLANK('Yopougon 16'!O49)," ",'Yopougon 16'!O49)</f>
        <v>0.8</v>
      </c>
      <c r="AA50" s="2128">
        <f>IF( ISBLANK('Yopougon 16'!P49)," ",'Yopougon 16'!P49)</f>
        <v>0.80900000000000005</v>
      </c>
      <c r="AB50" s="681"/>
      <c r="AC50" s="694" t="e">
        <f>IF(ISBLANK(#REF!),IF(ISBLANK(#REF!),IF(ISBLANK(#REF!),IF(ISBLANK(#REF!),IF(ISBLANK(#REF!),IF(ISBLANK(#REF!),IF(ISBLANK(#REF!),IF(ISBLANK(#REF!),IF(ISBLANK(#REF!),IF(ISBLANK(#REF!),IF(ISBLANK(#REF!),IF(ISBLANK(#REF!),#REF!,#REF!),#REF!),#REF!),#REF!),#REF!),#REF!),#REF!),#REF!),#REF!),#REF!),#REF!),#REF!)</f>
        <v>#REF!</v>
      </c>
      <c r="AD50" s="683" t="e">
        <f>IF(ISBLANK(#REF!),IF(ISBLANK(#REF!),IF(ISBLANK(#REF!),IF(ISBLANK(#REF!),IF(ISBLANK(#REF!),IF(ISBLANK(#REF!),IF(ISBLANK(#REF!),IF(ISBLANK(#REF!),IF(ISBLANK(#REF!),IF(ISBLANK(#REF!),IF(ISBLANK(#REF!),IF(ISBLANK(#REF!),#REF!,#REF!),#REF!),#REF!),#REF!),#REF!),#REF!),#REF!),#REF!),#REF!),#REF!),#REF!),#REF!)</f>
        <v>#REF!</v>
      </c>
      <c r="AE50" s="683" t="e">
        <f>IF(ISBLANK(#REF!),IF(ISBLANK(#REF!),IF(ISBLANK(#REF!),IF(ISBLANK(#REF!),IF(ISBLANK(#REF!),IF(ISBLANK(#REF!),IF(ISBLANK(#REF!),IF(ISBLANK(#REF!),IF(ISBLANK(#REF!),IF(ISBLANK(#REF!),IF(ISBLANK(#REF!),IF(ISBLANK(#REF!),#REF!,#REF!),#REF!),#REF!),#REF!),#REF!),#REF!),#REF!),#REF!),#REF!),#REF!),#REF!),#REF!)</f>
        <v>#REF!</v>
      </c>
      <c r="AF50" s="683" t="e">
        <f>IF(ISBLANK(#REF!),IF(ISBLANK(#REF!),IF(ISBLANK(#REF!),IF(ISBLANK(#REF!),IF(ISBLANK(#REF!),IF(ISBLANK(#REF!),IF(ISBLANK(#REF!),IF(ISBLANK(#REF!),IF(ISBLANK(#REF!),IF(ISBLANK(#REF!),IF(ISBLANK(#REF!),IF(ISBLANK(#REF!),#REF!,#REF!),#REF!),#REF!),#REF!),#REF!),#REF!),#REF!),#REF!),#REF!),#REF!),#REF!),#REF!)</f>
        <v>#REF!</v>
      </c>
      <c r="AG50" s="683" t="e">
        <f>IF(ISBLANK(#REF!),IF(ISBLANK(#REF!),IF(ISBLANK(#REF!),IF(ISBLANK(#REF!),IF(ISBLANK(#REF!),IF(ISBLANK(#REF!),IF(ISBLANK(#REF!),IF(ISBLANK(#REF!),IF(ISBLANK(#REF!),IF(ISBLANK(#REF!),IF(ISBLANK(#REF!),IF(ISBLANK(#REF!),#REF!,#REF!),#REF!),#REF!),#REF!),#REF!),#REF!),#REF!),#REF!),#REF!),#REF!),#REF!),#REF!)</f>
        <v>#REF!</v>
      </c>
      <c r="AH50" s="683" t="e">
        <f>IF(ISBLANK(#REF!),IF(ISBLANK(#REF!),IF(ISBLANK(#REF!),IF(ISBLANK(#REF!),IF(ISBLANK(#REF!),IF(ISBLANK(#REF!),IF(ISBLANK(#REF!),IF(ISBLANK(#REF!),IF(ISBLANK(#REF!),IF(ISBLANK(#REF!),IF(ISBLANK(#REF!),IF(ISBLANK(#REF!),#REF!,#REF!),#REF!),#REF!),#REF!),#REF!),#REF!),#REF!),#REF!),#REF!),#REF!),#REF!),#REF!)</f>
        <v>#REF!</v>
      </c>
      <c r="AI50" s="695" t="e">
        <f>IF(ISBLANK(#REF!),IF(ISBLANK(#REF!),IF(ISBLANK(#REF!),IF(ISBLANK(#REF!),IF(ISBLANK(#REF!),IF(ISBLANK(#REF!),IF(ISBLANK(#REF!),IF(ISBLANK(#REF!),IF(ISBLANK(#REF!),IF(ISBLANK(#REF!),IF(ISBLANK(#REF!),IF(ISBLANK(#REF!),#REF!,#REF!),#REF!),#REF!),#REF!),#REF!),#REF!),#REF!),#REF!),#REF!),#REF!),#REF!),#REF!)</f>
        <v>#REF!</v>
      </c>
      <c r="AJ50" s="82"/>
      <c r="AK50" s="82"/>
      <c r="AL50" s="685" t="s">
        <v>16</v>
      </c>
      <c r="AM50" s="569">
        <v>0.87</v>
      </c>
      <c r="AN50" s="569">
        <v>0.60125000000000006</v>
      </c>
      <c r="AO50" s="569" t="s">
        <v>16</v>
      </c>
      <c r="AP50" s="569" t="s">
        <v>16</v>
      </c>
      <c r="AQ50" s="569"/>
      <c r="AR50" s="686" t="s">
        <v>50</v>
      </c>
      <c r="AS50" s="682"/>
      <c r="AT50" s="682"/>
      <c r="AU50" s="682"/>
      <c r="AV50" s="682"/>
      <c r="AW50" s="682"/>
      <c r="AX50" s="682"/>
      <c r="AY50" s="682"/>
      <c r="AZ50" s="682"/>
      <c r="BA50" s="682"/>
      <c r="BB50" s="682"/>
      <c r="BC50" s="682"/>
      <c r="BD50" s="682"/>
    </row>
    <row r="51" spans="1:56" s="675" customFormat="1" ht="15">
      <c r="A51" s="671"/>
      <c r="B51" s="2095" t="s">
        <v>260</v>
      </c>
      <c r="C51" s="2088" t="s">
        <v>122</v>
      </c>
      <c r="D51" s="2089" t="s">
        <v>121</v>
      </c>
      <c r="E51" s="672" t="s">
        <v>26</v>
      </c>
      <c r="F51" s="673" t="s">
        <v>149</v>
      </c>
      <c r="G51" s="1075" t="s">
        <v>27</v>
      </c>
      <c r="H51" s="2103"/>
      <c r="I51" s="1057"/>
      <c r="J51" s="1074"/>
      <c r="K51" s="2150"/>
      <c r="L51" s="2155">
        <f>'CWAR 16'!N50</f>
        <v>0.84</v>
      </c>
      <c r="M51" s="695">
        <f>IF( ISBLANK('CWAR 16'!O50)," ",'CWAR 16'!O50)</f>
        <v>0.79928571428571427</v>
      </c>
      <c r="N51" s="1123">
        <f>IF( ISBLANK('Abidjan 16'!N50)," ",'Abidjan 16'!N50)</f>
        <v>0.73</v>
      </c>
      <c r="O51" s="695">
        <f>IF( ISBLANK('Abidjan 16'!O50)," ",'Abidjan 16'!O50)</f>
        <v>0.73099999999999998</v>
      </c>
      <c r="P51" s="1716">
        <f>IF( ISBLANK('Agbara 16'!O50)," ",'Agbara 16'!O50)</f>
        <v>0.85</v>
      </c>
      <c r="Q51" s="695">
        <f>IF( ISBLANK('Agbara 16'!P50)," ",'Agbara 16'!P50)</f>
        <v>0.87599999999999989</v>
      </c>
      <c r="R51" s="1123">
        <f>IF( ISBLANK('Dakar 16'!O50)," ",'Dakar 16'!O50)</f>
        <v>0.85</v>
      </c>
      <c r="S51" s="695">
        <f>IF( ISBLANK('Dakar 16'!P50)," ",'Dakar 16'!P50)</f>
        <v>0.79200000000000004</v>
      </c>
      <c r="T51" s="1123">
        <f>IF( ISBLANK('Douala 16'!O50)," ",'Douala 16'!O50)</f>
        <v>0.83</v>
      </c>
      <c r="U51" s="695">
        <f>IF( ISBLANK('Douala 16'!P50)," ",'Douala 16'!P50)</f>
        <v>0.79400000000000004</v>
      </c>
      <c r="V51" s="1123">
        <f>IF( ISBLANK('Flowergate 16'!O50)," ",'Flowergate 16'!O50)</f>
        <v>0.85</v>
      </c>
      <c r="W51" s="695">
        <f>IF( ISBLANK('Flowergate 16'!P50)," ",'Flowergate 16'!P50)</f>
        <v>0.85099999999999998</v>
      </c>
      <c r="X51" s="1120">
        <f>IF( ISBLANK('Tema 16'!O50)," ",'Tema 16'!O50)</f>
        <v>0.83</v>
      </c>
      <c r="Y51" s="695">
        <f>IF( ISBLANK('Tema 16'!P50)," ",'Tema 16'!P50)</f>
        <v>0.82499999999999996</v>
      </c>
      <c r="Z51" s="1114">
        <f>IF( ISBLANK('Yopougon 16'!O50)," ",'Yopougon 16'!O50)</f>
        <v>0.78</v>
      </c>
      <c r="AA51" s="695">
        <f>IF( ISBLANK('Yopougon 16'!P50)," ",'Yopougon 16'!P50)</f>
        <v>0.72599999999999998</v>
      </c>
      <c r="AB51" s="681"/>
      <c r="AC51" s="691" t="e">
        <f>IF(ISBLANK(#REF!),IF(ISBLANK(#REF!),IF(ISBLANK(#REF!),IF(ISBLANK(#REF!),IF(ISBLANK(#REF!),IF(ISBLANK(#REF!),IF(ISBLANK(#REF!),IF(ISBLANK(#REF!),IF(ISBLANK(#REF!),IF(ISBLANK(#REF!),IF(ISBLANK(#REF!),IF(ISBLANK(#REF!),#REF!,#REF!),#REF!),#REF!),#REF!),#REF!),#REF!),#REF!),#REF!),#REF!),#REF!),#REF!),#REF!)</f>
        <v>#REF!</v>
      </c>
      <c r="AD51" s="674" t="e">
        <f>IF(ISBLANK(#REF!),IF(ISBLANK(#REF!),IF(ISBLANK(#REF!),IF(ISBLANK(#REF!),IF(ISBLANK(#REF!),IF(ISBLANK(#REF!),IF(ISBLANK(#REF!),IF(ISBLANK(#REF!),IF(ISBLANK(#REF!),IF(ISBLANK(#REF!),IF(ISBLANK(#REF!),IF(ISBLANK(#REF!),#REF!,#REF!),#REF!),#REF!),#REF!),#REF!),#REF!),#REF!),#REF!),#REF!),#REF!),#REF!),#REF!)</f>
        <v>#REF!</v>
      </c>
      <c r="AE51" s="674" t="e">
        <f>IF(ISBLANK(#REF!),IF(ISBLANK(#REF!),IF(ISBLANK(#REF!),IF(ISBLANK(#REF!),IF(ISBLANK(#REF!),IF(ISBLANK(#REF!),IF(ISBLANK(#REF!),IF(ISBLANK(#REF!),IF(ISBLANK(#REF!),IF(ISBLANK(#REF!),IF(ISBLANK(#REF!),IF(ISBLANK(#REF!),#REF!,#REF!),#REF!),#REF!),#REF!),#REF!),#REF!),#REF!),#REF!),#REF!),#REF!),#REF!),#REF!)</f>
        <v>#REF!</v>
      </c>
      <c r="AF51" s="674" t="e">
        <f>IF(ISBLANK(#REF!),IF(ISBLANK(#REF!),IF(ISBLANK(#REF!),IF(ISBLANK(#REF!),IF(ISBLANK(#REF!),IF(ISBLANK(#REF!),IF(ISBLANK(#REF!),IF(ISBLANK(#REF!),IF(ISBLANK(#REF!),IF(ISBLANK(#REF!),IF(ISBLANK(#REF!),IF(ISBLANK(#REF!),#REF!,#REF!),#REF!),#REF!),#REF!),#REF!),#REF!),#REF!),#REF!),#REF!),#REF!),#REF!),#REF!)</f>
        <v>#REF!</v>
      </c>
      <c r="AG51" s="674" t="e">
        <f>IF(ISBLANK(#REF!),IF(ISBLANK(#REF!),IF(ISBLANK(#REF!),IF(ISBLANK(#REF!),IF(ISBLANK(#REF!),IF(ISBLANK(#REF!),IF(ISBLANK(#REF!),IF(ISBLANK(#REF!),IF(ISBLANK(#REF!),IF(ISBLANK(#REF!),IF(ISBLANK(#REF!),IF(ISBLANK(#REF!),#REF!,#REF!),#REF!),#REF!),#REF!),#REF!),#REF!),#REF!),#REF!),#REF!),#REF!),#REF!),#REF!)</f>
        <v>#REF!</v>
      </c>
      <c r="AH51" s="674" t="e">
        <f>IF(ISBLANK(#REF!),IF(ISBLANK(#REF!),IF(ISBLANK(#REF!),IF(ISBLANK(#REF!),IF(ISBLANK(#REF!),IF(ISBLANK(#REF!),IF(ISBLANK(#REF!),IF(ISBLANK(#REF!),IF(ISBLANK(#REF!),IF(ISBLANK(#REF!),IF(ISBLANK(#REF!),IF(ISBLANK(#REF!),#REF!,#REF!),#REF!),#REF!),#REF!),#REF!),#REF!),#REF!),#REF!),#REF!),#REF!),#REF!),#REF!)</f>
        <v>#REF!</v>
      </c>
      <c r="AI51" s="692" t="e">
        <f>IF(ISBLANK(#REF!),IF(ISBLANK(#REF!),IF(ISBLANK(#REF!),IF(ISBLANK(#REF!),IF(ISBLANK(#REF!),IF(ISBLANK(#REF!),IF(ISBLANK(#REF!),IF(ISBLANK(#REF!),IF(ISBLANK(#REF!),IF(ISBLANK(#REF!),IF(ISBLANK(#REF!),IF(ISBLANK(#REF!),#REF!,#REF!),#REF!),#REF!),#REF!),#REF!),#REF!),#REF!),#REF!),#REF!),#REF!),#REF!),#REF!)</f>
        <v>#REF!</v>
      </c>
      <c r="AJ51" s="82"/>
      <c r="AK51" s="82"/>
      <c r="AL51" s="676" t="s">
        <v>16</v>
      </c>
      <c r="AM51" s="677">
        <v>0.39</v>
      </c>
      <c r="AN51" s="677">
        <v>0.45228888888888896</v>
      </c>
      <c r="AO51" s="677" t="s">
        <v>16</v>
      </c>
      <c r="AP51" s="677" t="s">
        <v>16</v>
      </c>
      <c r="AQ51" s="677"/>
      <c r="AR51" s="678">
        <v>0.189</v>
      </c>
      <c r="AS51" s="671"/>
      <c r="AT51" s="671"/>
      <c r="AU51" s="671"/>
      <c r="AV51" s="671"/>
      <c r="AW51" s="671"/>
      <c r="AX51" s="671"/>
      <c r="AY51" s="671"/>
      <c r="AZ51" s="671"/>
      <c r="BA51" s="671"/>
      <c r="BB51" s="671"/>
      <c r="BC51" s="671"/>
      <c r="BD51" s="671"/>
    </row>
    <row r="52" spans="1:56" s="2148" customFormat="1" ht="15">
      <c r="A52" s="2132"/>
      <c r="B52" s="2095" t="s">
        <v>426</v>
      </c>
      <c r="C52" s="2133" t="s">
        <v>122</v>
      </c>
      <c r="D52" s="2134" t="s">
        <v>121</v>
      </c>
      <c r="E52" s="528" t="s">
        <v>57</v>
      </c>
      <c r="F52" s="2135" t="s">
        <v>151</v>
      </c>
      <c r="G52" s="2136" t="s">
        <v>27</v>
      </c>
      <c r="H52" s="2137"/>
      <c r="I52" s="2138"/>
      <c r="J52" s="1068"/>
      <c r="K52" s="2151"/>
      <c r="L52" s="2156">
        <f>'CWAR 16'!N51</f>
        <v>917.3</v>
      </c>
      <c r="M52" s="2141">
        <f>IF( ISBLANK('CWAR 16'!O51)," ",'CWAR 16'!O51)</f>
        <v>661.32399999999996</v>
      </c>
      <c r="N52" s="2139">
        <f>IF( ISBLANK('Abidjan 16'!N51)," ",'Abidjan 16'!N51)</f>
        <v>500</v>
      </c>
      <c r="O52" s="2141" t="str">
        <f>IF( ISBLANK('Abidjan 16'!O51)," ",'Abidjan 16'!O51)</f>
        <v xml:space="preserve"> </v>
      </c>
      <c r="P52" s="2140">
        <f>IF( ISBLANK('Agbara 16'!O51)," ",'Agbara 16'!O51)</f>
        <v>1000</v>
      </c>
      <c r="Q52" s="2141">
        <f>IF( ISBLANK('Agbara 16'!P51)," ",'Agbara 16'!P51)</f>
        <v>933.4</v>
      </c>
      <c r="R52" s="2139">
        <f>IF( ISBLANK('Dakar 16'!O51)," ",'Dakar 16'!O51)</f>
        <v>800</v>
      </c>
      <c r="S52" s="2141">
        <f>IF( ISBLANK('Dakar 16'!P51)," ",'Dakar 16'!P51)</f>
        <v>482.3</v>
      </c>
      <c r="T52" s="2139">
        <f>IF( ISBLANK('Douala 16'!O51)," ",'Douala 16'!O51)</f>
        <v>850</v>
      </c>
      <c r="U52" s="1715">
        <f>IF( ISBLANK('Douala 16'!P51)," ",'Douala 16'!P51)</f>
        <v>312.57</v>
      </c>
      <c r="V52" s="2139">
        <f>IF( ISBLANK('Flowergate 16'!O51)," ",'Flowergate 16'!O51)</f>
        <v>1000</v>
      </c>
      <c r="W52" s="1715">
        <f>IF( ISBLANK('Flowergate 16'!P51)," ",'Flowergate 16'!P51)</f>
        <v>1421.35</v>
      </c>
      <c r="X52" s="2140">
        <f>IF( ISBLANK('Tema 16'!O51)," ",'Tema 16'!O51)</f>
        <v>800</v>
      </c>
      <c r="Y52" s="1715" t="str">
        <f>IF( ISBLANK('Tema 16'!P51)," ",'Tema 16'!P51)</f>
        <v xml:space="preserve"> </v>
      </c>
      <c r="Z52" s="2139">
        <f>IF( ISBLANK('Yopougon 16'!O51)," ",'Yopougon 16'!O51)</f>
        <v>700</v>
      </c>
      <c r="AA52" s="1715">
        <f>IF( ISBLANK('Yopougon 16'!P51)," ",'Yopougon 16'!P51)</f>
        <v>157</v>
      </c>
      <c r="AB52" s="2132"/>
      <c r="AC52" s="2142"/>
      <c r="AD52" s="2143"/>
      <c r="AE52" s="2143"/>
      <c r="AF52" s="2143"/>
      <c r="AG52" s="2143"/>
      <c r="AH52" s="2143"/>
      <c r="AI52" s="2144"/>
      <c r="AJ52" s="1210"/>
      <c r="AK52" s="1210"/>
      <c r="AL52" s="2145"/>
      <c r="AM52" s="2146"/>
      <c r="AN52" s="2146"/>
      <c r="AO52" s="2146"/>
      <c r="AP52" s="2146"/>
      <c r="AQ52" s="2146"/>
      <c r="AR52" s="2147"/>
      <c r="AS52" s="2132"/>
      <c r="AT52" s="2132"/>
      <c r="AU52" s="2132"/>
      <c r="AV52" s="2132"/>
      <c r="AW52" s="2132"/>
      <c r="AX52" s="2132"/>
      <c r="AY52" s="2132"/>
      <c r="AZ52" s="2132"/>
      <c r="BA52" s="2132"/>
      <c r="BB52" s="2132"/>
      <c r="BC52" s="2132"/>
      <c r="BD52" s="2132"/>
    </row>
    <row r="53" spans="1:56" s="1089" customFormat="1" ht="15.6" thickBot="1">
      <c r="A53" s="1085"/>
      <c r="B53" s="2095" t="s">
        <v>399</v>
      </c>
      <c r="C53" s="2117" t="s">
        <v>122</v>
      </c>
      <c r="D53" s="2118" t="s">
        <v>120</v>
      </c>
      <c r="E53" s="402" t="s">
        <v>57</v>
      </c>
      <c r="F53" s="2114" t="s">
        <v>148</v>
      </c>
      <c r="G53" s="2115" t="s">
        <v>27</v>
      </c>
      <c r="H53" s="2119"/>
      <c r="I53" s="2116"/>
      <c r="J53" s="2120"/>
      <c r="K53" s="2152"/>
      <c r="L53" s="2157">
        <f>'CWAR 16'!N52</f>
        <v>2.5</v>
      </c>
      <c r="M53" s="1715">
        <f>IF( ISBLANK('CWAR 16'!O52)," ",'CWAR 16'!O52)</f>
        <v>7.0640476190476189</v>
      </c>
      <c r="N53" s="1714">
        <f>IF( ISBLANK('Abidjan 16'!N52)," ",'Abidjan 16'!N52)</f>
        <v>0.5</v>
      </c>
      <c r="O53" s="1715">
        <f>IF( ISBLANK('Abidjan 16'!O52)," ",'Abidjan 16'!O52)</f>
        <v>4.2183333333333337</v>
      </c>
      <c r="P53" s="2125">
        <f>IF( ISBLANK('Agbara 16'!O52)," ",'Agbara 16'!O52)</f>
        <v>3</v>
      </c>
      <c r="Q53" s="1715">
        <f>IF( ISBLANK('Agbara 16'!P52)," ",'Agbara 16'!P52)</f>
        <v>2.66</v>
      </c>
      <c r="R53" s="1714">
        <f>IF( ISBLANK('Dakar 16'!O52)," ",'Dakar 16'!O52)</f>
        <v>2.5</v>
      </c>
      <c r="S53" s="1715">
        <f>IF( ISBLANK('Dakar 16'!P52)," ",'Dakar 16'!P52)</f>
        <v>3.0000000000000004</v>
      </c>
      <c r="T53" s="1714">
        <f>IF( ISBLANK('Douala 16'!O52)," ",'Douala 16'!O52)</f>
        <v>2.8</v>
      </c>
      <c r="U53" s="1715">
        <f>IF( ISBLANK('Douala 16'!P52)," ",'Douala 16'!P52)</f>
        <v>0.5</v>
      </c>
      <c r="V53" s="1714">
        <f>IF( ISBLANK('Flowergate 16'!O52)," ",'Flowergate 16'!O52)</f>
        <v>3</v>
      </c>
      <c r="W53" s="1715">
        <f>IF( ISBLANK('Flowergate 16'!P52)," ",'Flowergate 16'!P52)</f>
        <v>2.4</v>
      </c>
      <c r="X53" s="2125">
        <f>IF( ISBLANK('Tema 16'!O52)," ",'Tema 16'!O52)</f>
        <v>1.5</v>
      </c>
      <c r="Y53" s="1715">
        <f>IF( ISBLANK('Tema 16'!P52)," ",'Tema 16'!P52)</f>
        <v>33.1</v>
      </c>
      <c r="Z53" s="1714">
        <f>IF( ISBLANK('Yopougon 16'!O52)," ",'Yopougon 16'!O52)</f>
        <v>1</v>
      </c>
      <c r="AA53" s="1715">
        <f>IF( ISBLANK('Yopougon 16'!P52)," ",'Yopougon 16'!P52)</f>
        <v>3.57</v>
      </c>
      <c r="AB53" s="2167"/>
      <c r="AC53" s="2163" t="e">
        <f>IF(ISBLANK(#REF!),IF(ISBLANK(#REF!),IF(ISBLANK(#REF!),IF(ISBLANK(#REF!),IF(ISBLANK(#REF!),IF(ISBLANK(#REF!),IF(ISBLANK(#REF!),IF(ISBLANK(#REF!),IF(ISBLANK(#REF!),IF(ISBLANK(#REF!),IF(ISBLANK(#REF!),IF(ISBLANK(#REF!),#REF!,#REF!),#REF!),#REF!),#REF!),#REF!),#REF!),#REF!),#REF!),#REF!),#REF!),#REF!),#REF!)</f>
        <v>#REF!</v>
      </c>
      <c r="AD53" s="2121" t="e">
        <f>IF(ISBLANK(#REF!),IF(ISBLANK(#REF!),IF(ISBLANK(#REF!),IF(ISBLANK(#REF!),IF(ISBLANK(#REF!),IF(ISBLANK(#REF!),IF(ISBLANK(#REF!),IF(ISBLANK(#REF!),IF(ISBLANK(#REF!),IF(ISBLANK(#REF!),IF(ISBLANK(#REF!),IF(ISBLANK(#REF!),#REF!,#REF!),#REF!),#REF!),#REF!),#REF!),#REF!),#REF!),#REF!),#REF!),#REF!),#REF!),#REF!)</f>
        <v>#REF!</v>
      </c>
      <c r="AE53" s="2121" t="e">
        <f>IF(ISBLANK(#REF!),IF(ISBLANK(#REF!),IF(ISBLANK(#REF!),IF(ISBLANK(#REF!),IF(ISBLANK(#REF!),IF(ISBLANK(#REF!),IF(ISBLANK(#REF!),IF(ISBLANK(#REF!),IF(ISBLANK(#REF!),IF(ISBLANK(#REF!),IF(ISBLANK(#REF!),IF(ISBLANK(#REF!),#REF!,#REF!),#REF!),#REF!),#REF!),#REF!),#REF!),#REF!),#REF!),#REF!),#REF!),#REF!),#REF!)</f>
        <v>#REF!</v>
      </c>
      <c r="AF53" s="2121" t="e">
        <f>IF(ISBLANK(#REF!),IF(ISBLANK(#REF!),IF(ISBLANK(#REF!),IF(ISBLANK(#REF!),IF(ISBLANK(#REF!),IF(ISBLANK(#REF!),IF(ISBLANK(#REF!),IF(ISBLANK(#REF!),IF(ISBLANK(#REF!),IF(ISBLANK(#REF!),IF(ISBLANK(#REF!),IF(ISBLANK(#REF!),#REF!,#REF!),#REF!),#REF!),#REF!),#REF!),#REF!),#REF!),#REF!),#REF!),#REF!),#REF!),#REF!)</f>
        <v>#REF!</v>
      </c>
      <c r="AG53" s="2121" t="e">
        <f>IF(ISBLANK(#REF!),IF(ISBLANK(#REF!),IF(ISBLANK(#REF!),IF(ISBLANK(#REF!),IF(ISBLANK(#REF!),IF(ISBLANK(#REF!),IF(ISBLANK(#REF!),IF(ISBLANK(#REF!),IF(ISBLANK(#REF!),IF(ISBLANK(#REF!),IF(ISBLANK(#REF!),IF(ISBLANK(#REF!),#REF!,#REF!),#REF!),#REF!),#REF!),#REF!),#REF!),#REF!),#REF!),#REF!),#REF!),#REF!),#REF!)</f>
        <v>#REF!</v>
      </c>
      <c r="AH53" s="2121" t="e">
        <f>IF(ISBLANK(#REF!),IF(ISBLANK(#REF!),IF(ISBLANK(#REF!),IF(ISBLANK(#REF!),IF(ISBLANK(#REF!),IF(ISBLANK(#REF!),IF(ISBLANK(#REF!),IF(ISBLANK(#REF!),IF(ISBLANK(#REF!),IF(ISBLANK(#REF!),IF(ISBLANK(#REF!),IF(ISBLANK(#REF!),#REF!,#REF!),#REF!),#REF!),#REF!),#REF!),#REF!),#REF!),#REF!),#REF!),#REF!),#REF!),#REF!)</f>
        <v>#REF!</v>
      </c>
      <c r="AI53" s="2011" t="e">
        <f>IF(ISBLANK(#REF!),IF(ISBLANK(#REF!),IF(ISBLANK(#REF!),IF(ISBLANK(#REF!),IF(ISBLANK(#REF!),IF(ISBLANK(#REF!),IF(ISBLANK(#REF!),IF(ISBLANK(#REF!),IF(ISBLANK(#REF!),IF(ISBLANK(#REF!),IF(ISBLANK(#REF!),IF(ISBLANK(#REF!),#REF!,#REF!),#REF!),#REF!),#REF!),#REF!),#REF!),#REF!),#REF!),#REF!),#REF!),#REF!),#REF!)</f>
        <v>#REF!</v>
      </c>
      <c r="AJ53" s="390"/>
      <c r="AK53" s="2169"/>
      <c r="AL53" s="1090" t="s">
        <v>16</v>
      </c>
      <c r="AM53" s="1109">
        <v>0.94230000000000003</v>
      </c>
      <c r="AN53" s="1109">
        <v>1</v>
      </c>
      <c r="AO53" s="1109" t="s">
        <v>16</v>
      </c>
      <c r="AP53" s="1109" t="s">
        <v>16</v>
      </c>
      <c r="AQ53" s="1109"/>
      <c r="AR53" s="1110">
        <v>1</v>
      </c>
      <c r="AS53" s="1085"/>
      <c r="AT53" s="1085"/>
      <c r="AU53" s="1085"/>
      <c r="AV53" s="1085"/>
      <c r="AW53" s="1085"/>
      <c r="AX53" s="1085"/>
      <c r="AY53" s="1085"/>
      <c r="AZ53" s="1085"/>
      <c r="BA53" s="1085"/>
      <c r="BB53" s="1085"/>
      <c r="BC53" s="1085"/>
      <c r="BD53" s="1085"/>
    </row>
    <row r="54" spans="1:56" s="1711" customFormat="1" ht="15.6" thickBot="1">
      <c r="A54" s="2113"/>
      <c r="B54" s="2095" t="s">
        <v>395</v>
      </c>
      <c r="C54" s="2090" t="s">
        <v>122</v>
      </c>
      <c r="D54" s="2091" t="s">
        <v>120</v>
      </c>
      <c r="E54" s="672" t="s">
        <v>26</v>
      </c>
      <c r="F54" s="408" t="s">
        <v>148</v>
      </c>
      <c r="G54" s="1075" t="s">
        <v>20</v>
      </c>
      <c r="H54" s="2104"/>
      <c r="I54" s="1923"/>
      <c r="J54" s="1922"/>
      <c r="K54" s="2150"/>
      <c r="L54" s="2155">
        <f>'CWAR 16'!N53</f>
        <v>0.3</v>
      </c>
      <c r="M54" s="695">
        <f>IF( ISBLANK('CWAR 16'!O53)," ",'CWAR 16'!O53)</f>
        <v>0.2150122448979592</v>
      </c>
      <c r="N54" s="1123">
        <f>IF( ISBLANK('Abidjan 16'!N53)," ",'Abidjan 16'!N53)</f>
        <v>0.3</v>
      </c>
      <c r="O54" s="695">
        <f>IF( ISBLANK('Abidjan 16'!O53)," ",'Abidjan 16'!O53)</f>
        <v>0.13300000000000001</v>
      </c>
      <c r="P54" s="1716">
        <f>IF( ISBLANK('Agbara 16'!O53)," ",'Agbara 16'!O53)</f>
        <v>0.3</v>
      </c>
      <c r="Q54" s="695">
        <f>IF( ISBLANK('Agbara 16'!P53)," ",'Agbara 16'!P53)</f>
        <v>0.56000000000000005</v>
      </c>
      <c r="R54" s="1123">
        <f>IF( ISBLANK('Dakar 16'!O53)," ",'Dakar 16'!O53)</f>
        <v>0.3</v>
      </c>
      <c r="S54" s="695">
        <f>IF( ISBLANK('Dakar 16'!P53)," ",'Dakar 16'!P53)</f>
        <v>8.6285714285714299E-2</v>
      </c>
      <c r="T54" s="1123">
        <f>IF( ISBLANK('Douala 16'!O53)," ",'Douala 16'!O53)</f>
        <v>0.3</v>
      </c>
      <c r="U54" s="695">
        <f>IF( ISBLANK('Douala 16'!P53)," ",'Douala 16'!P53)</f>
        <v>0.3</v>
      </c>
      <c r="V54" s="1123">
        <f>IF( ISBLANK('Flowergate 16'!O53)," ",'Flowergate 16'!O53)</f>
        <v>0.3</v>
      </c>
      <c r="W54" s="695">
        <f>IF( ISBLANK('Flowergate 16'!P53)," ",'Flowergate 16'!P53)</f>
        <v>0.24199999999999999</v>
      </c>
      <c r="X54" s="1120">
        <f>IF( ISBLANK('Tema 16'!O53)," ",'Tema 16'!O53)</f>
        <v>0.3</v>
      </c>
      <c r="Y54" s="695">
        <f>IF( ISBLANK('Tema 16'!P53)," ",'Tema 16'!P53)</f>
        <v>6.3E-2</v>
      </c>
      <c r="Z54" s="1114">
        <f>IF( ISBLANK('Yopougon 16'!O53)," ",'Yopougon 16'!O53)</f>
        <v>0.3</v>
      </c>
      <c r="AA54" s="695">
        <f>IF( ISBLANK('Yopougon 16'!P53)," ",'Yopougon 16'!P53)</f>
        <v>0.1208</v>
      </c>
      <c r="AB54" s="2168"/>
      <c r="AC54" s="2164" t="e">
        <f>IF(ISBLANK(#REF!),IF(ISBLANK(#REF!),IF(ISBLANK(#REF!),IF(ISBLANK(#REF!),IF(ISBLANK(#REF!),IF(ISBLANK(#REF!),IF(ISBLANK(#REF!),IF(ISBLANK(#REF!),IF(ISBLANK(#REF!),IF(ISBLANK(#REF!),IF(ISBLANK(#REF!),IF(ISBLANK(#REF!),#REF!,#REF!),#REF!),#REF!),#REF!),#REF!),#REF!),#REF!),#REF!),#REF!),#REF!),#REF!),#REF!)</f>
        <v>#REF!</v>
      </c>
      <c r="AD54" s="1703" t="e">
        <f>IF(ISBLANK(#REF!),IF(ISBLANK(#REF!),IF(ISBLANK(#REF!),IF(ISBLANK(#REF!),IF(ISBLANK(#REF!),IF(ISBLANK(#REF!),IF(ISBLANK(#REF!),IF(ISBLANK(#REF!),IF(ISBLANK(#REF!),IF(ISBLANK(#REF!),IF(ISBLANK(#REF!),IF(ISBLANK(#REF!),#REF!,#REF!),#REF!),#REF!),#REF!),#REF!),#REF!),#REF!),#REF!),#REF!),#REF!),#REF!),#REF!)</f>
        <v>#REF!</v>
      </c>
      <c r="AE54" s="1703" t="e">
        <f>IF(ISBLANK(#REF!),IF(ISBLANK(#REF!),IF(ISBLANK(#REF!),IF(ISBLANK(#REF!),IF(ISBLANK(#REF!),IF(ISBLANK(#REF!),IF(ISBLANK(#REF!),IF(ISBLANK(#REF!),IF(ISBLANK(#REF!),IF(ISBLANK(#REF!),IF(ISBLANK(#REF!),IF(ISBLANK(#REF!),#REF!,#REF!),#REF!),#REF!),#REF!),#REF!),#REF!),#REF!),#REF!),#REF!),#REF!),#REF!),#REF!)</f>
        <v>#REF!</v>
      </c>
      <c r="AF54" s="1703" t="e">
        <f>IF(ISBLANK(#REF!),IF(ISBLANK(#REF!),IF(ISBLANK(#REF!),IF(ISBLANK(#REF!),IF(ISBLANK(#REF!),IF(ISBLANK(#REF!),IF(ISBLANK(#REF!),IF(ISBLANK(#REF!),IF(ISBLANK(#REF!),IF(ISBLANK(#REF!),IF(ISBLANK(#REF!),IF(ISBLANK(#REF!),#REF!,#REF!),#REF!),#REF!),#REF!),#REF!),#REF!),#REF!),#REF!),#REF!),#REF!),#REF!),#REF!)</f>
        <v>#REF!</v>
      </c>
      <c r="AG54" s="1703" t="e">
        <f>IF(ISBLANK(#REF!),IF(ISBLANK(#REF!),IF(ISBLANK(#REF!),IF(ISBLANK(#REF!),IF(ISBLANK(#REF!),IF(ISBLANK(#REF!),IF(ISBLANK(#REF!),IF(ISBLANK(#REF!),IF(ISBLANK(#REF!),IF(ISBLANK(#REF!),IF(ISBLANK(#REF!),IF(ISBLANK(#REF!),#REF!,#REF!),#REF!),#REF!),#REF!),#REF!),#REF!),#REF!),#REF!),#REF!),#REF!),#REF!),#REF!)</f>
        <v>#REF!</v>
      </c>
      <c r="AH54" s="1703" t="e">
        <f>IF(ISBLANK(#REF!),IF(ISBLANK(#REF!),IF(ISBLANK(#REF!),IF(ISBLANK(#REF!),IF(ISBLANK(#REF!),IF(ISBLANK(#REF!),IF(ISBLANK(#REF!),IF(ISBLANK(#REF!),IF(ISBLANK(#REF!),IF(ISBLANK(#REF!),IF(ISBLANK(#REF!),IF(ISBLANK(#REF!),#REF!,#REF!),#REF!),#REF!),#REF!),#REF!),#REF!),#REF!),#REF!),#REF!),#REF!),#REF!),#REF!)</f>
        <v>#REF!</v>
      </c>
      <c r="AI54" s="2159" t="e">
        <f>IF(ISBLANK(#REF!),IF(ISBLANK(#REF!),IF(ISBLANK(#REF!),IF(ISBLANK(#REF!),IF(ISBLANK(#REF!),IF(ISBLANK(#REF!),IF(ISBLANK(#REF!),IF(ISBLANK(#REF!),IF(ISBLANK(#REF!),IF(ISBLANK(#REF!),IF(ISBLANK(#REF!),IF(ISBLANK(#REF!),#REF!,#REF!),#REF!),#REF!),#REF!),#REF!),#REF!),#REF!),#REF!),#REF!),#REF!),#REF!),#REF!)</f>
        <v>#REF!</v>
      </c>
      <c r="AJ54" s="2110"/>
      <c r="AK54" s="2110"/>
      <c r="AL54" s="1704" t="s">
        <v>16</v>
      </c>
      <c r="AM54" s="1705">
        <v>385</v>
      </c>
      <c r="AN54" s="1706">
        <v>16.399999999999999</v>
      </c>
      <c r="AO54" s="1707" t="s">
        <v>16</v>
      </c>
      <c r="AP54" s="1708" t="s">
        <v>16</v>
      </c>
      <c r="AQ54" s="1706"/>
      <c r="AR54" s="1709">
        <v>511</v>
      </c>
      <c r="AS54" s="1710"/>
      <c r="AT54" s="1710"/>
      <c r="AU54" s="1710"/>
      <c r="AV54" s="1710"/>
      <c r="AW54" s="1710"/>
      <c r="AX54" s="1710"/>
      <c r="AY54" s="1710"/>
      <c r="AZ54" s="1710"/>
      <c r="BA54" s="1710"/>
      <c r="BB54" s="1710"/>
      <c r="BC54" s="1710"/>
      <c r="BD54" s="1710"/>
    </row>
    <row r="55" spans="1:56" s="680" customFormat="1" ht="15.6" thickBot="1">
      <c r="A55" s="2112"/>
      <c r="B55" s="2095" t="s">
        <v>398</v>
      </c>
      <c r="C55" s="2088" t="s">
        <v>122</v>
      </c>
      <c r="D55" s="2089" t="s">
        <v>121</v>
      </c>
      <c r="E55" s="672" t="s">
        <v>26</v>
      </c>
      <c r="F55" s="673" t="s">
        <v>149</v>
      </c>
      <c r="G55" s="2106" t="s">
        <v>27</v>
      </c>
      <c r="H55" s="2081"/>
      <c r="I55" s="1689"/>
      <c r="J55" s="1690"/>
      <c r="K55" s="1793">
        <v>0.65</v>
      </c>
      <c r="L55" s="2155">
        <f>'CWAR 16'!N54</f>
        <v>0.98</v>
      </c>
      <c r="M55" s="695">
        <f>IF( ISBLANK('CWAR 16'!O54)," ",'CWAR 16'!O54)</f>
        <v>0.83904013605442174</v>
      </c>
      <c r="N55" s="1123">
        <f>IF( ISBLANK('Abidjan 16'!N54)," ",'Abidjan 16'!N54)</f>
        <v>0.98</v>
      </c>
      <c r="O55" s="695">
        <f>IF( ISBLANK('Abidjan 16'!O54)," ",'Abidjan 16'!O54)</f>
        <v>0.61666666666666659</v>
      </c>
      <c r="P55" s="1716">
        <f>IF( ISBLANK('Agbara 16'!O54)," ",'Agbara 16'!O54)</f>
        <v>0.98</v>
      </c>
      <c r="Q55" s="695">
        <f>IF( ISBLANK('Agbara 16'!P54)," ",'Agbara 16'!P54)</f>
        <v>0.90600000000000003</v>
      </c>
      <c r="R55" s="1123">
        <f>IF( ISBLANK('Dakar 16'!O54)," ",'Dakar 16'!O54)</f>
        <v>0.98</v>
      </c>
      <c r="S55" s="695">
        <f>IF( ISBLANK('Dakar 16'!P54)," ",'Dakar 16'!P54)</f>
        <v>0.70599999999999996</v>
      </c>
      <c r="T55" s="1123">
        <f>IF( ISBLANK('Douala 16'!O54)," ",'Douala 16'!O54)</f>
        <v>0.98</v>
      </c>
      <c r="U55" s="695">
        <f>IF( ISBLANK('Douala 16'!P54)," ",'Douala 16'!P54)</f>
        <v>0.90321428571428564</v>
      </c>
      <c r="V55" s="1123">
        <f>IF( ISBLANK('Flowergate 16'!O54)," ",'Flowergate 16'!O54)</f>
        <v>0.98</v>
      </c>
      <c r="W55" s="695">
        <f>IF( ISBLANK('Flowergate 16'!P54)," ",'Flowergate 16'!P54)</f>
        <v>0.96</v>
      </c>
      <c r="X55" s="1120">
        <f>IF( ISBLANK('Tema 16'!O54)," ",'Tema 16'!O54)</f>
        <v>0.98</v>
      </c>
      <c r="Y55" s="695">
        <f>IF( ISBLANK('Tema 16'!P54)," ",'Tema 16'!P54)</f>
        <v>0.97140000000000004</v>
      </c>
      <c r="Z55" s="1114">
        <f>IF( ISBLANK('Yopougon 16'!O54)," ",'Yopougon 16'!O54)</f>
        <v>0.98</v>
      </c>
      <c r="AA55" s="695">
        <f>IF( ISBLANK('Yopougon 16'!P54)," ",'Yopougon 16'!P54)</f>
        <v>0.81</v>
      </c>
      <c r="AB55" s="2168"/>
      <c r="AC55" s="2165" t="e">
        <f>IF(ISBLANK(#REF!),IF(ISBLANK(#REF!),IF(ISBLANK(#REF!),IF(ISBLANK(#REF!),IF(ISBLANK(#REF!),IF(ISBLANK(#REF!),IF(ISBLANK(#REF!),IF(ISBLANK(#REF!),IF(ISBLANK(#REF!),IF(ISBLANK(#REF!),IF(ISBLANK(#REF!),IF(ISBLANK(#REF!),#REF!,#REF!),#REF!),#REF!),#REF!),#REF!),#REF!),#REF!),#REF!),#REF!),#REF!),#REF!),#REF!)</f>
        <v>#REF!</v>
      </c>
      <c r="AD55" s="1691" t="e">
        <f>IF(ISBLANK(#REF!),IF(ISBLANK(#REF!),IF(ISBLANK(#REF!),IF(ISBLANK(#REF!),IF(ISBLANK(#REF!),IF(ISBLANK(#REF!),IF(ISBLANK(#REF!),IF(ISBLANK(#REF!),IF(ISBLANK(#REF!),IF(ISBLANK(#REF!),IF(ISBLANK(#REF!),IF(ISBLANK(#REF!),#REF!,#REF!),#REF!),#REF!),#REF!),#REF!),#REF!),#REF!),#REF!),#REF!),#REF!),#REF!),#REF!)</f>
        <v>#REF!</v>
      </c>
      <c r="AE55" s="1691" t="e">
        <f>IF(ISBLANK(#REF!),IF(ISBLANK(#REF!),IF(ISBLANK(#REF!),IF(ISBLANK(#REF!),IF(ISBLANK(#REF!),IF(ISBLANK(#REF!),IF(ISBLANK(#REF!),IF(ISBLANK(#REF!),IF(ISBLANK(#REF!),IF(ISBLANK(#REF!),IF(ISBLANK(#REF!),IF(ISBLANK(#REF!),#REF!,#REF!),#REF!),#REF!),#REF!),#REF!),#REF!),#REF!),#REF!),#REF!),#REF!),#REF!),#REF!)</f>
        <v>#REF!</v>
      </c>
      <c r="AF55" s="1691" t="e">
        <f>IF(ISBLANK(#REF!),IF(ISBLANK(#REF!),IF(ISBLANK(#REF!),IF(ISBLANK(#REF!),IF(ISBLANK(#REF!),IF(ISBLANK(#REF!),IF(ISBLANK(#REF!),IF(ISBLANK(#REF!),IF(ISBLANK(#REF!),IF(ISBLANK(#REF!),IF(ISBLANK(#REF!),IF(ISBLANK(#REF!),#REF!,#REF!),#REF!),#REF!),#REF!),#REF!),#REF!),#REF!),#REF!),#REF!),#REF!),#REF!),#REF!)</f>
        <v>#REF!</v>
      </c>
      <c r="AG55" s="1691" t="e">
        <f>IF(ISBLANK(#REF!),IF(ISBLANK(#REF!),IF(ISBLANK(#REF!),IF(ISBLANK(#REF!),IF(ISBLANK(#REF!),IF(ISBLANK(#REF!),IF(ISBLANK(#REF!),IF(ISBLANK(#REF!),IF(ISBLANK(#REF!),IF(ISBLANK(#REF!),IF(ISBLANK(#REF!),IF(ISBLANK(#REF!),#REF!,#REF!),#REF!),#REF!),#REF!),#REF!),#REF!),#REF!),#REF!),#REF!),#REF!),#REF!),#REF!)</f>
        <v>#REF!</v>
      </c>
      <c r="AH55" s="1691" t="e">
        <f>IF(ISBLANK(#REF!),IF(ISBLANK(#REF!),IF(ISBLANK(#REF!),IF(ISBLANK(#REF!),IF(ISBLANK(#REF!),IF(ISBLANK(#REF!),IF(ISBLANK(#REF!),IF(ISBLANK(#REF!),IF(ISBLANK(#REF!),IF(ISBLANK(#REF!),IF(ISBLANK(#REF!),IF(ISBLANK(#REF!),#REF!,#REF!),#REF!),#REF!),#REF!),#REF!),#REF!),#REF!),#REF!),#REF!),#REF!),#REF!),#REF!)</f>
        <v>#REF!</v>
      </c>
      <c r="AI55" s="2160" t="e">
        <f>IF(ISBLANK(#REF!),IF(ISBLANK(#REF!),IF(ISBLANK(#REF!),IF(ISBLANK(#REF!),IF(ISBLANK(#REF!),IF(ISBLANK(#REF!),IF(ISBLANK(#REF!),IF(ISBLANK(#REF!),IF(ISBLANK(#REF!),IF(ISBLANK(#REF!),IF(ISBLANK(#REF!),IF(ISBLANK(#REF!),#REF!,#REF!),#REF!),#REF!),#REF!),#REF!),#REF!),#REF!),#REF!),#REF!),#REF!),#REF!),#REF!)</f>
        <v>#REF!</v>
      </c>
      <c r="AJ55" s="2110"/>
      <c r="AK55" s="2110"/>
      <c r="AL55" s="1700" t="s">
        <v>16</v>
      </c>
      <c r="AM55" s="1701" t="s">
        <v>16</v>
      </c>
      <c r="AN55" s="1701" t="s">
        <v>16</v>
      </c>
      <c r="AO55" s="1701" t="s">
        <v>16</v>
      </c>
      <c r="AP55" s="1701" t="s">
        <v>16</v>
      </c>
      <c r="AQ55" s="1701"/>
      <c r="AR55" s="1702">
        <v>0.91</v>
      </c>
      <c r="AS55" s="679"/>
      <c r="AT55" s="679"/>
      <c r="AU55" s="679"/>
      <c r="AV55" s="679"/>
      <c r="AW55" s="679"/>
      <c r="AX55" s="679"/>
      <c r="AY55" s="679"/>
      <c r="AZ55" s="679"/>
      <c r="BA55" s="679"/>
      <c r="BB55" s="679"/>
      <c r="BC55" s="679"/>
      <c r="BD55" s="679"/>
    </row>
    <row r="56" spans="1:56" s="1699" customFormat="1" ht="15.6" thickBot="1">
      <c r="A56" s="2111"/>
      <c r="B56" s="2096" t="s">
        <v>396</v>
      </c>
      <c r="C56" s="2097" t="s">
        <v>122</v>
      </c>
      <c r="D56" s="2098" t="s">
        <v>121</v>
      </c>
      <c r="E56" s="2099" t="s">
        <v>26</v>
      </c>
      <c r="F56" s="2101" t="s">
        <v>154</v>
      </c>
      <c r="G56" s="1855" t="s">
        <v>27</v>
      </c>
      <c r="H56" s="2082"/>
      <c r="I56" s="1693"/>
      <c r="J56" s="1692"/>
      <c r="K56" s="1794">
        <v>1</v>
      </c>
      <c r="L56" s="2158">
        <f>'CWAR 16'!N55</f>
        <v>1</v>
      </c>
      <c r="M56" s="568">
        <f>IF( ISBLANK('CWAR 16'!O55)," ",'CWAR 16'!O55)</f>
        <v>0.95853061224489799</v>
      </c>
      <c r="N56" s="2129">
        <f>IF( ISBLANK('Abidjan 16'!N55)," ",'Abidjan 16'!N55)</f>
        <v>1</v>
      </c>
      <c r="O56" s="568">
        <f>IF( ISBLANK('Abidjan 16'!O55)," ",'Abidjan 16'!O55)</f>
        <v>0.94</v>
      </c>
      <c r="P56" s="2131">
        <f>IF( ISBLANK('Agbara 16'!O55)," ",'Agbara 16'!O55)</f>
        <v>1</v>
      </c>
      <c r="Q56" s="568">
        <f>IF( ISBLANK('Agbara 16'!P55)," ",'Agbara 16'!P55)</f>
        <v>1</v>
      </c>
      <c r="R56" s="2129">
        <f>IF( ISBLANK('Dakar 16'!O55)," ",'Dakar 16'!O55)</f>
        <v>1</v>
      </c>
      <c r="S56" s="568">
        <f>IF( ISBLANK('Dakar 16'!P55)," ",'Dakar 16'!P55)</f>
        <v>1</v>
      </c>
      <c r="T56" s="2129">
        <f>IF( ISBLANK('Douala 16'!O55)," ",'Douala 16'!O55)</f>
        <v>1</v>
      </c>
      <c r="U56" s="568">
        <f>IF( ISBLANK('Douala 16'!P55)," ",'Douala 16'!P55)</f>
        <v>0.93571428571428583</v>
      </c>
      <c r="V56" s="2129">
        <f>IF( ISBLANK('Flowergate 16'!O55)," ",'Flowergate 16'!O55)</f>
        <v>1</v>
      </c>
      <c r="W56" s="568">
        <f>IF( ISBLANK('Flowergate 16'!P55)," ",'Flowergate 16'!P55)</f>
        <v>0.85899999999999999</v>
      </c>
      <c r="X56" s="2126">
        <f>IF( ISBLANK('Tema 16'!O55)," ",'Tema 16'!O55)</f>
        <v>1</v>
      </c>
      <c r="Y56" s="568">
        <f>IF( ISBLANK('Tema 16'!P55)," ",'Tema 16'!P55)</f>
        <v>0.97499999999999998</v>
      </c>
      <c r="Z56" s="2123">
        <f>IF( ISBLANK('Yopougon 16'!O55)," ",'Yopougon 16'!O55)</f>
        <v>1</v>
      </c>
      <c r="AA56" s="568">
        <f>IF( ISBLANK('Yopougon 16'!P55)," ",'Yopougon 16'!P55)</f>
        <v>1</v>
      </c>
      <c r="AB56" s="2168"/>
      <c r="AC56" s="2166" t="e">
        <f>IF(ISBLANK(#REF!),IF(ISBLANK(#REF!),IF(ISBLANK(#REF!),IF(ISBLANK(#REF!),IF(ISBLANK(#REF!),IF(ISBLANK(#REF!),IF(ISBLANK(#REF!),IF(ISBLANK(#REF!),IF(ISBLANK(#REF!),IF(ISBLANK(#REF!),IF(ISBLANK(#REF!),IF(ISBLANK(#REF!),#REF!,#REF!),#REF!),#REF!),#REF!),#REF!),#REF!),#REF!),#REF!),#REF!),#REF!),#REF!),#REF!)</f>
        <v>#REF!</v>
      </c>
      <c r="AD56" s="1695" t="e">
        <f>IF(ISBLANK(#REF!),IF(ISBLANK(#REF!),IF(ISBLANK(#REF!),IF(ISBLANK(#REF!),IF(ISBLANK(#REF!),IF(ISBLANK(#REF!),IF(ISBLANK(#REF!),IF(ISBLANK(#REF!),IF(ISBLANK(#REF!),IF(ISBLANK(#REF!),IF(ISBLANK(#REF!),IF(ISBLANK(#REF!),#REF!,#REF!),#REF!),#REF!),#REF!),#REF!),#REF!),#REF!),#REF!),#REF!),#REF!),#REF!),#REF!)</f>
        <v>#REF!</v>
      </c>
      <c r="AE56" s="1695" t="e">
        <f>IF(ISBLANK(#REF!),IF(ISBLANK(#REF!),IF(ISBLANK(#REF!),IF(ISBLANK(#REF!),IF(ISBLANK(#REF!),IF(ISBLANK(#REF!),IF(ISBLANK(#REF!),IF(ISBLANK(#REF!),IF(ISBLANK(#REF!),IF(ISBLANK(#REF!),IF(ISBLANK(#REF!),IF(ISBLANK(#REF!),#REF!,#REF!),#REF!),#REF!),#REF!),#REF!),#REF!),#REF!),#REF!),#REF!),#REF!),#REF!),#REF!)</f>
        <v>#REF!</v>
      </c>
      <c r="AF56" s="1695" t="e">
        <f>IF(ISBLANK(#REF!),IF(ISBLANK(#REF!),IF(ISBLANK(#REF!),IF(ISBLANK(#REF!),IF(ISBLANK(#REF!),IF(ISBLANK(#REF!),IF(ISBLANK(#REF!),IF(ISBLANK(#REF!),IF(ISBLANK(#REF!),IF(ISBLANK(#REF!),IF(ISBLANK(#REF!),IF(ISBLANK(#REF!),#REF!,#REF!),#REF!),#REF!),#REF!),#REF!),#REF!),#REF!),#REF!),#REF!),#REF!),#REF!),#REF!)</f>
        <v>#REF!</v>
      </c>
      <c r="AG56" s="1695" t="e">
        <f>IF(ISBLANK(#REF!),IF(ISBLANK(#REF!),IF(ISBLANK(#REF!),IF(ISBLANK(#REF!),IF(ISBLANK(#REF!),IF(ISBLANK(#REF!),IF(ISBLANK(#REF!),IF(ISBLANK(#REF!),IF(ISBLANK(#REF!),IF(ISBLANK(#REF!),IF(ISBLANK(#REF!),IF(ISBLANK(#REF!),#REF!,#REF!),#REF!),#REF!),#REF!),#REF!),#REF!),#REF!),#REF!),#REF!),#REF!),#REF!),#REF!)</f>
        <v>#REF!</v>
      </c>
      <c r="AH56" s="1695" t="e">
        <f>IF(ISBLANK(#REF!),IF(ISBLANK(#REF!),IF(ISBLANK(#REF!),IF(ISBLANK(#REF!),IF(ISBLANK(#REF!),IF(ISBLANK(#REF!),IF(ISBLANK(#REF!),IF(ISBLANK(#REF!),IF(ISBLANK(#REF!),IF(ISBLANK(#REF!),IF(ISBLANK(#REF!),IF(ISBLANK(#REF!),#REF!,#REF!),#REF!),#REF!),#REF!),#REF!),#REF!),#REF!),#REF!),#REF!),#REF!),#REF!),#REF!)</f>
        <v>#REF!</v>
      </c>
      <c r="AI56" s="2161" t="e">
        <f>IF(ISBLANK(#REF!),IF(ISBLANK(#REF!),IF(ISBLANK(#REF!),IF(ISBLANK(#REF!),IF(ISBLANK(#REF!),IF(ISBLANK(#REF!),IF(ISBLANK(#REF!),IF(ISBLANK(#REF!),IF(ISBLANK(#REF!),IF(ISBLANK(#REF!),IF(ISBLANK(#REF!),IF(ISBLANK(#REF!),#REF!,#REF!),#REF!),#REF!),#REF!),#REF!),#REF!),#REF!),#REF!),#REF!),#REF!),#REF!),#REF!)</f>
        <v>#REF!</v>
      </c>
      <c r="AJ56" s="2110"/>
      <c r="AK56" s="2110"/>
      <c r="AL56" s="1696" t="s">
        <v>16</v>
      </c>
      <c r="AM56" s="1697">
        <v>0.98</v>
      </c>
      <c r="AN56" s="1697">
        <v>0.91500000000000004</v>
      </c>
      <c r="AO56" s="1697" t="s">
        <v>16</v>
      </c>
      <c r="AP56" s="1697" t="s">
        <v>16</v>
      </c>
      <c r="AQ56" s="1697"/>
      <c r="AR56" s="1698">
        <v>0.82599999999999996</v>
      </c>
      <c r="AS56" s="1694"/>
      <c r="AT56" s="1694"/>
      <c r="AU56" s="1694"/>
      <c r="AV56" s="1694"/>
      <c r="AW56" s="1694"/>
      <c r="AX56" s="1694"/>
      <c r="AY56" s="1694"/>
      <c r="AZ56" s="1694"/>
      <c r="BA56" s="1694"/>
      <c r="BB56" s="1694"/>
      <c r="BC56" s="1694"/>
      <c r="BD56" s="1694"/>
    </row>
    <row r="57" spans="1:56" s="82" customFormat="1">
      <c r="A57" s="2110"/>
      <c r="B57" s="10"/>
      <c r="C57" s="10"/>
      <c r="D57" s="1212" t="s">
        <v>121</v>
      </c>
      <c r="E57" s="155"/>
      <c r="F57" s="155"/>
      <c r="G57" s="155"/>
      <c r="H57" s="155"/>
      <c r="I57" s="155"/>
      <c r="J57" s="155"/>
      <c r="K57" s="77"/>
      <c r="L57" s="1213"/>
      <c r="M57" s="10"/>
      <c r="N57" s="10"/>
      <c r="O57" s="1214"/>
      <c r="P57" s="1215"/>
      <c r="Q57" s="1215"/>
      <c r="R57" s="1215"/>
      <c r="S57" s="10"/>
      <c r="T57" s="10"/>
      <c r="U57" s="10"/>
      <c r="V57" s="10"/>
      <c r="W57" s="10"/>
      <c r="X57" s="10"/>
      <c r="Y57" s="10"/>
      <c r="Z57" s="10"/>
      <c r="AA57" s="10"/>
      <c r="AB57" s="2162"/>
      <c r="AC57" s="10"/>
      <c r="AD57" s="10"/>
      <c r="AE57" s="10"/>
      <c r="AF57" s="10"/>
      <c r="AG57" s="10"/>
      <c r="AH57" s="10"/>
      <c r="AI57" s="10"/>
      <c r="AJ57" s="2162"/>
      <c r="AK57" s="2162"/>
    </row>
    <row r="58" spans="1:56" s="82" customFormat="1">
      <c r="B58" s="10"/>
      <c r="C58" s="10"/>
      <c r="D58" s="1212" t="s">
        <v>120</v>
      </c>
      <c r="E58" s="155"/>
      <c r="F58" s="155"/>
      <c r="G58" s="155"/>
      <c r="H58" s="155"/>
      <c r="I58" s="155"/>
      <c r="J58" s="155"/>
      <c r="K58" s="1213"/>
      <c r="L58" s="1213"/>
      <c r="M58" s="1216"/>
      <c r="N58" s="10"/>
      <c r="O58" s="1214"/>
      <c r="P58" s="1215"/>
      <c r="Q58" s="1215"/>
      <c r="R58" s="1215"/>
      <c r="S58" s="10"/>
      <c r="T58" s="10"/>
      <c r="U58" s="10"/>
      <c r="V58" s="10"/>
      <c r="W58" s="10"/>
      <c r="X58" s="10"/>
      <c r="Y58" s="10"/>
      <c r="Z58" s="10"/>
      <c r="AA58" s="10"/>
      <c r="AB58" s="10"/>
      <c r="AC58" s="10"/>
      <c r="AD58" s="10"/>
      <c r="AE58" s="10"/>
      <c r="AF58" s="10"/>
      <c r="AG58" s="10"/>
      <c r="AH58" s="10"/>
      <c r="AI58" s="10"/>
      <c r="AJ58" s="10"/>
      <c r="AK58" s="10"/>
    </row>
    <row r="59" spans="1:56" s="82" customFormat="1">
      <c r="B59" s="10"/>
      <c r="C59" s="10"/>
      <c r="D59" s="10"/>
      <c r="E59" s="155"/>
      <c r="F59" s="155"/>
      <c r="G59" s="155"/>
      <c r="H59" s="1217"/>
      <c r="I59" s="155"/>
      <c r="J59" s="155"/>
      <c r="K59" s="1213"/>
      <c r="L59" s="1213"/>
      <c r="M59" s="1218"/>
      <c r="N59" s="10"/>
      <c r="O59" s="1214"/>
      <c r="P59" s="1219"/>
      <c r="Q59" s="1215"/>
      <c r="R59" s="1215"/>
      <c r="S59" s="10"/>
      <c r="T59" s="10"/>
      <c r="U59" s="10"/>
      <c r="V59" s="10"/>
      <c r="W59" s="10"/>
      <c r="X59" s="10"/>
      <c r="Y59" s="10"/>
      <c r="Z59" s="10"/>
      <c r="AA59" s="10"/>
      <c r="AB59" s="10"/>
      <c r="AC59" s="10"/>
      <c r="AD59" s="10"/>
      <c r="AE59" s="10"/>
      <c r="AF59" s="10"/>
      <c r="AG59" s="10"/>
      <c r="AH59" s="10"/>
      <c r="AI59" s="10"/>
      <c r="AJ59" s="10"/>
      <c r="AK59" s="10"/>
    </row>
    <row r="60" spans="1:56" s="82" customFormat="1">
      <c r="B60" s="10"/>
      <c r="C60" s="10"/>
      <c r="D60" s="10"/>
      <c r="E60" s="155"/>
      <c r="F60" s="155"/>
      <c r="G60" s="155"/>
      <c r="H60" s="1217"/>
      <c r="I60" s="155"/>
      <c r="J60" s="155"/>
      <c r="K60" s="1213"/>
      <c r="L60" s="1213"/>
      <c r="M60" s="1218"/>
      <c r="N60" s="10"/>
      <c r="O60" s="1214"/>
      <c r="P60" s="1219"/>
      <c r="Q60" s="1215"/>
      <c r="R60" s="1215"/>
      <c r="S60" s="10"/>
      <c r="T60" s="10"/>
      <c r="U60" s="10"/>
      <c r="V60" s="10"/>
      <c r="W60" s="10"/>
      <c r="X60" s="10"/>
      <c r="Y60" s="10"/>
      <c r="Z60" s="10"/>
      <c r="AA60" s="10"/>
      <c r="AB60" s="10"/>
      <c r="AC60" s="10"/>
      <c r="AD60" s="10"/>
      <c r="AE60" s="10"/>
      <c r="AF60" s="10"/>
      <c r="AG60" s="10"/>
      <c r="AH60" s="10"/>
      <c r="AI60" s="10"/>
      <c r="AJ60" s="10"/>
      <c r="AK60" s="10"/>
    </row>
    <row r="61" spans="1:56" s="82" customFormat="1">
      <c r="B61" s="10"/>
      <c r="C61" s="10"/>
      <c r="D61" s="10"/>
      <c r="E61" s="155"/>
      <c r="F61" s="155"/>
      <c r="G61" s="155"/>
      <c r="H61" s="155"/>
      <c r="I61" s="155"/>
      <c r="J61" s="155"/>
      <c r="K61" s="1213"/>
      <c r="L61" s="1213"/>
      <c r="M61" s="10"/>
      <c r="N61" s="10"/>
      <c r="O61" s="1214"/>
      <c r="P61" s="1219"/>
      <c r="Q61" s="1215"/>
      <c r="R61" s="1215"/>
      <c r="S61" s="1215"/>
      <c r="T61" s="1215"/>
      <c r="U61" s="1215"/>
      <c r="V61" s="1215"/>
      <c r="W61" s="1215"/>
      <c r="X61" s="1215"/>
      <c r="Y61" s="1215"/>
      <c r="Z61" s="1215"/>
      <c r="AA61" s="1215"/>
      <c r="AB61" s="10"/>
      <c r="AC61" s="10"/>
      <c r="AD61" s="10"/>
      <c r="AE61" s="10"/>
      <c r="AF61" s="10"/>
      <c r="AG61" s="10"/>
      <c r="AH61" s="10"/>
      <c r="AI61" s="10"/>
      <c r="AJ61" s="10"/>
      <c r="AK61" s="10"/>
    </row>
    <row r="62" spans="1:56" s="82" customFormat="1">
      <c r="B62" s="10"/>
      <c r="C62" s="10"/>
      <c r="D62" s="10"/>
      <c r="E62" s="155"/>
      <c r="F62" s="155"/>
      <c r="G62" s="155"/>
      <c r="H62" s="155"/>
      <c r="I62" s="155"/>
      <c r="J62" s="155"/>
      <c r="K62" s="1213"/>
      <c r="L62" s="1213"/>
      <c r="M62" s="10"/>
      <c r="O62" s="1214"/>
      <c r="P62" s="1219"/>
      <c r="Q62" s="1215"/>
      <c r="R62" s="1215"/>
      <c r="S62" s="1215"/>
      <c r="T62" s="1215"/>
      <c r="U62" s="1215"/>
      <c r="V62" s="1215"/>
      <c r="W62" s="1215"/>
      <c r="X62" s="1215"/>
      <c r="Y62" s="1215"/>
      <c r="Z62" s="1215"/>
      <c r="AA62" s="1215"/>
      <c r="AB62" s="10"/>
      <c r="AC62" s="10"/>
      <c r="AD62" s="10"/>
      <c r="AE62" s="10"/>
      <c r="AF62" s="10"/>
      <c r="AG62" s="10"/>
      <c r="AH62" s="10"/>
      <c r="AI62" s="10"/>
      <c r="AJ62" s="10"/>
      <c r="AK62" s="10"/>
    </row>
    <row r="63" spans="1:56" s="82" customFormat="1">
      <c r="B63" s="10"/>
      <c r="C63" s="10"/>
      <c r="D63" s="10"/>
      <c r="E63" s="155"/>
      <c r="F63" s="155"/>
      <c r="G63" s="155"/>
      <c r="H63" s="155"/>
      <c r="I63" s="155"/>
      <c r="J63" s="155"/>
      <c r="K63" s="1213"/>
      <c r="L63" s="1213"/>
      <c r="M63" s="10"/>
      <c r="O63" s="1214"/>
      <c r="P63" s="1219"/>
      <c r="Q63" s="1215"/>
      <c r="R63" s="1215"/>
      <c r="S63" s="1215"/>
      <c r="T63" s="1215"/>
      <c r="U63" s="1215"/>
      <c r="V63" s="1215"/>
      <c r="W63" s="1215"/>
      <c r="X63" s="1215"/>
      <c r="Y63" s="1215"/>
      <c r="Z63" s="1215"/>
      <c r="AA63" s="1215"/>
      <c r="AB63" s="10"/>
      <c r="AC63" s="10"/>
      <c r="AD63" s="10"/>
      <c r="AE63" s="10"/>
      <c r="AF63" s="10"/>
      <c r="AG63" s="10"/>
      <c r="AH63" s="10"/>
      <c r="AI63" s="10"/>
      <c r="AJ63" s="10"/>
      <c r="AK63" s="10"/>
    </row>
    <row r="64" spans="1:56">
      <c r="N64" s="40"/>
      <c r="P64" s="1131"/>
    </row>
    <row r="65" spans="14:16">
      <c r="N65" s="40"/>
      <c r="P65" s="1131"/>
    </row>
    <row r="66" spans="14:16">
      <c r="N66" s="40"/>
      <c r="O66" s="40"/>
    </row>
    <row r="67" spans="14:16">
      <c r="N67" s="40"/>
      <c r="O67" s="40"/>
    </row>
    <row r="68" spans="14:16">
      <c r="N68" s="40"/>
      <c r="O68" s="40"/>
    </row>
    <row r="117" spans="9:15">
      <c r="I117" s="1130"/>
      <c r="J117" s="1130"/>
      <c r="K117" s="1130"/>
      <c r="L117" s="1789"/>
      <c r="M117" s="1130"/>
      <c r="O117" s="1130"/>
    </row>
    <row r="119" spans="9:15">
      <c r="M119" s="10"/>
    </row>
  </sheetData>
  <sheetProtection password="CF2C" sheet="1" objects="1" scenarios="1" selectLockedCells="1" selectUnlockedCells="1"/>
  <protectedRanges>
    <protectedRange sqref="D6:D49" name="leading"/>
    <protectedRange sqref="P13:Q13 M49 N50:O56 N6:O18 N42:N48 N20:O41 O42:O49" name="body_1"/>
    <protectedRange sqref="D50:D56" name="leading_1"/>
    <protectedRange sqref="T49" name="body_2_1"/>
    <protectedRange sqref="U49" name="body_2_2"/>
    <protectedRange sqref="V49" name="body_6"/>
    <protectedRange sqref="W49" name="body_6_1"/>
    <protectedRange sqref="K50:L50 K51:K54 L51:L56" name="body_10_2_1_1"/>
  </protectedRanges>
  <mergeCells count="10">
    <mergeCell ref="L3:M3"/>
    <mergeCell ref="AL2:AR2"/>
    <mergeCell ref="V3:W3"/>
    <mergeCell ref="X3:Y3"/>
    <mergeCell ref="Z3:AA3"/>
    <mergeCell ref="P3:Q3"/>
    <mergeCell ref="N3:O3"/>
    <mergeCell ref="R3:S3"/>
    <mergeCell ref="T3:U3"/>
    <mergeCell ref="AC2:AI2"/>
  </mergeCells>
  <conditionalFormatting sqref="AN20 AN26">
    <cfRule type="cellIs" dxfId="2657" priority="18068" stopIfTrue="1" operator="lessThanOrEqual">
      <formula>$R$20</formula>
    </cfRule>
    <cfRule type="cellIs" dxfId="2656" priority="18069" stopIfTrue="1" operator="greaterThan">
      <formula>$R$20</formula>
    </cfRule>
  </conditionalFormatting>
  <conditionalFormatting sqref="AL20 AL26">
    <cfRule type="cellIs" dxfId="2655" priority="17904" stopIfTrue="1" operator="lessThanOrEqual">
      <formula>$N$20</formula>
    </cfRule>
    <cfRule type="cellIs" dxfId="2654" priority="17905" stopIfTrue="1" operator="greaterThan">
      <formula>$N$20</formula>
    </cfRule>
  </conditionalFormatting>
  <conditionalFormatting sqref="AM20 AM26">
    <cfRule type="cellIs" dxfId="2653" priority="17872" stopIfTrue="1" operator="lessThanOrEqual">
      <formula>$P$20</formula>
    </cfRule>
    <cfRule type="cellIs" dxfId="2652" priority="17873" stopIfTrue="1" operator="greaterThan">
      <formula>$P$20</formula>
    </cfRule>
  </conditionalFormatting>
  <conditionalFormatting sqref="AP20 AP26">
    <cfRule type="cellIs" dxfId="2651" priority="17772" stopIfTrue="1" operator="lessThanOrEqual">
      <formula>$V$20</formula>
    </cfRule>
    <cfRule type="cellIs" dxfId="2650" priority="17773" stopIfTrue="1" operator="greaterThan">
      <formula>$V$20</formula>
    </cfRule>
  </conditionalFormatting>
  <conditionalFormatting sqref="M16">
    <cfRule type="cellIs" dxfId="2649" priority="13938" stopIfTrue="1" operator="lessThanOrEqual">
      <formula>$L$16</formula>
    </cfRule>
    <cfRule type="cellIs" dxfId="2648" priority="13939" stopIfTrue="1" operator="greaterThan">
      <formula>$L$16</formula>
    </cfRule>
  </conditionalFormatting>
  <conditionalFormatting sqref="M32">
    <cfRule type="cellIs" dxfId="2647" priority="13928" stopIfTrue="1" operator="greaterThanOrEqual">
      <formula>$L$32</formula>
    </cfRule>
    <cfRule type="cellIs" dxfId="2646" priority="13929" stopIfTrue="1" operator="lessThan">
      <formula>$L$32</formula>
    </cfRule>
  </conditionalFormatting>
  <conditionalFormatting sqref="M28:M31">
    <cfRule type="cellIs" dxfId="2645" priority="13852" stopIfTrue="1" operator="greaterThanOrEqual">
      <formula>$L$28</formula>
    </cfRule>
    <cfRule type="cellIs" dxfId="2644" priority="13853" stopIfTrue="1" operator="lessThan">
      <formula>$L$28</formula>
    </cfRule>
  </conditionalFormatting>
  <conditionalFormatting sqref="M10">
    <cfRule type="cellIs" dxfId="2643" priority="13840" stopIfTrue="1" operator="greaterThanOrEqual">
      <formula>$L$10</formula>
    </cfRule>
    <cfRule type="cellIs" dxfId="2642" priority="13841" stopIfTrue="1" operator="lessThan">
      <formula>$L$10</formula>
    </cfRule>
  </conditionalFormatting>
  <conditionalFormatting sqref="M14:M15">
    <cfRule type="cellIs" dxfId="2641" priority="13836" stopIfTrue="1" operator="lessThanOrEqual">
      <formula>$L$14</formula>
    </cfRule>
    <cfRule type="cellIs" dxfId="2640" priority="13837" stopIfTrue="1" operator="greaterThan">
      <formula>$L$14</formula>
    </cfRule>
  </conditionalFormatting>
  <conditionalFormatting sqref="M17">
    <cfRule type="cellIs" dxfId="2639" priority="13834" stopIfTrue="1" operator="lessThanOrEqual">
      <formula>$L$17</formula>
    </cfRule>
    <cfRule type="cellIs" dxfId="2638" priority="13835" stopIfTrue="1" operator="greaterThan">
      <formula>$L$17</formula>
    </cfRule>
  </conditionalFormatting>
  <conditionalFormatting sqref="M33">
    <cfRule type="cellIs" dxfId="2637" priority="13830" stopIfTrue="1" operator="greaterThanOrEqual">
      <formula>$L$33</formula>
    </cfRule>
    <cfRule type="cellIs" dxfId="2636" priority="13831" stopIfTrue="1" operator="lessThan">
      <formula>$L$33</formula>
    </cfRule>
  </conditionalFormatting>
  <conditionalFormatting sqref="M23">
    <cfRule type="cellIs" dxfId="2635" priority="13826" stopIfTrue="1" operator="greaterThanOrEqual">
      <formula>$L$23</formula>
    </cfRule>
    <cfRule type="cellIs" dxfId="2634" priority="13827" stopIfTrue="1" operator="lessThan">
      <formula>$L$23</formula>
    </cfRule>
  </conditionalFormatting>
  <conditionalFormatting sqref="M36">
    <cfRule type="cellIs" dxfId="2633" priority="368" stopIfTrue="1" operator="greaterThan">
      <formula>$L$36</formula>
    </cfRule>
    <cfRule type="cellIs" dxfId="2632" priority="373" stopIfTrue="1" operator="lessThanOrEqual">
      <formula>$L$36</formula>
    </cfRule>
  </conditionalFormatting>
  <conditionalFormatting sqref="M24">
    <cfRule type="cellIs" dxfId="2631" priority="4756" stopIfTrue="1" operator="lessThanOrEqual">
      <formula>$L$24</formula>
    </cfRule>
    <cfRule type="cellIs" dxfId="2630" priority="4757" stopIfTrue="1" operator="greaterThan">
      <formula>$L$24</formula>
    </cfRule>
  </conditionalFormatting>
  <conditionalFormatting sqref="M25">
    <cfRule type="cellIs" dxfId="2629" priority="4496" stopIfTrue="1" operator="greaterThanOrEqual">
      <formula>$L$25</formula>
    </cfRule>
    <cfRule type="cellIs" dxfId="2628" priority="4497" stopIfTrue="1" operator="lessThan">
      <formula>$L$25</formula>
    </cfRule>
  </conditionalFormatting>
  <conditionalFormatting sqref="M21">
    <cfRule type="cellIs" dxfId="2627" priority="13930" stopIfTrue="1" operator="greaterThanOrEqual">
      <formula>$L$21</formula>
    </cfRule>
    <cfRule type="cellIs" dxfId="2626" priority="13931" stopIfTrue="1" operator="lessThan">
      <formula>$L$21</formula>
    </cfRule>
  </conditionalFormatting>
  <conditionalFormatting sqref="M22">
    <cfRule type="cellIs" dxfId="2625" priority="3920" stopIfTrue="1" operator="greaterThan">
      <formula>$L$22</formula>
    </cfRule>
    <cfRule type="cellIs" dxfId="2624" priority="3921" stopIfTrue="1" operator="lessThanOrEqual">
      <formula>$L$22</formula>
    </cfRule>
  </conditionalFormatting>
  <conditionalFormatting sqref="M35">
    <cfRule type="cellIs" dxfId="2623" priority="298" stopIfTrue="1" operator="greaterThan">
      <formula>$L$35</formula>
    </cfRule>
    <cfRule type="cellIs" dxfId="2622" priority="299" stopIfTrue="1" operator="lessThanOrEqual">
      <formula>$L$35</formula>
    </cfRule>
  </conditionalFormatting>
  <conditionalFormatting sqref="M41">
    <cfRule type="cellIs" dxfId="2621" priority="13814" stopIfTrue="1" operator="greaterThan">
      <formula>$L$41</formula>
    </cfRule>
    <cfRule type="cellIs" dxfId="2620" priority="13815" stopIfTrue="1" operator="lessThanOrEqual">
      <formula>$L$41</formula>
    </cfRule>
  </conditionalFormatting>
  <conditionalFormatting sqref="M44">
    <cfRule type="cellIs" dxfId="2619" priority="18209" stopIfTrue="1" operator="lessThan">
      <formula>$L$44</formula>
    </cfRule>
    <cfRule type="cellIs" dxfId="2618" priority="18210" stopIfTrue="1" operator="greaterThanOrEqual">
      <formula>$L$44</formula>
    </cfRule>
  </conditionalFormatting>
  <conditionalFormatting sqref="O28:O31">
    <cfRule type="cellIs" dxfId="2617" priority="3770" stopIfTrue="1" operator="greaterThanOrEqual">
      <formula>$N$28</formula>
    </cfRule>
    <cfRule type="cellIs" dxfId="2616" priority="3771" stopIfTrue="1" operator="lessThan">
      <formula>$N$28</formula>
    </cfRule>
  </conditionalFormatting>
  <conditionalFormatting sqref="O6">
    <cfRule type="cellIs" dxfId="2615" priority="3736" stopIfTrue="1" operator="lessThanOrEqual">
      <formula>$N$6</formula>
    </cfRule>
    <cfRule type="cellIs" dxfId="2614" priority="3737" stopIfTrue="1" operator="greaterThan">
      <formula>$N$6</formula>
    </cfRule>
  </conditionalFormatting>
  <conditionalFormatting sqref="O7">
    <cfRule type="cellIs" dxfId="2613" priority="3738" stopIfTrue="1" operator="lessThanOrEqual">
      <formula>$N$7</formula>
    </cfRule>
    <cfRule type="cellIs" dxfId="2612" priority="3739" stopIfTrue="1" operator="greaterThan">
      <formula>$N$7</formula>
    </cfRule>
  </conditionalFormatting>
  <conditionalFormatting sqref="O8">
    <cfRule type="cellIs" dxfId="2611" priority="3742" stopIfTrue="1" operator="lessThanOrEqual">
      <formula>$N$8</formula>
    </cfRule>
    <cfRule type="cellIs" dxfId="2610" priority="3743" stopIfTrue="1" operator="greaterThan">
      <formula>$N$8</formula>
    </cfRule>
  </conditionalFormatting>
  <conditionalFormatting sqref="O9">
    <cfRule type="cellIs" dxfId="2609" priority="3740" stopIfTrue="1" operator="lessThanOrEqual">
      <formula>$N$9</formula>
    </cfRule>
    <cfRule type="cellIs" dxfId="2608" priority="3741" stopIfTrue="1" operator="greaterThan">
      <formula>$N$9</formula>
    </cfRule>
  </conditionalFormatting>
  <conditionalFormatting sqref="O10">
    <cfRule type="cellIs" dxfId="2607" priority="3726" stopIfTrue="1" operator="greaterThanOrEqual">
      <formula>$N$10</formula>
    </cfRule>
    <cfRule type="cellIs" dxfId="2606" priority="3727" stopIfTrue="1" operator="lessThan">
      <formula>$N$10</formula>
    </cfRule>
  </conditionalFormatting>
  <conditionalFormatting sqref="O11">
    <cfRule type="cellIs" dxfId="2605" priority="3734" stopIfTrue="1" operator="lessThanOrEqual">
      <formula>$N$11</formula>
    </cfRule>
    <cfRule type="cellIs" dxfId="2604" priority="3735" stopIfTrue="1" operator="greaterThan">
      <formula>$N$11</formula>
    </cfRule>
  </conditionalFormatting>
  <conditionalFormatting sqref="O12">
    <cfRule type="cellIs" dxfId="2603" priority="3732" stopIfTrue="1" operator="lessThanOrEqual">
      <formula>$N$12</formula>
    </cfRule>
    <cfRule type="cellIs" dxfId="2602" priority="3733" stopIfTrue="1" operator="greaterThan">
      <formula>$N$12</formula>
    </cfRule>
  </conditionalFormatting>
  <conditionalFormatting sqref="O16">
    <cfRule type="cellIs" dxfId="2601" priority="3784" stopIfTrue="1" operator="lessThanOrEqual">
      <formula>$N$16</formula>
    </cfRule>
    <cfRule type="cellIs" dxfId="2600" priority="3785" stopIfTrue="1" operator="greaterThan">
      <formula>$N$16</formula>
    </cfRule>
  </conditionalFormatting>
  <conditionalFormatting sqref="O17">
    <cfRule type="cellIs" dxfId="2599" priority="3782" stopIfTrue="1" operator="lessThanOrEqual">
      <formula>$N$17</formula>
    </cfRule>
    <cfRule type="cellIs" dxfId="2598" priority="3783" stopIfTrue="1" operator="greaterThan">
      <formula>$N$17</formula>
    </cfRule>
  </conditionalFormatting>
  <conditionalFormatting sqref="O18">
    <cfRule type="cellIs" dxfId="2597" priority="3780" stopIfTrue="1" operator="greaterThanOrEqual">
      <formula>$N$18</formula>
    </cfRule>
    <cfRule type="cellIs" dxfId="2596" priority="3781" stopIfTrue="1" operator="lessThan">
      <formula>$N$18</formula>
    </cfRule>
  </conditionalFormatting>
  <conditionalFormatting sqref="O20">
    <cfRule type="cellIs" dxfId="2595" priority="3758" stopIfTrue="1" operator="lessThanOrEqual">
      <formula>$N$20</formula>
    </cfRule>
    <cfRule type="cellIs" dxfId="2594" priority="3759" stopIfTrue="1" operator="greaterThan">
      <formula>$N$20</formula>
    </cfRule>
  </conditionalFormatting>
  <conditionalFormatting sqref="O21">
    <cfRule type="cellIs" dxfId="2593" priority="3750" stopIfTrue="1" operator="lessThan">
      <formula>$N$21</formula>
    </cfRule>
    <cfRule type="cellIs" dxfId="2592" priority="3751" stopIfTrue="1" operator="greaterThanOrEqual">
      <formula>$N$21</formula>
    </cfRule>
  </conditionalFormatting>
  <conditionalFormatting sqref="O22">
    <cfRule type="cellIs" dxfId="2591" priority="3754" stopIfTrue="1" operator="lessThanOrEqual">
      <formula>$N$22</formula>
    </cfRule>
    <cfRule type="cellIs" dxfId="2590" priority="3755" stopIfTrue="1" operator="greaterThan">
      <formula>$N$22</formula>
    </cfRule>
  </conditionalFormatting>
  <conditionalFormatting sqref="O23">
    <cfRule type="cellIs" dxfId="2589" priority="3748" stopIfTrue="1" operator="lessThan">
      <formula>$N$23</formula>
    </cfRule>
    <cfRule type="cellIs" dxfId="2588" priority="3749" stopIfTrue="1" operator="greaterThanOrEqual">
      <formula>$N$23</formula>
    </cfRule>
  </conditionalFormatting>
  <conditionalFormatting sqref="O24">
    <cfRule type="cellIs" dxfId="2587" priority="3756" stopIfTrue="1" operator="lessThanOrEqual">
      <formula>$N$24</formula>
    </cfRule>
    <cfRule type="cellIs" dxfId="2586" priority="3757" stopIfTrue="1" operator="greaterThan">
      <formula>$N$24</formula>
    </cfRule>
  </conditionalFormatting>
  <conditionalFormatting sqref="O25">
    <cfRule type="cellIs" dxfId="2585" priority="3728" stopIfTrue="1" operator="lessThan">
      <formula>$N$25</formula>
    </cfRule>
    <cfRule type="cellIs" dxfId="2584" priority="3729" stopIfTrue="1" operator="greaterThanOrEqual">
      <formula>$N$25</formula>
    </cfRule>
  </conditionalFormatting>
  <conditionalFormatting sqref="O32">
    <cfRule type="cellIs" dxfId="2583" priority="3744" stopIfTrue="1" operator="greaterThanOrEqual">
      <formula>$N$32</formula>
    </cfRule>
    <cfRule type="cellIs" dxfId="2582" priority="3745" stopIfTrue="1" operator="lessThan">
      <formula>$N$32</formula>
    </cfRule>
  </conditionalFormatting>
  <conditionalFormatting sqref="O33">
    <cfRule type="cellIs" dxfId="2581" priority="3730" stopIfTrue="1" operator="greaterThanOrEqual">
      <formula>N$33</formula>
    </cfRule>
    <cfRule type="cellIs" dxfId="2580" priority="3731" stopIfTrue="1" operator="lessThan">
      <formula>N$33</formula>
    </cfRule>
  </conditionalFormatting>
  <conditionalFormatting sqref="O46">
    <cfRule type="cellIs" dxfId="2579" priority="3746" stopIfTrue="1" operator="greaterThanOrEqual">
      <formula>$N$46</formula>
    </cfRule>
    <cfRule type="cellIs" dxfId="2578" priority="3747" stopIfTrue="1" operator="lessThan">
      <formula>$N$46</formula>
    </cfRule>
  </conditionalFormatting>
  <conditionalFormatting sqref="O47">
    <cfRule type="cellIs" dxfId="2577" priority="3772" stopIfTrue="1" operator="greaterThan">
      <formula>$N$47</formula>
    </cfRule>
    <cfRule type="cellIs" dxfId="2576" priority="3773" stopIfTrue="1" operator="lessThanOrEqual">
      <formula>$N$47</formula>
    </cfRule>
  </conditionalFormatting>
  <conditionalFormatting sqref="U28:U31">
    <cfRule type="cellIs" dxfId="2575" priority="3584" stopIfTrue="1" operator="greaterThanOrEqual">
      <formula>$T$28</formula>
    </cfRule>
    <cfRule type="cellIs" dxfId="2574" priority="3585" stopIfTrue="1" operator="lessThan">
      <formula>$T$28</formula>
    </cfRule>
  </conditionalFormatting>
  <conditionalFormatting sqref="U16">
    <cfRule type="cellIs" dxfId="2573" priority="3598" stopIfTrue="1" operator="lessThanOrEqual">
      <formula>$T$16</formula>
    </cfRule>
    <cfRule type="cellIs" dxfId="2572" priority="3599" stopIfTrue="1" operator="greaterThan">
      <formula>$T$16</formula>
    </cfRule>
  </conditionalFormatting>
  <conditionalFormatting sqref="U17">
    <cfRule type="cellIs" dxfId="2571" priority="3596" stopIfTrue="1" operator="lessThanOrEqual">
      <formula>$T$17</formula>
    </cfRule>
    <cfRule type="cellIs" dxfId="2570" priority="3597" stopIfTrue="1" operator="greaterThan">
      <formula>$T$17</formula>
    </cfRule>
  </conditionalFormatting>
  <conditionalFormatting sqref="U18">
    <cfRule type="cellIs" dxfId="2569" priority="3594" stopIfTrue="1" operator="greaterThanOrEqual">
      <formula>$T$18</formula>
    </cfRule>
    <cfRule type="cellIs" dxfId="2568" priority="3595" stopIfTrue="1" operator="lessThan">
      <formula>$T$18</formula>
    </cfRule>
  </conditionalFormatting>
  <conditionalFormatting sqref="U20 AO20 AO26">
    <cfRule type="cellIs" dxfId="2567" priority="3572" stopIfTrue="1" operator="lessThanOrEqual">
      <formula>$T$20</formula>
    </cfRule>
    <cfRule type="cellIs" dxfId="2566" priority="3573" stopIfTrue="1" operator="greaterThan">
      <formula>$T$20</formula>
    </cfRule>
  </conditionalFormatting>
  <conditionalFormatting sqref="U21">
    <cfRule type="cellIs" dxfId="2565" priority="3564" stopIfTrue="1" operator="lessThan">
      <formula>$T$21</formula>
    </cfRule>
    <cfRule type="cellIs" dxfId="2564" priority="3565" stopIfTrue="1" operator="greaterThanOrEqual">
      <formula>$T$21</formula>
    </cfRule>
  </conditionalFormatting>
  <conditionalFormatting sqref="U22">
    <cfRule type="cellIs" dxfId="2563" priority="3568" stopIfTrue="1" operator="lessThanOrEqual">
      <formula>$T$22</formula>
    </cfRule>
    <cfRule type="cellIs" dxfId="2562" priority="3569" stopIfTrue="1" operator="greaterThan">
      <formula>$T$22</formula>
    </cfRule>
  </conditionalFormatting>
  <conditionalFormatting sqref="U23">
    <cfRule type="cellIs" dxfId="2561" priority="3562" stopIfTrue="1" operator="lessThan">
      <formula>$T$23</formula>
    </cfRule>
    <cfRule type="cellIs" dxfId="2560" priority="3563" stopIfTrue="1" operator="greaterThanOrEqual">
      <formula>$T$23</formula>
    </cfRule>
  </conditionalFormatting>
  <conditionalFormatting sqref="U24">
    <cfRule type="cellIs" dxfId="2559" priority="3570" stopIfTrue="1" operator="lessThanOrEqual">
      <formula>$T$24</formula>
    </cfRule>
    <cfRule type="cellIs" dxfId="2558" priority="3571" stopIfTrue="1" operator="greaterThan">
      <formula>$T$24</formula>
    </cfRule>
  </conditionalFormatting>
  <conditionalFormatting sqref="U25">
    <cfRule type="cellIs" dxfId="2557" priority="3542" stopIfTrue="1" operator="lessThan">
      <formula>$T$25</formula>
    </cfRule>
    <cfRule type="cellIs" dxfId="2556" priority="3543" stopIfTrue="1" operator="greaterThanOrEqual">
      <formula>$T$25</formula>
    </cfRule>
  </conditionalFormatting>
  <conditionalFormatting sqref="U32">
    <cfRule type="cellIs" dxfId="2555" priority="3558" stopIfTrue="1" operator="greaterThanOrEqual">
      <formula>$T$32</formula>
    </cfRule>
    <cfRule type="cellIs" dxfId="2554" priority="3559" stopIfTrue="1" operator="lessThan">
      <formula>$T$32</formula>
    </cfRule>
  </conditionalFormatting>
  <conditionalFormatting sqref="U33">
    <cfRule type="cellIs" dxfId="2553" priority="3544" stopIfTrue="1" operator="greaterThanOrEqual">
      <formula>$T$33</formula>
    </cfRule>
    <cfRule type="cellIs" dxfId="2552" priority="3545" stopIfTrue="1" operator="lessThan">
      <formula>$T$33</formula>
    </cfRule>
  </conditionalFormatting>
  <conditionalFormatting sqref="AO42:AO43">
    <cfRule type="cellIs" dxfId="2551" priority="3590" stopIfTrue="1" operator="greaterThan">
      <formula>$T$41</formula>
    </cfRule>
    <cfRule type="cellIs" dxfId="2550" priority="3591" stopIfTrue="1" operator="lessThanOrEqual">
      <formula>$T$41</formula>
    </cfRule>
  </conditionalFormatting>
  <conditionalFormatting sqref="U46">
    <cfRule type="cellIs" dxfId="2549" priority="3560" stopIfTrue="1" operator="greaterThanOrEqual">
      <formula>$T$46</formula>
    </cfRule>
    <cfRule type="cellIs" dxfId="2548" priority="3561" stopIfTrue="1" operator="lessThan">
      <formula>$T$46</formula>
    </cfRule>
  </conditionalFormatting>
  <conditionalFormatting sqref="U47">
    <cfRule type="cellIs" dxfId="2547" priority="3586" stopIfTrue="1" operator="greaterThan">
      <formula>$T$47</formula>
    </cfRule>
    <cfRule type="cellIs" dxfId="2546" priority="3587" operator="lessThanOrEqual">
      <formula>$T$47</formula>
    </cfRule>
  </conditionalFormatting>
  <conditionalFormatting sqref="U48">
    <cfRule type="cellIs" dxfId="2545" priority="3576" stopIfTrue="1" operator="greaterThanOrEqual">
      <formula>$T$48</formula>
    </cfRule>
    <cfRule type="cellIs" dxfId="2544" priority="3577" stopIfTrue="1" operator="lessThan">
      <formula>$T$48</formula>
    </cfRule>
  </conditionalFormatting>
  <conditionalFormatting sqref="W28:W31">
    <cfRule type="cellIs" dxfId="2543" priority="3522" stopIfTrue="1" operator="greaterThanOrEqual">
      <formula>$V$28</formula>
    </cfRule>
    <cfRule type="cellIs" dxfId="2542" priority="3523" stopIfTrue="1" operator="lessThan">
      <formula>$V$28</formula>
    </cfRule>
  </conditionalFormatting>
  <conditionalFormatting sqref="W6">
    <cfRule type="cellIs" dxfId="2541" priority="3488" stopIfTrue="1" operator="lessThanOrEqual">
      <formula>$V$6</formula>
    </cfRule>
    <cfRule type="cellIs" dxfId="2540" priority="3489" stopIfTrue="1" operator="greaterThan">
      <formula>$V$6</formula>
    </cfRule>
  </conditionalFormatting>
  <conditionalFormatting sqref="W7">
    <cfRule type="cellIs" dxfId="2539" priority="3490" stopIfTrue="1" operator="lessThanOrEqual">
      <formula>$V$7</formula>
    </cfRule>
    <cfRule type="cellIs" dxfId="2538" priority="3491" stopIfTrue="1" operator="greaterThan">
      <formula>$V$7</formula>
    </cfRule>
  </conditionalFormatting>
  <conditionalFormatting sqref="W8">
    <cfRule type="cellIs" dxfId="2537" priority="3494" stopIfTrue="1" operator="lessThanOrEqual">
      <formula>$V$8</formula>
    </cfRule>
    <cfRule type="cellIs" dxfId="2536" priority="3495" stopIfTrue="1" operator="greaterThan">
      <formula>$V$8</formula>
    </cfRule>
  </conditionalFormatting>
  <conditionalFormatting sqref="W9">
    <cfRule type="cellIs" dxfId="2535" priority="3492" stopIfTrue="1" operator="lessThanOrEqual">
      <formula>$V$9</formula>
    </cfRule>
    <cfRule type="cellIs" dxfId="2534" priority="3493" stopIfTrue="1" operator="greaterThan">
      <formula>$V$9</formula>
    </cfRule>
  </conditionalFormatting>
  <conditionalFormatting sqref="W10">
    <cfRule type="cellIs" dxfId="2533" priority="3478" stopIfTrue="1" operator="greaterThanOrEqual">
      <formula>$V$10</formula>
    </cfRule>
    <cfRule type="cellIs" dxfId="2532" priority="3479" stopIfTrue="1" operator="lessThan">
      <formula>$V$10</formula>
    </cfRule>
  </conditionalFormatting>
  <conditionalFormatting sqref="W11">
    <cfRule type="cellIs" dxfId="2531" priority="3486" stopIfTrue="1" operator="lessThanOrEqual">
      <formula>$V$11</formula>
    </cfRule>
    <cfRule type="cellIs" dxfId="2530" priority="3487" stopIfTrue="1" operator="greaterThan">
      <formula>$V$11</formula>
    </cfRule>
  </conditionalFormatting>
  <conditionalFormatting sqref="W12">
    <cfRule type="cellIs" dxfId="2529" priority="3484" stopIfTrue="1" operator="lessThanOrEqual">
      <formula>$V$12</formula>
    </cfRule>
    <cfRule type="cellIs" dxfId="2528" priority="3485" stopIfTrue="1" operator="greaterThan">
      <formula>$V$12</formula>
    </cfRule>
  </conditionalFormatting>
  <conditionalFormatting sqref="W16">
    <cfRule type="cellIs" dxfId="2527" priority="3536" stopIfTrue="1" operator="lessThanOrEqual">
      <formula>$V$16</formula>
    </cfRule>
    <cfRule type="cellIs" dxfId="2526" priority="3537" stopIfTrue="1" operator="greaterThan">
      <formula>$V$16</formula>
    </cfRule>
  </conditionalFormatting>
  <conditionalFormatting sqref="W17">
    <cfRule type="cellIs" dxfId="2525" priority="3534" stopIfTrue="1" operator="lessThanOrEqual">
      <formula>$V$17</formula>
    </cfRule>
    <cfRule type="cellIs" dxfId="2524" priority="3535" stopIfTrue="1" operator="greaterThan">
      <formula>$V$17</formula>
    </cfRule>
  </conditionalFormatting>
  <conditionalFormatting sqref="W18">
    <cfRule type="cellIs" dxfId="2523" priority="3532" stopIfTrue="1" operator="greaterThanOrEqual">
      <formula>$V$18</formula>
    </cfRule>
    <cfRule type="cellIs" dxfId="2522" priority="3533" stopIfTrue="1" operator="lessThan">
      <formula>$V$18</formula>
    </cfRule>
  </conditionalFormatting>
  <conditionalFormatting sqref="W20">
    <cfRule type="cellIs" dxfId="2521" priority="3510" stopIfTrue="1" operator="lessThanOrEqual">
      <formula>$V$20</formula>
    </cfRule>
    <cfRule type="cellIs" dxfId="2520" priority="3511" stopIfTrue="1" operator="greaterThan">
      <formula>$V$20</formula>
    </cfRule>
  </conditionalFormatting>
  <conditionalFormatting sqref="W21">
    <cfRule type="cellIs" dxfId="2519" priority="3502" stopIfTrue="1" operator="lessThan">
      <formula>$V$21</formula>
    </cfRule>
    <cfRule type="cellIs" dxfId="2518" priority="3503" stopIfTrue="1" operator="greaterThanOrEqual">
      <formula>$V$21</formula>
    </cfRule>
  </conditionalFormatting>
  <conditionalFormatting sqref="W22">
    <cfRule type="cellIs" dxfId="2517" priority="3506" stopIfTrue="1" operator="lessThanOrEqual">
      <formula>$V$22</formula>
    </cfRule>
    <cfRule type="cellIs" dxfId="2516" priority="3507" stopIfTrue="1" operator="greaterThan">
      <formula>$V$22</formula>
    </cfRule>
  </conditionalFormatting>
  <conditionalFormatting sqref="W23">
    <cfRule type="cellIs" dxfId="2515" priority="3500" stopIfTrue="1" operator="lessThan">
      <formula>$V$23</formula>
    </cfRule>
    <cfRule type="cellIs" dxfId="2514" priority="3501" stopIfTrue="1" operator="greaterThanOrEqual">
      <formula>$V$23</formula>
    </cfRule>
  </conditionalFormatting>
  <conditionalFormatting sqref="W24">
    <cfRule type="cellIs" dxfId="2513" priority="3508" stopIfTrue="1" operator="lessThanOrEqual">
      <formula>$V$24</formula>
    </cfRule>
    <cfRule type="cellIs" dxfId="2512" priority="3509" stopIfTrue="1" operator="greaterThan">
      <formula>$V$24</formula>
    </cfRule>
  </conditionalFormatting>
  <conditionalFormatting sqref="W25">
    <cfRule type="cellIs" dxfId="2511" priority="3480" stopIfTrue="1" operator="lessThan">
      <formula>$V$25</formula>
    </cfRule>
    <cfRule type="cellIs" dxfId="2510" priority="3481" stopIfTrue="1" operator="greaterThanOrEqual">
      <formula>$V$25</formula>
    </cfRule>
  </conditionalFormatting>
  <conditionalFormatting sqref="W32">
    <cfRule type="cellIs" dxfId="2509" priority="3496" stopIfTrue="1" operator="greaterThanOrEqual">
      <formula>$V$32</formula>
    </cfRule>
    <cfRule type="cellIs" dxfId="2508" priority="3497" stopIfTrue="1" operator="lessThan">
      <formula>$V$32</formula>
    </cfRule>
  </conditionalFormatting>
  <conditionalFormatting sqref="W33">
    <cfRule type="cellIs" dxfId="2507" priority="3482" stopIfTrue="1" operator="greaterThanOrEqual">
      <formula>$V$33</formula>
    </cfRule>
    <cfRule type="cellIs" dxfId="2506" priority="3483" stopIfTrue="1" operator="lessThan">
      <formula>$V$33</formula>
    </cfRule>
  </conditionalFormatting>
  <conditionalFormatting sqref="W46">
    <cfRule type="cellIs" dxfId="2505" priority="3498" stopIfTrue="1" operator="greaterThanOrEqual">
      <formula>$V$46</formula>
    </cfRule>
    <cfRule type="cellIs" dxfId="2504" priority="3499" stopIfTrue="1" operator="lessThan">
      <formula>$V$46</formula>
    </cfRule>
  </conditionalFormatting>
  <conditionalFormatting sqref="W47">
    <cfRule type="cellIs" dxfId="2503" priority="3524" stopIfTrue="1" operator="greaterThan">
      <formula>$V$47</formula>
    </cfRule>
    <cfRule type="cellIs" dxfId="2502" priority="3525" operator="lessThanOrEqual">
      <formula>$V$47</formula>
    </cfRule>
  </conditionalFormatting>
  <conditionalFormatting sqref="W48">
    <cfRule type="cellIs" dxfId="2501" priority="3514" stopIfTrue="1" operator="greaterThanOrEqual">
      <formula>$V$48</formula>
    </cfRule>
    <cfRule type="cellIs" dxfId="2500" priority="3515" stopIfTrue="1" operator="lessThan">
      <formula>$V$48</formula>
    </cfRule>
  </conditionalFormatting>
  <conditionalFormatting sqref="AA28:AA31">
    <cfRule type="cellIs" dxfId="2499" priority="3460" stopIfTrue="1" operator="greaterThanOrEqual">
      <formula>$Z$28</formula>
    </cfRule>
    <cfRule type="cellIs" dxfId="2498" priority="3461" stopIfTrue="1" operator="lessThan">
      <formula>$Z$28</formula>
    </cfRule>
  </conditionalFormatting>
  <conditionalFormatting sqref="AA6">
    <cfRule type="cellIs" dxfId="2497" priority="3426" stopIfTrue="1" operator="lessThanOrEqual">
      <formula>$Z$6</formula>
    </cfRule>
    <cfRule type="cellIs" dxfId="2496" priority="3427" stopIfTrue="1" operator="greaterThan">
      <formula>$Z$6</formula>
    </cfRule>
  </conditionalFormatting>
  <conditionalFormatting sqref="AA7">
    <cfRule type="cellIs" dxfId="2495" priority="3428" stopIfTrue="1" operator="lessThanOrEqual">
      <formula>$Z$7</formula>
    </cfRule>
    <cfRule type="cellIs" dxfId="2494" priority="3429" stopIfTrue="1" operator="greaterThan">
      <formula>$Z$7</formula>
    </cfRule>
  </conditionalFormatting>
  <conditionalFormatting sqref="AA8">
    <cfRule type="cellIs" dxfId="2493" priority="3432" stopIfTrue="1" operator="lessThanOrEqual">
      <formula>$Z$8</formula>
    </cfRule>
    <cfRule type="cellIs" dxfId="2492" priority="3433" stopIfTrue="1" operator="greaterThan">
      <formula>$Z$8</formula>
    </cfRule>
  </conditionalFormatting>
  <conditionalFormatting sqref="AA9">
    <cfRule type="cellIs" dxfId="2491" priority="3430" stopIfTrue="1" operator="lessThanOrEqual">
      <formula>$Z$9</formula>
    </cfRule>
    <cfRule type="cellIs" dxfId="2490" priority="3431" stopIfTrue="1" operator="greaterThan">
      <formula>$Z$9</formula>
    </cfRule>
  </conditionalFormatting>
  <conditionalFormatting sqref="AA10">
    <cfRule type="cellIs" dxfId="2489" priority="3416" stopIfTrue="1" operator="greaterThanOrEqual">
      <formula>$Z$10</formula>
    </cfRule>
    <cfRule type="cellIs" dxfId="2488" priority="3417" stopIfTrue="1" operator="lessThan">
      <formula>$Z$10</formula>
    </cfRule>
  </conditionalFormatting>
  <conditionalFormatting sqref="AA11">
    <cfRule type="cellIs" dxfId="2487" priority="3424" stopIfTrue="1" operator="lessThanOrEqual">
      <formula>$Z$11</formula>
    </cfRule>
    <cfRule type="cellIs" dxfId="2486" priority="3425" stopIfTrue="1" operator="greaterThan">
      <formula>$Z$11</formula>
    </cfRule>
  </conditionalFormatting>
  <conditionalFormatting sqref="AA12">
    <cfRule type="cellIs" dxfId="2485" priority="3422" stopIfTrue="1" operator="lessThanOrEqual">
      <formula>$Z$12</formula>
    </cfRule>
    <cfRule type="cellIs" dxfId="2484" priority="3423" stopIfTrue="1" operator="greaterThan">
      <formula>$Z$12</formula>
    </cfRule>
  </conditionalFormatting>
  <conditionalFormatting sqref="AA14:AA15">
    <cfRule type="cellIs" dxfId="2483" priority="3476" stopIfTrue="1" operator="lessThanOrEqual">
      <formula>$Z$14</formula>
    </cfRule>
    <cfRule type="cellIs" dxfId="2482" priority="3477" stopIfTrue="1" operator="greaterThan">
      <formula>$Z$14</formula>
    </cfRule>
  </conditionalFormatting>
  <conditionalFormatting sqref="AA16">
    <cfRule type="cellIs" dxfId="2481" priority="3474" stopIfTrue="1" operator="lessThanOrEqual">
      <formula>$Z$16</formula>
    </cfRule>
    <cfRule type="cellIs" dxfId="2480" priority="3475" stopIfTrue="1" operator="greaterThan">
      <formula>$Z$16</formula>
    </cfRule>
  </conditionalFormatting>
  <conditionalFormatting sqref="AA17">
    <cfRule type="cellIs" dxfId="2479" priority="3472" stopIfTrue="1" operator="lessThanOrEqual">
      <formula>$Z$17</formula>
    </cfRule>
    <cfRule type="cellIs" dxfId="2478" priority="3473" stopIfTrue="1" operator="greaterThan">
      <formula>$Z$17</formula>
    </cfRule>
  </conditionalFormatting>
  <conditionalFormatting sqref="AA18">
    <cfRule type="cellIs" dxfId="2477" priority="3470" stopIfTrue="1" operator="greaterThanOrEqual">
      <formula>$Z$18</formula>
    </cfRule>
    <cfRule type="cellIs" dxfId="2476" priority="3471" stopIfTrue="1" operator="lessThan">
      <formula>$Z$18</formula>
    </cfRule>
  </conditionalFormatting>
  <conditionalFormatting sqref="AA21">
    <cfRule type="cellIs" dxfId="2475" priority="3440" stopIfTrue="1" operator="lessThan">
      <formula>$Z$21</formula>
    </cfRule>
    <cfRule type="cellIs" dxfId="2474" priority="3441" stopIfTrue="1" operator="greaterThanOrEqual">
      <formula>$Z$21</formula>
    </cfRule>
  </conditionalFormatting>
  <conditionalFormatting sqref="AA22">
    <cfRule type="cellIs" dxfId="2473" priority="3444" stopIfTrue="1" operator="lessThanOrEqual">
      <formula>$Z$22</formula>
    </cfRule>
    <cfRule type="cellIs" dxfId="2472" priority="3445" stopIfTrue="1" operator="greaterThan">
      <formula>$Z$22</formula>
    </cfRule>
  </conditionalFormatting>
  <conditionalFormatting sqref="AA23">
    <cfRule type="cellIs" dxfId="2471" priority="3438" stopIfTrue="1" operator="lessThan">
      <formula>$Z$23</formula>
    </cfRule>
    <cfRule type="cellIs" dxfId="2470" priority="3439" stopIfTrue="1" operator="greaterThanOrEqual">
      <formula>$Z$23</formula>
    </cfRule>
  </conditionalFormatting>
  <conditionalFormatting sqref="AA24">
    <cfRule type="cellIs" dxfId="2469" priority="3446" stopIfTrue="1" operator="lessThanOrEqual">
      <formula>$Z$24</formula>
    </cfRule>
    <cfRule type="cellIs" dxfId="2468" priority="3447" stopIfTrue="1" operator="greaterThan">
      <formula>$Z$24</formula>
    </cfRule>
  </conditionalFormatting>
  <conditionalFormatting sqref="AA25">
    <cfRule type="cellIs" dxfId="2467" priority="3418" stopIfTrue="1" operator="lessThan">
      <formula>$Z$25</formula>
    </cfRule>
    <cfRule type="cellIs" dxfId="2466" priority="3419" stopIfTrue="1" operator="greaterThanOrEqual">
      <formula>$Z$25</formula>
    </cfRule>
  </conditionalFormatting>
  <conditionalFormatting sqref="AA32">
    <cfRule type="cellIs" dxfId="2465" priority="3434" stopIfTrue="1" operator="greaterThanOrEqual">
      <formula>$Z$32</formula>
    </cfRule>
    <cfRule type="cellIs" dxfId="2464" priority="3435" stopIfTrue="1" operator="lessThan">
      <formula>$Z$32</formula>
    </cfRule>
  </conditionalFormatting>
  <conditionalFormatting sqref="AA33">
    <cfRule type="cellIs" dxfId="2463" priority="3420" stopIfTrue="1" operator="greaterThanOrEqual">
      <formula>$Z$33</formula>
    </cfRule>
    <cfRule type="cellIs" dxfId="2462" priority="3421" stopIfTrue="1" operator="lessThan">
      <formula>$Z$33</formula>
    </cfRule>
  </conditionalFormatting>
  <conditionalFormatting sqref="AR42:AR43">
    <cfRule type="cellIs" dxfId="2461" priority="3466" stopIfTrue="1" operator="greaterThan">
      <formula>$Z$41</formula>
    </cfRule>
    <cfRule type="cellIs" dxfId="2460" priority="3467" stopIfTrue="1" operator="lessThanOrEqual">
      <formula>$Z$41</formula>
    </cfRule>
  </conditionalFormatting>
  <conditionalFormatting sqref="AA46">
    <cfRule type="cellIs" dxfId="2459" priority="3436" stopIfTrue="1" operator="greaterThanOrEqual">
      <formula>$Z$46</formula>
    </cfRule>
    <cfRule type="cellIs" dxfId="2458" priority="3437" stopIfTrue="1" operator="lessThan">
      <formula>$Z$46</formula>
    </cfRule>
  </conditionalFormatting>
  <conditionalFormatting sqref="AA47">
    <cfRule type="cellIs" dxfId="2457" priority="3462" stopIfTrue="1" operator="greaterThan">
      <formula>$Z$47</formula>
    </cfRule>
    <cfRule type="cellIs" dxfId="2456" priority="3463" operator="lessThanOrEqual">
      <formula>$Z$47</formula>
    </cfRule>
  </conditionalFormatting>
  <conditionalFormatting sqref="AA48">
    <cfRule type="cellIs" dxfId="2455" priority="3452" stopIfTrue="1" operator="greaterThanOrEqual">
      <formula>$Z$48</formula>
    </cfRule>
    <cfRule type="cellIs" dxfId="2454" priority="3453" stopIfTrue="1" operator="lessThan">
      <formula>$Z$48</formula>
    </cfRule>
  </conditionalFormatting>
  <conditionalFormatting sqref="Q16">
    <cfRule type="cellIs" dxfId="2453" priority="3412" stopIfTrue="1" operator="lessThanOrEqual">
      <formula>$P$16</formula>
    </cfRule>
    <cfRule type="cellIs" dxfId="2452" priority="3413" stopIfTrue="1" operator="greaterThan">
      <formula>$P$16</formula>
    </cfRule>
  </conditionalFormatting>
  <conditionalFormatting sqref="Q17">
    <cfRule type="cellIs" dxfId="2451" priority="3410" stopIfTrue="1" operator="lessThanOrEqual">
      <formula>$P$17</formula>
    </cfRule>
    <cfRule type="cellIs" dxfId="2450" priority="3411" stopIfTrue="1" operator="greaterThan">
      <formula>$P$17</formula>
    </cfRule>
  </conditionalFormatting>
  <conditionalFormatting sqref="Q18">
    <cfRule type="cellIs" dxfId="2449" priority="3408" stopIfTrue="1" operator="greaterThanOrEqual">
      <formula>$P$18</formula>
    </cfRule>
    <cfRule type="cellIs" dxfId="2448" priority="3409" stopIfTrue="1" operator="lessThan">
      <formula>$P$18</formula>
    </cfRule>
  </conditionalFormatting>
  <conditionalFormatting sqref="AM42:AM43">
    <cfRule type="cellIs" dxfId="2447" priority="3404" stopIfTrue="1" operator="greaterThan">
      <formula>$P$41</formula>
    </cfRule>
    <cfRule type="cellIs" dxfId="2446" priority="3405" stopIfTrue="1" operator="lessThanOrEqual">
      <formula>$P$41</formula>
    </cfRule>
  </conditionalFormatting>
  <conditionalFormatting sqref="Q46">
    <cfRule type="cellIs" dxfId="2445" priority="3374" stopIfTrue="1" operator="greaterThanOrEqual">
      <formula>$P$46</formula>
    </cfRule>
    <cfRule type="cellIs" dxfId="2444" priority="3375" stopIfTrue="1" operator="lessThan">
      <formula>$P$46</formula>
    </cfRule>
  </conditionalFormatting>
  <conditionalFormatting sqref="Q47">
    <cfRule type="cellIs" dxfId="2443" priority="3400" stopIfTrue="1" operator="greaterThan">
      <formula>$P$47</formula>
    </cfRule>
    <cfRule type="cellIs" dxfId="2442" priority="3401" operator="lessThanOrEqual">
      <formula>$P$47</formula>
    </cfRule>
  </conditionalFormatting>
  <conditionalFormatting sqref="Q48">
    <cfRule type="cellIs" dxfId="2441" priority="3390" stopIfTrue="1" operator="greaterThanOrEqual">
      <formula>$P$48</formula>
    </cfRule>
    <cfRule type="cellIs" dxfId="2440" priority="3391" stopIfTrue="1" operator="lessThan">
      <formula>$P$48</formula>
    </cfRule>
  </conditionalFormatting>
  <conditionalFormatting sqref="S6">
    <cfRule type="cellIs" dxfId="2439" priority="3302" stopIfTrue="1" operator="lessThanOrEqual">
      <formula>$R$6</formula>
    </cfRule>
    <cfRule type="cellIs" dxfId="2438" priority="3303" stopIfTrue="1" operator="greaterThan">
      <formula>$R$6</formula>
    </cfRule>
  </conditionalFormatting>
  <conditionalFormatting sqref="S7">
    <cfRule type="cellIs" dxfId="2437" priority="3304" stopIfTrue="1" operator="lessThanOrEqual">
      <formula>$R$7</formula>
    </cfRule>
    <cfRule type="cellIs" dxfId="2436" priority="3305" stopIfTrue="1" operator="greaterThan">
      <formula>$R$7</formula>
    </cfRule>
  </conditionalFormatting>
  <conditionalFormatting sqref="S8">
    <cfRule type="cellIs" dxfId="2435" priority="3308" stopIfTrue="1" operator="lessThanOrEqual">
      <formula>$R$8</formula>
    </cfRule>
    <cfRule type="cellIs" dxfId="2434" priority="3309" stopIfTrue="1" operator="greaterThan">
      <formula>$R$8</formula>
    </cfRule>
  </conditionalFormatting>
  <conditionalFormatting sqref="S9">
    <cfRule type="cellIs" dxfId="2433" priority="3306" stopIfTrue="1" operator="lessThanOrEqual">
      <formula>$R$9</formula>
    </cfRule>
    <cfRule type="cellIs" dxfId="2432" priority="3307" stopIfTrue="1" operator="greaterThan">
      <formula>$R$9</formula>
    </cfRule>
  </conditionalFormatting>
  <conditionalFormatting sqref="S10">
    <cfRule type="cellIs" dxfId="2431" priority="3292" stopIfTrue="1" operator="greaterThanOrEqual">
      <formula>$R$10</formula>
    </cfRule>
    <cfRule type="cellIs" dxfId="2430" priority="3293" stopIfTrue="1" operator="lessThan">
      <formula>$R$10</formula>
    </cfRule>
  </conditionalFormatting>
  <conditionalFormatting sqref="S11">
    <cfRule type="cellIs" dxfId="2429" priority="3300" stopIfTrue="1" operator="lessThanOrEqual">
      <formula>$R$11</formula>
    </cfRule>
    <cfRule type="cellIs" dxfId="2428" priority="3301" stopIfTrue="1" operator="greaterThan">
      <formula>$R$11</formula>
    </cfRule>
  </conditionalFormatting>
  <conditionalFormatting sqref="S12">
    <cfRule type="cellIs" dxfId="2427" priority="3298" stopIfTrue="1" operator="lessThanOrEqual">
      <formula>$R$12</formula>
    </cfRule>
    <cfRule type="cellIs" dxfId="2426" priority="3299" stopIfTrue="1" operator="greaterThan">
      <formula>$R$12</formula>
    </cfRule>
  </conditionalFormatting>
  <conditionalFormatting sqref="S16">
    <cfRule type="cellIs" dxfId="2425" priority="3350" stopIfTrue="1" operator="lessThanOrEqual">
      <formula>$R$16</formula>
    </cfRule>
    <cfRule type="cellIs" dxfId="2424" priority="3351" stopIfTrue="1" operator="greaterThan">
      <formula>$R$16</formula>
    </cfRule>
  </conditionalFormatting>
  <conditionalFormatting sqref="S17">
    <cfRule type="cellIs" dxfId="2423" priority="3348" stopIfTrue="1" operator="lessThanOrEqual">
      <formula>$R$17</formula>
    </cfRule>
    <cfRule type="cellIs" dxfId="2422" priority="3349" stopIfTrue="1" operator="greaterThan">
      <formula>$R$17</formula>
    </cfRule>
  </conditionalFormatting>
  <conditionalFormatting sqref="S18">
    <cfRule type="cellIs" dxfId="2421" priority="3346" stopIfTrue="1" operator="greaterThanOrEqual">
      <formula>$R$18</formula>
    </cfRule>
    <cfRule type="cellIs" dxfId="2420" priority="3347" stopIfTrue="1" operator="lessThan">
      <formula>$R$18</formula>
    </cfRule>
  </conditionalFormatting>
  <conditionalFormatting sqref="S20">
    <cfRule type="cellIs" dxfId="2419" priority="3324" stopIfTrue="1" operator="lessThanOrEqual">
      <formula>$R$20</formula>
    </cfRule>
    <cfRule type="cellIs" dxfId="2418" priority="3325" stopIfTrue="1" operator="greaterThan">
      <formula>$R$20</formula>
    </cfRule>
  </conditionalFormatting>
  <conditionalFormatting sqref="S21">
    <cfRule type="cellIs" dxfId="2417" priority="3316" stopIfTrue="1" operator="lessThan">
      <formula>$R$21</formula>
    </cfRule>
    <cfRule type="cellIs" dxfId="2416" priority="3317" stopIfTrue="1" operator="greaterThanOrEqual">
      <formula>$R$21</formula>
    </cfRule>
  </conditionalFormatting>
  <conditionalFormatting sqref="S22">
    <cfRule type="cellIs" dxfId="2415" priority="3320" stopIfTrue="1" operator="lessThanOrEqual">
      <formula>$R$22</formula>
    </cfRule>
    <cfRule type="cellIs" dxfId="2414" priority="3321" stopIfTrue="1" operator="greaterThan">
      <formula>$R$22</formula>
    </cfRule>
  </conditionalFormatting>
  <conditionalFormatting sqref="S23">
    <cfRule type="cellIs" dxfId="2413" priority="3314" stopIfTrue="1" operator="lessThan">
      <formula>$R$23</formula>
    </cfRule>
    <cfRule type="cellIs" dxfId="2412" priority="3315" stopIfTrue="1" operator="greaterThanOrEqual">
      <formula>$R$23</formula>
    </cfRule>
  </conditionalFormatting>
  <conditionalFormatting sqref="S24">
    <cfRule type="cellIs" dxfId="2411" priority="3322" stopIfTrue="1" operator="lessThanOrEqual">
      <formula>$R$24</formula>
    </cfRule>
    <cfRule type="cellIs" dxfId="2410" priority="3323" stopIfTrue="1" operator="greaterThan">
      <formula>$R$24</formula>
    </cfRule>
  </conditionalFormatting>
  <conditionalFormatting sqref="S25">
    <cfRule type="cellIs" dxfId="2409" priority="3294" stopIfTrue="1" operator="lessThan">
      <formula>$R$25</formula>
    </cfRule>
    <cfRule type="cellIs" dxfId="2408" priority="3295" stopIfTrue="1" operator="greaterThanOrEqual">
      <formula>$R$25</formula>
    </cfRule>
  </conditionalFormatting>
  <conditionalFormatting sqref="AN42:AN43">
    <cfRule type="cellIs" dxfId="2407" priority="3342" stopIfTrue="1" operator="greaterThan">
      <formula>$R$41</formula>
    </cfRule>
    <cfRule type="cellIs" dxfId="2406" priority="3343" stopIfTrue="1" operator="lessThanOrEqual">
      <formula>$R$41</formula>
    </cfRule>
  </conditionalFormatting>
  <conditionalFormatting sqref="S46">
    <cfRule type="cellIs" dxfId="2405" priority="3312" stopIfTrue="1" operator="greaterThanOrEqual">
      <formula>$R$46</formula>
    </cfRule>
    <cfRule type="cellIs" dxfId="2404" priority="3313" stopIfTrue="1" operator="lessThan">
      <formula>$R$46</formula>
    </cfRule>
  </conditionalFormatting>
  <conditionalFormatting sqref="S47">
    <cfRule type="cellIs" dxfId="2403" priority="3338" stopIfTrue="1" operator="greaterThan">
      <formula>$R$47</formula>
    </cfRule>
    <cfRule type="cellIs" dxfId="2402" priority="3339" operator="lessThanOrEqual">
      <formula>$R$47</formula>
    </cfRule>
  </conditionalFormatting>
  <conditionalFormatting sqref="S48">
    <cfRule type="cellIs" dxfId="2401" priority="3328" stopIfTrue="1" operator="greaterThanOrEqual">
      <formula>$R$48</formula>
    </cfRule>
    <cfRule type="cellIs" dxfId="2400" priority="3329" stopIfTrue="1" operator="lessThan">
      <formula>$R$48</formula>
    </cfRule>
  </conditionalFormatting>
  <conditionalFormatting sqref="M48">
    <cfRule type="cellIs" dxfId="2399" priority="9891" stopIfTrue="1" operator="greaterThanOrEqual">
      <formula>$L$48</formula>
    </cfRule>
    <cfRule type="cellIs" dxfId="2398" priority="9892" stopIfTrue="1" operator="lessThan">
      <formula>$L$48</formula>
    </cfRule>
  </conditionalFormatting>
  <conditionalFormatting sqref="M47">
    <cfRule type="cellIs" dxfId="2397" priority="13924" stopIfTrue="1" operator="lessThanOrEqual">
      <formula>$L$47</formula>
    </cfRule>
    <cfRule type="cellIs" dxfId="2396" priority="13925" stopIfTrue="1" operator="greaterThan">
      <formula>$L$47</formula>
    </cfRule>
  </conditionalFormatting>
  <conditionalFormatting sqref="M46">
    <cfRule type="cellIs" dxfId="2395" priority="3280" stopIfTrue="1" operator="lessThan">
      <formula>$L$46</formula>
    </cfRule>
    <cfRule type="cellIs" dxfId="2394" priority="3281" stopIfTrue="1" operator="greaterThanOrEqual">
      <formula>$L$46</formula>
    </cfRule>
  </conditionalFormatting>
  <conditionalFormatting sqref="M6">
    <cfRule type="cellIs" dxfId="2393" priority="13858" stopIfTrue="1" operator="lessThanOrEqual">
      <formula>$L$6</formula>
    </cfRule>
    <cfRule type="cellIs" dxfId="2392" priority="13859" stopIfTrue="1" operator="greaterThan">
      <formula>$L$6</formula>
    </cfRule>
  </conditionalFormatting>
  <conditionalFormatting sqref="M7">
    <cfRule type="cellIs" dxfId="2391" priority="13946" stopIfTrue="1" operator="lessThanOrEqual">
      <formula>$L$7</formula>
    </cfRule>
    <cfRule type="cellIs" dxfId="2390" priority="13947" stopIfTrue="1" operator="greaterThan">
      <formula>$L$7</formula>
    </cfRule>
  </conditionalFormatting>
  <conditionalFormatting sqref="M8">
    <cfRule type="cellIs" dxfId="2389" priority="13944" stopIfTrue="1" operator="lessThanOrEqual">
      <formula>$L$8</formula>
    </cfRule>
    <cfRule type="cellIs" dxfId="2388" priority="13945" stopIfTrue="1" operator="greaterThan">
      <formula>$L$8</formula>
    </cfRule>
  </conditionalFormatting>
  <conditionalFormatting sqref="M9">
    <cfRule type="cellIs" dxfId="2387" priority="13942" stopIfTrue="1" operator="lessThanOrEqual">
      <formula>$L$9</formula>
    </cfRule>
    <cfRule type="cellIs" dxfId="2386" priority="13943" stopIfTrue="1" operator="greaterThan">
      <formula>$L$9</formula>
    </cfRule>
  </conditionalFormatting>
  <conditionalFormatting sqref="Y6">
    <cfRule type="cellIs" dxfId="2385" priority="18101" stopIfTrue="1" operator="lessThanOrEqual">
      <formula>$X$6</formula>
    </cfRule>
    <cfRule type="cellIs" dxfId="2384" priority="18102" stopIfTrue="1" operator="greaterThan">
      <formula>$X$6</formula>
    </cfRule>
  </conditionalFormatting>
  <conditionalFormatting sqref="Y7">
    <cfRule type="cellIs" dxfId="2383" priority="3274" operator="greaterThan">
      <formula>$X$7</formula>
    </cfRule>
    <cfRule type="cellIs" dxfId="2382" priority="3275" operator="lessThanOrEqual">
      <formula>$X$7</formula>
    </cfRule>
  </conditionalFormatting>
  <conditionalFormatting sqref="Y8">
    <cfRule type="cellIs" dxfId="2381" priority="3272" operator="greaterThan">
      <formula>$X$8</formula>
    </cfRule>
    <cfRule type="cellIs" dxfId="2380" priority="3273" operator="lessThanOrEqual">
      <formula>$X$8</formula>
    </cfRule>
  </conditionalFormatting>
  <conditionalFormatting sqref="Y9">
    <cfRule type="cellIs" dxfId="2379" priority="3270" operator="greaterThan">
      <formula>$X$9</formula>
    </cfRule>
    <cfRule type="cellIs" dxfId="2378" priority="3271" operator="lessThanOrEqual">
      <formula>$X$9</formula>
    </cfRule>
  </conditionalFormatting>
  <conditionalFormatting sqref="Y10">
    <cfRule type="cellIs" dxfId="2377" priority="3268" operator="lessThan">
      <formula>$X$10</formula>
    </cfRule>
    <cfRule type="cellIs" dxfId="2376" priority="3269" operator="greaterThanOrEqual">
      <formula>$X$10</formula>
    </cfRule>
  </conditionalFormatting>
  <conditionalFormatting sqref="Y11">
    <cfRule type="cellIs" dxfId="2375" priority="3266" operator="greaterThan">
      <formula>$X$11</formula>
    </cfRule>
    <cfRule type="cellIs" dxfId="2374" priority="3267" operator="lessThanOrEqual">
      <formula>$X$11</formula>
    </cfRule>
  </conditionalFormatting>
  <conditionalFormatting sqref="Y12">
    <cfRule type="cellIs" dxfId="2373" priority="3264" operator="greaterThan">
      <formula>$X$12</formula>
    </cfRule>
    <cfRule type="cellIs" dxfId="2372" priority="3265" operator="lessThanOrEqual">
      <formula>$X$12</formula>
    </cfRule>
  </conditionalFormatting>
  <conditionalFormatting sqref="Y14:Y15">
    <cfRule type="cellIs" dxfId="2371" priority="18181" stopIfTrue="1" operator="lessThanOrEqual">
      <formula>$X$14</formula>
    </cfRule>
    <cfRule type="cellIs" dxfId="2370" priority="18182" stopIfTrue="1" operator="greaterThan">
      <formula>$X$14</formula>
    </cfRule>
  </conditionalFormatting>
  <conditionalFormatting sqref="Y16">
    <cfRule type="cellIs" dxfId="2369" priority="3262" operator="greaterThan">
      <formula>$X$16</formula>
    </cfRule>
    <cfRule type="cellIs" dxfId="2368" priority="3263" operator="lessThanOrEqual">
      <formula>$X$16</formula>
    </cfRule>
  </conditionalFormatting>
  <conditionalFormatting sqref="Y17">
    <cfRule type="cellIs" dxfId="2367" priority="3260" operator="greaterThan">
      <formula>$X$17</formula>
    </cfRule>
    <cfRule type="cellIs" dxfId="2366" priority="3261" operator="lessThanOrEqual">
      <formula>$X$17</formula>
    </cfRule>
  </conditionalFormatting>
  <conditionalFormatting sqref="Y18">
    <cfRule type="cellIs" dxfId="2365" priority="3258" operator="lessThan">
      <formula>$X$18</formula>
    </cfRule>
    <cfRule type="cellIs" dxfId="2364" priority="3259" operator="greaterThanOrEqual">
      <formula>$X$18</formula>
    </cfRule>
  </conditionalFormatting>
  <conditionalFormatting sqref="Y21">
    <cfRule type="cellIs" dxfId="2363" priority="3256" stopIfTrue="1" operator="lessThan">
      <formula>$X$21</formula>
    </cfRule>
    <cfRule type="cellIs" dxfId="2362" priority="3257" stopIfTrue="1" operator="greaterThanOrEqual">
      <formula>$X$21</formula>
    </cfRule>
  </conditionalFormatting>
  <conditionalFormatting sqref="Y22">
    <cfRule type="cellIs" dxfId="2361" priority="3254" stopIfTrue="1" operator="greaterThan">
      <formula>$X$22</formula>
    </cfRule>
    <cfRule type="cellIs" dxfId="2360" priority="3255" stopIfTrue="1" operator="lessThanOrEqual">
      <formula>$X$22</formula>
    </cfRule>
  </conditionalFormatting>
  <conditionalFormatting sqref="Y23">
    <cfRule type="cellIs" dxfId="2359" priority="3252" stopIfTrue="1" operator="lessThan">
      <formula>$X$23</formula>
    </cfRule>
    <cfRule type="cellIs" dxfId="2358" priority="3253" stopIfTrue="1" operator="greaterThanOrEqual">
      <formula>$X$23</formula>
    </cfRule>
  </conditionalFormatting>
  <conditionalFormatting sqref="Y24">
    <cfRule type="cellIs" dxfId="2357" priority="3250" stopIfTrue="1" operator="greaterThan">
      <formula>$X$24</formula>
    </cfRule>
    <cfRule type="cellIs" dxfId="2356" priority="3251" stopIfTrue="1" operator="lessThanOrEqual">
      <formula>$X$24</formula>
    </cfRule>
  </conditionalFormatting>
  <conditionalFormatting sqref="Y25">
    <cfRule type="cellIs" dxfId="2355" priority="3248" stopIfTrue="1" operator="lessThan">
      <formula>$X$25</formula>
    </cfRule>
    <cfRule type="cellIs" dxfId="2354" priority="3249" stopIfTrue="1" operator="greaterThanOrEqual">
      <formula>$X$25</formula>
    </cfRule>
  </conditionalFormatting>
  <conditionalFormatting sqref="Y28:Y31">
    <cfRule type="cellIs" dxfId="2353" priority="3244" stopIfTrue="1" operator="greaterThanOrEqual">
      <formula>$X$28</formula>
    </cfRule>
    <cfRule type="cellIs" dxfId="2352" priority="3245" stopIfTrue="1" operator="lessThan">
      <formula>$X$28</formula>
    </cfRule>
  </conditionalFormatting>
  <conditionalFormatting sqref="Y32">
    <cfRule type="cellIs" dxfId="2351" priority="3242" stopIfTrue="1" operator="greaterThanOrEqual">
      <formula>$X$32</formula>
    </cfRule>
    <cfRule type="cellIs" dxfId="2350" priority="3243" stopIfTrue="1" operator="lessThan">
      <formula>$X$32</formula>
    </cfRule>
  </conditionalFormatting>
  <conditionalFormatting sqref="Y33">
    <cfRule type="cellIs" dxfId="2349" priority="3240" stopIfTrue="1" operator="greaterThanOrEqual">
      <formula>$X$33</formula>
    </cfRule>
    <cfRule type="cellIs" dxfId="2348" priority="3241" stopIfTrue="1" operator="lessThan">
      <formula>$X$33</formula>
    </cfRule>
  </conditionalFormatting>
  <conditionalFormatting sqref="Y46">
    <cfRule type="cellIs" dxfId="2347" priority="3220" stopIfTrue="1" operator="greaterThanOrEqual">
      <formula>$X$46</formula>
    </cfRule>
    <cfRule type="cellIs" dxfId="2346" priority="3221" stopIfTrue="1" operator="lessThan">
      <formula>$X$46</formula>
    </cfRule>
  </conditionalFormatting>
  <conditionalFormatting sqref="Y47">
    <cfRule type="cellIs" dxfId="2345" priority="3224" stopIfTrue="1" operator="greaterThan">
      <formula>$X$47</formula>
    </cfRule>
    <cfRule type="cellIs" dxfId="2344" priority="3225" operator="lessThanOrEqual">
      <formula>$X$47</formula>
    </cfRule>
  </conditionalFormatting>
  <conditionalFormatting sqref="Y48">
    <cfRule type="cellIs" dxfId="2343" priority="3222" stopIfTrue="1" operator="greaterThanOrEqual">
      <formula>$X$48</formula>
    </cfRule>
    <cfRule type="cellIs" dxfId="2342" priority="3223" stopIfTrue="1" operator="lessThan">
      <formula>$X$48</formula>
    </cfRule>
  </conditionalFormatting>
  <conditionalFormatting sqref="M37">
    <cfRule type="cellIs" dxfId="2341" priority="374" stopIfTrue="1" operator="lessThan">
      <formula>$L$37</formula>
    </cfRule>
    <cfRule type="cellIs" dxfId="2340" priority="433" stopIfTrue="1" operator="greaterThanOrEqual">
      <formula>$L$37</formula>
    </cfRule>
  </conditionalFormatting>
  <conditionalFormatting sqref="AM6">
    <cfRule type="cellIs" dxfId="2339" priority="3090" stopIfTrue="1" operator="lessThanOrEqual">
      <formula>$P$6</formula>
    </cfRule>
    <cfRule type="cellIs" dxfId="2338" priority="3091" stopIfTrue="1" operator="greaterThan">
      <formula>$P$6</formula>
    </cfRule>
  </conditionalFormatting>
  <conditionalFormatting sqref="AM7">
    <cfRule type="cellIs" dxfId="2337" priority="3088" stopIfTrue="1" operator="lessThanOrEqual">
      <formula>$P$7</formula>
    </cfRule>
    <cfRule type="cellIs" dxfId="2336" priority="3089" stopIfTrue="1" operator="greaterThan">
      <formula>$P$7</formula>
    </cfRule>
  </conditionalFormatting>
  <conditionalFormatting sqref="AM8">
    <cfRule type="cellIs" dxfId="2335" priority="3086" stopIfTrue="1" operator="lessThanOrEqual">
      <formula>$P$8</formula>
    </cfRule>
    <cfRule type="cellIs" dxfId="2334" priority="3087" stopIfTrue="1" operator="greaterThan">
      <formula>$P$8</formula>
    </cfRule>
  </conditionalFormatting>
  <conditionalFormatting sqref="AM9">
    <cfRule type="cellIs" dxfId="2333" priority="3084" stopIfTrue="1" operator="lessThanOrEqual">
      <formula>$P$9</formula>
    </cfRule>
    <cfRule type="cellIs" dxfId="2332" priority="3085" stopIfTrue="1" operator="greaterThan">
      <formula>$P$9</formula>
    </cfRule>
  </conditionalFormatting>
  <conditionalFormatting sqref="AM10">
    <cfRule type="cellIs" dxfId="2331" priority="3082" stopIfTrue="1" operator="greaterThanOrEqual">
      <formula>$P$10</formula>
    </cfRule>
    <cfRule type="cellIs" dxfId="2330" priority="3083" stopIfTrue="1" operator="lessThan">
      <formula>$P$10</formula>
    </cfRule>
  </conditionalFormatting>
  <conditionalFormatting sqref="AM11">
    <cfRule type="cellIs" dxfId="2329" priority="3080" stopIfTrue="1" operator="lessThanOrEqual">
      <formula>$P$11</formula>
    </cfRule>
    <cfRule type="cellIs" dxfId="2328" priority="3081" stopIfTrue="1" operator="greaterThan">
      <formula>$P$11</formula>
    </cfRule>
  </conditionalFormatting>
  <conditionalFormatting sqref="AM12">
    <cfRule type="cellIs" dxfId="2327" priority="3078" stopIfTrue="1" operator="lessThanOrEqual">
      <formula>$P$12</formula>
    </cfRule>
    <cfRule type="cellIs" dxfId="2326" priority="3079" stopIfTrue="1" operator="greaterThan">
      <formula>$P$12</formula>
    </cfRule>
  </conditionalFormatting>
  <conditionalFormatting sqref="AM14:AM15">
    <cfRule type="cellIs" dxfId="2325" priority="3076" stopIfTrue="1" operator="lessThanOrEqual">
      <formula>$P$14</formula>
    </cfRule>
    <cfRule type="cellIs" dxfId="2324" priority="3077" stopIfTrue="1" operator="greaterThan">
      <formula>$P$14</formula>
    </cfRule>
  </conditionalFormatting>
  <conditionalFormatting sqref="AM16">
    <cfRule type="cellIs" dxfId="2323" priority="3074" stopIfTrue="1" operator="lessThanOrEqual">
      <formula>$P$16</formula>
    </cfRule>
    <cfRule type="cellIs" dxfId="2322" priority="3075" stopIfTrue="1" operator="greaterThan">
      <formula>$P$16</formula>
    </cfRule>
  </conditionalFormatting>
  <conditionalFormatting sqref="AM17">
    <cfRule type="cellIs" dxfId="2321" priority="3072" stopIfTrue="1" operator="lessThanOrEqual">
      <formula>$P$17</formula>
    </cfRule>
    <cfRule type="cellIs" dxfId="2320" priority="3073" stopIfTrue="1" operator="greaterThan">
      <formula>$P$17</formula>
    </cfRule>
  </conditionalFormatting>
  <conditionalFormatting sqref="AM18">
    <cfRule type="cellIs" dxfId="2319" priority="3070" stopIfTrue="1" operator="greaterThanOrEqual">
      <formula>$P$18</formula>
    </cfRule>
    <cfRule type="cellIs" dxfId="2318" priority="3071" stopIfTrue="1" operator="lessThan">
      <formula>$P$18</formula>
    </cfRule>
  </conditionalFormatting>
  <conditionalFormatting sqref="AM21">
    <cfRule type="cellIs" dxfId="2317" priority="3066" stopIfTrue="1" operator="lessThan">
      <formula>$P$21</formula>
    </cfRule>
    <cfRule type="cellIs" dxfId="2316" priority="3067" stopIfTrue="1" operator="greaterThanOrEqual">
      <formula>$P$21</formula>
    </cfRule>
  </conditionalFormatting>
  <conditionalFormatting sqref="AM22">
    <cfRule type="cellIs" dxfId="2315" priority="3064" stopIfTrue="1" operator="lessThanOrEqual">
      <formula>$P$22</formula>
    </cfRule>
    <cfRule type="cellIs" dxfId="2314" priority="3065" stopIfTrue="1" operator="greaterThan">
      <formula>$P$22</formula>
    </cfRule>
  </conditionalFormatting>
  <conditionalFormatting sqref="AM23">
    <cfRule type="cellIs" dxfId="2313" priority="3062" stopIfTrue="1" operator="lessThan">
      <formula>$P$23</formula>
    </cfRule>
    <cfRule type="cellIs" dxfId="2312" priority="3063" stopIfTrue="1" operator="greaterThanOrEqual">
      <formula>$P$23</formula>
    </cfRule>
  </conditionalFormatting>
  <conditionalFormatting sqref="AM24">
    <cfRule type="cellIs" dxfId="2311" priority="3060" stopIfTrue="1" operator="lessThanOrEqual">
      <formula>$P$24</formula>
    </cfRule>
    <cfRule type="cellIs" dxfId="2310" priority="3061" stopIfTrue="1" operator="greaterThan">
      <formula>$P$24</formula>
    </cfRule>
  </conditionalFormatting>
  <conditionalFormatting sqref="AM25">
    <cfRule type="cellIs" dxfId="2309" priority="3058" stopIfTrue="1" operator="lessThan">
      <formula>$P$25</formula>
    </cfRule>
    <cfRule type="cellIs" dxfId="2308" priority="3059" stopIfTrue="1" operator="greaterThanOrEqual">
      <formula>$P$25</formula>
    </cfRule>
  </conditionalFormatting>
  <conditionalFormatting sqref="AM32">
    <cfRule type="cellIs" dxfId="2307" priority="3056" stopIfTrue="1" operator="greaterThanOrEqual">
      <formula>$P$32</formula>
    </cfRule>
    <cfRule type="cellIs" dxfId="2306" priority="3057" stopIfTrue="1" operator="lessThan">
      <formula>$P$32</formula>
    </cfRule>
  </conditionalFormatting>
  <conditionalFormatting sqref="AM33">
    <cfRule type="cellIs" dxfId="2305" priority="3054" stopIfTrue="1" operator="greaterThanOrEqual">
      <formula>$P$33</formula>
    </cfRule>
    <cfRule type="cellIs" dxfId="2304" priority="3055" stopIfTrue="1" operator="lessThan">
      <formula>$P$33</formula>
    </cfRule>
  </conditionalFormatting>
  <conditionalFormatting sqref="AM35">
    <cfRule type="cellIs" dxfId="2303" priority="3052" stopIfTrue="1" operator="greaterThan">
      <formula>$P$35</formula>
    </cfRule>
    <cfRule type="cellIs" dxfId="2302" priority="3053" stopIfTrue="1" operator="lessThanOrEqual">
      <formula>$P$35</formula>
    </cfRule>
  </conditionalFormatting>
  <conditionalFormatting sqref="AM36">
    <cfRule type="cellIs" dxfId="2301" priority="3050" stopIfTrue="1" operator="greaterThan">
      <formula>$P$36</formula>
    </cfRule>
    <cfRule type="cellIs" dxfId="2300" priority="3051" stopIfTrue="1" operator="lessThanOrEqual">
      <formula>$P$36</formula>
    </cfRule>
  </conditionalFormatting>
  <conditionalFormatting sqref="AM37">
    <cfRule type="cellIs" dxfId="2299" priority="3048" stopIfTrue="1" operator="greaterThanOrEqual">
      <formula>$P$37</formula>
    </cfRule>
    <cfRule type="cellIs" dxfId="2298" priority="3049" stopIfTrue="1" operator="lessThan">
      <formula>$P$37</formula>
    </cfRule>
  </conditionalFormatting>
  <conditionalFormatting sqref="AM40">
    <cfRule type="cellIs" dxfId="2297" priority="3046" stopIfTrue="1" operator="between">
      <formula>-$P$38</formula>
      <formula>$P$38</formula>
    </cfRule>
    <cfRule type="cellIs" dxfId="2296" priority="3047" stopIfTrue="1" operator="notBetween">
      <formula>-$P$38</formula>
      <formula>$P$38</formula>
    </cfRule>
  </conditionalFormatting>
  <conditionalFormatting sqref="AM41">
    <cfRule type="cellIs" dxfId="2295" priority="3044" stopIfTrue="1" operator="greaterThan">
      <formula>$P$40</formula>
    </cfRule>
    <cfRule type="cellIs" dxfId="2294" priority="3045" stopIfTrue="1" operator="lessThanOrEqual">
      <formula>$P$40</formula>
    </cfRule>
  </conditionalFormatting>
  <conditionalFormatting sqref="AM44 AD42:AD43">
    <cfRule type="cellIs" dxfId="2293" priority="3040" stopIfTrue="1" operator="greaterThan">
      <formula>#REF!</formula>
    </cfRule>
    <cfRule type="cellIs" dxfId="2292" priority="3041" stopIfTrue="1" operator="lessThanOrEqual">
      <formula>#REF!</formula>
    </cfRule>
  </conditionalFormatting>
  <conditionalFormatting sqref="AM46">
    <cfRule type="cellIs" dxfId="2291" priority="3038" stopIfTrue="1" operator="greaterThanOrEqual">
      <formula>$P$45</formula>
    </cfRule>
    <cfRule type="cellIs" dxfId="2290" priority="3039" stopIfTrue="1" operator="lessThan">
      <formula>$P$45</formula>
    </cfRule>
  </conditionalFormatting>
  <conditionalFormatting sqref="AM47">
    <cfRule type="cellIs" dxfId="2289" priority="3036" stopIfTrue="1" operator="greaterThan">
      <formula>$P$46</formula>
    </cfRule>
    <cfRule type="cellIs" dxfId="2288" priority="3037" operator="lessThanOrEqual">
      <formula>$P$46</formula>
    </cfRule>
  </conditionalFormatting>
  <conditionalFormatting sqref="AM48">
    <cfRule type="cellIs" dxfId="2287" priority="3034" stopIfTrue="1" operator="greaterThanOrEqual">
      <formula>$P$47</formula>
    </cfRule>
    <cfRule type="cellIs" dxfId="2286" priority="3035" stopIfTrue="1" operator="lessThan">
      <formula>$P$47</formula>
    </cfRule>
  </conditionalFormatting>
  <conditionalFormatting sqref="AN6">
    <cfRule type="cellIs" dxfId="2285" priority="3028" stopIfTrue="1" operator="lessThanOrEqual">
      <formula>$R$6</formula>
    </cfRule>
    <cfRule type="cellIs" dxfId="2284" priority="3029" stopIfTrue="1" operator="greaterThan">
      <formula>$R$6</formula>
    </cfRule>
  </conditionalFormatting>
  <conditionalFormatting sqref="AN7">
    <cfRule type="cellIs" dxfId="2283" priority="3026" stopIfTrue="1" operator="lessThanOrEqual">
      <formula>$R$7</formula>
    </cfRule>
    <cfRule type="cellIs" dxfId="2282" priority="3027" stopIfTrue="1" operator="greaterThan">
      <formula>$R$7</formula>
    </cfRule>
  </conditionalFormatting>
  <conditionalFormatting sqref="AN8">
    <cfRule type="cellIs" dxfId="2281" priority="3024" stopIfTrue="1" operator="lessThanOrEqual">
      <formula>$R$8</formula>
    </cfRule>
    <cfRule type="cellIs" dxfId="2280" priority="3025" stopIfTrue="1" operator="greaterThan">
      <formula>$R$8</formula>
    </cfRule>
  </conditionalFormatting>
  <conditionalFormatting sqref="AN9">
    <cfRule type="cellIs" dxfId="2279" priority="3022" stopIfTrue="1" operator="lessThanOrEqual">
      <formula>$R$9</formula>
    </cfRule>
    <cfRule type="cellIs" dxfId="2278" priority="3023" stopIfTrue="1" operator="greaterThan">
      <formula>$R$9</formula>
    </cfRule>
  </conditionalFormatting>
  <conditionalFormatting sqref="AN10">
    <cfRule type="cellIs" dxfId="2277" priority="3020" stopIfTrue="1" operator="greaterThanOrEqual">
      <formula>$R$10</formula>
    </cfRule>
    <cfRule type="cellIs" dxfId="2276" priority="3021" stopIfTrue="1" operator="lessThan">
      <formula>$R$10</formula>
    </cfRule>
  </conditionalFormatting>
  <conditionalFormatting sqref="AN11">
    <cfRule type="cellIs" dxfId="2275" priority="3018" stopIfTrue="1" operator="lessThanOrEqual">
      <formula>$R$11</formula>
    </cfRule>
    <cfRule type="cellIs" dxfId="2274" priority="3019" stopIfTrue="1" operator="greaterThan">
      <formula>$R$11</formula>
    </cfRule>
  </conditionalFormatting>
  <conditionalFormatting sqref="AN12">
    <cfRule type="cellIs" dxfId="2273" priority="3016" stopIfTrue="1" operator="lessThanOrEqual">
      <formula>$R$12</formula>
    </cfRule>
    <cfRule type="cellIs" dxfId="2272" priority="3017" stopIfTrue="1" operator="greaterThan">
      <formula>$R$12</formula>
    </cfRule>
  </conditionalFormatting>
  <conditionalFormatting sqref="AN14:AN15">
    <cfRule type="cellIs" dxfId="2271" priority="3014" stopIfTrue="1" operator="lessThanOrEqual">
      <formula>$R$14</formula>
    </cfRule>
    <cfRule type="cellIs" dxfId="2270" priority="3015" stopIfTrue="1" operator="greaterThan">
      <formula>$R$14</formula>
    </cfRule>
  </conditionalFormatting>
  <conditionalFormatting sqref="AN16">
    <cfRule type="cellIs" dxfId="2269" priority="3012" stopIfTrue="1" operator="lessThanOrEqual">
      <formula>$R$16</formula>
    </cfRule>
    <cfRule type="cellIs" dxfId="2268" priority="3013" stopIfTrue="1" operator="greaterThan">
      <formula>$R$16</formula>
    </cfRule>
  </conditionalFormatting>
  <conditionalFormatting sqref="AN17">
    <cfRule type="cellIs" dxfId="2267" priority="3010" stopIfTrue="1" operator="lessThanOrEqual">
      <formula>$R$17</formula>
    </cfRule>
    <cfRule type="cellIs" dxfId="2266" priority="3011" stopIfTrue="1" operator="greaterThan">
      <formula>$R$17</formula>
    </cfRule>
  </conditionalFormatting>
  <conditionalFormatting sqref="AN18">
    <cfRule type="cellIs" dxfId="2265" priority="3008" stopIfTrue="1" operator="greaterThanOrEqual">
      <formula>$R$18</formula>
    </cfRule>
    <cfRule type="cellIs" dxfId="2264" priority="3009" stopIfTrue="1" operator="lessThan">
      <formula>$R$18</formula>
    </cfRule>
  </conditionalFormatting>
  <conditionalFormatting sqref="AN21">
    <cfRule type="cellIs" dxfId="2263" priority="3004" stopIfTrue="1" operator="lessThan">
      <formula>$R$21</formula>
    </cfRule>
    <cfRule type="cellIs" dxfId="2262" priority="3005" stopIfTrue="1" operator="greaterThanOrEqual">
      <formula>$R$21</formula>
    </cfRule>
  </conditionalFormatting>
  <conditionalFormatting sqref="AN22">
    <cfRule type="cellIs" dxfId="2261" priority="3002" stopIfTrue="1" operator="lessThanOrEqual">
      <formula>$R$22</formula>
    </cfRule>
    <cfRule type="cellIs" dxfId="2260" priority="3003" stopIfTrue="1" operator="greaterThan">
      <formula>$R$22</formula>
    </cfRule>
  </conditionalFormatting>
  <conditionalFormatting sqref="AN23">
    <cfRule type="cellIs" dxfId="2259" priority="3000" stopIfTrue="1" operator="lessThan">
      <formula>$R$23</formula>
    </cfRule>
    <cfRule type="cellIs" dxfId="2258" priority="3001" stopIfTrue="1" operator="greaterThanOrEqual">
      <formula>$R$23</formula>
    </cfRule>
  </conditionalFormatting>
  <conditionalFormatting sqref="AN24">
    <cfRule type="cellIs" dxfId="2257" priority="2998" stopIfTrue="1" operator="lessThanOrEqual">
      <formula>$R$24</formula>
    </cfRule>
    <cfRule type="cellIs" dxfId="2256" priority="2999" stopIfTrue="1" operator="greaterThan">
      <formula>$R$24</formula>
    </cfRule>
  </conditionalFormatting>
  <conditionalFormatting sqref="AN25">
    <cfRule type="cellIs" dxfId="2255" priority="2996" stopIfTrue="1" operator="lessThan">
      <formula>$R$25</formula>
    </cfRule>
    <cfRule type="cellIs" dxfId="2254" priority="2997" stopIfTrue="1" operator="greaterThanOrEqual">
      <formula>$R$25</formula>
    </cfRule>
  </conditionalFormatting>
  <conditionalFormatting sqref="AN32">
    <cfRule type="cellIs" dxfId="2253" priority="2994" stopIfTrue="1" operator="greaterThanOrEqual">
      <formula>$R$32</formula>
    </cfRule>
    <cfRule type="cellIs" dxfId="2252" priority="2995" stopIfTrue="1" operator="lessThan">
      <formula>$R$32</formula>
    </cfRule>
  </conditionalFormatting>
  <conditionalFormatting sqref="AN33">
    <cfRule type="cellIs" dxfId="2251" priority="2992" stopIfTrue="1" operator="greaterThanOrEqual">
      <formula>$R$33</formula>
    </cfRule>
    <cfRule type="cellIs" dxfId="2250" priority="2993" stopIfTrue="1" operator="lessThan">
      <formula>$R$33</formula>
    </cfRule>
  </conditionalFormatting>
  <conditionalFormatting sqref="AN35">
    <cfRule type="cellIs" dxfId="2249" priority="2990" stopIfTrue="1" operator="greaterThan">
      <formula>$R$35</formula>
    </cfRule>
    <cfRule type="cellIs" dxfId="2248" priority="2991" stopIfTrue="1" operator="lessThanOrEqual">
      <formula>$R$35</formula>
    </cfRule>
  </conditionalFormatting>
  <conditionalFormatting sqref="AN36">
    <cfRule type="cellIs" dxfId="2247" priority="2988" stopIfTrue="1" operator="greaterThan">
      <formula>$R$36</formula>
    </cfRule>
    <cfRule type="cellIs" dxfId="2246" priority="2989" stopIfTrue="1" operator="lessThanOrEqual">
      <formula>$R$36</formula>
    </cfRule>
  </conditionalFormatting>
  <conditionalFormatting sqref="AN37">
    <cfRule type="cellIs" dxfId="2245" priority="2986" stopIfTrue="1" operator="greaterThanOrEqual">
      <formula>$R$37</formula>
    </cfRule>
    <cfRule type="cellIs" dxfId="2244" priority="2987" stopIfTrue="1" operator="lessThan">
      <formula>$R$37</formula>
    </cfRule>
  </conditionalFormatting>
  <conditionalFormatting sqref="AN40">
    <cfRule type="cellIs" dxfId="2243" priority="2984" stopIfTrue="1" operator="between">
      <formula>-$R$38</formula>
      <formula>$R$38</formula>
    </cfRule>
    <cfRule type="cellIs" dxfId="2242" priority="2985" stopIfTrue="1" operator="notBetween">
      <formula>-$R$38</formula>
      <formula>$R$38</formula>
    </cfRule>
  </conditionalFormatting>
  <conditionalFormatting sqref="AN41">
    <cfRule type="cellIs" dxfId="2241" priority="2982" stopIfTrue="1" operator="greaterThan">
      <formula>$R$40</formula>
    </cfRule>
    <cfRule type="cellIs" dxfId="2240" priority="2983" stopIfTrue="1" operator="lessThanOrEqual">
      <formula>$R$40</formula>
    </cfRule>
  </conditionalFormatting>
  <conditionalFormatting sqref="AN44 AE42:AE43">
    <cfRule type="cellIs" dxfId="2239" priority="2978" stopIfTrue="1" operator="greaterThan">
      <formula>#REF!</formula>
    </cfRule>
    <cfRule type="cellIs" dxfId="2238" priority="2979" stopIfTrue="1" operator="lessThanOrEqual">
      <formula>#REF!</formula>
    </cfRule>
  </conditionalFormatting>
  <conditionalFormatting sqref="AN46">
    <cfRule type="cellIs" dxfId="2237" priority="2976" stopIfTrue="1" operator="greaterThanOrEqual">
      <formula>$R$45</formula>
    </cfRule>
    <cfRule type="cellIs" dxfId="2236" priority="2977" stopIfTrue="1" operator="lessThan">
      <formula>$R$45</formula>
    </cfRule>
  </conditionalFormatting>
  <conditionalFormatting sqref="AN47">
    <cfRule type="cellIs" dxfId="2235" priority="2974" stopIfTrue="1" operator="greaterThan">
      <formula>$R$46</formula>
    </cfRule>
    <cfRule type="cellIs" dxfId="2234" priority="2975" operator="lessThanOrEqual">
      <formula>$R$46</formula>
    </cfRule>
  </conditionalFormatting>
  <conditionalFormatting sqref="AN48">
    <cfRule type="cellIs" dxfId="2233" priority="2972" stopIfTrue="1" operator="greaterThanOrEqual">
      <formula>$R$47</formula>
    </cfRule>
    <cfRule type="cellIs" dxfId="2232" priority="2973" stopIfTrue="1" operator="lessThan">
      <formula>$R$47</formula>
    </cfRule>
  </conditionalFormatting>
  <conditionalFormatting sqref="AO6">
    <cfRule type="cellIs" dxfId="2231" priority="2966" stopIfTrue="1" operator="lessThanOrEqual">
      <formula>$T$6</formula>
    </cfRule>
    <cfRule type="cellIs" dxfId="2230" priority="2967" stopIfTrue="1" operator="greaterThan">
      <formula>$T$6</formula>
    </cfRule>
  </conditionalFormatting>
  <conditionalFormatting sqref="AO7">
    <cfRule type="cellIs" dxfId="2229" priority="2964" stopIfTrue="1" operator="lessThanOrEqual">
      <formula>$T$7</formula>
    </cfRule>
    <cfRule type="cellIs" dxfId="2228" priority="2965" stopIfTrue="1" operator="greaterThan">
      <formula>$T$7</formula>
    </cfRule>
  </conditionalFormatting>
  <conditionalFormatting sqref="AO8">
    <cfRule type="cellIs" dxfId="2227" priority="2962" stopIfTrue="1" operator="lessThanOrEqual">
      <formula>$T$8</formula>
    </cfRule>
    <cfRule type="cellIs" dxfId="2226" priority="2963" stopIfTrue="1" operator="greaterThan">
      <formula>$T$8</formula>
    </cfRule>
  </conditionalFormatting>
  <conditionalFormatting sqref="AO9">
    <cfRule type="cellIs" dxfId="2225" priority="2960" stopIfTrue="1" operator="lessThanOrEqual">
      <formula>$T$9</formula>
    </cfRule>
    <cfRule type="cellIs" dxfId="2224" priority="2961" stopIfTrue="1" operator="greaterThan">
      <formula>$T$9</formula>
    </cfRule>
  </conditionalFormatting>
  <conditionalFormatting sqref="AO10">
    <cfRule type="cellIs" dxfId="2223" priority="2958" stopIfTrue="1" operator="greaterThanOrEqual">
      <formula>$T$10</formula>
    </cfRule>
    <cfRule type="cellIs" dxfId="2222" priority="2959" stopIfTrue="1" operator="lessThan">
      <formula>$T$10</formula>
    </cfRule>
  </conditionalFormatting>
  <conditionalFormatting sqref="AO11">
    <cfRule type="cellIs" dxfId="2221" priority="2956" stopIfTrue="1" operator="lessThanOrEqual">
      <formula>$T$11</formula>
    </cfRule>
    <cfRule type="cellIs" dxfId="2220" priority="2957" stopIfTrue="1" operator="greaterThan">
      <formula>$T$11</formula>
    </cfRule>
  </conditionalFormatting>
  <conditionalFormatting sqref="AO12">
    <cfRule type="cellIs" dxfId="2219" priority="2954" stopIfTrue="1" operator="lessThanOrEqual">
      <formula>$T$12</formula>
    </cfRule>
    <cfRule type="cellIs" dxfId="2218" priority="2955" stopIfTrue="1" operator="greaterThan">
      <formula>$T$12</formula>
    </cfRule>
  </conditionalFormatting>
  <conditionalFormatting sqref="AO14:AO15">
    <cfRule type="cellIs" dxfId="2217" priority="2952" stopIfTrue="1" operator="lessThanOrEqual">
      <formula>$T$14</formula>
    </cfRule>
    <cfRule type="cellIs" dxfId="2216" priority="2953" stopIfTrue="1" operator="greaterThan">
      <formula>$T$14</formula>
    </cfRule>
  </conditionalFormatting>
  <conditionalFormatting sqref="AO16">
    <cfRule type="cellIs" dxfId="2215" priority="2950" stopIfTrue="1" operator="lessThanOrEqual">
      <formula>$T$16</formula>
    </cfRule>
    <cfRule type="cellIs" dxfId="2214" priority="2951" stopIfTrue="1" operator="greaterThan">
      <formula>$T$16</formula>
    </cfRule>
  </conditionalFormatting>
  <conditionalFormatting sqref="AO17">
    <cfRule type="cellIs" dxfId="2213" priority="2948" stopIfTrue="1" operator="lessThanOrEqual">
      <formula>$T$17</formula>
    </cfRule>
    <cfRule type="cellIs" dxfId="2212" priority="2949" stopIfTrue="1" operator="greaterThan">
      <formula>$T$17</formula>
    </cfRule>
  </conditionalFormatting>
  <conditionalFormatting sqref="AO18">
    <cfRule type="cellIs" dxfId="2211" priority="2946" stopIfTrue="1" operator="greaterThanOrEqual">
      <formula>$T$18</formula>
    </cfRule>
    <cfRule type="cellIs" dxfId="2210" priority="2947" stopIfTrue="1" operator="lessThan">
      <formula>$T$18</formula>
    </cfRule>
  </conditionalFormatting>
  <conditionalFormatting sqref="AO21">
    <cfRule type="cellIs" dxfId="2209" priority="2942" stopIfTrue="1" operator="lessThan">
      <formula>$T$21</formula>
    </cfRule>
    <cfRule type="cellIs" dxfId="2208" priority="2943" stopIfTrue="1" operator="greaterThanOrEqual">
      <formula>$T$21</formula>
    </cfRule>
  </conditionalFormatting>
  <conditionalFormatting sqref="AO22">
    <cfRule type="cellIs" dxfId="2207" priority="2940" stopIfTrue="1" operator="lessThanOrEqual">
      <formula>$T$22</formula>
    </cfRule>
    <cfRule type="cellIs" dxfId="2206" priority="2941" stopIfTrue="1" operator="greaterThan">
      <formula>$T$22</formula>
    </cfRule>
  </conditionalFormatting>
  <conditionalFormatting sqref="AO23">
    <cfRule type="cellIs" dxfId="2205" priority="2938" stopIfTrue="1" operator="lessThan">
      <formula>$T$23</formula>
    </cfRule>
    <cfRule type="cellIs" dxfId="2204" priority="2939" stopIfTrue="1" operator="greaterThanOrEqual">
      <formula>$T$23</formula>
    </cfRule>
  </conditionalFormatting>
  <conditionalFormatting sqref="AO24">
    <cfRule type="cellIs" dxfId="2203" priority="2936" stopIfTrue="1" operator="lessThanOrEqual">
      <formula>$T$24</formula>
    </cfRule>
    <cfRule type="cellIs" dxfId="2202" priority="2937" stopIfTrue="1" operator="greaterThan">
      <formula>$T$24</formula>
    </cfRule>
  </conditionalFormatting>
  <conditionalFormatting sqref="AO25">
    <cfRule type="cellIs" dxfId="2201" priority="2934" stopIfTrue="1" operator="lessThan">
      <formula>$T$25</formula>
    </cfRule>
    <cfRule type="cellIs" dxfId="2200" priority="2935" stopIfTrue="1" operator="greaterThanOrEqual">
      <formula>$T$25</formula>
    </cfRule>
  </conditionalFormatting>
  <conditionalFormatting sqref="AO32">
    <cfRule type="cellIs" dxfId="2199" priority="2932" stopIfTrue="1" operator="greaterThanOrEqual">
      <formula>$T$32</formula>
    </cfRule>
    <cfRule type="cellIs" dxfId="2198" priority="2933" stopIfTrue="1" operator="lessThan">
      <formula>$T$32</formula>
    </cfRule>
  </conditionalFormatting>
  <conditionalFormatting sqref="AO33">
    <cfRule type="cellIs" dxfId="2197" priority="2930" stopIfTrue="1" operator="greaterThanOrEqual">
      <formula>$T$33</formula>
    </cfRule>
    <cfRule type="cellIs" dxfId="2196" priority="2931" stopIfTrue="1" operator="lessThan">
      <formula>$T$33</formula>
    </cfRule>
  </conditionalFormatting>
  <conditionalFormatting sqref="AO35">
    <cfRule type="cellIs" dxfId="2195" priority="2928" stopIfTrue="1" operator="greaterThan">
      <formula>$T$35</formula>
    </cfRule>
    <cfRule type="cellIs" dxfId="2194" priority="2929" stopIfTrue="1" operator="lessThanOrEqual">
      <formula>$T$35</formula>
    </cfRule>
  </conditionalFormatting>
  <conditionalFormatting sqref="AO36">
    <cfRule type="cellIs" dxfId="2193" priority="2926" stopIfTrue="1" operator="greaterThan">
      <formula>$T$36</formula>
    </cfRule>
    <cfRule type="cellIs" dxfId="2192" priority="2927" stopIfTrue="1" operator="lessThanOrEqual">
      <formula>$T$36</formula>
    </cfRule>
  </conditionalFormatting>
  <conditionalFormatting sqref="AO37">
    <cfRule type="cellIs" dxfId="2191" priority="2924" stopIfTrue="1" operator="greaterThanOrEqual">
      <formula>$T$37</formula>
    </cfRule>
    <cfRule type="cellIs" dxfId="2190" priority="2925" stopIfTrue="1" operator="lessThan">
      <formula>$T$37</formula>
    </cfRule>
  </conditionalFormatting>
  <conditionalFormatting sqref="AO40">
    <cfRule type="cellIs" dxfId="2189" priority="2922" stopIfTrue="1" operator="between">
      <formula>-$T$38</formula>
      <formula>$T$38</formula>
    </cfRule>
    <cfRule type="cellIs" dxfId="2188" priority="2923" stopIfTrue="1" operator="notBetween">
      <formula>-$T$38</formula>
      <formula>$T$38</formula>
    </cfRule>
  </conditionalFormatting>
  <conditionalFormatting sqref="AO41">
    <cfRule type="cellIs" dxfId="2187" priority="2920" stopIfTrue="1" operator="greaterThan">
      <formula>$T$40</formula>
    </cfRule>
    <cfRule type="cellIs" dxfId="2186" priority="2921" stopIfTrue="1" operator="lessThanOrEqual">
      <formula>$T$40</formula>
    </cfRule>
  </conditionalFormatting>
  <conditionalFormatting sqref="AO44 AF42:AF43">
    <cfRule type="cellIs" dxfId="2185" priority="2916" stopIfTrue="1" operator="greaterThan">
      <formula>#REF!</formula>
    </cfRule>
    <cfRule type="cellIs" dxfId="2184" priority="2917" stopIfTrue="1" operator="lessThanOrEqual">
      <formula>#REF!</formula>
    </cfRule>
  </conditionalFormatting>
  <conditionalFormatting sqref="AO46">
    <cfRule type="cellIs" dxfId="2183" priority="2914" stopIfTrue="1" operator="greaterThanOrEqual">
      <formula>$T$45</formula>
    </cfRule>
    <cfRule type="cellIs" dxfId="2182" priority="2915" stopIfTrue="1" operator="lessThan">
      <formula>$T$45</formula>
    </cfRule>
  </conditionalFormatting>
  <conditionalFormatting sqref="AO47">
    <cfRule type="cellIs" dxfId="2181" priority="2912" stopIfTrue="1" operator="greaterThan">
      <formula>$T$46</formula>
    </cfRule>
    <cfRule type="cellIs" dxfId="2180" priority="2913" operator="lessThanOrEqual">
      <formula>$T$46</formula>
    </cfRule>
  </conditionalFormatting>
  <conditionalFormatting sqref="AO48">
    <cfRule type="cellIs" dxfId="2179" priority="2910" stopIfTrue="1" operator="greaterThanOrEqual">
      <formula>$T$47</formula>
    </cfRule>
    <cfRule type="cellIs" dxfId="2178" priority="2911" stopIfTrue="1" operator="lessThan">
      <formula>$T$47</formula>
    </cfRule>
  </conditionalFormatting>
  <conditionalFormatting sqref="AP6">
    <cfRule type="cellIs" dxfId="2177" priority="2904" stopIfTrue="1" operator="lessThanOrEqual">
      <formula>$V$6</formula>
    </cfRule>
    <cfRule type="cellIs" dxfId="2176" priority="2905" stopIfTrue="1" operator="greaterThan">
      <formula>$V$6</formula>
    </cfRule>
  </conditionalFormatting>
  <conditionalFormatting sqref="AP7">
    <cfRule type="cellIs" dxfId="2175" priority="2902" stopIfTrue="1" operator="lessThanOrEqual">
      <formula>$V$7</formula>
    </cfRule>
    <cfRule type="cellIs" dxfId="2174" priority="2903" stopIfTrue="1" operator="greaterThan">
      <formula>$V$7</formula>
    </cfRule>
  </conditionalFormatting>
  <conditionalFormatting sqref="AP8">
    <cfRule type="cellIs" dxfId="2173" priority="2900" stopIfTrue="1" operator="lessThanOrEqual">
      <formula>$V$8</formula>
    </cfRule>
    <cfRule type="cellIs" dxfId="2172" priority="2901" stopIfTrue="1" operator="greaterThan">
      <formula>$V$8</formula>
    </cfRule>
  </conditionalFormatting>
  <conditionalFormatting sqref="AP9">
    <cfRule type="cellIs" dxfId="2171" priority="2898" stopIfTrue="1" operator="lessThanOrEqual">
      <formula>$V$9</formula>
    </cfRule>
    <cfRule type="cellIs" dxfId="2170" priority="2899" stopIfTrue="1" operator="greaterThan">
      <formula>$V$9</formula>
    </cfRule>
  </conditionalFormatting>
  <conditionalFormatting sqref="AP10">
    <cfRule type="cellIs" dxfId="2169" priority="2896" stopIfTrue="1" operator="greaterThanOrEqual">
      <formula>$V$10</formula>
    </cfRule>
    <cfRule type="cellIs" dxfId="2168" priority="2897" stopIfTrue="1" operator="lessThan">
      <formula>$V$10</formula>
    </cfRule>
  </conditionalFormatting>
  <conditionalFormatting sqref="AP11">
    <cfRule type="cellIs" dxfId="2167" priority="2894" stopIfTrue="1" operator="lessThanOrEqual">
      <formula>$V$11</formula>
    </cfRule>
    <cfRule type="cellIs" dxfId="2166" priority="2895" stopIfTrue="1" operator="greaterThan">
      <formula>$V$11</formula>
    </cfRule>
  </conditionalFormatting>
  <conditionalFormatting sqref="AP12">
    <cfRule type="cellIs" dxfId="2165" priority="2892" stopIfTrue="1" operator="lessThanOrEqual">
      <formula>$V$12</formula>
    </cfRule>
    <cfRule type="cellIs" dxfId="2164" priority="2893" stopIfTrue="1" operator="greaterThan">
      <formula>$V$12</formula>
    </cfRule>
  </conditionalFormatting>
  <conditionalFormatting sqref="AP14:AP15">
    <cfRule type="cellIs" dxfId="2163" priority="2890" stopIfTrue="1" operator="lessThanOrEqual">
      <formula>$V$14</formula>
    </cfRule>
    <cfRule type="cellIs" dxfId="2162" priority="2891" stopIfTrue="1" operator="greaterThan">
      <formula>$V$14</formula>
    </cfRule>
  </conditionalFormatting>
  <conditionalFormatting sqref="AP16">
    <cfRule type="cellIs" dxfId="2161" priority="2888" stopIfTrue="1" operator="lessThanOrEqual">
      <formula>$V$16</formula>
    </cfRule>
    <cfRule type="cellIs" dxfId="2160" priority="2889" stopIfTrue="1" operator="greaterThan">
      <formula>$V$16</formula>
    </cfRule>
  </conditionalFormatting>
  <conditionalFormatting sqref="AP17">
    <cfRule type="cellIs" dxfId="2159" priority="2886" stopIfTrue="1" operator="lessThanOrEqual">
      <formula>$V$17</formula>
    </cfRule>
    <cfRule type="cellIs" dxfId="2158" priority="2887" stopIfTrue="1" operator="greaterThan">
      <formula>$V$17</formula>
    </cfRule>
  </conditionalFormatting>
  <conditionalFormatting sqref="AP18">
    <cfRule type="cellIs" dxfId="2157" priority="2884" stopIfTrue="1" operator="greaterThanOrEqual">
      <formula>$V$18</formula>
    </cfRule>
    <cfRule type="cellIs" dxfId="2156" priority="2885" stopIfTrue="1" operator="lessThan">
      <formula>$V$18</formula>
    </cfRule>
  </conditionalFormatting>
  <conditionalFormatting sqref="AP21">
    <cfRule type="cellIs" dxfId="2155" priority="2880" stopIfTrue="1" operator="lessThan">
      <formula>$V$21</formula>
    </cfRule>
    <cfRule type="cellIs" dxfId="2154" priority="2881" stopIfTrue="1" operator="greaterThanOrEqual">
      <formula>$V$21</formula>
    </cfRule>
  </conditionalFormatting>
  <conditionalFormatting sqref="AP22">
    <cfRule type="cellIs" dxfId="2153" priority="2878" stopIfTrue="1" operator="lessThanOrEqual">
      <formula>$V$22</formula>
    </cfRule>
    <cfRule type="cellIs" dxfId="2152" priority="2879" stopIfTrue="1" operator="greaterThan">
      <formula>$V$22</formula>
    </cfRule>
  </conditionalFormatting>
  <conditionalFormatting sqref="AP23">
    <cfRule type="cellIs" dxfId="2151" priority="2876" stopIfTrue="1" operator="lessThan">
      <formula>$V$23</formula>
    </cfRule>
    <cfRule type="cellIs" dxfId="2150" priority="2877" stopIfTrue="1" operator="greaterThanOrEqual">
      <formula>$V$23</formula>
    </cfRule>
  </conditionalFormatting>
  <conditionalFormatting sqref="AP24">
    <cfRule type="cellIs" dxfId="2149" priority="2874" stopIfTrue="1" operator="lessThanOrEqual">
      <formula>$V$24</formula>
    </cfRule>
    <cfRule type="cellIs" dxfId="2148" priority="2875" stopIfTrue="1" operator="greaterThan">
      <formula>$V$24</formula>
    </cfRule>
  </conditionalFormatting>
  <conditionalFormatting sqref="AP25">
    <cfRule type="cellIs" dxfId="2147" priority="2872" stopIfTrue="1" operator="lessThan">
      <formula>$V$25</formula>
    </cfRule>
    <cfRule type="cellIs" dxfId="2146" priority="2873" stopIfTrue="1" operator="greaterThanOrEqual">
      <formula>$V$25</formula>
    </cfRule>
  </conditionalFormatting>
  <conditionalFormatting sqref="AP32">
    <cfRule type="cellIs" dxfId="2145" priority="2870" stopIfTrue="1" operator="greaterThanOrEqual">
      <formula>$V$32</formula>
    </cfRule>
    <cfRule type="cellIs" dxfId="2144" priority="2871" stopIfTrue="1" operator="lessThan">
      <formula>$V$32</formula>
    </cfRule>
  </conditionalFormatting>
  <conditionalFormatting sqref="AP33">
    <cfRule type="cellIs" dxfId="2143" priority="2868" stopIfTrue="1" operator="greaterThanOrEqual">
      <formula>$V$33</formula>
    </cfRule>
    <cfRule type="cellIs" dxfId="2142" priority="2869" stopIfTrue="1" operator="lessThan">
      <formula>$V$33</formula>
    </cfRule>
  </conditionalFormatting>
  <conditionalFormatting sqref="AP35">
    <cfRule type="cellIs" dxfId="2141" priority="2866" stopIfTrue="1" operator="greaterThan">
      <formula>$V$35</formula>
    </cfRule>
    <cfRule type="cellIs" dxfId="2140" priority="2867" stopIfTrue="1" operator="lessThanOrEqual">
      <formula>$V$35</formula>
    </cfRule>
  </conditionalFormatting>
  <conditionalFormatting sqref="AP36">
    <cfRule type="cellIs" dxfId="2139" priority="2864" stopIfTrue="1" operator="greaterThan">
      <formula>$V$36</formula>
    </cfRule>
    <cfRule type="cellIs" dxfId="2138" priority="2865" stopIfTrue="1" operator="lessThanOrEqual">
      <formula>$V$36</formula>
    </cfRule>
  </conditionalFormatting>
  <conditionalFormatting sqref="AP37">
    <cfRule type="cellIs" dxfId="2137" priority="2862" stopIfTrue="1" operator="greaterThanOrEqual">
      <formula>$V$37</formula>
    </cfRule>
    <cfRule type="cellIs" dxfId="2136" priority="2863" stopIfTrue="1" operator="lessThan">
      <formula>$V$37</formula>
    </cfRule>
  </conditionalFormatting>
  <conditionalFormatting sqref="AP40">
    <cfRule type="cellIs" dxfId="2135" priority="2860" stopIfTrue="1" operator="between">
      <formula>-$V$38</formula>
      <formula>$V$38</formula>
    </cfRule>
    <cfRule type="cellIs" dxfId="2134" priority="2861" stopIfTrue="1" operator="notBetween">
      <formula>-$V$38</formula>
      <formula>$V$38</formula>
    </cfRule>
  </conditionalFormatting>
  <conditionalFormatting sqref="AP41">
    <cfRule type="cellIs" dxfId="2133" priority="2858" stopIfTrue="1" operator="greaterThan">
      <formula>$V$40</formula>
    </cfRule>
    <cfRule type="cellIs" dxfId="2132" priority="2859" stopIfTrue="1" operator="lessThanOrEqual">
      <formula>$V$40</formula>
    </cfRule>
  </conditionalFormatting>
  <conditionalFormatting sqref="AP44 AG42:AG43">
    <cfRule type="cellIs" dxfId="2131" priority="2854" stopIfTrue="1" operator="greaterThan">
      <formula>#REF!</formula>
    </cfRule>
    <cfRule type="cellIs" dxfId="2130" priority="2855" stopIfTrue="1" operator="lessThanOrEqual">
      <formula>#REF!</formula>
    </cfRule>
  </conditionalFormatting>
  <conditionalFormatting sqref="AP46">
    <cfRule type="cellIs" dxfId="2129" priority="2852" stopIfTrue="1" operator="greaterThanOrEqual">
      <formula>$V$45</formula>
    </cfRule>
    <cfRule type="cellIs" dxfId="2128" priority="2853" stopIfTrue="1" operator="lessThan">
      <formula>$V$45</formula>
    </cfRule>
  </conditionalFormatting>
  <conditionalFormatting sqref="AP47">
    <cfRule type="cellIs" dxfId="2127" priority="2850" stopIfTrue="1" operator="greaterThan">
      <formula>$V$46</formula>
    </cfRule>
    <cfRule type="cellIs" dxfId="2126" priority="2851" operator="lessThanOrEqual">
      <formula>$V$46</formula>
    </cfRule>
  </conditionalFormatting>
  <conditionalFormatting sqref="AP48">
    <cfRule type="cellIs" dxfId="2125" priority="2848" stopIfTrue="1" operator="greaterThanOrEqual">
      <formula>$V$47</formula>
    </cfRule>
    <cfRule type="cellIs" dxfId="2124" priority="2849" stopIfTrue="1" operator="lessThan">
      <formula>$V$47</formula>
    </cfRule>
  </conditionalFormatting>
  <conditionalFormatting sqref="AQ6">
    <cfRule type="cellIs" dxfId="2123" priority="2844" stopIfTrue="1" operator="lessThanOrEqual">
      <formula>$X$6</formula>
    </cfRule>
    <cfRule type="cellIs" dxfId="2122" priority="2845" stopIfTrue="1" operator="greaterThan">
      <formula>$X$6</formula>
    </cfRule>
  </conditionalFormatting>
  <conditionalFormatting sqref="AQ7">
    <cfRule type="cellIs" dxfId="2121" priority="2842" operator="greaterThan">
      <formula>$X$7</formula>
    </cfRule>
    <cfRule type="cellIs" dxfId="2120" priority="2843" operator="lessThanOrEqual">
      <formula>$X$7</formula>
    </cfRule>
  </conditionalFormatting>
  <conditionalFormatting sqref="AQ8">
    <cfRule type="cellIs" dxfId="2119" priority="2840" operator="greaterThan">
      <formula>$X$8</formula>
    </cfRule>
    <cfRule type="cellIs" dxfId="2118" priority="2841" operator="lessThanOrEqual">
      <formula>$X$8</formula>
    </cfRule>
  </conditionalFormatting>
  <conditionalFormatting sqref="AQ9">
    <cfRule type="cellIs" dxfId="2117" priority="2838" operator="greaterThan">
      <formula>$X$9</formula>
    </cfRule>
    <cfRule type="cellIs" dxfId="2116" priority="2839" operator="lessThanOrEqual">
      <formula>$X$9</formula>
    </cfRule>
  </conditionalFormatting>
  <conditionalFormatting sqref="AQ10">
    <cfRule type="cellIs" dxfId="2115" priority="2836" operator="lessThan">
      <formula>$X$10</formula>
    </cfRule>
    <cfRule type="cellIs" dxfId="2114" priority="2837" operator="greaterThanOrEqual">
      <formula>$X$10</formula>
    </cfRule>
  </conditionalFormatting>
  <conditionalFormatting sqref="AQ11">
    <cfRule type="cellIs" dxfId="2113" priority="2834" operator="greaterThan">
      <formula>$X$11</formula>
    </cfRule>
    <cfRule type="cellIs" dxfId="2112" priority="2835" operator="lessThanOrEqual">
      <formula>$X$11</formula>
    </cfRule>
  </conditionalFormatting>
  <conditionalFormatting sqref="AQ12">
    <cfRule type="cellIs" dxfId="2111" priority="2832" operator="greaterThan">
      <formula>$X$12</formula>
    </cfRule>
    <cfRule type="cellIs" dxfId="2110" priority="2833" operator="lessThanOrEqual">
      <formula>$X$12</formula>
    </cfRule>
  </conditionalFormatting>
  <conditionalFormatting sqref="AQ14:AQ15">
    <cfRule type="cellIs" dxfId="2109" priority="2830" stopIfTrue="1" operator="lessThanOrEqual">
      <formula>$X$14</formula>
    </cfRule>
    <cfRule type="cellIs" dxfId="2108" priority="2831" stopIfTrue="1" operator="greaterThan">
      <formula>$X$14</formula>
    </cfRule>
  </conditionalFormatting>
  <conditionalFormatting sqref="AQ16">
    <cfRule type="cellIs" dxfId="2107" priority="2828" operator="greaterThan">
      <formula>$X$16</formula>
    </cfRule>
    <cfRule type="cellIs" dxfId="2106" priority="2829" operator="lessThanOrEqual">
      <formula>$X$16</formula>
    </cfRule>
  </conditionalFormatting>
  <conditionalFormatting sqref="AQ17">
    <cfRule type="cellIs" dxfId="2105" priority="2826" operator="greaterThan">
      <formula>$X$17</formula>
    </cfRule>
    <cfRule type="cellIs" dxfId="2104" priority="2827" operator="lessThanOrEqual">
      <formula>$X$17</formula>
    </cfRule>
  </conditionalFormatting>
  <conditionalFormatting sqref="AQ18">
    <cfRule type="cellIs" dxfId="2103" priority="2824" operator="lessThan">
      <formula>$X$18</formula>
    </cfRule>
    <cfRule type="cellIs" dxfId="2102" priority="2825" operator="greaterThanOrEqual">
      <formula>$X$18</formula>
    </cfRule>
  </conditionalFormatting>
  <conditionalFormatting sqref="AQ21">
    <cfRule type="cellIs" dxfId="2101" priority="2820" operator="lessThan">
      <formula>$X$21</formula>
    </cfRule>
    <cfRule type="cellIs" dxfId="2100" priority="2821" operator="greaterThanOrEqual">
      <formula>$X$21</formula>
    </cfRule>
  </conditionalFormatting>
  <conditionalFormatting sqref="AQ22">
    <cfRule type="cellIs" dxfId="2099" priority="2818" operator="greaterThan">
      <formula>$X$22</formula>
    </cfRule>
    <cfRule type="cellIs" dxfId="2098" priority="2819" operator="lessThanOrEqual">
      <formula>$X$22</formula>
    </cfRule>
  </conditionalFormatting>
  <conditionalFormatting sqref="AQ23">
    <cfRule type="cellIs" dxfId="2097" priority="2816" operator="lessThan">
      <formula>$X$23</formula>
    </cfRule>
    <cfRule type="cellIs" dxfId="2096" priority="2817" operator="greaterThanOrEqual">
      <formula>$X$23</formula>
    </cfRule>
  </conditionalFormatting>
  <conditionalFormatting sqref="AQ24">
    <cfRule type="cellIs" dxfId="2095" priority="2814" operator="greaterThan">
      <formula>$X$24</formula>
    </cfRule>
    <cfRule type="cellIs" dxfId="2094" priority="2815" operator="lessThanOrEqual">
      <formula>$X$24</formula>
    </cfRule>
  </conditionalFormatting>
  <conditionalFormatting sqref="AQ25">
    <cfRule type="cellIs" dxfId="2093" priority="2812" operator="lessThan">
      <formula>$X$25</formula>
    </cfRule>
    <cfRule type="cellIs" dxfId="2092" priority="2813" operator="greaterThanOrEqual">
      <formula>$X$25</formula>
    </cfRule>
  </conditionalFormatting>
  <conditionalFormatting sqref="AQ32">
    <cfRule type="cellIs" dxfId="2091" priority="2806" stopIfTrue="1" operator="greaterThanOrEqual">
      <formula>$X$32</formula>
    </cfRule>
    <cfRule type="cellIs" dxfId="2090" priority="2807" stopIfTrue="1" operator="lessThan">
      <formula>$X$32</formula>
    </cfRule>
  </conditionalFormatting>
  <conditionalFormatting sqref="AQ33">
    <cfRule type="cellIs" dxfId="2089" priority="2804" stopIfTrue="1" operator="greaterThanOrEqual">
      <formula>$X$33</formula>
    </cfRule>
    <cfRule type="cellIs" dxfId="2088" priority="2805" stopIfTrue="1" operator="lessThan">
      <formula>$X$33</formula>
    </cfRule>
  </conditionalFormatting>
  <conditionalFormatting sqref="AQ35">
    <cfRule type="cellIs" dxfId="2087" priority="2802" stopIfTrue="1" operator="greaterThan">
      <formula>$X$35</formula>
    </cfRule>
    <cfRule type="cellIs" dxfId="2086" priority="2803" stopIfTrue="1" operator="lessThanOrEqual">
      <formula>$X$35</formula>
    </cfRule>
  </conditionalFormatting>
  <conditionalFormatting sqref="AQ36">
    <cfRule type="cellIs" dxfId="2085" priority="2800" stopIfTrue="1" operator="greaterThan">
      <formula>$X$36</formula>
    </cfRule>
    <cfRule type="cellIs" dxfId="2084" priority="2801" stopIfTrue="1" operator="lessThanOrEqual">
      <formula>$X$36</formula>
    </cfRule>
  </conditionalFormatting>
  <conditionalFormatting sqref="AQ37">
    <cfRule type="cellIs" dxfId="2083" priority="2798" stopIfTrue="1" operator="greaterThanOrEqual">
      <formula>$X$37</formula>
    </cfRule>
    <cfRule type="cellIs" dxfId="2082" priority="2799" stopIfTrue="1" operator="lessThan">
      <formula>$X$37</formula>
    </cfRule>
  </conditionalFormatting>
  <conditionalFormatting sqref="AQ40">
    <cfRule type="cellIs" dxfId="2081" priority="2796" stopIfTrue="1" operator="between">
      <formula>-$X$38</formula>
      <formula>$X$38</formula>
    </cfRule>
    <cfRule type="cellIs" dxfId="2080" priority="2797" stopIfTrue="1" operator="notBetween">
      <formula>-$X$38</formula>
      <formula>$X$38</formula>
    </cfRule>
  </conditionalFormatting>
  <conditionalFormatting sqref="AQ41">
    <cfRule type="cellIs" dxfId="2079" priority="2794" stopIfTrue="1" operator="greaterThan">
      <formula>$X$40</formula>
    </cfRule>
    <cfRule type="cellIs" dxfId="2078" priority="2795" stopIfTrue="1" operator="lessThanOrEqual">
      <formula>$X$40</formula>
    </cfRule>
  </conditionalFormatting>
  <conditionalFormatting sqref="AQ44 AH42:AH43">
    <cfRule type="cellIs" dxfId="2077" priority="2790" stopIfTrue="1" operator="greaterThan">
      <formula>#REF!</formula>
    </cfRule>
    <cfRule type="cellIs" dxfId="2076" priority="2791" stopIfTrue="1" operator="lessThanOrEqual">
      <formula>#REF!</formula>
    </cfRule>
  </conditionalFormatting>
  <conditionalFormatting sqref="AQ46">
    <cfRule type="cellIs" dxfId="2075" priority="2788" stopIfTrue="1" operator="greaterThanOrEqual">
      <formula>$X$45</formula>
    </cfRule>
    <cfRule type="cellIs" dxfId="2074" priority="2789" stopIfTrue="1" operator="lessThan">
      <formula>$X$45</formula>
    </cfRule>
  </conditionalFormatting>
  <conditionalFormatting sqref="AQ47">
    <cfRule type="cellIs" dxfId="2073" priority="2786" stopIfTrue="1" operator="greaterThan">
      <formula>$X$46</formula>
    </cfRule>
    <cfRule type="cellIs" dxfId="2072" priority="2787" operator="lessThanOrEqual">
      <formula>$X$46</formula>
    </cfRule>
  </conditionalFormatting>
  <conditionalFormatting sqref="AQ48">
    <cfRule type="cellIs" dxfId="2071" priority="2784" stopIfTrue="1" operator="greaterThanOrEqual">
      <formula>$X$47</formula>
    </cfRule>
    <cfRule type="cellIs" dxfId="2070" priority="2785" stopIfTrue="1" operator="lessThan">
      <formula>$X$47</formula>
    </cfRule>
  </conditionalFormatting>
  <conditionalFormatting sqref="AR6">
    <cfRule type="cellIs" dxfId="2069" priority="2780" stopIfTrue="1" operator="lessThanOrEqual">
      <formula>$Z$6</formula>
    </cfRule>
    <cfRule type="cellIs" dxfId="2068" priority="2781" stopIfTrue="1" operator="greaterThan">
      <formula>$Z$6</formula>
    </cfRule>
  </conditionalFormatting>
  <conditionalFormatting sqref="AR7">
    <cfRule type="cellIs" dxfId="2067" priority="2778" stopIfTrue="1" operator="lessThanOrEqual">
      <formula>$Z$7</formula>
    </cfRule>
    <cfRule type="cellIs" dxfId="2066" priority="2779" stopIfTrue="1" operator="greaterThan">
      <formula>$Z$7</formula>
    </cfRule>
  </conditionalFormatting>
  <conditionalFormatting sqref="AR8">
    <cfRule type="cellIs" dxfId="2065" priority="2776" stopIfTrue="1" operator="lessThanOrEqual">
      <formula>$Z$8</formula>
    </cfRule>
    <cfRule type="cellIs" dxfId="2064" priority="2777" stopIfTrue="1" operator="greaterThan">
      <formula>$Z$8</formula>
    </cfRule>
  </conditionalFormatting>
  <conditionalFormatting sqref="AR9">
    <cfRule type="cellIs" dxfId="2063" priority="2774" stopIfTrue="1" operator="lessThanOrEqual">
      <formula>$Z$9</formula>
    </cfRule>
    <cfRule type="cellIs" dxfId="2062" priority="2775" stopIfTrue="1" operator="greaterThan">
      <formula>$Z$9</formula>
    </cfRule>
  </conditionalFormatting>
  <conditionalFormatting sqref="AR10">
    <cfRule type="cellIs" dxfId="2061" priority="2772" stopIfTrue="1" operator="greaterThanOrEqual">
      <formula>$Z$10</formula>
    </cfRule>
    <cfRule type="cellIs" dxfId="2060" priority="2773" stopIfTrue="1" operator="lessThan">
      <formula>$Z$10</formula>
    </cfRule>
  </conditionalFormatting>
  <conditionalFormatting sqref="AR11">
    <cfRule type="cellIs" dxfId="2059" priority="2770" stopIfTrue="1" operator="lessThanOrEqual">
      <formula>$Z$11</formula>
    </cfRule>
    <cfRule type="cellIs" dxfId="2058" priority="2771" stopIfTrue="1" operator="greaterThan">
      <formula>$Z$11</formula>
    </cfRule>
  </conditionalFormatting>
  <conditionalFormatting sqref="AR12">
    <cfRule type="cellIs" dxfId="2057" priority="2768" stopIfTrue="1" operator="lessThanOrEqual">
      <formula>$Z$12</formula>
    </cfRule>
    <cfRule type="cellIs" dxfId="2056" priority="2769" stopIfTrue="1" operator="greaterThan">
      <formula>$Z$12</formula>
    </cfRule>
  </conditionalFormatting>
  <conditionalFormatting sqref="AR14:AR15">
    <cfRule type="cellIs" dxfId="2055" priority="2766" stopIfTrue="1" operator="lessThanOrEqual">
      <formula>$Z$14</formula>
    </cfRule>
    <cfRule type="cellIs" dxfId="2054" priority="2767" stopIfTrue="1" operator="greaterThan">
      <formula>$Z$14</formula>
    </cfRule>
  </conditionalFormatting>
  <conditionalFormatting sqref="AR16">
    <cfRule type="cellIs" dxfId="2053" priority="2764" stopIfTrue="1" operator="lessThanOrEqual">
      <formula>$Z$16</formula>
    </cfRule>
    <cfRule type="cellIs" dxfId="2052" priority="2765" stopIfTrue="1" operator="greaterThan">
      <formula>$Z$16</formula>
    </cfRule>
  </conditionalFormatting>
  <conditionalFormatting sqref="AR17">
    <cfRule type="cellIs" dxfId="2051" priority="2762" stopIfTrue="1" operator="lessThanOrEqual">
      <formula>$Z$17</formula>
    </cfRule>
    <cfRule type="cellIs" dxfId="2050" priority="2763" stopIfTrue="1" operator="greaterThan">
      <formula>$Z$17</formula>
    </cfRule>
  </conditionalFormatting>
  <conditionalFormatting sqref="AR18">
    <cfRule type="cellIs" dxfId="2049" priority="2760" stopIfTrue="1" operator="greaterThanOrEqual">
      <formula>$Z$18</formula>
    </cfRule>
    <cfRule type="cellIs" dxfId="2048" priority="2761" stopIfTrue="1" operator="lessThan">
      <formula>$Z$18</formula>
    </cfRule>
  </conditionalFormatting>
  <conditionalFormatting sqref="AR21">
    <cfRule type="cellIs" dxfId="2047" priority="2756" stopIfTrue="1" operator="lessThan">
      <formula>$Z$21</formula>
    </cfRule>
    <cfRule type="cellIs" dxfId="2046" priority="2757" stopIfTrue="1" operator="greaterThanOrEqual">
      <formula>$Z$21</formula>
    </cfRule>
  </conditionalFormatting>
  <conditionalFormatting sqref="AR22">
    <cfRule type="cellIs" dxfId="2045" priority="2754" stopIfTrue="1" operator="lessThanOrEqual">
      <formula>$Z$22</formula>
    </cfRule>
    <cfRule type="cellIs" dxfId="2044" priority="2755" stopIfTrue="1" operator="greaterThan">
      <formula>$Z$22</formula>
    </cfRule>
  </conditionalFormatting>
  <conditionalFormatting sqref="AR23">
    <cfRule type="cellIs" dxfId="2043" priority="2752" stopIfTrue="1" operator="lessThan">
      <formula>$Z$23</formula>
    </cfRule>
    <cfRule type="cellIs" dxfId="2042" priority="2753" stopIfTrue="1" operator="greaterThanOrEqual">
      <formula>$Z$23</formula>
    </cfRule>
  </conditionalFormatting>
  <conditionalFormatting sqref="AR24">
    <cfRule type="cellIs" dxfId="2041" priority="2750" stopIfTrue="1" operator="lessThanOrEqual">
      <formula>$Z$24</formula>
    </cfRule>
    <cfRule type="cellIs" dxfId="2040" priority="2751" stopIfTrue="1" operator="greaterThan">
      <formula>$Z$24</formula>
    </cfRule>
  </conditionalFormatting>
  <conditionalFormatting sqref="AR25">
    <cfRule type="cellIs" dxfId="2039" priority="2748" stopIfTrue="1" operator="lessThan">
      <formula>$Z$25</formula>
    </cfRule>
    <cfRule type="cellIs" dxfId="2038" priority="2749" stopIfTrue="1" operator="greaterThanOrEqual">
      <formula>$Z$25</formula>
    </cfRule>
  </conditionalFormatting>
  <conditionalFormatting sqref="AR32">
    <cfRule type="cellIs" dxfId="2037" priority="2746" stopIfTrue="1" operator="greaterThanOrEqual">
      <formula>$Z$32</formula>
    </cfRule>
    <cfRule type="cellIs" dxfId="2036" priority="2747" stopIfTrue="1" operator="lessThan">
      <formula>$Z$32</formula>
    </cfRule>
  </conditionalFormatting>
  <conditionalFormatting sqref="AR33">
    <cfRule type="cellIs" dxfId="2035" priority="2744" stopIfTrue="1" operator="greaterThanOrEqual">
      <formula>$Z$33</formula>
    </cfRule>
    <cfRule type="cellIs" dxfId="2034" priority="2745" stopIfTrue="1" operator="lessThan">
      <formula>$Z$33</formula>
    </cfRule>
  </conditionalFormatting>
  <conditionalFormatting sqref="AR35">
    <cfRule type="cellIs" dxfId="2033" priority="2742" stopIfTrue="1" operator="greaterThan">
      <formula>$Z$35</formula>
    </cfRule>
    <cfRule type="cellIs" dxfId="2032" priority="2743" stopIfTrue="1" operator="lessThanOrEqual">
      <formula>$Z$35</formula>
    </cfRule>
  </conditionalFormatting>
  <conditionalFormatting sqref="AR36">
    <cfRule type="cellIs" dxfId="2031" priority="2740" stopIfTrue="1" operator="greaterThan">
      <formula>$Z$36</formula>
    </cfRule>
    <cfRule type="cellIs" dxfId="2030" priority="2741" stopIfTrue="1" operator="lessThanOrEqual">
      <formula>$Z$36</formula>
    </cfRule>
  </conditionalFormatting>
  <conditionalFormatting sqref="AR37">
    <cfRule type="cellIs" dxfId="2029" priority="2738" stopIfTrue="1" operator="greaterThanOrEqual">
      <formula>$Z$37</formula>
    </cfRule>
    <cfRule type="cellIs" dxfId="2028" priority="2739" stopIfTrue="1" operator="lessThan">
      <formula>$Z$37</formula>
    </cfRule>
  </conditionalFormatting>
  <conditionalFormatting sqref="AR40">
    <cfRule type="cellIs" dxfId="2027" priority="2736" stopIfTrue="1" operator="between">
      <formula>-$Z$38</formula>
      <formula>$Z$38</formula>
    </cfRule>
    <cfRule type="cellIs" dxfId="2026" priority="2737" stopIfTrue="1" operator="notBetween">
      <formula>-$Z$38</formula>
      <formula>$Z$38</formula>
    </cfRule>
  </conditionalFormatting>
  <conditionalFormatting sqref="AR41">
    <cfRule type="cellIs" dxfId="2025" priority="2734" stopIfTrue="1" operator="greaterThan">
      <formula>$Z$40</formula>
    </cfRule>
    <cfRule type="cellIs" dxfId="2024" priority="2735" stopIfTrue="1" operator="lessThanOrEqual">
      <formula>$Z$40</formula>
    </cfRule>
  </conditionalFormatting>
  <conditionalFormatting sqref="AR46">
    <cfRule type="cellIs" dxfId="2023" priority="2728" stopIfTrue="1" operator="greaterThanOrEqual">
      <formula>$Z$45</formula>
    </cfRule>
    <cfRule type="cellIs" dxfId="2022" priority="2729" stopIfTrue="1" operator="lessThan">
      <formula>$Z$45</formula>
    </cfRule>
  </conditionalFormatting>
  <conditionalFormatting sqref="AR47">
    <cfRule type="cellIs" dxfId="2021" priority="2726" stopIfTrue="1" operator="greaterThan">
      <formula>$Z$46</formula>
    </cfRule>
    <cfRule type="cellIs" dxfId="2020" priority="2727" operator="lessThanOrEqual">
      <formula>$Z$46</formula>
    </cfRule>
  </conditionalFormatting>
  <conditionalFormatting sqref="AR48">
    <cfRule type="cellIs" dxfId="2019" priority="2724" stopIfTrue="1" operator="greaterThanOrEqual">
      <formula>$Z$47</formula>
    </cfRule>
    <cfRule type="cellIs" dxfId="2018" priority="2725" stopIfTrue="1" operator="lessThan">
      <formula>$Z$47</formula>
    </cfRule>
  </conditionalFormatting>
  <conditionalFormatting sqref="AM28:AR31">
    <cfRule type="cellIs" dxfId="2017" priority="2719" stopIfTrue="1" operator="greaterThanOrEqual">
      <formula>$K$28</formula>
    </cfRule>
    <cfRule type="cellIs" dxfId="2016" priority="2720" stopIfTrue="1" operator="lessThan">
      <formula>$K$28</formula>
    </cfRule>
  </conditionalFormatting>
  <conditionalFormatting sqref="AM54">
    <cfRule type="cellIs" dxfId="2015" priority="1977" stopIfTrue="1" operator="greaterThan">
      <formula>$P$35</formula>
    </cfRule>
    <cfRule type="cellIs" dxfId="2014" priority="1978" stopIfTrue="1" operator="lessThanOrEqual">
      <formula>$P$35</formula>
    </cfRule>
  </conditionalFormatting>
  <conditionalFormatting sqref="AM51">
    <cfRule type="cellIs" dxfId="2013" priority="1975" stopIfTrue="1" operator="greaterThan">
      <formula>$P$36</formula>
    </cfRule>
    <cfRule type="cellIs" dxfId="2012" priority="1976" stopIfTrue="1" operator="lessThanOrEqual">
      <formula>$P$36</formula>
    </cfRule>
  </conditionalFormatting>
  <conditionalFormatting sqref="AM55">
    <cfRule type="cellIs" dxfId="2011" priority="1973" stopIfTrue="1" operator="greaterThanOrEqual">
      <formula>$P$37</formula>
    </cfRule>
    <cfRule type="cellIs" dxfId="2010" priority="1974" stopIfTrue="1" operator="lessThan">
      <formula>$P$37</formula>
    </cfRule>
  </conditionalFormatting>
  <conditionalFormatting sqref="AM50">
    <cfRule type="cellIs" dxfId="2009" priority="1971" stopIfTrue="1" operator="between">
      <formula>-$P$38</formula>
      <formula>$P$38</formula>
    </cfRule>
    <cfRule type="cellIs" dxfId="2008" priority="1972" stopIfTrue="1" operator="notBetween">
      <formula>-$P$38</formula>
      <formula>$P$38</formula>
    </cfRule>
  </conditionalFormatting>
  <conditionalFormatting sqref="AM56">
    <cfRule type="cellIs" dxfId="2007" priority="1967" stopIfTrue="1" operator="greaterThan">
      <formula>$P$41</formula>
    </cfRule>
    <cfRule type="cellIs" dxfId="2006" priority="1968" stopIfTrue="1" operator="lessThanOrEqual">
      <formula>$P$41</formula>
    </cfRule>
  </conditionalFormatting>
  <conditionalFormatting sqref="AN54">
    <cfRule type="cellIs" dxfId="2005" priority="1963" stopIfTrue="1" operator="greaterThan">
      <formula>$R$35</formula>
    </cfRule>
    <cfRule type="cellIs" dxfId="2004" priority="1964" stopIfTrue="1" operator="lessThanOrEqual">
      <formula>$R$35</formula>
    </cfRule>
  </conditionalFormatting>
  <conditionalFormatting sqref="AN51">
    <cfRule type="cellIs" dxfId="2003" priority="1961" stopIfTrue="1" operator="greaterThan">
      <formula>$R$36</formula>
    </cfRule>
    <cfRule type="cellIs" dxfId="2002" priority="1962" stopIfTrue="1" operator="lessThanOrEqual">
      <formula>$R$36</formula>
    </cfRule>
  </conditionalFormatting>
  <conditionalFormatting sqref="AN55">
    <cfRule type="cellIs" dxfId="2001" priority="1959" stopIfTrue="1" operator="greaterThanOrEqual">
      <formula>$R$37</formula>
    </cfRule>
    <cfRule type="cellIs" dxfId="2000" priority="1960" stopIfTrue="1" operator="lessThan">
      <formula>$R$37</formula>
    </cfRule>
  </conditionalFormatting>
  <conditionalFormatting sqref="AN50">
    <cfRule type="cellIs" dxfId="1999" priority="1957" stopIfTrue="1" operator="between">
      <formula>-$R$38</formula>
      <formula>$R$38</formula>
    </cfRule>
    <cfRule type="cellIs" dxfId="1998" priority="1958" stopIfTrue="1" operator="notBetween">
      <formula>-$R$38</formula>
      <formula>$R$38</formula>
    </cfRule>
  </conditionalFormatting>
  <conditionalFormatting sqref="AN56">
    <cfRule type="cellIs" dxfId="1997" priority="1953" stopIfTrue="1" operator="greaterThan">
      <formula>$R$41</formula>
    </cfRule>
    <cfRule type="cellIs" dxfId="1996" priority="1954" stopIfTrue="1" operator="lessThanOrEqual">
      <formula>$R$41</formula>
    </cfRule>
  </conditionalFormatting>
  <conditionalFormatting sqref="AO54">
    <cfRule type="cellIs" dxfId="1995" priority="1949" stopIfTrue="1" operator="greaterThan">
      <formula>$T$35</formula>
    </cfRule>
    <cfRule type="cellIs" dxfId="1994" priority="1950" stopIfTrue="1" operator="lessThanOrEqual">
      <formula>$T$35</formula>
    </cfRule>
  </conditionalFormatting>
  <conditionalFormatting sqref="AO51">
    <cfRule type="cellIs" dxfId="1993" priority="1947" stopIfTrue="1" operator="greaterThan">
      <formula>$T$36</formula>
    </cfRule>
    <cfRule type="cellIs" dxfId="1992" priority="1948" stopIfTrue="1" operator="lessThanOrEqual">
      <formula>$T$36</formula>
    </cfRule>
  </conditionalFormatting>
  <conditionalFormatting sqref="AO55">
    <cfRule type="cellIs" dxfId="1991" priority="1945" stopIfTrue="1" operator="greaterThanOrEqual">
      <formula>$T$37</formula>
    </cfRule>
    <cfRule type="cellIs" dxfId="1990" priority="1946" stopIfTrue="1" operator="lessThan">
      <formula>$T$37</formula>
    </cfRule>
  </conditionalFormatting>
  <conditionalFormatting sqref="AO50">
    <cfRule type="cellIs" dxfId="1989" priority="1943" stopIfTrue="1" operator="between">
      <formula>-$T$38</formula>
      <formula>$T$38</formula>
    </cfRule>
    <cfRule type="cellIs" dxfId="1988" priority="1944" stopIfTrue="1" operator="notBetween">
      <formula>-$T$38</formula>
      <formula>$T$38</formula>
    </cfRule>
  </conditionalFormatting>
  <conditionalFormatting sqref="AO56">
    <cfRule type="cellIs" dxfId="1987" priority="1939" stopIfTrue="1" operator="greaterThan">
      <formula>$T$41</formula>
    </cfRule>
    <cfRule type="cellIs" dxfId="1986" priority="1940" stopIfTrue="1" operator="lessThanOrEqual">
      <formula>$T$41</formula>
    </cfRule>
  </conditionalFormatting>
  <conditionalFormatting sqref="AP54">
    <cfRule type="cellIs" dxfId="1985" priority="1935" stopIfTrue="1" operator="greaterThan">
      <formula>$V$35</formula>
    </cfRule>
    <cfRule type="cellIs" dxfId="1984" priority="1936" stopIfTrue="1" operator="lessThanOrEqual">
      <formula>$V$35</formula>
    </cfRule>
  </conditionalFormatting>
  <conditionalFormatting sqref="AP51">
    <cfRule type="cellIs" dxfId="1983" priority="1933" stopIfTrue="1" operator="greaterThan">
      <formula>$V$36</formula>
    </cfRule>
    <cfRule type="cellIs" dxfId="1982" priority="1934" stopIfTrue="1" operator="lessThanOrEqual">
      <formula>$V$36</formula>
    </cfRule>
  </conditionalFormatting>
  <conditionalFormatting sqref="AP55">
    <cfRule type="cellIs" dxfId="1981" priority="1931" stopIfTrue="1" operator="greaterThanOrEqual">
      <formula>$V$37</formula>
    </cfRule>
    <cfRule type="cellIs" dxfId="1980" priority="1932" stopIfTrue="1" operator="lessThan">
      <formula>$V$37</formula>
    </cfRule>
  </conditionalFormatting>
  <conditionalFormatting sqref="AP50">
    <cfRule type="cellIs" dxfId="1979" priority="1929" stopIfTrue="1" operator="between">
      <formula>-$V$38</formula>
      <formula>$V$38</formula>
    </cfRule>
    <cfRule type="cellIs" dxfId="1978" priority="1930" stopIfTrue="1" operator="notBetween">
      <formula>-$V$38</formula>
      <formula>$V$38</formula>
    </cfRule>
  </conditionalFormatting>
  <conditionalFormatting sqref="AP56">
    <cfRule type="cellIs" dxfId="1977" priority="1925" stopIfTrue="1" operator="greaterThan">
      <formula>$V$41</formula>
    </cfRule>
    <cfRule type="cellIs" dxfId="1976" priority="1926" stopIfTrue="1" operator="lessThanOrEqual">
      <formula>$V$41</formula>
    </cfRule>
  </conditionalFormatting>
  <conditionalFormatting sqref="AQ54">
    <cfRule type="cellIs" dxfId="1975" priority="1921" stopIfTrue="1" operator="greaterThan">
      <formula>$X$35</formula>
    </cfRule>
    <cfRule type="cellIs" dxfId="1974" priority="1922" stopIfTrue="1" operator="lessThanOrEqual">
      <formula>$X$35</formula>
    </cfRule>
  </conditionalFormatting>
  <conditionalFormatting sqref="AQ51">
    <cfRule type="cellIs" dxfId="1973" priority="1919" stopIfTrue="1" operator="greaterThan">
      <formula>$X$36</formula>
    </cfRule>
    <cfRule type="cellIs" dxfId="1972" priority="1920" stopIfTrue="1" operator="lessThanOrEqual">
      <formula>$X$36</formula>
    </cfRule>
  </conditionalFormatting>
  <conditionalFormatting sqref="AQ55">
    <cfRule type="cellIs" dxfId="1971" priority="1917" stopIfTrue="1" operator="greaterThanOrEqual">
      <formula>$X$37</formula>
    </cfRule>
    <cfRule type="cellIs" dxfId="1970" priority="1918" stopIfTrue="1" operator="lessThan">
      <formula>$X$37</formula>
    </cfRule>
  </conditionalFormatting>
  <conditionalFormatting sqref="AQ50">
    <cfRule type="cellIs" dxfId="1969" priority="1915" stopIfTrue="1" operator="between">
      <formula>-$X$38</formula>
      <formula>$X$38</formula>
    </cfRule>
    <cfRule type="cellIs" dxfId="1968" priority="1916" stopIfTrue="1" operator="notBetween">
      <formula>-$X$38</formula>
      <formula>$X$38</formula>
    </cfRule>
  </conditionalFormatting>
  <conditionalFormatting sqref="AQ56">
    <cfRule type="cellIs" dxfId="1967" priority="1911" stopIfTrue="1" operator="greaterThan">
      <formula>$X$41</formula>
    </cfRule>
    <cfRule type="cellIs" dxfId="1966" priority="1912" stopIfTrue="1" operator="lessThanOrEqual">
      <formula>$X$41</formula>
    </cfRule>
  </conditionalFormatting>
  <conditionalFormatting sqref="AR54">
    <cfRule type="cellIs" dxfId="1965" priority="1907" stopIfTrue="1" operator="greaterThan">
      <formula>$Z$35</formula>
    </cfRule>
    <cfRule type="cellIs" dxfId="1964" priority="1908" stopIfTrue="1" operator="lessThanOrEqual">
      <formula>$Z$35</formula>
    </cfRule>
  </conditionalFormatting>
  <conditionalFormatting sqref="AR51">
    <cfRule type="cellIs" dxfId="1963" priority="1905" stopIfTrue="1" operator="greaterThan">
      <formula>$Z$36</formula>
    </cfRule>
    <cfRule type="cellIs" dxfId="1962" priority="1906" stopIfTrue="1" operator="lessThanOrEqual">
      <formula>$Z$36</formula>
    </cfRule>
  </conditionalFormatting>
  <conditionalFormatting sqref="AR55">
    <cfRule type="cellIs" dxfId="1961" priority="1903" stopIfTrue="1" operator="greaterThanOrEqual">
      <formula>$Z$37</formula>
    </cfRule>
    <cfRule type="cellIs" dxfId="1960" priority="1904" stopIfTrue="1" operator="lessThan">
      <formula>$Z$37</formula>
    </cfRule>
  </conditionalFormatting>
  <conditionalFormatting sqref="AR50">
    <cfRule type="cellIs" dxfId="1959" priority="1901" stopIfTrue="1" operator="between">
      <formula>-$Z$38</formula>
      <formula>$Z$38</formula>
    </cfRule>
    <cfRule type="cellIs" dxfId="1958" priority="1902" stopIfTrue="1" operator="notBetween">
      <formula>-$Z$38</formula>
      <formula>$Z$38</formula>
    </cfRule>
  </conditionalFormatting>
  <conditionalFormatting sqref="AR56">
    <cfRule type="cellIs" dxfId="1957" priority="1897" stopIfTrue="1" operator="greaterThan">
      <formula>$Z$41</formula>
    </cfRule>
    <cfRule type="cellIs" dxfId="1956" priority="1898" stopIfTrue="1" operator="lessThanOrEqual">
      <formula>$Z$41</formula>
    </cfRule>
  </conditionalFormatting>
  <conditionalFormatting sqref="O48">
    <cfRule type="cellIs" dxfId="1955" priority="3762" stopIfTrue="1" operator="greaterThanOrEqual">
      <formula>$N$48</formula>
    </cfRule>
    <cfRule type="cellIs" dxfId="1954" priority="3763" stopIfTrue="1" operator="lessThan">
      <formula>$N$48</formula>
    </cfRule>
  </conditionalFormatting>
  <conditionalFormatting sqref="M11">
    <cfRule type="cellIs" dxfId="1953" priority="13940" stopIfTrue="1" operator="lessThanOrEqual">
      <formula>$L$11</formula>
    </cfRule>
    <cfRule type="cellIs" dxfId="1952" priority="13941" stopIfTrue="1" operator="greaterThan">
      <formula>$L$11</formula>
    </cfRule>
  </conditionalFormatting>
  <conditionalFormatting sqref="M12">
    <cfRule type="cellIs" dxfId="1951" priority="1619" stopIfTrue="1" operator="greaterThan">
      <formula>$L$12</formula>
    </cfRule>
    <cfRule type="cellIs" dxfId="1950" priority="1620" stopIfTrue="1" operator="lessThanOrEqual">
      <formula>$L$12</formula>
    </cfRule>
  </conditionalFormatting>
  <conditionalFormatting sqref="AC28:AC31">
    <cfRule type="cellIs" dxfId="1949" priority="1059" stopIfTrue="1" operator="greaterThanOrEqual">
      <formula>$N$28</formula>
    </cfRule>
    <cfRule type="cellIs" dxfId="1948" priority="1060" stopIfTrue="1" operator="lessThan">
      <formula>$N$28</formula>
    </cfRule>
  </conditionalFormatting>
  <conditionalFormatting sqref="AC6">
    <cfRule type="cellIs" dxfId="1947" priority="1025" stopIfTrue="1" operator="lessThanOrEqual">
      <formula>$N$6</formula>
    </cfRule>
    <cfRule type="cellIs" dxfId="1946" priority="1026" stopIfTrue="1" operator="greaterThan">
      <formula>$N$6</formula>
    </cfRule>
  </conditionalFormatting>
  <conditionalFormatting sqref="AC7">
    <cfRule type="cellIs" dxfId="1945" priority="1027" stopIfTrue="1" operator="lessThanOrEqual">
      <formula>$N$7</formula>
    </cfRule>
    <cfRule type="cellIs" dxfId="1944" priority="1028" stopIfTrue="1" operator="greaterThan">
      <formula>$N$7</formula>
    </cfRule>
  </conditionalFormatting>
  <conditionalFormatting sqref="AC8">
    <cfRule type="cellIs" dxfId="1943" priority="1031" stopIfTrue="1" operator="lessThanOrEqual">
      <formula>$N$8</formula>
    </cfRule>
    <cfRule type="cellIs" dxfId="1942" priority="1032" stopIfTrue="1" operator="greaterThan">
      <formula>$N$8</formula>
    </cfRule>
  </conditionalFormatting>
  <conditionalFormatting sqref="AC9">
    <cfRule type="cellIs" dxfId="1941" priority="1029" stopIfTrue="1" operator="lessThanOrEqual">
      <formula>$N$9</formula>
    </cfRule>
    <cfRule type="cellIs" dxfId="1940" priority="1030" stopIfTrue="1" operator="greaterThan">
      <formula>$N$9</formula>
    </cfRule>
  </conditionalFormatting>
  <conditionalFormatting sqref="AC10">
    <cfRule type="cellIs" dxfId="1939" priority="1015" stopIfTrue="1" operator="greaterThanOrEqual">
      <formula>$N$10</formula>
    </cfRule>
    <cfRule type="cellIs" dxfId="1938" priority="1016" stopIfTrue="1" operator="lessThan">
      <formula>$N$10</formula>
    </cfRule>
  </conditionalFormatting>
  <conditionalFormatting sqref="AC11">
    <cfRule type="cellIs" dxfId="1937" priority="1023" stopIfTrue="1" operator="lessThanOrEqual">
      <formula>$N$11</formula>
    </cfRule>
    <cfRule type="cellIs" dxfId="1936" priority="1024" stopIfTrue="1" operator="greaterThan">
      <formula>$N$11</formula>
    </cfRule>
  </conditionalFormatting>
  <conditionalFormatting sqref="AC12">
    <cfRule type="cellIs" dxfId="1935" priority="1021" stopIfTrue="1" operator="lessThanOrEqual">
      <formula>$N$12</formula>
    </cfRule>
    <cfRule type="cellIs" dxfId="1934" priority="1022" stopIfTrue="1" operator="greaterThan">
      <formula>$N$12</formula>
    </cfRule>
  </conditionalFormatting>
  <conditionalFormatting sqref="AC14:AC15">
    <cfRule type="cellIs" dxfId="1933" priority="1075" stopIfTrue="1" operator="lessThanOrEqual">
      <formula>$N$14</formula>
    </cfRule>
    <cfRule type="cellIs" dxfId="1932" priority="1076" stopIfTrue="1" operator="greaterThan">
      <formula>$N$14</formula>
    </cfRule>
  </conditionalFormatting>
  <conditionalFormatting sqref="AC16">
    <cfRule type="cellIs" dxfId="1931" priority="1073" stopIfTrue="1" operator="lessThanOrEqual">
      <formula>$N$16</formula>
    </cfRule>
    <cfRule type="cellIs" dxfId="1930" priority="1074" stopIfTrue="1" operator="greaterThan">
      <formula>$N$16</formula>
    </cfRule>
  </conditionalFormatting>
  <conditionalFormatting sqref="AC17">
    <cfRule type="cellIs" dxfId="1929" priority="1071" stopIfTrue="1" operator="lessThanOrEqual">
      <formula>$N$17</formula>
    </cfRule>
    <cfRule type="cellIs" dxfId="1928" priority="1072" stopIfTrue="1" operator="greaterThan">
      <formula>$N$17</formula>
    </cfRule>
  </conditionalFormatting>
  <conditionalFormatting sqref="AC18">
    <cfRule type="cellIs" dxfId="1927" priority="1069" stopIfTrue="1" operator="greaterThanOrEqual">
      <formula>$N$18</formula>
    </cfRule>
    <cfRule type="cellIs" dxfId="1926" priority="1070" stopIfTrue="1" operator="lessThan">
      <formula>$N$18</formula>
    </cfRule>
  </conditionalFormatting>
  <conditionalFormatting sqref="AC20">
    <cfRule type="cellIs" dxfId="1925" priority="1047" stopIfTrue="1" operator="lessThanOrEqual">
      <formula>$N$20</formula>
    </cfRule>
    <cfRule type="cellIs" dxfId="1924" priority="1048" stopIfTrue="1" operator="greaterThan">
      <formula>$N$20</formula>
    </cfRule>
  </conditionalFormatting>
  <conditionalFormatting sqref="AC21">
    <cfRule type="cellIs" dxfId="1923" priority="1039" stopIfTrue="1" operator="lessThan">
      <formula>$N$21</formula>
    </cfRule>
    <cfRule type="cellIs" dxfId="1922" priority="1040" stopIfTrue="1" operator="greaterThanOrEqual">
      <formula>$N$21</formula>
    </cfRule>
  </conditionalFormatting>
  <conditionalFormatting sqref="AC22">
    <cfRule type="cellIs" dxfId="1921" priority="1043" stopIfTrue="1" operator="lessThanOrEqual">
      <formula>$N$22</formula>
    </cfRule>
    <cfRule type="cellIs" dxfId="1920" priority="1044" stopIfTrue="1" operator="greaterThan">
      <formula>$N$22</formula>
    </cfRule>
  </conditionalFormatting>
  <conditionalFormatting sqref="AC23">
    <cfRule type="cellIs" dxfId="1919" priority="1037" stopIfTrue="1" operator="lessThan">
      <formula>$N$23</formula>
    </cfRule>
    <cfRule type="cellIs" dxfId="1918" priority="1038" stopIfTrue="1" operator="greaterThanOrEqual">
      <formula>$N$23</formula>
    </cfRule>
  </conditionalFormatting>
  <conditionalFormatting sqref="AC24">
    <cfRule type="cellIs" dxfId="1917" priority="1045" stopIfTrue="1" operator="lessThanOrEqual">
      <formula>$N$24</formula>
    </cfRule>
    <cfRule type="cellIs" dxfId="1916" priority="1046" stopIfTrue="1" operator="greaterThan">
      <formula>$N$24</formula>
    </cfRule>
  </conditionalFormatting>
  <conditionalFormatting sqref="AC25">
    <cfRule type="cellIs" dxfId="1915" priority="1017" stopIfTrue="1" operator="lessThan">
      <formula>$N$25</formula>
    </cfRule>
    <cfRule type="cellIs" dxfId="1914" priority="1018" stopIfTrue="1" operator="greaterThanOrEqual">
      <formula>$N$25</formula>
    </cfRule>
  </conditionalFormatting>
  <conditionalFormatting sqref="AC32">
    <cfRule type="cellIs" dxfId="1913" priority="1033" stopIfTrue="1" operator="greaterThanOrEqual">
      <formula>$N$32</formula>
    </cfRule>
    <cfRule type="cellIs" dxfId="1912" priority="1034" stopIfTrue="1" operator="lessThan">
      <formula>$N$32</formula>
    </cfRule>
  </conditionalFormatting>
  <conditionalFormatting sqref="AC33">
    <cfRule type="cellIs" dxfId="1911" priority="1019" stopIfTrue="1" operator="greaterThanOrEqual">
      <formula>$N$33</formula>
    </cfRule>
    <cfRule type="cellIs" dxfId="1910" priority="1020" stopIfTrue="1" operator="lessThan">
      <formula>$N$33</formula>
    </cfRule>
  </conditionalFormatting>
  <conditionalFormatting sqref="AC35">
    <cfRule type="cellIs" dxfId="1909" priority="1057" stopIfTrue="1" operator="greaterThan">
      <formula>$N$35</formula>
    </cfRule>
    <cfRule type="cellIs" dxfId="1908" priority="1058" stopIfTrue="1" operator="lessThanOrEqual">
      <formula>$N$35</formula>
    </cfRule>
  </conditionalFormatting>
  <conditionalFormatting sqref="AC36">
    <cfRule type="cellIs" dxfId="1907" priority="1063" stopIfTrue="1" operator="greaterThan">
      <formula>$N$36</formula>
    </cfRule>
    <cfRule type="cellIs" dxfId="1906" priority="1064" stopIfTrue="1" operator="lessThanOrEqual">
      <formula>$N$36</formula>
    </cfRule>
  </conditionalFormatting>
  <conditionalFormatting sqref="AC40">
    <cfRule type="cellIs" dxfId="1905" priority="1067" stopIfTrue="1" operator="between">
      <formula>-$N$40</formula>
      <formula>$P$40</formula>
    </cfRule>
    <cfRule type="cellIs" dxfId="1904" priority="1068" stopIfTrue="1" operator="notBetween">
      <formula>-$N$40</formula>
      <formula>$P$40</formula>
    </cfRule>
  </conditionalFormatting>
  <conditionalFormatting sqref="AC41">
    <cfRule type="cellIs" dxfId="1903" priority="1065" stopIfTrue="1" operator="greaterThan">
      <formula>$N$41</formula>
    </cfRule>
    <cfRule type="cellIs" dxfId="1902" priority="1066" stopIfTrue="1" operator="lessThanOrEqual">
      <formula>$N$41</formula>
    </cfRule>
  </conditionalFormatting>
  <conditionalFormatting sqref="AC44">
    <cfRule type="cellIs" dxfId="1901" priority="1053" stopIfTrue="1" operator="greaterThan">
      <formula>$N$44</formula>
    </cfRule>
    <cfRule type="cellIs" dxfId="1900" priority="1054" stopIfTrue="1" operator="lessThanOrEqual">
      <formula>$N$44</formula>
    </cfRule>
  </conditionalFormatting>
  <conditionalFormatting sqref="AC46">
    <cfRule type="cellIs" dxfId="1899" priority="1035" stopIfTrue="1" operator="greaterThanOrEqual">
      <formula>$N$46</formula>
    </cfRule>
    <cfRule type="cellIs" dxfId="1898" priority="1036" stopIfTrue="1" operator="lessThan">
      <formula>$N$46</formula>
    </cfRule>
  </conditionalFormatting>
  <conditionalFormatting sqref="AC47">
    <cfRule type="cellIs" dxfId="1897" priority="1061" stopIfTrue="1" operator="greaterThan">
      <formula>$N$47</formula>
    </cfRule>
    <cfRule type="cellIs" dxfId="1896" priority="1062" operator="lessThanOrEqual">
      <formula>$N$47</formula>
    </cfRule>
  </conditionalFormatting>
  <conditionalFormatting sqref="AC38:AC39">
    <cfRule type="cellIs" dxfId="1895" priority="1049" stopIfTrue="1" operator="greaterThanOrEqual">
      <formula>$N$38</formula>
    </cfRule>
    <cfRule type="cellIs" dxfId="1894" priority="1050" stopIfTrue="1" operator="lessThan">
      <formula>$N$38</formula>
    </cfRule>
  </conditionalFormatting>
  <conditionalFormatting sqref="AC37">
    <cfRule type="cellIs" dxfId="1893" priority="1013" operator="lessThan">
      <formula>$N$37</formula>
    </cfRule>
    <cfRule type="cellIs" dxfId="1892" priority="1014" operator="greaterThanOrEqual">
      <formula>$N$37</formula>
    </cfRule>
  </conditionalFormatting>
  <conditionalFormatting sqref="AC48">
    <cfRule type="cellIs" dxfId="1891" priority="1051" stopIfTrue="1" operator="greaterThanOrEqual">
      <formula>$N$48</formula>
    </cfRule>
    <cfRule type="cellIs" dxfId="1890" priority="1052" stopIfTrue="1" operator="lessThan">
      <formula>$N$48</formula>
    </cfRule>
  </conditionalFormatting>
  <conditionalFormatting sqref="AC50">
    <cfRule type="cellIs" dxfId="1889" priority="1011" stopIfTrue="1" operator="greaterThanOrEqual">
      <formula>$N$50</formula>
    </cfRule>
    <cfRule type="cellIs" dxfId="1888" priority="1012" stopIfTrue="1" operator="lessThan">
      <formula>$N$50</formula>
    </cfRule>
  </conditionalFormatting>
  <conditionalFormatting sqref="AC55">
    <cfRule type="cellIs" dxfId="1887" priority="1009" operator="lessThan">
      <formula>$N$55</formula>
    </cfRule>
    <cfRule type="cellIs" dxfId="1886" priority="1010" operator="greaterThanOrEqual">
      <formula>$N$55</formula>
    </cfRule>
  </conditionalFormatting>
  <conditionalFormatting sqref="AC56">
    <cfRule type="cellIs" dxfId="1885" priority="1003" operator="lessThan">
      <formula>$N$56</formula>
    </cfRule>
    <cfRule type="cellIs" dxfId="1884" priority="1004" operator="greaterThanOrEqual">
      <formula>$N$56</formula>
    </cfRule>
  </conditionalFormatting>
  <conditionalFormatting sqref="AC51">
    <cfRule type="cellIs" dxfId="1883" priority="1001" stopIfTrue="1" operator="greaterThan">
      <formula>$N$51</formula>
    </cfRule>
    <cfRule type="cellIs" dxfId="1882" priority="1002" stopIfTrue="1" operator="lessThanOrEqual">
      <formula>$N$51</formula>
    </cfRule>
  </conditionalFormatting>
  <conditionalFormatting sqref="AC54">
    <cfRule type="cellIs" dxfId="1881" priority="999" operator="lessThan">
      <formula>$N$54</formula>
    </cfRule>
    <cfRule type="cellIs" dxfId="1880" priority="1000" operator="greaterThanOrEqual">
      <formula>$N$54</formula>
    </cfRule>
  </conditionalFormatting>
  <conditionalFormatting sqref="AD28:AD31">
    <cfRule type="cellIs" dxfId="1879" priority="981" stopIfTrue="1" operator="greaterThanOrEqual">
      <formula>$P$28</formula>
    </cfRule>
    <cfRule type="cellIs" dxfId="1878" priority="982" stopIfTrue="1" operator="lessThan">
      <formula>$P$28</formula>
    </cfRule>
  </conditionalFormatting>
  <conditionalFormatting sqref="AD6">
    <cfRule type="cellIs" dxfId="1877" priority="947" stopIfTrue="1" operator="lessThanOrEqual">
      <formula>$P$6</formula>
    </cfRule>
    <cfRule type="cellIs" dxfId="1876" priority="948" stopIfTrue="1" operator="greaterThan">
      <formula>$P$6</formula>
    </cfRule>
  </conditionalFormatting>
  <conditionalFormatting sqref="AD7">
    <cfRule type="cellIs" dxfId="1875" priority="949" stopIfTrue="1" operator="lessThanOrEqual">
      <formula>$P$7</formula>
    </cfRule>
    <cfRule type="cellIs" dxfId="1874" priority="950" stopIfTrue="1" operator="greaterThan">
      <formula>$P$7</formula>
    </cfRule>
  </conditionalFormatting>
  <conditionalFormatting sqref="AD8">
    <cfRule type="cellIs" dxfId="1873" priority="953" stopIfTrue="1" operator="lessThanOrEqual">
      <formula>$P$8</formula>
    </cfRule>
    <cfRule type="cellIs" dxfId="1872" priority="954" stopIfTrue="1" operator="greaterThan">
      <formula>$P$8</formula>
    </cfRule>
  </conditionalFormatting>
  <conditionalFormatting sqref="AD9">
    <cfRule type="cellIs" dxfId="1871" priority="951" stopIfTrue="1" operator="lessThanOrEqual">
      <formula>$P$9</formula>
    </cfRule>
    <cfRule type="cellIs" dxfId="1870" priority="952" stopIfTrue="1" operator="greaterThan">
      <formula>$P$9</formula>
    </cfRule>
  </conditionalFormatting>
  <conditionalFormatting sqref="AD10">
    <cfRule type="cellIs" dxfId="1869" priority="937" stopIfTrue="1" operator="greaterThanOrEqual">
      <formula>$P$10</formula>
    </cfRule>
    <cfRule type="cellIs" dxfId="1868" priority="938" stopIfTrue="1" operator="lessThan">
      <formula>$P$10</formula>
    </cfRule>
  </conditionalFormatting>
  <conditionalFormatting sqref="AD11">
    <cfRule type="cellIs" dxfId="1867" priority="945" stopIfTrue="1" operator="lessThanOrEqual">
      <formula>$P$11</formula>
    </cfRule>
    <cfRule type="cellIs" dxfId="1866" priority="946" stopIfTrue="1" operator="greaterThan">
      <formula>$P$11</formula>
    </cfRule>
  </conditionalFormatting>
  <conditionalFormatting sqref="AD12">
    <cfRule type="cellIs" dxfId="1865" priority="943" stopIfTrue="1" operator="lessThanOrEqual">
      <formula>$P$12</formula>
    </cfRule>
    <cfRule type="cellIs" dxfId="1864" priority="944" stopIfTrue="1" operator="greaterThan">
      <formula>$P$12</formula>
    </cfRule>
  </conditionalFormatting>
  <conditionalFormatting sqref="AD14:AD15">
    <cfRule type="cellIs" dxfId="1863" priority="997" stopIfTrue="1" operator="lessThanOrEqual">
      <formula>$P$14</formula>
    </cfRule>
    <cfRule type="cellIs" dxfId="1862" priority="998" stopIfTrue="1" operator="greaterThan">
      <formula>$P$14</formula>
    </cfRule>
  </conditionalFormatting>
  <conditionalFormatting sqref="AD16">
    <cfRule type="cellIs" dxfId="1861" priority="995" stopIfTrue="1" operator="lessThanOrEqual">
      <formula>$P$16</formula>
    </cfRule>
    <cfRule type="cellIs" dxfId="1860" priority="996" stopIfTrue="1" operator="greaterThan">
      <formula>$P$16</formula>
    </cfRule>
  </conditionalFormatting>
  <conditionalFormatting sqref="AD17">
    <cfRule type="cellIs" dxfId="1859" priority="993" stopIfTrue="1" operator="lessThanOrEqual">
      <formula>$P$17</formula>
    </cfRule>
    <cfRule type="cellIs" dxfId="1858" priority="994" stopIfTrue="1" operator="greaterThan">
      <formula>$P$17</formula>
    </cfRule>
  </conditionalFormatting>
  <conditionalFormatting sqref="AD18">
    <cfRule type="cellIs" dxfId="1857" priority="991" stopIfTrue="1" operator="greaterThanOrEqual">
      <formula>$P$18</formula>
    </cfRule>
    <cfRule type="cellIs" dxfId="1856" priority="992" stopIfTrue="1" operator="lessThan">
      <formula>$P$18</formula>
    </cfRule>
  </conditionalFormatting>
  <conditionalFormatting sqref="AD20">
    <cfRule type="cellIs" dxfId="1855" priority="969" stopIfTrue="1" operator="lessThanOrEqual">
      <formula>$P$20</formula>
    </cfRule>
    <cfRule type="cellIs" dxfId="1854" priority="970" stopIfTrue="1" operator="greaterThan">
      <formula>$P$20</formula>
    </cfRule>
  </conditionalFormatting>
  <conditionalFormatting sqref="AD21">
    <cfRule type="cellIs" dxfId="1853" priority="961" stopIfTrue="1" operator="lessThan">
      <formula>$P$21</formula>
    </cfRule>
    <cfRule type="cellIs" dxfId="1852" priority="962" stopIfTrue="1" operator="greaterThanOrEqual">
      <formula>$P$21</formula>
    </cfRule>
  </conditionalFormatting>
  <conditionalFormatting sqref="AD22">
    <cfRule type="cellIs" dxfId="1851" priority="965" stopIfTrue="1" operator="lessThanOrEqual">
      <formula>$P$22</formula>
    </cfRule>
    <cfRule type="cellIs" dxfId="1850" priority="966" stopIfTrue="1" operator="greaterThan">
      <formula>$P$22</formula>
    </cfRule>
  </conditionalFormatting>
  <conditionalFormatting sqref="AD23">
    <cfRule type="cellIs" dxfId="1849" priority="959" stopIfTrue="1" operator="lessThan">
      <formula>$P$23</formula>
    </cfRule>
    <cfRule type="cellIs" dxfId="1848" priority="960" stopIfTrue="1" operator="greaterThanOrEqual">
      <formula>$P$23</formula>
    </cfRule>
  </conditionalFormatting>
  <conditionalFormatting sqref="AD24">
    <cfRule type="cellIs" dxfId="1847" priority="967" stopIfTrue="1" operator="lessThanOrEqual">
      <formula>$P$24</formula>
    </cfRule>
    <cfRule type="cellIs" dxfId="1846" priority="968" stopIfTrue="1" operator="greaterThan">
      <formula>$P$24</formula>
    </cfRule>
  </conditionalFormatting>
  <conditionalFormatting sqref="AD25">
    <cfRule type="cellIs" dxfId="1845" priority="939" stopIfTrue="1" operator="lessThan">
      <formula>$P$25</formula>
    </cfRule>
    <cfRule type="cellIs" dxfId="1844" priority="940" stopIfTrue="1" operator="greaterThanOrEqual">
      <formula>$P$25</formula>
    </cfRule>
  </conditionalFormatting>
  <conditionalFormatting sqref="AD32">
    <cfRule type="cellIs" dxfId="1843" priority="955" stopIfTrue="1" operator="greaterThanOrEqual">
      <formula>$P$32</formula>
    </cfRule>
    <cfRule type="cellIs" dxfId="1842" priority="956" stopIfTrue="1" operator="lessThan">
      <formula>$P$32</formula>
    </cfRule>
  </conditionalFormatting>
  <conditionalFormatting sqref="AD33">
    <cfRule type="cellIs" dxfId="1841" priority="941" stopIfTrue="1" operator="greaterThanOrEqual">
      <formula>$P$33</formula>
    </cfRule>
    <cfRule type="cellIs" dxfId="1840" priority="942" stopIfTrue="1" operator="lessThan">
      <formula>$P$33</formula>
    </cfRule>
  </conditionalFormatting>
  <conditionalFormatting sqref="AD35">
    <cfRule type="cellIs" dxfId="1839" priority="979" stopIfTrue="1" operator="greaterThan">
      <formula>$P$35</formula>
    </cfRule>
    <cfRule type="cellIs" dxfId="1838" priority="980" stopIfTrue="1" operator="lessThanOrEqual">
      <formula>$P$35</formula>
    </cfRule>
  </conditionalFormatting>
  <conditionalFormatting sqref="AD36">
    <cfRule type="cellIs" dxfId="1837" priority="985" stopIfTrue="1" operator="greaterThan">
      <formula>$P$36</formula>
    </cfRule>
    <cfRule type="cellIs" dxfId="1836" priority="986" stopIfTrue="1" operator="lessThanOrEqual">
      <formula>$P$36</formula>
    </cfRule>
  </conditionalFormatting>
  <conditionalFormatting sqref="AD40">
    <cfRule type="cellIs" dxfId="1835" priority="989" stopIfTrue="1" operator="between">
      <formula>-$P$40</formula>
      <formula>$P$40</formula>
    </cfRule>
    <cfRule type="cellIs" dxfId="1834" priority="990" stopIfTrue="1" operator="notBetween">
      <formula>-$P$40</formula>
      <formula>$P$40</formula>
    </cfRule>
  </conditionalFormatting>
  <conditionalFormatting sqref="AD41">
    <cfRule type="cellIs" dxfId="1833" priority="987" stopIfTrue="1" operator="greaterThan">
      <formula>$P$41</formula>
    </cfRule>
    <cfRule type="cellIs" dxfId="1832" priority="988" stopIfTrue="1" operator="lessThanOrEqual">
      <formula>$P$41</formula>
    </cfRule>
  </conditionalFormatting>
  <conditionalFormatting sqref="AD44">
    <cfRule type="cellIs" dxfId="1831" priority="975" stopIfTrue="1" operator="greaterThan">
      <formula>$P$44</formula>
    </cfRule>
    <cfRule type="cellIs" dxfId="1830" priority="976" stopIfTrue="1" operator="lessThanOrEqual">
      <formula>$P$44</formula>
    </cfRule>
  </conditionalFormatting>
  <conditionalFormatting sqref="AD46">
    <cfRule type="cellIs" dxfId="1829" priority="957" stopIfTrue="1" operator="greaterThanOrEqual">
      <formula>$P$46</formula>
    </cfRule>
    <cfRule type="cellIs" dxfId="1828" priority="958" stopIfTrue="1" operator="lessThan">
      <formula>$P$46</formula>
    </cfRule>
  </conditionalFormatting>
  <conditionalFormatting sqref="AD47">
    <cfRule type="cellIs" dxfId="1827" priority="983" stopIfTrue="1" operator="greaterThan">
      <formula>$P$47</formula>
    </cfRule>
    <cfRule type="cellIs" dxfId="1826" priority="984" operator="lessThanOrEqual">
      <formula>$P$47</formula>
    </cfRule>
  </conditionalFormatting>
  <conditionalFormatting sqref="AD48">
    <cfRule type="cellIs" dxfId="1825" priority="973" stopIfTrue="1" operator="greaterThanOrEqual">
      <formula>$P$48</formula>
    </cfRule>
    <cfRule type="cellIs" dxfId="1824" priority="974" stopIfTrue="1" operator="lessThan">
      <formula>$P$48</formula>
    </cfRule>
  </conditionalFormatting>
  <conditionalFormatting sqref="AD37">
    <cfRule type="cellIs" dxfId="1823" priority="971" stopIfTrue="1" operator="greaterThanOrEqual">
      <formula>$P$37</formula>
    </cfRule>
    <cfRule type="cellIs" dxfId="1822" priority="972" stopIfTrue="1" operator="lessThan">
      <formula>$P$37</formula>
    </cfRule>
  </conditionalFormatting>
  <conditionalFormatting sqref="AD38:AD39">
    <cfRule type="cellIs" dxfId="1821" priority="935" stopIfTrue="1" operator="lessThan">
      <formula>$P$38</formula>
    </cfRule>
    <cfRule type="cellIs" dxfId="1820" priority="936" stopIfTrue="1" operator="greaterThanOrEqual">
      <formula>$P$38</formula>
    </cfRule>
  </conditionalFormatting>
  <conditionalFormatting sqref="AD50">
    <cfRule type="cellIs" dxfId="1819" priority="933" stopIfTrue="1" operator="greaterThanOrEqual">
      <formula>$P$50</formula>
    </cfRule>
    <cfRule type="cellIs" dxfId="1818" priority="934" stopIfTrue="1" operator="lessThan">
      <formula>$P$50</formula>
    </cfRule>
  </conditionalFormatting>
  <conditionalFormatting sqref="AD55">
    <cfRule type="cellIs" dxfId="1817" priority="931" operator="lessThan">
      <formula>$P$55</formula>
    </cfRule>
    <cfRule type="cellIs" dxfId="1816" priority="932" operator="greaterThanOrEqual">
      <formula>$P$55</formula>
    </cfRule>
  </conditionalFormatting>
  <conditionalFormatting sqref="AD56">
    <cfRule type="cellIs" dxfId="1815" priority="925" operator="lessThan">
      <formula>$P$56</formula>
    </cfRule>
    <cfRule type="cellIs" dxfId="1814" priority="926" operator="greaterThanOrEqual">
      <formula>$P$56</formula>
    </cfRule>
  </conditionalFormatting>
  <conditionalFormatting sqref="AD51">
    <cfRule type="cellIs" dxfId="1813" priority="923" stopIfTrue="1" operator="greaterThan">
      <formula>$T$51</formula>
    </cfRule>
    <cfRule type="cellIs" dxfId="1812" priority="924" stopIfTrue="1" operator="lessThanOrEqual">
      <formula>$T$51</formula>
    </cfRule>
  </conditionalFormatting>
  <conditionalFormatting sqref="AD54">
    <cfRule type="cellIs" dxfId="1811" priority="921" operator="lessThan">
      <formula>$P$54</formula>
    </cfRule>
    <cfRule type="cellIs" dxfId="1810" priority="922" operator="greaterThanOrEqual">
      <formula>$P$54</formula>
    </cfRule>
  </conditionalFormatting>
  <conditionalFormatting sqref="AE28:AE31">
    <cfRule type="cellIs" dxfId="1809" priority="903" stopIfTrue="1" operator="greaterThanOrEqual">
      <formula>$R$28</formula>
    </cfRule>
    <cfRule type="cellIs" dxfId="1808" priority="904" stopIfTrue="1" operator="lessThan">
      <formula>$R$28</formula>
    </cfRule>
  </conditionalFormatting>
  <conditionalFormatting sqref="AE6">
    <cfRule type="cellIs" dxfId="1807" priority="869" stopIfTrue="1" operator="lessThanOrEqual">
      <formula>$R$6</formula>
    </cfRule>
    <cfRule type="cellIs" dxfId="1806" priority="870" stopIfTrue="1" operator="greaterThan">
      <formula>$R$6</formula>
    </cfRule>
  </conditionalFormatting>
  <conditionalFormatting sqref="AE7">
    <cfRule type="cellIs" dxfId="1805" priority="871" stopIfTrue="1" operator="lessThanOrEqual">
      <formula>$R$7</formula>
    </cfRule>
    <cfRule type="cellIs" dxfId="1804" priority="872" stopIfTrue="1" operator="greaterThan">
      <formula>$R$7</formula>
    </cfRule>
  </conditionalFormatting>
  <conditionalFormatting sqref="AE8">
    <cfRule type="cellIs" dxfId="1803" priority="875" stopIfTrue="1" operator="lessThanOrEqual">
      <formula>$R$8</formula>
    </cfRule>
    <cfRule type="cellIs" dxfId="1802" priority="876" stopIfTrue="1" operator="greaterThan">
      <formula>$R$8</formula>
    </cfRule>
  </conditionalFormatting>
  <conditionalFormatting sqref="AE9">
    <cfRule type="cellIs" dxfId="1801" priority="873" stopIfTrue="1" operator="lessThanOrEqual">
      <formula>$R$9</formula>
    </cfRule>
    <cfRule type="cellIs" dxfId="1800" priority="874" stopIfTrue="1" operator="greaterThan">
      <formula>$R$9</formula>
    </cfRule>
  </conditionalFormatting>
  <conditionalFormatting sqref="AE10">
    <cfRule type="cellIs" dxfId="1799" priority="859" stopIfTrue="1" operator="greaterThanOrEqual">
      <formula>$R$10</formula>
    </cfRule>
    <cfRule type="cellIs" dxfId="1798" priority="860" stopIfTrue="1" operator="lessThan">
      <formula>$R$10</formula>
    </cfRule>
  </conditionalFormatting>
  <conditionalFormatting sqref="AE11">
    <cfRule type="cellIs" dxfId="1797" priority="867" stopIfTrue="1" operator="lessThanOrEqual">
      <formula>$R$11</formula>
    </cfRule>
    <cfRule type="cellIs" dxfId="1796" priority="868" stopIfTrue="1" operator="greaterThan">
      <formula>$R$11</formula>
    </cfRule>
  </conditionalFormatting>
  <conditionalFormatting sqref="AE12">
    <cfRule type="cellIs" dxfId="1795" priority="865" stopIfTrue="1" operator="lessThanOrEqual">
      <formula>$R$12</formula>
    </cfRule>
    <cfRule type="cellIs" dxfId="1794" priority="866" stopIfTrue="1" operator="greaterThan">
      <formula>$R$12</formula>
    </cfRule>
  </conditionalFormatting>
  <conditionalFormatting sqref="AE14:AE15">
    <cfRule type="cellIs" dxfId="1793" priority="919" stopIfTrue="1" operator="lessThanOrEqual">
      <formula>$R$14</formula>
    </cfRule>
    <cfRule type="cellIs" dxfId="1792" priority="920" stopIfTrue="1" operator="greaterThan">
      <formula>$R$14</formula>
    </cfRule>
  </conditionalFormatting>
  <conditionalFormatting sqref="AE16">
    <cfRule type="cellIs" dxfId="1791" priority="917" stopIfTrue="1" operator="lessThanOrEqual">
      <formula>$R$16</formula>
    </cfRule>
    <cfRule type="cellIs" dxfId="1790" priority="918" stopIfTrue="1" operator="greaterThan">
      <formula>$R$16</formula>
    </cfRule>
  </conditionalFormatting>
  <conditionalFormatting sqref="AE17">
    <cfRule type="cellIs" dxfId="1789" priority="915" stopIfTrue="1" operator="lessThanOrEqual">
      <formula>$R$17</formula>
    </cfRule>
    <cfRule type="cellIs" dxfId="1788" priority="916" stopIfTrue="1" operator="greaterThan">
      <formula>$R$17</formula>
    </cfRule>
  </conditionalFormatting>
  <conditionalFormatting sqref="AE18">
    <cfRule type="cellIs" dxfId="1787" priority="913" stopIfTrue="1" operator="greaterThanOrEqual">
      <formula>$R$18</formula>
    </cfRule>
    <cfRule type="cellIs" dxfId="1786" priority="914" stopIfTrue="1" operator="lessThan">
      <formula>$R$18</formula>
    </cfRule>
  </conditionalFormatting>
  <conditionalFormatting sqref="AE20">
    <cfRule type="cellIs" dxfId="1785" priority="891" stopIfTrue="1" operator="lessThanOrEqual">
      <formula>$R$20</formula>
    </cfRule>
    <cfRule type="cellIs" dxfId="1784" priority="892" stopIfTrue="1" operator="greaterThan">
      <formula>$R$20</formula>
    </cfRule>
  </conditionalFormatting>
  <conditionalFormatting sqref="AE21">
    <cfRule type="cellIs" dxfId="1783" priority="883" stopIfTrue="1" operator="lessThan">
      <formula>$R$21</formula>
    </cfRule>
    <cfRule type="cellIs" dxfId="1782" priority="884" stopIfTrue="1" operator="greaterThanOrEqual">
      <formula>$R$21</formula>
    </cfRule>
  </conditionalFormatting>
  <conditionalFormatting sqref="AE22">
    <cfRule type="cellIs" dxfId="1781" priority="887" stopIfTrue="1" operator="lessThanOrEqual">
      <formula>$R$22</formula>
    </cfRule>
    <cfRule type="cellIs" dxfId="1780" priority="888" stopIfTrue="1" operator="greaterThan">
      <formula>$R$22</formula>
    </cfRule>
  </conditionalFormatting>
  <conditionalFormatting sqref="AE23">
    <cfRule type="cellIs" dxfId="1779" priority="881" stopIfTrue="1" operator="lessThan">
      <formula>$R$23</formula>
    </cfRule>
    <cfRule type="cellIs" dxfId="1778" priority="882" stopIfTrue="1" operator="greaterThanOrEqual">
      <formula>$R$23</formula>
    </cfRule>
  </conditionalFormatting>
  <conditionalFormatting sqref="AE24">
    <cfRule type="cellIs" dxfId="1777" priority="889" stopIfTrue="1" operator="lessThanOrEqual">
      <formula>$R$24</formula>
    </cfRule>
    <cfRule type="cellIs" dxfId="1776" priority="890" stopIfTrue="1" operator="greaterThan">
      <formula>$R$24</formula>
    </cfRule>
  </conditionalFormatting>
  <conditionalFormatting sqref="AE25">
    <cfRule type="cellIs" dxfId="1775" priority="861" stopIfTrue="1" operator="lessThan">
      <formula>$R$25</formula>
    </cfRule>
    <cfRule type="cellIs" dxfId="1774" priority="862" stopIfTrue="1" operator="greaterThanOrEqual">
      <formula>$R$25</formula>
    </cfRule>
  </conditionalFormatting>
  <conditionalFormatting sqref="AE32">
    <cfRule type="cellIs" dxfId="1773" priority="877" stopIfTrue="1" operator="greaterThanOrEqual">
      <formula>$R$32</formula>
    </cfRule>
    <cfRule type="cellIs" dxfId="1772" priority="878" stopIfTrue="1" operator="lessThan">
      <formula>$R$32</formula>
    </cfRule>
  </conditionalFormatting>
  <conditionalFormatting sqref="AE33">
    <cfRule type="cellIs" dxfId="1771" priority="863" stopIfTrue="1" operator="greaterThanOrEqual">
      <formula>$R$33</formula>
    </cfRule>
    <cfRule type="cellIs" dxfId="1770" priority="864" stopIfTrue="1" operator="lessThan">
      <formula>$R$33</formula>
    </cfRule>
  </conditionalFormatting>
  <conditionalFormatting sqref="AE35">
    <cfRule type="cellIs" dxfId="1769" priority="901" stopIfTrue="1" operator="greaterThan">
      <formula>$R$35</formula>
    </cfRule>
    <cfRule type="cellIs" dxfId="1768" priority="902" stopIfTrue="1" operator="lessThanOrEqual">
      <formula>$R$35</formula>
    </cfRule>
  </conditionalFormatting>
  <conditionalFormatting sqref="AE36">
    <cfRule type="cellIs" dxfId="1767" priority="907" stopIfTrue="1" operator="greaterThan">
      <formula>$R$36</formula>
    </cfRule>
    <cfRule type="cellIs" dxfId="1766" priority="908" stopIfTrue="1" operator="lessThanOrEqual">
      <formula>$R$36</formula>
    </cfRule>
  </conditionalFormatting>
  <conditionalFormatting sqref="AE40">
    <cfRule type="cellIs" dxfId="1765" priority="911" stopIfTrue="1" operator="between">
      <formula>-$R$40</formula>
      <formula>$R$40</formula>
    </cfRule>
    <cfRule type="cellIs" dxfId="1764" priority="912" stopIfTrue="1" operator="notBetween">
      <formula>-$R$40</formula>
      <formula>$R$40</formula>
    </cfRule>
  </conditionalFormatting>
  <conditionalFormatting sqref="AE41">
    <cfRule type="cellIs" dxfId="1763" priority="909" stopIfTrue="1" operator="greaterThan">
      <formula>$R$41</formula>
    </cfRule>
    <cfRule type="cellIs" dxfId="1762" priority="910" stopIfTrue="1" operator="lessThanOrEqual">
      <formula>$R$41</formula>
    </cfRule>
  </conditionalFormatting>
  <conditionalFormatting sqref="AE44">
    <cfRule type="cellIs" dxfId="1761" priority="897" stopIfTrue="1" operator="greaterThan">
      <formula>$R$44</formula>
    </cfRule>
    <cfRule type="cellIs" dxfId="1760" priority="898" stopIfTrue="1" operator="lessThanOrEqual">
      <formula>$R$44</formula>
    </cfRule>
  </conditionalFormatting>
  <conditionalFormatting sqref="AE46">
    <cfRule type="cellIs" dxfId="1759" priority="879" stopIfTrue="1" operator="greaterThanOrEqual">
      <formula>$R$46</formula>
    </cfRule>
    <cfRule type="cellIs" dxfId="1758" priority="880" stopIfTrue="1" operator="lessThan">
      <formula>$R$46</formula>
    </cfRule>
  </conditionalFormatting>
  <conditionalFormatting sqref="AE47">
    <cfRule type="cellIs" dxfId="1757" priority="905" stopIfTrue="1" operator="greaterThan">
      <formula>$R$47</formula>
    </cfRule>
    <cfRule type="cellIs" dxfId="1756" priority="906" operator="lessThanOrEqual">
      <formula>$R$47</formula>
    </cfRule>
  </conditionalFormatting>
  <conditionalFormatting sqref="AE48">
    <cfRule type="cellIs" dxfId="1755" priority="895" stopIfTrue="1" operator="greaterThanOrEqual">
      <formula>$R$48</formula>
    </cfRule>
    <cfRule type="cellIs" dxfId="1754" priority="896" stopIfTrue="1" operator="lessThan">
      <formula>$R$48</formula>
    </cfRule>
  </conditionalFormatting>
  <conditionalFormatting sqref="AE37">
    <cfRule type="cellIs" dxfId="1753" priority="893" stopIfTrue="1" operator="greaterThanOrEqual">
      <formula>$R$37</formula>
    </cfRule>
    <cfRule type="cellIs" dxfId="1752" priority="894" stopIfTrue="1" operator="lessThan">
      <formula>$R$37</formula>
    </cfRule>
  </conditionalFormatting>
  <conditionalFormatting sqref="AE38:AE39">
    <cfRule type="cellIs" dxfId="1751" priority="857" stopIfTrue="1" operator="lessThan">
      <formula>$R$38</formula>
    </cfRule>
    <cfRule type="cellIs" dxfId="1750" priority="858" stopIfTrue="1" operator="greaterThanOrEqual">
      <formula>$R$38</formula>
    </cfRule>
  </conditionalFormatting>
  <conditionalFormatting sqref="AE50">
    <cfRule type="cellIs" dxfId="1749" priority="855" stopIfTrue="1" operator="greaterThanOrEqual">
      <formula>$R$50</formula>
    </cfRule>
    <cfRule type="cellIs" dxfId="1748" priority="856" stopIfTrue="1" operator="lessThan">
      <formula>$R$50</formula>
    </cfRule>
  </conditionalFormatting>
  <conditionalFormatting sqref="AE55">
    <cfRule type="cellIs" dxfId="1747" priority="853" operator="lessThan">
      <formula>$R$55</formula>
    </cfRule>
    <cfRule type="cellIs" dxfId="1746" priority="854" operator="greaterThanOrEqual">
      <formula>$R$55</formula>
    </cfRule>
  </conditionalFormatting>
  <conditionalFormatting sqref="AE56">
    <cfRule type="cellIs" dxfId="1745" priority="847" operator="lessThan">
      <formula>$R$56</formula>
    </cfRule>
    <cfRule type="cellIs" dxfId="1744" priority="848" operator="greaterThanOrEqual">
      <formula>$R$56</formula>
    </cfRule>
  </conditionalFormatting>
  <conditionalFormatting sqref="AE51">
    <cfRule type="cellIs" dxfId="1743" priority="845" stopIfTrue="1" operator="greaterThan">
      <formula>$T$51</formula>
    </cfRule>
    <cfRule type="cellIs" dxfId="1742" priority="846" stopIfTrue="1" operator="lessThanOrEqual">
      <formula>$T$51</formula>
    </cfRule>
  </conditionalFormatting>
  <conditionalFormatting sqref="AE54">
    <cfRule type="cellIs" dxfId="1741" priority="843" operator="lessThan">
      <formula>$R$54</formula>
    </cfRule>
    <cfRule type="cellIs" dxfId="1740" priority="844" operator="greaterThanOrEqual">
      <formula>$R$54</formula>
    </cfRule>
  </conditionalFormatting>
  <conditionalFormatting sqref="AF28:AF31">
    <cfRule type="cellIs" dxfId="1739" priority="825" stopIfTrue="1" operator="greaterThanOrEqual">
      <formula>$T$28</formula>
    </cfRule>
    <cfRule type="cellIs" dxfId="1738" priority="826" stopIfTrue="1" operator="lessThan">
      <formula>$T$28</formula>
    </cfRule>
  </conditionalFormatting>
  <conditionalFormatting sqref="AF6">
    <cfRule type="cellIs" dxfId="1737" priority="791" stopIfTrue="1" operator="lessThanOrEqual">
      <formula>$T$6</formula>
    </cfRule>
    <cfRule type="cellIs" dxfId="1736" priority="792" stopIfTrue="1" operator="greaterThan">
      <formula>$T$6</formula>
    </cfRule>
  </conditionalFormatting>
  <conditionalFormatting sqref="AF7">
    <cfRule type="cellIs" dxfId="1735" priority="793" stopIfTrue="1" operator="lessThanOrEqual">
      <formula>$T$7</formula>
    </cfRule>
    <cfRule type="cellIs" dxfId="1734" priority="794" stopIfTrue="1" operator="greaterThan">
      <formula>$T$7</formula>
    </cfRule>
  </conditionalFormatting>
  <conditionalFormatting sqref="AF8">
    <cfRule type="cellIs" dxfId="1733" priority="797" stopIfTrue="1" operator="lessThanOrEqual">
      <formula>$T$8</formula>
    </cfRule>
    <cfRule type="cellIs" dxfId="1732" priority="798" stopIfTrue="1" operator="greaterThan">
      <formula>$T$8</formula>
    </cfRule>
  </conditionalFormatting>
  <conditionalFormatting sqref="AF9">
    <cfRule type="cellIs" dxfId="1731" priority="795" stopIfTrue="1" operator="lessThanOrEqual">
      <formula>$T$9</formula>
    </cfRule>
    <cfRule type="cellIs" dxfId="1730" priority="796" stopIfTrue="1" operator="greaterThan">
      <formula>$T$9</formula>
    </cfRule>
  </conditionalFormatting>
  <conditionalFormatting sqref="AF10">
    <cfRule type="cellIs" dxfId="1729" priority="781" stopIfTrue="1" operator="greaterThanOrEqual">
      <formula>$T$10</formula>
    </cfRule>
    <cfRule type="cellIs" dxfId="1728" priority="782" stopIfTrue="1" operator="lessThan">
      <formula>$T$10</formula>
    </cfRule>
  </conditionalFormatting>
  <conditionalFormatting sqref="AF11">
    <cfRule type="cellIs" dxfId="1727" priority="789" stopIfTrue="1" operator="lessThanOrEqual">
      <formula>$T$11</formula>
    </cfRule>
    <cfRule type="cellIs" dxfId="1726" priority="790" stopIfTrue="1" operator="greaterThan">
      <formula>$T$11</formula>
    </cfRule>
  </conditionalFormatting>
  <conditionalFormatting sqref="AF12">
    <cfRule type="cellIs" dxfId="1725" priority="787" stopIfTrue="1" operator="lessThanOrEqual">
      <formula>$T$12</formula>
    </cfRule>
    <cfRule type="cellIs" dxfId="1724" priority="788" stopIfTrue="1" operator="greaterThan">
      <formula>$T$12</formula>
    </cfRule>
  </conditionalFormatting>
  <conditionalFormatting sqref="AF14:AF15">
    <cfRule type="cellIs" dxfId="1723" priority="841" stopIfTrue="1" operator="lessThanOrEqual">
      <formula>$T$14</formula>
    </cfRule>
    <cfRule type="cellIs" dxfId="1722" priority="842" stopIfTrue="1" operator="greaterThan">
      <formula>$T$14</formula>
    </cfRule>
  </conditionalFormatting>
  <conditionalFormatting sqref="AF16">
    <cfRule type="cellIs" dxfId="1721" priority="839" stopIfTrue="1" operator="lessThanOrEqual">
      <formula>$T$16</formula>
    </cfRule>
    <cfRule type="cellIs" dxfId="1720" priority="840" stopIfTrue="1" operator="greaterThan">
      <formula>$T$16</formula>
    </cfRule>
  </conditionalFormatting>
  <conditionalFormatting sqref="AF17">
    <cfRule type="cellIs" dxfId="1719" priority="837" stopIfTrue="1" operator="lessThanOrEqual">
      <formula>$T$17</formula>
    </cfRule>
    <cfRule type="cellIs" dxfId="1718" priority="838" stopIfTrue="1" operator="greaterThan">
      <formula>$T$17</formula>
    </cfRule>
  </conditionalFormatting>
  <conditionalFormatting sqref="AF18">
    <cfRule type="cellIs" dxfId="1717" priority="835" stopIfTrue="1" operator="greaterThanOrEqual">
      <formula>$T$18</formula>
    </cfRule>
    <cfRule type="cellIs" dxfId="1716" priority="836" stopIfTrue="1" operator="lessThan">
      <formula>$T$18</formula>
    </cfRule>
  </conditionalFormatting>
  <conditionalFormatting sqref="AF20">
    <cfRule type="cellIs" dxfId="1715" priority="813" stopIfTrue="1" operator="lessThanOrEqual">
      <formula>$T$20</formula>
    </cfRule>
    <cfRule type="cellIs" dxfId="1714" priority="814" stopIfTrue="1" operator="greaterThan">
      <formula>$T$20</formula>
    </cfRule>
  </conditionalFormatting>
  <conditionalFormatting sqref="AF21">
    <cfRule type="cellIs" dxfId="1713" priority="805" stopIfTrue="1" operator="lessThan">
      <formula>$T$21</formula>
    </cfRule>
    <cfRule type="cellIs" dxfId="1712" priority="806" stopIfTrue="1" operator="greaterThanOrEqual">
      <formula>$T$21</formula>
    </cfRule>
  </conditionalFormatting>
  <conditionalFormatting sqref="AF22">
    <cfRule type="cellIs" dxfId="1711" priority="809" stopIfTrue="1" operator="lessThanOrEqual">
      <formula>$T$22</formula>
    </cfRule>
    <cfRule type="cellIs" dxfId="1710" priority="810" stopIfTrue="1" operator="greaterThan">
      <formula>$T$22</formula>
    </cfRule>
  </conditionalFormatting>
  <conditionalFormatting sqref="AF23">
    <cfRule type="cellIs" dxfId="1709" priority="803" stopIfTrue="1" operator="lessThan">
      <formula>$T$23</formula>
    </cfRule>
    <cfRule type="cellIs" dxfId="1708" priority="804" stopIfTrue="1" operator="greaterThanOrEqual">
      <formula>$T$23</formula>
    </cfRule>
  </conditionalFormatting>
  <conditionalFormatting sqref="AF24">
    <cfRule type="cellIs" dxfId="1707" priority="811" stopIfTrue="1" operator="lessThanOrEqual">
      <formula>$T$24</formula>
    </cfRule>
    <cfRule type="cellIs" dxfId="1706" priority="812" stopIfTrue="1" operator="greaterThan">
      <formula>$T$24</formula>
    </cfRule>
  </conditionalFormatting>
  <conditionalFormatting sqref="AF25">
    <cfRule type="cellIs" dxfId="1705" priority="783" stopIfTrue="1" operator="lessThan">
      <formula>$T$25</formula>
    </cfRule>
    <cfRule type="cellIs" dxfId="1704" priority="784" stopIfTrue="1" operator="greaterThanOrEqual">
      <formula>$T$25</formula>
    </cfRule>
  </conditionalFormatting>
  <conditionalFormatting sqref="AF32">
    <cfRule type="cellIs" dxfId="1703" priority="799" stopIfTrue="1" operator="greaterThanOrEqual">
      <formula>$T$32</formula>
    </cfRule>
    <cfRule type="cellIs" dxfId="1702" priority="800" stopIfTrue="1" operator="lessThan">
      <formula>$T$32</formula>
    </cfRule>
  </conditionalFormatting>
  <conditionalFormatting sqref="AF33">
    <cfRule type="cellIs" dxfId="1701" priority="785" stopIfTrue="1" operator="greaterThanOrEqual">
      <formula>$T$33</formula>
    </cfRule>
    <cfRule type="cellIs" dxfId="1700" priority="786" stopIfTrue="1" operator="lessThan">
      <formula>$T$33</formula>
    </cfRule>
  </conditionalFormatting>
  <conditionalFormatting sqref="AF35">
    <cfRule type="cellIs" dxfId="1699" priority="823" stopIfTrue="1" operator="greaterThan">
      <formula>$T$35</formula>
    </cfRule>
    <cfRule type="cellIs" dxfId="1698" priority="824" stopIfTrue="1" operator="lessThanOrEqual">
      <formula>$T$35</formula>
    </cfRule>
  </conditionalFormatting>
  <conditionalFormatting sqref="AF36">
    <cfRule type="cellIs" dxfId="1697" priority="829" stopIfTrue="1" operator="greaterThan">
      <formula>$T$36</formula>
    </cfRule>
    <cfRule type="cellIs" dxfId="1696" priority="830" stopIfTrue="1" operator="lessThanOrEqual">
      <formula>$T$36</formula>
    </cfRule>
  </conditionalFormatting>
  <conditionalFormatting sqref="AF40">
    <cfRule type="cellIs" dxfId="1695" priority="833" stopIfTrue="1" operator="between">
      <formula>-$T$40</formula>
      <formula>$T$40</formula>
    </cfRule>
    <cfRule type="cellIs" dxfId="1694" priority="834" stopIfTrue="1" operator="notBetween">
      <formula>-$T$40</formula>
      <formula>$T$40</formula>
    </cfRule>
  </conditionalFormatting>
  <conditionalFormatting sqref="AF41">
    <cfRule type="cellIs" dxfId="1693" priority="831" stopIfTrue="1" operator="greaterThan">
      <formula>$T$41</formula>
    </cfRule>
    <cfRule type="cellIs" dxfId="1692" priority="832" stopIfTrue="1" operator="lessThanOrEqual">
      <formula>$T$41</formula>
    </cfRule>
  </conditionalFormatting>
  <conditionalFormatting sqref="AF44">
    <cfRule type="cellIs" dxfId="1691" priority="819" stopIfTrue="1" operator="greaterThan">
      <formula>$T$44</formula>
    </cfRule>
    <cfRule type="cellIs" dxfId="1690" priority="820" stopIfTrue="1" operator="lessThanOrEqual">
      <formula>$T$44</formula>
    </cfRule>
  </conditionalFormatting>
  <conditionalFormatting sqref="AF46">
    <cfRule type="cellIs" dxfId="1689" priority="801" stopIfTrue="1" operator="greaterThanOrEqual">
      <formula>$T$46</formula>
    </cfRule>
    <cfRule type="cellIs" dxfId="1688" priority="802" stopIfTrue="1" operator="lessThan">
      <formula>$T$46</formula>
    </cfRule>
  </conditionalFormatting>
  <conditionalFormatting sqref="AF47">
    <cfRule type="cellIs" dxfId="1687" priority="827" stopIfTrue="1" operator="greaterThan">
      <formula>$T$47</formula>
    </cfRule>
    <cfRule type="cellIs" dxfId="1686" priority="828" operator="lessThanOrEqual">
      <formula>$T$47</formula>
    </cfRule>
  </conditionalFormatting>
  <conditionalFormatting sqref="AF48">
    <cfRule type="cellIs" dxfId="1685" priority="817" stopIfTrue="1" operator="greaterThanOrEqual">
      <formula>$T$48</formula>
    </cfRule>
    <cfRule type="cellIs" dxfId="1684" priority="818" stopIfTrue="1" operator="lessThan">
      <formula>$T$48</formula>
    </cfRule>
  </conditionalFormatting>
  <conditionalFormatting sqref="AF37">
    <cfRule type="cellIs" dxfId="1683" priority="815" stopIfTrue="1" operator="greaterThanOrEqual">
      <formula>$T$37</formula>
    </cfRule>
    <cfRule type="cellIs" dxfId="1682" priority="816" stopIfTrue="1" operator="lessThan">
      <formula>$T$37</formula>
    </cfRule>
  </conditionalFormatting>
  <conditionalFormatting sqref="AF38:AF39">
    <cfRule type="cellIs" dxfId="1681" priority="779" operator="lessThan">
      <formula>$T$38</formula>
    </cfRule>
    <cfRule type="cellIs" dxfId="1680" priority="780" operator="greaterThanOrEqual">
      <formula>$T$38</formula>
    </cfRule>
  </conditionalFormatting>
  <conditionalFormatting sqref="AF51">
    <cfRule type="cellIs" dxfId="1679" priority="775" stopIfTrue="1" operator="greaterThan">
      <formula>$T$51</formula>
    </cfRule>
    <cfRule type="cellIs" dxfId="1678" priority="776" stopIfTrue="1" operator="lessThanOrEqual">
      <formula>$T$51</formula>
    </cfRule>
  </conditionalFormatting>
  <conditionalFormatting sqref="AF50">
    <cfRule type="cellIs" dxfId="1677" priority="777" stopIfTrue="1" operator="greaterThanOrEqual">
      <formula>$T$50</formula>
    </cfRule>
    <cfRule type="cellIs" dxfId="1676" priority="778" stopIfTrue="1" operator="lessThan">
      <formula>$T$50</formula>
    </cfRule>
  </conditionalFormatting>
  <conditionalFormatting sqref="AF54">
    <cfRule type="cellIs" dxfId="1675" priority="773" operator="lessThan">
      <formula>$T$54</formula>
    </cfRule>
    <cfRule type="cellIs" dxfId="1674" priority="774" operator="greaterThanOrEqual">
      <formula>$T$54</formula>
    </cfRule>
  </conditionalFormatting>
  <conditionalFormatting sqref="AF55">
    <cfRule type="cellIs" dxfId="1673" priority="771" operator="lessThan">
      <formula>$T$55</formula>
    </cfRule>
    <cfRule type="cellIs" dxfId="1672" priority="772" operator="greaterThanOrEqual">
      <formula>$T$55</formula>
    </cfRule>
  </conditionalFormatting>
  <conditionalFormatting sqref="AF56">
    <cfRule type="cellIs" dxfId="1671" priority="765" operator="lessThan">
      <formula>$T$56</formula>
    </cfRule>
    <cfRule type="cellIs" dxfId="1670" priority="766" operator="greaterThanOrEqual">
      <formula>$T$56</formula>
    </cfRule>
  </conditionalFormatting>
  <conditionalFormatting sqref="AG28:AG31">
    <cfRule type="cellIs" dxfId="1669" priority="747" stopIfTrue="1" operator="greaterThanOrEqual">
      <formula>$V$28</formula>
    </cfRule>
    <cfRule type="cellIs" dxfId="1668" priority="748" stopIfTrue="1" operator="lessThan">
      <formula>$V$28</formula>
    </cfRule>
  </conditionalFormatting>
  <conditionalFormatting sqref="AG6">
    <cfRule type="cellIs" dxfId="1667" priority="713" stopIfTrue="1" operator="lessThanOrEqual">
      <formula>$V$6</formula>
    </cfRule>
    <cfRule type="cellIs" dxfId="1666" priority="714" stopIfTrue="1" operator="greaterThan">
      <formula>$V$6</formula>
    </cfRule>
  </conditionalFormatting>
  <conditionalFormatting sqref="AG7">
    <cfRule type="cellIs" dxfId="1665" priority="715" stopIfTrue="1" operator="lessThanOrEqual">
      <formula>$V$7</formula>
    </cfRule>
    <cfRule type="cellIs" dxfId="1664" priority="716" stopIfTrue="1" operator="greaterThan">
      <formula>$V$7</formula>
    </cfRule>
  </conditionalFormatting>
  <conditionalFormatting sqref="AG8">
    <cfRule type="cellIs" dxfId="1663" priority="719" stopIfTrue="1" operator="lessThanOrEqual">
      <formula>$V$8</formula>
    </cfRule>
    <cfRule type="cellIs" dxfId="1662" priority="720" stopIfTrue="1" operator="greaterThan">
      <formula>$V$8</formula>
    </cfRule>
  </conditionalFormatting>
  <conditionalFormatting sqref="AG9">
    <cfRule type="cellIs" dxfId="1661" priority="717" stopIfTrue="1" operator="lessThanOrEqual">
      <formula>$V$9</formula>
    </cfRule>
    <cfRule type="cellIs" dxfId="1660" priority="718" stopIfTrue="1" operator="greaterThan">
      <formula>$V$9</formula>
    </cfRule>
  </conditionalFormatting>
  <conditionalFormatting sqref="AG10">
    <cfRule type="cellIs" dxfId="1659" priority="703" stopIfTrue="1" operator="greaterThanOrEqual">
      <formula>$V$10</formula>
    </cfRule>
    <cfRule type="cellIs" dxfId="1658" priority="704" stopIfTrue="1" operator="lessThan">
      <formula>$V$10</formula>
    </cfRule>
  </conditionalFormatting>
  <conditionalFormatting sqref="AG11">
    <cfRule type="cellIs" dxfId="1657" priority="711" stopIfTrue="1" operator="lessThanOrEqual">
      <formula>$V$11</formula>
    </cfRule>
    <cfRule type="cellIs" dxfId="1656" priority="712" stopIfTrue="1" operator="greaterThan">
      <formula>$V$11</formula>
    </cfRule>
  </conditionalFormatting>
  <conditionalFormatting sqref="AG12">
    <cfRule type="cellIs" dxfId="1655" priority="709" stopIfTrue="1" operator="lessThanOrEqual">
      <formula>$V$12</formula>
    </cfRule>
    <cfRule type="cellIs" dxfId="1654" priority="710" stopIfTrue="1" operator="greaterThan">
      <formula>$V$12</formula>
    </cfRule>
  </conditionalFormatting>
  <conditionalFormatting sqref="AG14:AG15">
    <cfRule type="cellIs" dxfId="1653" priority="763" stopIfTrue="1" operator="lessThanOrEqual">
      <formula>$V$14</formula>
    </cfRule>
    <cfRule type="cellIs" dxfId="1652" priority="764" stopIfTrue="1" operator="greaterThan">
      <formula>$V$14</formula>
    </cfRule>
  </conditionalFormatting>
  <conditionalFormatting sqref="AG16">
    <cfRule type="cellIs" dxfId="1651" priority="761" stopIfTrue="1" operator="lessThanOrEqual">
      <formula>$V$16</formula>
    </cfRule>
    <cfRule type="cellIs" dxfId="1650" priority="762" stopIfTrue="1" operator="greaterThan">
      <formula>$V$16</formula>
    </cfRule>
  </conditionalFormatting>
  <conditionalFormatting sqref="AG17">
    <cfRule type="cellIs" dxfId="1649" priority="759" stopIfTrue="1" operator="lessThanOrEqual">
      <formula>$V$17</formula>
    </cfRule>
    <cfRule type="cellIs" dxfId="1648" priority="760" stopIfTrue="1" operator="greaterThan">
      <formula>$V$17</formula>
    </cfRule>
  </conditionalFormatting>
  <conditionalFormatting sqref="AG18">
    <cfRule type="cellIs" dxfId="1647" priority="757" stopIfTrue="1" operator="greaterThanOrEqual">
      <formula>$V$18</formula>
    </cfRule>
    <cfRule type="cellIs" dxfId="1646" priority="758" stopIfTrue="1" operator="lessThan">
      <formula>$V$18</formula>
    </cfRule>
  </conditionalFormatting>
  <conditionalFormatting sqref="AG20">
    <cfRule type="cellIs" dxfId="1645" priority="735" stopIfTrue="1" operator="lessThanOrEqual">
      <formula>$V$20</formula>
    </cfRule>
    <cfRule type="cellIs" dxfId="1644" priority="736" stopIfTrue="1" operator="greaterThan">
      <formula>$V$20</formula>
    </cfRule>
  </conditionalFormatting>
  <conditionalFormatting sqref="AG21">
    <cfRule type="cellIs" dxfId="1643" priority="727" stopIfTrue="1" operator="lessThan">
      <formula>$V$21</formula>
    </cfRule>
    <cfRule type="cellIs" dxfId="1642" priority="728" stopIfTrue="1" operator="greaterThanOrEqual">
      <formula>$V$21</formula>
    </cfRule>
  </conditionalFormatting>
  <conditionalFormatting sqref="AG22">
    <cfRule type="cellIs" dxfId="1641" priority="731" stopIfTrue="1" operator="lessThanOrEqual">
      <formula>$V$22</formula>
    </cfRule>
    <cfRule type="cellIs" dxfId="1640" priority="732" stopIfTrue="1" operator="greaterThan">
      <formula>$V$22</formula>
    </cfRule>
  </conditionalFormatting>
  <conditionalFormatting sqref="AG23">
    <cfRule type="cellIs" dxfId="1639" priority="725" stopIfTrue="1" operator="lessThan">
      <formula>$V$23</formula>
    </cfRule>
    <cfRule type="cellIs" dxfId="1638" priority="726" stopIfTrue="1" operator="greaterThanOrEqual">
      <formula>$V$23</formula>
    </cfRule>
  </conditionalFormatting>
  <conditionalFormatting sqref="AG24">
    <cfRule type="cellIs" dxfId="1637" priority="733" stopIfTrue="1" operator="lessThanOrEqual">
      <formula>$V$24</formula>
    </cfRule>
    <cfRule type="cellIs" dxfId="1636" priority="734" stopIfTrue="1" operator="greaterThan">
      <formula>$V$24</formula>
    </cfRule>
  </conditionalFormatting>
  <conditionalFormatting sqref="AG25">
    <cfRule type="cellIs" dxfId="1635" priority="705" stopIfTrue="1" operator="lessThan">
      <formula>$V$25</formula>
    </cfRule>
    <cfRule type="cellIs" dxfId="1634" priority="706" stopIfTrue="1" operator="greaterThanOrEqual">
      <formula>$V$25</formula>
    </cfRule>
  </conditionalFormatting>
  <conditionalFormatting sqref="AG32">
    <cfRule type="cellIs" dxfId="1633" priority="721" stopIfTrue="1" operator="greaterThanOrEqual">
      <formula>$V$32</formula>
    </cfRule>
    <cfRule type="cellIs" dxfId="1632" priority="722" stopIfTrue="1" operator="lessThan">
      <formula>$V$32</formula>
    </cfRule>
  </conditionalFormatting>
  <conditionalFormatting sqref="AG33">
    <cfRule type="cellIs" dxfId="1631" priority="707" stopIfTrue="1" operator="greaterThanOrEqual">
      <formula>$V$33</formula>
    </cfRule>
    <cfRule type="cellIs" dxfId="1630" priority="708" stopIfTrue="1" operator="lessThan">
      <formula>$V$33</formula>
    </cfRule>
  </conditionalFormatting>
  <conditionalFormatting sqref="AG35">
    <cfRule type="cellIs" dxfId="1629" priority="745" stopIfTrue="1" operator="greaterThan">
      <formula>$V$35</formula>
    </cfRule>
    <cfRule type="cellIs" dxfId="1628" priority="746" stopIfTrue="1" operator="lessThanOrEqual">
      <formula>$V$35</formula>
    </cfRule>
  </conditionalFormatting>
  <conditionalFormatting sqref="AG36">
    <cfRule type="cellIs" dxfId="1627" priority="751" stopIfTrue="1" operator="greaterThan">
      <formula>$V$36</formula>
    </cfRule>
    <cfRule type="cellIs" dxfId="1626" priority="752" stopIfTrue="1" operator="lessThanOrEqual">
      <formula>$V$36</formula>
    </cfRule>
  </conditionalFormatting>
  <conditionalFormatting sqref="AG40">
    <cfRule type="cellIs" dxfId="1625" priority="755" stopIfTrue="1" operator="between">
      <formula>-$V$40</formula>
      <formula>$V$40</formula>
    </cfRule>
    <cfRule type="cellIs" dxfId="1624" priority="756" stopIfTrue="1" operator="notBetween">
      <formula>-$V$40</formula>
      <formula>$V$40</formula>
    </cfRule>
  </conditionalFormatting>
  <conditionalFormatting sqref="AG41">
    <cfRule type="cellIs" dxfId="1623" priority="753" stopIfTrue="1" operator="greaterThan">
      <formula>$V$41</formula>
    </cfRule>
    <cfRule type="cellIs" dxfId="1622" priority="754" stopIfTrue="1" operator="lessThanOrEqual">
      <formula>$V$41</formula>
    </cfRule>
  </conditionalFormatting>
  <conditionalFormatting sqref="AG44">
    <cfRule type="cellIs" dxfId="1621" priority="741" stopIfTrue="1" operator="greaterThan">
      <formula>$V$44</formula>
    </cfRule>
    <cfRule type="cellIs" dxfId="1620" priority="742" stopIfTrue="1" operator="lessThanOrEqual">
      <formula>$V$44</formula>
    </cfRule>
  </conditionalFormatting>
  <conditionalFormatting sqref="AG46">
    <cfRule type="cellIs" dxfId="1619" priority="723" stopIfTrue="1" operator="greaterThanOrEqual">
      <formula>$V$46</formula>
    </cfRule>
    <cfRule type="cellIs" dxfId="1618" priority="724" stopIfTrue="1" operator="lessThan">
      <formula>$V$46</formula>
    </cfRule>
  </conditionalFormatting>
  <conditionalFormatting sqref="AG47">
    <cfRule type="cellIs" dxfId="1617" priority="749" stopIfTrue="1" operator="greaterThan">
      <formula>$V$47</formula>
    </cfRule>
    <cfRule type="cellIs" dxfId="1616" priority="750" operator="lessThanOrEqual">
      <formula>$V$47</formula>
    </cfRule>
  </conditionalFormatting>
  <conditionalFormatting sqref="AG48">
    <cfRule type="cellIs" dxfId="1615" priority="739" stopIfTrue="1" operator="greaterThanOrEqual">
      <formula>$V$48</formula>
    </cfRule>
    <cfRule type="cellIs" dxfId="1614" priority="740" stopIfTrue="1" operator="lessThan">
      <formula>$V$48</formula>
    </cfRule>
  </conditionalFormatting>
  <conditionalFormatting sqref="AG37">
    <cfRule type="cellIs" dxfId="1613" priority="737" stopIfTrue="1" operator="greaterThanOrEqual">
      <formula>$V$37</formula>
    </cfRule>
    <cfRule type="cellIs" dxfId="1612" priority="738" stopIfTrue="1" operator="lessThan">
      <formula>$V$37</formula>
    </cfRule>
  </conditionalFormatting>
  <conditionalFormatting sqref="AG38:AG39">
    <cfRule type="cellIs" dxfId="1611" priority="701" operator="lessThan">
      <formula>$V$38</formula>
    </cfRule>
    <cfRule type="cellIs" dxfId="1610" priority="702" operator="greaterThanOrEqual">
      <formula>$V$38</formula>
    </cfRule>
  </conditionalFormatting>
  <conditionalFormatting sqref="AG51">
    <cfRule type="cellIs" dxfId="1609" priority="697" stopIfTrue="1" operator="greaterThan">
      <formula>$V$51</formula>
    </cfRule>
    <cfRule type="cellIs" dxfId="1608" priority="698" stopIfTrue="1" operator="lessThanOrEqual">
      <formula>$V$51</formula>
    </cfRule>
  </conditionalFormatting>
  <conditionalFormatting sqref="AG50">
    <cfRule type="cellIs" dxfId="1607" priority="699" stopIfTrue="1" operator="greaterThanOrEqual">
      <formula>$V$50</formula>
    </cfRule>
    <cfRule type="cellIs" dxfId="1606" priority="700" stopIfTrue="1" operator="lessThan">
      <formula>$V$50</formula>
    </cfRule>
  </conditionalFormatting>
  <conditionalFormatting sqref="AG54">
    <cfRule type="cellIs" dxfId="1605" priority="695" operator="lessThan">
      <formula>$V$54</formula>
    </cfRule>
    <cfRule type="cellIs" dxfId="1604" priority="696" operator="greaterThanOrEqual">
      <formula>$V$54</formula>
    </cfRule>
  </conditionalFormatting>
  <conditionalFormatting sqref="AG55">
    <cfRule type="cellIs" dxfId="1603" priority="693" operator="lessThan">
      <formula>$V$55</formula>
    </cfRule>
    <cfRule type="cellIs" dxfId="1602" priority="694" operator="greaterThanOrEqual">
      <formula>$V$55</formula>
    </cfRule>
  </conditionalFormatting>
  <conditionalFormatting sqref="AG56">
    <cfRule type="cellIs" dxfId="1601" priority="687" operator="lessThan">
      <formula>$V$56</formula>
    </cfRule>
    <cfRule type="cellIs" dxfId="1600" priority="688" operator="greaterThanOrEqual">
      <formula>$V$56</formula>
    </cfRule>
  </conditionalFormatting>
  <conditionalFormatting sqref="AH6">
    <cfRule type="cellIs" dxfId="1599" priority="683" stopIfTrue="1" operator="lessThanOrEqual">
      <formula>$X$6</formula>
    </cfRule>
    <cfRule type="cellIs" dxfId="1598" priority="684" stopIfTrue="1" operator="greaterThan">
      <formula>$X$6</formula>
    </cfRule>
  </conditionalFormatting>
  <conditionalFormatting sqref="AH7">
    <cfRule type="cellIs" dxfId="1597" priority="679" operator="greaterThan">
      <formula>$X$7</formula>
    </cfRule>
    <cfRule type="cellIs" dxfId="1596" priority="680" operator="lessThanOrEqual">
      <formula>$X$7</formula>
    </cfRule>
  </conditionalFormatting>
  <conditionalFormatting sqref="AH8">
    <cfRule type="cellIs" dxfId="1595" priority="677" operator="greaterThan">
      <formula>$X$8</formula>
    </cfRule>
    <cfRule type="cellIs" dxfId="1594" priority="678" operator="lessThanOrEqual">
      <formula>$X$8</formula>
    </cfRule>
  </conditionalFormatting>
  <conditionalFormatting sqref="AH9">
    <cfRule type="cellIs" dxfId="1593" priority="675" operator="greaterThan">
      <formula>$X$9</formula>
    </cfRule>
    <cfRule type="cellIs" dxfId="1592" priority="676" operator="lessThanOrEqual">
      <formula>$X$9</formula>
    </cfRule>
  </conditionalFormatting>
  <conditionalFormatting sqref="AH10">
    <cfRule type="cellIs" dxfId="1591" priority="673" operator="lessThan">
      <formula>$X$10</formula>
    </cfRule>
    <cfRule type="cellIs" dxfId="1590" priority="674" operator="greaterThanOrEqual">
      <formula>$X$10</formula>
    </cfRule>
  </conditionalFormatting>
  <conditionalFormatting sqref="AH11">
    <cfRule type="cellIs" dxfId="1589" priority="671" operator="greaterThan">
      <formula>$X$11</formula>
    </cfRule>
    <cfRule type="cellIs" dxfId="1588" priority="672" operator="lessThanOrEqual">
      <formula>$X$11</formula>
    </cfRule>
  </conditionalFormatting>
  <conditionalFormatting sqref="AH12">
    <cfRule type="cellIs" dxfId="1587" priority="669" operator="greaterThan">
      <formula>$X$12</formula>
    </cfRule>
    <cfRule type="cellIs" dxfId="1586" priority="670" operator="lessThanOrEqual">
      <formula>$X$12</formula>
    </cfRule>
  </conditionalFormatting>
  <conditionalFormatting sqref="AH14:AH15">
    <cfRule type="cellIs" dxfId="1585" priority="685" stopIfTrue="1" operator="lessThanOrEqual">
      <formula>$X$14</formula>
    </cfRule>
    <cfRule type="cellIs" dxfId="1584" priority="686" stopIfTrue="1" operator="greaterThan">
      <formula>$X$14</formula>
    </cfRule>
  </conditionalFormatting>
  <conditionalFormatting sqref="AH16">
    <cfRule type="cellIs" dxfId="1583" priority="667" operator="greaterThan">
      <formula>$X$16</formula>
    </cfRule>
    <cfRule type="cellIs" dxfId="1582" priority="668" operator="lessThanOrEqual">
      <formula>$X$16</formula>
    </cfRule>
  </conditionalFormatting>
  <conditionalFormatting sqref="AH17">
    <cfRule type="cellIs" dxfId="1581" priority="665" operator="greaterThan">
      <formula>$X$17</formula>
    </cfRule>
    <cfRule type="cellIs" dxfId="1580" priority="666" operator="lessThanOrEqual">
      <formula>$X$17</formula>
    </cfRule>
  </conditionalFormatting>
  <conditionalFormatting sqref="AH18">
    <cfRule type="cellIs" dxfId="1579" priority="663" operator="lessThan">
      <formula>$X$18</formula>
    </cfRule>
    <cfRule type="cellIs" dxfId="1578" priority="664" operator="greaterThanOrEqual">
      <formula>$X$18</formula>
    </cfRule>
  </conditionalFormatting>
  <conditionalFormatting sqref="AH20">
    <cfRule type="cellIs" dxfId="1577" priority="681" operator="lessThanOrEqual">
      <formula>$X$20</formula>
    </cfRule>
    <cfRule type="cellIs" dxfId="1576" priority="682" operator="greaterThan">
      <formula>$X$20</formula>
    </cfRule>
  </conditionalFormatting>
  <conditionalFormatting sqref="AH21">
    <cfRule type="cellIs" dxfId="1575" priority="661" operator="lessThan">
      <formula>$X$21</formula>
    </cfRule>
    <cfRule type="cellIs" dxfId="1574" priority="662" operator="greaterThanOrEqual">
      <formula>$X$21</formula>
    </cfRule>
  </conditionalFormatting>
  <conditionalFormatting sqref="AH22">
    <cfRule type="cellIs" dxfId="1573" priority="659" operator="greaterThan">
      <formula>$X$22</formula>
    </cfRule>
    <cfRule type="cellIs" dxfId="1572" priority="660" operator="lessThanOrEqual">
      <formula>$X$22</formula>
    </cfRule>
  </conditionalFormatting>
  <conditionalFormatting sqref="AH23">
    <cfRule type="cellIs" dxfId="1571" priority="657" operator="lessThan">
      <formula>$X$23</formula>
    </cfRule>
    <cfRule type="cellIs" dxfId="1570" priority="658" operator="greaterThanOrEqual">
      <formula>$X$23</formula>
    </cfRule>
  </conditionalFormatting>
  <conditionalFormatting sqref="AH24">
    <cfRule type="cellIs" dxfId="1569" priority="655" operator="greaterThan">
      <formula>$X$24</formula>
    </cfRule>
    <cfRule type="cellIs" dxfId="1568" priority="656" operator="lessThanOrEqual">
      <formula>$X$24</formula>
    </cfRule>
  </conditionalFormatting>
  <conditionalFormatting sqref="AH25">
    <cfRule type="cellIs" dxfId="1567" priority="653" operator="lessThan">
      <formula>$X$25</formula>
    </cfRule>
    <cfRule type="cellIs" dxfId="1566" priority="654" operator="greaterThanOrEqual">
      <formula>$X$25</formula>
    </cfRule>
  </conditionalFormatting>
  <conditionalFormatting sqref="AH28:AH31">
    <cfRule type="cellIs" dxfId="1565" priority="649" stopIfTrue="1" operator="greaterThanOrEqual">
      <formula>$X$28</formula>
    </cfRule>
    <cfRule type="cellIs" dxfId="1564" priority="650" stopIfTrue="1" operator="lessThan">
      <formula>$X$28</formula>
    </cfRule>
  </conditionalFormatting>
  <conditionalFormatting sqref="AH32">
    <cfRule type="cellIs" dxfId="1563" priority="647" stopIfTrue="1" operator="greaterThanOrEqual">
      <formula>$X$32</formula>
    </cfRule>
    <cfRule type="cellIs" dxfId="1562" priority="648" stopIfTrue="1" operator="lessThan">
      <formula>$X$32</formula>
    </cfRule>
  </conditionalFormatting>
  <conditionalFormatting sqref="AH33">
    <cfRule type="cellIs" dxfId="1561" priority="645" stopIfTrue="1" operator="greaterThanOrEqual">
      <formula>$X$33</formula>
    </cfRule>
    <cfRule type="cellIs" dxfId="1560" priority="646" stopIfTrue="1" operator="lessThan">
      <formula>$X$33</formula>
    </cfRule>
  </conditionalFormatting>
  <conditionalFormatting sqref="AH35">
    <cfRule type="cellIs" dxfId="1559" priority="637" stopIfTrue="1" operator="greaterThan">
      <formula>$X$35</formula>
    </cfRule>
    <cfRule type="cellIs" dxfId="1558" priority="638" stopIfTrue="1" operator="lessThanOrEqual">
      <formula>$X$35</formula>
    </cfRule>
  </conditionalFormatting>
  <conditionalFormatting sqref="AH36">
    <cfRule type="cellIs" dxfId="1557" priority="639" stopIfTrue="1" operator="greaterThan">
      <formula>$X$36</formula>
    </cfRule>
    <cfRule type="cellIs" dxfId="1556" priority="640" stopIfTrue="1" operator="lessThanOrEqual">
      <formula>$X$36</formula>
    </cfRule>
  </conditionalFormatting>
  <conditionalFormatting sqref="AH40">
    <cfRule type="cellIs" dxfId="1555" priority="643" stopIfTrue="1" operator="between">
      <formula>-$X$40</formula>
      <formula>$X$40</formula>
    </cfRule>
    <cfRule type="cellIs" dxfId="1554" priority="644" stopIfTrue="1" operator="notBetween">
      <formula>-$X$40</formula>
      <formula>$X$40</formula>
    </cfRule>
  </conditionalFormatting>
  <conditionalFormatting sqref="AH41">
    <cfRule type="cellIs" dxfId="1553" priority="641" stopIfTrue="1" operator="greaterThan">
      <formula>$X$41</formula>
    </cfRule>
    <cfRule type="cellIs" dxfId="1552" priority="642" stopIfTrue="1" operator="lessThanOrEqual">
      <formula>$X$41</formula>
    </cfRule>
  </conditionalFormatting>
  <conditionalFormatting sqref="AH44">
    <cfRule type="cellIs" dxfId="1551" priority="633" stopIfTrue="1" operator="greaterThan">
      <formula>$X$44</formula>
    </cfRule>
    <cfRule type="cellIs" dxfId="1550" priority="634" stopIfTrue="1" operator="lessThanOrEqual">
      <formula>$X$44</formula>
    </cfRule>
  </conditionalFormatting>
  <conditionalFormatting sqref="AH46">
    <cfRule type="cellIs" dxfId="1549" priority="625" stopIfTrue="1" operator="greaterThanOrEqual">
      <formula>$X$46</formula>
    </cfRule>
    <cfRule type="cellIs" dxfId="1548" priority="626" stopIfTrue="1" operator="lessThan">
      <formula>$X$46</formula>
    </cfRule>
  </conditionalFormatting>
  <conditionalFormatting sqref="AH47">
    <cfRule type="cellIs" dxfId="1547" priority="629" stopIfTrue="1" operator="greaterThan">
      <formula>$X$47</formula>
    </cfRule>
    <cfRule type="cellIs" dxfId="1546" priority="630" operator="lessThanOrEqual">
      <formula>$X$47</formula>
    </cfRule>
  </conditionalFormatting>
  <conditionalFormatting sqref="AH48">
    <cfRule type="cellIs" dxfId="1545" priority="627" stopIfTrue="1" operator="greaterThanOrEqual">
      <formula>$X$48</formula>
    </cfRule>
    <cfRule type="cellIs" dxfId="1544" priority="628" stopIfTrue="1" operator="lessThan">
      <formula>$X$48</formula>
    </cfRule>
  </conditionalFormatting>
  <conditionalFormatting sqref="AH37">
    <cfRule type="cellIs" dxfId="1543" priority="631" stopIfTrue="1" operator="greaterThanOrEqual">
      <formula>$X$37</formula>
    </cfRule>
    <cfRule type="cellIs" dxfId="1542" priority="632" stopIfTrue="1" operator="lessThan">
      <formula>$X$37</formula>
    </cfRule>
  </conditionalFormatting>
  <conditionalFormatting sqref="AH38:AH39">
    <cfRule type="cellIs" dxfId="1541" priority="623" operator="lessThan">
      <formula>$X$38</formula>
    </cfRule>
    <cfRule type="cellIs" dxfId="1540" priority="624" operator="greaterThanOrEqual">
      <formula>$X$38</formula>
    </cfRule>
  </conditionalFormatting>
  <conditionalFormatting sqref="AH51">
    <cfRule type="cellIs" dxfId="1539" priority="619" stopIfTrue="1" operator="greaterThan">
      <formula>$X$51</formula>
    </cfRule>
    <cfRule type="cellIs" dxfId="1538" priority="620" stopIfTrue="1" operator="lessThanOrEqual">
      <formula>$X$51</formula>
    </cfRule>
  </conditionalFormatting>
  <conditionalFormatting sqref="AH50">
    <cfRule type="cellIs" dxfId="1537" priority="621" stopIfTrue="1" operator="greaterThanOrEqual">
      <formula>$X$50</formula>
    </cfRule>
    <cfRule type="cellIs" dxfId="1536" priority="622" stopIfTrue="1" operator="lessThan">
      <formula>$X$50</formula>
    </cfRule>
  </conditionalFormatting>
  <conditionalFormatting sqref="AH54">
    <cfRule type="cellIs" dxfId="1535" priority="617" operator="lessThan">
      <formula>$X$54</formula>
    </cfRule>
    <cfRule type="cellIs" dxfId="1534" priority="618" operator="greaterThanOrEqual">
      <formula>$X$54</formula>
    </cfRule>
  </conditionalFormatting>
  <conditionalFormatting sqref="AH55">
    <cfRule type="cellIs" dxfId="1533" priority="615" operator="lessThan">
      <formula>$X$55</formula>
    </cfRule>
    <cfRule type="cellIs" dxfId="1532" priority="616" operator="greaterThanOrEqual">
      <formula>$X$55</formula>
    </cfRule>
  </conditionalFormatting>
  <conditionalFormatting sqref="AH56">
    <cfRule type="cellIs" dxfId="1531" priority="609" operator="lessThan">
      <formula>$X$56</formula>
    </cfRule>
    <cfRule type="cellIs" dxfId="1530" priority="610" operator="greaterThanOrEqual">
      <formula>$X$56</formula>
    </cfRule>
  </conditionalFormatting>
  <conditionalFormatting sqref="AI28:AI31">
    <cfRule type="cellIs" dxfId="1529" priority="591" stopIfTrue="1" operator="greaterThanOrEqual">
      <formula>$Z$28</formula>
    </cfRule>
    <cfRule type="cellIs" dxfId="1528" priority="592" stopIfTrue="1" operator="lessThan">
      <formula>$Z$28</formula>
    </cfRule>
  </conditionalFormatting>
  <conditionalFormatting sqref="AI6">
    <cfRule type="cellIs" dxfId="1527" priority="557" stopIfTrue="1" operator="lessThanOrEqual">
      <formula>$Z$6</formula>
    </cfRule>
    <cfRule type="cellIs" dxfId="1526" priority="558" stopIfTrue="1" operator="greaterThan">
      <formula>$Z$6</formula>
    </cfRule>
  </conditionalFormatting>
  <conditionalFormatting sqref="AI7">
    <cfRule type="cellIs" dxfId="1525" priority="559" stopIfTrue="1" operator="lessThanOrEqual">
      <formula>$Z$7</formula>
    </cfRule>
    <cfRule type="cellIs" dxfId="1524" priority="560" stopIfTrue="1" operator="greaterThan">
      <formula>$Z$7</formula>
    </cfRule>
  </conditionalFormatting>
  <conditionalFormatting sqref="AI8">
    <cfRule type="cellIs" dxfId="1523" priority="563" stopIfTrue="1" operator="lessThanOrEqual">
      <formula>$Z$8</formula>
    </cfRule>
    <cfRule type="cellIs" dxfId="1522" priority="564" stopIfTrue="1" operator="greaterThan">
      <formula>$Z$8</formula>
    </cfRule>
  </conditionalFormatting>
  <conditionalFormatting sqref="AI9">
    <cfRule type="cellIs" dxfId="1521" priority="561" stopIfTrue="1" operator="lessThanOrEqual">
      <formula>$Z$9</formula>
    </cfRule>
    <cfRule type="cellIs" dxfId="1520" priority="562" stopIfTrue="1" operator="greaterThan">
      <formula>$Z$9</formula>
    </cfRule>
  </conditionalFormatting>
  <conditionalFormatting sqref="AI10">
    <cfRule type="cellIs" dxfId="1519" priority="547" stopIfTrue="1" operator="greaterThanOrEqual">
      <formula>$Z$10</formula>
    </cfRule>
    <cfRule type="cellIs" dxfId="1518" priority="548" stopIfTrue="1" operator="lessThan">
      <formula>$Z$10</formula>
    </cfRule>
  </conditionalFormatting>
  <conditionalFormatting sqref="AI11">
    <cfRule type="cellIs" dxfId="1517" priority="555" stopIfTrue="1" operator="lessThanOrEqual">
      <formula>$Z$11</formula>
    </cfRule>
    <cfRule type="cellIs" dxfId="1516" priority="556" stopIfTrue="1" operator="greaterThan">
      <formula>$Z$11</formula>
    </cfRule>
  </conditionalFormatting>
  <conditionalFormatting sqref="AI12">
    <cfRule type="cellIs" dxfId="1515" priority="553" stopIfTrue="1" operator="lessThanOrEqual">
      <formula>$Z$12</formula>
    </cfRule>
    <cfRule type="cellIs" dxfId="1514" priority="554" stopIfTrue="1" operator="greaterThan">
      <formula>$Z$12</formula>
    </cfRule>
  </conditionalFormatting>
  <conditionalFormatting sqref="AI14:AI15">
    <cfRule type="cellIs" dxfId="1513" priority="607" stopIfTrue="1" operator="lessThanOrEqual">
      <formula>$Z$14</formula>
    </cfRule>
    <cfRule type="cellIs" dxfId="1512" priority="608" stopIfTrue="1" operator="greaterThan">
      <formula>$Z$14</formula>
    </cfRule>
  </conditionalFormatting>
  <conditionalFormatting sqref="AI16">
    <cfRule type="cellIs" dxfId="1511" priority="605" stopIfTrue="1" operator="lessThanOrEqual">
      <formula>$Z$16</formula>
    </cfRule>
    <cfRule type="cellIs" dxfId="1510" priority="606" stopIfTrue="1" operator="greaterThan">
      <formula>$Z$16</formula>
    </cfRule>
  </conditionalFormatting>
  <conditionalFormatting sqref="AI17">
    <cfRule type="cellIs" dxfId="1509" priority="603" stopIfTrue="1" operator="lessThanOrEqual">
      <formula>$Z$17</formula>
    </cfRule>
    <cfRule type="cellIs" dxfId="1508" priority="604" stopIfTrue="1" operator="greaterThan">
      <formula>$Z$17</formula>
    </cfRule>
  </conditionalFormatting>
  <conditionalFormatting sqref="AI18">
    <cfRule type="cellIs" dxfId="1507" priority="601" stopIfTrue="1" operator="greaterThanOrEqual">
      <formula>$Z$18</formula>
    </cfRule>
    <cfRule type="cellIs" dxfId="1506" priority="602" stopIfTrue="1" operator="lessThan">
      <formula>$Z$18</formula>
    </cfRule>
  </conditionalFormatting>
  <conditionalFormatting sqref="AI20">
    <cfRule type="cellIs" dxfId="1505" priority="579" stopIfTrue="1" operator="lessThanOrEqual">
      <formula>$Z$20</formula>
    </cfRule>
    <cfRule type="cellIs" dxfId="1504" priority="580" stopIfTrue="1" operator="greaterThan">
      <formula>$Z$20</formula>
    </cfRule>
  </conditionalFormatting>
  <conditionalFormatting sqref="AI21">
    <cfRule type="cellIs" dxfId="1503" priority="571" stopIfTrue="1" operator="lessThan">
      <formula>$Z$21</formula>
    </cfRule>
    <cfRule type="cellIs" dxfId="1502" priority="572" stopIfTrue="1" operator="greaterThanOrEqual">
      <formula>$Z$21</formula>
    </cfRule>
  </conditionalFormatting>
  <conditionalFormatting sqref="AI22">
    <cfRule type="cellIs" dxfId="1501" priority="575" stopIfTrue="1" operator="lessThanOrEqual">
      <formula>$Z$22</formula>
    </cfRule>
    <cfRule type="cellIs" dxfId="1500" priority="576" stopIfTrue="1" operator="greaterThan">
      <formula>$Z$22</formula>
    </cfRule>
  </conditionalFormatting>
  <conditionalFormatting sqref="AI23">
    <cfRule type="cellIs" dxfId="1499" priority="569" stopIfTrue="1" operator="lessThan">
      <formula>$Z$23</formula>
    </cfRule>
    <cfRule type="cellIs" dxfId="1498" priority="570" stopIfTrue="1" operator="greaterThanOrEqual">
      <formula>$Z$23</formula>
    </cfRule>
  </conditionalFormatting>
  <conditionalFormatting sqref="AI24">
    <cfRule type="cellIs" dxfId="1497" priority="577" stopIfTrue="1" operator="lessThanOrEqual">
      <formula>$Z$24</formula>
    </cfRule>
    <cfRule type="cellIs" dxfId="1496" priority="578" stopIfTrue="1" operator="greaterThan">
      <formula>$Z$24</formula>
    </cfRule>
  </conditionalFormatting>
  <conditionalFormatting sqref="AI25">
    <cfRule type="cellIs" dxfId="1495" priority="549" stopIfTrue="1" operator="lessThan">
      <formula>$Z$25</formula>
    </cfRule>
    <cfRule type="cellIs" dxfId="1494" priority="550" stopIfTrue="1" operator="greaterThanOrEqual">
      <formula>$Z$25</formula>
    </cfRule>
  </conditionalFormatting>
  <conditionalFormatting sqref="AI32">
    <cfRule type="cellIs" dxfId="1493" priority="565" stopIfTrue="1" operator="greaterThanOrEqual">
      <formula>$Z$32</formula>
    </cfRule>
    <cfRule type="cellIs" dxfId="1492" priority="566" stopIfTrue="1" operator="lessThan">
      <formula>$Z$32</formula>
    </cfRule>
  </conditionalFormatting>
  <conditionalFormatting sqref="AI33">
    <cfRule type="cellIs" dxfId="1491" priority="551" stopIfTrue="1" operator="greaterThanOrEqual">
      <formula>$Z$33</formula>
    </cfRule>
    <cfRule type="cellIs" dxfId="1490" priority="552" stopIfTrue="1" operator="lessThan">
      <formula>$Z$33</formula>
    </cfRule>
  </conditionalFormatting>
  <conditionalFormatting sqref="AI35">
    <cfRule type="cellIs" dxfId="1489" priority="589" stopIfTrue="1" operator="greaterThan">
      <formula>$Z$35</formula>
    </cfRule>
    <cfRule type="cellIs" dxfId="1488" priority="590" stopIfTrue="1" operator="lessThanOrEqual">
      <formula>$Z$35</formula>
    </cfRule>
  </conditionalFormatting>
  <conditionalFormatting sqref="AI36">
    <cfRule type="cellIs" dxfId="1487" priority="595" stopIfTrue="1" operator="greaterThan">
      <formula>$Z$36</formula>
    </cfRule>
    <cfRule type="cellIs" dxfId="1486" priority="596" stopIfTrue="1" operator="lessThanOrEqual">
      <formula>$Z$36</formula>
    </cfRule>
  </conditionalFormatting>
  <conditionalFormatting sqref="AI40">
    <cfRule type="cellIs" dxfId="1485" priority="599" stopIfTrue="1" operator="between">
      <formula>-$Z$40</formula>
      <formula>$Z$40</formula>
    </cfRule>
    <cfRule type="cellIs" dxfId="1484" priority="600" stopIfTrue="1" operator="notBetween">
      <formula>-$Z$40</formula>
      <formula>$Z$40</formula>
    </cfRule>
  </conditionalFormatting>
  <conditionalFormatting sqref="AI41">
    <cfRule type="cellIs" dxfId="1483" priority="597" stopIfTrue="1" operator="greaterThan">
      <formula>$Z$41</formula>
    </cfRule>
    <cfRule type="cellIs" dxfId="1482" priority="598" stopIfTrue="1" operator="lessThanOrEqual">
      <formula>$Z$41</formula>
    </cfRule>
  </conditionalFormatting>
  <conditionalFormatting sqref="AI44">
    <cfRule type="cellIs" dxfId="1481" priority="585" stopIfTrue="1" operator="greaterThan">
      <formula>$Z$44</formula>
    </cfRule>
    <cfRule type="cellIs" dxfId="1480" priority="586" stopIfTrue="1" operator="lessThanOrEqual">
      <formula>$Z$44</formula>
    </cfRule>
  </conditionalFormatting>
  <conditionalFormatting sqref="AI46">
    <cfRule type="cellIs" dxfId="1479" priority="567" stopIfTrue="1" operator="greaterThanOrEqual">
      <formula>$Z$46</formula>
    </cfRule>
    <cfRule type="cellIs" dxfId="1478" priority="568" stopIfTrue="1" operator="lessThan">
      <formula>$Z$46</formula>
    </cfRule>
  </conditionalFormatting>
  <conditionalFormatting sqref="AI47">
    <cfRule type="cellIs" dxfId="1477" priority="593" stopIfTrue="1" operator="greaterThan">
      <formula>$Z$47</formula>
    </cfRule>
    <cfRule type="cellIs" dxfId="1476" priority="594" operator="lessThanOrEqual">
      <formula>$Z$47</formula>
    </cfRule>
  </conditionalFormatting>
  <conditionalFormatting sqref="AI48">
    <cfRule type="cellIs" dxfId="1475" priority="583" stopIfTrue="1" operator="greaterThanOrEqual">
      <formula>$Z$48</formula>
    </cfRule>
    <cfRule type="cellIs" dxfId="1474" priority="584" stopIfTrue="1" operator="lessThan">
      <formula>$Z$48</formula>
    </cfRule>
  </conditionalFormatting>
  <conditionalFormatting sqref="AI37">
    <cfRule type="cellIs" dxfId="1473" priority="581" stopIfTrue="1" operator="greaterThanOrEqual">
      <formula>$Z$37</formula>
    </cfRule>
    <cfRule type="cellIs" dxfId="1472" priority="582" stopIfTrue="1" operator="lessThan">
      <formula>$Z$37</formula>
    </cfRule>
  </conditionalFormatting>
  <conditionalFormatting sqref="AI38:AI39">
    <cfRule type="cellIs" dxfId="1471" priority="545" operator="lessThan">
      <formula>$Z$38</formula>
    </cfRule>
    <cfRule type="cellIs" dxfId="1470" priority="546" operator="greaterThanOrEqual">
      <formula>$Z$38</formula>
    </cfRule>
  </conditionalFormatting>
  <conditionalFormatting sqref="AI51">
    <cfRule type="cellIs" dxfId="1469" priority="541" stopIfTrue="1" operator="greaterThan">
      <formula>$T$51</formula>
    </cfRule>
    <cfRule type="cellIs" dxfId="1468" priority="542" stopIfTrue="1" operator="lessThanOrEqual">
      <formula>$T$51</formula>
    </cfRule>
  </conditionalFormatting>
  <conditionalFormatting sqref="AI50">
    <cfRule type="cellIs" dxfId="1467" priority="543" stopIfTrue="1" operator="greaterThanOrEqual">
      <formula>$T$50</formula>
    </cfRule>
    <cfRule type="cellIs" dxfId="1466" priority="544" stopIfTrue="1" operator="lessThan">
      <formula>$T$50</formula>
    </cfRule>
  </conditionalFormatting>
  <conditionalFormatting sqref="AI54">
    <cfRule type="cellIs" dxfId="1465" priority="539" operator="lessThan">
      <formula>$Z$54</formula>
    </cfRule>
    <cfRule type="cellIs" dxfId="1464" priority="540" operator="greaterThanOrEqual">
      <formula>$Z$54</formula>
    </cfRule>
  </conditionalFormatting>
  <conditionalFormatting sqref="AI55">
    <cfRule type="cellIs" dxfId="1463" priority="537" operator="lessThan">
      <formula>$T$55</formula>
    </cfRule>
    <cfRule type="cellIs" dxfId="1462" priority="538" operator="greaterThanOrEqual">
      <formula>$T$55</formula>
    </cfRule>
  </conditionalFormatting>
  <conditionalFormatting sqref="AI56">
    <cfRule type="cellIs" dxfId="1461" priority="531" operator="lessThan">
      <formula>$T$56</formula>
    </cfRule>
    <cfRule type="cellIs" dxfId="1460" priority="532" operator="greaterThanOrEqual">
      <formula>$T$56</formula>
    </cfRule>
  </conditionalFormatting>
  <conditionalFormatting sqref="M18">
    <cfRule type="cellIs" dxfId="1459" priority="527" stopIfTrue="1" operator="lessThanOrEqual">
      <formula>$L$18</formula>
    </cfRule>
    <cfRule type="cellIs" dxfId="1458" priority="528" stopIfTrue="1" operator="greaterThan">
      <formula>$L$18</formula>
    </cfRule>
  </conditionalFormatting>
  <conditionalFormatting sqref="AL28:AL31">
    <cfRule type="cellIs" dxfId="1457" priority="517" stopIfTrue="1" operator="greaterThanOrEqual">
      <formula>$K$28</formula>
    </cfRule>
    <cfRule type="cellIs" dxfId="1456" priority="518" stopIfTrue="1" operator="lessThan">
      <formula>$K$28</formula>
    </cfRule>
  </conditionalFormatting>
  <conditionalFormatting sqref="AL6">
    <cfRule type="cellIs" dxfId="1455" priority="515" stopIfTrue="1" operator="lessThanOrEqual">
      <formula>$N$6</formula>
    </cfRule>
    <cfRule type="cellIs" dxfId="1454" priority="516" stopIfTrue="1" operator="greaterThan">
      <formula>$N$6</formula>
    </cfRule>
  </conditionalFormatting>
  <conditionalFormatting sqref="AL7">
    <cfRule type="cellIs" dxfId="1453" priority="513" stopIfTrue="1" operator="lessThanOrEqual">
      <formula>$N$7</formula>
    </cfRule>
    <cfRule type="cellIs" dxfId="1452" priority="514" stopIfTrue="1" operator="greaterThan">
      <formula>$N$7</formula>
    </cfRule>
  </conditionalFormatting>
  <conditionalFormatting sqref="AL8">
    <cfRule type="cellIs" dxfId="1451" priority="511" stopIfTrue="1" operator="lessThanOrEqual">
      <formula>$N$8</formula>
    </cfRule>
    <cfRule type="cellIs" dxfId="1450" priority="512" stopIfTrue="1" operator="greaterThan">
      <formula>$N$8</formula>
    </cfRule>
  </conditionalFormatting>
  <conditionalFormatting sqref="AL9">
    <cfRule type="cellIs" dxfId="1449" priority="509" stopIfTrue="1" operator="lessThanOrEqual">
      <formula>$N$9</formula>
    </cfRule>
    <cfRule type="cellIs" dxfId="1448" priority="510" stopIfTrue="1" operator="greaterThan">
      <formula>$N$9</formula>
    </cfRule>
  </conditionalFormatting>
  <conditionalFormatting sqref="AL10">
    <cfRule type="cellIs" dxfId="1447" priority="507" stopIfTrue="1" operator="greaterThanOrEqual">
      <formula>$N$10</formula>
    </cfRule>
    <cfRule type="cellIs" dxfId="1446" priority="508" stopIfTrue="1" operator="lessThan">
      <formula>$N$10</formula>
    </cfRule>
  </conditionalFormatting>
  <conditionalFormatting sqref="AL11">
    <cfRule type="cellIs" dxfId="1445" priority="505" stopIfTrue="1" operator="lessThanOrEqual">
      <formula>$N$11</formula>
    </cfRule>
    <cfRule type="cellIs" dxfId="1444" priority="506" stopIfTrue="1" operator="greaterThan">
      <formula>$N$11</formula>
    </cfRule>
  </conditionalFormatting>
  <conditionalFormatting sqref="AL12">
    <cfRule type="cellIs" dxfId="1443" priority="503" stopIfTrue="1" operator="lessThanOrEqual">
      <formula>$N$12</formula>
    </cfRule>
    <cfRule type="cellIs" dxfId="1442" priority="504" stopIfTrue="1" operator="greaterThan">
      <formula>$N$12</formula>
    </cfRule>
  </conditionalFormatting>
  <conditionalFormatting sqref="AL14:AL15">
    <cfRule type="cellIs" dxfId="1441" priority="501" stopIfTrue="1" operator="lessThanOrEqual">
      <formula>$N$14</formula>
    </cfRule>
    <cfRule type="cellIs" dxfId="1440" priority="502" stopIfTrue="1" operator="greaterThan">
      <formula>$N$14</formula>
    </cfRule>
  </conditionalFormatting>
  <conditionalFormatting sqref="AL16">
    <cfRule type="cellIs" dxfId="1439" priority="499" stopIfTrue="1" operator="lessThanOrEqual">
      <formula>$N$16</formula>
    </cfRule>
    <cfRule type="cellIs" dxfId="1438" priority="500" stopIfTrue="1" operator="greaterThan">
      <formula>$N$16</formula>
    </cfRule>
  </conditionalFormatting>
  <conditionalFormatting sqref="AL17">
    <cfRule type="cellIs" dxfId="1437" priority="497" stopIfTrue="1" operator="lessThanOrEqual">
      <formula>$N$17</formula>
    </cfRule>
    <cfRule type="cellIs" dxfId="1436" priority="498" stopIfTrue="1" operator="greaterThan">
      <formula>$N$17</formula>
    </cfRule>
  </conditionalFormatting>
  <conditionalFormatting sqref="AL18">
    <cfRule type="cellIs" dxfId="1435" priority="495" stopIfTrue="1" operator="greaterThanOrEqual">
      <formula>$N$18</formula>
    </cfRule>
    <cfRule type="cellIs" dxfId="1434" priority="496" stopIfTrue="1" operator="lessThan">
      <formula>$N$18</formula>
    </cfRule>
  </conditionalFormatting>
  <conditionalFormatting sqref="AL21">
    <cfRule type="cellIs" dxfId="1433" priority="491" stopIfTrue="1" operator="lessThan">
      <formula>$N$21</formula>
    </cfRule>
    <cfRule type="cellIs" dxfId="1432" priority="492" stopIfTrue="1" operator="greaterThanOrEqual">
      <formula>$N$21</formula>
    </cfRule>
  </conditionalFormatting>
  <conditionalFormatting sqref="AL22">
    <cfRule type="cellIs" dxfId="1431" priority="489" stopIfTrue="1" operator="lessThanOrEqual">
      <formula>$N$22</formula>
    </cfRule>
    <cfRule type="cellIs" dxfId="1430" priority="490" stopIfTrue="1" operator="greaterThan">
      <formula>$N$22</formula>
    </cfRule>
  </conditionalFormatting>
  <conditionalFormatting sqref="AL23">
    <cfRule type="cellIs" dxfId="1429" priority="487" stopIfTrue="1" operator="lessThan">
      <formula>$N$23</formula>
    </cfRule>
    <cfRule type="cellIs" dxfId="1428" priority="488" stopIfTrue="1" operator="greaterThanOrEqual">
      <formula>$N$23</formula>
    </cfRule>
  </conditionalFormatting>
  <conditionalFormatting sqref="AL24">
    <cfRule type="cellIs" dxfId="1427" priority="485" stopIfTrue="1" operator="lessThanOrEqual">
      <formula>$N$24</formula>
    </cfRule>
    <cfRule type="cellIs" dxfId="1426" priority="486" stopIfTrue="1" operator="greaterThan">
      <formula>$N$24</formula>
    </cfRule>
  </conditionalFormatting>
  <conditionalFormatting sqref="AL25">
    <cfRule type="cellIs" dxfId="1425" priority="483" stopIfTrue="1" operator="lessThan">
      <formula>$N$25</formula>
    </cfRule>
    <cfRule type="cellIs" dxfId="1424" priority="484" stopIfTrue="1" operator="greaterThanOrEqual">
      <formula>$N$25</formula>
    </cfRule>
  </conditionalFormatting>
  <conditionalFormatting sqref="AL32">
    <cfRule type="cellIs" dxfId="1423" priority="481" stopIfTrue="1" operator="greaterThanOrEqual">
      <formula>$N$32</formula>
    </cfRule>
    <cfRule type="cellIs" dxfId="1422" priority="482" stopIfTrue="1" operator="lessThan">
      <formula>$N$32</formula>
    </cfRule>
  </conditionalFormatting>
  <conditionalFormatting sqref="AL33">
    <cfRule type="cellIs" dxfId="1421" priority="479" stopIfTrue="1" operator="greaterThanOrEqual">
      <formula>$N$33</formula>
    </cfRule>
    <cfRule type="cellIs" dxfId="1420" priority="480" stopIfTrue="1" operator="lessThan">
      <formula>$N$33</formula>
    </cfRule>
  </conditionalFormatting>
  <conditionalFormatting sqref="AL35">
    <cfRule type="cellIs" dxfId="1419" priority="477" stopIfTrue="1" operator="greaterThan">
      <formula>$N$35</formula>
    </cfRule>
    <cfRule type="cellIs" dxfId="1418" priority="478" stopIfTrue="1" operator="lessThanOrEqual">
      <formula>$N$35</formula>
    </cfRule>
  </conditionalFormatting>
  <conditionalFormatting sqref="AL36">
    <cfRule type="cellIs" dxfId="1417" priority="475" stopIfTrue="1" operator="greaterThan">
      <formula>$N$36</formula>
    </cfRule>
    <cfRule type="cellIs" dxfId="1416" priority="476" stopIfTrue="1" operator="lessThanOrEqual">
      <formula>$N$36</formula>
    </cfRule>
  </conditionalFormatting>
  <conditionalFormatting sqref="AL37">
    <cfRule type="cellIs" dxfId="1415" priority="473" stopIfTrue="1" operator="greaterThanOrEqual">
      <formula>$N$37</formula>
    </cfRule>
    <cfRule type="cellIs" dxfId="1414" priority="474" stopIfTrue="1" operator="lessThan">
      <formula>$N$37</formula>
    </cfRule>
  </conditionalFormatting>
  <conditionalFormatting sqref="AL40">
    <cfRule type="cellIs" dxfId="1413" priority="471" stopIfTrue="1" operator="between">
      <formula>-$N$38</formula>
      <formula>$P$38</formula>
    </cfRule>
    <cfRule type="cellIs" dxfId="1412" priority="472" stopIfTrue="1" operator="notBetween">
      <formula>-$N$38</formula>
      <formula>$P$38</formula>
    </cfRule>
  </conditionalFormatting>
  <conditionalFormatting sqref="AL41">
    <cfRule type="cellIs" dxfId="1411" priority="469" stopIfTrue="1" operator="greaterThan">
      <formula>$N$40</formula>
    </cfRule>
    <cfRule type="cellIs" dxfId="1410" priority="470" stopIfTrue="1" operator="lessThanOrEqual">
      <formula>$N$40</formula>
    </cfRule>
  </conditionalFormatting>
  <conditionalFormatting sqref="AL44 AC42:AC43">
    <cfRule type="cellIs" dxfId="1409" priority="465" stopIfTrue="1" operator="greaterThan">
      <formula>#REF!</formula>
    </cfRule>
    <cfRule type="cellIs" dxfId="1408" priority="466" stopIfTrue="1" operator="lessThanOrEqual">
      <formula>#REF!</formula>
    </cfRule>
  </conditionalFormatting>
  <conditionalFormatting sqref="AL46">
    <cfRule type="cellIs" dxfId="1407" priority="463" stopIfTrue="1" operator="greaterThanOrEqual">
      <formula>$N$45</formula>
    </cfRule>
    <cfRule type="cellIs" dxfId="1406" priority="464" stopIfTrue="1" operator="lessThan">
      <formula>$N$45</formula>
    </cfRule>
  </conditionalFormatting>
  <conditionalFormatting sqref="AL47">
    <cfRule type="cellIs" dxfId="1405" priority="461" stopIfTrue="1" operator="greaterThan">
      <formula>$N$46</formula>
    </cfRule>
    <cfRule type="cellIs" dxfId="1404" priority="462" operator="lessThanOrEqual">
      <formula>$N$46</formula>
    </cfRule>
  </conditionalFormatting>
  <conditionalFormatting sqref="AL48">
    <cfRule type="cellIs" dxfId="1403" priority="459" stopIfTrue="1" operator="greaterThanOrEqual">
      <formula>$N$47</formula>
    </cfRule>
    <cfRule type="cellIs" dxfId="1402" priority="460" stopIfTrue="1" operator="lessThan">
      <formula>$N$47</formula>
    </cfRule>
  </conditionalFormatting>
  <conditionalFormatting sqref="AL54">
    <cfRule type="cellIs" dxfId="1401" priority="455" stopIfTrue="1" operator="greaterThan">
      <formula>$N$35</formula>
    </cfRule>
    <cfRule type="cellIs" dxfId="1400" priority="456" stopIfTrue="1" operator="lessThanOrEqual">
      <formula>$N$35</formula>
    </cfRule>
  </conditionalFormatting>
  <conditionalFormatting sqref="AL51">
    <cfRule type="cellIs" dxfId="1399" priority="453" stopIfTrue="1" operator="greaterThan">
      <formula>$N$36</formula>
    </cfRule>
    <cfRule type="cellIs" dxfId="1398" priority="454" stopIfTrue="1" operator="lessThanOrEqual">
      <formula>$N$36</formula>
    </cfRule>
  </conditionalFormatting>
  <conditionalFormatting sqref="AL55">
    <cfRule type="cellIs" dxfId="1397" priority="451" stopIfTrue="1" operator="greaterThanOrEqual">
      <formula>$N$37</formula>
    </cfRule>
    <cfRule type="cellIs" dxfId="1396" priority="452" stopIfTrue="1" operator="lessThan">
      <formula>$N$37</formula>
    </cfRule>
  </conditionalFormatting>
  <conditionalFormatting sqref="AL50">
    <cfRule type="cellIs" dxfId="1395" priority="449" stopIfTrue="1" operator="between">
      <formula>-$N$38</formula>
      <formula>$P$38</formula>
    </cfRule>
    <cfRule type="cellIs" dxfId="1394" priority="450" stopIfTrue="1" operator="notBetween">
      <formula>-$N$38</formula>
      <formula>$P$38</formula>
    </cfRule>
  </conditionalFormatting>
  <conditionalFormatting sqref="AL56">
    <cfRule type="cellIs" dxfId="1393" priority="445" stopIfTrue="1" operator="greaterThan">
      <formula>$N$41</formula>
    </cfRule>
    <cfRule type="cellIs" dxfId="1392" priority="446" stopIfTrue="1" operator="lessThanOrEqual">
      <formula>$N$41</formula>
    </cfRule>
  </conditionalFormatting>
  <conditionalFormatting sqref="AH52:AH53">
    <cfRule type="cellIs" dxfId="1391" priority="18187" operator="lessThan">
      <formula>$X$53</formula>
    </cfRule>
    <cfRule type="cellIs" dxfId="1390" priority="18188" operator="greaterThanOrEqual">
      <formula>$X$53</formula>
    </cfRule>
  </conditionalFormatting>
  <conditionalFormatting sqref="AC52:AC53">
    <cfRule type="cellIs" dxfId="1389" priority="18191" operator="lessThan">
      <formula>$N$53</formula>
    </cfRule>
    <cfRule type="cellIs" dxfId="1388" priority="18192" operator="greaterThanOrEqual">
      <formula>$N$53</formula>
    </cfRule>
  </conditionalFormatting>
  <conditionalFormatting sqref="AD52:AD53">
    <cfRule type="cellIs" dxfId="1387" priority="18195" operator="lessThan">
      <formula>$P$53</formula>
    </cfRule>
    <cfRule type="cellIs" dxfId="1386" priority="18196" operator="greaterThanOrEqual">
      <formula>$P$53</formula>
    </cfRule>
  </conditionalFormatting>
  <conditionalFormatting sqref="AG52:AG53">
    <cfRule type="cellIs" dxfId="1385" priority="18203" operator="lessThan">
      <formula>$V$53</formula>
    </cfRule>
    <cfRule type="cellIs" dxfId="1384" priority="18204" operator="greaterThanOrEqual">
      <formula>$V$53</formula>
    </cfRule>
  </conditionalFormatting>
  <conditionalFormatting sqref="AE52:AE53">
    <cfRule type="cellIs" dxfId="1383" priority="18207" operator="lessThan">
      <formula>$R$53</formula>
    </cfRule>
    <cfRule type="cellIs" dxfId="1382" priority="18208" operator="greaterThanOrEqual">
      <formula>$R$53</formula>
    </cfRule>
  </conditionalFormatting>
  <conditionalFormatting sqref="O26">
    <cfRule type="cellIs" dxfId="1381" priority="441" stopIfTrue="1" operator="lessThan">
      <formula>$N$26</formula>
    </cfRule>
    <cfRule type="cellIs" dxfId="1380" priority="442" stopIfTrue="1" operator="greaterThanOrEqual">
      <formula>$N$26</formula>
    </cfRule>
  </conditionalFormatting>
  <conditionalFormatting sqref="M40">
    <cfRule type="cellIs" dxfId="1379" priority="3913" stopIfTrue="1" operator="greaterThan">
      <formula>$L$40</formula>
    </cfRule>
    <cfRule type="cellIs" dxfId="1378" priority="3916" stopIfTrue="1" operator="lessThan">
      <formula>$L$40</formula>
    </cfRule>
    <cfRule type="cellIs" dxfId="1377" priority="3917" stopIfTrue="1" operator="equal">
      <formula>$L$40</formula>
    </cfRule>
  </conditionalFormatting>
  <conditionalFormatting sqref="S26">
    <cfRule type="cellIs" dxfId="1376" priority="423" stopIfTrue="1" operator="lessThan">
      <formula>$R$26</formula>
    </cfRule>
    <cfRule type="cellIs" dxfId="1375" priority="424" stopIfTrue="1" operator="greaterThanOrEqual">
      <formula>$R$26</formula>
    </cfRule>
  </conditionalFormatting>
  <conditionalFormatting sqref="U26">
    <cfRule type="cellIs" dxfId="1374" priority="411" stopIfTrue="1" operator="lessThan">
      <formula>$T$26</formula>
    </cfRule>
    <cfRule type="cellIs" dxfId="1373" priority="412" stopIfTrue="1" operator="greaterThanOrEqual">
      <formula>$T$26</formula>
    </cfRule>
  </conditionalFormatting>
  <conditionalFormatting sqref="W26">
    <cfRule type="cellIs" dxfId="1372" priority="405" stopIfTrue="1" operator="lessThan">
      <formula>$V$26</formula>
    </cfRule>
    <cfRule type="cellIs" dxfId="1371" priority="406" stopIfTrue="1" operator="greaterThanOrEqual">
      <formula>$V$26</formula>
    </cfRule>
  </conditionalFormatting>
  <conditionalFormatting sqref="AA26">
    <cfRule type="cellIs" dxfId="1370" priority="387" stopIfTrue="1" operator="lessThan">
      <formula>$Z$26</formula>
    </cfRule>
    <cfRule type="cellIs" dxfId="1369" priority="388" stopIfTrue="1" operator="greaterThanOrEqual">
      <formula>$Z$26</formula>
    </cfRule>
  </conditionalFormatting>
  <conditionalFormatting sqref="O14:O15">
    <cfRule type="cellIs" dxfId="1368" priority="383" stopIfTrue="1" operator="lessThanOrEqual">
      <formula>$N$14</formula>
    </cfRule>
    <cfRule type="cellIs" dxfId="1367" priority="384" stopIfTrue="1" operator="greaterThan">
      <formula>$N$14</formula>
    </cfRule>
  </conditionalFormatting>
  <conditionalFormatting sqref="Q14:Q15">
    <cfRule type="cellIs" dxfId="1366" priority="381" stopIfTrue="1" operator="lessThanOrEqual">
      <formula>$P$14</formula>
    </cfRule>
    <cfRule type="cellIs" dxfId="1365" priority="382" stopIfTrue="1" operator="greaterThan">
      <formula>$P$14</formula>
    </cfRule>
  </conditionalFormatting>
  <conditionalFormatting sqref="S14:S15">
    <cfRule type="cellIs" dxfId="1364" priority="379" stopIfTrue="1" operator="lessThanOrEqual">
      <formula>$R$14</formula>
    </cfRule>
    <cfRule type="cellIs" dxfId="1363" priority="380" stopIfTrue="1" operator="greaterThan">
      <formula>$R$14</formula>
    </cfRule>
  </conditionalFormatting>
  <conditionalFormatting sqref="U14:U15">
    <cfRule type="cellIs" dxfId="1362" priority="377" stopIfTrue="1" operator="lessThanOrEqual">
      <formula>$T$14</formula>
    </cfRule>
    <cfRule type="cellIs" dxfId="1361" priority="378" stopIfTrue="1" operator="greaterThan">
      <formula>$T$14</formula>
    </cfRule>
  </conditionalFormatting>
  <conditionalFormatting sqref="W14:W15">
    <cfRule type="cellIs" dxfId="1360" priority="375" stopIfTrue="1" operator="lessThanOrEqual">
      <formula>$V$14</formula>
    </cfRule>
    <cfRule type="cellIs" dxfId="1359" priority="376" stopIfTrue="1" operator="greaterThan">
      <formula>$V$14</formula>
    </cfRule>
  </conditionalFormatting>
  <conditionalFormatting sqref="M43">
    <cfRule type="cellIs" dxfId="1358" priority="13848" stopIfTrue="1" operator="greaterThan">
      <formula>$L$43</formula>
    </cfRule>
    <cfRule type="cellIs" dxfId="1357" priority="13849" stopIfTrue="1" operator="lessThanOrEqual">
      <formula>$L$43</formula>
    </cfRule>
  </conditionalFormatting>
  <conditionalFormatting sqref="M42">
    <cfRule type="cellIs" dxfId="1356" priority="13816" stopIfTrue="1" operator="greaterThan">
      <formula>$L$42</formula>
    </cfRule>
    <cfRule type="cellIs" dxfId="1355" priority="13817" stopIfTrue="1" operator="lessThanOrEqual">
      <formula>$L$42</formula>
    </cfRule>
  </conditionalFormatting>
  <conditionalFormatting sqref="M26">
    <cfRule type="cellIs" dxfId="1354" priority="13932" stopIfTrue="1" operator="greaterThanOrEqual">
      <formula>$L$26</formula>
    </cfRule>
    <cfRule type="cellIs" dxfId="1353" priority="13933" stopIfTrue="1" operator="lessThan">
      <formula>$L$26</formula>
    </cfRule>
  </conditionalFormatting>
  <conditionalFormatting sqref="M20">
    <cfRule type="cellIs" dxfId="1352" priority="369" stopIfTrue="1" operator="lessThanOrEqual">
      <formula>$L$20</formula>
    </cfRule>
    <cfRule type="cellIs" dxfId="1351" priority="370" stopIfTrue="1" operator="greaterThan">
      <formula>$L$20</formula>
    </cfRule>
  </conditionalFormatting>
  <conditionalFormatting sqref="U6">
    <cfRule type="cellIs" dxfId="1350" priority="350" stopIfTrue="1" operator="lessThanOrEqual">
      <formula>$T$6</formula>
    </cfRule>
    <cfRule type="cellIs" dxfId="1349" priority="351" stopIfTrue="1" operator="greaterThan">
      <formula>$T$6</formula>
    </cfRule>
  </conditionalFormatting>
  <conditionalFormatting sqref="U7">
    <cfRule type="cellIs" dxfId="1348" priority="352" stopIfTrue="1" operator="lessThanOrEqual">
      <formula>$T$7</formula>
    </cfRule>
    <cfRule type="cellIs" dxfId="1347" priority="353" stopIfTrue="1" operator="greaterThan">
      <formula>$T$7</formula>
    </cfRule>
  </conditionalFormatting>
  <conditionalFormatting sqref="U8">
    <cfRule type="cellIs" dxfId="1346" priority="356" stopIfTrue="1" operator="lessThanOrEqual">
      <formula>$T$8</formula>
    </cfRule>
    <cfRule type="cellIs" dxfId="1345" priority="357" stopIfTrue="1" operator="greaterThan">
      <formula>$T$8</formula>
    </cfRule>
  </conditionalFormatting>
  <conditionalFormatting sqref="U9">
    <cfRule type="cellIs" dxfId="1344" priority="354" stopIfTrue="1" operator="lessThanOrEqual">
      <formula>$T$9</formula>
    </cfRule>
    <cfRule type="cellIs" dxfId="1343" priority="355" stopIfTrue="1" operator="greaterThan">
      <formula>$T$9</formula>
    </cfRule>
  </conditionalFormatting>
  <conditionalFormatting sqref="U10">
    <cfRule type="cellIs" dxfId="1342" priority="344" stopIfTrue="1" operator="greaterThanOrEqual">
      <formula>$T$10</formula>
    </cfRule>
    <cfRule type="cellIs" dxfId="1341" priority="345" stopIfTrue="1" operator="lessThan">
      <formula>$T$10</formula>
    </cfRule>
  </conditionalFormatting>
  <conditionalFormatting sqref="U11">
    <cfRule type="cellIs" dxfId="1340" priority="348" stopIfTrue="1" operator="lessThanOrEqual">
      <formula>$T$11</formula>
    </cfRule>
    <cfRule type="cellIs" dxfId="1339" priority="349" stopIfTrue="1" operator="greaterThan">
      <formula>$T$11</formula>
    </cfRule>
  </conditionalFormatting>
  <conditionalFormatting sqref="U12">
    <cfRule type="cellIs" dxfId="1338" priority="346" stopIfTrue="1" operator="lessThanOrEqual">
      <formula>$T$12</formula>
    </cfRule>
    <cfRule type="cellIs" dxfId="1337" priority="347" stopIfTrue="1" operator="greaterThan">
      <formula>$T$12</formula>
    </cfRule>
  </conditionalFormatting>
  <conditionalFormatting sqref="Q20">
    <cfRule type="cellIs" dxfId="1336" priority="342" stopIfTrue="1" operator="lessThanOrEqual">
      <formula>$P$20</formula>
    </cfRule>
    <cfRule type="cellIs" dxfId="1335" priority="343" stopIfTrue="1" operator="greaterThan">
      <formula>$P$20</formula>
    </cfRule>
  </conditionalFormatting>
  <conditionalFormatting sqref="Q21">
    <cfRule type="cellIs" dxfId="1334" priority="336" stopIfTrue="1" operator="lessThan">
      <formula>$P$21</formula>
    </cfRule>
    <cfRule type="cellIs" dxfId="1333" priority="337" stopIfTrue="1" operator="greaterThanOrEqual">
      <formula>$P$21</formula>
    </cfRule>
  </conditionalFormatting>
  <conditionalFormatting sqref="Q22">
    <cfRule type="cellIs" dxfId="1332" priority="338" stopIfTrue="1" operator="lessThanOrEqual">
      <formula>$P$22</formula>
    </cfRule>
    <cfRule type="cellIs" dxfId="1331" priority="339" stopIfTrue="1" operator="greaterThan">
      <formula>$P$22</formula>
    </cfRule>
  </conditionalFormatting>
  <conditionalFormatting sqref="Q23">
    <cfRule type="cellIs" dxfId="1330" priority="334" stopIfTrue="1" operator="lessThan">
      <formula>$P$23</formula>
    </cfRule>
    <cfRule type="cellIs" dxfId="1329" priority="335" stopIfTrue="1" operator="greaterThanOrEqual">
      <formula>$P$23</formula>
    </cfRule>
  </conditionalFormatting>
  <conditionalFormatting sqref="Q24">
    <cfRule type="cellIs" dxfId="1328" priority="340" stopIfTrue="1" operator="lessThanOrEqual">
      <formula>$P$24</formula>
    </cfRule>
    <cfRule type="cellIs" dxfId="1327" priority="341" stopIfTrue="1" operator="greaterThan">
      <formula>$P$24</formula>
    </cfRule>
  </conditionalFormatting>
  <conditionalFormatting sqref="Q25">
    <cfRule type="cellIs" dxfId="1326" priority="332" stopIfTrue="1" operator="lessThan">
      <formula>$P$25</formula>
    </cfRule>
    <cfRule type="cellIs" dxfId="1325" priority="333" stopIfTrue="1" operator="greaterThanOrEqual">
      <formula>$P$25</formula>
    </cfRule>
  </conditionalFormatting>
  <conditionalFormatting sqref="Q26">
    <cfRule type="cellIs" dxfId="1324" priority="330" stopIfTrue="1" operator="lessThan">
      <formula>$P$26</formula>
    </cfRule>
    <cfRule type="cellIs" dxfId="1323" priority="331" stopIfTrue="1" operator="greaterThanOrEqual">
      <formula>$P$26</formula>
    </cfRule>
  </conditionalFormatting>
  <conditionalFormatting sqref="Q6">
    <cfRule type="cellIs" dxfId="1322" priority="322" stopIfTrue="1" operator="lessThanOrEqual">
      <formula>$P$6</formula>
    </cfRule>
    <cfRule type="cellIs" dxfId="1321" priority="323" stopIfTrue="1" operator="greaterThan">
      <formula>$P$6</formula>
    </cfRule>
  </conditionalFormatting>
  <conditionalFormatting sqref="Q7">
    <cfRule type="cellIs" dxfId="1320" priority="324" stopIfTrue="1" operator="lessThanOrEqual">
      <formula>$P$7</formula>
    </cfRule>
    <cfRule type="cellIs" dxfId="1319" priority="325" stopIfTrue="1" operator="greaterThan">
      <formula>$P$7</formula>
    </cfRule>
  </conditionalFormatting>
  <conditionalFormatting sqref="Q8">
    <cfRule type="cellIs" dxfId="1318" priority="328" stopIfTrue="1" operator="lessThanOrEqual">
      <formula>$P$8</formula>
    </cfRule>
    <cfRule type="cellIs" dxfId="1317" priority="329" stopIfTrue="1" operator="greaterThan">
      <formula>$P$8</formula>
    </cfRule>
  </conditionalFormatting>
  <conditionalFormatting sqref="Q9">
    <cfRule type="cellIs" dxfId="1316" priority="326" stopIfTrue="1" operator="lessThanOrEqual">
      <formula>$P$9</formula>
    </cfRule>
    <cfRule type="cellIs" dxfId="1315" priority="327" stopIfTrue="1" operator="greaterThan">
      <formula>$P$9</formula>
    </cfRule>
  </conditionalFormatting>
  <conditionalFormatting sqref="Q10">
    <cfRule type="cellIs" dxfId="1314" priority="316" stopIfTrue="1" operator="greaterThanOrEqual">
      <formula>$P$10</formula>
    </cfRule>
    <cfRule type="cellIs" dxfId="1313" priority="317" stopIfTrue="1" operator="lessThan">
      <formula>$P$10</formula>
    </cfRule>
  </conditionalFormatting>
  <conditionalFormatting sqref="Q11">
    <cfRule type="cellIs" dxfId="1312" priority="320" stopIfTrue="1" operator="lessThanOrEqual">
      <formula>$P$11</formula>
    </cfRule>
    <cfRule type="cellIs" dxfId="1311" priority="321" stopIfTrue="1" operator="greaterThan">
      <formula>$P$11</formula>
    </cfRule>
  </conditionalFormatting>
  <conditionalFormatting sqref="Q12">
    <cfRule type="cellIs" dxfId="1310" priority="318" stopIfTrue="1" operator="lessThanOrEqual">
      <formula>$P$12</formula>
    </cfRule>
    <cfRule type="cellIs" dxfId="1309" priority="319" stopIfTrue="1" operator="greaterThan">
      <formula>$P$12</formula>
    </cfRule>
  </conditionalFormatting>
  <conditionalFormatting sqref="Q28:Q31">
    <cfRule type="cellIs" dxfId="1308" priority="314" stopIfTrue="1" operator="greaterThanOrEqual">
      <formula>P$28</formula>
    </cfRule>
    <cfRule type="cellIs" dxfId="1307" priority="315" stopIfTrue="1" operator="lessThan">
      <formula>P$28</formula>
    </cfRule>
  </conditionalFormatting>
  <conditionalFormatting sqref="Q32">
    <cfRule type="cellIs" dxfId="1306" priority="312" stopIfTrue="1" operator="greaterThanOrEqual">
      <formula>P$32</formula>
    </cfRule>
    <cfRule type="cellIs" dxfId="1305" priority="313" stopIfTrue="1" operator="lessThan">
      <formula>P$32</formula>
    </cfRule>
  </conditionalFormatting>
  <conditionalFormatting sqref="Q33">
    <cfRule type="cellIs" dxfId="1304" priority="310" stopIfTrue="1" operator="greaterThanOrEqual">
      <formula>P$33</formula>
    </cfRule>
    <cfRule type="cellIs" dxfId="1303" priority="311" stopIfTrue="1" operator="lessThan">
      <formula>P$33</formula>
    </cfRule>
  </conditionalFormatting>
  <conditionalFormatting sqref="S28:S31">
    <cfRule type="cellIs" dxfId="1302" priority="308" stopIfTrue="1" operator="greaterThanOrEqual">
      <formula>R$28</formula>
    </cfRule>
    <cfRule type="cellIs" dxfId="1301" priority="309" stopIfTrue="1" operator="lessThan">
      <formula>R$28</formula>
    </cfRule>
  </conditionalFormatting>
  <conditionalFormatting sqref="S32">
    <cfRule type="cellIs" dxfId="1300" priority="306" stopIfTrue="1" operator="greaterThanOrEqual">
      <formula>R$32</formula>
    </cfRule>
    <cfRule type="cellIs" dxfId="1299" priority="307" stopIfTrue="1" operator="lessThan">
      <formula>R$32</formula>
    </cfRule>
  </conditionalFormatting>
  <conditionalFormatting sqref="S33">
    <cfRule type="cellIs" dxfId="1298" priority="304" stopIfTrue="1" operator="greaterThanOrEqual">
      <formula>R$33</formula>
    </cfRule>
    <cfRule type="cellIs" dxfId="1297" priority="305" stopIfTrue="1" operator="lessThan">
      <formula>R$33</formula>
    </cfRule>
  </conditionalFormatting>
  <conditionalFormatting sqref="M38">
    <cfRule type="cellIs" dxfId="1296" priority="434" stopIfTrue="1" operator="lessThan">
      <formula>$L$38</formula>
    </cfRule>
    <cfRule type="cellIs" dxfId="1295" priority="3218" stopIfTrue="1" operator="greaterThanOrEqual">
      <formula>$L$38</formula>
    </cfRule>
  </conditionalFormatting>
  <conditionalFormatting sqref="M39">
    <cfRule type="cellIs" dxfId="1294" priority="3219" stopIfTrue="1" operator="lessThan">
      <formula>$L$39</formula>
    </cfRule>
    <cfRule type="cellIs" dxfId="1293" priority="3912" stopIfTrue="1" operator="greaterThanOrEqual">
      <formula>$L$39</formula>
    </cfRule>
  </conditionalFormatting>
  <conditionalFormatting sqref="AA20">
    <cfRule type="cellIs" dxfId="1292" priority="3448" stopIfTrue="1" operator="lessThanOrEqual">
      <formula>$Z$20</formula>
    </cfRule>
    <cfRule type="cellIs" dxfId="1291" priority="3449" stopIfTrue="1" operator="greaterThan">
      <formula>$Z$20</formula>
    </cfRule>
  </conditionalFormatting>
  <conditionalFormatting sqref="M50">
    <cfRule type="cellIs" dxfId="1290" priority="296" operator="lessThan">
      <formula>$L50</formula>
    </cfRule>
    <cfRule type="cellIs" dxfId="1289" priority="297" operator="greaterThanOrEqual">
      <formula>$L50</formula>
    </cfRule>
  </conditionalFormatting>
  <conditionalFormatting sqref="M51">
    <cfRule type="cellIs" dxfId="1288" priority="292" operator="lessThan">
      <formula>$L51</formula>
    </cfRule>
    <cfRule type="cellIs" dxfId="1287" priority="293" operator="greaterThanOrEqual">
      <formula>$L51</formula>
    </cfRule>
  </conditionalFormatting>
  <conditionalFormatting sqref="M54">
    <cfRule type="cellIs" dxfId="1286" priority="290" stopIfTrue="1" operator="greaterThan">
      <formula>$L54</formula>
    </cfRule>
    <cfRule type="cellIs" dxfId="1285" priority="291" stopIfTrue="1" operator="lessThanOrEqual">
      <formula>$L54</formula>
    </cfRule>
  </conditionalFormatting>
  <conditionalFormatting sqref="M55">
    <cfRule type="cellIs" dxfId="1284" priority="288" stopIfTrue="1" operator="lessThan">
      <formula>$L55</formula>
    </cfRule>
    <cfRule type="cellIs" dxfId="1283" priority="289" stopIfTrue="1" operator="greaterThanOrEqual">
      <formula>$L55</formula>
    </cfRule>
  </conditionalFormatting>
  <conditionalFormatting sqref="M56">
    <cfRule type="cellIs" dxfId="1282" priority="286" stopIfTrue="1" operator="lessThan">
      <formula>$L56</formula>
    </cfRule>
    <cfRule type="cellIs" dxfId="1281" priority="287" stopIfTrue="1" operator="greaterThanOrEqual">
      <formula>$L56</formula>
    </cfRule>
  </conditionalFormatting>
  <conditionalFormatting sqref="M52">
    <cfRule type="cellIs" dxfId="1280" priority="284" operator="lessThan">
      <formula>$L52</formula>
    </cfRule>
    <cfRule type="cellIs" dxfId="1279" priority="285" operator="greaterThanOrEqual">
      <formula>$L52</formula>
    </cfRule>
  </conditionalFormatting>
  <conditionalFormatting sqref="M53">
    <cfRule type="cellIs" dxfId="1278" priority="282" operator="lessThan">
      <formula>$L53</formula>
    </cfRule>
    <cfRule type="cellIs" dxfId="1277" priority="283" operator="greaterThanOrEqual">
      <formula>$L53</formula>
    </cfRule>
  </conditionalFormatting>
  <conditionalFormatting sqref="O50">
    <cfRule type="cellIs" dxfId="1276" priority="280" operator="lessThan">
      <formula>$N50</formula>
    </cfRule>
    <cfRule type="cellIs" dxfId="1275" priority="281" operator="greaterThanOrEqual">
      <formula>$N50</formula>
    </cfRule>
  </conditionalFormatting>
  <conditionalFormatting sqref="O53">
    <cfRule type="cellIs" dxfId="1274" priority="268" operator="lessThan">
      <formula>$N53</formula>
    </cfRule>
    <cfRule type="cellIs" dxfId="1273" priority="269" operator="greaterThanOrEqual">
      <formula>$N53</formula>
    </cfRule>
  </conditionalFormatting>
  <conditionalFormatting sqref="O52">
    <cfRule type="cellIs" dxfId="1272" priority="266" operator="lessThan">
      <formula>$N52</formula>
    </cfRule>
    <cfRule type="cellIs" dxfId="1271" priority="267" operator="greaterThanOrEqual">
      <formula>$N52</formula>
    </cfRule>
  </conditionalFormatting>
  <conditionalFormatting sqref="O51">
    <cfRule type="cellIs" dxfId="1270" priority="264" operator="lessThan">
      <formula>$N51</formula>
    </cfRule>
    <cfRule type="cellIs" dxfId="1269" priority="265" operator="greaterThanOrEqual">
      <formula>$N51</formula>
    </cfRule>
  </conditionalFormatting>
  <conditionalFormatting sqref="O55">
    <cfRule type="cellIs" dxfId="1268" priority="260" operator="lessThan">
      <formula>$N55</formula>
    </cfRule>
    <cfRule type="cellIs" dxfId="1267" priority="261" operator="greaterThanOrEqual">
      <formula>$N55</formula>
    </cfRule>
  </conditionalFormatting>
  <conditionalFormatting sqref="O56">
    <cfRule type="cellIs" dxfId="1266" priority="258" operator="lessThan">
      <formula>$N56</formula>
    </cfRule>
    <cfRule type="cellIs" dxfId="1265" priority="259" operator="greaterThanOrEqual">
      <formula>$N56</formula>
    </cfRule>
  </conditionalFormatting>
  <conditionalFormatting sqref="Q53">
    <cfRule type="cellIs" dxfId="1264" priority="254" operator="lessThan">
      <formula>$P53</formula>
    </cfRule>
    <cfRule type="cellIs" dxfId="1263" priority="255" operator="greaterThanOrEqual">
      <formula>$P53</formula>
    </cfRule>
  </conditionalFormatting>
  <conditionalFormatting sqref="Q50">
    <cfRule type="cellIs" dxfId="1262" priority="252" operator="lessThan">
      <formula>$P50</formula>
    </cfRule>
    <cfRule type="cellIs" dxfId="1261" priority="253" operator="greaterThanOrEqual">
      <formula>$P50</formula>
    </cfRule>
  </conditionalFormatting>
  <conditionalFormatting sqref="Q51">
    <cfRule type="cellIs" dxfId="1260" priority="250" operator="lessThan">
      <formula>$P51</formula>
    </cfRule>
    <cfRule type="cellIs" dxfId="1259" priority="251" operator="greaterThanOrEqual">
      <formula>$P51</formula>
    </cfRule>
  </conditionalFormatting>
  <conditionalFormatting sqref="Q55">
    <cfRule type="cellIs" dxfId="1258" priority="244" operator="lessThan">
      <formula>$P55</formula>
    </cfRule>
    <cfRule type="cellIs" dxfId="1257" priority="245" operator="greaterThanOrEqual">
      <formula>$P55</formula>
    </cfRule>
  </conditionalFormatting>
  <conditionalFormatting sqref="Q56">
    <cfRule type="cellIs" dxfId="1256" priority="242" operator="lessThan">
      <formula>$P56</formula>
    </cfRule>
    <cfRule type="cellIs" dxfId="1255" priority="243" operator="greaterThanOrEqual">
      <formula>$P56</formula>
    </cfRule>
  </conditionalFormatting>
  <conditionalFormatting sqref="Q52">
    <cfRule type="cellIs" dxfId="1254" priority="240" operator="lessThan">
      <formula>$P52</formula>
    </cfRule>
    <cfRule type="cellIs" dxfId="1253" priority="241" operator="greaterThanOrEqual">
      <formula>$P52</formula>
    </cfRule>
  </conditionalFormatting>
  <conditionalFormatting sqref="S53">
    <cfRule type="cellIs" dxfId="1252" priority="238" stopIfTrue="1" operator="lessThan">
      <formula>$R53</formula>
    </cfRule>
    <cfRule type="cellIs" dxfId="1251" priority="239" stopIfTrue="1" operator="greaterThanOrEqual">
      <formula>$R53</formula>
    </cfRule>
  </conditionalFormatting>
  <conditionalFormatting sqref="S50">
    <cfRule type="cellIs" dxfId="1250" priority="236" stopIfTrue="1" operator="lessThan">
      <formula>$P50</formula>
    </cfRule>
    <cfRule type="cellIs" dxfId="1249" priority="237" stopIfTrue="1" operator="greaterThanOrEqual">
      <formula>$P50</formula>
    </cfRule>
  </conditionalFormatting>
  <conditionalFormatting sqref="S51">
    <cfRule type="cellIs" dxfId="1248" priority="234" stopIfTrue="1" operator="lessThan">
      <formula>$P51</formula>
    </cfRule>
    <cfRule type="cellIs" dxfId="1247" priority="235" stopIfTrue="1" operator="greaterThanOrEqual">
      <formula>$P51</formula>
    </cfRule>
  </conditionalFormatting>
  <conditionalFormatting sqref="S55">
    <cfRule type="cellIs" dxfId="1246" priority="230" stopIfTrue="1" operator="lessThan">
      <formula>$P55</formula>
    </cfRule>
    <cfRule type="cellIs" dxfId="1245" priority="231" stopIfTrue="1" operator="greaterThanOrEqual">
      <formula>$P55</formula>
    </cfRule>
  </conditionalFormatting>
  <conditionalFormatting sqref="S56">
    <cfRule type="cellIs" dxfId="1244" priority="228" stopIfTrue="1" operator="lessThan">
      <formula>$P56</formula>
    </cfRule>
    <cfRule type="cellIs" dxfId="1243" priority="229" stopIfTrue="1" operator="greaterThanOrEqual">
      <formula>$P56</formula>
    </cfRule>
  </conditionalFormatting>
  <conditionalFormatting sqref="S52">
    <cfRule type="cellIs" dxfId="1242" priority="226" stopIfTrue="1" operator="lessThan">
      <formula>$R52</formula>
    </cfRule>
    <cfRule type="cellIs" dxfId="1241" priority="227" stopIfTrue="1" operator="greaterThanOrEqual">
      <formula>$R52</formula>
    </cfRule>
  </conditionalFormatting>
  <conditionalFormatting sqref="O54">
    <cfRule type="cellIs" dxfId="1240" priority="224" stopIfTrue="1" operator="greaterThan">
      <formula>$L54</formula>
    </cfRule>
    <cfRule type="cellIs" dxfId="1239" priority="225" stopIfTrue="1" operator="lessThanOrEqual">
      <formula>$L54</formula>
    </cfRule>
  </conditionalFormatting>
  <conditionalFormatting sqref="Q54">
    <cfRule type="cellIs" dxfId="1238" priority="222" stopIfTrue="1" operator="greaterThan">
      <formula>$L54</formula>
    </cfRule>
    <cfRule type="cellIs" dxfId="1237" priority="223" stopIfTrue="1" operator="lessThanOrEqual">
      <formula>$L54</formula>
    </cfRule>
  </conditionalFormatting>
  <conditionalFormatting sqref="S54">
    <cfRule type="cellIs" dxfId="1236" priority="220" stopIfTrue="1" operator="greaterThan">
      <formula>$L54</formula>
    </cfRule>
    <cfRule type="cellIs" dxfId="1235" priority="221" stopIfTrue="1" operator="lessThanOrEqual">
      <formula>$L54</formula>
    </cfRule>
  </conditionalFormatting>
  <conditionalFormatting sqref="U50">
    <cfRule type="cellIs" dxfId="1234" priority="210" stopIfTrue="1" operator="lessThan">
      <formula>$T50</formula>
    </cfRule>
    <cfRule type="cellIs" dxfId="1233" priority="211" stopIfTrue="1" operator="greaterThanOrEqual">
      <formula>$T50</formula>
    </cfRule>
  </conditionalFormatting>
  <conditionalFormatting sqref="U51">
    <cfRule type="cellIs" dxfId="1232" priority="208" stopIfTrue="1" operator="lessThan">
      <formula>$T51</formula>
    </cfRule>
    <cfRule type="cellIs" dxfId="1231" priority="209" stopIfTrue="1" operator="greaterThanOrEqual">
      <formula>$T51</formula>
    </cfRule>
  </conditionalFormatting>
  <conditionalFormatting sqref="U55">
    <cfRule type="cellIs" dxfId="1230" priority="204" stopIfTrue="1" operator="lessThan">
      <formula>$T55</formula>
    </cfRule>
    <cfRule type="cellIs" dxfId="1229" priority="205" stopIfTrue="1" operator="greaterThanOrEqual">
      <formula>$T55</formula>
    </cfRule>
  </conditionalFormatting>
  <conditionalFormatting sqref="U56">
    <cfRule type="cellIs" dxfId="1228" priority="202" stopIfTrue="1" operator="lessThan">
      <formula>$T56</formula>
    </cfRule>
    <cfRule type="cellIs" dxfId="1227" priority="203" stopIfTrue="1" operator="greaterThanOrEqual">
      <formula>$T56</formula>
    </cfRule>
  </conditionalFormatting>
  <conditionalFormatting sqref="U52">
    <cfRule type="cellIs" dxfId="1226" priority="200" stopIfTrue="1" operator="lessThan">
      <formula>$T52</formula>
    </cfRule>
    <cfRule type="cellIs" dxfId="1225" priority="201" stopIfTrue="1" operator="greaterThanOrEqual">
      <formula>$T52</formula>
    </cfRule>
  </conditionalFormatting>
  <conditionalFormatting sqref="U53">
    <cfRule type="cellIs" dxfId="1224" priority="198" stopIfTrue="1" operator="lessThan">
      <formula>$T53</formula>
    </cfRule>
    <cfRule type="cellIs" dxfId="1223" priority="199" stopIfTrue="1" operator="greaterThanOrEqual">
      <formula>$T53</formula>
    </cfRule>
  </conditionalFormatting>
  <conditionalFormatting sqref="W50">
    <cfRule type="cellIs" dxfId="1222" priority="196" stopIfTrue="1" operator="lessThan">
      <formula>$V50</formula>
    </cfRule>
    <cfRule type="cellIs" dxfId="1221" priority="197" stopIfTrue="1" operator="greaterThanOrEqual">
      <formula>$V50</formula>
    </cfRule>
  </conditionalFormatting>
  <conditionalFormatting sqref="W51">
    <cfRule type="cellIs" dxfId="1220" priority="194" stopIfTrue="1" operator="lessThan">
      <formula>$V51</formula>
    </cfRule>
    <cfRule type="cellIs" dxfId="1219" priority="195" stopIfTrue="1" operator="greaterThanOrEqual">
      <formula>$V51</formula>
    </cfRule>
  </conditionalFormatting>
  <conditionalFormatting sqref="W55">
    <cfRule type="cellIs" dxfId="1218" priority="190" stopIfTrue="1" operator="lessThan">
      <formula>$V55</formula>
    </cfRule>
    <cfRule type="cellIs" dxfId="1217" priority="191" stopIfTrue="1" operator="greaterThanOrEqual">
      <formula>$V55</formula>
    </cfRule>
  </conditionalFormatting>
  <conditionalFormatting sqref="W56">
    <cfRule type="cellIs" dxfId="1216" priority="188" stopIfTrue="1" operator="lessThan">
      <formula>$V56</formula>
    </cfRule>
    <cfRule type="cellIs" dxfId="1215" priority="189" stopIfTrue="1" operator="greaterThanOrEqual">
      <formula>$V56</formula>
    </cfRule>
  </conditionalFormatting>
  <conditionalFormatting sqref="W52">
    <cfRule type="cellIs" dxfId="1214" priority="186" stopIfTrue="1" operator="lessThan">
      <formula>$V52</formula>
    </cfRule>
    <cfRule type="cellIs" dxfId="1213" priority="187" stopIfTrue="1" operator="greaterThanOrEqual">
      <formula>$V52</formula>
    </cfRule>
  </conditionalFormatting>
  <conditionalFormatting sqref="W53">
    <cfRule type="cellIs" dxfId="1212" priority="184" stopIfTrue="1" operator="lessThan">
      <formula>$V53</formula>
    </cfRule>
    <cfRule type="cellIs" dxfId="1211" priority="185" stopIfTrue="1" operator="greaterThanOrEqual">
      <formula>$V53</formula>
    </cfRule>
  </conditionalFormatting>
  <conditionalFormatting sqref="U54">
    <cfRule type="cellIs" dxfId="1210" priority="182" stopIfTrue="1" operator="greaterThan">
      <formula>$L54</formula>
    </cfRule>
    <cfRule type="cellIs" dxfId="1209" priority="183" stopIfTrue="1" operator="lessThanOrEqual">
      <formula>$L54</formula>
    </cfRule>
  </conditionalFormatting>
  <conditionalFormatting sqref="W54">
    <cfRule type="cellIs" dxfId="1208" priority="180" stopIfTrue="1" operator="greaterThan">
      <formula>$L54</formula>
    </cfRule>
    <cfRule type="cellIs" dxfId="1207" priority="181" stopIfTrue="1" operator="lessThanOrEqual">
      <formula>$L54</formula>
    </cfRule>
  </conditionalFormatting>
  <conditionalFormatting sqref="Y54">
    <cfRule type="cellIs" dxfId="1206" priority="178" stopIfTrue="1" operator="greaterThan">
      <formula>$L54</formula>
    </cfRule>
    <cfRule type="cellIs" dxfId="1205" priority="179" stopIfTrue="1" operator="lessThanOrEqual">
      <formula>$L54</formula>
    </cfRule>
  </conditionalFormatting>
  <conditionalFormatting sqref="AA54">
    <cfRule type="cellIs" dxfId="1204" priority="176" stopIfTrue="1" operator="greaterThan">
      <formula>$L54</formula>
    </cfRule>
    <cfRule type="cellIs" dxfId="1203" priority="177" stopIfTrue="1" operator="lessThanOrEqual">
      <formula>$L54</formula>
    </cfRule>
  </conditionalFormatting>
  <conditionalFormatting sqref="Y50">
    <cfRule type="cellIs" dxfId="1202" priority="174" stopIfTrue="1" operator="lessThan">
      <formula>$X50</formula>
    </cfRule>
    <cfRule type="cellIs" dxfId="1201" priority="175" stopIfTrue="1" operator="greaterThanOrEqual">
      <formula>$X50</formula>
    </cfRule>
  </conditionalFormatting>
  <conditionalFormatting sqref="Y56">
    <cfRule type="cellIs" dxfId="1200" priority="172" stopIfTrue="1" operator="lessThan">
      <formula>$X56</formula>
    </cfRule>
    <cfRule type="cellIs" dxfId="1199" priority="173" stopIfTrue="1" operator="greaterThanOrEqual">
      <formula>$X56</formula>
    </cfRule>
  </conditionalFormatting>
  <conditionalFormatting sqref="Y55">
    <cfRule type="cellIs" dxfId="1198" priority="170" stopIfTrue="1" operator="lessThan">
      <formula>$X55</formula>
    </cfRule>
    <cfRule type="cellIs" dxfId="1197" priority="171" stopIfTrue="1" operator="greaterThanOrEqual">
      <formula>$X55</formula>
    </cfRule>
  </conditionalFormatting>
  <conditionalFormatting sqref="Y51">
    <cfRule type="cellIs" dxfId="1196" priority="168" stopIfTrue="1" operator="lessThan">
      <formula>$X51</formula>
    </cfRule>
    <cfRule type="cellIs" dxfId="1195" priority="169" stopIfTrue="1" operator="greaterThanOrEqual">
      <formula>$X51</formula>
    </cfRule>
  </conditionalFormatting>
  <conditionalFormatting sqref="Y52">
    <cfRule type="cellIs" dxfId="1194" priority="166" stopIfTrue="1" operator="lessThan">
      <formula>$X52</formula>
    </cfRule>
    <cfRule type="cellIs" dxfId="1193" priority="167" stopIfTrue="1" operator="greaterThanOrEqual">
      <formula>$X52</formula>
    </cfRule>
  </conditionalFormatting>
  <conditionalFormatting sqref="Y53">
    <cfRule type="cellIs" dxfId="1192" priority="164" stopIfTrue="1" operator="lessThan">
      <formula>$X53</formula>
    </cfRule>
    <cfRule type="cellIs" dxfId="1191" priority="165" stopIfTrue="1" operator="greaterThanOrEqual">
      <formula>$X53</formula>
    </cfRule>
  </conditionalFormatting>
  <conditionalFormatting sqref="AA50">
    <cfRule type="cellIs" dxfId="1190" priority="162" stopIfTrue="1" operator="lessThan">
      <formula>$Z50</formula>
    </cfRule>
    <cfRule type="cellIs" dxfId="1189" priority="163" stopIfTrue="1" operator="greaterThanOrEqual">
      <formula>$Z50</formula>
    </cfRule>
  </conditionalFormatting>
  <conditionalFormatting sqref="AA56">
    <cfRule type="cellIs" dxfId="1188" priority="160" stopIfTrue="1" operator="lessThan">
      <formula>$Z56</formula>
    </cfRule>
    <cfRule type="cellIs" dxfId="1187" priority="161" stopIfTrue="1" operator="greaterThanOrEqual">
      <formula>$Z56</formula>
    </cfRule>
  </conditionalFormatting>
  <conditionalFormatting sqref="AA55">
    <cfRule type="cellIs" dxfId="1186" priority="158" stopIfTrue="1" operator="lessThan">
      <formula>$Z55</formula>
    </cfRule>
    <cfRule type="cellIs" dxfId="1185" priority="159" stopIfTrue="1" operator="greaterThanOrEqual">
      <formula>$Z55</formula>
    </cfRule>
  </conditionalFormatting>
  <conditionalFormatting sqref="AA51">
    <cfRule type="cellIs" dxfId="1184" priority="156" stopIfTrue="1" operator="lessThan">
      <formula>$Z51</formula>
    </cfRule>
    <cfRule type="cellIs" dxfId="1183" priority="157" stopIfTrue="1" operator="greaterThanOrEqual">
      <formula>$Z51</formula>
    </cfRule>
  </conditionalFormatting>
  <conditionalFormatting sqref="AA52">
    <cfRule type="cellIs" dxfId="1182" priority="154" stopIfTrue="1" operator="lessThan">
      <formula>$Z52</formula>
    </cfRule>
    <cfRule type="cellIs" dxfId="1181" priority="155" stopIfTrue="1" operator="greaterThanOrEqual">
      <formula>$Z52</formula>
    </cfRule>
  </conditionalFormatting>
  <conditionalFormatting sqref="AA53">
    <cfRule type="cellIs" dxfId="1180" priority="152" stopIfTrue="1" operator="lessThan">
      <formula>$Z53</formula>
    </cfRule>
    <cfRule type="cellIs" dxfId="1179" priority="153" stopIfTrue="1" operator="greaterThanOrEqual">
      <formula>$Z53</formula>
    </cfRule>
  </conditionalFormatting>
  <conditionalFormatting sqref="Y20">
    <cfRule type="cellIs" dxfId="1178" priority="9255" stopIfTrue="1" operator="lessThanOrEqual">
      <formula>$X$20</formula>
    </cfRule>
    <cfRule type="cellIs" dxfId="1177" priority="9256" stopIfTrue="1" operator="greaterThan">
      <formula>$X$20</formula>
    </cfRule>
  </conditionalFormatting>
  <conditionalFormatting sqref="Y26">
    <cfRule type="cellIs" dxfId="1176" priority="150" stopIfTrue="1" operator="lessThan">
      <formula>$X$26</formula>
    </cfRule>
    <cfRule type="cellIs" dxfId="1175" priority="151" stopIfTrue="1" operator="greaterThanOrEqual">
      <formula>$X$26</formula>
    </cfRule>
  </conditionalFormatting>
  <conditionalFormatting sqref="O36">
    <cfRule type="cellIs" dxfId="1174" priority="129" stopIfTrue="1" operator="greaterThan">
      <formula>N$36</formula>
    </cfRule>
    <cfRule type="cellIs" dxfId="1173" priority="130" stopIfTrue="1" operator="lessThanOrEqual">
      <formula>N$36</formula>
    </cfRule>
  </conditionalFormatting>
  <conditionalFormatting sqref="O35">
    <cfRule type="cellIs" dxfId="1172" priority="127" stopIfTrue="1" operator="greaterThan">
      <formula>N$35</formula>
    </cfRule>
    <cfRule type="cellIs" dxfId="1171" priority="128" stopIfTrue="1" operator="lessThanOrEqual">
      <formula>N$35</formula>
    </cfRule>
  </conditionalFormatting>
  <conditionalFormatting sqref="O41">
    <cfRule type="cellIs" dxfId="1170" priority="140" stopIfTrue="1" operator="greaterThan">
      <formula>N$41</formula>
    </cfRule>
    <cfRule type="cellIs" dxfId="1169" priority="141" stopIfTrue="1" operator="lessThanOrEqual">
      <formula>N$41</formula>
    </cfRule>
  </conditionalFormatting>
  <conditionalFormatting sqref="O44">
    <cfRule type="cellIs" dxfId="1168" priority="146" stopIfTrue="1" operator="lessThan">
      <formula>N$44</formula>
    </cfRule>
    <cfRule type="cellIs" dxfId="1167" priority="147" stopIfTrue="1" operator="greaterThanOrEqual">
      <formula>N$44</formula>
    </cfRule>
  </conditionalFormatting>
  <conditionalFormatting sqref="O37">
    <cfRule type="cellIs" dxfId="1166" priority="131" stopIfTrue="1" operator="lessThan">
      <formula>N$37</formula>
    </cfRule>
    <cfRule type="cellIs" dxfId="1165" priority="132" stopIfTrue="1" operator="greaterThanOrEqual">
      <formula>N$37</formula>
    </cfRule>
  </conditionalFormatting>
  <conditionalFormatting sqref="O40">
    <cfRule type="cellIs" dxfId="1164" priority="137" stopIfTrue="1" operator="greaterThan">
      <formula>N$40</formula>
    </cfRule>
    <cfRule type="cellIs" dxfId="1163" priority="138" stopIfTrue="1" operator="lessThan">
      <formula>N$40</formula>
    </cfRule>
    <cfRule type="cellIs" dxfId="1162" priority="139" stopIfTrue="1" operator="equal">
      <formula>N$40</formula>
    </cfRule>
  </conditionalFormatting>
  <conditionalFormatting sqref="O43">
    <cfRule type="cellIs" dxfId="1161" priority="144" stopIfTrue="1" operator="greaterThan">
      <formula>N$43</formula>
    </cfRule>
    <cfRule type="cellIs" dxfId="1160" priority="145" stopIfTrue="1" operator="lessThanOrEqual">
      <formula>N$43</formula>
    </cfRule>
  </conditionalFormatting>
  <conditionalFormatting sqref="O42">
    <cfRule type="cellIs" dxfId="1159" priority="142" stopIfTrue="1" operator="greaterThan">
      <formula>N$42</formula>
    </cfRule>
    <cfRule type="cellIs" dxfId="1158" priority="143" stopIfTrue="1" operator="lessThanOrEqual">
      <formula>N$42</formula>
    </cfRule>
  </conditionalFormatting>
  <conditionalFormatting sqref="O38">
    <cfRule type="cellIs" dxfId="1157" priority="133" stopIfTrue="1" operator="lessThan">
      <formula>N$38</formula>
    </cfRule>
    <cfRule type="cellIs" dxfId="1156" priority="134" stopIfTrue="1" operator="greaterThanOrEqual">
      <formula>N$38</formula>
    </cfRule>
  </conditionalFormatting>
  <conditionalFormatting sqref="O39">
    <cfRule type="cellIs" dxfId="1155" priority="135" stopIfTrue="1" operator="lessThan">
      <formula>N$39</formula>
    </cfRule>
    <cfRule type="cellIs" dxfId="1154" priority="136" stopIfTrue="1" operator="greaterThanOrEqual">
      <formula>N$39</formula>
    </cfRule>
  </conditionalFormatting>
  <conditionalFormatting sqref="Q36">
    <cfRule type="cellIs" dxfId="1153" priority="108" stopIfTrue="1" operator="greaterThan">
      <formula>P$36</formula>
    </cfRule>
    <cfRule type="cellIs" dxfId="1152" priority="109" stopIfTrue="1" operator="lessThanOrEqual">
      <formula>P$36</formula>
    </cfRule>
  </conditionalFormatting>
  <conditionalFormatting sqref="Q35">
    <cfRule type="cellIs" dxfId="1151" priority="106" stopIfTrue="1" operator="greaterThan">
      <formula>P$35</formula>
    </cfRule>
    <cfRule type="cellIs" dxfId="1150" priority="107" stopIfTrue="1" operator="lessThanOrEqual">
      <formula>P$35</formula>
    </cfRule>
  </conditionalFormatting>
  <conditionalFormatting sqref="Q41">
    <cfRule type="cellIs" dxfId="1149" priority="119" stopIfTrue="1" operator="greaterThan">
      <formula>P$41</formula>
    </cfRule>
    <cfRule type="cellIs" dxfId="1148" priority="120" stopIfTrue="1" operator="lessThanOrEqual">
      <formula>P$41</formula>
    </cfRule>
  </conditionalFormatting>
  <conditionalFormatting sqref="Q44">
    <cfRule type="cellIs" dxfId="1147" priority="125" stopIfTrue="1" operator="lessThan">
      <formula>P$44</formula>
    </cfRule>
    <cfRule type="cellIs" dxfId="1146" priority="126" stopIfTrue="1" operator="greaterThanOrEqual">
      <formula>P$44</formula>
    </cfRule>
  </conditionalFormatting>
  <conditionalFormatting sqref="Q37">
    <cfRule type="cellIs" dxfId="1145" priority="110" stopIfTrue="1" operator="lessThan">
      <formula>P$37</formula>
    </cfRule>
    <cfRule type="cellIs" dxfId="1144" priority="111" stopIfTrue="1" operator="greaterThanOrEqual">
      <formula>P$37</formula>
    </cfRule>
  </conditionalFormatting>
  <conditionalFormatting sqref="Q40">
    <cfRule type="cellIs" dxfId="1143" priority="116" stopIfTrue="1" operator="greaterThan">
      <formula>P$40</formula>
    </cfRule>
    <cfRule type="cellIs" dxfId="1142" priority="117" stopIfTrue="1" operator="lessThan">
      <formula>P$40</formula>
    </cfRule>
    <cfRule type="cellIs" dxfId="1141" priority="118" stopIfTrue="1" operator="equal">
      <formula>P$40</formula>
    </cfRule>
  </conditionalFormatting>
  <conditionalFormatting sqref="Q43">
    <cfRule type="cellIs" dxfId="1140" priority="123" stopIfTrue="1" operator="greaterThan">
      <formula>P$43</formula>
    </cfRule>
    <cfRule type="cellIs" dxfId="1139" priority="124" stopIfTrue="1" operator="lessThanOrEqual">
      <formula>P$43</formula>
    </cfRule>
  </conditionalFormatting>
  <conditionalFormatting sqref="Q42">
    <cfRule type="cellIs" dxfId="1138" priority="121" stopIfTrue="1" operator="greaterThan">
      <formula>P$42</formula>
    </cfRule>
    <cfRule type="cellIs" dxfId="1137" priority="122" stopIfTrue="1" operator="lessThanOrEqual">
      <formula>P$42</formula>
    </cfRule>
  </conditionalFormatting>
  <conditionalFormatting sqref="Q38">
    <cfRule type="cellIs" dxfId="1136" priority="112" stopIfTrue="1" operator="lessThan">
      <formula>P$38</formula>
    </cfRule>
    <cfRule type="cellIs" dxfId="1135" priority="113" stopIfTrue="1" operator="greaterThanOrEqual">
      <formula>P$38</formula>
    </cfRule>
  </conditionalFormatting>
  <conditionalFormatting sqref="Q39">
    <cfRule type="cellIs" dxfId="1134" priority="114" stopIfTrue="1" operator="lessThan">
      <formula>P$39</formula>
    </cfRule>
    <cfRule type="cellIs" dxfId="1133" priority="115" stopIfTrue="1" operator="greaterThanOrEqual">
      <formula>P$39</formula>
    </cfRule>
  </conditionalFormatting>
  <conditionalFormatting sqref="S36">
    <cfRule type="cellIs" dxfId="1132" priority="87" stopIfTrue="1" operator="greaterThan">
      <formula>R$36</formula>
    </cfRule>
    <cfRule type="cellIs" dxfId="1131" priority="88" stopIfTrue="1" operator="lessThanOrEqual">
      <formula>R$36</formula>
    </cfRule>
  </conditionalFormatting>
  <conditionalFormatting sqref="S35">
    <cfRule type="cellIs" dxfId="1130" priority="85" stopIfTrue="1" operator="greaterThan">
      <formula>R$35</formula>
    </cfRule>
    <cfRule type="cellIs" dxfId="1129" priority="86" stopIfTrue="1" operator="lessThanOrEqual">
      <formula>R$35</formula>
    </cfRule>
  </conditionalFormatting>
  <conditionalFormatting sqref="S41">
    <cfRule type="cellIs" dxfId="1128" priority="98" stopIfTrue="1" operator="greaterThan">
      <formula>R$41</formula>
    </cfRule>
    <cfRule type="cellIs" dxfId="1127" priority="99" stopIfTrue="1" operator="lessThanOrEqual">
      <formula>R$41</formula>
    </cfRule>
  </conditionalFormatting>
  <conditionalFormatting sqref="S44">
    <cfRule type="cellIs" dxfId="1126" priority="104" stopIfTrue="1" operator="lessThan">
      <formula>R$44</formula>
    </cfRule>
    <cfRule type="cellIs" dxfId="1125" priority="105" stopIfTrue="1" operator="greaterThanOrEqual">
      <formula>R$44</formula>
    </cfRule>
  </conditionalFormatting>
  <conditionalFormatting sqref="S37">
    <cfRule type="cellIs" dxfId="1124" priority="89" stopIfTrue="1" operator="lessThan">
      <formula>R$37</formula>
    </cfRule>
    <cfRule type="cellIs" dxfId="1123" priority="90" stopIfTrue="1" operator="greaterThanOrEqual">
      <formula>R$37</formula>
    </cfRule>
  </conditionalFormatting>
  <conditionalFormatting sqref="S40">
    <cfRule type="cellIs" dxfId="1122" priority="95" stopIfTrue="1" operator="greaterThan">
      <formula>R$40</formula>
    </cfRule>
    <cfRule type="cellIs" dxfId="1121" priority="96" stopIfTrue="1" operator="lessThan">
      <formula>R$40</formula>
    </cfRule>
    <cfRule type="cellIs" dxfId="1120" priority="97" stopIfTrue="1" operator="equal">
      <formula>R$40</formula>
    </cfRule>
  </conditionalFormatting>
  <conditionalFormatting sqref="S43">
    <cfRule type="cellIs" dxfId="1119" priority="102" stopIfTrue="1" operator="greaterThan">
      <formula>R$43</formula>
    </cfRule>
    <cfRule type="cellIs" dxfId="1118" priority="103" stopIfTrue="1" operator="lessThanOrEqual">
      <formula>R$43</formula>
    </cfRule>
  </conditionalFormatting>
  <conditionalFormatting sqref="S42">
    <cfRule type="cellIs" dxfId="1117" priority="100" stopIfTrue="1" operator="greaterThan">
      <formula>R$42</formula>
    </cfRule>
    <cfRule type="cellIs" dxfId="1116" priority="101" stopIfTrue="1" operator="lessThanOrEqual">
      <formula>R$42</formula>
    </cfRule>
  </conditionalFormatting>
  <conditionalFormatting sqref="S38">
    <cfRule type="cellIs" dxfId="1115" priority="91" stopIfTrue="1" operator="lessThan">
      <formula>R$38</formula>
    </cfRule>
    <cfRule type="cellIs" dxfId="1114" priority="92" stopIfTrue="1" operator="greaterThanOrEqual">
      <formula>R$38</formula>
    </cfRule>
  </conditionalFormatting>
  <conditionalFormatting sqref="S39">
    <cfRule type="cellIs" dxfId="1113" priority="93" stopIfTrue="1" operator="lessThan">
      <formula>R$39</formula>
    </cfRule>
    <cfRule type="cellIs" dxfId="1112" priority="94" stopIfTrue="1" operator="greaterThanOrEqual">
      <formula>R$39</formula>
    </cfRule>
  </conditionalFormatting>
  <conditionalFormatting sqref="U36">
    <cfRule type="cellIs" dxfId="1111" priority="66" stopIfTrue="1" operator="greaterThan">
      <formula>T$36</formula>
    </cfRule>
    <cfRule type="cellIs" dxfId="1110" priority="67" stopIfTrue="1" operator="lessThanOrEqual">
      <formula>T$36</formula>
    </cfRule>
  </conditionalFormatting>
  <conditionalFormatting sqref="U35">
    <cfRule type="cellIs" dxfId="1109" priority="64" stopIfTrue="1" operator="greaterThan">
      <formula>T$35</formula>
    </cfRule>
    <cfRule type="cellIs" dxfId="1108" priority="65" stopIfTrue="1" operator="lessThanOrEqual">
      <formula>T$35</formula>
    </cfRule>
  </conditionalFormatting>
  <conditionalFormatting sqref="U41">
    <cfRule type="cellIs" dxfId="1107" priority="77" stopIfTrue="1" operator="greaterThan">
      <formula>T$41</formula>
    </cfRule>
    <cfRule type="cellIs" dxfId="1106" priority="78" stopIfTrue="1" operator="lessThanOrEqual">
      <formula>T$41</formula>
    </cfRule>
  </conditionalFormatting>
  <conditionalFormatting sqref="U44">
    <cfRule type="cellIs" dxfId="1105" priority="83" stopIfTrue="1" operator="lessThan">
      <formula>T$44</formula>
    </cfRule>
    <cfRule type="cellIs" dxfId="1104" priority="84" stopIfTrue="1" operator="greaterThanOrEqual">
      <formula>T$44</formula>
    </cfRule>
  </conditionalFormatting>
  <conditionalFormatting sqref="U37">
    <cfRule type="cellIs" dxfId="1103" priority="68" stopIfTrue="1" operator="lessThan">
      <formula>T$37</formula>
    </cfRule>
    <cfRule type="cellIs" dxfId="1102" priority="69" stopIfTrue="1" operator="greaterThanOrEqual">
      <formula>T$37</formula>
    </cfRule>
  </conditionalFormatting>
  <conditionalFormatting sqref="U40">
    <cfRule type="cellIs" dxfId="1101" priority="74" stopIfTrue="1" operator="greaterThan">
      <formula>T$40</formula>
    </cfRule>
    <cfRule type="cellIs" dxfId="1100" priority="75" stopIfTrue="1" operator="lessThan">
      <formula>T$40</formula>
    </cfRule>
    <cfRule type="cellIs" dxfId="1099" priority="76" stopIfTrue="1" operator="equal">
      <formula>T$40</formula>
    </cfRule>
  </conditionalFormatting>
  <conditionalFormatting sqref="U43">
    <cfRule type="cellIs" dxfId="1098" priority="81" stopIfTrue="1" operator="greaterThan">
      <formula>T$43</formula>
    </cfRule>
    <cfRule type="cellIs" dxfId="1097" priority="82" stopIfTrue="1" operator="lessThanOrEqual">
      <formula>T$43</formula>
    </cfRule>
  </conditionalFormatting>
  <conditionalFormatting sqref="U42">
    <cfRule type="cellIs" dxfId="1096" priority="79" stopIfTrue="1" operator="greaterThan">
      <formula>T$42</formula>
    </cfRule>
    <cfRule type="cellIs" dxfId="1095" priority="80" stopIfTrue="1" operator="lessThanOrEqual">
      <formula>T$42</formula>
    </cfRule>
  </conditionalFormatting>
  <conditionalFormatting sqref="U38">
    <cfRule type="cellIs" dxfId="1094" priority="70" stopIfTrue="1" operator="lessThan">
      <formula>T$38</formula>
    </cfRule>
    <cfRule type="cellIs" dxfId="1093" priority="71" stopIfTrue="1" operator="greaterThanOrEqual">
      <formula>T$38</formula>
    </cfRule>
  </conditionalFormatting>
  <conditionalFormatting sqref="U39">
    <cfRule type="cellIs" dxfId="1092" priority="72" stopIfTrue="1" operator="lessThan">
      <formula>T$39</formula>
    </cfRule>
    <cfRule type="cellIs" dxfId="1091" priority="73" stopIfTrue="1" operator="greaterThanOrEqual">
      <formula>T$39</formula>
    </cfRule>
  </conditionalFormatting>
  <conditionalFormatting sqref="W36">
    <cfRule type="cellIs" dxfId="1090" priority="45" stopIfTrue="1" operator="greaterThan">
      <formula>V$36</formula>
    </cfRule>
    <cfRule type="cellIs" dxfId="1089" priority="46" stopIfTrue="1" operator="lessThanOrEqual">
      <formula>V$36</formula>
    </cfRule>
  </conditionalFormatting>
  <conditionalFormatting sqref="W35">
    <cfRule type="cellIs" dxfId="1088" priority="43" stopIfTrue="1" operator="greaterThan">
      <formula>V$35</formula>
    </cfRule>
    <cfRule type="cellIs" dxfId="1087" priority="44" stopIfTrue="1" operator="lessThanOrEqual">
      <formula>V$35</formula>
    </cfRule>
  </conditionalFormatting>
  <conditionalFormatting sqref="W41">
    <cfRule type="cellIs" dxfId="1086" priority="56" stopIfTrue="1" operator="greaterThan">
      <formula>V$41</formula>
    </cfRule>
    <cfRule type="cellIs" dxfId="1085" priority="57" stopIfTrue="1" operator="lessThanOrEqual">
      <formula>V$41</formula>
    </cfRule>
  </conditionalFormatting>
  <conditionalFormatting sqref="W44">
    <cfRule type="cellIs" dxfId="1084" priority="62" stopIfTrue="1" operator="lessThan">
      <formula>V$44</formula>
    </cfRule>
    <cfRule type="cellIs" dxfId="1083" priority="63" stopIfTrue="1" operator="greaterThanOrEqual">
      <formula>V$44</formula>
    </cfRule>
  </conditionalFormatting>
  <conditionalFormatting sqref="W37">
    <cfRule type="cellIs" dxfId="1082" priority="47" stopIfTrue="1" operator="lessThan">
      <formula>V$37</formula>
    </cfRule>
    <cfRule type="cellIs" dxfId="1081" priority="48" stopIfTrue="1" operator="greaterThanOrEqual">
      <formula>V$37</formula>
    </cfRule>
  </conditionalFormatting>
  <conditionalFormatting sqref="W40">
    <cfRule type="cellIs" dxfId="1080" priority="53" stopIfTrue="1" operator="greaterThan">
      <formula>V$40</formula>
    </cfRule>
    <cfRule type="cellIs" dxfId="1079" priority="54" stopIfTrue="1" operator="lessThan">
      <formula>V$40</formula>
    </cfRule>
    <cfRule type="cellIs" dxfId="1078" priority="55" stopIfTrue="1" operator="equal">
      <formula>V$40</formula>
    </cfRule>
  </conditionalFormatting>
  <conditionalFormatting sqref="W43">
    <cfRule type="cellIs" dxfId="1077" priority="60" stopIfTrue="1" operator="greaterThan">
      <formula>V$43</formula>
    </cfRule>
    <cfRule type="cellIs" dxfId="1076" priority="61" stopIfTrue="1" operator="lessThanOrEqual">
      <formula>V$43</formula>
    </cfRule>
  </conditionalFormatting>
  <conditionalFormatting sqref="W42">
    <cfRule type="cellIs" dxfId="1075" priority="58" stopIfTrue="1" operator="greaterThan">
      <formula>V$42</formula>
    </cfRule>
    <cfRule type="cellIs" dxfId="1074" priority="59" stopIfTrue="1" operator="lessThanOrEqual">
      <formula>V$42</formula>
    </cfRule>
  </conditionalFormatting>
  <conditionalFormatting sqref="W38">
    <cfRule type="cellIs" dxfId="1073" priority="49" stopIfTrue="1" operator="lessThan">
      <formula>V$38</formula>
    </cfRule>
    <cfRule type="cellIs" dxfId="1072" priority="50" stopIfTrue="1" operator="greaterThanOrEqual">
      <formula>V$38</formula>
    </cfRule>
  </conditionalFormatting>
  <conditionalFormatting sqref="W39">
    <cfRule type="cellIs" dxfId="1071" priority="51" stopIfTrue="1" operator="lessThan">
      <formula>V$39</formula>
    </cfRule>
    <cfRule type="cellIs" dxfId="1070" priority="52" stopIfTrue="1" operator="greaterThanOrEqual">
      <formula>V$39</formula>
    </cfRule>
  </conditionalFormatting>
  <conditionalFormatting sqref="Y36">
    <cfRule type="cellIs" dxfId="1069" priority="24" stopIfTrue="1" operator="greaterThan">
      <formula>X$36</formula>
    </cfRule>
    <cfRule type="cellIs" dxfId="1068" priority="25" stopIfTrue="1" operator="lessThanOrEqual">
      <formula>X$36</formula>
    </cfRule>
  </conditionalFormatting>
  <conditionalFormatting sqref="Y35">
    <cfRule type="cellIs" dxfId="1067" priority="22" stopIfTrue="1" operator="greaterThan">
      <formula>X$35</formula>
    </cfRule>
    <cfRule type="cellIs" dxfId="1066" priority="23" stopIfTrue="1" operator="lessThanOrEqual">
      <formula>X$35</formula>
    </cfRule>
  </conditionalFormatting>
  <conditionalFormatting sqref="Y41">
    <cfRule type="cellIs" dxfId="1065" priority="35" stopIfTrue="1" operator="greaterThan">
      <formula>X$41</formula>
    </cfRule>
    <cfRule type="cellIs" dxfId="1064" priority="36" stopIfTrue="1" operator="lessThanOrEqual">
      <formula>X$41</formula>
    </cfRule>
  </conditionalFormatting>
  <conditionalFormatting sqref="Y44">
    <cfRule type="cellIs" dxfId="1063" priority="41" stopIfTrue="1" operator="lessThan">
      <formula>X$44</formula>
    </cfRule>
    <cfRule type="cellIs" dxfId="1062" priority="42" stopIfTrue="1" operator="greaterThanOrEqual">
      <formula>X$44</formula>
    </cfRule>
  </conditionalFormatting>
  <conditionalFormatting sqref="Y37">
    <cfRule type="cellIs" dxfId="1061" priority="26" stopIfTrue="1" operator="lessThan">
      <formula>X$37</formula>
    </cfRule>
    <cfRule type="cellIs" dxfId="1060" priority="27" stopIfTrue="1" operator="greaterThanOrEqual">
      <formula>X$37</formula>
    </cfRule>
  </conditionalFormatting>
  <conditionalFormatting sqref="Y40">
    <cfRule type="cellIs" dxfId="1059" priority="32" stopIfTrue="1" operator="greaterThan">
      <formula>X$40</formula>
    </cfRule>
    <cfRule type="cellIs" dxfId="1058" priority="33" stopIfTrue="1" operator="lessThan">
      <formula>X$40</formula>
    </cfRule>
    <cfRule type="cellIs" dxfId="1057" priority="34" stopIfTrue="1" operator="equal">
      <formula>X$40</formula>
    </cfRule>
  </conditionalFormatting>
  <conditionalFormatting sqref="Y43">
    <cfRule type="cellIs" dxfId="1056" priority="39" stopIfTrue="1" operator="greaterThan">
      <formula>X$43</formula>
    </cfRule>
    <cfRule type="cellIs" dxfId="1055" priority="40" stopIfTrue="1" operator="lessThanOrEqual">
      <formula>X$43</formula>
    </cfRule>
  </conditionalFormatting>
  <conditionalFormatting sqref="Y42">
    <cfRule type="cellIs" dxfId="1054" priority="37" stopIfTrue="1" operator="greaterThan">
      <formula>X$42</formula>
    </cfRule>
    <cfRule type="cellIs" dxfId="1053" priority="38" stopIfTrue="1" operator="lessThanOrEqual">
      <formula>X$42</formula>
    </cfRule>
  </conditionalFormatting>
  <conditionalFormatting sqref="Y38">
    <cfRule type="cellIs" dxfId="1052" priority="28" stopIfTrue="1" operator="lessThan">
      <formula>X$38</formula>
    </cfRule>
    <cfRule type="cellIs" dxfId="1051" priority="29" stopIfTrue="1" operator="greaterThanOrEqual">
      <formula>X$38</formula>
    </cfRule>
  </conditionalFormatting>
  <conditionalFormatting sqref="Y39">
    <cfRule type="cellIs" dxfId="1050" priority="30" stopIfTrue="1" operator="lessThan">
      <formula>X$39</formula>
    </cfRule>
    <cfRule type="cellIs" dxfId="1049" priority="31" stopIfTrue="1" operator="greaterThanOrEqual">
      <formula>X$39</formula>
    </cfRule>
  </conditionalFormatting>
  <conditionalFormatting sqref="AA36">
    <cfRule type="cellIs" dxfId="1048" priority="3" stopIfTrue="1" operator="greaterThan">
      <formula>Z$36</formula>
    </cfRule>
    <cfRule type="cellIs" dxfId="1047" priority="4" stopIfTrue="1" operator="lessThanOrEqual">
      <formula>Z$36</formula>
    </cfRule>
  </conditionalFormatting>
  <conditionalFormatting sqref="AA35">
    <cfRule type="cellIs" dxfId="1046" priority="1" stopIfTrue="1" operator="greaterThan">
      <formula>Z$35</formula>
    </cfRule>
    <cfRule type="cellIs" dxfId="1045" priority="2" stopIfTrue="1" operator="lessThanOrEqual">
      <formula>Z$35</formula>
    </cfRule>
  </conditionalFormatting>
  <conditionalFormatting sqref="AA41">
    <cfRule type="cellIs" dxfId="1044" priority="14" stopIfTrue="1" operator="greaterThan">
      <formula>Z$41</formula>
    </cfRule>
    <cfRule type="cellIs" dxfId="1043" priority="15" stopIfTrue="1" operator="lessThanOrEqual">
      <formula>Z$41</formula>
    </cfRule>
  </conditionalFormatting>
  <conditionalFormatting sqref="AA44">
    <cfRule type="cellIs" dxfId="1042" priority="20" stopIfTrue="1" operator="lessThan">
      <formula>Z$44</formula>
    </cfRule>
    <cfRule type="cellIs" dxfId="1041" priority="21" stopIfTrue="1" operator="greaterThanOrEqual">
      <formula>Z$44</formula>
    </cfRule>
  </conditionalFormatting>
  <conditionalFormatting sqref="AA37">
    <cfRule type="cellIs" dxfId="1040" priority="5" stopIfTrue="1" operator="lessThan">
      <formula>Z$37</formula>
    </cfRule>
    <cfRule type="cellIs" dxfId="1039" priority="6" stopIfTrue="1" operator="greaterThanOrEqual">
      <formula>Z$37</formula>
    </cfRule>
  </conditionalFormatting>
  <conditionalFormatting sqref="AA40">
    <cfRule type="cellIs" dxfId="1038" priority="11" stopIfTrue="1" operator="greaterThan">
      <formula>Z$40</formula>
    </cfRule>
    <cfRule type="cellIs" dxfId="1037" priority="12" stopIfTrue="1" operator="lessThan">
      <formula>Z$40</formula>
    </cfRule>
    <cfRule type="cellIs" dxfId="1036" priority="13" stopIfTrue="1" operator="equal">
      <formula>Z$40</formula>
    </cfRule>
  </conditionalFormatting>
  <conditionalFormatting sqref="AA43">
    <cfRule type="cellIs" dxfId="1035" priority="18" stopIfTrue="1" operator="greaterThan">
      <formula>Z$43</formula>
    </cfRule>
    <cfRule type="cellIs" dxfId="1034" priority="19" stopIfTrue="1" operator="lessThanOrEqual">
      <formula>Z$43</formula>
    </cfRule>
  </conditionalFormatting>
  <conditionalFormatting sqref="AA42">
    <cfRule type="cellIs" dxfId="1033" priority="16" stopIfTrue="1" operator="greaterThan">
      <formula>Z$42</formula>
    </cfRule>
    <cfRule type="cellIs" dxfId="1032" priority="17" stopIfTrue="1" operator="lessThanOrEqual">
      <formula>Z$42</formula>
    </cfRule>
  </conditionalFormatting>
  <conditionalFormatting sqref="AA38">
    <cfRule type="cellIs" dxfId="1031" priority="7" stopIfTrue="1" operator="lessThan">
      <formula>Z$38</formula>
    </cfRule>
    <cfRule type="cellIs" dxfId="1030" priority="8" stopIfTrue="1" operator="greaterThanOrEqual">
      <formula>Z$38</formula>
    </cfRule>
  </conditionalFormatting>
  <conditionalFormatting sqref="AA39">
    <cfRule type="cellIs" dxfId="1029" priority="9" stopIfTrue="1" operator="lessThan">
      <formula>Z$39</formula>
    </cfRule>
    <cfRule type="cellIs" dxfId="1028" priority="10" stopIfTrue="1" operator="greaterThanOrEqual">
      <formula>Z$39</formula>
    </cfRule>
  </conditionalFormatting>
  <dataValidations disablePrompts="1" count="18">
    <dataValidation type="list" allowBlank="1" showInputMessage="1" showErrorMessage="1" error="Leading or Lagging?" prompt="Leading or Lagging" sqref="D32:D35 D44:D46 D16:D24 D6:D12">
      <formula1>D7:D8</formula1>
    </dataValidation>
    <dataValidation type="list" allowBlank="1" showInputMessage="1" showErrorMessage="1" error="Leading or Lagging?" prompt="Leading or Lagging" sqref="D48">
      <formula1>D57:D58</formula1>
    </dataValidation>
    <dataValidation type="list" allowBlank="1" showInputMessage="1" showErrorMessage="1" error="Leading or Lagging?" prompt="Leading or Lagging" sqref="D27">
      <formula1>D28:D32</formula1>
    </dataValidation>
    <dataValidation type="list" allowBlank="1" showInputMessage="1" showErrorMessage="1" error="Leading or Lagging?" prompt="Leading or Lagging" sqref="D28:D31 D51">
      <formula1>D32:D33</formula1>
    </dataValidation>
    <dataValidation type="list" allowBlank="1" showInputMessage="1" showErrorMessage="1" error="Leading or Lagging?" prompt="Leading or Lagging" sqref="D36">
      <formula1>D37:D40</formula1>
    </dataValidation>
    <dataValidation type="list" allowBlank="1" showInputMessage="1" showErrorMessage="1" error="Leading or Lagging?" prompt="Leading or Lagging" sqref="D54">
      <formula1>D51:D51</formula1>
    </dataValidation>
    <dataValidation type="list" allowBlank="1" showInputMessage="1" showErrorMessage="1" error="Leading or Lagging?" prompt="Leading or Lagging" sqref="D38:D39">
      <formula1>D41:D41</formula1>
    </dataValidation>
    <dataValidation type="list" allowBlank="1" showInputMessage="1" showErrorMessage="1" error="Leading or Lagging?" prompt="Leading or Lagging" sqref="D26">
      <formula1>D22:D23</formula1>
    </dataValidation>
    <dataValidation type="list" allowBlank="1" showInputMessage="1" showErrorMessage="1" error="Leading or Lagging?" prompt="Leading or Lagging" sqref="D25">
      <formula1>D27:D27</formula1>
    </dataValidation>
    <dataValidation type="list" allowBlank="1" showInputMessage="1" showErrorMessage="1" error="Leading or Lagging?" prompt="Leading or Lagging" sqref="D40 D56">
      <formula1>D41:D41</formula1>
    </dataValidation>
    <dataValidation type="list" allowBlank="1" showInputMessage="1" showErrorMessage="1" error="Leading or Lagging?" prompt="Leading or Lagging" sqref="D37 D42:D43">
      <formula1>D40:D41</formula1>
    </dataValidation>
    <dataValidation type="list" allowBlank="1" showInputMessage="1" showErrorMessage="1" error="Leading or Lagging?" prompt="Leading or Lagging" sqref="D41 D13">
      <formula1>D14:D16</formula1>
    </dataValidation>
    <dataValidation type="list" allowBlank="1" showInputMessage="1" showErrorMessage="1" error="Leading or Lagging?" prompt="Leading or Lagging" sqref="D49">
      <formula1>D54:D56</formula1>
    </dataValidation>
    <dataValidation type="list" allowBlank="1" showInputMessage="1" showErrorMessage="1" error="Leading or Lagging?" prompt="Leading or Lagging" sqref="D50 D53">
      <formula1>#REF!</formula1>
    </dataValidation>
    <dataValidation type="list" allowBlank="1" showInputMessage="1" showErrorMessage="1" error="Leading or Lagging?" prompt="Leading or Lagging" sqref="D52">
      <formula1>D50:D58</formula1>
    </dataValidation>
    <dataValidation type="list" allowBlank="1" showInputMessage="1" showErrorMessage="1" error="Leading or Lagging?" prompt="Leading or Lagging" sqref="D55">
      <formula1>D50:D56</formula1>
    </dataValidation>
    <dataValidation type="list" allowBlank="1" showInputMessage="1" showErrorMessage="1" error="Leading or Lagging?" prompt="Leading or Lagging" sqref="D47">
      <formula1>D48:D57</formula1>
    </dataValidation>
    <dataValidation type="list" allowBlank="1" showInputMessage="1" showErrorMessage="1" error="Leading or Lagging?" prompt="Leading or Lagging" sqref="D14:D15">
      <formula1>D16:D17</formula1>
    </dataValidation>
  </dataValidations>
  <pageMargins left="0.37" right="0.41" top="0.75" bottom="0.75" header="0.3" footer="0.3"/>
  <pageSetup paperSize="9" scale="41" orientation="landscape" r:id="rId1"/>
  <customProperties>
    <customPr name="_pios_id" r:id="rId2"/>
  </customProperties>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AB358"/>
  <sheetViews>
    <sheetView showGridLines="0" view="pageBreakPreview" zoomScale="80" zoomScaleNormal="80" zoomScaleSheetLayoutView="80" workbookViewId="0">
      <pane xSplit="1" ySplit="3" topLeftCell="B4" activePane="bottomRight" state="frozen"/>
      <selection activeCell="O23" sqref="O23"/>
      <selection pane="topRight" activeCell="O23" sqref="O23"/>
      <selection pane="bottomLeft" activeCell="O23" sqref="O23"/>
      <selection pane="bottomRight" activeCell="O23" sqref="O23"/>
    </sheetView>
  </sheetViews>
  <sheetFormatPr defaultColWidth="11.44140625" defaultRowHeight="13.2"/>
  <cols>
    <col min="1" max="1" width="4.33203125" style="952" customWidth="1"/>
    <col min="2" max="2" width="47.33203125" style="955" customWidth="1"/>
    <col min="3" max="3" width="102.6640625" style="954" customWidth="1"/>
    <col min="4" max="4" width="15" style="953" bestFit="1" customWidth="1"/>
    <col min="5" max="5" width="15.109375" style="953" bestFit="1" customWidth="1"/>
    <col min="6" max="6" width="13.44140625" style="953" bestFit="1" customWidth="1"/>
    <col min="7" max="7" width="28" style="953" bestFit="1" customWidth="1"/>
    <col min="8" max="8" width="2.109375" style="951" bestFit="1" customWidth="1"/>
    <col min="9" max="28" width="11.44140625" style="952" customWidth="1"/>
    <col min="29" max="16384" width="11.44140625" style="951"/>
  </cols>
  <sheetData>
    <row r="1" spans="1:28" s="952" customFormat="1">
      <c r="B1" s="958"/>
      <c r="C1" s="957"/>
      <c r="D1" s="956"/>
      <c r="E1" s="956"/>
      <c r="F1" s="956"/>
      <c r="G1" s="956"/>
    </row>
    <row r="2" spans="1:28" s="952" customFormat="1" ht="13.8" thickBot="1">
      <c r="B2" s="958"/>
      <c r="C2" s="957"/>
      <c r="D2" s="956"/>
      <c r="E2" s="956"/>
      <c r="F2" s="956"/>
      <c r="G2" s="956"/>
    </row>
    <row r="3" spans="1:28" s="980" customFormat="1" ht="15.6">
      <c r="A3" s="981"/>
      <c r="B3" s="987" t="s">
        <v>76</v>
      </c>
      <c r="C3" s="987" t="s">
        <v>89</v>
      </c>
      <c r="D3" s="987" t="s">
        <v>90</v>
      </c>
      <c r="E3" s="987" t="s">
        <v>72</v>
      </c>
      <c r="F3" s="987" t="s">
        <v>91</v>
      </c>
      <c r="G3" s="986" t="s">
        <v>242</v>
      </c>
      <c r="H3" s="985"/>
      <c r="I3" s="981"/>
      <c r="J3" s="981"/>
      <c r="K3" s="981"/>
      <c r="L3" s="981"/>
      <c r="M3" s="981"/>
      <c r="N3" s="981"/>
      <c r="O3" s="981"/>
      <c r="P3" s="981"/>
      <c r="Q3" s="981"/>
      <c r="R3" s="981"/>
      <c r="S3" s="981"/>
      <c r="T3" s="981"/>
      <c r="U3" s="981"/>
      <c r="V3" s="981"/>
      <c r="W3" s="981"/>
      <c r="X3" s="981"/>
      <c r="Y3" s="981"/>
      <c r="Z3" s="981"/>
      <c r="AA3" s="981"/>
      <c r="AB3" s="981"/>
    </row>
    <row r="4" spans="1:28" s="980" customFormat="1" ht="15">
      <c r="A4" s="981"/>
      <c r="B4" s="976" t="s">
        <v>78</v>
      </c>
      <c r="C4" s="975"/>
      <c r="D4" s="974"/>
      <c r="E4" s="974"/>
      <c r="F4" s="974"/>
      <c r="G4" s="974"/>
      <c r="H4" s="973"/>
      <c r="I4" s="981"/>
      <c r="J4" s="981"/>
      <c r="K4" s="981"/>
      <c r="L4" s="981"/>
      <c r="M4" s="981"/>
      <c r="N4" s="981"/>
      <c r="O4" s="981"/>
      <c r="P4" s="981"/>
      <c r="Q4" s="981"/>
      <c r="R4" s="981"/>
      <c r="S4" s="981"/>
      <c r="T4" s="981"/>
      <c r="U4" s="981"/>
      <c r="V4" s="981"/>
      <c r="W4" s="981"/>
      <c r="X4" s="981"/>
      <c r="Y4" s="981"/>
      <c r="Z4" s="981"/>
      <c r="AA4" s="981"/>
      <c r="AB4" s="981"/>
    </row>
    <row r="5" spans="1:28" s="977" customFormat="1" ht="15">
      <c r="A5" s="978"/>
      <c r="B5" s="968" t="str">
        <f>'Agbara 16'!C5</f>
        <v>Lost Time Injury frequency rate</v>
      </c>
      <c r="C5" s="967" t="s">
        <v>386</v>
      </c>
      <c r="D5" s="966" t="s">
        <v>18</v>
      </c>
      <c r="E5" s="966" t="s">
        <v>93</v>
      </c>
      <c r="F5" s="966" t="s">
        <v>19</v>
      </c>
      <c r="G5" s="979" t="s">
        <v>225</v>
      </c>
      <c r="H5" s="964" t="s">
        <v>20</v>
      </c>
      <c r="I5" s="978"/>
      <c r="J5" s="978"/>
      <c r="K5" s="978"/>
      <c r="L5" s="978"/>
      <c r="M5" s="978"/>
      <c r="N5" s="978"/>
      <c r="O5" s="978"/>
      <c r="P5" s="978"/>
      <c r="Q5" s="978"/>
      <c r="R5" s="978"/>
      <c r="S5" s="978"/>
      <c r="T5" s="978"/>
      <c r="U5" s="978"/>
      <c r="V5" s="978"/>
      <c r="W5" s="978"/>
      <c r="X5" s="978"/>
      <c r="Y5" s="978"/>
      <c r="Z5" s="978"/>
      <c r="AA5" s="978"/>
      <c r="AB5" s="978"/>
    </row>
    <row r="6" spans="1:28" s="977" customFormat="1" ht="15">
      <c r="A6" s="978"/>
      <c r="B6" s="968" t="str">
        <f>'Agbara 16'!C6</f>
        <v>Recordable Injury frequency rate</v>
      </c>
      <c r="C6" s="967" t="s">
        <v>387</v>
      </c>
      <c r="D6" s="966" t="s">
        <v>79</v>
      </c>
      <c r="E6" s="966" t="s">
        <v>73</v>
      </c>
      <c r="F6" s="966" t="s">
        <v>19</v>
      </c>
      <c r="G6" s="979" t="s">
        <v>225</v>
      </c>
      <c r="H6" s="964" t="s">
        <v>20</v>
      </c>
      <c r="I6" s="978"/>
      <c r="J6" s="978"/>
      <c r="K6" s="978"/>
      <c r="L6" s="978"/>
      <c r="M6" s="978"/>
      <c r="N6" s="978"/>
      <c r="O6" s="978"/>
      <c r="P6" s="978"/>
      <c r="Q6" s="978"/>
      <c r="R6" s="978"/>
      <c r="S6" s="978"/>
      <c r="T6" s="978"/>
      <c r="U6" s="978"/>
      <c r="V6" s="978"/>
      <c r="W6" s="978"/>
      <c r="X6" s="978"/>
      <c r="Y6" s="978"/>
      <c r="Z6" s="978"/>
      <c r="AA6" s="978"/>
      <c r="AB6" s="978"/>
    </row>
    <row r="7" spans="1:28" s="977" customFormat="1" ht="15">
      <c r="A7" s="978"/>
      <c r="B7" s="968" t="str">
        <f>'Agbara 16'!C7</f>
        <v>Energy Consumption / ton of production</v>
      </c>
      <c r="C7" s="967" t="s">
        <v>95</v>
      </c>
      <c r="D7" s="966" t="s">
        <v>23</v>
      </c>
      <c r="E7" s="966" t="s">
        <v>93</v>
      </c>
      <c r="F7" s="966" t="s">
        <v>19</v>
      </c>
      <c r="G7" s="979" t="s">
        <v>225</v>
      </c>
      <c r="H7" s="964" t="s">
        <v>20</v>
      </c>
      <c r="I7" s="978"/>
      <c r="J7" s="978"/>
      <c r="K7" s="978"/>
      <c r="L7" s="978"/>
      <c r="M7" s="978"/>
      <c r="N7" s="978"/>
      <c r="O7" s="978"/>
      <c r="P7" s="978"/>
      <c r="Q7" s="978"/>
      <c r="R7" s="978"/>
      <c r="S7" s="978"/>
      <c r="T7" s="978"/>
      <c r="U7" s="978"/>
      <c r="V7" s="978"/>
      <c r="W7" s="978"/>
      <c r="X7" s="978"/>
      <c r="Y7" s="978"/>
      <c r="Z7" s="978"/>
      <c r="AA7" s="978"/>
      <c r="AB7" s="978"/>
    </row>
    <row r="8" spans="1:28" s="977" customFormat="1" ht="15">
      <c r="A8" s="978"/>
      <c r="B8" s="968" t="str">
        <f>'Agbara 16'!C8</f>
        <v xml:space="preserve">Water Withdrawal / ton of production </v>
      </c>
      <c r="C8" s="967" t="s">
        <v>96</v>
      </c>
      <c r="D8" s="966" t="s">
        <v>24</v>
      </c>
      <c r="E8" s="966" t="s">
        <v>93</v>
      </c>
      <c r="F8" s="966" t="s">
        <v>19</v>
      </c>
      <c r="G8" s="979" t="s">
        <v>225</v>
      </c>
      <c r="H8" s="964" t="s">
        <v>20</v>
      </c>
      <c r="I8" s="978"/>
      <c r="J8" s="978"/>
      <c r="K8" s="978"/>
      <c r="L8" s="978"/>
      <c r="M8" s="978"/>
      <c r="N8" s="978"/>
      <c r="O8" s="978"/>
      <c r="P8" s="978"/>
      <c r="Q8" s="978"/>
      <c r="R8" s="978"/>
      <c r="S8" s="978"/>
      <c r="T8" s="978"/>
      <c r="U8" s="978"/>
      <c r="V8" s="978"/>
      <c r="W8" s="978"/>
      <c r="X8" s="978"/>
      <c r="Y8" s="978"/>
      <c r="Z8" s="978"/>
      <c r="AA8" s="978"/>
      <c r="AB8" s="978"/>
    </row>
    <row r="9" spans="1:28" s="977" customFormat="1" ht="30">
      <c r="A9" s="978"/>
      <c r="B9" s="1395" t="s">
        <v>384</v>
      </c>
      <c r="C9" s="967" t="s">
        <v>389</v>
      </c>
      <c r="D9" s="966" t="s">
        <v>144</v>
      </c>
      <c r="E9" s="966" t="s">
        <v>93</v>
      </c>
      <c r="F9" s="966" t="s">
        <v>19</v>
      </c>
      <c r="G9" s="979" t="s">
        <v>241</v>
      </c>
      <c r="H9" s="964" t="s">
        <v>27</v>
      </c>
      <c r="I9" s="978"/>
      <c r="J9" s="978"/>
      <c r="K9" s="978"/>
      <c r="L9" s="978"/>
      <c r="M9" s="978"/>
      <c r="N9" s="978"/>
      <c r="O9" s="978"/>
      <c r="P9" s="978"/>
      <c r="Q9" s="978"/>
      <c r="R9" s="978"/>
      <c r="S9" s="978"/>
      <c r="T9" s="978"/>
      <c r="U9" s="978"/>
      <c r="V9" s="978"/>
      <c r="W9" s="978"/>
      <c r="X9" s="978"/>
      <c r="Y9" s="978"/>
      <c r="Z9" s="978"/>
      <c r="AA9" s="978"/>
      <c r="AB9" s="978"/>
    </row>
    <row r="10" spans="1:28" s="977" customFormat="1" ht="60">
      <c r="A10" s="978"/>
      <c r="B10" s="1395" t="s">
        <v>385</v>
      </c>
      <c r="C10" s="967" t="s">
        <v>388</v>
      </c>
      <c r="D10" s="966" t="s">
        <v>142</v>
      </c>
      <c r="E10" s="966" t="s">
        <v>93</v>
      </c>
      <c r="F10" s="966" t="s">
        <v>19</v>
      </c>
      <c r="G10" s="979" t="s">
        <v>241</v>
      </c>
      <c r="H10" s="964" t="s">
        <v>20</v>
      </c>
      <c r="I10" s="978"/>
      <c r="J10" s="978"/>
      <c r="K10" s="978"/>
      <c r="L10" s="978"/>
      <c r="M10" s="978"/>
      <c r="N10" s="978"/>
      <c r="O10" s="978"/>
      <c r="P10" s="978"/>
      <c r="Q10" s="978"/>
      <c r="R10" s="978"/>
      <c r="S10" s="978"/>
      <c r="T10" s="978"/>
      <c r="U10" s="978"/>
      <c r="V10" s="978"/>
      <c r="W10" s="978"/>
      <c r="X10" s="978"/>
      <c r="Y10" s="978"/>
      <c r="Z10" s="978"/>
      <c r="AA10" s="978"/>
      <c r="AB10" s="978"/>
    </row>
    <row r="11" spans="1:28" s="977" customFormat="1" ht="36.75" customHeight="1">
      <c r="A11" s="978"/>
      <c r="B11" s="1395" t="str">
        <f>'Agbara 16'!C11</f>
        <v>Green House Gas Emission</v>
      </c>
      <c r="C11" s="967" t="s">
        <v>328</v>
      </c>
      <c r="D11" s="1460" t="s">
        <v>326</v>
      </c>
      <c r="E11" s="966" t="s">
        <v>73</v>
      </c>
      <c r="F11" s="966" t="s">
        <v>19</v>
      </c>
      <c r="G11" s="979" t="s">
        <v>225</v>
      </c>
      <c r="H11" s="964" t="s">
        <v>20</v>
      </c>
      <c r="I11" s="978"/>
      <c r="J11" s="978"/>
      <c r="K11" s="978"/>
      <c r="L11" s="978"/>
      <c r="M11" s="978"/>
      <c r="N11" s="978"/>
      <c r="O11" s="978"/>
      <c r="P11" s="978"/>
      <c r="Q11" s="978"/>
      <c r="R11" s="978"/>
      <c r="S11" s="978"/>
      <c r="T11" s="978"/>
      <c r="U11" s="978"/>
      <c r="V11" s="978"/>
      <c r="W11" s="978"/>
      <c r="X11" s="978"/>
      <c r="Y11" s="978"/>
      <c r="Z11" s="978"/>
      <c r="AA11" s="978"/>
      <c r="AB11" s="978"/>
    </row>
    <row r="12" spans="1:28" s="980" customFormat="1" ht="15">
      <c r="A12" s="981"/>
      <c r="B12" s="976" t="s">
        <v>82</v>
      </c>
      <c r="C12" s="975"/>
      <c r="D12" s="974"/>
      <c r="E12" s="974"/>
      <c r="F12" s="974"/>
      <c r="G12" s="974"/>
      <c r="H12" s="973" t="s">
        <v>16</v>
      </c>
      <c r="I12" s="981"/>
      <c r="J12" s="981"/>
      <c r="K12" s="981"/>
      <c r="L12" s="981"/>
      <c r="M12" s="981"/>
      <c r="N12" s="981"/>
      <c r="O12" s="981"/>
      <c r="P12" s="981"/>
      <c r="Q12" s="981"/>
      <c r="R12" s="981"/>
      <c r="S12" s="981"/>
      <c r="T12" s="981"/>
      <c r="U12" s="981"/>
      <c r="V12" s="981"/>
      <c r="W12" s="981"/>
      <c r="X12" s="981"/>
      <c r="Y12" s="981"/>
      <c r="Z12" s="981"/>
      <c r="AA12" s="981"/>
      <c r="AB12" s="981"/>
    </row>
    <row r="13" spans="1:28" s="977" customFormat="1" ht="15" hidden="1">
      <c r="A13" s="978"/>
      <c r="B13" s="968" t="str">
        <f>'Agbara 16'!C13</f>
        <v>% Overtime inclusive</v>
      </c>
      <c r="C13" s="967" t="s">
        <v>240</v>
      </c>
      <c r="D13" s="966" t="s">
        <v>201</v>
      </c>
      <c r="E13" s="966" t="s">
        <v>93</v>
      </c>
      <c r="F13" s="966" t="s">
        <v>30</v>
      </c>
      <c r="G13" s="979" t="s">
        <v>222</v>
      </c>
      <c r="H13" s="964" t="s">
        <v>27</v>
      </c>
      <c r="I13" s="978"/>
      <c r="J13" s="978"/>
      <c r="K13" s="978"/>
      <c r="L13" s="978"/>
      <c r="M13" s="978"/>
      <c r="N13" s="978"/>
      <c r="O13" s="978"/>
      <c r="P13" s="978"/>
      <c r="Q13" s="978"/>
      <c r="R13" s="978"/>
      <c r="S13" s="978"/>
      <c r="T13" s="978"/>
      <c r="U13" s="978"/>
      <c r="V13" s="978"/>
      <c r="W13" s="978"/>
      <c r="X13" s="978"/>
      <c r="Y13" s="978"/>
      <c r="Z13" s="978"/>
      <c r="AA13" s="978"/>
      <c r="AB13" s="978"/>
    </row>
    <row r="14" spans="1:28" s="977" customFormat="1" ht="15">
      <c r="A14" s="978"/>
      <c r="B14" s="62" t="s">
        <v>377</v>
      </c>
      <c r="C14" s="63" t="s">
        <v>381</v>
      </c>
      <c r="D14" s="64" t="s">
        <v>26</v>
      </c>
      <c r="E14" s="64" t="s">
        <v>93</v>
      </c>
      <c r="F14" s="64" t="s">
        <v>30</v>
      </c>
      <c r="G14" s="979" t="s">
        <v>222</v>
      </c>
      <c r="H14" s="964" t="s">
        <v>20</v>
      </c>
      <c r="I14" s="978"/>
      <c r="J14" s="978"/>
      <c r="K14" s="978"/>
      <c r="L14" s="978"/>
      <c r="M14" s="978"/>
      <c r="N14" s="978"/>
      <c r="O14" s="978"/>
      <c r="P14" s="978"/>
      <c r="Q14" s="978"/>
      <c r="R14" s="978"/>
      <c r="S14" s="978"/>
      <c r="T14" s="978"/>
      <c r="U14" s="978"/>
      <c r="V14" s="978"/>
      <c r="W14" s="978"/>
      <c r="X14" s="978"/>
      <c r="Y14" s="978"/>
      <c r="Z14" s="978"/>
      <c r="AA14" s="978"/>
      <c r="AB14" s="978"/>
    </row>
    <row r="15" spans="1:28" s="977" customFormat="1" ht="15">
      <c r="A15" s="978"/>
      <c r="B15" s="62" t="s">
        <v>378</v>
      </c>
      <c r="C15" s="63" t="s">
        <v>382</v>
      </c>
      <c r="D15" s="64" t="s">
        <v>26</v>
      </c>
      <c r="E15" s="64" t="s">
        <v>93</v>
      </c>
      <c r="F15" s="64" t="s">
        <v>30</v>
      </c>
      <c r="G15" s="979" t="s">
        <v>222</v>
      </c>
      <c r="H15" s="964"/>
      <c r="I15" s="978"/>
      <c r="J15" s="978"/>
      <c r="K15" s="978"/>
      <c r="L15" s="978"/>
      <c r="M15" s="978"/>
      <c r="N15" s="978"/>
      <c r="O15" s="978"/>
      <c r="P15" s="978"/>
      <c r="Q15" s="978"/>
      <c r="R15" s="978"/>
      <c r="S15" s="978"/>
      <c r="T15" s="978"/>
      <c r="U15" s="978"/>
      <c r="V15" s="978"/>
      <c r="W15" s="978"/>
      <c r="X15" s="978"/>
      <c r="Y15" s="978"/>
      <c r="Z15" s="978"/>
      <c r="AA15" s="978"/>
      <c r="AB15" s="978"/>
    </row>
    <row r="16" spans="1:28" s="977" customFormat="1" ht="30">
      <c r="A16" s="978"/>
      <c r="B16" s="1461" t="str">
        <f>'Agbara 16'!C15</f>
        <v>% Absenteeism</v>
      </c>
      <c r="C16" s="967" t="s">
        <v>394</v>
      </c>
      <c r="D16" s="966" t="s">
        <v>26</v>
      </c>
      <c r="E16" s="966" t="s">
        <v>93</v>
      </c>
      <c r="F16" s="966" t="s">
        <v>30</v>
      </c>
      <c r="G16" s="979" t="s">
        <v>222</v>
      </c>
      <c r="H16" s="964" t="s">
        <v>20</v>
      </c>
      <c r="I16" s="978"/>
      <c r="J16" s="978"/>
      <c r="K16" s="978"/>
      <c r="L16" s="978"/>
      <c r="M16" s="978"/>
      <c r="N16" s="978"/>
      <c r="O16" s="978"/>
      <c r="P16" s="978"/>
      <c r="Q16" s="978"/>
      <c r="R16" s="978"/>
      <c r="S16" s="978"/>
      <c r="T16" s="978"/>
      <c r="U16" s="978"/>
      <c r="V16" s="978"/>
      <c r="W16" s="978"/>
      <c r="X16" s="978"/>
      <c r="Y16" s="978"/>
      <c r="Z16" s="978"/>
      <c r="AA16" s="978"/>
      <c r="AB16" s="978"/>
    </row>
    <row r="17" spans="1:28" s="977" customFormat="1" ht="27.6">
      <c r="A17" s="978"/>
      <c r="B17" s="1461" t="s">
        <v>392</v>
      </c>
      <c r="C17" s="1459" t="s">
        <v>393</v>
      </c>
      <c r="D17" s="966" t="s">
        <v>26</v>
      </c>
      <c r="E17" s="966" t="s">
        <v>93</v>
      </c>
      <c r="F17" s="966" t="s">
        <v>30</v>
      </c>
      <c r="G17" s="979" t="s">
        <v>222</v>
      </c>
      <c r="H17" s="964" t="s">
        <v>20</v>
      </c>
      <c r="I17" s="978"/>
      <c r="J17" s="978"/>
      <c r="K17" s="978"/>
      <c r="L17" s="978"/>
      <c r="M17" s="978"/>
      <c r="N17" s="978"/>
      <c r="O17" s="978"/>
      <c r="P17" s="978"/>
      <c r="Q17" s="978"/>
      <c r="R17" s="978"/>
      <c r="S17" s="978"/>
      <c r="T17" s="978"/>
      <c r="U17" s="978"/>
      <c r="V17" s="978"/>
      <c r="W17" s="978"/>
      <c r="X17" s="978"/>
      <c r="Y17" s="978"/>
      <c r="Z17" s="978"/>
      <c r="AA17" s="978"/>
      <c r="AB17" s="978"/>
    </row>
    <row r="18" spans="1:28" s="977" customFormat="1" ht="30">
      <c r="A18" s="978"/>
      <c r="B18" s="1395" t="str">
        <f>'Agbara 16'!C17</f>
        <v xml:space="preserve">Employee Engagement </v>
      </c>
      <c r="C18" s="967" t="s">
        <v>100</v>
      </c>
      <c r="D18" s="966" t="s">
        <v>26</v>
      </c>
      <c r="E18" s="966" t="s">
        <v>73</v>
      </c>
      <c r="F18" s="966" t="s">
        <v>30</v>
      </c>
      <c r="G18" s="979" t="s">
        <v>239</v>
      </c>
      <c r="H18" s="964" t="s">
        <v>27</v>
      </c>
      <c r="I18" s="978"/>
      <c r="J18" s="978"/>
      <c r="K18" s="978"/>
      <c r="L18" s="978"/>
      <c r="M18" s="978"/>
      <c r="N18" s="978"/>
      <c r="O18" s="978"/>
      <c r="P18" s="978"/>
      <c r="Q18" s="978"/>
      <c r="R18" s="978"/>
      <c r="S18" s="978"/>
      <c r="T18" s="978"/>
      <c r="U18" s="978"/>
      <c r="V18" s="978"/>
      <c r="W18" s="978"/>
      <c r="X18" s="978"/>
      <c r="Y18" s="978"/>
      <c r="Z18" s="978"/>
      <c r="AA18" s="978"/>
      <c r="AB18" s="978"/>
    </row>
    <row r="19" spans="1:28" s="980" customFormat="1" ht="15">
      <c r="A19" s="981"/>
      <c r="B19" s="976" t="s">
        <v>32</v>
      </c>
      <c r="C19" s="975"/>
      <c r="D19" s="974"/>
      <c r="E19" s="974"/>
      <c r="F19" s="974"/>
      <c r="G19" s="974"/>
      <c r="H19" s="973" t="s">
        <v>16</v>
      </c>
      <c r="I19" s="981"/>
      <c r="J19" s="981"/>
      <c r="K19" s="981"/>
      <c r="L19" s="981"/>
      <c r="M19" s="981"/>
      <c r="N19" s="981"/>
      <c r="O19" s="981"/>
      <c r="P19" s="981"/>
      <c r="Q19" s="981"/>
      <c r="R19" s="981"/>
      <c r="S19" s="981"/>
      <c r="T19" s="981"/>
      <c r="U19" s="981"/>
      <c r="V19" s="981"/>
      <c r="W19" s="981"/>
      <c r="X19" s="981"/>
      <c r="Y19" s="981"/>
      <c r="Z19" s="981"/>
      <c r="AA19" s="981"/>
      <c r="AB19" s="981"/>
    </row>
    <row r="20" spans="1:28" s="977" customFormat="1" ht="30">
      <c r="A20" s="978"/>
      <c r="B20" s="1395" t="str">
        <f>'Agbara 16'!C19</f>
        <v>Consumer Complaints (Pulse)</v>
      </c>
      <c r="C20" s="967" t="s">
        <v>101</v>
      </c>
      <c r="D20" s="966" t="s">
        <v>25</v>
      </c>
      <c r="E20" s="966" t="s">
        <v>74</v>
      </c>
      <c r="F20" s="966" t="s">
        <v>33</v>
      </c>
      <c r="G20" s="979" t="s">
        <v>236</v>
      </c>
      <c r="H20" s="964" t="s">
        <v>20</v>
      </c>
      <c r="I20" s="978"/>
      <c r="J20" s="978"/>
      <c r="K20" s="978"/>
      <c r="L20" s="978"/>
      <c r="M20" s="978"/>
      <c r="N20" s="978"/>
      <c r="O20" s="978"/>
      <c r="P20" s="978"/>
      <c r="Q20" s="978"/>
      <c r="R20" s="978"/>
      <c r="S20" s="978"/>
      <c r="T20" s="978"/>
      <c r="U20" s="978"/>
      <c r="V20" s="978"/>
      <c r="W20" s="978"/>
      <c r="X20" s="978"/>
      <c r="Y20" s="978"/>
      <c r="Z20" s="978"/>
      <c r="AA20" s="978"/>
      <c r="AB20" s="978"/>
    </row>
    <row r="21" spans="1:28" s="977" customFormat="1" ht="15">
      <c r="A21" s="978"/>
      <c r="B21" s="968" t="str">
        <f>'Agbara 16'!C25</f>
        <v>Number of Retail Quality Assessments  Done/year</v>
      </c>
      <c r="C21" s="967" t="s">
        <v>235</v>
      </c>
      <c r="D21" s="966" t="s">
        <v>25</v>
      </c>
      <c r="E21" s="966" t="s">
        <v>93</v>
      </c>
      <c r="F21" s="966" t="s">
        <v>33</v>
      </c>
      <c r="G21" s="979" t="s">
        <v>222</v>
      </c>
      <c r="H21" s="964" t="s">
        <v>27</v>
      </c>
      <c r="I21" s="978"/>
      <c r="J21" s="978"/>
      <c r="K21" s="978"/>
      <c r="L21" s="978"/>
      <c r="M21" s="978"/>
      <c r="N21" s="978"/>
      <c r="O21" s="978"/>
      <c r="P21" s="978"/>
      <c r="Q21" s="978"/>
      <c r="R21" s="978"/>
      <c r="S21" s="978"/>
      <c r="T21" s="978"/>
      <c r="U21" s="978"/>
      <c r="V21" s="978"/>
      <c r="W21" s="978"/>
      <c r="X21" s="978"/>
      <c r="Y21" s="978"/>
      <c r="Z21" s="978"/>
      <c r="AA21" s="978"/>
      <c r="AB21" s="978"/>
    </row>
    <row r="22" spans="1:28" s="977" customFormat="1" ht="30">
      <c r="A22" s="978"/>
      <c r="B22" s="1396" t="str">
        <f>'Agbara 16'!C20</f>
        <v>First Time Right (Pulse)</v>
      </c>
      <c r="C22" s="967" t="s">
        <v>102</v>
      </c>
      <c r="D22" s="966" t="s">
        <v>26</v>
      </c>
      <c r="E22" s="966" t="s">
        <v>73</v>
      </c>
      <c r="F22" s="966" t="s">
        <v>33</v>
      </c>
      <c r="G22" s="979" t="s">
        <v>238</v>
      </c>
      <c r="H22" s="964" t="s">
        <v>27</v>
      </c>
      <c r="I22" s="978"/>
      <c r="J22" s="978"/>
      <c r="K22" s="978"/>
      <c r="L22" s="978"/>
      <c r="M22" s="978"/>
      <c r="N22" s="978"/>
      <c r="O22" s="978"/>
      <c r="P22" s="978"/>
      <c r="Q22" s="978"/>
      <c r="R22" s="978"/>
      <c r="S22" s="978"/>
      <c r="T22" s="978"/>
      <c r="U22" s="978"/>
      <c r="V22" s="978"/>
      <c r="W22" s="978"/>
      <c r="X22" s="978"/>
      <c r="Y22" s="978"/>
      <c r="Z22" s="978"/>
      <c r="AA22" s="978"/>
      <c r="AB22" s="978"/>
    </row>
    <row r="23" spans="1:28" s="977" customFormat="1" ht="30">
      <c r="A23" s="978"/>
      <c r="B23" s="1396" t="str">
        <f>'Agbara 16'!C21</f>
        <v>Foreign Body Complaints (Factory related)</v>
      </c>
      <c r="C23" s="967" t="s">
        <v>103</v>
      </c>
      <c r="D23" s="966" t="s">
        <v>25</v>
      </c>
      <c r="E23" s="966" t="s">
        <v>93</v>
      </c>
      <c r="F23" s="966" t="s">
        <v>33</v>
      </c>
      <c r="G23" s="979" t="s">
        <v>236</v>
      </c>
      <c r="H23" s="964" t="s">
        <v>20</v>
      </c>
      <c r="I23" s="978"/>
      <c r="J23" s="978"/>
      <c r="K23" s="978"/>
      <c r="L23" s="978"/>
      <c r="M23" s="978"/>
      <c r="N23" s="978"/>
      <c r="O23" s="978"/>
      <c r="P23" s="978"/>
      <c r="Q23" s="978"/>
      <c r="R23" s="978"/>
      <c r="S23" s="978"/>
      <c r="T23" s="978"/>
      <c r="U23" s="978"/>
      <c r="V23" s="978"/>
      <c r="W23" s="978"/>
      <c r="X23" s="978"/>
      <c r="Y23" s="978"/>
      <c r="Z23" s="978"/>
      <c r="AA23" s="978"/>
      <c r="AB23" s="978"/>
    </row>
    <row r="24" spans="1:28" s="977" customFormat="1" ht="30">
      <c r="A24" s="978"/>
      <c r="B24" s="1396" t="str">
        <f>'Agbara 16'!C22</f>
        <v>On Time Usage Decision</v>
      </c>
      <c r="C24" s="967" t="s">
        <v>104</v>
      </c>
      <c r="D24" s="966" t="s">
        <v>26</v>
      </c>
      <c r="E24" s="966" t="s">
        <v>93</v>
      </c>
      <c r="F24" s="966" t="s">
        <v>33</v>
      </c>
      <c r="G24" s="979" t="s">
        <v>238</v>
      </c>
      <c r="H24" s="964" t="s">
        <v>27</v>
      </c>
      <c r="I24" s="978"/>
      <c r="J24" s="978"/>
      <c r="K24" s="978"/>
      <c r="L24" s="978"/>
      <c r="M24" s="978"/>
      <c r="N24" s="978"/>
      <c r="O24" s="978"/>
      <c r="P24" s="978"/>
      <c r="Q24" s="978"/>
      <c r="R24" s="978"/>
      <c r="S24" s="978"/>
      <c r="T24" s="978"/>
      <c r="U24" s="978"/>
      <c r="V24" s="978"/>
      <c r="W24" s="978"/>
      <c r="X24" s="978"/>
      <c r="Y24" s="978"/>
      <c r="Z24" s="978"/>
      <c r="AA24" s="978"/>
      <c r="AB24" s="978"/>
    </row>
    <row r="25" spans="1:28" s="977" customFormat="1" ht="15">
      <c r="A25" s="978"/>
      <c r="B25" s="968" t="str">
        <f>'Agbara 16'!C23</f>
        <v>Exceptional Release  Fert</v>
      </c>
      <c r="C25" s="967" t="s">
        <v>237</v>
      </c>
      <c r="D25" s="966" t="s">
        <v>25</v>
      </c>
      <c r="E25" s="966" t="s">
        <v>93</v>
      </c>
      <c r="F25" s="966" t="s">
        <v>33</v>
      </c>
      <c r="G25" s="979" t="s">
        <v>236</v>
      </c>
      <c r="H25" s="964" t="s">
        <v>20</v>
      </c>
      <c r="I25" s="978"/>
      <c r="J25" s="978"/>
      <c r="K25" s="978"/>
      <c r="L25" s="978"/>
      <c r="M25" s="978"/>
      <c r="N25" s="978"/>
      <c r="O25" s="978"/>
      <c r="P25" s="978"/>
      <c r="Q25" s="978"/>
      <c r="R25" s="978"/>
      <c r="S25" s="978"/>
      <c r="T25" s="978"/>
      <c r="U25" s="978"/>
      <c r="V25" s="978"/>
      <c r="W25" s="978"/>
      <c r="X25" s="978"/>
      <c r="Y25" s="978"/>
      <c r="Z25" s="978"/>
      <c r="AA25" s="978"/>
      <c r="AB25" s="978"/>
    </row>
    <row r="26" spans="1:28" s="977" customFormat="1" ht="15">
      <c r="A26" s="978"/>
      <c r="B26" s="968" t="str">
        <f>'Agbara 16'!C24</f>
        <v>Number of Defect Reduction Projects</v>
      </c>
      <c r="C26" s="967" t="s">
        <v>106</v>
      </c>
      <c r="D26" s="966" t="s">
        <v>25</v>
      </c>
      <c r="E26" s="966" t="s">
        <v>93</v>
      </c>
      <c r="F26" s="966" t="s">
        <v>33</v>
      </c>
      <c r="G26" s="979" t="s">
        <v>222</v>
      </c>
      <c r="H26" s="964" t="s">
        <v>27</v>
      </c>
      <c r="I26" s="978"/>
      <c r="J26" s="978"/>
      <c r="K26" s="978"/>
      <c r="L26" s="978"/>
      <c r="M26" s="978"/>
      <c r="N26" s="978"/>
      <c r="O26" s="978"/>
      <c r="P26" s="978"/>
      <c r="Q26" s="978"/>
      <c r="R26" s="978"/>
      <c r="S26" s="978"/>
      <c r="T26" s="978"/>
      <c r="U26" s="978"/>
      <c r="V26" s="978"/>
      <c r="W26" s="978"/>
      <c r="X26" s="978"/>
      <c r="Y26" s="978"/>
      <c r="Z26" s="978"/>
      <c r="AA26" s="978"/>
      <c r="AB26" s="978"/>
    </row>
    <row r="27" spans="1:28" s="980" customFormat="1" ht="15">
      <c r="A27" s="981"/>
      <c r="B27" s="976" t="s">
        <v>35</v>
      </c>
      <c r="C27" s="975"/>
      <c r="D27" s="974"/>
      <c r="E27" s="974"/>
      <c r="F27" s="974"/>
      <c r="G27" s="974"/>
      <c r="H27" s="973"/>
      <c r="I27" s="981"/>
      <c r="J27" s="981"/>
      <c r="K27" s="981"/>
      <c r="L27" s="981"/>
      <c r="M27" s="981"/>
      <c r="N27" s="981"/>
      <c r="O27" s="981"/>
      <c r="P27" s="981"/>
      <c r="Q27" s="981"/>
      <c r="R27" s="981"/>
      <c r="S27" s="981"/>
      <c r="T27" s="981"/>
      <c r="U27" s="981"/>
      <c r="V27" s="981"/>
      <c r="W27" s="981"/>
      <c r="X27" s="981"/>
      <c r="Y27" s="981"/>
      <c r="Z27" s="981"/>
      <c r="AA27" s="981"/>
      <c r="AB27" s="981"/>
    </row>
    <row r="28" spans="1:28" s="977" customFormat="1" ht="15">
      <c r="A28" s="978"/>
      <c r="B28" s="968" t="str">
        <f>'Agbara 16'!C27</f>
        <v>GFI Score</v>
      </c>
      <c r="C28" s="967"/>
      <c r="D28" s="966" t="s">
        <v>190</v>
      </c>
      <c r="E28" s="966" t="s">
        <v>93</v>
      </c>
      <c r="F28" s="966" t="s">
        <v>36</v>
      </c>
      <c r="G28" s="979" t="s">
        <v>234</v>
      </c>
      <c r="H28" s="964" t="s">
        <v>27</v>
      </c>
      <c r="I28" s="978"/>
      <c r="J28" s="978"/>
      <c r="K28" s="978"/>
      <c r="L28" s="978"/>
      <c r="M28" s="978"/>
      <c r="N28" s="978"/>
      <c r="O28" s="978"/>
      <c r="P28" s="978"/>
      <c r="Q28" s="978"/>
      <c r="R28" s="978"/>
      <c r="S28" s="978"/>
      <c r="T28" s="978"/>
      <c r="U28" s="978"/>
      <c r="V28" s="978"/>
      <c r="W28" s="978"/>
      <c r="X28" s="978"/>
      <c r="Y28" s="978"/>
      <c r="Z28" s="978"/>
      <c r="AA28" s="978"/>
      <c r="AB28" s="978"/>
    </row>
    <row r="29" spans="1:28" s="977" customFormat="1" ht="15">
      <c r="A29" s="978"/>
      <c r="B29" s="968" t="str">
        <f>'Agbara 16'!C28</f>
        <v>GFI Score:  MANUFACTURING</v>
      </c>
      <c r="C29" s="967"/>
      <c r="D29" s="966" t="s">
        <v>190</v>
      </c>
      <c r="E29" s="966" t="s">
        <v>93</v>
      </c>
      <c r="F29" s="966" t="s">
        <v>36</v>
      </c>
      <c r="G29" s="979" t="s">
        <v>233</v>
      </c>
      <c r="H29" s="964"/>
      <c r="I29" s="978"/>
      <c r="J29" s="978"/>
      <c r="K29" s="978"/>
      <c r="L29" s="978"/>
      <c r="M29" s="978"/>
      <c r="N29" s="978"/>
      <c r="O29" s="978"/>
      <c r="P29" s="978"/>
      <c r="Q29" s="978"/>
      <c r="R29" s="978"/>
      <c r="S29" s="978"/>
      <c r="T29" s="978"/>
      <c r="U29" s="978"/>
      <c r="V29" s="978"/>
      <c r="W29" s="978"/>
      <c r="X29" s="978"/>
      <c r="Y29" s="978"/>
      <c r="Z29" s="978"/>
      <c r="AA29" s="978"/>
      <c r="AB29" s="978"/>
    </row>
    <row r="30" spans="1:28" s="977" customFormat="1" ht="15">
      <c r="A30" s="978"/>
      <c r="B30" s="968" t="str">
        <f>'Agbara 16'!C29</f>
        <v>GFI Score:  AMM</v>
      </c>
      <c r="C30" s="967"/>
      <c r="D30" s="966" t="s">
        <v>190</v>
      </c>
      <c r="E30" s="966" t="s">
        <v>93</v>
      </c>
      <c r="F30" s="966" t="s">
        <v>36</v>
      </c>
      <c r="G30" s="979" t="s">
        <v>232</v>
      </c>
      <c r="H30" s="964"/>
      <c r="I30" s="978"/>
      <c r="J30" s="978"/>
      <c r="K30" s="978"/>
      <c r="L30" s="978"/>
      <c r="M30" s="978"/>
      <c r="N30" s="978"/>
      <c r="O30" s="978"/>
      <c r="P30" s="978"/>
      <c r="Q30" s="978"/>
      <c r="R30" s="978"/>
      <c r="S30" s="978"/>
      <c r="T30" s="978"/>
      <c r="U30" s="978"/>
      <c r="V30" s="978"/>
      <c r="W30" s="978"/>
      <c r="X30" s="978"/>
      <c r="Y30" s="978"/>
      <c r="Z30" s="978"/>
      <c r="AA30" s="978"/>
      <c r="AB30" s="978"/>
    </row>
    <row r="31" spans="1:28" s="977" customFormat="1" ht="15">
      <c r="A31" s="978"/>
      <c r="B31" s="968" t="str">
        <f>'Agbara 16'!C30</f>
        <v>GFI Score:  QUALITY</v>
      </c>
      <c r="C31" s="967"/>
      <c r="D31" s="966" t="s">
        <v>190</v>
      </c>
      <c r="E31" s="966" t="s">
        <v>93</v>
      </c>
      <c r="F31" s="966" t="s">
        <v>36</v>
      </c>
      <c r="G31" s="979" t="s">
        <v>231</v>
      </c>
      <c r="H31" s="964"/>
      <c r="I31" s="978"/>
      <c r="J31" s="978"/>
      <c r="K31" s="978"/>
      <c r="L31" s="978"/>
      <c r="M31" s="978"/>
      <c r="N31" s="978"/>
      <c r="O31" s="978"/>
      <c r="P31" s="978"/>
      <c r="Q31" s="978"/>
      <c r="R31" s="978"/>
      <c r="S31" s="978"/>
      <c r="T31" s="978"/>
      <c r="U31" s="978"/>
      <c r="V31" s="978"/>
      <c r="W31" s="978"/>
      <c r="X31" s="978"/>
      <c r="Y31" s="978"/>
      <c r="Z31" s="978"/>
      <c r="AA31" s="978"/>
      <c r="AB31" s="978"/>
    </row>
    <row r="32" spans="1:28" s="977" customFormat="1" ht="30">
      <c r="A32" s="978"/>
      <c r="B32" s="1396" t="str">
        <f>'Agbara 16'!C31</f>
        <v xml:space="preserve">Asset Intensity </v>
      </c>
      <c r="C32" s="967" t="s">
        <v>108</v>
      </c>
      <c r="D32" s="966" t="s">
        <v>26</v>
      </c>
      <c r="E32" s="966" t="s">
        <v>73</v>
      </c>
      <c r="F32" s="966" t="s">
        <v>36</v>
      </c>
      <c r="G32" s="979" t="s">
        <v>213</v>
      </c>
      <c r="H32" s="964" t="s">
        <v>27</v>
      </c>
      <c r="I32" s="978"/>
      <c r="J32" s="978"/>
      <c r="K32" s="978"/>
      <c r="L32" s="978"/>
      <c r="M32" s="978"/>
      <c r="N32" s="978"/>
      <c r="O32" s="978"/>
      <c r="P32" s="978"/>
      <c r="Q32" s="978"/>
      <c r="R32" s="978"/>
      <c r="S32" s="978"/>
      <c r="T32" s="978"/>
      <c r="U32" s="978"/>
      <c r="V32" s="978"/>
      <c r="W32" s="978"/>
      <c r="X32" s="978"/>
      <c r="Y32" s="978"/>
      <c r="Z32" s="978"/>
      <c r="AA32" s="978"/>
      <c r="AB32" s="978"/>
    </row>
    <row r="33" spans="1:28" s="977" customFormat="1" ht="15">
      <c r="A33" s="978"/>
      <c r="B33" s="968" t="str">
        <f>'Agbara 16'!C32</f>
        <v>Total Factory Productivity</v>
      </c>
      <c r="C33" s="967" t="s">
        <v>38</v>
      </c>
      <c r="D33" s="966" t="s">
        <v>39</v>
      </c>
      <c r="E33" s="966" t="s">
        <v>93</v>
      </c>
      <c r="F33" s="966" t="s">
        <v>36</v>
      </c>
      <c r="G33" s="979" t="s">
        <v>222</v>
      </c>
      <c r="H33" s="964" t="s">
        <v>27</v>
      </c>
      <c r="I33" s="978"/>
      <c r="J33" s="978"/>
      <c r="K33" s="978"/>
      <c r="L33" s="978"/>
      <c r="M33" s="978"/>
      <c r="N33" s="978"/>
      <c r="O33" s="978"/>
      <c r="P33" s="978"/>
      <c r="Q33" s="978"/>
      <c r="R33" s="978"/>
      <c r="S33" s="978"/>
      <c r="T33" s="978"/>
      <c r="U33" s="978"/>
      <c r="V33" s="978"/>
      <c r="W33" s="978"/>
      <c r="X33" s="978"/>
      <c r="Y33" s="978"/>
      <c r="Z33" s="978"/>
      <c r="AA33" s="978"/>
      <c r="AB33" s="978"/>
    </row>
    <row r="34" spans="1:28" s="980" customFormat="1" ht="15">
      <c r="A34" s="981"/>
      <c r="B34" s="976" t="s">
        <v>41</v>
      </c>
      <c r="C34" s="975"/>
      <c r="D34" s="974"/>
      <c r="E34" s="974"/>
      <c r="F34" s="974"/>
      <c r="G34" s="974"/>
      <c r="H34" s="973"/>
      <c r="I34" s="981"/>
      <c r="J34" s="981"/>
      <c r="K34" s="981"/>
      <c r="L34" s="981"/>
      <c r="M34" s="981"/>
      <c r="N34" s="981"/>
      <c r="O34" s="981"/>
      <c r="P34" s="981"/>
      <c r="Q34" s="981"/>
      <c r="R34" s="981"/>
      <c r="S34" s="981"/>
      <c r="T34" s="981"/>
      <c r="U34" s="981"/>
      <c r="V34" s="981"/>
      <c r="W34" s="981"/>
      <c r="X34" s="981"/>
      <c r="Y34" s="981"/>
      <c r="Z34" s="981"/>
      <c r="AA34" s="981"/>
      <c r="AB34" s="981"/>
    </row>
    <row r="35" spans="1:28" s="977" customFormat="1" ht="15">
      <c r="A35" s="978"/>
      <c r="B35" s="968" t="str">
        <f>'Agbara 16'!C34</f>
        <v>Cost of Production/ton</v>
      </c>
      <c r="C35" s="967" t="s">
        <v>230</v>
      </c>
      <c r="D35" s="966" t="s">
        <v>228</v>
      </c>
      <c r="E35" s="966" t="s">
        <v>74</v>
      </c>
      <c r="F35" s="966" t="s">
        <v>40</v>
      </c>
      <c r="G35" s="979" t="s">
        <v>218</v>
      </c>
      <c r="H35" s="964" t="s">
        <v>20</v>
      </c>
      <c r="I35" s="978"/>
      <c r="J35" s="978"/>
      <c r="K35" s="978"/>
      <c r="L35" s="978"/>
      <c r="M35" s="978"/>
      <c r="N35" s="978"/>
      <c r="O35" s="978"/>
      <c r="P35" s="978"/>
      <c r="Q35" s="978"/>
      <c r="R35" s="978"/>
      <c r="S35" s="978"/>
      <c r="T35" s="978"/>
      <c r="U35" s="978"/>
      <c r="V35" s="978"/>
      <c r="W35" s="978"/>
      <c r="X35" s="978"/>
      <c r="Y35" s="978"/>
      <c r="Z35" s="978"/>
      <c r="AA35" s="978"/>
      <c r="AB35" s="978"/>
    </row>
    <row r="36" spans="1:28" s="977" customFormat="1" ht="15">
      <c r="A36" s="978"/>
      <c r="B36" s="968" t="str">
        <f>'Agbara 16'!C35</f>
        <v>Conversion Cost/ton</v>
      </c>
      <c r="C36" s="967" t="s">
        <v>229</v>
      </c>
      <c r="D36" s="966" t="s">
        <v>228</v>
      </c>
      <c r="E36" s="966" t="s">
        <v>73</v>
      </c>
      <c r="F36" s="966" t="s">
        <v>40</v>
      </c>
      <c r="G36" s="979" t="s">
        <v>218</v>
      </c>
      <c r="H36" s="964" t="s">
        <v>20</v>
      </c>
      <c r="I36" s="978"/>
      <c r="J36" s="978"/>
      <c r="K36" s="978"/>
      <c r="L36" s="978"/>
      <c r="M36" s="978"/>
      <c r="N36" s="978"/>
      <c r="O36" s="978"/>
      <c r="P36" s="978"/>
      <c r="Q36" s="978"/>
      <c r="R36" s="978"/>
      <c r="S36" s="978"/>
      <c r="T36" s="978"/>
      <c r="U36" s="978"/>
      <c r="V36" s="978"/>
      <c r="W36" s="978"/>
      <c r="X36" s="978"/>
      <c r="Y36" s="978"/>
      <c r="Z36" s="978"/>
      <c r="AA36" s="978"/>
      <c r="AB36" s="978"/>
    </row>
    <row r="37" spans="1:28" s="977" customFormat="1" ht="15">
      <c r="A37" s="978"/>
      <c r="B37" s="968" t="str">
        <f>'Agbara 16'!C36</f>
        <v>OPEX Savings</v>
      </c>
      <c r="C37" s="967" t="s">
        <v>227</v>
      </c>
      <c r="D37" s="966" t="s">
        <v>226</v>
      </c>
      <c r="E37" s="966" t="s">
        <v>74</v>
      </c>
      <c r="F37" s="966" t="s">
        <v>36</v>
      </c>
      <c r="G37" s="979" t="s">
        <v>225</v>
      </c>
      <c r="H37" s="964" t="s">
        <v>27</v>
      </c>
      <c r="I37" s="978"/>
      <c r="J37" s="978"/>
      <c r="K37" s="978"/>
      <c r="L37" s="978"/>
      <c r="M37" s="978"/>
      <c r="N37" s="978"/>
      <c r="O37" s="978"/>
      <c r="P37" s="978"/>
      <c r="Q37" s="978"/>
      <c r="R37" s="978"/>
      <c r="S37" s="978"/>
      <c r="T37" s="978"/>
      <c r="U37" s="978"/>
      <c r="V37" s="978"/>
      <c r="W37" s="978"/>
      <c r="X37" s="978"/>
      <c r="Y37" s="978"/>
      <c r="Z37" s="978"/>
      <c r="AA37" s="978"/>
      <c r="AB37" s="978"/>
    </row>
    <row r="38" spans="1:28" s="977" customFormat="1" ht="15">
      <c r="A38" s="978"/>
      <c r="B38" s="968" t="str">
        <f>'Agbara 16'!C37</f>
        <v>% OPEX Savings</v>
      </c>
      <c r="C38" s="967" t="s">
        <v>224</v>
      </c>
      <c r="D38" s="966" t="s">
        <v>26</v>
      </c>
      <c r="E38" s="966" t="s">
        <v>73</v>
      </c>
      <c r="F38" s="966" t="s">
        <v>36</v>
      </c>
      <c r="G38" s="979" t="s">
        <v>222</v>
      </c>
      <c r="H38" s="964"/>
      <c r="I38" s="978"/>
      <c r="J38" s="978"/>
      <c r="K38" s="978"/>
      <c r="L38" s="978"/>
      <c r="M38" s="978"/>
      <c r="N38" s="978"/>
      <c r="O38" s="978"/>
      <c r="P38" s="978"/>
      <c r="Q38" s="978"/>
      <c r="R38" s="978"/>
      <c r="S38" s="978"/>
      <c r="T38" s="978"/>
      <c r="U38" s="978"/>
      <c r="V38" s="978"/>
      <c r="W38" s="978"/>
      <c r="X38" s="978"/>
      <c r="Y38" s="978"/>
      <c r="Z38" s="978"/>
      <c r="AA38" s="978"/>
      <c r="AB38" s="978"/>
    </row>
    <row r="39" spans="1:28" s="977" customFormat="1" ht="15">
      <c r="A39" s="978"/>
      <c r="B39" s="968" t="str">
        <f>'Agbara 16'!C38</f>
        <v>Controllable Variances</v>
      </c>
      <c r="C39" s="967" t="s">
        <v>223</v>
      </c>
      <c r="D39" s="966" t="s">
        <v>216</v>
      </c>
      <c r="E39" s="966" t="s">
        <v>93</v>
      </c>
      <c r="F39" s="966" t="s">
        <v>40</v>
      </c>
      <c r="G39" s="979" t="s">
        <v>222</v>
      </c>
      <c r="H39" s="964" t="s">
        <v>20</v>
      </c>
      <c r="I39" s="978"/>
      <c r="J39" s="978"/>
      <c r="K39" s="978"/>
      <c r="L39" s="978"/>
      <c r="M39" s="978"/>
      <c r="N39" s="978"/>
      <c r="O39" s="978"/>
      <c r="P39" s="978"/>
      <c r="Q39" s="978"/>
      <c r="R39" s="978"/>
      <c r="S39" s="978"/>
      <c r="T39" s="978"/>
      <c r="U39" s="978"/>
      <c r="V39" s="978"/>
      <c r="W39" s="978"/>
      <c r="X39" s="978"/>
      <c r="Y39" s="978"/>
      <c r="Z39" s="978"/>
      <c r="AA39" s="978"/>
      <c r="AB39" s="978"/>
    </row>
    <row r="40" spans="1:28" s="977" customFormat="1" ht="15">
      <c r="A40" s="978"/>
      <c r="B40" s="968" t="str">
        <f>'Agbara 16'!C39</f>
        <v>Material Usage Variance</v>
      </c>
      <c r="C40" s="967" t="s">
        <v>221</v>
      </c>
      <c r="D40" s="966" t="s">
        <v>26</v>
      </c>
      <c r="E40" s="966" t="s">
        <v>93</v>
      </c>
      <c r="F40" s="966" t="s">
        <v>40</v>
      </c>
      <c r="G40" s="979" t="s">
        <v>220</v>
      </c>
      <c r="H40" s="964" t="s">
        <v>20</v>
      </c>
      <c r="I40" s="978"/>
      <c r="J40" s="978"/>
      <c r="K40" s="978"/>
      <c r="L40" s="978"/>
      <c r="M40" s="978"/>
      <c r="N40" s="978"/>
      <c r="O40" s="978"/>
      <c r="P40" s="978"/>
      <c r="Q40" s="978"/>
      <c r="R40" s="978"/>
      <c r="S40" s="978"/>
      <c r="T40" s="978"/>
      <c r="U40" s="978"/>
      <c r="V40" s="978"/>
      <c r="W40" s="978"/>
      <c r="X40" s="978"/>
      <c r="Y40" s="978"/>
      <c r="Z40" s="978"/>
      <c r="AA40" s="978"/>
      <c r="AB40" s="978"/>
    </row>
    <row r="41" spans="1:28" s="977" customFormat="1" ht="15">
      <c r="A41" s="978"/>
      <c r="B41" s="968" t="str">
        <f>'Agbara 16'!C40</f>
        <v>Factory Fixed Overhead</v>
      </c>
      <c r="C41" s="967" t="s">
        <v>219</v>
      </c>
      <c r="D41" s="966" t="s">
        <v>216</v>
      </c>
      <c r="E41" s="966" t="s">
        <v>93</v>
      </c>
      <c r="F41" s="966" t="s">
        <v>40</v>
      </c>
      <c r="G41" s="979" t="s">
        <v>218</v>
      </c>
      <c r="H41" s="964" t="s">
        <v>20</v>
      </c>
      <c r="I41" s="978"/>
      <c r="J41" s="978"/>
      <c r="K41" s="978"/>
      <c r="L41" s="978"/>
      <c r="M41" s="978"/>
      <c r="N41" s="978"/>
      <c r="O41" s="978"/>
      <c r="P41" s="978"/>
      <c r="Q41" s="978"/>
      <c r="R41" s="978"/>
      <c r="S41" s="978"/>
      <c r="T41" s="978"/>
      <c r="U41" s="978"/>
      <c r="V41" s="978"/>
      <c r="W41" s="978"/>
      <c r="X41" s="978"/>
      <c r="Y41" s="978"/>
      <c r="Z41" s="978"/>
      <c r="AA41" s="978"/>
      <c r="AB41" s="978"/>
    </row>
    <row r="42" spans="1:28" s="977" customFormat="1" ht="15">
      <c r="A42" s="978"/>
      <c r="B42" s="968" t="str">
        <f>'Agbara 16'!C41</f>
        <v xml:space="preserve">Total Capital Spend </v>
      </c>
      <c r="C42" s="967" t="s">
        <v>217</v>
      </c>
      <c r="D42" s="966" t="s">
        <v>216</v>
      </c>
      <c r="E42" s="966" t="s">
        <v>93</v>
      </c>
      <c r="F42" s="966" t="s">
        <v>40</v>
      </c>
      <c r="G42" s="979" t="s">
        <v>215</v>
      </c>
      <c r="H42" s="964" t="s">
        <v>20</v>
      </c>
      <c r="I42" s="978"/>
      <c r="J42" s="978"/>
      <c r="K42" s="978"/>
      <c r="L42" s="978"/>
      <c r="M42" s="978"/>
      <c r="N42" s="978"/>
      <c r="O42" s="978"/>
      <c r="P42" s="978"/>
      <c r="Q42" s="978"/>
      <c r="R42" s="978"/>
      <c r="S42" s="978"/>
      <c r="T42" s="978"/>
      <c r="U42" s="978"/>
      <c r="V42" s="978"/>
      <c r="W42" s="978"/>
      <c r="X42" s="978"/>
      <c r="Y42" s="978"/>
      <c r="Z42" s="978"/>
      <c r="AA42" s="978"/>
      <c r="AB42" s="978"/>
    </row>
    <row r="43" spans="1:28" s="977" customFormat="1" ht="15">
      <c r="A43" s="978"/>
      <c r="B43" s="968" t="str">
        <f>'Agbara 16'!C42</f>
        <v>Factory Write off</v>
      </c>
      <c r="C43" s="984" t="s">
        <v>214</v>
      </c>
      <c r="D43" s="983"/>
      <c r="E43" s="966" t="s">
        <v>93</v>
      </c>
      <c r="F43" s="966" t="s">
        <v>40</v>
      </c>
      <c r="G43" s="979" t="s">
        <v>222</v>
      </c>
      <c r="H43" s="982" t="s">
        <v>20</v>
      </c>
      <c r="I43" s="978"/>
      <c r="J43" s="978"/>
      <c r="K43" s="978"/>
      <c r="L43" s="978"/>
      <c r="M43" s="978"/>
      <c r="N43" s="978"/>
      <c r="O43" s="978"/>
      <c r="P43" s="978"/>
      <c r="Q43" s="978"/>
      <c r="R43" s="978"/>
      <c r="S43" s="978"/>
      <c r="T43" s="978"/>
      <c r="U43" s="978"/>
      <c r="V43" s="978"/>
      <c r="W43" s="978"/>
      <c r="X43" s="978"/>
      <c r="Y43" s="978"/>
      <c r="Z43" s="978"/>
      <c r="AA43" s="978"/>
      <c r="AB43" s="978"/>
    </row>
    <row r="44" spans="1:28" s="977" customFormat="1" ht="15">
      <c r="A44" s="978"/>
      <c r="B44" s="968" t="s">
        <v>257</v>
      </c>
      <c r="C44" s="967" t="s">
        <v>256</v>
      </c>
      <c r="D44" s="966" t="s">
        <v>258</v>
      </c>
      <c r="E44" s="966" t="s">
        <v>93</v>
      </c>
      <c r="F44" s="966" t="s">
        <v>259</v>
      </c>
      <c r="G44" s="979" t="s">
        <v>222</v>
      </c>
      <c r="H44" s="964" t="s">
        <v>27</v>
      </c>
      <c r="I44" s="978"/>
      <c r="J44" s="978"/>
      <c r="K44" s="978"/>
      <c r="L44" s="978"/>
      <c r="M44" s="978"/>
      <c r="N44" s="978"/>
      <c r="O44" s="978"/>
      <c r="P44" s="978"/>
      <c r="Q44" s="978"/>
      <c r="R44" s="978"/>
      <c r="S44" s="978"/>
      <c r="T44" s="978"/>
      <c r="U44" s="978"/>
      <c r="V44" s="978"/>
      <c r="W44" s="978"/>
      <c r="X44" s="978"/>
      <c r="Y44" s="978"/>
      <c r="Z44" s="978"/>
      <c r="AA44" s="978"/>
      <c r="AB44" s="978"/>
    </row>
    <row r="45" spans="1:28" s="980" customFormat="1" ht="15">
      <c r="A45" s="981"/>
      <c r="B45" s="976" t="s">
        <v>87</v>
      </c>
      <c r="C45" s="975"/>
      <c r="D45" s="974"/>
      <c r="E45" s="974"/>
      <c r="F45" s="974" t="s">
        <v>16</v>
      </c>
      <c r="G45" s="974"/>
      <c r="H45" s="973" t="s">
        <v>16</v>
      </c>
      <c r="I45" s="981"/>
      <c r="J45" s="981"/>
      <c r="K45" s="981"/>
      <c r="L45" s="981"/>
      <c r="M45" s="981"/>
      <c r="N45" s="981"/>
      <c r="O45" s="981"/>
      <c r="P45" s="981"/>
      <c r="Q45" s="981"/>
      <c r="R45" s="981"/>
      <c r="S45" s="981"/>
      <c r="T45" s="981"/>
      <c r="U45" s="981"/>
      <c r="V45" s="981"/>
      <c r="W45" s="981"/>
      <c r="X45" s="981"/>
      <c r="Y45" s="981"/>
      <c r="Z45" s="981"/>
      <c r="AA45" s="981"/>
      <c r="AB45" s="981"/>
    </row>
    <row r="46" spans="1:28" s="977" customFormat="1" ht="15">
      <c r="A46" s="978"/>
      <c r="B46" s="968" t="s">
        <v>48</v>
      </c>
      <c r="C46" s="967" t="s">
        <v>117</v>
      </c>
      <c r="D46" s="966" t="s">
        <v>26</v>
      </c>
      <c r="E46" s="966" t="s">
        <v>73</v>
      </c>
      <c r="F46" s="966" t="s">
        <v>47</v>
      </c>
      <c r="G46" s="979" t="s">
        <v>213</v>
      </c>
      <c r="H46" s="964" t="s">
        <v>27</v>
      </c>
      <c r="I46" s="978"/>
      <c r="J46" s="978"/>
      <c r="K46" s="978"/>
      <c r="L46" s="978"/>
      <c r="M46" s="978"/>
      <c r="N46" s="978"/>
      <c r="O46" s="978"/>
      <c r="P46" s="978"/>
      <c r="Q46" s="978"/>
      <c r="R46" s="978"/>
      <c r="S46" s="978"/>
      <c r="T46" s="978"/>
      <c r="U46" s="978"/>
      <c r="V46" s="978"/>
      <c r="W46" s="978"/>
      <c r="X46" s="978"/>
      <c r="Y46" s="978"/>
      <c r="Z46" s="978"/>
      <c r="AA46" s="978"/>
      <c r="AB46" s="978"/>
    </row>
    <row r="47" spans="1:28" s="977" customFormat="1" ht="30">
      <c r="A47" s="978"/>
      <c r="B47" s="1396" t="s">
        <v>58</v>
      </c>
      <c r="C47" s="967" t="s">
        <v>118</v>
      </c>
      <c r="D47" s="966" t="s">
        <v>55</v>
      </c>
      <c r="E47" s="966" t="s">
        <v>74</v>
      </c>
      <c r="F47" s="966" t="s">
        <v>47</v>
      </c>
      <c r="G47" s="979" t="s">
        <v>213</v>
      </c>
      <c r="H47" s="964" t="s">
        <v>20</v>
      </c>
      <c r="I47" s="978"/>
      <c r="J47" s="978"/>
      <c r="K47" s="978"/>
      <c r="L47" s="978"/>
      <c r="M47" s="978"/>
      <c r="N47" s="978"/>
      <c r="O47" s="978"/>
      <c r="P47" s="978"/>
      <c r="Q47" s="978"/>
      <c r="R47" s="978"/>
      <c r="S47" s="978"/>
      <c r="T47" s="978"/>
      <c r="U47" s="978"/>
      <c r="V47" s="978"/>
      <c r="W47" s="978"/>
      <c r="X47" s="978"/>
      <c r="Y47" s="978"/>
      <c r="Z47" s="978"/>
      <c r="AA47" s="978"/>
      <c r="AB47" s="978"/>
    </row>
    <row r="48" spans="1:28" s="977" customFormat="1" ht="15.6" thickBot="1">
      <c r="A48" s="978"/>
      <c r="B48" s="963" t="s">
        <v>88</v>
      </c>
      <c r="C48" s="962" t="s">
        <v>119</v>
      </c>
      <c r="D48" s="960" t="s">
        <v>26</v>
      </c>
      <c r="E48" s="960" t="s">
        <v>74</v>
      </c>
      <c r="F48" s="960" t="s">
        <v>47</v>
      </c>
      <c r="G48" s="979" t="s">
        <v>213</v>
      </c>
      <c r="H48" s="959" t="s">
        <v>27</v>
      </c>
      <c r="I48" s="978"/>
      <c r="J48" s="978"/>
      <c r="K48" s="978"/>
      <c r="L48" s="978"/>
      <c r="M48" s="978"/>
      <c r="N48" s="978"/>
      <c r="O48" s="978"/>
      <c r="P48" s="978"/>
      <c r="Q48" s="978"/>
      <c r="R48" s="978"/>
      <c r="S48" s="978"/>
      <c r="T48" s="978"/>
      <c r="U48" s="978"/>
      <c r="V48" s="978"/>
      <c r="W48" s="978"/>
      <c r="X48" s="978"/>
      <c r="Y48" s="978"/>
      <c r="Z48" s="978"/>
      <c r="AA48" s="978"/>
      <c r="AB48" s="978"/>
    </row>
    <row r="49" spans="2:8" s="952" customFormat="1" ht="15.6" thickBot="1">
      <c r="B49" s="976" t="s">
        <v>155</v>
      </c>
      <c r="C49" s="975"/>
      <c r="D49" s="974"/>
      <c r="E49" s="974"/>
      <c r="F49" s="974"/>
      <c r="G49" s="974"/>
      <c r="H49" s="973"/>
    </row>
    <row r="50" spans="2:8" s="952" customFormat="1" ht="30">
      <c r="B50" s="1397" t="s">
        <v>147</v>
      </c>
      <c r="C50" s="972" t="s">
        <v>267</v>
      </c>
      <c r="D50" s="971" t="s">
        <v>57</v>
      </c>
      <c r="E50" s="971" t="s">
        <v>261</v>
      </c>
      <c r="F50" s="971" t="s">
        <v>148</v>
      </c>
      <c r="G50" s="970" t="s">
        <v>222</v>
      </c>
      <c r="H50" s="969" t="s">
        <v>27</v>
      </c>
    </row>
    <row r="51" spans="2:8" s="952" customFormat="1" ht="15">
      <c r="B51" s="968" t="s">
        <v>161</v>
      </c>
      <c r="C51" s="967" t="s">
        <v>262</v>
      </c>
      <c r="D51" s="966" t="s">
        <v>26</v>
      </c>
      <c r="E51" s="966" t="s">
        <v>261</v>
      </c>
      <c r="F51" s="966" t="s">
        <v>149</v>
      </c>
      <c r="G51" s="965" t="s">
        <v>222</v>
      </c>
      <c r="H51" s="964"/>
    </row>
    <row r="52" spans="2:8" s="952" customFormat="1" ht="30">
      <c r="B52" s="1396" t="s">
        <v>163</v>
      </c>
      <c r="C52" s="967" t="s">
        <v>268</v>
      </c>
      <c r="D52" s="966" t="s">
        <v>26</v>
      </c>
      <c r="E52" s="966" t="s">
        <v>261</v>
      </c>
      <c r="F52" s="966" t="s">
        <v>149</v>
      </c>
      <c r="G52" s="965" t="s">
        <v>222</v>
      </c>
      <c r="H52" s="964" t="s">
        <v>27</v>
      </c>
    </row>
    <row r="53" spans="2:8" s="952" customFormat="1" ht="30">
      <c r="B53" s="1396" t="s">
        <v>165</v>
      </c>
      <c r="C53" s="967" t="s">
        <v>166</v>
      </c>
      <c r="D53" s="966" t="s">
        <v>26</v>
      </c>
      <c r="E53" s="966" t="s">
        <v>261</v>
      </c>
      <c r="F53" s="966" t="s">
        <v>148</v>
      </c>
      <c r="G53" s="965" t="s">
        <v>222</v>
      </c>
      <c r="H53" s="964" t="s">
        <v>27</v>
      </c>
    </row>
    <row r="54" spans="2:8" s="952" customFormat="1" ht="30">
      <c r="B54" s="1396" t="s">
        <v>169</v>
      </c>
      <c r="C54" s="967" t="s">
        <v>170</v>
      </c>
      <c r="D54" s="1398" t="s">
        <v>26</v>
      </c>
      <c r="E54" s="966" t="s">
        <v>266</v>
      </c>
      <c r="F54" s="966" t="s">
        <v>154</v>
      </c>
      <c r="G54" s="965" t="s">
        <v>222</v>
      </c>
      <c r="H54" s="964" t="s">
        <v>27</v>
      </c>
    </row>
    <row r="55" spans="2:8" s="952" customFormat="1" ht="30">
      <c r="B55" s="1396" t="s">
        <v>181</v>
      </c>
      <c r="C55" s="967" t="s">
        <v>263</v>
      </c>
      <c r="D55" s="966" t="s">
        <v>26</v>
      </c>
      <c r="E55" s="966" t="s">
        <v>261</v>
      </c>
      <c r="F55" s="966" t="s">
        <v>151</v>
      </c>
      <c r="G55" s="965" t="s">
        <v>222</v>
      </c>
      <c r="H55" s="964" t="s">
        <v>27</v>
      </c>
    </row>
    <row r="56" spans="2:8" s="952" customFormat="1" ht="30.75" customHeight="1">
      <c r="B56" s="1396" t="s">
        <v>264</v>
      </c>
      <c r="C56" s="967" t="s">
        <v>265</v>
      </c>
      <c r="D56" s="1398" t="s">
        <v>26</v>
      </c>
      <c r="E56" s="966" t="s">
        <v>266</v>
      </c>
      <c r="F56" s="966" t="s">
        <v>216</v>
      </c>
      <c r="G56" s="965" t="s">
        <v>222</v>
      </c>
      <c r="H56" s="964" t="s">
        <v>27</v>
      </c>
    </row>
    <row r="57" spans="2:8" s="952" customFormat="1" ht="30.75" customHeight="1" thickBot="1">
      <c r="B57" s="963"/>
      <c r="C57" s="962"/>
      <c r="D57" s="961"/>
      <c r="E57" s="960"/>
      <c r="F57" s="960"/>
      <c r="G57" s="960"/>
      <c r="H57" s="959"/>
    </row>
    <row r="58" spans="2:8" s="952" customFormat="1">
      <c r="B58" s="958"/>
      <c r="C58" s="957"/>
      <c r="D58" s="956"/>
      <c r="E58" s="956"/>
      <c r="F58" s="956"/>
      <c r="G58" s="956"/>
    </row>
    <row r="59" spans="2:8">
      <c r="B59" s="958"/>
      <c r="C59" s="957"/>
      <c r="D59" s="956"/>
      <c r="E59" s="956"/>
      <c r="F59" s="956"/>
      <c r="G59" s="956"/>
      <c r="H59" s="952"/>
    </row>
    <row r="60" spans="2:8">
      <c r="B60" s="958"/>
      <c r="C60" s="957"/>
      <c r="D60" s="956"/>
      <c r="E60" s="956"/>
      <c r="F60" s="956"/>
      <c r="G60" s="956"/>
      <c r="H60" s="952"/>
    </row>
    <row r="61" spans="2:8">
      <c r="B61" s="958"/>
      <c r="C61" s="957"/>
      <c r="D61" s="956"/>
      <c r="E61" s="956"/>
      <c r="F61" s="956"/>
      <c r="G61" s="956"/>
      <c r="H61" s="952"/>
    </row>
    <row r="62" spans="2:8">
      <c r="B62" s="958"/>
      <c r="C62" s="957"/>
      <c r="D62" s="956"/>
      <c r="E62" s="956"/>
      <c r="F62" s="956"/>
      <c r="G62" s="956"/>
      <c r="H62" s="952"/>
    </row>
    <row r="63" spans="2:8">
      <c r="B63" s="958"/>
      <c r="C63" s="957"/>
      <c r="D63" s="956"/>
      <c r="E63" s="956"/>
      <c r="F63" s="956"/>
      <c r="G63" s="956"/>
      <c r="H63" s="952"/>
    </row>
    <row r="64" spans="2:8">
      <c r="B64" s="958"/>
      <c r="C64" s="957"/>
      <c r="D64" s="956"/>
      <c r="E64" s="956"/>
      <c r="F64" s="956"/>
      <c r="G64" s="956"/>
      <c r="H64" s="952"/>
    </row>
    <row r="65" spans="2:8">
      <c r="B65" s="958"/>
      <c r="C65" s="957"/>
      <c r="D65" s="956"/>
      <c r="E65" s="956"/>
      <c r="F65" s="956"/>
      <c r="G65" s="956"/>
      <c r="H65" s="952"/>
    </row>
    <row r="66" spans="2:8">
      <c r="B66" s="958"/>
      <c r="C66" s="957"/>
      <c r="D66" s="956"/>
      <c r="E66" s="956"/>
      <c r="F66" s="956"/>
      <c r="G66" s="956"/>
      <c r="H66" s="952"/>
    </row>
    <row r="67" spans="2:8">
      <c r="B67" s="958"/>
      <c r="C67" s="957"/>
      <c r="D67" s="956"/>
      <c r="E67" s="956"/>
      <c r="F67" s="956"/>
      <c r="G67" s="956"/>
      <c r="H67" s="952"/>
    </row>
    <row r="68" spans="2:8">
      <c r="B68" s="958"/>
      <c r="C68" s="957"/>
      <c r="D68" s="956"/>
      <c r="E68" s="956"/>
      <c r="F68" s="956"/>
      <c r="G68" s="956"/>
      <c r="H68" s="952"/>
    </row>
    <row r="69" spans="2:8">
      <c r="B69" s="958"/>
      <c r="C69" s="957"/>
      <c r="D69" s="956"/>
      <c r="E69" s="956"/>
      <c r="F69" s="956"/>
      <c r="G69" s="956"/>
      <c r="H69" s="952"/>
    </row>
    <row r="70" spans="2:8">
      <c r="B70" s="958"/>
      <c r="C70" s="957"/>
      <c r="D70" s="956"/>
      <c r="E70" s="956"/>
      <c r="F70" s="956"/>
      <c r="G70" s="956"/>
      <c r="H70" s="952"/>
    </row>
    <row r="71" spans="2:8">
      <c r="B71" s="958"/>
      <c r="C71" s="957"/>
      <c r="D71" s="956"/>
      <c r="E71" s="956"/>
      <c r="F71" s="956"/>
      <c r="G71" s="956"/>
      <c r="H71" s="952"/>
    </row>
    <row r="72" spans="2:8">
      <c r="B72" s="958"/>
      <c r="C72" s="957"/>
      <c r="D72" s="956"/>
      <c r="E72" s="956"/>
      <c r="F72" s="956"/>
      <c r="G72" s="956"/>
      <c r="H72" s="952"/>
    </row>
    <row r="73" spans="2:8">
      <c r="B73" s="958"/>
      <c r="C73" s="957"/>
      <c r="D73" s="956"/>
      <c r="E73" s="956"/>
      <c r="F73" s="956"/>
      <c r="G73" s="956"/>
      <c r="H73" s="952"/>
    </row>
    <row r="74" spans="2:8">
      <c r="B74" s="958"/>
      <c r="C74" s="957"/>
      <c r="D74" s="956"/>
      <c r="E74" s="956"/>
      <c r="F74" s="956"/>
      <c r="G74" s="956"/>
      <c r="H74" s="952"/>
    </row>
    <row r="75" spans="2:8">
      <c r="B75" s="958"/>
      <c r="C75" s="957"/>
      <c r="D75" s="956"/>
      <c r="E75" s="956"/>
      <c r="F75" s="956"/>
      <c r="G75" s="956"/>
      <c r="H75" s="952"/>
    </row>
    <row r="76" spans="2:8">
      <c r="B76" s="958"/>
      <c r="C76" s="957"/>
      <c r="D76" s="956"/>
      <c r="E76" s="956"/>
      <c r="F76" s="956"/>
      <c r="G76" s="956"/>
      <c r="H76" s="952"/>
    </row>
    <row r="77" spans="2:8">
      <c r="B77" s="958"/>
      <c r="C77" s="957"/>
      <c r="D77" s="956"/>
      <c r="E77" s="956"/>
      <c r="F77" s="956"/>
      <c r="G77" s="956"/>
      <c r="H77" s="952"/>
    </row>
    <row r="78" spans="2:8">
      <c r="B78" s="958"/>
      <c r="C78" s="957"/>
      <c r="D78" s="956"/>
      <c r="E78" s="956"/>
      <c r="F78" s="956"/>
      <c r="G78" s="956"/>
      <c r="H78" s="952"/>
    </row>
    <row r="79" spans="2:8">
      <c r="B79" s="958"/>
      <c r="C79" s="957"/>
      <c r="D79" s="956"/>
      <c r="E79" s="956"/>
      <c r="F79" s="956"/>
      <c r="G79" s="956"/>
      <c r="H79" s="952"/>
    </row>
    <row r="80" spans="2:8">
      <c r="B80" s="958"/>
      <c r="C80" s="957"/>
      <c r="D80" s="956"/>
      <c r="E80" s="956"/>
      <c r="F80" s="956"/>
      <c r="G80" s="956"/>
      <c r="H80" s="952"/>
    </row>
    <row r="81" spans="2:8">
      <c r="B81" s="958"/>
      <c r="C81" s="957"/>
      <c r="D81" s="956"/>
      <c r="E81" s="956"/>
      <c r="F81" s="956"/>
      <c r="G81" s="956"/>
      <c r="H81" s="952"/>
    </row>
    <row r="82" spans="2:8">
      <c r="B82" s="958"/>
      <c r="C82" s="957"/>
      <c r="D82" s="956"/>
      <c r="E82" s="956"/>
      <c r="F82" s="956"/>
      <c r="G82" s="956"/>
      <c r="H82" s="952"/>
    </row>
    <row r="83" spans="2:8">
      <c r="B83" s="958"/>
      <c r="C83" s="957"/>
      <c r="D83" s="956"/>
      <c r="E83" s="956"/>
      <c r="F83" s="956"/>
      <c r="G83" s="956"/>
      <c r="H83" s="952"/>
    </row>
    <row r="84" spans="2:8">
      <c r="B84" s="958"/>
      <c r="C84" s="957"/>
      <c r="D84" s="956"/>
      <c r="E84" s="956"/>
      <c r="F84" s="956"/>
      <c r="G84" s="956"/>
      <c r="H84" s="952"/>
    </row>
    <row r="85" spans="2:8">
      <c r="B85" s="958"/>
      <c r="C85" s="957"/>
      <c r="D85" s="956"/>
      <c r="E85" s="956"/>
      <c r="F85" s="956"/>
      <c r="G85" s="956"/>
      <c r="H85" s="952"/>
    </row>
    <row r="86" spans="2:8">
      <c r="B86" s="958"/>
      <c r="C86" s="957"/>
      <c r="D86" s="956"/>
      <c r="E86" s="956"/>
      <c r="F86" s="956"/>
      <c r="G86" s="956"/>
      <c r="H86" s="952"/>
    </row>
    <row r="87" spans="2:8">
      <c r="B87" s="958"/>
      <c r="C87" s="957"/>
      <c r="D87" s="956"/>
      <c r="E87" s="956"/>
      <c r="F87" s="956"/>
      <c r="G87" s="956"/>
      <c r="H87" s="952"/>
    </row>
    <row r="88" spans="2:8">
      <c r="B88" s="958"/>
      <c r="C88" s="957"/>
      <c r="D88" s="956"/>
      <c r="E88" s="956"/>
      <c r="F88" s="956"/>
      <c r="G88" s="956"/>
      <c r="H88" s="952"/>
    </row>
    <row r="89" spans="2:8">
      <c r="B89" s="958"/>
      <c r="C89" s="957"/>
      <c r="D89" s="956"/>
      <c r="E89" s="956"/>
      <c r="F89" s="956"/>
      <c r="G89" s="956"/>
      <c r="H89" s="952"/>
    </row>
    <row r="90" spans="2:8">
      <c r="B90" s="958"/>
      <c r="C90" s="957"/>
      <c r="D90" s="956"/>
      <c r="E90" s="956"/>
      <c r="F90" s="956"/>
      <c r="G90" s="956"/>
      <c r="H90" s="952"/>
    </row>
    <row r="91" spans="2:8">
      <c r="B91" s="958"/>
      <c r="C91" s="957"/>
      <c r="D91" s="956"/>
      <c r="E91" s="956"/>
      <c r="F91" s="956"/>
      <c r="G91" s="956"/>
      <c r="H91" s="952"/>
    </row>
    <row r="92" spans="2:8">
      <c r="B92" s="958"/>
      <c r="C92" s="957"/>
      <c r="D92" s="956"/>
      <c r="E92" s="956"/>
      <c r="F92" s="956"/>
      <c r="G92" s="956"/>
      <c r="H92" s="952"/>
    </row>
    <row r="93" spans="2:8">
      <c r="B93" s="958"/>
      <c r="C93" s="957"/>
      <c r="D93" s="956"/>
      <c r="E93" s="956"/>
      <c r="F93" s="956"/>
      <c r="G93" s="956"/>
      <c r="H93" s="952"/>
    </row>
    <row r="94" spans="2:8">
      <c r="B94" s="958"/>
      <c r="C94" s="957"/>
      <c r="D94" s="956"/>
      <c r="E94" s="956"/>
      <c r="F94" s="956"/>
      <c r="G94" s="956"/>
      <c r="H94" s="952"/>
    </row>
    <row r="95" spans="2:8">
      <c r="B95" s="958"/>
      <c r="C95" s="957"/>
      <c r="D95" s="956"/>
      <c r="E95" s="956"/>
      <c r="F95" s="956"/>
      <c r="G95" s="956"/>
      <c r="H95" s="952"/>
    </row>
    <row r="96" spans="2:8">
      <c r="B96" s="958"/>
      <c r="C96" s="957"/>
      <c r="D96" s="956"/>
      <c r="E96" s="956"/>
      <c r="F96" s="956"/>
      <c r="G96" s="956"/>
      <c r="H96" s="952"/>
    </row>
    <row r="97" spans="2:8">
      <c r="B97" s="958"/>
      <c r="C97" s="957"/>
      <c r="D97" s="956"/>
      <c r="E97" s="956"/>
      <c r="F97" s="956"/>
      <c r="G97" s="956"/>
      <c r="H97" s="952"/>
    </row>
    <row r="98" spans="2:8">
      <c r="B98" s="958"/>
      <c r="C98" s="957"/>
      <c r="D98" s="956"/>
      <c r="E98" s="956"/>
      <c r="F98" s="956"/>
      <c r="G98" s="956"/>
      <c r="H98" s="952"/>
    </row>
    <row r="99" spans="2:8">
      <c r="B99" s="958"/>
      <c r="C99" s="957"/>
      <c r="D99" s="956"/>
      <c r="E99" s="956"/>
      <c r="F99" s="956"/>
      <c r="G99" s="956"/>
      <c r="H99" s="952"/>
    </row>
    <row r="100" spans="2:8">
      <c r="B100" s="958"/>
      <c r="C100" s="957"/>
      <c r="D100" s="956"/>
      <c r="E100" s="956"/>
      <c r="F100" s="956"/>
      <c r="G100" s="956"/>
      <c r="H100" s="952"/>
    </row>
    <row r="101" spans="2:8">
      <c r="B101" s="958"/>
      <c r="C101" s="957"/>
      <c r="D101" s="956"/>
      <c r="E101" s="956"/>
      <c r="F101" s="956"/>
      <c r="G101" s="956"/>
      <c r="H101" s="952"/>
    </row>
    <row r="102" spans="2:8">
      <c r="B102" s="958"/>
      <c r="C102" s="957"/>
      <c r="D102" s="956"/>
      <c r="E102" s="956"/>
      <c r="F102" s="956"/>
      <c r="G102" s="956"/>
      <c r="H102" s="952"/>
    </row>
    <row r="103" spans="2:8">
      <c r="B103" s="958"/>
      <c r="C103" s="957"/>
      <c r="D103" s="956"/>
      <c r="E103" s="956"/>
      <c r="F103" s="956"/>
      <c r="G103" s="956"/>
      <c r="H103" s="952"/>
    </row>
    <row r="104" spans="2:8">
      <c r="B104" s="958"/>
      <c r="C104" s="957"/>
      <c r="D104" s="956"/>
      <c r="E104" s="956"/>
      <c r="F104" s="956"/>
      <c r="G104" s="956"/>
      <c r="H104" s="952"/>
    </row>
    <row r="105" spans="2:8">
      <c r="B105" s="958"/>
      <c r="C105" s="957"/>
      <c r="D105" s="956"/>
      <c r="E105" s="956"/>
      <c r="F105" s="956"/>
      <c r="G105" s="956"/>
      <c r="H105" s="952"/>
    </row>
    <row r="106" spans="2:8">
      <c r="B106" s="958"/>
      <c r="C106" s="957"/>
      <c r="D106" s="956"/>
      <c r="E106" s="956"/>
      <c r="F106" s="956"/>
      <c r="G106" s="956"/>
      <c r="H106" s="952"/>
    </row>
    <row r="107" spans="2:8">
      <c r="B107" s="958"/>
      <c r="C107" s="957"/>
      <c r="D107" s="956"/>
      <c r="E107" s="956"/>
      <c r="F107" s="956"/>
      <c r="G107" s="956"/>
      <c r="H107" s="952"/>
    </row>
    <row r="108" spans="2:8">
      <c r="B108" s="958"/>
      <c r="C108" s="957"/>
      <c r="D108" s="956"/>
      <c r="E108" s="956"/>
      <c r="F108" s="956"/>
      <c r="G108" s="956"/>
      <c r="H108" s="952"/>
    </row>
    <row r="109" spans="2:8">
      <c r="B109" s="958"/>
      <c r="C109" s="957"/>
      <c r="D109" s="956"/>
      <c r="E109" s="956"/>
      <c r="F109" s="956"/>
      <c r="G109" s="956"/>
      <c r="H109" s="952"/>
    </row>
    <row r="110" spans="2:8">
      <c r="B110" s="958"/>
      <c r="C110" s="957"/>
      <c r="D110" s="956"/>
      <c r="E110" s="956"/>
      <c r="F110" s="956"/>
      <c r="G110" s="956"/>
      <c r="H110" s="952"/>
    </row>
    <row r="111" spans="2:8">
      <c r="B111" s="958"/>
      <c r="C111" s="957"/>
      <c r="D111" s="956"/>
      <c r="E111" s="956"/>
      <c r="F111" s="956"/>
      <c r="G111" s="956"/>
      <c r="H111" s="952"/>
    </row>
    <row r="112" spans="2:8">
      <c r="B112" s="958"/>
      <c r="C112" s="957"/>
      <c r="D112" s="956"/>
      <c r="E112" s="956"/>
      <c r="F112" s="956"/>
      <c r="G112" s="956"/>
      <c r="H112" s="952"/>
    </row>
    <row r="113" spans="2:8">
      <c r="B113" s="958"/>
      <c r="C113" s="957"/>
      <c r="D113" s="956"/>
      <c r="E113" s="956"/>
      <c r="F113" s="956"/>
      <c r="G113" s="956"/>
      <c r="H113" s="952"/>
    </row>
    <row r="114" spans="2:8">
      <c r="B114" s="958"/>
      <c r="C114" s="957"/>
      <c r="D114" s="956"/>
      <c r="E114" s="956"/>
      <c r="F114" s="956"/>
      <c r="G114" s="956"/>
      <c r="H114" s="952"/>
    </row>
    <row r="115" spans="2:8">
      <c r="B115" s="958"/>
      <c r="C115" s="957"/>
      <c r="D115" s="956"/>
      <c r="E115" s="956"/>
      <c r="F115" s="956"/>
      <c r="G115" s="956"/>
      <c r="H115" s="952"/>
    </row>
    <row r="116" spans="2:8">
      <c r="B116" s="958"/>
      <c r="C116" s="957"/>
      <c r="D116" s="956"/>
      <c r="E116" s="956"/>
      <c r="F116" s="956"/>
      <c r="G116" s="956"/>
      <c r="H116" s="952"/>
    </row>
    <row r="117" spans="2:8">
      <c r="B117" s="958"/>
      <c r="C117" s="957"/>
      <c r="D117" s="956"/>
      <c r="E117" s="956"/>
      <c r="F117" s="956"/>
      <c r="G117" s="956"/>
      <c r="H117" s="952"/>
    </row>
    <row r="118" spans="2:8">
      <c r="B118" s="958"/>
      <c r="C118" s="957"/>
      <c r="D118" s="956"/>
      <c r="E118" s="956"/>
      <c r="F118" s="956"/>
      <c r="G118" s="956"/>
      <c r="H118" s="952"/>
    </row>
    <row r="119" spans="2:8">
      <c r="B119" s="958"/>
      <c r="C119" s="957"/>
      <c r="D119" s="956"/>
      <c r="E119" s="956"/>
      <c r="F119" s="956"/>
      <c r="G119" s="956"/>
      <c r="H119" s="952"/>
    </row>
    <row r="120" spans="2:8">
      <c r="B120" s="958"/>
      <c r="C120" s="957"/>
      <c r="D120" s="956"/>
      <c r="E120" s="956"/>
      <c r="F120" s="956"/>
      <c r="G120" s="956"/>
      <c r="H120" s="952"/>
    </row>
    <row r="121" spans="2:8">
      <c r="B121" s="958"/>
      <c r="C121" s="957"/>
      <c r="D121" s="956"/>
      <c r="E121" s="956"/>
      <c r="F121" s="956"/>
      <c r="G121" s="956"/>
      <c r="H121" s="952"/>
    </row>
    <row r="122" spans="2:8">
      <c r="B122" s="958"/>
      <c r="C122" s="957"/>
      <c r="D122" s="956"/>
      <c r="E122" s="956"/>
      <c r="F122" s="956"/>
      <c r="G122" s="956"/>
      <c r="H122" s="952"/>
    </row>
    <row r="123" spans="2:8">
      <c r="B123" s="958"/>
      <c r="C123" s="957"/>
      <c r="D123" s="956"/>
      <c r="E123" s="956"/>
      <c r="F123" s="956"/>
      <c r="G123" s="956"/>
      <c r="H123" s="952"/>
    </row>
    <row r="124" spans="2:8">
      <c r="B124" s="958"/>
      <c r="C124" s="957"/>
      <c r="D124" s="956"/>
      <c r="E124" s="956"/>
      <c r="F124" s="956"/>
      <c r="G124" s="956"/>
      <c r="H124" s="952"/>
    </row>
    <row r="125" spans="2:8">
      <c r="B125" s="958"/>
      <c r="C125" s="957"/>
      <c r="D125" s="956"/>
      <c r="E125" s="956"/>
      <c r="F125" s="956"/>
      <c r="G125" s="956"/>
      <c r="H125" s="952"/>
    </row>
    <row r="126" spans="2:8">
      <c r="B126" s="958"/>
      <c r="C126" s="957"/>
      <c r="D126" s="956"/>
      <c r="E126" s="956"/>
      <c r="F126" s="956"/>
      <c r="G126" s="956"/>
      <c r="H126" s="952"/>
    </row>
    <row r="127" spans="2:8">
      <c r="B127" s="958"/>
      <c r="C127" s="957"/>
      <c r="D127" s="956"/>
      <c r="E127" s="956"/>
      <c r="F127" s="956"/>
      <c r="G127" s="956"/>
      <c r="H127" s="952"/>
    </row>
    <row r="128" spans="2:8">
      <c r="B128" s="958"/>
      <c r="C128" s="957"/>
      <c r="D128" s="956"/>
      <c r="E128" s="956"/>
      <c r="F128" s="956"/>
      <c r="G128" s="956"/>
      <c r="H128" s="952"/>
    </row>
    <row r="129" spans="2:8">
      <c r="B129" s="958"/>
      <c r="C129" s="957"/>
      <c r="D129" s="956"/>
      <c r="E129" s="956"/>
      <c r="F129" s="956"/>
      <c r="G129" s="956"/>
      <c r="H129" s="952"/>
    </row>
    <row r="130" spans="2:8">
      <c r="B130" s="958"/>
      <c r="C130" s="957"/>
      <c r="D130" s="956"/>
      <c r="E130" s="956"/>
      <c r="F130" s="956"/>
      <c r="G130" s="956"/>
      <c r="H130" s="952"/>
    </row>
    <row r="131" spans="2:8">
      <c r="B131" s="958"/>
      <c r="C131" s="957"/>
      <c r="D131" s="956"/>
      <c r="E131" s="956"/>
      <c r="F131" s="956"/>
      <c r="G131" s="956"/>
      <c r="H131" s="952"/>
    </row>
    <row r="132" spans="2:8">
      <c r="B132" s="958"/>
      <c r="C132" s="957"/>
      <c r="D132" s="956"/>
      <c r="E132" s="956"/>
      <c r="F132" s="956"/>
      <c r="G132" s="956"/>
      <c r="H132" s="952"/>
    </row>
    <row r="133" spans="2:8">
      <c r="B133" s="958"/>
      <c r="C133" s="957"/>
      <c r="D133" s="956"/>
      <c r="E133" s="956"/>
      <c r="F133" s="956"/>
      <c r="G133" s="956"/>
      <c r="H133" s="952"/>
    </row>
    <row r="134" spans="2:8">
      <c r="B134" s="958"/>
      <c r="C134" s="957"/>
      <c r="D134" s="956"/>
      <c r="E134" s="956"/>
      <c r="F134" s="956"/>
      <c r="G134" s="956"/>
      <c r="H134" s="952"/>
    </row>
    <row r="135" spans="2:8">
      <c r="B135" s="958"/>
      <c r="C135" s="957"/>
      <c r="D135" s="956"/>
      <c r="E135" s="956"/>
      <c r="F135" s="956"/>
      <c r="G135" s="956"/>
      <c r="H135" s="952"/>
    </row>
    <row r="136" spans="2:8">
      <c r="B136" s="958"/>
      <c r="C136" s="957"/>
      <c r="D136" s="956"/>
      <c r="E136" s="956"/>
      <c r="F136" s="956"/>
      <c r="G136" s="956"/>
      <c r="H136" s="952"/>
    </row>
    <row r="137" spans="2:8">
      <c r="B137" s="958"/>
      <c r="C137" s="957"/>
      <c r="D137" s="956"/>
      <c r="E137" s="956"/>
      <c r="F137" s="956"/>
      <c r="G137" s="956"/>
      <c r="H137" s="952"/>
    </row>
    <row r="138" spans="2:8">
      <c r="B138" s="958"/>
      <c r="C138" s="957"/>
      <c r="D138" s="956"/>
      <c r="E138" s="956"/>
      <c r="F138" s="956"/>
      <c r="G138" s="956"/>
      <c r="H138" s="952"/>
    </row>
    <row r="139" spans="2:8">
      <c r="B139" s="958"/>
      <c r="C139" s="957"/>
      <c r="D139" s="956"/>
      <c r="E139" s="956"/>
      <c r="F139" s="956"/>
      <c r="G139" s="956"/>
      <c r="H139" s="952"/>
    </row>
    <row r="140" spans="2:8">
      <c r="B140" s="958"/>
      <c r="C140" s="957"/>
      <c r="D140" s="956"/>
      <c r="E140" s="956"/>
      <c r="F140" s="956"/>
      <c r="G140" s="956"/>
      <c r="H140" s="952"/>
    </row>
    <row r="141" spans="2:8">
      <c r="B141" s="958"/>
      <c r="C141" s="957"/>
      <c r="D141" s="956"/>
      <c r="E141" s="956"/>
      <c r="F141" s="956"/>
      <c r="G141" s="956"/>
      <c r="H141" s="952"/>
    </row>
    <row r="142" spans="2:8">
      <c r="B142" s="958"/>
      <c r="C142" s="957"/>
      <c r="D142" s="956"/>
      <c r="E142" s="956"/>
      <c r="F142" s="956"/>
      <c r="G142" s="956"/>
      <c r="H142" s="952"/>
    </row>
    <row r="143" spans="2:8">
      <c r="B143" s="958"/>
      <c r="C143" s="957"/>
      <c r="D143" s="956"/>
      <c r="E143" s="956"/>
      <c r="F143" s="956"/>
      <c r="G143" s="956"/>
      <c r="H143" s="952"/>
    </row>
    <row r="144" spans="2:8">
      <c r="B144" s="958"/>
      <c r="C144" s="957"/>
      <c r="D144" s="956"/>
      <c r="E144" s="956"/>
      <c r="F144" s="956"/>
      <c r="G144" s="956"/>
      <c r="H144" s="952"/>
    </row>
    <row r="145" spans="2:8">
      <c r="B145" s="958"/>
      <c r="C145" s="957"/>
      <c r="D145" s="956"/>
      <c r="E145" s="956"/>
      <c r="F145" s="956"/>
      <c r="G145" s="956"/>
      <c r="H145" s="952"/>
    </row>
    <row r="146" spans="2:8">
      <c r="B146" s="958"/>
      <c r="C146" s="957"/>
      <c r="D146" s="956"/>
      <c r="E146" s="956"/>
      <c r="F146" s="956"/>
      <c r="G146" s="956"/>
      <c r="H146" s="952"/>
    </row>
    <row r="147" spans="2:8">
      <c r="B147" s="958"/>
      <c r="C147" s="957"/>
      <c r="D147" s="956"/>
      <c r="E147" s="956"/>
      <c r="F147" s="956"/>
      <c r="G147" s="956"/>
      <c r="H147" s="952"/>
    </row>
    <row r="148" spans="2:8">
      <c r="B148" s="958"/>
      <c r="C148" s="957"/>
      <c r="D148" s="956"/>
      <c r="E148" s="956"/>
      <c r="F148" s="956"/>
      <c r="G148" s="956"/>
      <c r="H148" s="952"/>
    </row>
    <row r="149" spans="2:8">
      <c r="B149" s="958"/>
      <c r="C149" s="957"/>
      <c r="D149" s="956"/>
      <c r="E149" s="956"/>
      <c r="F149" s="956"/>
      <c r="G149" s="956"/>
      <c r="H149" s="952"/>
    </row>
    <row r="150" spans="2:8">
      <c r="B150" s="958"/>
      <c r="C150" s="957"/>
      <c r="D150" s="956"/>
      <c r="E150" s="956"/>
      <c r="F150" s="956"/>
      <c r="G150" s="956"/>
      <c r="H150" s="952"/>
    </row>
    <row r="151" spans="2:8">
      <c r="B151" s="958"/>
      <c r="C151" s="957"/>
      <c r="D151" s="956"/>
      <c r="E151" s="956"/>
      <c r="F151" s="956"/>
      <c r="G151" s="956"/>
      <c r="H151" s="952"/>
    </row>
    <row r="152" spans="2:8">
      <c r="B152" s="958"/>
      <c r="C152" s="957"/>
      <c r="D152" s="956"/>
      <c r="E152" s="956"/>
      <c r="F152" s="956"/>
      <c r="G152" s="956"/>
      <c r="H152" s="952"/>
    </row>
    <row r="153" spans="2:8">
      <c r="B153" s="958"/>
      <c r="C153" s="957"/>
      <c r="D153" s="956"/>
      <c r="E153" s="956"/>
      <c r="F153" s="956"/>
      <c r="G153" s="956"/>
      <c r="H153" s="952"/>
    </row>
    <row r="154" spans="2:8">
      <c r="B154" s="958"/>
      <c r="C154" s="957"/>
      <c r="D154" s="956"/>
      <c r="E154" s="956"/>
      <c r="F154" s="956"/>
      <c r="G154" s="956"/>
      <c r="H154" s="952"/>
    </row>
    <row r="155" spans="2:8">
      <c r="B155" s="958"/>
      <c r="C155" s="957"/>
      <c r="D155" s="956"/>
      <c r="E155" s="956"/>
      <c r="F155" s="956"/>
      <c r="G155" s="956"/>
      <c r="H155" s="952"/>
    </row>
    <row r="156" spans="2:8">
      <c r="B156" s="958"/>
      <c r="C156" s="957"/>
      <c r="D156" s="956"/>
      <c r="E156" s="956"/>
      <c r="F156" s="956"/>
      <c r="G156" s="956"/>
      <c r="H156" s="952"/>
    </row>
    <row r="157" spans="2:8">
      <c r="B157" s="958"/>
      <c r="C157" s="957"/>
      <c r="D157" s="956"/>
      <c r="E157" s="956"/>
      <c r="F157" s="956"/>
      <c r="G157" s="956"/>
      <c r="H157" s="952"/>
    </row>
    <row r="158" spans="2:8">
      <c r="B158" s="958"/>
      <c r="C158" s="957"/>
      <c r="D158" s="956"/>
      <c r="E158" s="956"/>
      <c r="F158" s="956"/>
      <c r="G158" s="956"/>
      <c r="H158" s="952"/>
    </row>
    <row r="159" spans="2:8">
      <c r="B159" s="958"/>
      <c r="C159" s="957"/>
      <c r="D159" s="956"/>
      <c r="E159" s="956"/>
      <c r="F159" s="956"/>
      <c r="G159" s="956"/>
      <c r="H159" s="952"/>
    </row>
    <row r="160" spans="2:8">
      <c r="B160" s="958"/>
      <c r="C160" s="957"/>
      <c r="D160" s="956"/>
      <c r="E160" s="956"/>
      <c r="F160" s="956"/>
      <c r="G160" s="956"/>
      <c r="H160" s="952"/>
    </row>
    <row r="161" spans="2:8">
      <c r="B161" s="958"/>
      <c r="C161" s="957"/>
      <c r="D161" s="956"/>
      <c r="E161" s="956"/>
      <c r="F161" s="956"/>
      <c r="G161" s="956"/>
      <c r="H161" s="952"/>
    </row>
    <row r="162" spans="2:8">
      <c r="B162" s="958"/>
      <c r="C162" s="957"/>
      <c r="D162" s="956"/>
      <c r="E162" s="956"/>
      <c r="F162" s="956"/>
      <c r="G162" s="956"/>
      <c r="H162" s="952"/>
    </row>
    <row r="163" spans="2:8">
      <c r="B163" s="958"/>
      <c r="C163" s="957"/>
      <c r="D163" s="956"/>
      <c r="E163" s="956"/>
      <c r="F163" s="956"/>
      <c r="G163" s="956"/>
      <c r="H163" s="952"/>
    </row>
    <row r="164" spans="2:8">
      <c r="B164" s="958"/>
      <c r="C164" s="957"/>
      <c r="D164" s="956"/>
      <c r="E164" s="956"/>
      <c r="F164" s="956"/>
      <c r="G164" s="956"/>
      <c r="H164" s="952"/>
    </row>
    <row r="165" spans="2:8">
      <c r="B165" s="958"/>
      <c r="C165" s="957"/>
      <c r="D165" s="956"/>
      <c r="E165" s="956"/>
      <c r="F165" s="956"/>
      <c r="G165" s="956"/>
      <c r="H165" s="952"/>
    </row>
    <row r="166" spans="2:8">
      <c r="B166" s="958"/>
      <c r="C166" s="957"/>
      <c r="D166" s="956"/>
      <c r="E166" s="956"/>
      <c r="F166" s="956"/>
      <c r="G166" s="956"/>
      <c r="H166" s="952"/>
    </row>
    <row r="167" spans="2:8">
      <c r="B167" s="958"/>
      <c r="C167" s="957"/>
      <c r="D167" s="956"/>
      <c r="E167" s="956"/>
      <c r="F167" s="956"/>
      <c r="G167" s="956"/>
      <c r="H167" s="952"/>
    </row>
    <row r="168" spans="2:8">
      <c r="B168" s="958"/>
      <c r="C168" s="957"/>
      <c r="D168" s="956"/>
      <c r="E168" s="956"/>
      <c r="F168" s="956"/>
      <c r="G168" s="956"/>
      <c r="H168" s="952"/>
    </row>
    <row r="169" spans="2:8">
      <c r="B169" s="958"/>
      <c r="C169" s="957"/>
      <c r="D169" s="956"/>
      <c r="E169" s="956"/>
      <c r="F169" s="956"/>
      <c r="G169" s="956"/>
      <c r="H169" s="952"/>
    </row>
    <row r="170" spans="2:8">
      <c r="B170" s="958"/>
      <c r="C170" s="957"/>
      <c r="D170" s="956"/>
      <c r="E170" s="956"/>
      <c r="F170" s="956"/>
      <c r="G170" s="956"/>
      <c r="H170" s="952"/>
    </row>
    <row r="171" spans="2:8">
      <c r="B171" s="958"/>
      <c r="C171" s="957"/>
      <c r="D171" s="956"/>
      <c r="E171" s="956"/>
      <c r="F171" s="956"/>
      <c r="G171" s="956"/>
      <c r="H171" s="952"/>
    </row>
    <row r="172" spans="2:8">
      <c r="B172" s="958"/>
      <c r="C172" s="957"/>
      <c r="D172" s="956"/>
      <c r="E172" s="956"/>
      <c r="F172" s="956"/>
      <c r="G172" s="956"/>
      <c r="H172" s="952"/>
    </row>
    <row r="173" spans="2:8">
      <c r="B173" s="958"/>
      <c r="C173" s="957"/>
      <c r="D173" s="956"/>
      <c r="E173" s="956"/>
      <c r="F173" s="956"/>
      <c r="G173" s="956"/>
      <c r="H173" s="952"/>
    </row>
    <row r="174" spans="2:8">
      <c r="B174" s="958"/>
      <c r="C174" s="957"/>
      <c r="D174" s="956"/>
      <c r="E174" s="956"/>
      <c r="F174" s="956"/>
      <c r="G174" s="956"/>
      <c r="H174" s="952"/>
    </row>
    <row r="175" spans="2:8">
      <c r="B175" s="958"/>
      <c r="C175" s="957"/>
      <c r="D175" s="956"/>
      <c r="E175" s="956"/>
      <c r="F175" s="956"/>
      <c r="G175" s="956"/>
      <c r="H175" s="952"/>
    </row>
    <row r="176" spans="2:8">
      <c r="B176" s="958"/>
      <c r="C176" s="957"/>
      <c r="D176" s="956"/>
      <c r="E176" s="956"/>
      <c r="F176" s="956"/>
      <c r="G176" s="956"/>
      <c r="H176" s="952"/>
    </row>
    <row r="177" spans="2:8">
      <c r="B177" s="958"/>
      <c r="C177" s="957"/>
      <c r="D177" s="956"/>
      <c r="E177" s="956"/>
      <c r="F177" s="956"/>
      <c r="G177" s="956"/>
      <c r="H177" s="952"/>
    </row>
    <row r="178" spans="2:8">
      <c r="B178" s="958"/>
      <c r="C178" s="957"/>
      <c r="D178" s="956"/>
      <c r="E178" s="956"/>
      <c r="F178" s="956"/>
      <c r="G178" s="956"/>
      <c r="H178" s="952"/>
    </row>
    <row r="179" spans="2:8">
      <c r="B179" s="958"/>
      <c r="C179" s="957"/>
      <c r="D179" s="956"/>
      <c r="E179" s="956"/>
      <c r="F179" s="956"/>
      <c r="G179" s="956"/>
      <c r="H179" s="952"/>
    </row>
    <row r="180" spans="2:8">
      <c r="B180" s="958"/>
      <c r="C180" s="957"/>
      <c r="D180" s="956"/>
      <c r="E180" s="956"/>
      <c r="F180" s="956"/>
      <c r="G180" s="956"/>
      <c r="H180" s="952"/>
    </row>
    <row r="181" spans="2:8">
      <c r="B181" s="958"/>
      <c r="C181" s="957"/>
      <c r="D181" s="956"/>
      <c r="E181" s="956"/>
      <c r="F181" s="956"/>
      <c r="G181" s="956"/>
      <c r="H181" s="952"/>
    </row>
    <row r="182" spans="2:8">
      <c r="B182" s="958"/>
      <c r="C182" s="957"/>
      <c r="D182" s="956"/>
      <c r="E182" s="956"/>
      <c r="F182" s="956"/>
      <c r="G182" s="956"/>
      <c r="H182" s="952"/>
    </row>
    <row r="183" spans="2:8">
      <c r="B183" s="958"/>
      <c r="C183" s="957"/>
      <c r="D183" s="956"/>
      <c r="E183" s="956"/>
      <c r="F183" s="956"/>
      <c r="G183" s="956"/>
      <c r="H183" s="952"/>
    </row>
    <row r="184" spans="2:8">
      <c r="B184" s="958"/>
      <c r="C184" s="957"/>
      <c r="D184" s="956"/>
      <c r="E184" s="956"/>
      <c r="F184" s="956"/>
      <c r="G184" s="956"/>
      <c r="H184" s="952"/>
    </row>
    <row r="185" spans="2:8">
      <c r="B185" s="958"/>
      <c r="C185" s="957"/>
      <c r="D185" s="956"/>
      <c r="E185" s="956"/>
      <c r="F185" s="956"/>
      <c r="G185" s="956"/>
      <c r="H185" s="952"/>
    </row>
    <row r="186" spans="2:8">
      <c r="B186" s="958"/>
      <c r="C186" s="957"/>
      <c r="D186" s="956"/>
      <c r="E186" s="956"/>
      <c r="F186" s="956"/>
      <c r="G186" s="956"/>
      <c r="H186" s="952"/>
    </row>
    <row r="187" spans="2:8">
      <c r="B187" s="958"/>
      <c r="C187" s="957"/>
      <c r="D187" s="956"/>
      <c r="E187" s="956"/>
      <c r="F187" s="956"/>
      <c r="G187" s="956"/>
      <c r="H187" s="952"/>
    </row>
    <row r="188" spans="2:8">
      <c r="B188" s="958"/>
      <c r="C188" s="957"/>
      <c r="D188" s="956"/>
      <c r="E188" s="956"/>
      <c r="F188" s="956"/>
      <c r="G188" s="956"/>
      <c r="H188" s="952"/>
    </row>
    <row r="189" spans="2:8">
      <c r="B189" s="958"/>
      <c r="C189" s="957"/>
      <c r="D189" s="956"/>
      <c r="E189" s="956"/>
      <c r="F189" s="956"/>
      <c r="G189" s="956"/>
      <c r="H189" s="952"/>
    </row>
    <row r="190" spans="2:8">
      <c r="B190" s="958"/>
      <c r="C190" s="957"/>
      <c r="D190" s="956"/>
      <c r="E190" s="956"/>
      <c r="F190" s="956"/>
      <c r="G190" s="956"/>
      <c r="H190" s="952"/>
    </row>
    <row r="191" spans="2:8">
      <c r="B191" s="958"/>
      <c r="C191" s="957"/>
      <c r="D191" s="956"/>
      <c r="E191" s="956"/>
      <c r="F191" s="956"/>
      <c r="G191" s="956"/>
      <c r="H191" s="952"/>
    </row>
    <row r="192" spans="2:8">
      <c r="B192" s="958"/>
      <c r="C192" s="957"/>
      <c r="D192" s="956"/>
      <c r="E192" s="956"/>
      <c r="F192" s="956"/>
      <c r="G192" s="956"/>
      <c r="H192" s="952"/>
    </row>
    <row r="193" spans="2:8">
      <c r="B193" s="958"/>
      <c r="C193" s="957"/>
      <c r="D193" s="956"/>
      <c r="E193" s="956"/>
      <c r="F193" s="956"/>
      <c r="G193" s="956"/>
      <c r="H193" s="952"/>
    </row>
    <row r="194" spans="2:8">
      <c r="B194" s="958"/>
      <c r="C194" s="957"/>
      <c r="D194" s="956"/>
      <c r="E194" s="956"/>
      <c r="F194" s="956"/>
      <c r="G194" s="956"/>
      <c r="H194" s="952"/>
    </row>
    <row r="195" spans="2:8">
      <c r="B195" s="958"/>
      <c r="C195" s="957"/>
      <c r="D195" s="956"/>
      <c r="E195" s="956"/>
      <c r="F195" s="956"/>
      <c r="G195" s="956"/>
      <c r="H195" s="952"/>
    </row>
    <row r="196" spans="2:8">
      <c r="B196" s="958"/>
      <c r="C196" s="957"/>
      <c r="D196" s="956"/>
      <c r="E196" s="956"/>
      <c r="F196" s="956"/>
      <c r="G196" s="956"/>
      <c r="H196" s="952"/>
    </row>
    <row r="197" spans="2:8">
      <c r="B197" s="958"/>
      <c r="C197" s="957"/>
      <c r="D197" s="956"/>
      <c r="E197" s="956"/>
      <c r="F197" s="956"/>
      <c r="G197" s="956"/>
      <c r="H197" s="952"/>
    </row>
    <row r="198" spans="2:8">
      <c r="B198" s="958"/>
      <c r="C198" s="957"/>
      <c r="D198" s="956"/>
      <c r="E198" s="956"/>
      <c r="F198" s="956"/>
      <c r="G198" s="956"/>
      <c r="H198" s="952"/>
    </row>
    <row r="199" spans="2:8">
      <c r="B199" s="958"/>
      <c r="C199" s="957"/>
      <c r="D199" s="956"/>
      <c r="E199" s="956"/>
      <c r="F199" s="956"/>
      <c r="G199" s="956"/>
      <c r="H199" s="952"/>
    </row>
    <row r="200" spans="2:8">
      <c r="B200" s="958"/>
      <c r="C200" s="957"/>
      <c r="D200" s="956"/>
      <c r="E200" s="956"/>
      <c r="F200" s="956"/>
      <c r="G200" s="956"/>
      <c r="H200" s="952"/>
    </row>
    <row r="201" spans="2:8">
      <c r="B201" s="958"/>
      <c r="C201" s="957"/>
      <c r="D201" s="956"/>
      <c r="E201" s="956"/>
      <c r="F201" s="956"/>
      <c r="G201" s="956"/>
      <c r="H201" s="952"/>
    </row>
    <row r="202" spans="2:8">
      <c r="B202" s="958"/>
      <c r="C202" s="957"/>
      <c r="D202" s="956"/>
      <c r="E202" s="956"/>
      <c r="F202" s="956"/>
      <c r="G202" s="956"/>
      <c r="H202" s="952"/>
    </row>
    <row r="203" spans="2:8">
      <c r="B203" s="958"/>
      <c r="C203" s="957"/>
      <c r="D203" s="956"/>
      <c r="E203" s="956"/>
      <c r="F203" s="956"/>
      <c r="G203" s="956"/>
      <c r="H203" s="952"/>
    </row>
    <row r="204" spans="2:8">
      <c r="B204" s="958"/>
      <c r="C204" s="957"/>
      <c r="D204" s="956"/>
      <c r="E204" s="956"/>
      <c r="F204" s="956"/>
      <c r="G204" s="956"/>
      <c r="H204" s="952"/>
    </row>
    <row r="205" spans="2:8">
      <c r="B205" s="958"/>
      <c r="C205" s="957"/>
      <c r="D205" s="956"/>
      <c r="E205" s="956"/>
      <c r="F205" s="956"/>
      <c r="G205" s="956"/>
      <c r="H205" s="952"/>
    </row>
    <row r="206" spans="2:8">
      <c r="B206" s="958"/>
      <c r="C206" s="957"/>
      <c r="D206" s="956"/>
      <c r="E206" s="956"/>
      <c r="F206" s="956"/>
      <c r="G206" s="956"/>
      <c r="H206" s="952"/>
    </row>
    <row r="207" spans="2:8">
      <c r="B207" s="958"/>
      <c r="C207" s="957"/>
      <c r="D207" s="956"/>
      <c r="E207" s="956"/>
      <c r="F207" s="956"/>
      <c r="G207" s="956"/>
      <c r="H207" s="952"/>
    </row>
    <row r="208" spans="2:8">
      <c r="B208" s="958"/>
      <c r="C208" s="957"/>
      <c r="D208" s="956"/>
      <c r="E208" s="956"/>
      <c r="F208" s="956"/>
      <c r="G208" s="956"/>
      <c r="H208" s="952"/>
    </row>
    <row r="209" spans="2:8">
      <c r="B209" s="958"/>
      <c r="C209" s="957"/>
      <c r="D209" s="956"/>
      <c r="E209" s="956"/>
      <c r="F209" s="956"/>
      <c r="G209" s="956"/>
      <c r="H209" s="952"/>
    </row>
    <row r="210" spans="2:8">
      <c r="B210" s="958"/>
      <c r="C210" s="957"/>
      <c r="D210" s="956"/>
      <c r="E210" s="956"/>
      <c r="F210" s="956"/>
      <c r="G210" s="956"/>
      <c r="H210" s="952"/>
    </row>
    <row r="211" spans="2:8">
      <c r="B211" s="958"/>
      <c r="C211" s="957"/>
      <c r="D211" s="956"/>
      <c r="E211" s="956"/>
      <c r="F211" s="956"/>
      <c r="G211" s="956"/>
      <c r="H211" s="952"/>
    </row>
    <row r="212" spans="2:8">
      <c r="B212" s="958"/>
      <c r="C212" s="957"/>
      <c r="D212" s="956"/>
      <c r="E212" s="956"/>
      <c r="F212" s="956"/>
      <c r="G212" s="956"/>
      <c r="H212" s="952"/>
    </row>
    <row r="213" spans="2:8">
      <c r="B213" s="958"/>
      <c r="C213" s="957"/>
      <c r="D213" s="956"/>
      <c r="E213" s="956"/>
      <c r="F213" s="956"/>
      <c r="G213" s="956"/>
      <c r="H213" s="952"/>
    </row>
    <row r="214" spans="2:8">
      <c r="B214" s="958"/>
      <c r="C214" s="957"/>
      <c r="D214" s="956"/>
      <c r="E214" s="956"/>
      <c r="F214" s="956"/>
      <c r="G214" s="956"/>
      <c r="H214" s="952"/>
    </row>
    <row r="215" spans="2:8">
      <c r="B215" s="958"/>
      <c r="C215" s="957"/>
      <c r="D215" s="956"/>
      <c r="E215" s="956"/>
      <c r="F215" s="956"/>
      <c r="G215" s="956"/>
      <c r="H215" s="952"/>
    </row>
    <row r="216" spans="2:8">
      <c r="B216" s="958"/>
      <c r="C216" s="957"/>
      <c r="D216" s="956"/>
      <c r="E216" s="956"/>
      <c r="F216" s="956"/>
      <c r="G216" s="956"/>
      <c r="H216" s="952"/>
    </row>
    <row r="217" spans="2:8">
      <c r="B217" s="958"/>
      <c r="C217" s="957"/>
      <c r="D217" s="956"/>
      <c r="E217" s="956"/>
      <c r="F217" s="956"/>
      <c r="G217" s="956"/>
      <c r="H217" s="952"/>
    </row>
    <row r="218" spans="2:8">
      <c r="B218" s="958"/>
      <c r="C218" s="957"/>
      <c r="D218" s="956"/>
      <c r="E218" s="956"/>
      <c r="F218" s="956"/>
      <c r="G218" s="956"/>
      <c r="H218" s="952"/>
    </row>
    <row r="219" spans="2:8">
      <c r="B219" s="958"/>
      <c r="C219" s="957"/>
      <c r="D219" s="956"/>
      <c r="E219" s="956"/>
      <c r="F219" s="956"/>
      <c r="G219" s="956"/>
      <c r="H219" s="952"/>
    </row>
    <row r="220" spans="2:8">
      <c r="B220" s="958"/>
      <c r="C220" s="957"/>
      <c r="D220" s="956"/>
      <c r="E220" s="956"/>
      <c r="F220" s="956"/>
      <c r="G220" s="956"/>
      <c r="H220" s="952"/>
    </row>
    <row r="221" spans="2:8">
      <c r="B221" s="958"/>
      <c r="C221" s="957"/>
      <c r="D221" s="956"/>
      <c r="E221" s="956"/>
      <c r="F221" s="956"/>
      <c r="G221" s="956"/>
      <c r="H221" s="952"/>
    </row>
    <row r="222" spans="2:8">
      <c r="B222" s="958"/>
      <c r="C222" s="957"/>
      <c r="D222" s="956"/>
      <c r="E222" s="956"/>
      <c r="F222" s="956"/>
      <c r="G222" s="956"/>
      <c r="H222" s="952"/>
    </row>
    <row r="223" spans="2:8">
      <c r="B223" s="958"/>
      <c r="C223" s="957"/>
      <c r="D223" s="956"/>
      <c r="E223" s="956"/>
      <c r="F223" s="956"/>
      <c r="G223" s="956"/>
      <c r="H223" s="952"/>
    </row>
    <row r="224" spans="2:8">
      <c r="B224" s="958"/>
      <c r="C224" s="957"/>
      <c r="D224" s="956"/>
      <c r="E224" s="956"/>
      <c r="F224" s="956"/>
      <c r="G224" s="956"/>
      <c r="H224" s="952"/>
    </row>
    <row r="225" spans="2:8">
      <c r="B225" s="958"/>
      <c r="C225" s="957"/>
      <c r="D225" s="956"/>
      <c r="E225" s="956"/>
      <c r="F225" s="956"/>
      <c r="G225" s="956"/>
      <c r="H225" s="952"/>
    </row>
    <row r="226" spans="2:8">
      <c r="B226" s="958"/>
      <c r="C226" s="957"/>
      <c r="D226" s="956"/>
      <c r="E226" s="956"/>
      <c r="F226" s="956"/>
      <c r="G226" s="956"/>
      <c r="H226" s="952"/>
    </row>
    <row r="227" spans="2:8">
      <c r="B227" s="958"/>
      <c r="C227" s="957"/>
      <c r="D227" s="956"/>
      <c r="E227" s="956"/>
      <c r="F227" s="956"/>
      <c r="G227" s="956"/>
      <c r="H227" s="952"/>
    </row>
    <row r="228" spans="2:8">
      <c r="B228" s="958"/>
      <c r="C228" s="957"/>
      <c r="D228" s="956"/>
      <c r="E228" s="956"/>
      <c r="F228" s="956"/>
      <c r="G228" s="956"/>
      <c r="H228" s="952"/>
    </row>
    <row r="229" spans="2:8">
      <c r="B229" s="958"/>
      <c r="C229" s="957"/>
      <c r="D229" s="956"/>
      <c r="E229" s="956"/>
      <c r="F229" s="956"/>
      <c r="G229" s="956"/>
      <c r="H229" s="952"/>
    </row>
    <row r="230" spans="2:8">
      <c r="B230" s="958"/>
      <c r="C230" s="957"/>
      <c r="D230" s="956"/>
      <c r="E230" s="956"/>
      <c r="F230" s="956"/>
      <c r="G230" s="956"/>
      <c r="H230" s="952"/>
    </row>
    <row r="231" spans="2:8">
      <c r="B231" s="958"/>
      <c r="C231" s="957"/>
      <c r="D231" s="956"/>
      <c r="E231" s="956"/>
      <c r="F231" s="956"/>
      <c r="G231" s="956"/>
      <c r="H231" s="952"/>
    </row>
    <row r="232" spans="2:8">
      <c r="B232" s="958"/>
      <c r="C232" s="957"/>
      <c r="D232" s="956"/>
      <c r="E232" s="956"/>
      <c r="F232" s="956"/>
      <c r="G232" s="956"/>
      <c r="H232" s="952"/>
    </row>
    <row r="233" spans="2:8">
      <c r="B233" s="958"/>
      <c r="C233" s="957"/>
      <c r="D233" s="956"/>
      <c r="E233" s="956"/>
      <c r="F233" s="956"/>
      <c r="G233" s="956"/>
      <c r="H233" s="952"/>
    </row>
    <row r="234" spans="2:8">
      <c r="B234" s="958"/>
      <c r="C234" s="957"/>
      <c r="D234" s="956"/>
      <c r="E234" s="956"/>
      <c r="F234" s="956"/>
      <c r="G234" s="956"/>
      <c r="H234" s="952"/>
    </row>
    <row r="235" spans="2:8">
      <c r="B235" s="958"/>
      <c r="C235" s="957"/>
      <c r="D235" s="956"/>
      <c r="E235" s="956"/>
      <c r="F235" s="956"/>
      <c r="G235" s="956"/>
      <c r="H235" s="952"/>
    </row>
    <row r="236" spans="2:8">
      <c r="B236" s="958"/>
      <c r="C236" s="957"/>
      <c r="D236" s="956"/>
      <c r="E236" s="956"/>
      <c r="F236" s="956"/>
      <c r="G236" s="956"/>
      <c r="H236" s="952"/>
    </row>
    <row r="237" spans="2:8">
      <c r="B237" s="958"/>
      <c r="C237" s="957"/>
      <c r="D237" s="956"/>
      <c r="E237" s="956"/>
      <c r="F237" s="956"/>
      <c r="G237" s="956"/>
      <c r="H237" s="952"/>
    </row>
    <row r="238" spans="2:8">
      <c r="B238" s="958"/>
      <c r="C238" s="957"/>
      <c r="D238" s="956"/>
      <c r="E238" s="956"/>
      <c r="F238" s="956"/>
      <c r="G238" s="956"/>
      <c r="H238" s="952"/>
    </row>
    <row r="239" spans="2:8">
      <c r="B239" s="958"/>
      <c r="C239" s="957"/>
      <c r="D239" s="956"/>
      <c r="E239" s="956"/>
      <c r="F239" s="956"/>
      <c r="G239" s="956"/>
      <c r="H239" s="952"/>
    </row>
    <row r="240" spans="2:8">
      <c r="B240" s="958"/>
      <c r="C240" s="957"/>
      <c r="D240" s="956"/>
      <c r="E240" s="956"/>
      <c r="F240" s="956"/>
      <c r="G240" s="956"/>
      <c r="H240" s="952"/>
    </row>
    <row r="241" spans="2:8">
      <c r="B241" s="958"/>
      <c r="C241" s="957"/>
      <c r="D241" s="956"/>
      <c r="E241" s="956"/>
      <c r="F241" s="956"/>
      <c r="G241" s="956"/>
      <c r="H241" s="952"/>
    </row>
    <row r="242" spans="2:8">
      <c r="B242" s="958"/>
      <c r="C242" s="957"/>
      <c r="D242" s="956"/>
      <c r="E242" s="956"/>
      <c r="F242" s="956"/>
      <c r="G242" s="956"/>
      <c r="H242" s="952"/>
    </row>
    <row r="243" spans="2:8">
      <c r="B243" s="958"/>
      <c r="C243" s="957"/>
      <c r="D243" s="956"/>
      <c r="E243" s="956"/>
      <c r="F243" s="956"/>
      <c r="G243" s="956"/>
      <c r="H243" s="952"/>
    </row>
    <row r="244" spans="2:8">
      <c r="B244" s="958"/>
      <c r="C244" s="957"/>
      <c r="D244" s="956"/>
      <c r="E244" s="956"/>
      <c r="F244" s="956"/>
      <c r="G244" s="956"/>
      <c r="H244" s="952"/>
    </row>
    <row r="245" spans="2:8">
      <c r="B245" s="958"/>
      <c r="C245" s="957"/>
      <c r="D245" s="956"/>
      <c r="E245" s="956"/>
      <c r="F245" s="956"/>
      <c r="G245" s="956"/>
      <c r="H245" s="952"/>
    </row>
    <row r="246" spans="2:8">
      <c r="B246" s="958"/>
      <c r="C246" s="957"/>
      <c r="D246" s="956"/>
      <c r="E246" s="956"/>
      <c r="F246" s="956"/>
      <c r="G246" s="956"/>
      <c r="H246" s="952"/>
    </row>
    <row r="247" spans="2:8">
      <c r="B247" s="958"/>
      <c r="C247" s="957"/>
      <c r="D247" s="956"/>
      <c r="E247" s="956"/>
      <c r="F247" s="956"/>
      <c r="G247" s="956"/>
      <c r="H247" s="952"/>
    </row>
    <row r="248" spans="2:8">
      <c r="B248" s="958"/>
      <c r="C248" s="957"/>
      <c r="D248" s="956"/>
      <c r="E248" s="956"/>
      <c r="F248" s="956"/>
      <c r="G248" s="956"/>
      <c r="H248" s="952"/>
    </row>
    <row r="249" spans="2:8">
      <c r="B249" s="958"/>
      <c r="C249" s="957"/>
      <c r="D249" s="956"/>
      <c r="E249" s="956"/>
      <c r="F249" s="956"/>
      <c r="G249" s="956"/>
      <c r="H249" s="952"/>
    </row>
    <row r="250" spans="2:8">
      <c r="B250" s="958"/>
      <c r="C250" s="957"/>
      <c r="D250" s="956"/>
      <c r="E250" s="956"/>
      <c r="F250" s="956"/>
      <c r="G250" s="956"/>
      <c r="H250" s="952"/>
    </row>
    <row r="251" spans="2:8">
      <c r="B251" s="958"/>
      <c r="C251" s="957"/>
      <c r="D251" s="956"/>
      <c r="E251" s="956"/>
      <c r="F251" s="956"/>
      <c r="G251" s="956"/>
      <c r="H251" s="952"/>
    </row>
    <row r="252" spans="2:8">
      <c r="B252" s="958"/>
      <c r="C252" s="957"/>
      <c r="D252" s="956"/>
      <c r="E252" s="956"/>
      <c r="F252" s="956"/>
      <c r="G252" s="956"/>
      <c r="H252" s="952"/>
    </row>
    <row r="253" spans="2:8">
      <c r="B253" s="958"/>
      <c r="C253" s="957"/>
      <c r="D253" s="956"/>
      <c r="E253" s="956"/>
      <c r="F253" s="956"/>
      <c r="G253" s="956"/>
      <c r="H253" s="952"/>
    </row>
    <row r="254" spans="2:8">
      <c r="B254" s="958"/>
      <c r="C254" s="957"/>
      <c r="D254" s="956"/>
      <c r="E254" s="956"/>
      <c r="F254" s="956"/>
      <c r="G254" s="956"/>
      <c r="H254" s="952"/>
    </row>
    <row r="255" spans="2:8">
      <c r="B255" s="958"/>
      <c r="C255" s="957"/>
      <c r="D255" s="956"/>
      <c r="E255" s="956"/>
      <c r="F255" s="956"/>
      <c r="G255" s="956"/>
      <c r="H255" s="952"/>
    </row>
    <row r="256" spans="2:8">
      <c r="B256" s="958"/>
      <c r="C256" s="957"/>
      <c r="D256" s="956"/>
      <c r="E256" s="956"/>
      <c r="F256" s="956"/>
      <c r="G256" s="956"/>
      <c r="H256" s="952"/>
    </row>
    <row r="257" spans="2:8">
      <c r="B257" s="958"/>
      <c r="C257" s="957"/>
      <c r="D257" s="956"/>
      <c r="E257" s="956"/>
      <c r="F257" s="956"/>
      <c r="G257" s="956"/>
      <c r="H257" s="952"/>
    </row>
    <row r="258" spans="2:8">
      <c r="B258" s="958"/>
      <c r="C258" s="957"/>
      <c r="D258" s="956"/>
      <c r="E258" s="956"/>
      <c r="F258" s="956"/>
      <c r="G258" s="956"/>
      <c r="H258" s="952"/>
    </row>
    <row r="259" spans="2:8">
      <c r="B259" s="958"/>
      <c r="C259" s="957"/>
      <c r="D259" s="956"/>
      <c r="E259" s="956"/>
      <c r="F259" s="956"/>
      <c r="G259" s="956"/>
      <c r="H259" s="952"/>
    </row>
    <row r="260" spans="2:8">
      <c r="B260" s="958"/>
      <c r="C260" s="957"/>
      <c r="D260" s="956"/>
      <c r="E260" s="956"/>
      <c r="F260" s="956"/>
      <c r="G260" s="956"/>
      <c r="H260" s="952"/>
    </row>
    <row r="261" spans="2:8">
      <c r="B261" s="958"/>
      <c r="C261" s="957"/>
      <c r="D261" s="956"/>
      <c r="E261" s="956"/>
      <c r="F261" s="956"/>
      <c r="G261" s="956"/>
      <c r="H261" s="952"/>
    </row>
    <row r="262" spans="2:8">
      <c r="B262" s="958"/>
      <c r="C262" s="957"/>
      <c r="D262" s="956"/>
      <c r="E262" s="956"/>
      <c r="F262" s="956"/>
      <c r="G262" s="956"/>
      <c r="H262" s="952"/>
    </row>
    <row r="263" spans="2:8">
      <c r="B263" s="958"/>
      <c r="C263" s="957"/>
      <c r="D263" s="956"/>
      <c r="E263" s="956"/>
      <c r="F263" s="956"/>
      <c r="G263" s="956"/>
      <c r="H263" s="952"/>
    </row>
    <row r="264" spans="2:8">
      <c r="B264" s="958"/>
      <c r="C264" s="957"/>
      <c r="D264" s="956"/>
      <c r="E264" s="956"/>
      <c r="F264" s="956"/>
      <c r="G264" s="956"/>
      <c r="H264" s="952"/>
    </row>
    <row r="265" spans="2:8">
      <c r="B265" s="958"/>
      <c r="C265" s="957"/>
      <c r="D265" s="956"/>
      <c r="E265" s="956"/>
      <c r="F265" s="956"/>
      <c r="G265" s="956"/>
      <c r="H265" s="952"/>
    </row>
    <row r="266" spans="2:8">
      <c r="B266" s="958"/>
      <c r="C266" s="957"/>
      <c r="D266" s="956"/>
      <c r="E266" s="956"/>
      <c r="F266" s="956"/>
      <c r="G266" s="956"/>
      <c r="H266" s="952"/>
    </row>
    <row r="267" spans="2:8">
      <c r="B267" s="958"/>
      <c r="C267" s="957"/>
      <c r="D267" s="956"/>
      <c r="E267" s="956"/>
      <c r="F267" s="956"/>
      <c r="G267" s="956"/>
      <c r="H267" s="952"/>
    </row>
    <row r="268" spans="2:8">
      <c r="B268" s="958"/>
      <c r="C268" s="957"/>
      <c r="D268" s="956"/>
      <c r="E268" s="956"/>
      <c r="F268" s="956"/>
      <c r="G268" s="956"/>
      <c r="H268" s="952"/>
    </row>
    <row r="269" spans="2:8">
      <c r="B269" s="958"/>
      <c r="C269" s="957"/>
      <c r="D269" s="956"/>
      <c r="E269" s="956"/>
      <c r="F269" s="956"/>
      <c r="G269" s="956"/>
      <c r="H269" s="952"/>
    </row>
    <row r="270" spans="2:8">
      <c r="B270" s="958"/>
      <c r="C270" s="957"/>
      <c r="D270" s="956"/>
      <c r="E270" s="956"/>
      <c r="F270" s="956"/>
      <c r="G270" s="956"/>
      <c r="H270" s="952"/>
    </row>
    <row r="271" spans="2:8">
      <c r="B271" s="958"/>
      <c r="C271" s="957"/>
      <c r="D271" s="956"/>
      <c r="E271" s="956"/>
      <c r="F271" s="956"/>
      <c r="G271" s="956"/>
      <c r="H271" s="952"/>
    </row>
    <row r="272" spans="2:8">
      <c r="B272" s="958"/>
      <c r="C272" s="957"/>
      <c r="D272" s="956"/>
      <c r="E272" s="956"/>
      <c r="F272" s="956"/>
      <c r="G272" s="956"/>
      <c r="H272" s="952"/>
    </row>
    <row r="273" spans="2:8">
      <c r="B273" s="958"/>
      <c r="C273" s="957"/>
      <c r="D273" s="956"/>
      <c r="E273" s="956"/>
      <c r="F273" s="956"/>
      <c r="G273" s="956"/>
      <c r="H273" s="952"/>
    </row>
    <row r="274" spans="2:8">
      <c r="B274" s="958"/>
      <c r="C274" s="957"/>
      <c r="D274" s="956"/>
      <c r="E274" s="956"/>
      <c r="F274" s="956"/>
      <c r="G274" s="956"/>
      <c r="H274" s="952"/>
    </row>
    <row r="275" spans="2:8">
      <c r="B275" s="958"/>
      <c r="C275" s="957"/>
      <c r="D275" s="956"/>
      <c r="E275" s="956"/>
      <c r="F275" s="956"/>
      <c r="G275" s="956"/>
      <c r="H275" s="952"/>
    </row>
    <row r="276" spans="2:8">
      <c r="B276" s="958"/>
      <c r="C276" s="957"/>
      <c r="D276" s="956"/>
      <c r="E276" s="956"/>
      <c r="F276" s="956"/>
      <c r="G276" s="956"/>
      <c r="H276" s="952"/>
    </row>
    <row r="277" spans="2:8">
      <c r="B277" s="958"/>
      <c r="C277" s="957"/>
      <c r="D277" s="956"/>
      <c r="E277" s="956"/>
      <c r="F277" s="956"/>
      <c r="G277" s="956"/>
      <c r="H277" s="952"/>
    </row>
    <row r="278" spans="2:8">
      <c r="B278" s="958"/>
      <c r="C278" s="957"/>
      <c r="D278" s="956"/>
      <c r="E278" s="956"/>
      <c r="F278" s="956"/>
      <c r="G278" s="956"/>
      <c r="H278" s="952"/>
    </row>
    <row r="279" spans="2:8">
      <c r="B279" s="958"/>
      <c r="C279" s="957"/>
      <c r="D279" s="956"/>
      <c r="E279" s="956"/>
      <c r="F279" s="956"/>
      <c r="G279" s="956"/>
      <c r="H279" s="952"/>
    </row>
    <row r="280" spans="2:8">
      <c r="B280" s="958"/>
      <c r="C280" s="957"/>
      <c r="D280" s="956"/>
      <c r="E280" s="956"/>
      <c r="F280" s="956"/>
      <c r="G280" s="956"/>
      <c r="H280" s="952"/>
    </row>
    <row r="281" spans="2:8">
      <c r="B281" s="958"/>
      <c r="C281" s="957"/>
      <c r="D281" s="956"/>
      <c r="E281" s="956"/>
      <c r="F281" s="956"/>
      <c r="G281" s="956"/>
      <c r="H281" s="952"/>
    </row>
    <row r="282" spans="2:8">
      <c r="B282" s="958"/>
      <c r="C282" s="957"/>
      <c r="D282" s="956"/>
      <c r="E282" s="956"/>
      <c r="F282" s="956"/>
      <c r="G282" s="956"/>
      <c r="H282" s="952"/>
    </row>
    <row r="283" spans="2:8">
      <c r="B283" s="958"/>
      <c r="C283" s="957"/>
      <c r="D283" s="956"/>
      <c r="E283" s="956"/>
      <c r="F283" s="956"/>
      <c r="G283" s="956"/>
      <c r="H283" s="952"/>
    </row>
    <row r="284" spans="2:8">
      <c r="B284" s="958"/>
      <c r="C284" s="957"/>
      <c r="D284" s="956"/>
      <c r="E284" s="956"/>
      <c r="F284" s="956"/>
      <c r="G284" s="956"/>
      <c r="H284" s="952"/>
    </row>
    <row r="285" spans="2:8">
      <c r="B285" s="958"/>
      <c r="C285" s="957"/>
      <c r="D285" s="956"/>
      <c r="E285" s="956"/>
      <c r="F285" s="956"/>
      <c r="G285" s="956"/>
      <c r="H285" s="952"/>
    </row>
    <row r="286" spans="2:8">
      <c r="B286" s="958"/>
      <c r="C286" s="957"/>
      <c r="D286" s="956"/>
      <c r="E286" s="956"/>
      <c r="F286" s="956"/>
      <c r="G286" s="956"/>
      <c r="H286" s="952"/>
    </row>
    <row r="287" spans="2:8">
      <c r="B287" s="958"/>
      <c r="C287" s="957"/>
      <c r="D287" s="956"/>
      <c r="E287" s="956"/>
      <c r="F287" s="956"/>
      <c r="G287" s="956"/>
      <c r="H287" s="952"/>
    </row>
    <row r="288" spans="2:8">
      <c r="B288" s="958"/>
      <c r="C288" s="957"/>
      <c r="D288" s="956"/>
      <c r="E288" s="956"/>
      <c r="F288" s="956"/>
      <c r="G288" s="956"/>
      <c r="H288" s="952"/>
    </row>
    <row r="289" spans="2:8">
      <c r="B289" s="958"/>
      <c r="C289" s="957"/>
      <c r="D289" s="956"/>
      <c r="E289" s="956"/>
      <c r="F289" s="956"/>
      <c r="G289" s="956"/>
      <c r="H289" s="952"/>
    </row>
    <row r="290" spans="2:8">
      <c r="B290" s="958"/>
      <c r="C290" s="957"/>
      <c r="D290" s="956"/>
      <c r="E290" s="956"/>
      <c r="F290" s="956"/>
      <c r="G290" s="956"/>
      <c r="H290" s="952"/>
    </row>
    <row r="291" spans="2:8">
      <c r="B291" s="958"/>
      <c r="C291" s="957"/>
      <c r="D291" s="956"/>
      <c r="E291" s="956"/>
      <c r="F291" s="956"/>
      <c r="G291" s="956"/>
      <c r="H291" s="952"/>
    </row>
    <row r="292" spans="2:8">
      <c r="B292" s="958"/>
      <c r="C292" s="957"/>
      <c r="D292" s="956"/>
      <c r="E292" s="956"/>
      <c r="F292" s="956"/>
      <c r="G292" s="956"/>
      <c r="H292" s="952"/>
    </row>
    <row r="293" spans="2:8">
      <c r="B293" s="958"/>
      <c r="C293" s="957"/>
      <c r="D293" s="956"/>
      <c r="E293" s="956"/>
      <c r="F293" s="956"/>
      <c r="G293" s="956"/>
      <c r="H293" s="952"/>
    </row>
    <row r="294" spans="2:8">
      <c r="B294" s="958"/>
      <c r="C294" s="957"/>
      <c r="D294" s="956"/>
      <c r="E294" s="956"/>
      <c r="F294" s="956"/>
      <c r="G294" s="956"/>
      <c r="H294" s="952"/>
    </row>
    <row r="295" spans="2:8">
      <c r="B295" s="958"/>
      <c r="C295" s="957"/>
      <c r="D295" s="956"/>
      <c r="E295" s="956"/>
      <c r="F295" s="956"/>
      <c r="G295" s="956"/>
      <c r="H295" s="952"/>
    </row>
    <row r="296" spans="2:8">
      <c r="B296" s="958"/>
      <c r="C296" s="957"/>
      <c r="D296" s="956"/>
      <c r="E296" s="956"/>
      <c r="F296" s="956"/>
      <c r="G296" s="956"/>
      <c r="H296" s="952"/>
    </row>
    <row r="297" spans="2:8">
      <c r="B297" s="958"/>
      <c r="C297" s="957"/>
      <c r="D297" s="956"/>
      <c r="E297" s="956"/>
      <c r="F297" s="956"/>
      <c r="G297" s="956"/>
      <c r="H297" s="952"/>
    </row>
    <row r="298" spans="2:8">
      <c r="B298" s="958"/>
      <c r="C298" s="957"/>
      <c r="D298" s="956"/>
      <c r="E298" s="956"/>
      <c r="F298" s="956"/>
      <c r="G298" s="956"/>
      <c r="H298" s="952"/>
    </row>
    <row r="299" spans="2:8">
      <c r="B299" s="958"/>
      <c r="C299" s="957"/>
      <c r="D299" s="956"/>
      <c r="E299" s="956"/>
      <c r="F299" s="956"/>
      <c r="G299" s="956"/>
      <c r="H299" s="952"/>
    </row>
    <row r="300" spans="2:8">
      <c r="B300" s="958"/>
      <c r="C300" s="957"/>
      <c r="D300" s="956"/>
      <c r="E300" s="956"/>
      <c r="F300" s="956"/>
      <c r="G300" s="956"/>
      <c r="H300" s="952"/>
    </row>
    <row r="301" spans="2:8">
      <c r="B301" s="958"/>
      <c r="C301" s="957"/>
      <c r="D301" s="956"/>
      <c r="E301" s="956"/>
      <c r="F301" s="956"/>
      <c r="G301" s="956"/>
      <c r="H301" s="952"/>
    </row>
    <row r="302" spans="2:8">
      <c r="B302" s="958"/>
      <c r="C302" s="957"/>
      <c r="D302" s="956"/>
      <c r="E302" s="956"/>
      <c r="F302" s="956"/>
      <c r="G302" s="956"/>
      <c r="H302" s="952"/>
    </row>
    <row r="303" spans="2:8">
      <c r="B303" s="958"/>
      <c r="C303" s="957"/>
      <c r="D303" s="956"/>
      <c r="E303" s="956"/>
      <c r="F303" s="956"/>
      <c r="G303" s="956"/>
      <c r="H303" s="952"/>
    </row>
    <row r="304" spans="2:8">
      <c r="B304" s="958"/>
      <c r="C304" s="957"/>
      <c r="D304" s="956"/>
      <c r="E304" s="956"/>
      <c r="F304" s="956"/>
      <c r="G304" s="956"/>
      <c r="H304" s="952"/>
    </row>
    <row r="305" spans="2:8">
      <c r="B305" s="958"/>
      <c r="C305" s="957"/>
      <c r="D305" s="956"/>
      <c r="E305" s="956"/>
      <c r="F305" s="956"/>
      <c r="G305" s="956"/>
      <c r="H305" s="952"/>
    </row>
    <row r="306" spans="2:8">
      <c r="B306" s="958"/>
      <c r="C306" s="957"/>
      <c r="D306" s="956"/>
      <c r="E306" s="956"/>
      <c r="F306" s="956"/>
      <c r="G306" s="956"/>
      <c r="H306" s="952"/>
    </row>
    <row r="307" spans="2:8">
      <c r="B307" s="958"/>
      <c r="C307" s="957"/>
      <c r="D307" s="956"/>
      <c r="E307" s="956"/>
      <c r="F307" s="956"/>
      <c r="G307" s="956"/>
      <c r="H307" s="952"/>
    </row>
    <row r="308" spans="2:8">
      <c r="B308" s="958"/>
      <c r="C308" s="957"/>
      <c r="D308" s="956"/>
      <c r="E308" s="956"/>
      <c r="F308" s="956"/>
      <c r="G308" s="956"/>
      <c r="H308" s="952"/>
    </row>
    <row r="309" spans="2:8">
      <c r="B309" s="958"/>
      <c r="C309" s="957"/>
      <c r="D309" s="956"/>
      <c r="E309" s="956"/>
      <c r="F309" s="956"/>
      <c r="G309" s="956"/>
      <c r="H309" s="952"/>
    </row>
    <row r="310" spans="2:8">
      <c r="B310" s="958"/>
      <c r="C310" s="957"/>
      <c r="D310" s="956"/>
      <c r="E310" s="956"/>
      <c r="F310" s="956"/>
      <c r="G310" s="956"/>
      <c r="H310" s="952"/>
    </row>
    <row r="311" spans="2:8">
      <c r="B311" s="958"/>
      <c r="C311" s="957"/>
      <c r="D311" s="956"/>
      <c r="E311" s="956"/>
      <c r="F311" s="956"/>
      <c r="G311" s="956"/>
      <c r="H311" s="952"/>
    </row>
    <row r="312" spans="2:8">
      <c r="B312" s="958"/>
      <c r="C312" s="957"/>
      <c r="D312" s="956"/>
      <c r="E312" s="956"/>
      <c r="F312" s="956"/>
      <c r="G312" s="956"/>
      <c r="H312" s="952"/>
    </row>
    <row r="313" spans="2:8">
      <c r="B313" s="958"/>
      <c r="C313" s="957"/>
      <c r="D313" s="956"/>
      <c r="E313" s="956"/>
      <c r="F313" s="956"/>
      <c r="G313" s="956"/>
      <c r="H313" s="952"/>
    </row>
    <row r="314" spans="2:8">
      <c r="B314" s="958"/>
      <c r="C314" s="957"/>
      <c r="D314" s="956"/>
      <c r="E314" s="956"/>
      <c r="F314" s="956"/>
      <c r="G314" s="956"/>
      <c r="H314" s="952"/>
    </row>
    <row r="315" spans="2:8">
      <c r="B315" s="958"/>
      <c r="C315" s="957"/>
      <c r="D315" s="956"/>
      <c r="E315" s="956"/>
      <c r="F315" s="956"/>
      <c r="G315" s="956"/>
      <c r="H315" s="952"/>
    </row>
    <row r="316" spans="2:8">
      <c r="B316" s="958"/>
      <c r="C316" s="957"/>
      <c r="D316" s="956"/>
      <c r="E316" s="956"/>
      <c r="F316" s="956"/>
      <c r="G316" s="956"/>
      <c r="H316" s="952"/>
    </row>
    <row r="317" spans="2:8">
      <c r="B317" s="958"/>
      <c r="C317" s="957"/>
      <c r="D317" s="956"/>
      <c r="E317" s="956"/>
      <c r="F317" s="956"/>
      <c r="G317" s="956"/>
      <c r="H317" s="952"/>
    </row>
    <row r="318" spans="2:8">
      <c r="B318" s="958"/>
      <c r="C318" s="957"/>
      <c r="D318" s="956"/>
      <c r="E318" s="956"/>
      <c r="F318" s="956"/>
      <c r="G318" s="956"/>
      <c r="H318" s="952"/>
    </row>
    <row r="319" spans="2:8">
      <c r="B319" s="958"/>
      <c r="C319" s="957"/>
      <c r="D319" s="956"/>
      <c r="E319" s="956"/>
      <c r="F319" s="956"/>
      <c r="G319" s="956"/>
      <c r="H319" s="952"/>
    </row>
    <row r="320" spans="2:8">
      <c r="B320" s="958"/>
      <c r="C320" s="957"/>
      <c r="D320" s="956"/>
      <c r="E320" s="956"/>
      <c r="F320" s="956"/>
      <c r="G320" s="956"/>
      <c r="H320" s="952"/>
    </row>
    <row r="321" spans="2:8">
      <c r="B321" s="958"/>
      <c r="C321" s="957"/>
      <c r="D321" s="956"/>
      <c r="E321" s="956"/>
      <c r="F321" s="956"/>
      <c r="G321" s="956"/>
      <c r="H321" s="952"/>
    </row>
    <row r="322" spans="2:8">
      <c r="B322" s="958"/>
      <c r="C322" s="957"/>
      <c r="D322" s="956"/>
      <c r="E322" s="956"/>
      <c r="F322" s="956"/>
      <c r="G322" s="956"/>
      <c r="H322" s="952"/>
    </row>
    <row r="323" spans="2:8">
      <c r="B323" s="958"/>
      <c r="C323" s="957"/>
      <c r="D323" s="956"/>
      <c r="E323" s="956"/>
      <c r="F323" s="956"/>
      <c r="G323" s="956"/>
      <c r="H323" s="952"/>
    </row>
    <row r="324" spans="2:8">
      <c r="B324" s="958"/>
      <c r="C324" s="957"/>
      <c r="D324" s="956"/>
      <c r="E324" s="956"/>
      <c r="F324" s="956"/>
      <c r="G324" s="956"/>
      <c r="H324" s="952"/>
    </row>
    <row r="325" spans="2:8">
      <c r="B325" s="958"/>
      <c r="C325" s="957"/>
      <c r="D325" s="956"/>
      <c r="E325" s="956"/>
      <c r="F325" s="956"/>
      <c r="G325" s="956"/>
      <c r="H325" s="952"/>
    </row>
    <row r="326" spans="2:8">
      <c r="B326" s="958"/>
      <c r="C326" s="957"/>
      <c r="D326" s="956"/>
      <c r="E326" s="956"/>
      <c r="F326" s="956"/>
      <c r="G326" s="956"/>
      <c r="H326" s="952"/>
    </row>
    <row r="327" spans="2:8">
      <c r="B327" s="958"/>
      <c r="C327" s="957"/>
      <c r="D327" s="956"/>
      <c r="E327" s="956"/>
      <c r="F327" s="956"/>
      <c r="G327" s="956"/>
      <c r="H327" s="952"/>
    </row>
    <row r="328" spans="2:8">
      <c r="B328" s="958"/>
      <c r="C328" s="957"/>
      <c r="D328" s="956"/>
      <c r="E328" s="956"/>
      <c r="F328" s="956"/>
      <c r="G328" s="956"/>
      <c r="H328" s="952"/>
    </row>
    <row r="329" spans="2:8">
      <c r="B329" s="958"/>
      <c r="C329" s="957"/>
      <c r="D329" s="956"/>
      <c r="E329" s="956"/>
      <c r="F329" s="956"/>
      <c r="G329" s="956"/>
      <c r="H329" s="952"/>
    </row>
    <row r="330" spans="2:8">
      <c r="B330" s="958"/>
      <c r="C330" s="957"/>
      <c r="D330" s="956"/>
      <c r="E330" s="956"/>
      <c r="F330" s="956"/>
      <c r="G330" s="956"/>
      <c r="H330" s="952"/>
    </row>
    <row r="331" spans="2:8">
      <c r="B331" s="958"/>
      <c r="C331" s="957"/>
      <c r="D331" s="956"/>
      <c r="E331" s="956"/>
      <c r="F331" s="956"/>
      <c r="G331" s="956"/>
      <c r="H331" s="952"/>
    </row>
    <row r="332" spans="2:8">
      <c r="B332" s="958"/>
      <c r="C332" s="957"/>
      <c r="D332" s="956"/>
      <c r="E332" s="956"/>
      <c r="F332" s="956"/>
      <c r="G332" s="956"/>
      <c r="H332" s="952"/>
    </row>
    <row r="333" spans="2:8">
      <c r="B333" s="958"/>
      <c r="C333" s="957"/>
      <c r="D333" s="956"/>
      <c r="E333" s="956"/>
      <c r="F333" s="956"/>
      <c r="G333" s="956"/>
      <c r="H333" s="952"/>
    </row>
    <row r="334" spans="2:8">
      <c r="B334" s="958"/>
      <c r="C334" s="957"/>
      <c r="D334" s="956"/>
      <c r="E334" s="956"/>
      <c r="F334" s="956"/>
      <c r="G334" s="956"/>
      <c r="H334" s="952"/>
    </row>
    <row r="335" spans="2:8">
      <c r="B335" s="958"/>
      <c r="C335" s="957"/>
      <c r="D335" s="956"/>
      <c r="E335" s="956"/>
      <c r="F335" s="956"/>
      <c r="G335" s="956"/>
      <c r="H335" s="952"/>
    </row>
    <row r="336" spans="2:8">
      <c r="B336" s="958"/>
      <c r="C336" s="957"/>
      <c r="D336" s="956"/>
      <c r="E336" s="956"/>
      <c r="F336" s="956"/>
      <c r="G336" s="956"/>
      <c r="H336" s="952"/>
    </row>
    <row r="337" spans="2:8">
      <c r="B337" s="958"/>
      <c r="C337" s="957"/>
      <c r="D337" s="956"/>
      <c r="E337" s="956"/>
      <c r="F337" s="956"/>
      <c r="G337" s="956"/>
      <c r="H337" s="952"/>
    </row>
    <row r="338" spans="2:8">
      <c r="B338" s="958"/>
      <c r="C338" s="957"/>
      <c r="D338" s="956"/>
      <c r="E338" s="956"/>
      <c r="F338" s="956"/>
      <c r="G338" s="956"/>
      <c r="H338" s="952"/>
    </row>
    <row r="339" spans="2:8">
      <c r="B339" s="958"/>
      <c r="C339" s="957"/>
      <c r="D339" s="956"/>
      <c r="E339" s="956"/>
      <c r="F339" s="956"/>
      <c r="G339" s="956"/>
      <c r="H339" s="952"/>
    </row>
    <row r="340" spans="2:8">
      <c r="B340" s="958"/>
      <c r="C340" s="957"/>
      <c r="D340" s="956"/>
      <c r="E340" s="956"/>
      <c r="F340" s="956"/>
      <c r="G340" s="956"/>
      <c r="H340" s="952"/>
    </row>
    <row r="341" spans="2:8">
      <c r="B341" s="958"/>
      <c r="C341" s="957"/>
      <c r="D341" s="956"/>
      <c r="E341" s="956"/>
      <c r="F341" s="956"/>
      <c r="G341" s="956"/>
      <c r="H341" s="952"/>
    </row>
    <row r="342" spans="2:8">
      <c r="B342" s="958"/>
      <c r="C342" s="957"/>
      <c r="D342" s="956"/>
      <c r="E342" s="956"/>
      <c r="F342" s="956"/>
      <c r="G342" s="956"/>
      <c r="H342" s="952"/>
    </row>
    <row r="343" spans="2:8">
      <c r="B343" s="958"/>
      <c r="C343" s="957"/>
      <c r="D343" s="956"/>
      <c r="E343" s="956"/>
      <c r="F343" s="956"/>
      <c r="G343" s="956"/>
      <c r="H343" s="952"/>
    </row>
    <row r="344" spans="2:8">
      <c r="B344" s="958"/>
      <c r="C344" s="957"/>
      <c r="D344" s="956"/>
      <c r="E344" s="956"/>
      <c r="F344" s="956"/>
      <c r="G344" s="956"/>
      <c r="H344" s="952"/>
    </row>
    <row r="345" spans="2:8">
      <c r="B345" s="958"/>
      <c r="C345" s="957"/>
      <c r="D345" s="956"/>
      <c r="E345" s="956"/>
      <c r="F345" s="956"/>
      <c r="G345" s="956"/>
      <c r="H345" s="952"/>
    </row>
    <row r="346" spans="2:8">
      <c r="B346" s="958"/>
      <c r="C346" s="957"/>
      <c r="D346" s="956"/>
      <c r="E346" s="956"/>
      <c r="F346" s="956"/>
      <c r="G346" s="956"/>
      <c r="H346" s="952"/>
    </row>
    <row r="347" spans="2:8">
      <c r="B347" s="958"/>
      <c r="C347" s="957"/>
      <c r="D347" s="956"/>
      <c r="E347" s="956"/>
      <c r="F347" s="956"/>
      <c r="G347" s="956"/>
      <c r="H347" s="952"/>
    </row>
    <row r="348" spans="2:8">
      <c r="B348" s="958"/>
      <c r="C348" s="957"/>
      <c r="D348" s="956"/>
      <c r="E348" s="956"/>
      <c r="F348" s="956"/>
      <c r="G348" s="956"/>
      <c r="H348" s="952"/>
    </row>
    <row r="349" spans="2:8">
      <c r="B349" s="958"/>
      <c r="C349" s="957"/>
      <c r="D349" s="956"/>
      <c r="E349" s="956"/>
      <c r="F349" s="956"/>
      <c r="G349" s="956"/>
      <c r="H349" s="952"/>
    </row>
    <row r="350" spans="2:8">
      <c r="B350" s="958"/>
      <c r="C350" s="957"/>
      <c r="D350" s="956"/>
      <c r="E350" s="956"/>
      <c r="F350" s="956"/>
      <c r="G350" s="956"/>
      <c r="H350" s="952"/>
    </row>
    <row r="351" spans="2:8">
      <c r="B351" s="958"/>
      <c r="C351" s="957"/>
      <c r="D351" s="956"/>
      <c r="E351" s="956"/>
      <c r="F351" s="956"/>
      <c r="G351" s="956"/>
      <c r="H351" s="952"/>
    </row>
    <row r="352" spans="2:8">
      <c r="B352" s="958"/>
      <c r="C352" s="957"/>
      <c r="D352" s="956"/>
      <c r="E352" s="956"/>
      <c r="F352" s="956"/>
      <c r="G352" s="956"/>
      <c r="H352" s="952"/>
    </row>
    <row r="353" spans="2:8">
      <c r="B353" s="958"/>
      <c r="C353" s="957"/>
      <c r="D353" s="956"/>
      <c r="E353" s="956"/>
      <c r="F353" s="956"/>
      <c r="G353" s="956"/>
      <c r="H353" s="952"/>
    </row>
    <row r="354" spans="2:8">
      <c r="B354" s="958"/>
      <c r="C354" s="957"/>
      <c r="D354" s="956"/>
      <c r="E354" s="956"/>
      <c r="F354" s="956"/>
      <c r="G354" s="956"/>
      <c r="H354" s="952"/>
    </row>
    <row r="355" spans="2:8">
      <c r="B355" s="958"/>
      <c r="C355" s="957"/>
      <c r="D355" s="956"/>
      <c r="E355" s="956"/>
      <c r="F355" s="956"/>
      <c r="G355" s="956"/>
      <c r="H355" s="952"/>
    </row>
    <row r="356" spans="2:8">
      <c r="B356" s="958"/>
      <c r="C356" s="957"/>
      <c r="D356" s="956"/>
      <c r="E356" s="956"/>
      <c r="F356" s="956"/>
      <c r="G356" s="956"/>
      <c r="H356" s="952"/>
    </row>
    <row r="357" spans="2:8">
      <c r="B357" s="958"/>
      <c r="C357" s="957"/>
      <c r="D357" s="956"/>
      <c r="E357" s="956"/>
      <c r="F357" s="956"/>
      <c r="G357" s="956"/>
      <c r="H357" s="952"/>
    </row>
    <row r="358" spans="2:8">
      <c r="B358" s="958"/>
      <c r="C358" s="957"/>
      <c r="D358" s="956"/>
      <c r="E358" s="956"/>
      <c r="F358" s="956"/>
      <c r="G358" s="956"/>
      <c r="H358" s="952"/>
    </row>
  </sheetData>
  <sheetProtection pivotTables="0"/>
  <protectedRanges>
    <protectedRange sqref="G56 G5:G54" name="Range1"/>
  </protectedRanges>
  <pageMargins left="0.7" right="0.7" top="0.75" bottom="0.75" header="0.3" footer="0.3"/>
  <pageSetup paperSize="8" scale="70" orientation="landscape" r:id="rId1"/>
  <rowBreaks count="1" manualBreakCount="1">
    <brk id="57" max="16383" man="1"/>
  </rowBreaks>
  <colBreaks count="1" manualBreakCount="1">
    <brk id="8" max="1048575" man="1"/>
  </colBreaks>
  <customProperties>
    <customPr name="_pios_id" r:id="rId2"/>
  </customProperties>
  <drawing r:id="rId3"/>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39"/>
  <sheetViews>
    <sheetView workbookViewId="0"/>
  </sheetViews>
  <sheetFormatPr defaultColWidth="9.109375" defaultRowHeight="13.2"/>
  <cols>
    <col min="1" max="2" width="9.109375" style="588"/>
    <col min="3" max="3" width="5.109375" style="588" customWidth="1"/>
    <col min="4" max="4" width="4" style="588" customWidth="1"/>
    <col min="5" max="5" width="4.5546875" style="588" customWidth="1"/>
    <col min="6" max="16384" width="9.109375" style="588"/>
  </cols>
  <sheetData>
    <row r="1" spans="1:21" ht="13.8" thickBot="1"/>
    <row r="2" spans="1:21" ht="29.25" customHeight="1">
      <c r="A2" s="1282"/>
      <c r="B2" s="1283"/>
      <c r="C2" s="1283"/>
      <c r="D2" s="1283"/>
      <c r="E2" s="1283"/>
      <c r="F2" s="1283"/>
      <c r="G2" s="1283"/>
      <c r="H2" s="1283"/>
      <c r="I2" s="1283"/>
      <c r="J2" s="1283" t="s">
        <v>364</v>
      </c>
      <c r="K2" s="1283"/>
      <c r="L2" s="1283"/>
      <c r="M2" s="1283"/>
      <c r="N2" s="1283"/>
      <c r="O2" s="1283"/>
      <c r="P2" s="1283"/>
      <c r="Q2" s="1283"/>
      <c r="R2" s="1283"/>
      <c r="S2" s="1283"/>
      <c r="T2" s="1283"/>
      <c r="U2" s="1284"/>
    </row>
    <row r="3" spans="1:21">
      <c r="A3" s="1285"/>
      <c r="B3" s="1246"/>
      <c r="C3" s="1246"/>
      <c r="D3" s="1246"/>
      <c r="E3" s="1246"/>
      <c r="F3" s="1246"/>
      <c r="G3" s="1246"/>
      <c r="H3" s="1246"/>
      <c r="I3" s="1246"/>
      <c r="J3" s="1246"/>
      <c r="K3" s="1246"/>
      <c r="L3" s="1246"/>
      <c r="M3" s="1246"/>
      <c r="N3" s="1246"/>
      <c r="O3" s="1246"/>
      <c r="P3" s="1246"/>
      <c r="Q3" s="1246"/>
      <c r="R3" s="1246"/>
      <c r="S3" s="1246"/>
      <c r="T3" s="1246"/>
      <c r="U3" s="1286"/>
    </row>
    <row r="4" spans="1:21">
      <c r="A4" s="1285"/>
      <c r="B4" s="1246"/>
      <c r="C4" s="1246"/>
      <c r="D4" s="1246"/>
      <c r="E4" s="1246"/>
      <c r="F4" s="1246"/>
      <c r="G4" s="1246"/>
      <c r="H4" s="1246"/>
      <c r="I4" s="1246"/>
      <c r="J4" s="1246"/>
      <c r="K4" s="1246"/>
      <c r="L4" s="1246"/>
      <c r="M4" s="1246"/>
      <c r="N4" s="1246"/>
      <c r="O4" s="1246"/>
      <c r="P4" s="1246"/>
      <c r="Q4" s="1246"/>
      <c r="R4" s="1246"/>
      <c r="S4" s="1246"/>
      <c r="T4" s="1246"/>
      <c r="U4" s="1286"/>
    </row>
    <row r="5" spans="1:21">
      <c r="A5" s="1285"/>
      <c r="B5" s="1246"/>
      <c r="C5" s="1246"/>
      <c r="D5" s="1246"/>
      <c r="E5" s="1287" t="s">
        <v>346</v>
      </c>
      <c r="F5" s="1288" t="s">
        <v>356</v>
      </c>
      <c r="G5" s="1246"/>
      <c r="H5" s="1246"/>
      <c r="I5" s="1246"/>
      <c r="J5" s="1246"/>
      <c r="K5" s="1246"/>
      <c r="L5" s="1246"/>
      <c r="M5" s="1246"/>
      <c r="N5" s="1246"/>
      <c r="O5" s="1246"/>
      <c r="P5" s="1246"/>
      <c r="Q5" s="1246"/>
      <c r="R5" s="1246"/>
      <c r="S5" s="1246"/>
      <c r="T5" s="1246"/>
      <c r="U5" s="1286"/>
    </row>
    <row r="6" spans="1:21">
      <c r="A6" s="1285"/>
      <c r="B6" s="1246"/>
      <c r="C6" s="1246"/>
      <c r="D6" s="1246"/>
      <c r="E6" s="1246"/>
      <c r="F6" s="1246"/>
      <c r="G6" s="1246"/>
      <c r="H6" s="1246"/>
      <c r="I6" s="1246"/>
      <c r="J6" s="1246"/>
      <c r="K6" s="1246"/>
      <c r="L6" s="1246"/>
      <c r="M6" s="1246"/>
      <c r="N6" s="1246"/>
      <c r="O6" s="1246"/>
      <c r="P6" s="1246"/>
      <c r="Q6" s="1246"/>
      <c r="R6" s="1246"/>
      <c r="S6" s="1246"/>
      <c r="T6" s="1246"/>
      <c r="U6" s="1286"/>
    </row>
    <row r="7" spans="1:21">
      <c r="A7" s="1285"/>
      <c r="B7" s="1246"/>
      <c r="C7" s="1246"/>
      <c r="D7" s="1246"/>
      <c r="E7" s="1246"/>
      <c r="F7" s="1246"/>
      <c r="G7" s="1246"/>
      <c r="H7" s="1246"/>
      <c r="I7" s="1246"/>
      <c r="J7" s="1246"/>
      <c r="K7" s="1246"/>
      <c r="L7" s="1246"/>
      <c r="M7" s="1246"/>
      <c r="N7" s="1246"/>
      <c r="O7" s="1246"/>
      <c r="P7" s="1246"/>
      <c r="Q7" s="1246"/>
      <c r="R7" s="1246"/>
      <c r="S7" s="1246"/>
      <c r="T7" s="1246"/>
      <c r="U7" s="1286"/>
    </row>
    <row r="8" spans="1:21">
      <c r="A8" s="1285"/>
      <c r="B8" s="1246"/>
      <c r="C8" s="1246"/>
      <c r="D8" s="1246"/>
      <c r="E8" s="1246"/>
      <c r="F8" s="1246"/>
      <c r="G8" s="1246"/>
      <c r="H8" s="1246"/>
      <c r="I8" s="1246"/>
      <c r="J8" s="1246"/>
      <c r="K8" s="1246"/>
      <c r="L8" s="1246"/>
      <c r="M8" s="1246"/>
      <c r="N8" s="1246"/>
      <c r="O8" s="1246"/>
      <c r="P8" s="1246"/>
      <c r="Q8" s="1246"/>
      <c r="R8" s="1246"/>
      <c r="S8" s="1246"/>
      <c r="T8" s="1246"/>
      <c r="U8" s="1286"/>
    </row>
    <row r="9" spans="1:21">
      <c r="A9" s="1285"/>
      <c r="B9" s="1246"/>
      <c r="C9" s="1246"/>
      <c r="D9" s="1246"/>
      <c r="E9" s="1246"/>
      <c r="F9" s="1246"/>
      <c r="G9" s="1246"/>
      <c r="H9" s="1246"/>
      <c r="I9" s="1246"/>
      <c r="J9" s="1246"/>
      <c r="K9" s="1246"/>
      <c r="L9" s="1246"/>
      <c r="M9" s="1246"/>
      <c r="N9" s="1246"/>
      <c r="O9" s="1246"/>
      <c r="P9" s="1246"/>
      <c r="Q9" s="1246"/>
      <c r="R9" s="1246"/>
      <c r="S9" s="1246"/>
      <c r="T9" s="1246"/>
      <c r="U9" s="1286"/>
    </row>
    <row r="10" spans="1:21">
      <c r="A10" s="1285"/>
      <c r="B10" s="1246"/>
      <c r="C10" s="1246"/>
      <c r="D10" s="1246"/>
      <c r="E10" s="1246"/>
      <c r="F10" s="1246"/>
      <c r="G10" s="1246"/>
      <c r="H10" s="1246"/>
      <c r="I10" s="1246"/>
      <c r="J10" s="1246"/>
      <c r="K10" s="1246"/>
      <c r="L10" s="1246"/>
      <c r="M10" s="1287" t="s">
        <v>346</v>
      </c>
      <c r="N10" s="1246" t="s">
        <v>351</v>
      </c>
      <c r="O10" s="1246"/>
      <c r="P10" s="1246"/>
      <c r="Q10" s="1246"/>
      <c r="R10" s="1246"/>
      <c r="S10" s="1246"/>
      <c r="T10" s="1246"/>
      <c r="U10" s="1286"/>
    </row>
    <row r="11" spans="1:21">
      <c r="A11" s="1285"/>
      <c r="B11" s="1246"/>
      <c r="C11" s="1246"/>
      <c r="D11" s="1246"/>
      <c r="E11" s="1246"/>
      <c r="F11" s="1246"/>
      <c r="G11" s="1246"/>
      <c r="H11" s="1246"/>
      <c r="I11" s="1246"/>
      <c r="J11" s="1246"/>
      <c r="K11" s="1246"/>
      <c r="L11" s="1246"/>
      <c r="M11" s="1246"/>
      <c r="N11" s="1246"/>
      <c r="O11" s="1246"/>
      <c r="P11" s="1246"/>
      <c r="Q11" s="1246"/>
      <c r="R11" s="1246"/>
      <c r="S11" s="1260" t="s">
        <v>357</v>
      </c>
      <c r="T11" s="1246"/>
      <c r="U11" s="1286"/>
    </row>
    <row r="12" spans="1:21">
      <c r="A12" s="1285"/>
      <c r="B12" s="1246"/>
      <c r="C12" s="1246"/>
      <c r="D12" s="1246"/>
      <c r="E12" s="1287" t="s">
        <v>346</v>
      </c>
      <c r="F12" s="1246" t="s">
        <v>347</v>
      </c>
      <c r="G12" s="1246"/>
      <c r="H12" s="1246"/>
      <c r="I12" s="1246"/>
      <c r="J12" s="1246"/>
      <c r="K12" s="1246"/>
      <c r="L12" s="1246"/>
      <c r="M12" s="1246"/>
      <c r="N12" s="1246"/>
      <c r="O12" s="1246"/>
      <c r="P12" s="1246"/>
      <c r="Q12" s="1246"/>
      <c r="R12" s="1246"/>
      <c r="S12" s="1246"/>
      <c r="T12" s="1246"/>
      <c r="U12" s="1286"/>
    </row>
    <row r="13" spans="1:21">
      <c r="A13" s="1285"/>
      <c r="B13" s="1246"/>
      <c r="C13" s="1246"/>
      <c r="D13" s="1246"/>
      <c r="E13" s="1246"/>
      <c r="F13" s="1246"/>
      <c r="G13" s="1246"/>
      <c r="H13" s="1246"/>
      <c r="I13" s="1246"/>
      <c r="J13" s="1246"/>
      <c r="K13" s="1246"/>
      <c r="L13" s="1246"/>
      <c r="M13" s="1246"/>
      <c r="N13" s="1246"/>
      <c r="O13" s="1246"/>
      <c r="P13" s="1246"/>
      <c r="Q13" s="1246"/>
      <c r="R13" s="1246"/>
      <c r="S13" s="1246"/>
      <c r="T13" s="1246"/>
      <c r="U13" s="1286"/>
    </row>
    <row r="14" spans="1:21">
      <c r="A14" s="1285"/>
      <c r="B14" s="1246"/>
      <c r="C14" s="1246"/>
      <c r="D14" s="1246"/>
      <c r="E14" s="1246"/>
      <c r="F14" s="1246"/>
      <c r="G14" s="1246"/>
      <c r="H14" s="1246"/>
      <c r="I14" s="1246"/>
      <c r="J14" s="1246"/>
      <c r="K14" s="1246"/>
      <c r="L14" s="1246"/>
      <c r="M14" s="1246"/>
      <c r="N14" s="1246"/>
      <c r="O14" s="1246"/>
      <c r="P14" s="1246"/>
      <c r="Q14" s="1246"/>
      <c r="R14" s="1246"/>
      <c r="S14" s="1246"/>
      <c r="T14" s="1246"/>
      <c r="U14" s="1286"/>
    </row>
    <row r="15" spans="1:21">
      <c r="A15" s="1285"/>
      <c r="B15" s="1246"/>
      <c r="C15" s="1246"/>
      <c r="D15" s="1246"/>
      <c r="E15" s="1246"/>
      <c r="F15" s="1246"/>
      <c r="G15" s="1246"/>
      <c r="H15" s="1246"/>
      <c r="I15" s="1246"/>
      <c r="J15" s="1246"/>
      <c r="K15" s="1246"/>
      <c r="L15" s="1246"/>
      <c r="M15" s="1287" t="s">
        <v>346</v>
      </c>
      <c r="N15" s="1246" t="s">
        <v>352</v>
      </c>
      <c r="O15" s="1246"/>
      <c r="P15" s="1246"/>
      <c r="Q15" s="1246"/>
      <c r="R15" s="1246"/>
      <c r="S15" s="1260" t="s">
        <v>358</v>
      </c>
      <c r="T15" s="1246"/>
      <c r="U15" s="1286"/>
    </row>
    <row r="16" spans="1:21">
      <c r="A16" s="1285"/>
      <c r="B16" s="1246"/>
      <c r="C16" s="1246"/>
      <c r="D16" s="1246"/>
      <c r="E16" s="1246"/>
      <c r="F16" s="1246"/>
      <c r="G16" s="1246"/>
      <c r="H16" s="1246"/>
      <c r="I16" s="1246"/>
      <c r="J16" s="1246"/>
      <c r="K16" s="1246"/>
      <c r="L16" s="1246"/>
      <c r="M16" s="1246"/>
      <c r="N16" s="1246"/>
      <c r="O16" s="1246"/>
      <c r="P16" s="1246"/>
      <c r="Q16" s="1246"/>
      <c r="R16" s="1246"/>
      <c r="S16" s="1246"/>
      <c r="T16" s="1246"/>
      <c r="U16" s="1286"/>
    </row>
    <row r="17" spans="1:21">
      <c r="A17" s="1285"/>
      <c r="B17" s="1246"/>
      <c r="C17" s="1246"/>
      <c r="D17" s="1246"/>
      <c r="E17" s="1246"/>
      <c r="F17" s="1246"/>
      <c r="G17" s="1246"/>
      <c r="H17" s="1246"/>
      <c r="I17" s="1246"/>
      <c r="J17" s="1246"/>
      <c r="K17" s="1246"/>
      <c r="L17" s="1246"/>
      <c r="M17" s="1246"/>
      <c r="N17" s="1246"/>
      <c r="O17" s="1246"/>
      <c r="P17" s="1246"/>
      <c r="Q17" s="1246"/>
      <c r="R17" s="1246"/>
      <c r="S17" s="1246"/>
      <c r="T17" s="1246"/>
      <c r="U17" s="1286"/>
    </row>
    <row r="18" spans="1:21">
      <c r="A18" s="1285"/>
      <c r="B18" s="1246"/>
      <c r="C18" s="1246"/>
      <c r="D18" s="1246"/>
      <c r="E18" s="1287" t="s">
        <v>346</v>
      </c>
      <c r="F18" s="1246" t="s">
        <v>348</v>
      </c>
      <c r="G18" s="1246"/>
      <c r="H18" s="1246"/>
      <c r="I18" s="1246"/>
      <c r="J18" s="1246"/>
      <c r="K18" s="1246"/>
      <c r="L18" s="1246"/>
      <c r="M18" s="1246"/>
      <c r="N18" s="1246"/>
      <c r="O18" s="1246"/>
      <c r="P18" s="1246"/>
      <c r="Q18" s="1246"/>
      <c r="R18" s="1246"/>
      <c r="S18" s="1246"/>
      <c r="T18" s="1246"/>
      <c r="U18" s="1286"/>
    </row>
    <row r="19" spans="1:21">
      <c r="A19" s="1285"/>
      <c r="B19" s="1246"/>
      <c r="C19" s="1246"/>
      <c r="D19" s="1246"/>
      <c r="E19" s="1246"/>
      <c r="F19" s="1246"/>
      <c r="G19" s="1246"/>
      <c r="H19" s="1246"/>
      <c r="I19" s="1246"/>
      <c r="J19" s="1246"/>
      <c r="K19" s="1246"/>
      <c r="L19" s="1246"/>
      <c r="M19" s="1246"/>
      <c r="N19" s="1246"/>
      <c r="O19" s="1246"/>
      <c r="P19" s="1246"/>
      <c r="Q19" s="1246"/>
      <c r="R19" s="1246"/>
      <c r="S19" s="1260" t="s">
        <v>359</v>
      </c>
      <c r="T19" s="1246"/>
      <c r="U19" s="1286"/>
    </row>
    <row r="20" spans="1:21">
      <c r="A20" s="1285"/>
      <c r="B20" s="1246"/>
      <c r="C20" s="1246"/>
      <c r="D20" s="1246"/>
      <c r="E20" s="1246"/>
      <c r="F20" s="1246"/>
      <c r="G20" s="1246"/>
      <c r="H20" s="1246"/>
      <c r="I20" s="1246"/>
      <c r="J20" s="1246"/>
      <c r="K20" s="1246"/>
      <c r="L20" s="1246"/>
      <c r="M20" s="1246"/>
      <c r="N20" s="1246"/>
      <c r="O20" s="1246"/>
      <c r="P20" s="1246"/>
      <c r="Q20" s="1246"/>
      <c r="R20" s="1246"/>
      <c r="S20" s="1246"/>
      <c r="T20" s="1246"/>
      <c r="U20" s="1286"/>
    </row>
    <row r="21" spans="1:21">
      <c r="A21" s="1285"/>
      <c r="B21" s="1246"/>
      <c r="C21" s="1246"/>
      <c r="D21" s="1246"/>
      <c r="E21" s="1246"/>
      <c r="F21" s="1246"/>
      <c r="G21" s="1246"/>
      <c r="H21" s="1246"/>
      <c r="I21" s="1246"/>
      <c r="J21" s="1246"/>
      <c r="K21" s="1246"/>
      <c r="L21" s="1246"/>
      <c r="M21" s="1246"/>
      <c r="N21" s="1246"/>
      <c r="O21" s="1246"/>
      <c r="P21" s="1246"/>
      <c r="Q21" s="1246"/>
      <c r="R21" s="1246"/>
      <c r="S21" s="1246"/>
      <c r="T21" s="1246"/>
      <c r="U21" s="1286"/>
    </row>
    <row r="22" spans="1:21">
      <c r="A22" s="1285"/>
      <c r="B22" s="1246"/>
      <c r="C22" s="1246"/>
      <c r="D22" s="1246"/>
      <c r="E22" s="1246"/>
      <c r="F22" s="1246"/>
      <c r="G22" s="1246"/>
      <c r="H22" s="1246"/>
      <c r="I22" s="1246"/>
      <c r="J22" s="1246"/>
      <c r="K22" s="1246"/>
      <c r="L22" s="1246"/>
      <c r="M22" s="1287" t="s">
        <v>346</v>
      </c>
      <c r="N22" s="1246" t="s">
        <v>354</v>
      </c>
      <c r="O22" s="1246"/>
      <c r="P22" s="1246"/>
      <c r="Q22" s="1246"/>
      <c r="R22" s="1246"/>
      <c r="S22" s="1246"/>
      <c r="T22" s="1246"/>
      <c r="U22" s="1286"/>
    </row>
    <row r="23" spans="1:21">
      <c r="A23" s="1285"/>
      <c r="B23" s="1246"/>
      <c r="C23" s="1246"/>
      <c r="D23" s="1246"/>
      <c r="E23" s="1246"/>
      <c r="F23" s="1246"/>
      <c r="G23" s="1246"/>
      <c r="H23" s="1246"/>
      <c r="I23" s="1246"/>
      <c r="J23" s="1246"/>
      <c r="K23" s="1246"/>
      <c r="L23" s="1246"/>
      <c r="M23" s="1246"/>
      <c r="N23" s="1246"/>
      <c r="O23" s="1246"/>
      <c r="P23" s="1246"/>
      <c r="Q23" s="1246"/>
      <c r="R23" s="1246"/>
      <c r="S23" s="1260" t="s">
        <v>360</v>
      </c>
      <c r="T23" s="1246"/>
      <c r="U23" s="1286"/>
    </row>
    <row r="24" spans="1:21">
      <c r="A24" s="1285"/>
      <c r="B24" s="1246"/>
      <c r="C24" s="1246"/>
      <c r="D24" s="1246"/>
      <c r="E24" s="1246"/>
      <c r="F24" s="1246"/>
      <c r="G24" s="1246"/>
      <c r="H24" s="1246"/>
      <c r="I24" s="1246"/>
      <c r="J24" s="1246"/>
      <c r="K24" s="1246"/>
      <c r="L24" s="1246"/>
      <c r="M24" s="1246"/>
      <c r="N24" s="1246"/>
      <c r="O24" s="1246"/>
      <c r="P24" s="1246"/>
      <c r="Q24" s="1246"/>
      <c r="R24" s="1246"/>
      <c r="S24" s="1246"/>
      <c r="T24" s="1246"/>
      <c r="U24" s="1286"/>
    </row>
    <row r="25" spans="1:21">
      <c r="A25" s="1285"/>
      <c r="B25" s="1246"/>
      <c r="C25" s="1246"/>
      <c r="D25" s="1246"/>
      <c r="E25" s="1246"/>
      <c r="F25" s="1246"/>
      <c r="G25" s="1246"/>
      <c r="H25" s="1246"/>
      <c r="I25" s="1246"/>
      <c r="J25" s="1246"/>
      <c r="K25" s="1246"/>
      <c r="L25" s="1246"/>
      <c r="M25" s="1246"/>
      <c r="N25" s="1246"/>
      <c r="O25" s="1246"/>
      <c r="P25" s="1246"/>
      <c r="Q25" s="1246"/>
      <c r="R25" s="1246"/>
      <c r="S25" s="1246"/>
      <c r="T25" s="1246"/>
      <c r="U25" s="1286"/>
    </row>
    <row r="26" spans="1:21">
      <c r="A26" s="1285"/>
      <c r="B26" s="1246"/>
      <c r="C26" s="1246"/>
      <c r="D26" s="1246"/>
      <c r="E26" s="1287" t="s">
        <v>346</v>
      </c>
      <c r="F26" s="1246" t="s">
        <v>349</v>
      </c>
      <c r="G26" s="1246"/>
      <c r="H26" s="1246"/>
      <c r="I26" s="1246"/>
      <c r="J26" s="1246"/>
      <c r="K26" s="1246"/>
      <c r="L26" s="1246"/>
      <c r="M26" s="1246"/>
      <c r="N26" s="1246"/>
      <c r="O26" s="1246"/>
      <c r="P26" s="1246"/>
      <c r="Q26" s="1246"/>
      <c r="R26" s="1246"/>
      <c r="S26" s="1246"/>
      <c r="T26" s="1246"/>
      <c r="U26" s="1286"/>
    </row>
    <row r="27" spans="1:21">
      <c r="A27" s="1285"/>
      <c r="B27" s="1246"/>
      <c r="C27" s="1246"/>
      <c r="D27" s="1246"/>
      <c r="E27" s="1246"/>
      <c r="F27" s="1246"/>
      <c r="G27" s="1246"/>
      <c r="H27" s="1246"/>
      <c r="I27" s="1246"/>
      <c r="J27" s="1246"/>
      <c r="K27" s="1246"/>
      <c r="L27" s="1246"/>
      <c r="M27" s="1246"/>
      <c r="N27" s="1246"/>
      <c r="O27" s="1246"/>
      <c r="P27" s="1246"/>
      <c r="Q27" s="1246"/>
      <c r="R27" s="1246"/>
      <c r="S27" s="1260" t="s">
        <v>361</v>
      </c>
      <c r="T27" s="1246"/>
      <c r="U27" s="1286"/>
    </row>
    <row r="28" spans="1:21">
      <c r="A28" s="1285"/>
      <c r="B28" s="1246"/>
      <c r="C28" s="1246"/>
      <c r="D28" s="1246"/>
      <c r="E28" s="1246"/>
      <c r="F28" s="1246"/>
      <c r="G28" s="1246"/>
      <c r="H28" s="1246"/>
      <c r="I28" s="1246"/>
      <c r="J28" s="1246"/>
      <c r="K28" s="1246"/>
      <c r="L28" s="1246"/>
      <c r="M28" s="1287" t="s">
        <v>346</v>
      </c>
      <c r="N28" s="1246" t="s">
        <v>353</v>
      </c>
      <c r="O28" s="1246"/>
      <c r="P28" s="1246"/>
      <c r="Q28" s="1246"/>
      <c r="R28" s="1246"/>
      <c r="S28" s="1246"/>
      <c r="T28" s="1246"/>
      <c r="U28" s="1286"/>
    </row>
    <row r="29" spans="1:21">
      <c r="A29" s="1285"/>
      <c r="B29" s="1246"/>
      <c r="C29" s="1246"/>
      <c r="D29" s="1246"/>
      <c r="E29" s="1246"/>
      <c r="F29" s="1246"/>
      <c r="G29" s="1246"/>
      <c r="H29" s="1246"/>
      <c r="I29" s="1246"/>
      <c r="J29" s="1246"/>
      <c r="K29" s="1246"/>
      <c r="L29" s="1246"/>
      <c r="M29" s="1246"/>
      <c r="N29" s="1246"/>
      <c r="O29" s="1246"/>
      <c r="P29" s="1246"/>
      <c r="Q29" s="1246"/>
      <c r="R29" s="1246"/>
      <c r="S29" s="1246"/>
      <c r="T29" s="1246"/>
      <c r="U29" s="1286"/>
    </row>
    <row r="30" spans="1:21">
      <c r="A30" s="1285"/>
      <c r="B30" s="1246"/>
      <c r="C30" s="1246"/>
      <c r="D30" s="1246"/>
      <c r="E30" s="1246"/>
      <c r="F30" s="1246"/>
      <c r="G30" s="1246"/>
      <c r="H30" s="1246"/>
      <c r="I30" s="1246"/>
      <c r="J30" s="1246"/>
      <c r="K30" s="1246"/>
      <c r="L30" s="1246"/>
      <c r="M30" s="1246"/>
      <c r="N30" s="1246"/>
      <c r="O30" s="1246"/>
      <c r="P30" s="1246"/>
      <c r="Q30" s="1246"/>
      <c r="R30" s="1246"/>
      <c r="S30" s="1246"/>
      <c r="T30" s="1246"/>
      <c r="U30" s="1286"/>
    </row>
    <row r="31" spans="1:21">
      <c r="A31" s="1285"/>
      <c r="B31" s="1246"/>
      <c r="C31" s="1246"/>
      <c r="D31" s="1246"/>
      <c r="E31" s="1246"/>
      <c r="F31" s="1246"/>
      <c r="G31" s="1246"/>
      <c r="H31" s="1246"/>
      <c r="I31" s="1246"/>
      <c r="J31" s="1246"/>
      <c r="K31" s="1246"/>
      <c r="L31" s="1246"/>
      <c r="M31" s="1246"/>
      <c r="N31" s="1246"/>
      <c r="O31" s="1246"/>
      <c r="P31" s="1246"/>
      <c r="Q31" s="1246"/>
      <c r="R31" s="1246"/>
      <c r="S31" s="1260" t="s">
        <v>362</v>
      </c>
      <c r="T31" s="1246"/>
      <c r="U31" s="1286"/>
    </row>
    <row r="32" spans="1:21">
      <c r="A32" s="1285"/>
      <c r="B32" s="1246"/>
      <c r="C32" s="1246"/>
      <c r="D32" s="1246"/>
      <c r="E32" s="1246"/>
      <c r="F32" s="1246"/>
      <c r="G32" s="1246"/>
      <c r="H32" s="1246"/>
      <c r="I32" s="1246"/>
      <c r="J32" s="1246"/>
      <c r="K32" s="1246"/>
      <c r="L32" s="1246"/>
      <c r="M32" s="1246"/>
      <c r="N32" s="1246"/>
      <c r="O32" s="1246"/>
      <c r="P32" s="1246"/>
      <c r="Q32" s="1246"/>
      <c r="R32" s="1246"/>
      <c r="S32" s="1246"/>
      <c r="T32" s="1246"/>
      <c r="U32" s="1286"/>
    </row>
    <row r="33" spans="1:21">
      <c r="A33" s="1285"/>
      <c r="B33" s="1246"/>
      <c r="C33" s="1246"/>
      <c r="D33" s="1246"/>
      <c r="E33" s="1287" t="s">
        <v>346</v>
      </c>
      <c r="F33" s="1246" t="s">
        <v>350</v>
      </c>
      <c r="G33" s="1246"/>
      <c r="H33" s="1246"/>
      <c r="I33" s="1246"/>
      <c r="J33" s="1246"/>
      <c r="K33" s="1246"/>
      <c r="L33" s="1246"/>
      <c r="M33" s="1246"/>
      <c r="N33" s="1246"/>
      <c r="O33" s="1246"/>
      <c r="P33" s="1246"/>
      <c r="Q33" s="1246"/>
      <c r="R33" s="1246"/>
      <c r="S33" s="1246"/>
      <c r="T33" s="1246"/>
      <c r="U33" s="1286"/>
    </row>
    <row r="34" spans="1:21">
      <c r="A34" s="1285"/>
      <c r="B34" s="1246"/>
      <c r="C34" s="1246"/>
      <c r="D34" s="1246"/>
      <c r="E34" s="1246"/>
      <c r="F34" s="1246"/>
      <c r="G34" s="1246"/>
      <c r="H34" s="1246"/>
      <c r="I34" s="1246"/>
      <c r="J34" s="1246"/>
      <c r="K34" s="1246"/>
      <c r="L34" s="1246"/>
      <c r="M34" s="1246"/>
      <c r="N34" s="1246"/>
      <c r="O34" s="1246"/>
      <c r="P34" s="1246"/>
      <c r="Q34" s="1246"/>
      <c r="R34" s="1246"/>
      <c r="S34" s="1246"/>
      <c r="T34" s="1246"/>
      <c r="U34" s="1286"/>
    </row>
    <row r="35" spans="1:21">
      <c r="A35" s="1285"/>
      <c r="B35" s="1246"/>
      <c r="C35" s="1246"/>
      <c r="D35" s="1246"/>
      <c r="E35" s="1246"/>
      <c r="F35" s="1246"/>
      <c r="G35" s="1246"/>
      <c r="H35" s="1246"/>
      <c r="I35" s="1246"/>
      <c r="J35" s="1246"/>
      <c r="K35" s="1246"/>
      <c r="L35" s="1246"/>
      <c r="M35" s="1287" t="s">
        <v>346</v>
      </c>
      <c r="N35" s="1246" t="s">
        <v>355</v>
      </c>
      <c r="O35" s="1246"/>
      <c r="P35" s="1246"/>
      <c r="Q35" s="1246"/>
      <c r="R35" s="1246"/>
      <c r="S35" s="1260" t="s">
        <v>363</v>
      </c>
      <c r="T35" s="1246"/>
      <c r="U35" s="1286"/>
    </row>
    <row r="36" spans="1:21">
      <c r="A36" s="1285"/>
      <c r="B36" s="1246"/>
      <c r="C36" s="1246"/>
      <c r="D36" s="1246"/>
      <c r="E36" s="1246"/>
      <c r="F36" s="1246"/>
      <c r="G36" s="1246"/>
      <c r="H36" s="1246"/>
      <c r="I36" s="1246"/>
      <c r="J36" s="1246"/>
      <c r="K36" s="1246"/>
      <c r="L36" s="1246"/>
      <c r="M36" s="1246"/>
      <c r="N36" s="1246"/>
      <c r="O36" s="1246"/>
      <c r="P36" s="1246"/>
      <c r="Q36" s="1246"/>
      <c r="R36" s="1246"/>
      <c r="S36" s="1246"/>
      <c r="T36" s="1246"/>
      <c r="U36" s="1286"/>
    </row>
    <row r="37" spans="1:21">
      <c r="A37" s="1285"/>
      <c r="B37" s="1246"/>
      <c r="C37" s="1246"/>
      <c r="D37" s="1246"/>
      <c r="E37" s="1246"/>
      <c r="F37" s="1246"/>
      <c r="G37" s="1246"/>
      <c r="H37" s="1246"/>
      <c r="I37" s="1246"/>
      <c r="J37" s="1246"/>
      <c r="K37" s="1246"/>
      <c r="L37" s="1246"/>
      <c r="M37" s="1246"/>
      <c r="N37" s="1246"/>
      <c r="O37" s="1246"/>
      <c r="P37" s="1246"/>
      <c r="Q37" s="1246"/>
      <c r="R37" s="1246"/>
      <c r="S37" s="1246"/>
      <c r="T37" s="1246"/>
      <c r="U37" s="1286"/>
    </row>
    <row r="38" spans="1:21">
      <c r="A38" s="1285"/>
      <c r="B38" s="1246"/>
      <c r="C38" s="1246"/>
      <c r="D38" s="1246"/>
      <c r="E38" s="1246"/>
      <c r="F38" s="1246"/>
      <c r="G38" s="1246"/>
      <c r="H38" s="1246"/>
      <c r="I38" s="1246"/>
      <c r="J38" s="1246"/>
      <c r="K38" s="1246"/>
      <c r="L38" s="1246"/>
      <c r="M38" s="1246"/>
      <c r="N38" s="1246"/>
      <c r="O38" s="1246"/>
      <c r="P38" s="1246"/>
      <c r="Q38" s="1246"/>
      <c r="R38" s="1246"/>
      <c r="S38" s="1246"/>
      <c r="T38" s="1246"/>
      <c r="U38" s="1286"/>
    </row>
    <row r="39" spans="1:21" ht="13.8" thickBot="1">
      <c r="A39" s="1289"/>
      <c r="B39" s="1290"/>
      <c r="C39" s="1290"/>
      <c r="D39" s="1290"/>
      <c r="E39" s="1290"/>
      <c r="F39" s="1290"/>
      <c r="G39" s="1290"/>
      <c r="H39" s="1290"/>
      <c r="I39" s="1290"/>
      <c r="J39" s="1290"/>
      <c r="K39" s="1290"/>
      <c r="L39" s="1290"/>
      <c r="M39" s="1290"/>
      <c r="N39" s="1290"/>
      <c r="O39" s="1290"/>
      <c r="P39" s="1290"/>
      <c r="Q39" s="1290"/>
      <c r="R39" s="1290"/>
      <c r="S39" s="1290"/>
      <c r="T39" s="1290"/>
      <c r="U39" s="1291"/>
    </row>
  </sheetData>
  <sheetProtection password="E582" sheet="1" objects="1" scenarios="1" selectLockedCells="1" selectUnlockedCells="1"/>
  <pageMargins left="0.7" right="0.7" top="0.75" bottom="0.75" header="0.3" footer="0.3"/>
  <pageSetup orientation="portrait" r:id="rId1"/>
  <customProperties>
    <customPr name="_pios_id" r:id="rId2"/>
  </customPropertie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249977111117893"/>
  </sheetPr>
  <dimension ref="A1:BD81"/>
  <sheetViews>
    <sheetView topLeftCell="Q1" zoomScale="70" zoomScaleNormal="60" workbookViewId="0">
      <selection activeCell="AF1" sqref="AF1:AH1048576"/>
    </sheetView>
  </sheetViews>
  <sheetFormatPr defaultColWidth="9.109375" defaultRowHeight="13.2"/>
  <cols>
    <col min="1" max="31" width="9.109375" style="42"/>
    <col min="32" max="32" width="44.44140625" style="42" hidden="1" customWidth="1"/>
    <col min="33" max="33" width="18.88671875" style="42" hidden="1" customWidth="1"/>
    <col min="34" max="34" width="129.5546875" style="42" hidden="1" customWidth="1"/>
    <col min="35" max="16384" width="9.109375" style="42"/>
  </cols>
  <sheetData>
    <row r="1" spans="1:56" ht="13.8" thickBot="1">
      <c r="A1" s="724" t="s">
        <v>322</v>
      </c>
    </row>
    <row r="2" spans="1:56" ht="18.75" customHeight="1">
      <c r="I2" s="1265" t="s">
        <v>15</v>
      </c>
      <c r="AF2" s="2839" t="s">
        <v>173</v>
      </c>
      <c r="AG2" s="2839" t="s">
        <v>146</v>
      </c>
      <c r="AH2" s="2839" t="s">
        <v>145</v>
      </c>
    </row>
    <row r="3" spans="1:56" ht="18.75" customHeight="1" thickBot="1">
      <c r="AF3" s="2840"/>
      <c r="AG3" s="2840"/>
      <c r="AH3" s="2840"/>
    </row>
    <row r="4" spans="1:56" ht="18.75" customHeight="1">
      <c r="AF4" s="2841"/>
      <c r="AG4" s="2841"/>
      <c r="AH4" s="2841"/>
    </row>
    <row r="5" spans="1:56" ht="18.75" customHeight="1">
      <c r="AF5" s="2842"/>
      <c r="AG5" s="2842"/>
      <c r="AH5" s="2842"/>
      <c r="AM5" s="1177" t="s">
        <v>17</v>
      </c>
      <c r="AU5" s="1178" t="s">
        <v>288</v>
      </c>
      <c r="BD5" s="1177" t="s">
        <v>80</v>
      </c>
    </row>
    <row r="6" spans="1:56" ht="28.65" customHeight="1">
      <c r="AF6" s="1666" t="s">
        <v>316</v>
      </c>
      <c r="AG6" s="1664" t="s">
        <v>252</v>
      </c>
      <c r="AH6" s="1674"/>
    </row>
    <row r="7" spans="1:56" ht="39.75" customHeight="1">
      <c r="AF7" s="1666"/>
      <c r="AG7" s="1664"/>
      <c r="AH7" s="1674"/>
    </row>
    <row r="8" spans="1:56" ht="28.65" customHeight="1">
      <c r="AF8" s="1869"/>
      <c r="AG8" s="1664"/>
      <c r="AH8" s="1674"/>
    </row>
    <row r="9" spans="1:56" ht="28.65" customHeight="1">
      <c r="AF9" s="1869"/>
      <c r="AG9" s="1665"/>
      <c r="AH9" s="1674"/>
    </row>
    <row r="10" spans="1:56" ht="28.65" customHeight="1">
      <c r="AF10" s="1869"/>
      <c r="AG10" s="1664"/>
      <c r="AH10" s="1674"/>
    </row>
    <row r="11" spans="1:56" ht="28.65" customHeight="1">
      <c r="AF11" s="1666" t="s">
        <v>21</v>
      </c>
      <c r="AG11" s="1664" t="s">
        <v>252</v>
      </c>
      <c r="AH11" s="1666"/>
    </row>
    <row r="12" spans="1:56" ht="28.65" customHeight="1">
      <c r="AF12" s="1666"/>
      <c r="AG12" s="1665"/>
      <c r="AH12" s="1666"/>
    </row>
    <row r="13" spans="1:56" ht="28.65" customHeight="1">
      <c r="AF13" s="1666"/>
      <c r="AG13" s="1665"/>
      <c r="AH13" s="1666"/>
    </row>
    <row r="14" spans="1:56" ht="28.65" customHeight="1">
      <c r="AF14" s="1666"/>
      <c r="AG14" s="1665"/>
      <c r="AH14" s="1666"/>
    </row>
    <row r="15" spans="1:56" ht="28.65" customHeight="1">
      <c r="AF15" s="1666"/>
      <c r="AG15" s="1665"/>
      <c r="AH15" s="1666"/>
    </row>
    <row r="16" spans="1:56" ht="28.65" customHeight="1">
      <c r="AF16" s="1664" t="s">
        <v>22</v>
      </c>
      <c r="AG16" s="1665" t="s">
        <v>247</v>
      </c>
      <c r="AH16" s="1666"/>
    </row>
    <row r="17" spans="32:56" ht="28.65" customHeight="1">
      <c r="AF17" s="1664"/>
      <c r="AG17" s="1665" t="s">
        <v>251</v>
      </c>
      <c r="AH17" s="1666"/>
      <c r="AM17" s="1177" t="s">
        <v>289</v>
      </c>
      <c r="AU17" s="1177" t="s">
        <v>22</v>
      </c>
      <c r="BD17" s="1177" t="s">
        <v>290</v>
      </c>
    </row>
    <row r="18" spans="32:56" ht="28.65" customHeight="1">
      <c r="AF18" s="1666"/>
      <c r="AG18" s="1665" t="s">
        <v>249</v>
      </c>
      <c r="AH18" s="1666" t="s">
        <v>452</v>
      </c>
    </row>
    <row r="19" spans="32:56" ht="28.65" customHeight="1">
      <c r="AF19" s="1666"/>
      <c r="AG19" s="1665"/>
      <c r="AH19" s="1666"/>
    </row>
    <row r="20" spans="32:56" ht="28.65" customHeight="1">
      <c r="AF20" s="1666" t="s">
        <v>203</v>
      </c>
      <c r="AG20" s="1665" t="s">
        <v>247</v>
      </c>
      <c r="AH20" s="1666" t="s">
        <v>488</v>
      </c>
    </row>
    <row r="21" spans="32:56" ht="28.65" customHeight="1">
      <c r="AF21" s="1666"/>
      <c r="AG21" s="1665" t="s">
        <v>251</v>
      </c>
      <c r="AH21" s="1666"/>
    </row>
    <row r="22" spans="32:56" ht="28.65" customHeight="1">
      <c r="AF22" s="1666"/>
      <c r="AG22" s="1665"/>
      <c r="AH22" s="1666"/>
    </row>
    <row r="23" spans="32:56" ht="28.65" customHeight="1">
      <c r="AF23" s="1666"/>
      <c r="AG23" s="1665"/>
      <c r="AH23" s="1666"/>
    </row>
    <row r="24" spans="32:56" ht="28.65" customHeight="1">
      <c r="AF24" s="1666" t="s">
        <v>317</v>
      </c>
      <c r="AG24" s="1665"/>
      <c r="AH24" s="1666"/>
    </row>
    <row r="25" spans="32:56" ht="28.65" customHeight="1">
      <c r="AF25" s="1666"/>
      <c r="AG25" s="1665"/>
      <c r="AH25" s="1666"/>
    </row>
    <row r="26" spans="32:56" ht="36" customHeight="1">
      <c r="AF26" s="1666" t="s">
        <v>318</v>
      </c>
      <c r="AG26" s="1665" t="s">
        <v>247</v>
      </c>
      <c r="AH26" s="1666" t="s">
        <v>437</v>
      </c>
    </row>
    <row r="27" spans="32:56" ht="32.25" customHeight="1">
      <c r="AF27" s="1666"/>
      <c r="AG27" s="1665" t="s">
        <v>285</v>
      </c>
      <c r="AH27" s="1666"/>
    </row>
    <row r="28" spans="32:56" ht="28.65" customHeight="1">
      <c r="AF28" s="1665"/>
      <c r="AG28" s="1665"/>
      <c r="AH28" s="1665"/>
    </row>
    <row r="29" spans="32:56" ht="28.65" customHeight="1">
      <c r="AF29" s="1665"/>
      <c r="AG29" s="1665"/>
      <c r="AH29" s="1665"/>
    </row>
    <row r="30" spans="32:56" ht="28.65" customHeight="1">
      <c r="AF30" s="1665"/>
      <c r="AG30" s="1665"/>
      <c r="AH30" s="1665"/>
      <c r="AM30" s="1177" t="s">
        <v>81</v>
      </c>
    </row>
    <row r="31" spans="32:56" ht="28.65" customHeight="1">
      <c r="AF31" s="1665"/>
      <c r="AG31" s="1665"/>
      <c r="AH31" s="1665"/>
    </row>
    <row r="32" spans="32:56" ht="28.65" customHeight="1">
      <c r="AF32" s="1665"/>
      <c r="AG32" s="1665"/>
      <c r="AH32" s="1665"/>
    </row>
    <row r="33" spans="32:35" ht="28.65" customHeight="1" thickBot="1">
      <c r="AF33" s="1665" t="s">
        <v>319</v>
      </c>
      <c r="AG33" s="1665" t="s">
        <v>252</v>
      </c>
      <c r="AH33" s="1666" t="s">
        <v>469</v>
      </c>
    </row>
    <row r="34" spans="32:35" ht="38.25" customHeight="1">
      <c r="AF34" s="1665"/>
      <c r="AG34" s="1665" t="s">
        <v>247</v>
      </c>
      <c r="AH34" s="1666" t="s">
        <v>489</v>
      </c>
      <c r="AI34" s="1919"/>
    </row>
    <row r="35" spans="32:35" ht="28.65" customHeight="1" thickBot="1">
      <c r="AF35" s="1665"/>
      <c r="AG35" s="1665" t="s">
        <v>249</v>
      </c>
      <c r="AH35" s="1918" t="s">
        <v>453</v>
      </c>
      <c r="AI35" s="1920"/>
    </row>
    <row r="36" spans="32:35" ht="28.65" customHeight="1">
      <c r="AF36" s="1665"/>
      <c r="AG36" s="1665"/>
      <c r="AH36" s="1666"/>
    </row>
    <row r="37" spans="32:35" ht="28.65" customHeight="1">
      <c r="AF37" s="1665"/>
      <c r="AG37" s="1665"/>
      <c r="AH37" s="1665"/>
    </row>
    <row r="38" spans="32:35" ht="28.65" customHeight="1">
      <c r="AF38" s="1665"/>
      <c r="AG38" s="1665"/>
      <c r="AH38" s="1665"/>
    </row>
    <row r="39" spans="32:35" ht="28.65" customHeight="1">
      <c r="AF39" s="2243"/>
      <c r="AG39" s="1665"/>
      <c r="AH39" s="1665"/>
    </row>
    <row r="40" spans="32:35" ht="28.65" customHeight="1">
      <c r="AF40" s="1665"/>
      <c r="AG40" s="1665"/>
      <c r="AH40" s="1665"/>
    </row>
    <row r="41" spans="32:35" ht="28.65" customHeight="1">
      <c r="AF41" s="1665"/>
      <c r="AG41" s="1665"/>
      <c r="AH41" s="1675"/>
    </row>
    <row r="42" spans="32:35" ht="28.65" customHeight="1">
      <c r="AF42" s="1665"/>
      <c r="AG42" s="1665"/>
      <c r="AH42" s="1675"/>
    </row>
    <row r="43" spans="32:35" ht="28.65" customHeight="1">
      <c r="AF43" s="1665"/>
      <c r="AG43" s="1665"/>
      <c r="AH43" s="1675"/>
    </row>
    <row r="44" spans="32:35" ht="28.65" customHeight="1">
      <c r="AF44" s="1666"/>
      <c r="AG44" s="1665"/>
      <c r="AH44" s="1675"/>
    </row>
    <row r="45" spans="32:35" ht="28.65" customHeight="1">
      <c r="AF45" s="1664"/>
      <c r="AG45" s="1664"/>
      <c r="AH45" s="1676"/>
    </row>
    <row r="46" spans="32:35" ht="28.65" customHeight="1">
      <c r="AF46" s="1664"/>
      <c r="AG46" s="1664"/>
      <c r="AH46" s="1676"/>
    </row>
    <row r="47" spans="32:35" ht="28.65" customHeight="1">
      <c r="AF47" s="1664"/>
      <c r="AG47" s="1664"/>
      <c r="AH47" s="1676"/>
    </row>
    <row r="48" spans="32:35" ht="28.65" customHeight="1">
      <c r="AF48" s="1664"/>
      <c r="AG48" s="1664"/>
      <c r="AH48" s="1676"/>
    </row>
    <row r="49" spans="32:34" ht="28.65" customHeight="1">
      <c r="AF49" s="1664"/>
      <c r="AG49" s="1664"/>
      <c r="AH49" s="1676"/>
    </row>
    <row r="50" spans="32:34" ht="28.65" customHeight="1">
      <c r="AF50" s="1664"/>
      <c r="AG50" s="1664"/>
      <c r="AH50" s="1676"/>
    </row>
    <row r="51" spans="32:34" ht="28.65" customHeight="1">
      <c r="AF51" s="1664"/>
      <c r="AG51" s="1664"/>
      <c r="AH51" s="1676"/>
    </row>
    <row r="52" spans="32:34" ht="28.65" customHeight="1">
      <c r="AF52" s="1664"/>
      <c r="AG52" s="1664"/>
      <c r="AH52" s="1676"/>
    </row>
    <row r="53" spans="32:34" ht="28.65" customHeight="1">
      <c r="AF53" s="1664"/>
      <c r="AG53" s="1664"/>
      <c r="AH53" s="1676"/>
    </row>
    <row r="54" spans="32:34" ht="28.65" customHeight="1">
      <c r="AF54" s="1664"/>
      <c r="AG54" s="1664"/>
      <c r="AH54" s="1676"/>
    </row>
    <row r="55" spans="32:34" ht="28.65" customHeight="1">
      <c r="AF55" s="1664"/>
      <c r="AG55" s="1664"/>
      <c r="AH55" s="1676"/>
    </row>
    <row r="56" spans="32:34" ht="28.65" customHeight="1">
      <c r="AF56" s="1664"/>
      <c r="AG56" s="1664"/>
      <c r="AH56" s="1676"/>
    </row>
    <row r="57" spans="32:34" ht="28.65" customHeight="1">
      <c r="AF57" s="1664"/>
      <c r="AG57" s="1664"/>
      <c r="AH57" s="1676"/>
    </row>
    <row r="58" spans="32:34" ht="28.65" customHeight="1">
      <c r="AF58" s="1664"/>
      <c r="AG58" s="1664"/>
      <c r="AH58" s="1676"/>
    </row>
    <row r="59" spans="32:34" ht="28.65" customHeight="1">
      <c r="AF59" s="1664"/>
      <c r="AG59" s="1664"/>
      <c r="AH59" s="1676"/>
    </row>
    <row r="60" spans="32:34" ht="28.65" customHeight="1">
      <c r="AF60" s="1664"/>
      <c r="AG60" s="1664"/>
      <c r="AH60" s="1676"/>
    </row>
    <row r="61" spans="32:34" ht="28.65" customHeight="1">
      <c r="AF61" s="1664"/>
      <c r="AG61" s="1664"/>
      <c r="AH61" s="1676"/>
    </row>
    <row r="62" spans="32:34" ht="28.65" customHeight="1">
      <c r="AF62" s="1664"/>
      <c r="AG62" s="1664"/>
      <c r="AH62" s="1676"/>
    </row>
    <row r="63" spans="32:34" ht="28.65" customHeight="1" thickBot="1">
      <c r="AF63" s="1672"/>
      <c r="AG63" s="1672"/>
      <c r="AH63" s="1677"/>
    </row>
    <row r="64" spans="32:34" ht="28.6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sheetData>
  <sheetProtection password="CF2C" sheet="1" objects="1" scenarios="1" selectLockedCells="1" pivotTables="0" selectUnlockedCells="1"/>
  <protectedRanges>
    <protectedRange sqref="AH11" name="body_22_1_2"/>
    <protectedRange sqref="AH12" name="body_3"/>
    <protectedRange sqref="AH33" name="body_39_1_1_2"/>
    <protectedRange sqref="AH20" name="body_22_2_2"/>
    <protectedRange sqref="AH34" name="body"/>
  </protectedRanges>
  <mergeCells count="6">
    <mergeCell ref="AF2:AF3"/>
    <mergeCell ref="AG2:AG3"/>
    <mergeCell ref="AH2:AH3"/>
    <mergeCell ref="AF4:AF5"/>
    <mergeCell ref="AG4:AG5"/>
    <mergeCell ref="AH4:AH5"/>
  </mergeCells>
  <pageMargins left="0.25" right="0.25" top="0.25" bottom="0.25" header="0.3" footer="0.3"/>
  <pageSetup paperSize="8" scale="69" fitToWidth="2" fitToHeight="2" orientation="landscape" r:id="rId1"/>
  <customProperties>
    <customPr name="_pios_id" r:id="rId2"/>
  </customProperties>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A374"/>
  <sheetViews>
    <sheetView showGridLines="0" workbookViewId="0">
      <pane xSplit="1" ySplit="3" topLeftCell="B4" activePane="bottomRight" state="frozen"/>
      <selection activeCell="O23" sqref="O23"/>
      <selection pane="topRight" activeCell="O23" sqref="O23"/>
      <selection pane="bottomLeft" activeCell="O23" sqref="O23"/>
      <selection pane="bottomRight" activeCell="O23" sqref="O23"/>
    </sheetView>
  </sheetViews>
  <sheetFormatPr defaultRowHeight="13.2"/>
  <cols>
    <col min="1" max="1" width="9.109375" style="49"/>
    <col min="2" max="2" width="47.33203125" style="71" customWidth="1"/>
    <col min="3" max="3" width="65.44140625" style="72" customWidth="1"/>
    <col min="4" max="4" width="10.44140625" style="73" bestFit="1" customWidth="1"/>
    <col min="5" max="5" width="15.109375" style="73" bestFit="1" customWidth="1"/>
    <col min="6" max="6" width="13.44140625" style="73" bestFit="1" customWidth="1"/>
    <col min="7" max="7" width="2.109375" style="74" bestFit="1" customWidth="1"/>
    <col min="8" max="27" width="9.109375" style="49"/>
    <col min="28" max="257" width="9.109375" style="74"/>
    <col min="258" max="258" width="47.33203125" style="74" customWidth="1"/>
    <col min="259" max="259" width="65.44140625" style="74" customWidth="1"/>
    <col min="260" max="260" width="10.44140625" style="74" bestFit="1" customWidth="1"/>
    <col min="261" max="261" width="15.109375" style="74" bestFit="1" customWidth="1"/>
    <col min="262" max="262" width="13.44140625" style="74" bestFit="1" customWidth="1"/>
    <col min="263" max="263" width="2.109375" style="74" bestFit="1" customWidth="1"/>
    <col min="264" max="513" width="9.109375" style="74"/>
    <col min="514" max="514" width="47.33203125" style="74" customWidth="1"/>
    <col min="515" max="515" width="65.44140625" style="74" customWidth="1"/>
    <col min="516" max="516" width="10.44140625" style="74" bestFit="1" customWidth="1"/>
    <col min="517" max="517" width="15.109375" style="74" bestFit="1" customWidth="1"/>
    <col min="518" max="518" width="13.44140625" style="74" bestFit="1" customWidth="1"/>
    <col min="519" max="519" width="2.109375" style="74" bestFit="1" customWidth="1"/>
    <col min="520" max="769" width="9.109375" style="74"/>
    <col min="770" max="770" width="47.33203125" style="74" customWidth="1"/>
    <col min="771" max="771" width="65.44140625" style="74" customWidth="1"/>
    <col min="772" max="772" width="10.44140625" style="74" bestFit="1" customWidth="1"/>
    <col min="773" max="773" width="15.109375" style="74" bestFit="1" customWidth="1"/>
    <col min="774" max="774" width="13.44140625" style="74" bestFit="1" customWidth="1"/>
    <col min="775" max="775" width="2.109375" style="74" bestFit="1" customWidth="1"/>
    <col min="776" max="1025" width="9.109375" style="74"/>
    <col min="1026" max="1026" width="47.33203125" style="74" customWidth="1"/>
    <col min="1027" max="1027" width="65.44140625" style="74" customWidth="1"/>
    <col min="1028" max="1028" width="10.44140625" style="74" bestFit="1" customWidth="1"/>
    <col min="1029" max="1029" width="15.109375" style="74" bestFit="1" customWidth="1"/>
    <col min="1030" max="1030" width="13.44140625" style="74" bestFit="1" customWidth="1"/>
    <col min="1031" max="1031" width="2.109375" style="74" bestFit="1" customWidth="1"/>
    <col min="1032" max="1281" width="9.109375" style="74"/>
    <col min="1282" max="1282" width="47.33203125" style="74" customWidth="1"/>
    <col min="1283" max="1283" width="65.44140625" style="74" customWidth="1"/>
    <col min="1284" max="1284" width="10.44140625" style="74" bestFit="1" customWidth="1"/>
    <col min="1285" max="1285" width="15.109375" style="74" bestFit="1" customWidth="1"/>
    <col min="1286" max="1286" width="13.44140625" style="74" bestFit="1" customWidth="1"/>
    <col min="1287" max="1287" width="2.109375" style="74" bestFit="1" customWidth="1"/>
    <col min="1288" max="1537" width="9.109375" style="74"/>
    <col min="1538" max="1538" width="47.33203125" style="74" customWidth="1"/>
    <col min="1539" max="1539" width="65.44140625" style="74" customWidth="1"/>
    <col min="1540" max="1540" width="10.44140625" style="74" bestFit="1" customWidth="1"/>
    <col min="1541" max="1541" width="15.109375" style="74" bestFit="1" customWidth="1"/>
    <col min="1542" max="1542" width="13.44140625" style="74" bestFit="1" customWidth="1"/>
    <col min="1543" max="1543" width="2.109375" style="74" bestFit="1" customWidth="1"/>
    <col min="1544" max="1793" width="9.109375" style="74"/>
    <col min="1794" max="1794" width="47.33203125" style="74" customWidth="1"/>
    <col min="1795" max="1795" width="65.44140625" style="74" customWidth="1"/>
    <col min="1796" max="1796" width="10.44140625" style="74" bestFit="1" customWidth="1"/>
    <col min="1797" max="1797" width="15.109375" style="74" bestFit="1" customWidth="1"/>
    <col min="1798" max="1798" width="13.44140625" style="74" bestFit="1" customWidth="1"/>
    <col min="1799" max="1799" width="2.109375" style="74" bestFit="1" customWidth="1"/>
    <col min="1800" max="2049" width="9.109375" style="74"/>
    <col min="2050" max="2050" width="47.33203125" style="74" customWidth="1"/>
    <col min="2051" max="2051" width="65.44140625" style="74" customWidth="1"/>
    <col min="2052" max="2052" width="10.44140625" style="74" bestFit="1" customWidth="1"/>
    <col min="2053" max="2053" width="15.109375" style="74" bestFit="1" customWidth="1"/>
    <col min="2054" max="2054" width="13.44140625" style="74" bestFit="1" customWidth="1"/>
    <col min="2055" max="2055" width="2.109375" style="74" bestFit="1" customWidth="1"/>
    <col min="2056" max="2305" width="9.109375" style="74"/>
    <col min="2306" max="2306" width="47.33203125" style="74" customWidth="1"/>
    <col min="2307" max="2307" width="65.44140625" style="74" customWidth="1"/>
    <col min="2308" max="2308" width="10.44140625" style="74" bestFit="1" customWidth="1"/>
    <col min="2309" max="2309" width="15.109375" style="74" bestFit="1" customWidth="1"/>
    <col min="2310" max="2310" width="13.44140625" style="74" bestFit="1" customWidth="1"/>
    <col min="2311" max="2311" width="2.109375" style="74" bestFit="1" customWidth="1"/>
    <col min="2312" max="2561" width="9.109375" style="74"/>
    <col min="2562" max="2562" width="47.33203125" style="74" customWidth="1"/>
    <col min="2563" max="2563" width="65.44140625" style="74" customWidth="1"/>
    <col min="2564" max="2564" width="10.44140625" style="74" bestFit="1" customWidth="1"/>
    <col min="2565" max="2565" width="15.109375" style="74" bestFit="1" customWidth="1"/>
    <col min="2566" max="2566" width="13.44140625" style="74" bestFit="1" customWidth="1"/>
    <col min="2567" max="2567" width="2.109375" style="74" bestFit="1" customWidth="1"/>
    <col min="2568" max="2817" width="9.109375" style="74"/>
    <col min="2818" max="2818" width="47.33203125" style="74" customWidth="1"/>
    <col min="2819" max="2819" width="65.44140625" style="74" customWidth="1"/>
    <col min="2820" max="2820" width="10.44140625" style="74" bestFit="1" customWidth="1"/>
    <col min="2821" max="2821" width="15.109375" style="74" bestFit="1" customWidth="1"/>
    <col min="2822" max="2822" width="13.44140625" style="74" bestFit="1" customWidth="1"/>
    <col min="2823" max="2823" width="2.109375" style="74" bestFit="1" customWidth="1"/>
    <col min="2824" max="3073" width="9.109375" style="74"/>
    <col min="3074" max="3074" width="47.33203125" style="74" customWidth="1"/>
    <col min="3075" max="3075" width="65.44140625" style="74" customWidth="1"/>
    <col min="3076" max="3076" width="10.44140625" style="74" bestFit="1" customWidth="1"/>
    <col min="3077" max="3077" width="15.109375" style="74" bestFit="1" customWidth="1"/>
    <col min="3078" max="3078" width="13.44140625" style="74" bestFit="1" customWidth="1"/>
    <col min="3079" max="3079" width="2.109375" style="74" bestFit="1" customWidth="1"/>
    <col min="3080" max="3329" width="9.109375" style="74"/>
    <col min="3330" max="3330" width="47.33203125" style="74" customWidth="1"/>
    <col min="3331" max="3331" width="65.44140625" style="74" customWidth="1"/>
    <col min="3332" max="3332" width="10.44140625" style="74" bestFit="1" customWidth="1"/>
    <col min="3333" max="3333" width="15.109375" style="74" bestFit="1" customWidth="1"/>
    <col min="3334" max="3334" width="13.44140625" style="74" bestFit="1" customWidth="1"/>
    <col min="3335" max="3335" width="2.109375" style="74" bestFit="1" customWidth="1"/>
    <col min="3336" max="3585" width="9.109375" style="74"/>
    <col min="3586" max="3586" width="47.33203125" style="74" customWidth="1"/>
    <col min="3587" max="3587" width="65.44140625" style="74" customWidth="1"/>
    <col min="3588" max="3588" width="10.44140625" style="74" bestFit="1" customWidth="1"/>
    <col min="3589" max="3589" width="15.109375" style="74" bestFit="1" customWidth="1"/>
    <col min="3590" max="3590" width="13.44140625" style="74" bestFit="1" customWidth="1"/>
    <col min="3591" max="3591" width="2.109375" style="74" bestFit="1" customWidth="1"/>
    <col min="3592" max="3841" width="9.109375" style="74"/>
    <col min="3842" max="3842" width="47.33203125" style="74" customWidth="1"/>
    <col min="3843" max="3843" width="65.44140625" style="74" customWidth="1"/>
    <col min="3844" max="3844" width="10.44140625" style="74" bestFit="1" customWidth="1"/>
    <col min="3845" max="3845" width="15.109375" style="74" bestFit="1" customWidth="1"/>
    <col min="3846" max="3846" width="13.44140625" style="74" bestFit="1" customWidth="1"/>
    <col min="3847" max="3847" width="2.109375" style="74" bestFit="1" customWidth="1"/>
    <col min="3848" max="4097" width="9.109375" style="74"/>
    <col min="4098" max="4098" width="47.33203125" style="74" customWidth="1"/>
    <col min="4099" max="4099" width="65.44140625" style="74" customWidth="1"/>
    <col min="4100" max="4100" width="10.44140625" style="74" bestFit="1" customWidth="1"/>
    <col min="4101" max="4101" width="15.109375" style="74" bestFit="1" customWidth="1"/>
    <col min="4102" max="4102" width="13.44140625" style="74" bestFit="1" customWidth="1"/>
    <col min="4103" max="4103" width="2.109375" style="74" bestFit="1" customWidth="1"/>
    <col min="4104" max="4353" width="9.109375" style="74"/>
    <col min="4354" max="4354" width="47.33203125" style="74" customWidth="1"/>
    <col min="4355" max="4355" width="65.44140625" style="74" customWidth="1"/>
    <col min="4356" max="4356" width="10.44140625" style="74" bestFit="1" customWidth="1"/>
    <col min="4357" max="4357" width="15.109375" style="74" bestFit="1" customWidth="1"/>
    <col min="4358" max="4358" width="13.44140625" style="74" bestFit="1" customWidth="1"/>
    <col min="4359" max="4359" width="2.109375" style="74" bestFit="1" customWidth="1"/>
    <col min="4360" max="4609" width="9.109375" style="74"/>
    <col min="4610" max="4610" width="47.33203125" style="74" customWidth="1"/>
    <col min="4611" max="4611" width="65.44140625" style="74" customWidth="1"/>
    <col min="4612" max="4612" width="10.44140625" style="74" bestFit="1" customWidth="1"/>
    <col min="4613" max="4613" width="15.109375" style="74" bestFit="1" customWidth="1"/>
    <col min="4614" max="4614" width="13.44140625" style="74" bestFit="1" customWidth="1"/>
    <col min="4615" max="4615" width="2.109375" style="74" bestFit="1" customWidth="1"/>
    <col min="4616" max="4865" width="9.109375" style="74"/>
    <col min="4866" max="4866" width="47.33203125" style="74" customWidth="1"/>
    <col min="4867" max="4867" width="65.44140625" style="74" customWidth="1"/>
    <col min="4868" max="4868" width="10.44140625" style="74" bestFit="1" customWidth="1"/>
    <col min="4869" max="4869" width="15.109375" style="74" bestFit="1" customWidth="1"/>
    <col min="4870" max="4870" width="13.44140625" style="74" bestFit="1" customWidth="1"/>
    <col min="4871" max="4871" width="2.109375" style="74" bestFit="1" customWidth="1"/>
    <col min="4872" max="5121" width="9.109375" style="74"/>
    <col min="5122" max="5122" width="47.33203125" style="74" customWidth="1"/>
    <col min="5123" max="5123" width="65.44140625" style="74" customWidth="1"/>
    <col min="5124" max="5124" width="10.44140625" style="74" bestFit="1" customWidth="1"/>
    <col min="5125" max="5125" width="15.109375" style="74" bestFit="1" customWidth="1"/>
    <col min="5126" max="5126" width="13.44140625" style="74" bestFit="1" customWidth="1"/>
    <col min="5127" max="5127" width="2.109375" style="74" bestFit="1" customWidth="1"/>
    <col min="5128" max="5377" width="9.109375" style="74"/>
    <col min="5378" max="5378" width="47.33203125" style="74" customWidth="1"/>
    <col min="5379" max="5379" width="65.44140625" style="74" customWidth="1"/>
    <col min="5380" max="5380" width="10.44140625" style="74" bestFit="1" customWidth="1"/>
    <col min="5381" max="5381" width="15.109375" style="74" bestFit="1" customWidth="1"/>
    <col min="5382" max="5382" width="13.44140625" style="74" bestFit="1" customWidth="1"/>
    <col min="5383" max="5383" width="2.109375" style="74" bestFit="1" customWidth="1"/>
    <col min="5384" max="5633" width="9.109375" style="74"/>
    <col min="5634" max="5634" width="47.33203125" style="74" customWidth="1"/>
    <col min="5635" max="5635" width="65.44140625" style="74" customWidth="1"/>
    <col min="5636" max="5636" width="10.44140625" style="74" bestFit="1" customWidth="1"/>
    <col min="5637" max="5637" width="15.109375" style="74" bestFit="1" customWidth="1"/>
    <col min="5638" max="5638" width="13.44140625" style="74" bestFit="1" customWidth="1"/>
    <col min="5639" max="5639" width="2.109375" style="74" bestFit="1" customWidth="1"/>
    <col min="5640" max="5889" width="9.109375" style="74"/>
    <col min="5890" max="5890" width="47.33203125" style="74" customWidth="1"/>
    <col min="5891" max="5891" width="65.44140625" style="74" customWidth="1"/>
    <col min="5892" max="5892" width="10.44140625" style="74" bestFit="1" customWidth="1"/>
    <col min="5893" max="5893" width="15.109375" style="74" bestFit="1" customWidth="1"/>
    <col min="5894" max="5894" width="13.44140625" style="74" bestFit="1" customWidth="1"/>
    <col min="5895" max="5895" width="2.109375" style="74" bestFit="1" customWidth="1"/>
    <col min="5896" max="6145" width="9.109375" style="74"/>
    <col min="6146" max="6146" width="47.33203125" style="74" customWidth="1"/>
    <col min="6147" max="6147" width="65.44140625" style="74" customWidth="1"/>
    <col min="6148" max="6148" width="10.44140625" style="74" bestFit="1" customWidth="1"/>
    <col min="6149" max="6149" width="15.109375" style="74" bestFit="1" customWidth="1"/>
    <col min="6150" max="6150" width="13.44140625" style="74" bestFit="1" customWidth="1"/>
    <col min="6151" max="6151" width="2.109375" style="74" bestFit="1" customWidth="1"/>
    <col min="6152" max="6401" width="9.109375" style="74"/>
    <col min="6402" max="6402" width="47.33203125" style="74" customWidth="1"/>
    <col min="6403" max="6403" width="65.44140625" style="74" customWidth="1"/>
    <col min="6404" max="6404" width="10.44140625" style="74" bestFit="1" customWidth="1"/>
    <col min="6405" max="6405" width="15.109375" style="74" bestFit="1" customWidth="1"/>
    <col min="6406" max="6406" width="13.44140625" style="74" bestFit="1" customWidth="1"/>
    <col min="6407" max="6407" width="2.109375" style="74" bestFit="1" customWidth="1"/>
    <col min="6408" max="6657" width="9.109375" style="74"/>
    <col min="6658" max="6658" width="47.33203125" style="74" customWidth="1"/>
    <col min="6659" max="6659" width="65.44140625" style="74" customWidth="1"/>
    <col min="6660" max="6660" width="10.44140625" style="74" bestFit="1" customWidth="1"/>
    <col min="6661" max="6661" width="15.109375" style="74" bestFit="1" customWidth="1"/>
    <col min="6662" max="6662" width="13.44140625" style="74" bestFit="1" customWidth="1"/>
    <col min="6663" max="6663" width="2.109375" style="74" bestFit="1" customWidth="1"/>
    <col min="6664" max="6913" width="9.109375" style="74"/>
    <col min="6914" max="6914" width="47.33203125" style="74" customWidth="1"/>
    <col min="6915" max="6915" width="65.44140625" style="74" customWidth="1"/>
    <col min="6916" max="6916" width="10.44140625" style="74" bestFit="1" customWidth="1"/>
    <col min="6917" max="6917" width="15.109375" style="74" bestFit="1" customWidth="1"/>
    <col min="6918" max="6918" width="13.44140625" style="74" bestFit="1" customWidth="1"/>
    <col min="6919" max="6919" width="2.109375" style="74" bestFit="1" customWidth="1"/>
    <col min="6920" max="7169" width="9.109375" style="74"/>
    <col min="7170" max="7170" width="47.33203125" style="74" customWidth="1"/>
    <col min="7171" max="7171" width="65.44140625" style="74" customWidth="1"/>
    <col min="7172" max="7172" width="10.44140625" style="74" bestFit="1" customWidth="1"/>
    <col min="7173" max="7173" width="15.109375" style="74" bestFit="1" customWidth="1"/>
    <col min="7174" max="7174" width="13.44140625" style="74" bestFit="1" customWidth="1"/>
    <col min="7175" max="7175" width="2.109375" style="74" bestFit="1" customWidth="1"/>
    <col min="7176" max="7425" width="9.109375" style="74"/>
    <col min="7426" max="7426" width="47.33203125" style="74" customWidth="1"/>
    <col min="7427" max="7427" width="65.44140625" style="74" customWidth="1"/>
    <col min="7428" max="7428" width="10.44140625" style="74" bestFit="1" customWidth="1"/>
    <col min="7429" max="7429" width="15.109375" style="74" bestFit="1" customWidth="1"/>
    <col min="7430" max="7430" width="13.44140625" style="74" bestFit="1" customWidth="1"/>
    <col min="7431" max="7431" width="2.109375" style="74" bestFit="1" customWidth="1"/>
    <col min="7432" max="7681" width="9.109375" style="74"/>
    <col min="7682" max="7682" width="47.33203125" style="74" customWidth="1"/>
    <col min="7683" max="7683" width="65.44140625" style="74" customWidth="1"/>
    <col min="7684" max="7684" width="10.44140625" style="74" bestFit="1" customWidth="1"/>
    <col min="7685" max="7685" width="15.109375" style="74" bestFit="1" customWidth="1"/>
    <col min="7686" max="7686" width="13.44140625" style="74" bestFit="1" customWidth="1"/>
    <col min="7687" max="7687" width="2.109375" style="74" bestFit="1" customWidth="1"/>
    <col min="7688" max="7937" width="9.109375" style="74"/>
    <col min="7938" max="7938" width="47.33203125" style="74" customWidth="1"/>
    <col min="7939" max="7939" width="65.44140625" style="74" customWidth="1"/>
    <col min="7940" max="7940" width="10.44140625" style="74" bestFit="1" customWidth="1"/>
    <col min="7941" max="7941" width="15.109375" style="74" bestFit="1" customWidth="1"/>
    <col min="7942" max="7942" width="13.44140625" style="74" bestFit="1" customWidth="1"/>
    <col min="7943" max="7943" width="2.109375" style="74" bestFit="1" customWidth="1"/>
    <col min="7944" max="8193" width="9.109375" style="74"/>
    <col min="8194" max="8194" width="47.33203125" style="74" customWidth="1"/>
    <col min="8195" max="8195" width="65.44140625" style="74" customWidth="1"/>
    <col min="8196" max="8196" width="10.44140625" style="74" bestFit="1" customWidth="1"/>
    <col min="8197" max="8197" width="15.109375" style="74" bestFit="1" customWidth="1"/>
    <col min="8198" max="8198" width="13.44140625" style="74" bestFit="1" customWidth="1"/>
    <col min="8199" max="8199" width="2.109375" style="74" bestFit="1" customWidth="1"/>
    <col min="8200" max="8449" width="9.109375" style="74"/>
    <col min="8450" max="8450" width="47.33203125" style="74" customWidth="1"/>
    <col min="8451" max="8451" width="65.44140625" style="74" customWidth="1"/>
    <col min="8452" max="8452" width="10.44140625" style="74" bestFit="1" customWidth="1"/>
    <col min="8453" max="8453" width="15.109375" style="74" bestFit="1" customWidth="1"/>
    <col min="8454" max="8454" width="13.44140625" style="74" bestFit="1" customWidth="1"/>
    <col min="8455" max="8455" width="2.109375" style="74" bestFit="1" customWidth="1"/>
    <col min="8456" max="8705" width="9.109375" style="74"/>
    <col min="8706" max="8706" width="47.33203125" style="74" customWidth="1"/>
    <col min="8707" max="8707" width="65.44140625" style="74" customWidth="1"/>
    <col min="8708" max="8708" width="10.44140625" style="74" bestFit="1" customWidth="1"/>
    <col min="8709" max="8709" width="15.109375" style="74" bestFit="1" customWidth="1"/>
    <col min="8710" max="8710" width="13.44140625" style="74" bestFit="1" customWidth="1"/>
    <col min="8711" max="8711" width="2.109375" style="74" bestFit="1" customWidth="1"/>
    <col min="8712" max="8961" width="9.109375" style="74"/>
    <col min="8962" max="8962" width="47.33203125" style="74" customWidth="1"/>
    <col min="8963" max="8963" width="65.44140625" style="74" customWidth="1"/>
    <col min="8964" max="8964" width="10.44140625" style="74" bestFit="1" customWidth="1"/>
    <col min="8965" max="8965" width="15.109375" style="74" bestFit="1" customWidth="1"/>
    <col min="8966" max="8966" width="13.44140625" style="74" bestFit="1" customWidth="1"/>
    <col min="8967" max="8967" width="2.109375" style="74" bestFit="1" customWidth="1"/>
    <col min="8968" max="9217" width="9.109375" style="74"/>
    <col min="9218" max="9218" width="47.33203125" style="74" customWidth="1"/>
    <col min="9219" max="9219" width="65.44140625" style="74" customWidth="1"/>
    <col min="9220" max="9220" width="10.44140625" style="74" bestFit="1" customWidth="1"/>
    <col min="9221" max="9221" width="15.109375" style="74" bestFit="1" customWidth="1"/>
    <col min="9222" max="9222" width="13.44140625" style="74" bestFit="1" customWidth="1"/>
    <col min="9223" max="9223" width="2.109375" style="74" bestFit="1" customWidth="1"/>
    <col min="9224" max="9473" width="9.109375" style="74"/>
    <col min="9474" max="9474" width="47.33203125" style="74" customWidth="1"/>
    <col min="9475" max="9475" width="65.44140625" style="74" customWidth="1"/>
    <col min="9476" max="9476" width="10.44140625" style="74" bestFit="1" customWidth="1"/>
    <col min="9477" max="9477" width="15.109375" style="74" bestFit="1" customWidth="1"/>
    <col min="9478" max="9478" width="13.44140625" style="74" bestFit="1" customWidth="1"/>
    <col min="9479" max="9479" width="2.109375" style="74" bestFit="1" customWidth="1"/>
    <col min="9480" max="9729" width="9.109375" style="74"/>
    <col min="9730" max="9730" width="47.33203125" style="74" customWidth="1"/>
    <col min="9731" max="9731" width="65.44140625" style="74" customWidth="1"/>
    <col min="9732" max="9732" width="10.44140625" style="74" bestFit="1" customWidth="1"/>
    <col min="9733" max="9733" width="15.109375" style="74" bestFit="1" customWidth="1"/>
    <col min="9734" max="9734" width="13.44140625" style="74" bestFit="1" customWidth="1"/>
    <col min="9735" max="9735" width="2.109375" style="74" bestFit="1" customWidth="1"/>
    <col min="9736" max="9985" width="9.109375" style="74"/>
    <col min="9986" max="9986" width="47.33203125" style="74" customWidth="1"/>
    <col min="9987" max="9987" width="65.44140625" style="74" customWidth="1"/>
    <col min="9988" max="9988" width="10.44140625" style="74" bestFit="1" customWidth="1"/>
    <col min="9989" max="9989" width="15.109375" style="74" bestFit="1" customWidth="1"/>
    <col min="9990" max="9990" width="13.44140625" style="74" bestFit="1" customWidth="1"/>
    <col min="9991" max="9991" width="2.109375" style="74" bestFit="1" customWidth="1"/>
    <col min="9992" max="10241" width="9.109375" style="74"/>
    <col min="10242" max="10242" width="47.33203125" style="74" customWidth="1"/>
    <col min="10243" max="10243" width="65.44140625" style="74" customWidth="1"/>
    <col min="10244" max="10244" width="10.44140625" style="74" bestFit="1" customWidth="1"/>
    <col min="10245" max="10245" width="15.109375" style="74" bestFit="1" customWidth="1"/>
    <col min="10246" max="10246" width="13.44140625" style="74" bestFit="1" customWidth="1"/>
    <col min="10247" max="10247" width="2.109375" style="74" bestFit="1" customWidth="1"/>
    <col min="10248" max="10497" width="9.109375" style="74"/>
    <col min="10498" max="10498" width="47.33203125" style="74" customWidth="1"/>
    <col min="10499" max="10499" width="65.44140625" style="74" customWidth="1"/>
    <col min="10500" max="10500" width="10.44140625" style="74" bestFit="1" customWidth="1"/>
    <col min="10501" max="10501" width="15.109375" style="74" bestFit="1" customWidth="1"/>
    <col min="10502" max="10502" width="13.44140625" style="74" bestFit="1" customWidth="1"/>
    <col min="10503" max="10503" width="2.109375" style="74" bestFit="1" customWidth="1"/>
    <col min="10504" max="10753" width="9.109375" style="74"/>
    <col min="10754" max="10754" width="47.33203125" style="74" customWidth="1"/>
    <col min="10755" max="10755" width="65.44140625" style="74" customWidth="1"/>
    <col min="10756" max="10756" width="10.44140625" style="74" bestFit="1" customWidth="1"/>
    <col min="10757" max="10757" width="15.109375" style="74" bestFit="1" customWidth="1"/>
    <col min="10758" max="10758" width="13.44140625" style="74" bestFit="1" customWidth="1"/>
    <col min="10759" max="10759" width="2.109375" style="74" bestFit="1" customWidth="1"/>
    <col min="10760" max="11009" width="9.109375" style="74"/>
    <col min="11010" max="11010" width="47.33203125" style="74" customWidth="1"/>
    <col min="11011" max="11011" width="65.44140625" style="74" customWidth="1"/>
    <col min="11012" max="11012" width="10.44140625" style="74" bestFit="1" customWidth="1"/>
    <col min="11013" max="11013" width="15.109375" style="74" bestFit="1" customWidth="1"/>
    <col min="11014" max="11014" width="13.44140625" style="74" bestFit="1" customWidth="1"/>
    <col min="11015" max="11015" width="2.109375" style="74" bestFit="1" customWidth="1"/>
    <col min="11016" max="11265" width="9.109375" style="74"/>
    <col min="11266" max="11266" width="47.33203125" style="74" customWidth="1"/>
    <col min="11267" max="11267" width="65.44140625" style="74" customWidth="1"/>
    <col min="11268" max="11268" width="10.44140625" style="74" bestFit="1" customWidth="1"/>
    <col min="11269" max="11269" width="15.109375" style="74" bestFit="1" customWidth="1"/>
    <col min="11270" max="11270" width="13.44140625" style="74" bestFit="1" customWidth="1"/>
    <col min="11271" max="11271" width="2.109375" style="74" bestFit="1" customWidth="1"/>
    <col min="11272" max="11521" width="9.109375" style="74"/>
    <col min="11522" max="11522" width="47.33203125" style="74" customWidth="1"/>
    <col min="11523" max="11523" width="65.44140625" style="74" customWidth="1"/>
    <col min="11524" max="11524" width="10.44140625" style="74" bestFit="1" customWidth="1"/>
    <col min="11525" max="11525" width="15.109375" style="74" bestFit="1" customWidth="1"/>
    <col min="11526" max="11526" width="13.44140625" style="74" bestFit="1" customWidth="1"/>
    <col min="11527" max="11527" width="2.109375" style="74" bestFit="1" customWidth="1"/>
    <col min="11528" max="11777" width="9.109375" style="74"/>
    <col min="11778" max="11778" width="47.33203125" style="74" customWidth="1"/>
    <col min="11779" max="11779" width="65.44140625" style="74" customWidth="1"/>
    <col min="11780" max="11780" width="10.44140625" style="74" bestFit="1" customWidth="1"/>
    <col min="11781" max="11781" width="15.109375" style="74" bestFit="1" customWidth="1"/>
    <col min="11782" max="11782" width="13.44140625" style="74" bestFit="1" customWidth="1"/>
    <col min="11783" max="11783" width="2.109375" style="74" bestFit="1" customWidth="1"/>
    <col min="11784" max="12033" width="9.109375" style="74"/>
    <col min="12034" max="12034" width="47.33203125" style="74" customWidth="1"/>
    <col min="12035" max="12035" width="65.44140625" style="74" customWidth="1"/>
    <col min="12036" max="12036" width="10.44140625" style="74" bestFit="1" customWidth="1"/>
    <col min="12037" max="12037" width="15.109375" style="74" bestFit="1" customWidth="1"/>
    <col min="12038" max="12038" width="13.44140625" style="74" bestFit="1" customWidth="1"/>
    <col min="12039" max="12039" width="2.109375" style="74" bestFit="1" customWidth="1"/>
    <col min="12040" max="12289" width="9.109375" style="74"/>
    <col min="12290" max="12290" width="47.33203125" style="74" customWidth="1"/>
    <col min="12291" max="12291" width="65.44140625" style="74" customWidth="1"/>
    <col min="12292" max="12292" width="10.44140625" style="74" bestFit="1" customWidth="1"/>
    <col min="12293" max="12293" width="15.109375" style="74" bestFit="1" customWidth="1"/>
    <col min="12294" max="12294" width="13.44140625" style="74" bestFit="1" customWidth="1"/>
    <col min="12295" max="12295" width="2.109375" style="74" bestFit="1" customWidth="1"/>
    <col min="12296" max="12545" width="9.109375" style="74"/>
    <col min="12546" max="12546" width="47.33203125" style="74" customWidth="1"/>
    <col min="12547" max="12547" width="65.44140625" style="74" customWidth="1"/>
    <col min="12548" max="12548" width="10.44140625" style="74" bestFit="1" customWidth="1"/>
    <col min="12549" max="12549" width="15.109375" style="74" bestFit="1" customWidth="1"/>
    <col min="12550" max="12550" width="13.44140625" style="74" bestFit="1" customWidth="1"/>
    <col min="12551" max="12551" width="2.109375" style="74" bestFit="1" customWidth="1"/>
    <col min="12552" max="12801" width="9.109375" style="74"/>
    <col min="12802" max="12802" width="47.33203125" style="74" customWidth="1"/>
    <col min="12803" max="12803" width="65.44140625" style="74" customWidth="1"/>
    <col min="12804" max="12804" width="10.44140625" style="74" bestFit="1" customWidth="1"/>
    <col min="12805" max="12805" width="15.109375" style="74" bestFit="1" customWidth="1"/>
    <col min="12806" max="12806" width="13.44140625" style="74" bestFit="1" customWidth="1"/>
    <col min="12807" max="12807" width="2.109375" style="74" bestFit="1" customWidth="1"/>
    <col min="12808" max="13057" width="9.109375" style="74"/>
    <col min="13058" max="13058" width="47.33203125" style="74" customWidth="1"/>
    <col min="13059" max="13059" width="65.44140625" style="74" customWidth="1"/>
    <col min="13060" max="13060" width="10.44140625" style="74" bestFit="1" customWidth="1"/>
    <col min="13061" max="13061" width="15.109375" style="74" bestFit="1" customWidth="1"/>
    <col min="13062" max="13062" width="13.44140625" style="74" bestFit="1" customWidth="1"/>
    <col min="13063" max="13063" width="2.109375" style="74" bestFit="1" customWidth="1"/>
    <col min="13064" max="13313" width="9.109375" style="74"/>
    <col min="13314" max="13314" width="47.33203125" style="74" customWidth="1"/>
    <col min="13315" max="13315" width="65.44140625" style="74" customWidth="1"/>
    <col min="13316" max="13316" width="10.44140625" style="74" bestFit="1" customWidth="1"/>
    <col min="13317" max="13317" width="15.109375" style="74" bestFit="1" customWidth="1"/>
    <col min="13318" max="13318" width="13.44140625" style="74" bestFit="1" customWidth="1"/>
    <col min="13319" max="13319" width="2.109375" style="74" bestFit="1" customWidth="1"/>
    <col min="13320" max="13569" width="9.109375" style="74"/>
    <col min="13570" max="13570" width="47.33203125" style="74" customWidth="1"/>
    <col min="13571" max="13571" width="65.44140625" style="74" customWidth="1"/>
    <col min="13572" max="13572" width="10.44140625" style="74" bestFit="1" customWidth="1"/>
    <col min="13573" max="13573" width="15.109375" style="74" bestFit="1" customWidth="1"/>
    <col min="13574" max="13574" width="13.44140625" style="74" bestFit="1" customWidth="1"/>
    <col min="13575" max="13575" width="2.109375" style="74" bestFit="1" customWidth="1"/>
    <col min="13576" max="13825" width="9.109375" style="74"/>
    <col min="13826" max="13826" width="47.33203125" style="74" customWidth="1"/>
    <col min="13827" max="13827" width="65.44140625" style="74" customWidth="1"/>
    <col min="13828" max="13828" width="10.44140625" style="74" bestFit="1" customWidth="1"/>
    <col min="13829" max="13829" width="15.109375" style="74" bestFit="1" customWidth="1"/>
    <col min="13830" max="13830" width="13.44140625" style="74" bestFit="1" customWidth="1"/>
    <col min="13831" max="13831" width="2.109375" style="74" bestFit="1" customWidth="1"/>
    <col min="13832" max="14081" width="9.109375" style="74"/>
    <col min="14082" max="14082" width="47.33203125" style="74" customWidth="1"/>
    <col min="14083" max="14083" width="65.44140625" style="74" customWidth="1"/>
    <col min="14084" max="14084" width="10.44140625" style="74" bestFit="1" customWidth="1"/>
    <col min="14085" max="14085" width="15.109375" style="74" bestFit="1" customWidth="1"/>
    <col min="14086" max="14086" width="13.44140625" style="74" bestFit="1" customWidth="1"/>
    <col min="14087" max="14087" width="2.109375" style="74" bestFit="1" customWidth="1"/>
    <col min="14088" max="14337" width="9.109375" style="74"/>
    <col min="14338" max="14338" width="47.33203125" style="74" customWidth="1"/>
    <col min="14339" max="14339" width="65.44140625" style="74" customWidth="1"/>
    <col min="14340" max="14340" width="10.44140625" style="74" bestFit="1" customWidth="1"/>
    <col min="14341" max="14341" width="15.109375" style="74" bestFit="1" customWidth="1"/>
    <col min="14342" max="14342" width="13.44140625" style="74" bestFit="1" customWidth="1"/>
    <col min="14343" max="14343" width="2.109375" style="74" bestFit="1" customWidth="1"/>
    <col min="14344" max="14593" width="9.109375" style="74"/>
    <col min="14594" max="14594" width="47.33203125" style="74" customWidth="1"/>
    <col min="14595" max="14595" width="65.44140625" style="74" customWidth="1"/>
    <col min="14596" max="14596" width="10.44140625" style="74" bestFit="1" customWidth="1"/>
    <col min="14597" max="14597" width="15.109375" style="74" bestFit="1" customWidth="1"/>
    <col min="14598" max="14598" width="13.44140625" style="74" bestFit="1" customWidth="1"/>
    <col min="14599" max="14599" width="2.109375" style="74" bestFit="1" customWidth="1"/>
    <col min="14600" max="14849" width="9.109375" style="74"/>
    <col min="14850" max="14850" width="47.33203125" style="74" customWidth="1"/>
    <col min="14851" max="14851" width="65.44140625" style="74" customWidth="1"/>
    <col min="14852" max="14852" width="10.44140625" style="74" bestFit="1" customWidth="1"/>
    <col min="14853" max="14853" width="15.109375" style="74" bestFit="1" customWidth="1"/>
    <col min="14854" max="14854" width="13.44140625" style="74" bestFit="1" customWidth="1"/>
    <col min="14855" max="14855" width="2.109375" style="74" bestFit="1" customWidth="1"/>
    <col min="14856" max="15105" width="9.109375" style="74"/>
    <col min="15106" max="15106" width="47.33203125" style="74" customWidth="1"/>
    <col min="15107" max="15107" width="65.44140625" style="74" customWidth="1"/>
    <col min="15108" max="15108" width="10.44140625" style="74" bestFit="1" customWidth="1"/>
    <col min="15109" max="15109" width="15.109375" style="74" bestFit="1" customWidth="1"/>
    <col min="15110" max="15110" width="13.44140625" style="74" bestFit="1" customWidth="1"/>
    <col min="15111" max="15111" width="2.109375" style="74" bestFit="1" customWidth="1"/>
    <col min="15112" max="15361" width="9.109375" style="74"/>
    <col min="15362" max="15362" width="47.33203125" style="74" customWidth="1"/>
    <col min="15363" max="15363" width="65.44140625" style="74" customWidth="1"/>
    <col min="15364" max="15364" width="10.44140625" style="74" bestFit="1" customWidth="1"/>
    <col min="15365" max="15365" width="15.109375" style="74" bestFit="1" customWidth="1"/>
    <col min="15366" max="15366" width="13.44140625" style="74" bestFit="1" customWidth="1"/>
    <col min="15367" max="15367" width="2.109375" style="74" bestFit="1" customWidth="1"/>
    <col min="15368" max="15617" width="9.109375" style="74"/>
    <col min="15618" max="15618" width="47.33203125" style="74" customWidth="1"/>
    <col min="15619" max="15619" width="65.44140625" style="74" customWidth="1"/>
    <col min="15620" max="15620" width="10.44140625" style="74" bestFit="1" customWidth="1"/>
    <col min="15621" max="15621" width="15.109375" style="74" bestFit="1" customWidth="1"/>
    <col min="15622" max="15622" width="13.44140625" style="74" bestFit="1" customWidth="1"/>
    <col min="15623" max="15623" width="2.109375" style="74" bestFit="1" customWidth="1"/>
    <col min="15624" max="15873" width="9.109375" style="74"/>
    <col min="15874" max="15874" width="47.33203125" style="74" customWidth="1"/>
    <col min="15875" max="15875" width="65.44140625" style="74" customWidth="1"/>
    <col min="15876" max="15876" width="10.44140625" style="74" bestFit="1" customWidth="1"/>
    <col min="15877" max="15877" width="15.109375" style="74" bestFit="1" customWidth="1"/>
    <col min="15878" max="15878" width="13.44140625" style="74" bestFit="1" customWidth="1"/>
    <col min="15879" max="15879" width="2.109375" style="74" bestFit="1" customWidth="1"/>
    <col min="15880" max="16129" width="9.109375" style="74"/>
    <col min="16130" max="16130" width="47.33203125" style="74" customWidth="1"/>
    <col min="16131" max="16131" width="65.44140625" style="74" customWidth="1"/>
    <col min="16132" max="16132" width="10.44140625" style="74" bestFit="1" customWidth="1"/>
    <col min="16133" max="16133" width="15.109375" style="74" bestFit="1" customWidth="1"/>
    <col min="16134" max="16134" width="13.44140625" style="74" bestFit="1" customWidth="1"/>
    <col min="16135" max="16135" width="2.109375" style="74" bestFit="1" customWidth="1"/>
    <col min="16136" max="16384" width="9.109375" style="74"/>
  </cols>
  <sheetData>
    <row r="1" spans="1:27" s="49" customFormat="1">
      <c r="B1" s="50"/>
      <c r="C1" s="51"/>
      <c r="D1" s="52"/>
      <c r="E1" s="52"/>
      <c r="F1" s="52"/>
    </row>
    <row r="2" spans="1:27" s="49" customFormat="1" ht="13.8" thickBot="1">
      <c r="B2" s="50"/>
      <c r="C2" s="51"/>
      <c r="D2" s="52"/>
      <c r="E2" s="52"/>
      <c r="F2" s="52"/>
    </row>
    <row r="3" spans="1:27" s="56" customFormat="1" ht="15.6">
      <c r="A3" s="53"/>
      <c r="B3" s="54" t="s">
        <v>76</v>
      </c>
      <c r="C3" s="54" t="s">
        <v>89</v>
      </c>
      <c r="D3" s="54" t="s">
        <v>90</v>
      </c>
      <c r="E3" s="54" t="s">
        <v>72</v>
      </c>
      <c r="F3" s="54" t="s">
        <v>91</v>
      </c>
      <c r="G3" s="55"/>
      <c r="H3" s="53"/>
      <c r="I3" s="53"/>
      <c r="J3" s="53"/>
      <c r="K3" s="53"/>
      <c r="L3" s="53"/>
      <c r="M3" s="53"/>
      <c r="N3" s="53"/>
      <c r="O3" s="53"/>
      <c r="P3" s="53"/>
      <c r="Q3" s="53"/>
      <c r="R3" s="53"/>
      <c r="S3" s="53"/>
      <c r="T3" s="53"/>
      <c r="U3" s="53"/>
      <c r="V3" s="53"/>
      <c r="W3" s="53"/>
      <c r="X3" s="53"/>
      <c r="Y3" s="53"/>
      <c r="Z3" s="53"/>
      <c r="AA3" s="53"/>
    </row>
    <row r="4" spans="1:27" s="56" customFormat="1" ht="15">
      <c r="A4" s="53"/>
      <c r="B4" s="57" t="s">
        <v>78</v>
      </c>
      <c r="C4" s="58"/>
      <c r="D4" s="59"/>
      <c r="E4" s="59"/>
      <c r="F4" s="59"/>
      <c r="G4" s="60"/>
      <c r="H4" s="53"/>
      <c r="I4" s="53"/>
      <c r="J4" s="53"/>
      <c r="K4" s="53"/>
      <c r="L4" s="53"/>
      <c r="M4" s="53"/>
      <c r="N4" s="53"/>
      <c r="O4" s="53"/>
      <c r="P4" s="53"/>
      <c r="Q4" s="53"/>
      <c r="R4" s="53"/>
      <c r="S4" s="53"/>
      <c r="T4" s="53"/>
      <c r="U4" s="53"/>
      <c r="V4" s="53"/>
      <c r="W4" s="53"/>
      <c r="X4" s="53"/>
      <c r="Y4" s="53"/>
      <c r="Z4" s="53"/>
      <c r="AA4" s="53"/>
    </row>
    <row r="5" spans="1:27" s="66" customFormat="1" ht="15">
      <c r="A5" s="61"/>
      <c r="B5" s="62" t="s">
        <v>17</v>
      </c>
      <c r="C5" s="63" t="s">
        <v>92</v>
      </c>
      <c r="D5" s="64" t="s">
        <v>18</v>
      </c>
      <c r="E5" s="64" t="s">
        <v>93</v>
      </c>
      <c r="F5" s="64" t="s">
        <v>19</v>
      </c>
      <c r="G5" s="65" t="s">
        <v>20</v>
      </c>
      <c r="H5" s="61"/>
      <c r="I5" s="61"/>
      <c r="J5" s="61"/>
      <c r="K5" s="61"/>
      <c r="L5" s="61"/>
      <c r="M5" s="61"/>
      <c r="N5" s="61"/>
      <c r="O5" s="61"/>
      <c r="P5" s="61"/>
      <c r="Q5" s="61"/>
      <c r="R5" s="61"/>
      <c r="S5" s="61"/>
      <c r="T5" s="61"/>
      <c r="U5" s="61"/>
      <c r="V5" s="61"/>
      <c r="W5" s="61"/>
      <c r="X5" s="61"/>
      <c r="Y5" s="61"/>
      <c r="Z5" s="61"/>
      <c r="AA5" s="61"/>
    </row>
    <row r="6" spans="1:27" s="66" customFormat="1" ht="15">
      <c r="A6" s="61"/>
      <c r="B6" s="62" t="s">
        <v>21</v>
      </c>
      <c r="C6" s="63" t="s">
        <v>94</v>
      </c>
      <c r="D6" s="64" t="s">
        <v>79</v>
      </c>
      <c r="E6" s="64" t="s">
        <v>73</v>
      </c>
      <c r="F6" s="64" t="s">
        <v>19</v>
      </c>
      <c r="G6" s="65" t="s">
        <v>20</v>
      </c>
      <c r="H6" s="61"/>
      <c r="I6" s="61"/>
      <c r="J6" s="61"/>
      <c r="K6" s="61"/>
      <c r="L6" s="61"/>
      <c r="M6" s="61"/>
      <c r="N6" s="61"/>
      <c r="O6" s="61"/>
      <c r="P6" s="61"/>
      <c r="Q6" s="61"/>
      <c r="R6" s="61"/>
      <c r="S6" s="61"/>
      <c r="T6" s="61"/>
      <c r="U6" s="61"/>
      <c r="V6" s="61"/>
      <c r="W6" s="61"/>
      <c r="X6" s="61"/>
      <c r="Y6" s="61"/>
      <c r="Z6" s="61"/>
      <c r="AA6" s="61"/>
    </row>
    <row r="7" spans="1:27" s="66" customFormat="1" ht="15">
      <c r="A7" s="61"/>
      <c r="B7" s="62" t="s">
        <v>22</v>
      </c>
      <c r="C7" s="63" t="s">
        <v>95</v>
      </c>
      <c r="D7" s="64" t="s">
        <v>23</v>
      </c>
      <c r="E7" s="64" t="s">
        <v>93</v>
      </c>
      <c r="F7" s="64" t="s">
        <v>19</v>
      </c>
      <c r="G7" s="65" t="s">
        <v>20</v>
      </c>
      <c r="H7" s="61"/>
      <c r="I7" s="61"/>
      <c r="J7" s="61"/>
      <c r="K7" s="61"/>
      <c r="L7" s="61"/>
      <c r="M7" s="61"/>
      <c r="N7" s="61"/>
      <c r="O7" s="61"/>
      <c r="P7" s="61"/>
      <c r="Q7" s="61"/>
      <c r="R7" s="61"/>
      <c r="S7" s="61"/>
      <c r="T7" s="61"/>
      <c r="U7" s="61"/>
      <c r="V7" s="61"/>
      <c r="W7" s="61"/>
      <c r="X7" s="61"/>
      <c r="Y7" s="61"/>
      <c r="Z7" s="61"/>
      <c r="AA7" s="61"/>
    </row>
    <row r="8" spans="1:27" s="66" customFormat="1" ht="15">
      <c r="A8" s="61"/>
      <c r="B8" s="62" t="s">
        <v>59</v>
      </c>
      <c r="C8" s="63" t="s">
        <v>96</v>
      </c>
      <c r="D8" s="64" t="s">
        <v>24</v>
      </c>
      <c r="E8" s="64" t="s">
        <v>93</v>
      </c>
      <c r="F8" s="64" t="s">
        <v>19</v>
      </c>
      <c r="G8" s="65" t="s">
        <v>20</v>
      </c>
      <c r="H8" s="61"/>
      <c r="I8" s="61"/>
      <c r="J8" s="61"/>
      <c r="K8" s="61"/>
      <c r="L8" s="61"/>
      <c r="M8" s="61"/>
      <c r="N8" s="61"/>
      <c r="O8" s="61"/>
      <c r="P8" s="61"/>
      <c r="Q8" s="61"/>
      <c r="R8" s="61"/>
      <c r="S8" s="61"/>
      <c r="T8" s="61"/>
      <c r="U8" s="61"/>
      <c r="V8" s="61"/>
      <c r="W8" s="61"/>
      <c r="X8" s="61"/>
      <c r="Y8" s="61"/>
      <c r="Z8" s="61"/>
      <c r="AA8" s="61"/>
    </row>
    <row r="9" spans="1:27" s="66" customFormat="1" ht="30">
      <c r="A9" s="61"/>
      <c r="B9" s="62" t="s">
        <v>80</v>
      </c>
      <c r="C9" s="63" t="s">
        <v>97</v>
      </c>
      <c r="D9" s="433" t="s">
        <v>144</v>
      </c>
      <c r="E9" s="64" t="s">
        <v>93</v>
      </c>
      <c r="F9" s="64" t="s">
        <v>19</v>
      </c>
      <c r="G9" s="65" t="s">
        <v>27</v>
      </c>
      <c r="H9" s="61"/>
      <c r="I9" s="61"/>
      <c r="J9" s="61"/>
      <c r="K9" s="61"/>
      <c r="L9" s="61"/>
      <c r="M9" s="61"/>
      <c r="N9" s="61"/>
      <c r="O9" s="61"/>
      <c r="P9" s="61"/>
      <c r="Q9" s="61"/>
      <c r="R9" s="61"/>
      <c r="S9" s="61"/>
      <c r="T9" s="61"/>
      <c r="U9" s="61"/>
      <c r="V9" s="61"/>
      <c r="W9" s="61"/>
      <c r="X9" s="61"/>
      <c r="Y9" s="61"/>
      <c r="Z9" s="61"/>
      <c r="AA9" s="61"/>
    </row>
    <row r="10" spans="1:27" s="66" customFormat="1" ht="15">
      <c r="A10" s="61"/>
      <c r="B10" s="570" t="s">
        <v>141</v>
      </c>
      <c r="C10" s="571" t="s">
        <v>98</v>
      </c>
      <c r="D10" s="64" t="s">
        <v>142</v>
      </c>
      <c r="E10" s="64" t="s">
        <v>93</v>
      </c>
      <c r="F10" s="64" t="s">
        <v>19</v>
      </c>
      <c r="G10" s="65" t="s">
        <v>20</v>
      </c>
      <c r="H10" s="61"/>
      <c r="I10" s="61"/>
      <c r="J10" s="61"/>
      <c r="K10" s="61"/>
      <c r="L10" s="61"/>
      <c r="M10" s="61"/>
      <c r="N10" s="61"/>
      <c r="O10" s="61"/>
      <c r="P10" s="61"/>
      <c r="Q10" s="61"/>
      <c r="R10" s="61"/>
      <c r="S10" s="61"/>
      <c r="T10" s="61"/>
      <c r="U10" s="61"/>
      <c r="V10" s="61"/>
      <c r="W10" s="61"/>
      <c r="X10" s="61"/>
      <c r="Y10" s="61"/>
      <c r="Z10" s="61"/>
      <c r="AA10" s="61"/>
    </row>
    <row r="11" spans="1:27" s="66" customFormat="1" ht="30">
      <c r="A11" s="61"/>
      <c r="B11" s="62" t="s">
        <v>81</v>
      </c>
      <c r="C11" s="63" t="s">
        <v>99</v>
      </c>
      <c r="D11" s="64" t="s">
        <v>26</v>
      </c>
      <c r="E11" s="64" t="s">
        <v>73</v>
      </c>
      <c r="F11" s="64" t="s">
        <v>19</v>
      </c>
      <c r="G11" s="65" t="s">
        <v>20</v>
      </c>
      <c r="H11" s="61"/>
      <c r="I11" s="61"/>
      <c r="J11" s="61"/>
      <c r="K11" s="61"/>
      <c r="L11" s="61"/>
      <c r="M11" s="61"/>
      <c r="N11" s="61"/>
      <c r="O11" s="61"/>
      <c r="P11" s="61"/>
      <c r="Q11" s="61"/>
      <c r="R11" s="61"/>
      <c r="S11" s="61"/>
      <c r="T11" s="61"/>
      <c r="U11" s="61"/>
      <c r="V11" s="61"/>
      <c r="W11" s="61"/>
      <c r="X11" s="61"/>
      <c r="Y11" s="61"/>
      <c r="Z11" s="61"/>
      <c r="AA11" s="61"/>
    </row>
    <row r="12" spans="1:27" s="56" customFormat="1" ht="15">
      <c r="A12" s="53"/>
      <c r="B12" s="57" t="s">
        <v>82</v>
      </c>
      <c r="C12" s="58"/>
      <c r="D12" s="59"/>
      <c r="E12" s="59"/>
      <c r="F12" s="59"/>
      <c r="G12" s="60" t="s">
        <v>16</v>
      </c>
      <c r="H12" s="53"/>
      <c r="I12" s="53"/>
      <c r="J12" s="53"/>
      <c r="K12" s="53"/>
      <c r="L12" s="53"/>
      <c r="M12" s="53"/>
      <c r="N12" s="53"/>
      <c r="O12" s="53"/>
      <c r="P12" s="53"/>
      <c r="Q12" s="53"/>
      <c r="R12" s="53"/>
      <c r="S12" s="53"/>
      <c r="T12" s="53"/>
      <c r="U12" s="53"/>
      <c r="V12" s="53"/>
      <c r="W12" s="53"/>
      <c r="X12" s="53"/>
      <c r="Y12" s="53"/>
      <c r="Z12" s="53"/>
      <c r="AA12" s="53"/>
    </row>
    <row r="13" spans="1:27" s="66" customFormat="1" ht="15">
      <c r="A13" s="61"/>
      <c r="B13" s="62" t="s">
        <v>51</v>
      </c>
      <c r="C13" s="63" t="s">
        <v>29</v>
      </c>
      <c r="D13" s="64" t="s">
        <v>26</v>
      </c>
      <c r="E13" s="64" t="s">
        <v>93</v>
      </c>
      <c r="F13" s="64" t="s">
        <v>30</v>
      </c>
      <c r="G13" s="65" t="s">
        <v>20</v>
      </c>
      <c r="H13" s="61"/>
      <c r="I13" s="61"/>
      <c r="J13" s="61"/>
      <c r="K13" s="61"/>
      <c r="L13" s="61"/>
      <c r="M13" s="61"/>
      <c r="N13" s="61"/>
      <c r="O13" s="61"/>
      <c r="P13" s="61"/>
      <c r="Q13" s="61"/>
      <c r="R13" s="61"/>
      <c r="S13" s="61"/>
      <c r="T13" s="61"/>
      <c r="U13" s="61"/>
      <c r="V13" s="61"/>
      <c r="W13" s="61"/>
      <c r="X13" s="61"/>
      <c r="Y13" s="61"/>
      <c r="Z13" s="61"/>
      <c r="AA13" s="61"/>
    </row>
    <row r="14" spans="1:27" s="66" customFormat="1" ht="30">
      <c r="A14" s="61"/>
      <c r="B14" s="62" t="s">
        <v>52</v>
      </c>
      <c r="C14" s="63" t="s">
        <v>56</v>
      </c>
      <c r="D14" s="64" t="s">
        <v>26</v>
      </c>
      <c r="E14" s="64" t="s">
        <v>93</v>
      </c>
      <c r="F14" s="64" t="s">
        <v>30</v>
      </c>
      <c r="G14" s="65" t="s">
        <v>20</v>
      </c>
      <c r="H14" s="61"/>
      <c r="I14" s="61"/>
      <c r="J14" s="61"/>
      <c r="K14" s="61"/>
      <c r="L14" s="61"/>
      <c r="M14" s="61"/>
      <c r="N14" s="61"/>
      <c r="O14" s="61"/>
      <c r="P14" s="61"/>
      <c r="Q14" s="61"/>
      <c r="R14" s="61"/>
      <c r="S14" s="61"/>
      <c r="T14" s="61"/>
      <c r="U14" s="61"/>
      <c r="V14" s="61"/>
      <c r="W14" s="61"/>
      <c r="X14" s="61"/>
      <c r="Y14" s="61"/>
      <c r="Z14" s="61"/>
      <c r="AA14" s="61"/>
    </row>
    <row r="15" spans="1:27" s="66" customFormat="1" ht="30">
      <c r="A15" s="61"/>
      <c r="B15" s="62" t="s">
        <v>31</v>
      </c>
      <c r="C15" s="63" t="s">
        <v>62</v>
      </c>
      <c r="D15" s="64" t="s">
        <v>26</v>
      </c>
      <c r="E15" s="64" t="s">
        <v>93</v>
      </c>
      <c r="F15" s="64" t="s">
        <v>30</v>
      </c>
      <c r="G15" s="65" t="s">
        <v>20</v>
      </c>
      <c r="H15" s="61"/>
      <c r="I15" s="61"/>
      <c r="J15" s="61"/>
      <c r="K15" s="61"/>
      <c r="L15" s="61"/>
      <c r="M15" s="61"/>
      <c r="N15" s="61"/>
      <c r="O15" s="61"/>
      <c r="P15" s="61"/>
      <c r="Q15" s="61"/>
      <c r="R15" s="61"/>
      <c r="S15" s="61"/>
      <c r="T15" s="61"/>
      <c r="U15" s="61"/>
      <c r="V15" s="61"/>
      <c r="W15" s="61"/>
      <c r="X15" s="61"/>
      <c r="Y15" s="61"/>
      <c r="Z15" s="61"/>
      <c r="AA15" s="61"/>
    </row>
    <row r="16" spans="1:27" s="66" customFormat="1" ht="30">
      <c r="A16" s="61"/>
      <c r="B16" s="62" t="s">
        <v>71</v>
      </c>
      <c r="C16" s="63" t="s">
        <v>100</v>
      </c>
      <c r="D16" s="64" t="s">
        <v>26</v>
      </c>
      <c r="E16" s="64" t="s">
        <v>73</v>
      </c>
      <c r="F16" s="64" t="s">
        <v>30</v>
      </c>
      <c r="G16" s="65" t="s">
        <v>27</v>
      </c>
      <c r="H16" s="61"/>
      <c r="I16" s="61"/>
      <c r="J16" s="61"/>
      <c r="K16" s="61"/>
      <c r="L16" s="61"/>
      <c r="M16" s="61"/>
      <c r="N16" s="61"/>
      <c r="O16" s="61"/>
      <c r="P16" s="61"/>
      <c r="Q16" s="61"/>
      <c r="R16" s="61"/>
      <c r="S16" s="61"/>
      <c r="T16" s="61"/>
      <c r="U16" s="61"/>
      <c r="V16" s="61"/>
      <c r="W16" s="61"/>
      <c r="X16" s="61"/>
      <c r="Y16" s="61"/>
      <c r="Z16" s="61"/>
      <c r="AA16" s="61"/>
    </row>
    <row r="17" spans="1:27" s="56" customFormat="1" ht="15">
      <c r="A17" s="53"/>
      <c r="B17" s="57" t="s">
        <v>32</v>
      </c>
      <c r="C17" s="58"/>
      <c r="D17" s="59"/>
      <c r="E17" s="59"/>
      <c r="F17" s="59"/>
      <c r="G17" s="60" t="s">
        <v>16</v>
      </c>
      <c r="H17" s="53"/>
      <c r="I17" s="53"/>
      <c r="J17" s="53"/>
      <c r="K17" s="53"/>
      <c r="L17" s="53"/>
      <c r="M17" s="53"/>
      <c r="N17" s="53"/>
      <c r="O17" s="53"/>
      <c r="P17" s="53"/>
      <c r="Q17" s="53"/>
      <c r="R17" s="53"/>
      <c r="S17" s="53"/>
      <c r="T17" s="53"/>
      <c r="U17" s="53"/>
      <c r="V17" s="53"/>
      <c r="W17" s="53"/>
      <c r="X17" s="53"/>
      <c r="Y17" s="53"/>
      <c r="Z17" s="53"/>
      <c r="AA17" s="53"/>
    </row>
    <row r="18" spans="1:27" s="66" customFormat="1" ht="45">
      <c r="A18" s="61"/>
      <c r="B18" s="62" t="s">
        <v>83</v>
      </c>
      <c r="C18" s="63" t="s">
        <v>101</v>
      </c>
      <c r="D18" s="64" t="s">
        <v>25</v>
      </c>
      <c r="E18" s="64" t="s">
        <v>74</v>
      </c>
      <c r="F18" s="64" t="s">
        <v>33</v>
      </c>
      <c r="G18" s="65" t="s">
        <v>20</v>
      </c>
      <c r="H18" s="61"/>
      <c r="I18" s="61"/>
      <c r="J18" s="61"/>
      <c r="K18" s="61"/>
      <c r="L18" s="61"/>
      <c r="M18" s="61"/>
      <c r="N18" s="61"/>
      <c r="O18" s="61"/>
      <c r="P18" s="61"/>
      <c r="Q18" s="61"/>
      <c r="R18" s="61"/>
      <c r="S18" s="61"/>
      <c r="T18" s="61"/>
      <c r="U18" s="61"/>
      <c r="V18" s="61"/>
      <c r="W18" s="61"/>
      <c r="X18" s="61"/>
      <c r="Y18" s="61"/>
      <c r="Z18" s="61"/>
      <c r="AA18" s="61"/>
    </row>
    <row r="19" spans="1:27" s="66" customFormat="1" ht="30">
      <c r="A19" s="61"/>
      <c r="B19" s="62" t="s">
        <v>60</v>
      </c>
      <c r="C19" s="63" t="s">
        <v>102</v>
      </c>
      <c r="D19" s="64" t="s">
        <v>26</v>
      </c>
      <c r="E19" s="64" t="s">
        <v>73</v>
      </c>
      <c r="F19" s="64" t="s">
        <v>33</v>
      </c>
      <c r="G19" s="65" t="s">
        <v>27</v>
      </c>
      <c r="H19" s="61"/>
      <c r="I19" s="61"/>
      <c r="J19" s="61"/>
      <c r="K19" s="61"/>
      <c r="L19" s="61"/>
      <c r="M19" s="61"/>
      <c r="N19" s="61"/>
      <c r="O19" s="61"/>
      <c r="P19" s="61"/>
      <c r="Q19" s="61"/>
      <c r="R19" s="61"/>
      <c r="S19" s="61"/>
      <c r="T19" s="61"/>
      <c r="U19" s="61"/>
      <c r="V19" s="61"/>
      <c r="W19" s="61"/>
      <c r="X19" s="61"/>
      <c r="Y19" s="61"/>
      <c r="Z19" s="61"/>
      <c r="AA19" s="61"/>
    </row>
    <row r="20" spans="1:27" s="66" customFormat="1" ht="30">
      <c r="A20" s="61"/>
      <c r="B20" s="62" t="s">
        <v>34</v>
      </c>
      <c r="C20" s="63" t="s">
        <v>103</v>
      </c>
      <c r="D20" s="64" t="s">
        <v>25</v>
      </c>
      <c r="E20" s="64" t="s">
        <v>93</v>
      </c>
      <c r="F20" s="64" t="s">
        <v>33</v>
      </c>
      <c r="G20" s="65" t="s">
        <v>20</v>
      </c>
      <c r="H20" s="61"/>
      <c r="I20" s="61"/>
      <c r="J20" s="61"/>
      <c r="K20" s="61"/>
      <c r="L20" s="61"/>
      <c r="M20" s="61"/>
      <c r="N20" s="61"/>
      <c r="O20" s="61"/>
      <c r="P20" s="61"/>
      <c r="Q20" s="61"/>
      <c r="R20" s="61"/>
      <c r="S20" s="61"/>
      <c r="T20" s="61"/>
      <c r="U20" s="61"/>
      <c r="V20" s="61"/>
      <c r="W20" s="61"/>
      <c r="X20" s="61"/>
      <c r="Y20" s="61"/>
      <c r="Z20" s="61"/>
      <c r="AA20" s="61"/>
    </row>
    <row r="21" spans="1:27" s="66" customFormat="1" ht="30">
      <c r="A21" s="61"/>
      <c r="B21" s="62" t="s">
        <v>84</v>
      </c>
      <c r="C21" s="63" t="s">
        <v>104</v>
      </c>
      <c r="D21" s="64" t="s">
        <v>26</v>
      </c>
      <c r="E21" s="64" t="s">
        <v>93</v>
      </c>
      <c r="F21" s="64" t="s">
        <v>33</v>
      </c>
      <c r="G21" s="65" t="s">
        <v>27</v>
      </c>
      <c r="H21" s="61"/>
      <c r="I21" s="61"/>
      <c r="J21" s="61"/>
      <c r="K21" s="61"/>
      <c r="L21" s="61"/>
      <c r="M21" s="61"/>
      <c r="N21" s="61"/>
      <c r="O21" s="61"/>
      <c r="P21" s="61"/>
      <c r="Q21" s="61"/>
      <c r="R21" s="61"/>
      <c r="S21" s="61"/>
      <c r="T21" s="61"/>
      <c r="U21" s="61"/>
      <c r="V21" s="61"/>
      <c r="W21" s="61"/>
      <c r="X21" s="61"/>
      <c r="Y21" s="61"/>
      <c r="Z21" s="61"/>
      <c r="AA21" s="61"/>
    </row>
    <row r="22" spans="1:27" s="66" customFormat="1" ht="30">
      <c r="A22" s="61"/>
      <c r="B22" s="62" t="s">
        <v>61</v>
      </c>
      <c r="C22" s="63" t="s">
        <v>105</v>
      </c>
      <c r="D22" s="64" t="s">
        <v>25</v>
      </c>
      <c r="E22" s="64" t="s">
        <v>93</v>
      </c>
      <c r="F22" s="64" t="s">
        <v>33</v>
      </c>
      <c r="G22" s="65" t="s">
        <v>20</v>
      </c>
      <c r="H22" s="61"/>
      <c r="I22" s="61"/>
      <c r="J22" s="61"/>
      <c r="K22" s="61"/>
      <c r="L22" s="61"/>
      <c r="M22" s="61"/>
      <c r="N22" s="61"/>
      <c r="O22" s="61"/>
      <c r="P22" s="61"/>
      <c r="Q22" s="61"/>
      <c r="R22" s="61"/>
      <c r="S22" s="61"/>
      <c r="T22" s="61"/>
      <c r="U22" s="61"/>
      <c r="V22" s="61"/>
      <c r="W22" s="61"/>
      <c r="X22" s="61"/>
      <c r="Y22" s="61"/>
      <c r="Z22" s="61"/>
      <c r="AA22" s="61"/>
    </row>
    <row r="23" spans="1:27" s="66" customFormat="1" ht="15">
      <c r="A23" s="61"/>
      <c r="B23" s="62" t="s">
        <v>85</v>
      </c>
      <c r="C23" s="63" t="s">
        <v>106</v>
      </c>
      <c r="D23" s="64" t="s">
        <v>25</v>
      </c>
      <c r="E23" s="64" t="s">
        <v>93</v>
      </c>
      <c r="F23" s="64" t="s">
        <v>33</v>
      </c>
      <c r="G23" s="65" t="s">
        <v>27</v>
      </c>
      <c r="H23" s="61"/>
      <c r="I23" s="61"/>
      <c r="J23" s="61"/>
      <c r="K23" s="61"/>
      <c r="L23" s="61"/>
      <c r="M23" s="61"/>
      <c r="N23" s="61"/>
      <c r="O23" s="61"/>
      <c r="P23" s="61"/>
      <c r="Q23" s="61"/>
      <c r="R23" s="61"/>
      <c r="S23" s="61"/>
      <c r="T23" s="61"/>
      <c r="U23" s="61"/>
      <c r="V23" s="61"/>
      <c r="W23" s="61"/>
      <c r="X23" s="61"/>
      <c r="Y23" s="61"/>
      <c r="Z23" s="61"/>
      <c r="AA23" s="61"/>
    </row>
    <row r="24" spans="1:27" s="66" customFormat="1" ht="15">
      <c r="A24" s="61"/>
      <c r="B24" s="62" t="s">
        <v>54</v>
      </c>
      <c r="C24" s="63" t="s">
        <v>107</v>
      </c>
      <c r="D24" s="64" t="s">
        <v>26</v>
      </c>
      <c r="E24" s="64" t="s">
        <v>93</v>
      </c>
      <c r="F24" s="64" t="s">
        <v>33</v>
      </c>
      <c r="G24" s="65" t="s">
        <v>27</v>
      </c>
      <c r="H24" s="61"/>
      <c r="I24" s="61"/>
      <c r="J24" s="61"/>
      <c r="K24" s="61"/>
      <c r="L24" s="61"/>
      <c r="M24" s="61"/>
      <c r="N24" s="61"/>
      <c r="O24" s="61"/>
      <c r="P24" s="61"/>
      <c r="Q24" s="61"/>
      <c r="R24" s="61"/>
      <c r="S24" s="61"/>
      <c r="T24" s="61"/>
      <c r="U24" s="61"/>
      <c r="V24" s="61"/>
      <c r="W24" s="61"/>
      <c r="X24" s="61"/>
      <c r="Y24" s="61"/>
      <c r="Z24" s="61"/>
      <c r="AA24" s="61"/>
    </row>
    <row r="25" spans="1:27" s="56" customFormat="1" ht="15">
      <c r="A25" s="53"/>
      <c r="B25" s="57" t="s">
        <v>35</v>
      </c>
      <c r="C25" s="58"/>
      <c r="D25" s="59"/>
      <c r="E25" s="59"/>
      <c r="F25" s="59"/>
      <c r="G25" s="60"/>
      <c r="H25" s="53"/>
      <c r="I25" s="53"/>
      <c r="J25" s="53"/>
      <c r="K25" s="53"/>
      <c r="L25" s="53"/>
      <c r="M25" s="53"/>
      <c r="N25" s="53"/>
      <c r="O25" s="53"/>
      <c r="P25" s="53"/>
      <c r="Q25" s="53"/>
      <c r="R25" s="53"/>
      <c r="S25" s="53"/>
      <c r="T25" s="53"/>
      <c r="U25" s="53"/>
      <c r="V25" s="53"/>
      <c r="W25" s="53"/>
      <c r="X25" s="53"/>
      <c r="Y25" s="53"/>
      <c r="Z25" s="53"/>
      <c r="AA25" s="53"/>
    </row>
    <row r="26" spans="1:27" s="66" customFormat="1" ht="15">
      <c r="A26" s="61"/>
      <c r="B26" s="62" t="s">
        <v>53</v>
      </c>
      <c r="C26" s="63"/>
      <c r="D26" s="64" t="s">
        <v>16</v>
      </c>
      <c r="E26" s="64" t="s">
        <v>93</v>
      </c>
      <c r="F26" s="64" t="s">
        <v>36</v>
      </c>
      <c r="G26" s="65" t="s">
        <v>27</v>
      </c>
      <c r="H26" s="61"/>
      <c r="I26" s="61"/>
      <c r="J26" s="61"/>
      <c r="K26" s="61"/>
      <c r="L26" s="61"/>
      <c r="M26" s="61"/>
      <c r="N26" s="61"/>
      <c r="O26" s="61"/>
      <c r="P26" s="61"/>
      <c r="Q26" s="61"/>
      <c r="R26" s="61"/>
      <c r="S26" s="61"/>
      <c r="T26" s="61"/>
      <c r="U26" s="61"/>
      <c r="V26" s="61"/>
      <c r="W26" s="61"/>
      <c r="X26" s="61"/>
      <c r="Y26" s="61"/>
      <c r="Z26" s="61"/>
      <c r="AA26" s="61"/>
    </row>
    <row r="27" spans="1:27" s="66" customFormat="1" ht="30">
      <c r="A27" s="61"/>
      <c r="B27" s="62" t="s">
        <v>174</v>
      </c>
      <c r="C27" s="63" t="s">
        <v>108</v>
      </c>
      <c r="D27" s="64" t="s">
        <v>26</v>
      </c>
      <c r="E27" s="64" t="s">
        <v>73</v>
      </c>
      <c r="F27" s="64" t="s">
        <v>36</v>
      </c>
      <c r="G27" s="65" t="s">
        <v>27</v>
      </c>
      <c r="H27" s="61"/>
      <c r="I27" s="61"/>
      <c r="J27" s="61"/>
      <c r="K27" s="61"/>
      <c r="L27" s="61"/>
      <c r="M27" s="61"/>
      <c r="N27" s="61"/>
      <c r="O27" s="61"/>
      <c r="P27" s="61"/>
      <c r="Q27" s="61"/>
      <c r="R27" s="61"/>
      <c r="S27" s="61"/>
      <c r="T27" s="61"/>
      <c r="U27" s="61"/>
      <c r="V27" s="61"/>
      <c r="W27" s="61"/>
      <c r="X27" s="61"/>
      <c r="Y27" s="61"/>
      <c r="Z27" s="61"/>
      <c r="AA27" s="61"/>
    </row>
    <row r="28" spans="1:27" s="66" customFormat="1" ht="15">
      <c r="A28" s="61"/>
      <c r="B28" s="62" t="s">
        <v>37</v>
      </c>
      <c r="C28" s="63" t="s">
        <v>38</v>
      </c>
      <c r="D28" s="64" t="s">
        <v>39</v>
      </c>
      <c r="E28" s="64" t="s">
        <v>93</v>
      </c>
      <c r="F28" s="64" t="s">
        <v>36</v>
      </c>
      <c r="G28" s="65" t="s">
        <v>27</v>
      </c>
      <c r="H28" s="61"/>
      <c r="I28" s="61"/>
      <c r="J28" s="61"/>
      <c r="K28" s="61"/>
      <c r="L28" s="61"/>
      <c r="M28" s="61"/>
      <c r="N28" s="61"/>
      <c r="O28" s="61"/>
      <c r="P28" s="61"/>
      <c r="Q28" s="61"/>
      <c r="R28" s="61"/>
      <c r="S28" s="61"/>
      <c r="T28" s="61"/>
      <c r="U28" s="61"/>
      <c r="V28" s="61"/>
      <c r="W28" s="61"/>
      <c r="X28" s="61"/>
      <c r="Y28" s="61"/>
      <c r="Z28" s="61"/>
      <c r="AA28" s="61"/>
    </row>
    <row r="29" spans="1:27" s="56" customFormat="1" ht="15">
      <c r="A29" s="53"/>
      <c r="B29" s="57" t="s">
        <v>41</v>
      </c>
      <c r="C29" s="58"/>
      <c r="D29" s="59"/>
      <c r="E29" s="59"/>
      <c r="F29" s="59"/>
      <c r="G29" s="60"/>
      <c r="H29" s="53"/>
      <c r="I29" s="53"/>
      <c r="J29" s="53"/>
      <c r="K29" s="53"/>
      <c r="L29" s="53"/>
      <c r="M29" s="53"/>
      <c r="N29" s="53"/>
      <c r="O29" s="53"/>
      <c r="P29" s="53"/>
      <c r="Q29" s="53"/>
      <c r="R29" s="53"/>
      <c r="S29" s="53"/>
      <c r="T29" s="53"/>
      <c r="U29" s="53"/>
      <c r="V29" s="53"/>
      <c r="W29" s="53"/>
      <c r="X29" s="53"/>
      <c r="Y29" s="53"/>
      <c r="Z29" s="53"/>
      <c r="AA29" s="53"/>
    </row>
    <row r="30" spans="1:27" s="66" customFormat="1" ht="15">
      <c r="A30" s="61"/>
      <c r="B30" s="62" t="s">
        <v>109</v>
      </c>
      <c r="C30" s="63" t="s">
        <v>70</v>
      </c>
      <c r="D30" s="64" t="s">
        <v>86</v>
      </c>
      <c r="E30" s="64" t="s">
        <v>74</v>
      </c>
      <c r="F30" s="64" t="s">
        <v>40</v>
      </c>
      <c r="G30" s="65" t="s">
        <v>20</v>
      </c>
      <c r="H30" s="61"/>
      <c r="I30" s="61"/>
      <c r="J30" s="61"/>
      <c r="K30" s="61"/>
      <c r="L30" s="61"/>
      <c r="M30" s="61"/>
      <c r="N30" s="61"/>
      <c r="O30" s="61"/>
      <c r="P30" s="61"/>
      <c r="Q30" s="61"/>
      <c r="R30" s="61"/>
      <c r="S30" s="61"/>
      <c r="T30" s="61"/>
      <c r="U30" s="61"/>
      <c r="V30" s="61"/>
      <c r="W30" s="61"/>
      <c r="X30" s="61"/>
      <c r="Y30" s="61"/>
      <c r="Z30" s="61"/>
      <c r="AA30" s="61"/>
    </row>
    <row r="31" spans="1:27" s="66" customFormat="1" ht="15">
      <c r="A31" s="61"/>
      <c r="B31" s="62" t="s">
        <v>43</v>
      </c>
      <c r="C31" s="63" t="s">
        <v>110</v>
      </c>
      <c r="D31" s="64" t="s">
        <v>44</v>
      </c>
      <c r="E31" s="64" t="s">
        <v>73</v>
      </c>
      <c r="F31" s="64" t="s">
        <v>40</v>
      </c>
      <c r="G31" s="65" t="s">
        <v>20</v>
      </c>
      <c r="H31" s="61"/>
      <c r="I31" s="61"/>
      <c r="J31" s="61"/>
      <c r="K31" s="61"/>
      <c r="L31" s="61"/>
      <c r="M31" s="61"/>
      <c r="N31" s="61"/>
      <c r="O31" s="61"/>
      <c r="P31" s="61"/>
      <c r="Q31" s="61"/>
      <c r="R31" s="61"/>
      <c r="S31" s="61"/>
      <c r="T31" s="61"/>
      <c r="U31" s="61"/>
      <c r="V31" s="61"/>
      <c r="W31" s="61"/>
      <c r="X31" s="61"/>
      <c r="Y31" s="61"/>
      <c r="Z31" s="61"/>
      <c r="AA31" s="61"/>
    </row>
    <row r="32" spans="1:27" s="66" customFormat="1" ht="15">
      <c r="A32" s="61"/>
      <c r="B32" s="62" t="s">
        <v>111</v>
      </c>
      <c r="C32" s="63" t="s">
        <v>112</v>
      </c>
      <c r="D32" s="64" t="s">
        <v>42</v>
      </c>
      <c r="E32" s="64" t="s">
        <v>74</v>
      </c>
      <c r="F32" s="64" t="s">
        <v>36</v>
      </c>
      <c r="G32" s="65" t="s">
        <v>27</v>
      </c>
      <c r="H32" s="61"/>
      <c r="I32" s="61"/>
      <c r="J32" s="61"/>
      <c r="K32" s="61"/>
      <c r="L32" s="61"/>
      <c r="M32" s="61"/>
      <c r="N32" s="61"/>
      <c r="O32" s="61"/>
      <c r="P32" s="61"/>
      <c r="Q32" s="61"/>
      <c r="R32" s="61"/>
      <c r="S32" s="61"/>
      <c r="T32" s="61"/>
      <c r="U32" s="61"/>
      <c r="V32" s="61"/>
      <c r="W32" s="61"/>
      <c r="X32" s="61"/>
      <c r="Y32" s="61"/>
      <c r="Z32" s="61"/>
      <c r="AA32" s="61"/>
    </row>
    <row r="33" spans="1:27" s="66" customFormat="1" ht="15">
      <c r="A33" s="61"/>
      <c r="B33" s="62" t="s">
        <v>137</v>
      </c>
      <c r="C33" s="63" t="s">
        <v>138</v>
      </c>
      <c r="D33" s="64" t="s">
        <v>26</v>
      </c>
      <c r="E33" s="64" t="s">
        <v>93</v>
      </c>
      <c r="F33" s="64" t="s">
        <v>36</v>
      </c>
      <c r="G33" s="65" t="s">
        <v>27</v>
      </c>
      <c r="H33" s="61"/>
      <c r="I33" s="61"/>
      <c r="J33" s="61"/>
      <c r="K33" s="61"/>
      <c r="L33" s="61"/>
      <c r="M33" s="61"/>
      <c r="N33" s="61"/>
      <c r="O33" s="61"/>
      <c r="P33" s="61"/>
      <c r="Q33" s="61"/>
      <c r="R33" s="61"/>
      <c r="S33" s="61"/>
      <c r="T33" s="61"/>
      <c r="U33" s="61"/>
      <c r="V33" s="61"/>
      <c r="W33" s="61"/>
      <c r="X33" s="61"/>
      <c r="Y33" s="61"/>
      <c r="Z33" s="61"/>
      <c r="AA33" s="61"/>
    </row>
    <row r="34" spans="1:27" s="66" customFormat="1" ht="30">
      <c r="A34" s="61"/>
      <c r="B34" s="62" t="s">
        <v>132</v>
      </c>
      <c r="C34" s="63" t="s">
        <v>139</v>
      </c>
      <c r="D34" s="64" t="s">
        <v>26</v>
      </c>
      <c r="E34" s="64" t="s">
        <v>73</v>
      </c>
      <c r="F34" s="64" t="s">
        <v>40</v>
      </c>
      <c r="G34" s="65"/>
      <c r="H34" s="61"/>
      <c r="I34" s="61"/>
      <c r="J34" s="61"/>
      <c r="K34" s="61"/>
      <c r="L34" s="61"/>
      <c r="M34" s="61"/>
      <c r="N34" s="61"/>
      <c r="O34" s="61"/>
      <c r="P34" s="61"/>
      <c r="Q34" s="61"/>
      <c r="R34" s="61"/>
      <c r="S34" s="61"/>
      <c r="T34" s="61"/>
      <c r="U34" s="61"/>
      <c r="V34" s="61"/>
      <c r="W34" s="61"/>
      <c r="X34" s="61"/>
      <c r="Y34" s="61"/>
      <c r="Z34" s="61"/>
      <c r="AA34" s="61"/>
    </row>
    <row r="35" spans="1:27" s="66" customFormat="1" ht="30">
      <c r="A35" s="61"/>
      <c r="B35" s="62" t="s">
        <v>45</v>
      </c>
      <c r="C35" s="63" t="s">
        <v>113</v>
      </c>
      <c r="D35" s="64" t="s">
        <v>42</v>
      </c>
      <c r="E35" s="64" t="s">
        <v>93</v>
      </c>
      <c r="F35" s="64" t="s">
        <v>40</v>
      </c>
      <c r="G35" s="65" t="s">
        <v>20</v>
      </c>
      <c r="H35" s="61"/>
      <c r="I35" s="61"/>
      <c r="J35" s="61"/>
      <c r="K35" s="61"/>
      <c r="L35" s="61"/>
      <c r="M35" s="61"/>
      <c r="N35" s="61"/>
      <c r="O35" s="61"/>
      <c r="P35" s="61"/>
      <c r="Q35" s="61"/>
      <c r="R35" s="61"/>
      <c r="S35" s="61"/>
      <c r="T35" s="61"/>
      <c r="U35" s="61"/>
      <c r="V35" s="61"/>
      <c r="W35" s="61"/>
      <c r="X35" s="61"/>
      <c r="Y35" s="61"/>
      <c r="Z35" s="61"/>
      <c r="AA35" s="61"/>
    </row>
    <row r="36" spans="1:27" s="66" customFormat="1" ht="15">
      <c r="A36" s="61"/>
      <c r="B36" s="62" t="s">
        <v>114</v>
      </c>
      <c r="C36" s="63" t="s">
        <v>115</v>
      </c>
      <c r="D36" s="64" t="s">
        <v>26</v>
      </c>
      <c r="E36" s="64" t="s">
        <v>93</v>
      </c>
      <c r="F36" s="64" t="s">
        <v>40</v>
      </c>
      <c r="G36" s="65" t="s">
        <v>20</v>
      </c>
      <c r="H36" s="61"/>
      <c r="I36" s="61"/>
      <c r="J36" s="61"/>
      <c r="K36" s="61"/>
      <c r="L36" s="61"/>
      <c r="M36" s="61"/>
      <c r="N36" s="61"/>
      <c r="O36" s="61"/>
      <c r="P36" s="61"/>
      <c r="Q36" s="61"/>
      <c r="R36" s="61"/>
      <c r="S36" s="61"/>
      <c r="T36" s="61"/>
      <c r="U36" s="61"/>
      <c r="V36" s="61"/>
      <c r="W36" s="61"/>
      <c r="X36" s="61"/>
      <c r="Y36" s="61"/>
      <c r="Z36" s="61"/>
      <c r="AA36" s="61"/>
    </row>
    <row r="37" spans="1:27" s="56" customFormat="1" ht="30">
      <c r="A37" s="53"/>
      <c r="B37" s="62" t="s">
        <v>116</v>
      </c>
      <c r="C37" s="63" t="s">
        <v>140</v>
      </c>
      <c r="D37" s="64" t="s">
        <v>57</v>
      </c>
      <c r="E37" s="64" t="s">
        <v>93</v>
      </c>
      <c r="F37" s="64" t="s">
        <v>40</v>
      </c>
      <c r="G37" s="65" t="s">
        <v>20</v>
      </c>
      <c r="H37" s="53"/>
      <c r="I37" s="53"/>
      <c r="J37" s="53"/>
      <c r="K37" s="53"/>
      <c r="L37" s="53"/>
      <c r="M37" s="53"/>
      <c r="N37" s="53"/>
      <c r="O37" s="53"/>
      <c r="P37" s="53"/>
      <c r="Q37" s="53"/>
      <c r="R37" s="53"/>
      <c r="S37" s="53"/>
      <c r="T37" s="53"/>
      <c r="U37" s="53"/>
      <c r="V37" s="53"/>
      <c r="W37" s="53"/>
      <c r="X37" s="53"/>
      <c r="Y37" s="53"/>
      <c r="Z37" s="53"/>
      <c r="AA37" s="53"/>
    </row>
    <row r="38" spans="1:27" s="66" customFormat="1" ht="15">
      <c r="A38" s="61"/>
      <c r="B38" s="57" t="s">
        <v>87</v>
      </c>
      <c r="C38" s="58"/>
      <c r="D38" s="59"/>
      <c r="E38" s="59"/>
      <c r="F38" s="59" t="s">
        <v>16</v>
      </c>
      <c r="G38" s="60" t="s">
        <v>16</v>
      </c>
      <c r="H38" s="61"/>
      <c r="I38" s="61"/>
      <c r="J38" s="61"/>
      <c r="K38" s="61"/>
      <c r="L38" s="61"/>
      <c r="M38" s="61"/>
      <c r="N38" s="61"/>
      <c r="O38" s="61"/>
      <c r="P38" s="61"/>
      <c r="Q38" s="61"/>
      <c r="R38" s="61"/>
      <c r="S38" s="61"/>
      <c r="T38" s="61"/>
      <c r="U38" s="61"/>
      <c r="V38" s="61"/>
      <c r="W38" s="61"/>
      <c r="X38" s="61"/>
      <c r="Y38" s="61"/>
      <c r="Z38" s="61"/>
      <c r="AA38" s="61"/>
    </row>
    <row r="39" spans="1:27" s="66" customFormat="1" ht="30">
      <c r="A39" s="61"/>
      <c r="B39" s="62" t="s">
        <v>48</v>
      </c>
      <c r="C39" s="63" t="s">
        <v>117</v>
      </c>
      <c r="D39" s="64" t="s">
        <v>26</v>
      </c>
      <c r="E39" s="64" t="s">
        <v>73</v>
      </c>
      <c r="F39" s="64" t="s">
        <v>47</v>
      </c>
      <c r="G39" s="65" t="s">
        <v>27</v>
      </c>
      <c r="H39" s="61"/>
      <c r="I39" s="61"/>
      <c r="J39" s="61"/>
      <c r="K39" s="61"/>
      <c r="L39" s="61"/>
      <c r="M39" s="61"/>
      <c r="N39" s="61"/>
      <c r="O39" s="61"/>
      <c r="P39" s="61"/>
      <c r="Q39" s="61"/>
      <c r="R39" s="61"/>
      <c r="S39" s="61"/>
      <c r="T39" s="61"/>
      <c r="U39" s="61"/>
      <c r="V39" s="61"/>
      <c r="W39" s="61"/>
      <c r="X39" s="61"/>
      <c r="Y39" s="61"/>
      <c r="Z39" s="61"/>
      <c r="AA39" s="61"/>
    </row>
    <row r="40" spans="1:27" s="66" customFormat="1" ht="45">
      <c r="A40" s="61"/>
      <c r="B40" s="62" t="s">
        <v>58</v>
      </c>
      <c r="C40" s="63" t="s">
        <v>118</v>
      </c>
      <c r="D40" s="64" t="s">
        <v>55</v>
      </c>
      <c r="E40" s="64" t="s">
        <v>74</v>
      </c>
      <c r="F40" s="64" t="s">
        <v>47</v>
      </c>
      <c r="G40" s="65" t="s">
        <v>20</v>
      </c>
      <c r="H40" s="61"/>
      <c r="I40" s="61"/>
      <c r="J40" s="61"/>
      <c r="K40" s="61"/>
      <c r="L40" s="61"/>
      <c r="M40" s="61"/>
      <c r="N40" s="61"/>
      <c r="O40" s="61"/>
      <c r="P40" s="61"/>
      <c r="Q40" s="61"/>
      <c r="R40" s="61"/>
      <c r="S40" s="61"/>
      <c r="T40" s="61"/>
      <c r="U40" s="61"/>
      <c r="V40" s="61"/>
      <c r="W40" s="61"/>
      <c r="X40" s="61"/>
      <c r="Y40" s="61"/>
      <c r="Z40" s="61"/>
      <c r="AA40" s="61"/>
    </row>
    <row r="41" spans="1:27" s="49" customFormat="1" ht="30.6" thickBot="1">
      <c r="A41" s="49" t="s">
        <v>180</v>
      </c>
      <c r="B41" s="67" t="s">
        <v>88</v>
      </c>
      <c r="C41" s="68" t="s">
        <v>119</v>
      </c>
      <c r="D41" s="69" t="s">
        <v>26</v>
      </c>
      <c r="E41" s="69" t="s">
        <v>74</v>
      </c>
      <c r="F41" s="69" t="s">
        <v>47</v>
      </c>
      <c r="G41" s="70" t="s">
        <v>27</v>
      </c>
    </row>
    <row r="42" spans="1:27" s="588" customFormat="1" ht="15">
      <c r="B42" s="589" t="s">
        <v>155</v>
      </c>
      <c r="C42" s="590"/>
      <c r="D42" s="591"/>
      <c r="E42" s="591"/>
      <c r="F42" s="591"/>
      <c r="G42" s="591"/>
      <c r="H42" s="592"/>
    </row>
    <row r="43" spans="1:27" s="588" customFormat="1" ht="30">
      <c r="B43" s="593" t="s">
        <v>147</v>
      </c>
      <c r="C43" s="594" t="s">
        <v>160</v>
      </c>
      <c r="D43" s="593" t="s">
        <v>57</v>
      </c>
      <c r="E43" s="593"/>
      <c r="F43" s="593" t="s">
        <v>148</v>
      </c>
      <c r="G43" s="593"/>
      <c r="H43" s="593" t="s">
        <v>27</v>
      </c>
    </row>
    <row r="44" spans="1:27" s="588" customFormat="1" ht="30">
      <c r="B44" s="593" t="s">
        <v>161</v>
      </c>
      <c r="C44" s="594" t="s">
        <v>162</v>
      </c>
      <c r="D44" s="593" t="s">
        <v>26</v>
      </c>
      <c r="E44" s="593"/>
      <c r="F44" s="593" t="s">
        <v>149</v>
      </c>
      <c r="G44" s="593"/>
      <c r="H44" s="593"/>
    </row>
    <row r="45" spans="1:27" s="588" customFormat="1" ht="30">
      <c r="B45" s="593" t="s">
        <v>163</v>
      </c>
      <c r="C45" s="594" t="s">
        <v>164</v>
      </c>
      <c r="D45" s="593" t="s">
        <v>26</v>
      </c>
      <c r="E45" s="593"/>
      <c r="F45" s="593" t="s">
        <v>149</v>
      </c>
      <c r="G45" s="593"/>
      <c r="H45" s="593" t="s">
        <v>27</v>
      </c>
    </row>
    <row r="46" spans="1:27" s="588" customFormat="1" ht="30">
      <c r="B46" s="725" t="s">
        <v>165</v>
      </c>
      <c r="C46" s="594" t="s">
        <v>166</v>
      </c>
      <c r="D46" s="593" t="s">
        <v>26</v>
      </c>
      <c r="E46" s="593"/>
      <c r="F46" s="593" t="s">
        <v>148</v>
      </c>
      <c r="G46" s="593"/>
      <c r="H46" s="593" t="s">
        <v>27</v>
      </c>
    </row>
    <row r="47" spans="1:27" s="588" customFormat="1" ht="45">
      <c r="B47" s="593" t="s">
        <v>150</v>
      </c>
      <c r="C47" s="594" t="s">
        <v>167</v>
      </c>
      <c r="D47" s="593" t="s">
        <v>26</v>
      </c>
      <c r="E47" s="593"/>
      <c r="F47" s="593" t="s">
        <v>151</v>
      </c>
      <c r="G47" s="593"/>
      <c r="H47" s="593"/>
    </row>
    <row r="48" spans="1:27" s="588" customFormat="1" ht="30">
      <c r="B48" s="593" t="s">
        <v>152</v>
      </c>
      <c r="C48" s="594" t="s">
        <v>168</v>
      </c>
      <c r="D48" s="593" t="s">
        <v>26</v>
      </c>
      <c r="E48" s="593"/>
      <c r="F48" s="593" t="s">
        <v>153</v>
      </c>
      <c r="G48" s="593"/>
      <c r="H48" s="593" t="s">
        <v>27</v>
      </c>
    </row>
    <row r="49" spans="2:8" s="588" customFormat="1" ht="30">
      <c r="B49" s="593" t="s">
        <v>169</v>
      </c>
      <c r="C49" s="594" t="s">
        <v>170</v>
      </c>
      <c r="D49" s="593" t="s">
        <v>26</v>
      </c>
      <c r="E49" s="593"/>
      <c r="F49" s="593" t="s">
        <v>154</v>
      </c>
      <c r="G49" s="593"/>
      <c r="H49" s="593" t="s">
        <v>27</v>
      </c>
    </row>
    <row r="50" spans="2:8" s="49" customFormat="1">
      <c r="B50" s="50"/>
      <c r="C50" s="51"/>
      <c r="D50" s="52"/>
      <c r="E50" s="52"/>
      <c r="F50" s="52"/>
    </row>
    <row r="51" spans="2:8" s="49" customFormat="1">
      <c r="B51" s="50"/>
      <c r="C51" s="51"/>
      <c r="D51" s="52"/>
      <c r="E51" s="52"/>
      <c r="F51" s="52"/>
    </row>
    <row r="52" spans="2:8" s="49" customFormat="1">
      <c r="B52" s="50"/>
      <c r="C52" s="51"/>
      <c r="D52" s="52"/>
      <c r="E52" s="52"/>
      <c r="F52" s="52"/>
    </row>
    <row r="53" spans="2:8" s="49" customFormat="1">
      <c r="B53" s="50"/>
      <c r="C53" s="51"/>
      <c r="D53" s="52"/>
      <c r="E53" s="52"/>
      <c r="F53" s="52"/>
    </row>
    <row r="54" spans="2:8" s="49" customFormat="1">
      <c r="B54" s="50"/>
      <c r="C54" s="51"/>
      <c r="D54" s="52"/>
      <c r="E54" s="52"/>
      <c r="F54" s="52"/>
    </row>
    <row r="55" spans="2:8" s="49" customFormat="1">
      <c r="B55" s="50"/>
      <c r="C55" s="51"/>
      <c r="D55" s="52"/>
      <c r="E55" s="52"/>
      <c r="F55" s="52"/>
    </row>
    <row r="56" spans="2:8" s="49" customFormat="1">
      <c r="B56" s="50"/>
      <c r="C56" s="51"/>
      <c r="D56" s="52"/>
      <c r="E56" s="52"/>
      <c r="F56" s="52"/>
    </row>
    <row r="57" spans="2:8" s="49" customFormat="1">
      <c r="B57" s="50"/>
      <c r="C57" s="51"/>
      <c r="D57" s="52"/>
      <c r="E57" s="52"/>
      <c r="F57" s="52"/>
    </row>
    <row r="58" spans="2:8" s="49" customFormat="1">
      <c r="B58" s="50"/>
      <c r="C58" s="51"/>
      <c r="D58" s="52"/>
      <c r="E58" s="52"/>
      <c r="F58" s="52"/>
    </row>
    <row r="59" spans="2:8" s="49" customFormat="1">
      <c r="B59" s="50"/>
      <c r="C59" s="51"/>
      <c r="D59" s="52"/>
      <c r="E59" s="52"/>
      <c r="F59" s="52"/>
    </row>
    <row r="60" spans="2:8" s="49" customFormat="1">
      <c r="B60" s="50"/>
      <c r="C60" s="51"/>
      <c r="D60" s="52"/>
      <c r="E60" s="52"/>
      <c r="F60" s="52"/>
    </row>
    <row r="61" spans="2:8" s="49" customFormat="1">
      <c r="B61" s="50"/>
      <c r="C61" s="51"/>
      <c r="D61" s="52"/>
      <c r="E61" s="52"/>
      <c r="F61" s="52"/>
    </row>
    <row r="62" spans="2:8" s="49" customFormat="1">
      <c r="B62" s="50"/>
      <c r="C62" s="51"/>
      <c r="D62" s="52"/>
      <c r="E62" s="52"/>
      <c r="F62" s="52"/>
    </row>
    <row r="63" spans="2:8" s="49" customFormat="1">
      <c r="B63" s="50"/>
      <c r="C63" s="51"/>
      <c r="D63" s="52"/>
      <c r="E63" s="52"/>
      <c r="F63" s="52"/>
    </row>
    <row r="64" spans="2:8" s="49" customFormat="1">
      <c r="B64" s="50"/>
      <c r="C64" s="51"/>
      <c r="D64" s="52"/>
      <c r="E64" s="52"/>
      <c r="F64" s="52"/>
    </row>
    <row r="65" spans="2:7" s="49" customFormat="1">
      <c r="B65" s="50"/>
      <c r="C65" s="51"/>
      <c r="D65" s="52"/>
      <c r="E65" s="52"/>
      <c r="F65" s="52"/>
    </row>
    <row r="66" spans="2:7" s="49" customFormat="1">
      <c r="B66" s="50"/>
      <c r="C66" s="51"/>
      <c r="D66" s="52"/>
      <c r="E66" s="52"/>
      <c r="F66" s="52"/>
    </row>
    <row r="67" spans="2:7">
      <c r="B67" s="50"/>
      <c r="C67" s="51"/>
      <c r="D67" s="52"/>
      <c r="E67" s="52"/>
      <c r="F67" s="52"/>
      <c r="G67" s="49"/>
    </row>
    <row r="68" spans="2:7">
      <c r="B68" s="50"/>
      <c r="C68" s="51"/>
      <c r="D68" s="52"/>
      <c r="E68" s="52"/>
      <c r="F68" s="52"/>
      <c r="G68" s="49"/>
    </row>
    <row r="69" spans="2:7">
      <c r="B69" s="50"/>
      <c r="C69" s="51"/>
      <c r="D69" s="52"/>
      <c r="E69" s="52"/>
      <c r="F69" s="52"/>
      <c r="G69" s="49"/>
    </row>
    <row r="70" spans="2:7">
      <c r="B70" s="50"/>
      <c r="C70" s="51"/>
      <c r="D70" s="52"/>
      <c r="E70" s="52"/>
      <c r="F70" s="52"/>
      <c r="G70" s="49"/>
    </row>
    <row r="71" spans="2:7">
      <c r="B71" s="50"/>
      <c r="C71" s="51"/>
      <c r="D71" s="52"/>
      <c r="E71" s="52"/>
      <c r="F71" s="52"/>
      <c r="G71" s="49"/>
    </row>
    <row r="72" spans="2:7">
      <c r="B72" s="50"/>
      <c r="C72" s="51"/>
      <c r="D72" s="52"/>
      <c r="E72" s="52"/>
      <c r="F72" s="52"/>
      <c r="G72" s="49"/>
    </row>
    <row r="73" spans="2:7">
      <c r="B73" s="50"/>
      <c r="C73" s="51"/>
      <c r="D73" s="52"/>
      <c r="E73" s="52"/>
      <c r="F73" s="52"/>
      <c r="G73" s="49"/>
    </row>
    <row r="74" spans="2:7">
      <c r="B74" s="50"/>
      <c r="C74" s="51"/>
      <c r="D74" s="52"/>
      <c r="E74" s="52"/>
      <c r="F74" s="52"/>
      <c r="G74" s="49"/>
    </row>
    <row r="75" spans="2:7">
      <c r="B75" s="50"/>
      <c r="C75" s="51"/>
      <c r="D75" s="52"/>
      <c r="E75" s="52"/>
      <c r="F75" s="52"/>
      <c r="G75" s="49"/>
    </row>
    <row r="76" spans="2:7">
      <c r="B76" s="50"/>
      <c r="C76" s="51"/>
      <c r="D76" s="52"/>
      <c r="E76" s="52"/>
      <c r="F76" s="52"/>
      <c r="G76" s="49"/>
    </row>
    <row r="77" spans="2:7">
      <c r="B77" s="50"/>
      <c r="C77" s="51"/>
      <c r="D77" s="52"/>
      <c r="E77" s="52"/>
      <c r="F77" s="52"/>
      <c r="G77" s="49"/>
    </row>
    <row r="78" spans="2:7">
      <c r="B78" s="50"/>
      <c r="C78" s="51"/>
      <c r="D78" s="52"/>
      <c r="E78" s="52"/>
      <c r="F78" s="52"/>
      <c r="G78" s="49"/>
    </row>
    <row r="79" spans="2:7">
      <c r="B79" s="50"/>
      <c r="C79" s="51"/>
      <c r="D79" s="52"/>
      <c r="E79" s="52"/>
      <c r="F79" s="52"/>
      <c r="G79" s="49"/>
    </row>
    <row r="80" spans="2:7">
      <c r="B80" s="50"/>
      <c r="C80" s="51"/>
      <c r="D80" s="52"/>
      <c r="E80" s="52"/>
      <c r="F80" s="52"/>
      <c r="G80" s="49"/>
    </row>
    <row r="81" spans="2:7">
      <c r="B81" s="50"/>
      <c r="C81" s="51"/>
      <c r="D81" s="52"/>
      <c r="E81" s="52"/>
      <c r="F81" s="52"/>
      <c r="G81" s="49"/>
    </row>
    <row r="82" spans="2:7">
      <c r="B82" s="50"/>
      <c r="C82" s="51"/>
      <c r="D82" s="52"/>
      <c r="E82" s="52"/>
      <c r="F82" s="52"/>
      <c r="G82" s="49"/>
    </row>
    <row r="83" spans="2:7">
      <c r="B83" s="50"/>
      <c r="C83" s="51"/>
      <c r="D83" s="52"/>
      <c r="E83" s="52"/>
      <c r="F83" s="52"/>
      <c r="G83" s="49"/>
    </row>
    <row r="84" spans="2:7">
      <c r="B84" s="50"/>
      <c r="C84" s="51"/>
      <c r="D84" s="52"/>
      <c r="E84" s="52"/>
      <c r="F84" s="52"/>
      <c r="G84" s="49"/>
    </row>
    <row r="85" spans="2:7">
      <c r="B85" s="50"/>
      <c r="C85" s="51"/>
      <c r="D85" s="52"/>
      <c r="E85" s="52"/>
      <c r="F85" s="52"/>
      <c r="G85" s="49"/>
    </row>
    <row r="86" spans="2:7">
      <c r="B86" s="50"/>
      <c r="C86" s="51"/>
      <c r="D86" s="52"/>
      <c r="E86" s="52"/>
      <c r="F86" s="52"/>
      <c r="G86" s="49"/>
    </row>
    <row r="87" spans="2:7">
      <c r="B87" s="50"/>
      <c r="C87" s="51"/>
      <c r="D87" s="52"/>
      <c r="E87" s="52"/>
      <c r="F87" s="52"/>
      <c r="G87" s="49"/>
    </row>
    <row r="88" spans="2:7">
      <c r="B88" s="50"/>
      <c r="C88" s="51"/>
      <c r="D88" s="52"/>
      <c r="E88" s="52"/>
      <c r="F88" s="52"/>
      <c r="G88" s="49"/>
    </row>
    <row r="89" spans="2:7">
      <c r="B89" s="50"/>
      <c r="C89" s="51"/>
      <c r="D89" s="52"/>
      <c r="E89" s="52"/>
      <c r="F89" s="52"/>
      <c r="G89" s="49"/>
    </row>
    <row r="90" spans="2:7">
      <c r="B90" s="50"/>
      <c r="C90" s="51"/>
      <c r="D90" s="52"/>
      <c r="E90" s="52"/>
      <c r="F90" s="52"/>
      <c r="G90" s="49"/>
    </row>
    <row r="91" spans="2:7">
      <c r="B91" s="50"/>
      <c r="C91" s="51"/>
      <c r="D91" s="52"/>
      <c r="E91" s="52"/>
      <c r="F91" s="52"/>
      <c r="G91" s="49"/>
    </row>
    <row r="92" spans="2:7">
      <c r="B92" s="50"/>
      <c r="C92" s="51"/>
      <c r="D92" s="52"/>
      <c r="E92" s="52"/>
      <c r="F92" s="52"/>
      <c r="G92" s="49"/>
    </row>
    <row r="93" spans="2:7">
      <c r="B93" s="50"/>
      <c r="C93" s="51"/>
      <c r="D93" s="52"/>
      <c r="E93" s="52"/>
      <c r="F93" s="52"/>
      <c r="G93" s="49"/>
    </row>
    <row r="94" spans="2:7">
      <c r="B94" s="50"/>
      <c r="C94" s="51"/>
      <c r="D94" s="52"/>
      <c r="E94" s="52"/>
      <c r="F94" s="52"/>
      <c r="G94" s="49"/>
    </row>
    <row r="95" spans="2:7">
      <c r="B95" s="50"/>
      <c r="C95" s="51"/>
      <c r="D95" s="52"/>
      <c r="E95" s="52"/>
      <c r="F95" s="52"/>
      <c r="G95" s="49"/>
    </row>
    <row r="96" spans="2:7">
      <c r="B96" s="50"/>
      <c r="C96" s="51"/>
      <c r="D96" s="52"/>
      <c r="E96" s="52"/>
      <c r="F96" s="52"/>
      <c r="G96" s="49"/>
    </row>
    <row r="97" spans="2:7">
      <c r="B97" s="50"/>
      <c r="C97" s="51"/>
      <c r="D97" s="52"/>
      <c r="E97" s="52"/>
      <c r="F97" s="52"/>
      <c r="G97" s="49"/>
    </row>
    <row r="98" spans="2:7">
      <c r="B98" s="50"/>
      <c r="C98" s="51"/>
      <c r="D98" s="52"/>
      <c r="E98" s="52"/>
      <c r="F98" s="52"/>
      <c r="G98" s="49"/>
    </row>
    <row r="99" spans="2:7">
      <c r="B99" s="50"/>
      <c r="C99" s="51"/>
      <c r="D99" s="52"/>
      <c r="E99" s="52"/>
      <c r="F99" s="52"/>
      <c r="G99" s="49"/>
    </row>
    <row r="100" spans="2:7">
      <c r="B100" s="50"/>
      <c r="C100" s="51"/>
      <c r="D100" s="52"/>
      <c r="E100" s="52"/>
      <c r="F100" s="52"/>
      <c r="G100" s="49"/>
    </row>
    <row r="101" spans="2:7">
      <c r="B101" s="50"/>
      <c r="C101" s="51"/>
      <c r="D101" s="52"/>
      <c r="E101" s="52"/>
      <c r="F101" s="52"/>
      <c r="G101" s="49"/>
    </row>
    <row r="102" spans="2:7">
      <c r="B102" s="50"/>
      <c r="C102" s="51"/>
      <c r="D102" s="52"/>
      <c r="E102" s="52"/>
      <c r="F102" s="52"/>
      <c r="G102" s="49"/>
    </row>
    <row r="103" spans="2:7">
      <c r="B103" s="50"/>
      <c r="C103" s="51"/>
      <c r="D103" s="52"/>
      <c r="E103" s="52"/>
      <c r="F103" s="52"/>
      <c r="G103" s="49"/>
    </row>
    <row r="104" spans="2:7">
      <c r="B104" s="50"/>
      <c r="C104" s="51"/>
      <c r="D104" s="52"/>
      <c r="E104" s="52"/>
      <c r="F104" s="52"/>
      <c r="G104" s="49"/>
    </row>
    <row r="105" spans="2:7">
      <c r="B105" s="50"/>
      <c r="C105" s="51"/>
      <c r="D105" s="52"/>
      <c r="E105" s="52"/>
      <c r="F105" s="52"/>
      <c r="G105" s="49"/>
    </row>
    <row r="106" spans="2:7">
      <c r="B106" s="50"/>
      <c r="C106" s="51"/>
      <c r="D106" s="52"/>
      <c r="E106" s="52"/>
      <c r="F106" s="52"/>
      <c r="G106" s="49"/>
    </row>
    <row r="107" spans="2:7">
      <c r="B107" s="50"/>
      <c r="C107" s="51"/>
      <c r="D107" s="52"/>
      <c r="E107" s="52"/>
      <c r="F107" s="52"/>
      <c r="G107" s="49"/>
    </row>
    <row r="108" spans="2:7">
      <c r="B108" s="50"/>
      <c r="C108" s="51"/>
      <c r="D108" s="52"/>
      <c r="E108" s="52"/>
      <c r="F108" s="52"/>
      <c r="G108" s="49"/>
    </row>
    <row r="109" spans="2:7">
      <c r="B109" s="50"/>
      <c r="C109" s="51"/>
      <c r="D109" s="52"/>
      <c r="E109" s="52"/>
      <c r="F109" s="52"/>
      <c r="G109" s="49"/>
    </row>
    <row r="110" spans="2:7">
      <c r="B110" s="50"/>
      <c r="C110" s="51"/>
      <c r="D110" s="52"/>
      <c r="E110" s="52"/>
      <c r="F110" s="52"/>
      <c r="G110" s="49"/>
    </row>
    <row r="111" spans="2:7">
      <c r="B111" s="50"/>
      <c r="C111" s="51"/>
      <c r="D111" s="52"/>
      <c r="E111" s="52"/>
      <c r="F111" s="52"/>
      <c r="G111" s="49"/>
    </row>
    <row r="112" spans="2:7">
      <c r="B112" s="50"/>
      <c r="C112" s="51"/>
      <c r="D112" s="52"/>
      <c r="E112" s="52"/>
      <c r="F112" s="52"/>
      <c r="G112" s="49"/>
    </row>
    <row r="113" spans="2:7">
      <c r="B113" s="50"/>
      <c r="C113" s="51"/>
      <c r="D113" s="52"/>
      <c r="E113" s="52"/>
      <c r="F113" s="52"/>
      <c r="G113" s="49"/>
    </row>
    <row r="114" spans="2:7">
      <c r="B114" s="50"/>
      <c r="C114" s="51"/>
      <c r="D114" s="52"/>
      <c r="E114" s="52"/>
      <c r="F114" s="52"/>
      <c r="G114" s="49"/>
    </row>
    <row r="115" spans="2:7">
      <c r="B115" s="50"/>
      <c r="C115" s="51"/>
      <c r="D115" s="52"/>
      <c r="E115" s="52"/>
      <c r="F115" s="52"/>
      <c r="G115" s="49"/>
    </row>
    <row r="116" spans="2:7">
      <c r="B116" s="50"/>
      <c r="C116" s="51"/>
      <c r="D116" s="52"/>
      <c r="E116" s="52"/>
      <c r="F116" s="52"/>
      <c r="G116" s="49"/>
    </row>
    <row r="117" spans="2:7">
      <c r="B117" s="50"/>
      <c r="C117" s="51"/>
      <c r="D117" s="52"/>
      <c r="E117" s="52"/>
      <c r="F117" s="52"/>
      <c r="G117" s="49"/>
    </row>
    <row r="118" spans="2:7">
      <c r="B118" s="50"/>
      <c r="C118" s="51"/>
      <c r="D118" s="52"/>
      <c r="E118" s="52"/>
      <c r="F118" s="52"/>
      <c r="G118" s="49"/>
    </row>
    <row r="119" spans="2:7">
      <c r="B119" s="50"/>
      <c r="C119" s="51"/>
      <c r="D119" s="52"/>
      <c r="E119" s="52"/>
      <c r="F119" s="52"/>
      <c r="G119" s="49"/>
    </row>
    <row r="120" spans="2:7">
      <c r="B120" s="50"/>
      <c r="C120" s="51"/>
      <c r="D120" s="52"/>
      <c r="E120" s="52"/>
      <c r="F120" s="52"/>
      <c r="G120" s="49"/>
    </row>
    <row r="121" spans="2:7">
      <c r="B121" s="50"/>
      <c r="C121" s="51"/>
      <c r="D121" s="52"/>
      <c r="E121" s="52"/>
      <c r="F121" s="52"/>
      <c r="G121" s="49"/>
    </row>
    <row r="122" spans="2:7">
      <c r="B122" s="50"/>
      <c r="C122" s="51"/>
      <c r="D122" s="52"/>
      <c r="E122" s="52"/>
      <c r="F122" s="52"/>
      <c r="G122" s="49"/>
    </row>
    <row r="123" spans="2:7">
      <c r="B123" s="50"/>
      <c r="C123" s="51"/>
      <c r="D123" s="52"/>
      <c r="E123" s="52"/>
      <c r="F123" s="52"/>
      <c r="G123" s="49"/>
    </row>
    <row r="124" spans="2:7">
      <c r="B124" s="50"/>
      <c r="C124" s="51"/>
      <c r="D124" s="52"/>
      <c r="E124" s="52"/>
      <c r="F124" s="52"/>
      <c r="G124" s="49"/>
    </row>
    <row r="125" spans="2:7">
      <c r="B125" s="50"/>
      <c r="C125" s="51"/>
      <c r="D125" s="52"/>
      <c r="E125" s="52"/>
      <c r="F125" s="52"/>
      <c r="G125" s="49"/>
    </row>
    <row r="126" spans="2:7">
      <c r="B126" s="50"/>
      <c r="C126" s="51"/>
      <c r="D126" s="52"/>
      <c r="E126" s="52"/>
      <c r="F126" s="52"/>
      <c r="G126" s="49"/>
    </row>
    <row r="127" spans="2:7">
      <c r="B127" s="50"/>
      <c r="C127" s="51"/>
      <c r="D127" s="52"/>
      <c r="E127" s="52"/>
      <c r="F127" s="52"/>
      <c r="G127" s="49"/>
    </row>
    <row r="128" spans="2:7">
      <c r="B128" s="50"/>
      <c r="C128" s="51"/>
      <c r="D128" s="52"/>
      <c r="E128" s="52"/>
      <c r="F128" s="52"/>
      <c r="G128" s="49"/>
    </row>
    <row r="129" spans="2:7">
      <c r="B129" s="50"/>
      <c r="C129" s="51"/>
      <c r="D129" s="52"/>
      <c r="E129" s="52"/>
      <c r="F129" s="52"/>
      <c r="G129" s="49"/>
    </row>
    <row r="130" spans="2:7">
      <c r="B130" s="50"/>
      <c r="C130" s="51"/>
      <c r="D130" s="52"/>
      <c r="E130" s="52"/>
      <c r="F130" s="52"/>
      <c r="G130" s="49"/>
    </row>
    <row r="131" spans="2:7">
      <c r="B131" s="50"/>
      <c r="C131" s="51"/>
      <c r="D131" s="52"/>
      <c r="E131" s="52"/>
      <c r="F131" s="52"/>
      <c r="G131" s="49"/>
    </row>
    <row r="132" spans="2:7">
      <c r="B132" s="50"/>
      <c r="C132" s="51"/>
      <c r="D132" s="52"/>
      <c r="E132" s="52"/>
      <c r="F132" s="52"/>
      <c r="G132" s="49"/>
    </row>
    <row r="133" spans="2:7">
      <c r="B133" s="50"/>
      <c r="C133" s="51"/>
      <c r="D133" s="52"/>
      <c r="E133" s="52"/>
      <c r="F133" s="52"/>
      <c r="G133" s="49"/>
    </row>
    <row r="134" spans="2:7">
      <c r="B134" s="50"/>
      <c r="C134" s="51"/>
      <c r="D134" s="52"/>
      <c r="E134" s="52"/>
      <c r="F134" s="52"/>
      <c r="G134" s="49"/>
    </row>
    <row r="135" spans="2:7">
      <c r="B135" s="50"/>
      <c r="C135" s="51"/>
      <c r="D135" s="52"/>
      <c r="E135" s="52"/>
      <c r="F135" s="52"/>
      <c r="G135" s="49"/>
    </row>
    <row r="136" spans="2:7">
      <c r="B136" s="50"/>
      <c r="C136" s="51"/>
      <c r="D136" s="52"/>
      <c r="E136" s="52"/>
      <c r="F136" s="52"/>
      <c r="G136" s="49"/>
    </row>
    <row r="137" spans="2:7">
      <c r="B137" s="50"/>
      <c r="C137" s="51"/>
      <c r="D137" s="52"/>
      <c r="E137" s="52"/>
      <c r="F137" s="52"/>
      <c r="G137" s="49"/>
    </row>
    <row r="138" spans="2:7">
      <c r="B138" s="50"/>
      <c r="C138" s="51"/>
      <c r="D138" s="52"/>
      <c r="E138" s="52"/>
      <c r="F138" s="52"/>
      <c r="G138" s="49"/>
    </row>
    <row r="139" spans="2:7">
      <c r="B139" s="50"/>
      <c r="C139" s="51"/>
      <c r="D139" s="52"/>
      <c r="E139" s="52"/>
      <c r="F139" s="52"/>
      <c r="G139" s="49"/>
    </row>
    <row r="140" spans="2:7">
      <c r="B140" s="50"/>
      <c r="C140" s="51"/>
      <c r="D140" s="52"/>
      <c r="E140" s="52"/>
      <c r="F140" s="52"/>
      <c r="G140" s="49"/>
    </row>
    <row r="141" spans="2:7">
      <c r="B141" s="50"/>
      <c r="C141" s="51"/>
      <c r="D141" s="52"/>
      <c r="E141" s="52"/>
      <c r="F141" s="52"/>
      <c r="G141" s="49"/>
    </row>
    <row r="142" spans="2:7">
      <c r="B142" s="50"/>
      <c r="C142" s="51"/>
      <c r="D142" s="52"/>
      <c r="E142" s="52"/>
      <c r="F142" s="52"/>
      <c r="G142" s="49"/>
    </row>
    <row r="143" spans="2:7">
      <c r="B143" s="50"/>
      <c r="C143" s="51"/>
      <c r="D143" s="52"/>
      <c r="E143" s="52"/>
      <c r="F143" s="52"/>
      <c r="G143" s="49"/>
    </row>
    <row r="144" spans="2:7">
      <c r="B144" s="50"/>
      <c r="C144" s="51"/>
      <c r="D144" s="52"/>
      <c r="E144" s="52"/>
      <c r="F144" s="52"/>
      <c r="G144" s="49"/>
    </row>
    <row r="145" spans="2:7">
      <c r="B145" s="50"/>
      <c r="C145" s="51"/>
      <c r="D145" s="52"/>
      <c r="E145" s="52"/>
      <c r="F145" s="52"/>
      <c r="G145" s="49"/>
    </row>
    <row r="146" spans="2:7">
      <c r="B146" s="50"/>
      <c r="C146" s="51"/>
      <c r="D146" s="52"/>
      <c r="E146" s="52"/>
      <c r="F146" s="52"/>
      <c r="G146" s="49"/>
    </row>
    <row r="147" spans="2:7">
      <c r="B147" s="50"/>
      <c r="C147" s="51"/>
      <c r="D147" s="52"/>
      <c r="E147" s="52"/>
      <c r="F147" s="52"/>
      <c r="G147" s="49"/>
    </row>
    <row r="148" spans="2:7">
      <c r="B148" s="50"/>
      <c r="C148" s="51"/>
      <c r="D148" s="52"/>
      <c r="E148" s="52"/>
      <c r="F148" s="52"/>
      <c r="G148" s="49"/>
    </row>
    <row r="149" spans="2:7">
      <c r="B149" s="50"/>
      <c r="C149" s="51"/>
      <c r="D149" s="52"/>
      <c r="E149" s="52"/>
      <c r="F149" s="52"/>
      <c r="G149" s="49"/>
    </row>
    <row r="150" spans="2:7">
      <c r="B150" s="50"/>
      <c r="C150" s="51"/>
      <c r="D150" s="52"/>
      <c r="E150" s="52"/>
      <c r="F150" s="52"/>
      <c r="G150" s="49"/>
    </row>
    <row r="151" spans="2:7">
      <c r="B151" s="50"/>
      <c r="C151" s="51"/>
      <c r="D151" s="52"/>
      <c r="E151" s="52"/>
      <c r="F151" s="52"/>
      <c r="G151" s="49"/>
    </row>
    <row r="152" spans="2:7">
      <c r="B152" s="50"/>
      <c r="C152" s="51"/>
      <c r="D152" s="52"/>
      <c r="E152" s="52"/>
      <c r="F152" s="52"/>
      <c r="G152" s="49"/>
    </row>
    <row r="153" spans="2:7">
      <c r="B153" s="50"/>
      <c r="C153" s="51"/>
      <c r="D153" s="52"/>
      <c r="E153" s="52"/>
      <c r="F153" s="52"/>
      <c r="G153" s="49"/>
    </row>
    <row r="154" spans="2:7">
      <c r="B154" s="50"/>
      <c r="C154" s="51"/>
      <c r="D154" s="52"/>
      <c r="E154" s="52"/>
      <c r="F154" s="52"/>
      <c r="G154" s="49"/>
    </row>
    <row r="155" spans="2:7">
      <c r="B155" s="50"/>
      <c r="C155" s="51"/>
      <c r="D155" s="52"/>
      <c r="E155" s="52"/>
      <c r="F155" s="52"/>
      <c r="G155" s="49"/>
    </row>
    <row r="156" spans="2:7">
      <c r="B156" s="50"/>
      <c r="C156" s="51"/>
      <c r="D156" s="52"/>
      <c r="E156" s="52"/>
      <c r="F156" s="52"/>
      <c r="G156" s="49"/>
    </row>
    <row r="157" spans="2:7">
      <c r="B157" s="50"/>
      <c r="C157" s="51"/>
      <c r="D157" s="52"/>
      <c r="E157" s="52"/>
      <c r="F157" s="52"/>
      <c r="G157" s="49"/>
    </row>
    <row r="158" spans="2:7">
      <c r="B158" s="50"/>
      <c r="C158" s="51"/>
      <c r="D158" s="52"/>
      <c r="E158" s="52"/>
      <c r="F158" s="52"/>
      <c r="G158" s="49"/>
    </row>
    <row r="159" spans="2:7">
      <c r="B159" s="50"/>
      <c r="C159" s="51"/>
      <c r="D159" s="52"/>
      <c r="E159" s="52"/>
      <c r="F159" s="52"/>
      <c r="G159" s="49"/>
    </row>
    <row r="160" spans="2:7">
      <c r="B160" s="50"/>
      <c r="C160" s="51"/>
      <c r="D160" s="52"/>
      <c r="E160" s="52"/>
      <c r="F160" s="52"/>
      <c r="G160" s="49"/>
    </row>
    <row r="161" spans="2:7">
      <c r="B161" s="50"/>
      <c r="C161" s="51"/>
      <c r="D161" s="52"/>
      <c r="E161" s="52"/>
      <c r="F161" s="52"/>
      <c r="G161" s="49"/>
    </row>
    <row r="162" spans="2:7">
      <c r="B162" s="50"/>
      <c r="C162" s="51"/>
      <c r="D162" s="52"/>
      <c r="E162" s="52"/>
      <c r="F162" s="52"/>
      <c r="G162" s="49"/>
    </row>
    <row r="163" spans="2:7">
      <c r="B163" s="50"/>
      <c r="C163" s="51"/>
      <c r="D163" s="52"/>
      <c r="E163" s="52"/>
      <c r="F163" s="52"/>
      <c r="G163" s="49"/>
    </row>
    <row r="164" spans="2:7">
      <c r="B164" s="50"/>
      <c r="C164" s="51"/>
      <c r="D164" s="52"/>
      <c r="E164" s="52"/>
      <c r="F164" s="52"/>
      <c r="G164" s="49"/>
    </row>
    <row r="165" spans="2:7">
      <c r="B165" s="50"/>
      <c r="C165" s="51"/>
      <c r="D165" s="52"/>
      <c r="E165" s="52"/>
      <c r="F165" s="52"/>
      <c r="G165" s="49"/>
    </row>
    <row r="166" spans="2:7">
      <c r="B166" s="50"/>
      <c r="C166" s="51"/>
      <c r="D166" s="52"/>
      <c r="E166" s="52"/>
      <c r="F166" s="52"/>
      <c r="G166" s="49"/>
    </row>
    <row r="167" spans="2:7">
      <c r="B167" s="50"/>
      <c r="C167" s="51"/>
      <c r="D167" s="52"/>
      <c r="E167" s="52"/>
      <c r="F167" s="52"/>
      <c r="G167" s="49"/>
    </row>
    <row r="168" spans="2:7">
      <c r="B168" s="50"/>
      <c r="C168" s="51"/>
      <c r="D168" s="52"/>
      <c r="E168" s="52"/>
      <c r="F168" s="52"/>
      <c r="G168" s="49"/>
    </row>
    <row r="169" spans="2:7">
      <c r="B169" s="50"/>
      <c r="C169" s="51"/>
      <c r="D169" s="52"/>
      <c r="E169" s="52"/>
      <c r="F169" s="52"/>
      <c r="G169" s="49"/>
    </row>
    <row r="170" spans="2:7">
      <c r="B170" s="50"/>
      <c r="C170" s="51"/>
      <c r="D170" s="52"/>
      <c r="E170" s="52"/>
      <c r="F170" s="52"/>
      <c r="G170" s="49"/>
    </row>
    <row r="171" spans="2:7">
      <c r="B171" s="50"/>
      <c r="C171" s="51"/>
      <c r="D171" s="52"/>
      <c r="E171" s="52"/>
      <c r="F171" s="52"/>
      <c r="G171" s="49"/>
    </row>
    <row r="172" spans="2:7">
      <c r="B172" s="50"/>
      <c r="C172" s="51"/>
      <c r="D172" s="52"/>
      <c r="E172" s="52"/>
      <c r="F172" s="52"/>
      <c r="G172" s="49"/>
    </row>
    <row r="173" spans="2:7">
      <c r="B173" s="50"/>
      <c r="C173" s="51"/>
      <c r="D173" s="52"/>
      <c r="E173" s="52"/>
      <c r="F173" s="52"/>
      <c r="G173" s="49"/>
    </row>
    <row r="174" spans="2:7">
      <c r="B174" s="50"/>
      <c r="C174" s="51"/>
      <c r="D174" s="52"/>
      <c r="E174" s="52"/>
      <c r="F174" s="52"/>
      <c r="G174" s="49"/>
    </row>
    <row r="175" spans="2:7">
      <c r="B175" s="50"/>
      <c r="C175" s="51"/>
      <c r="D175" s="52"/>
      <c r="E175" s="52"/>
      <c r="F175" s="52"/>
      <c r="G175" s="49"/>
    </row>
    <row r="176" spans="2:7">
      <c r="B176" s="50"/>
      <c r="C176" s="51"/>
      <c r="D176" s="52"/>
      <c r="E176" s="52"/>
      <c r="F176" s="52"/>
      <c r="G176" s="49"/>
    </row>
    <row r="177" spans="2:7">
      <c r="B177" s="50"/>
      <c r="C177" s="51"/>
      <c r="D177" s="52"/>
      <c r="E177" s="52"/>
      <c r="F177" s="52"/>
      <c r="G177" s="49"/>
    </row>
    <row r="178" spans="2:7">
      <c r="B178" s="50"/>
      <c r="C178" s="51"/>
      <c r="D178" s="52"/>
      <c r="E178" s="52"/>
      <c r="F178" s="52"/>
      <c r="G178" s="49"/>
    </row>
    <row r="179" spans="2:7">
      <c r="B179" s="50"/>
      <c r="C179" s="51"/>
      <c r="D179" s="52"/>
      <c r="E179" s="52"/>
      <c r="F179" s="52"/>
      <c r="G179" s="49"/>
    </row>
    <row r="180" spans="2:7">
      <c r="B180" s="50"/>
      <c r="C180" s="51"/>
      <c r="D180" s="52"/>
      <c r="E180" s="52"/>
      <c r="F180" s="52"/>
      <c r="G180" s="49"/>
    </row>
    <row r="181" spans="2:7">
      <c r="B181" s="50"/>
      <c r="C181" s="51"/>
      <c r="D181" s="52"/>
      <c r="E181" s="52"/>
      <c r="F181" s="52"/>
      <c r="G181" s="49"/>
    </row>
    <row r="182" spans="2:7">
      <c r="B182" s="50"/>
      <c r="C182" s="51"/>
      <c r="D182" s="52"/>
      <c r="E182" s="52"/>
      <c r="F182" s="52"/>
      <c r="G182" s="49"/>
    </row>
    <row r="183" spans="2:7">
      <c r="B183" s="50"/>
      <c r="C183" s="51"/>
      <c r="D183" s="52"/>
      <c r="E183" s="52"/>
      <c r="F183" s="52"/>
      <c r="G183" s="49"/>
    </row>
    <row r="184" spans="2:7">
      <c r="B184" s="50"/>
      <c r="C184" s="51"/>
      <c r="D184" s="52"/>
      <c r="E184" s="52"/>
      <c r="F184" s="52"/>
      <c r="G184" s="49"/>
    </row>
    <row r="185" spans="2:7">
      <c r="B185" s="50"/>
      <c r="C185" s="51"/>
      <c r="D185" s="52"/>
      <c r="E185" s="52"/>
      <c r="F185" s="52"/>
      <c r="G185" s="49"/>
    </row>
    <row r="186" spans="2:7">
      <c r="B186" s="50"/>
      <c r="C186" s="51"/>
      <c r="D186" s="52"/>
      <c r="E186" s="52"/>
      <c r="F186" s="52"/>
      <c r="G186" s="49"/>
    </row>
    <row r="187" spans="2:7">
      <c r="B187" s="50"/>
      <c r="C187" s="51"/>
      <c r="D187" s="52"/>
      <c r="E187" s="52"/>
      <c r="F187" s="52"/>
      <c r="G187" s="49"/>
    </row>
    <row r="188" spans="2:7">
      <c r="B188" s="50"/>
      <c r="C188" s="51"/>
      <c r="D188" s="52"/>
      <c r="E188" s="52"/>
      <c r="F188" s="52"/>
      <c r="G188" s="49"/>
    </row>
    <row r="189" spans="2:7">
      <c r="B189" s="50"/>
      <c r="C189" s="51"/>
      <c r="D189" s="52"/>
      <c r="E189" s="52"/>
      <c r="F189" s="52"/>
      <c r="G189" s="49"/>
    </row>
    <row r="190" spans="2:7">
      <c r="B190" s="50"/>
      <c r="C190" s="51"/>
      <c r="D190" s="52"/>
      <c r="E190" s="52"/>
      <c r="F190" s="52"/>
      <c r="G190" s="49"/>
    </row>
    <row r="191" spans="2:7">
      <c r="B191" s="50"/>
      <c r="C191" s="51"/>
      <c r="D191" s="52"/>
      <c r="E191" s="52"/>
      <c r="F191" s="52"/>
      <c r="G191" s="49"/>
    </row>
    <row r="192" spans="2:7">
      <c r="B192" s="50"/>
      <c r="C192" s="51"/>
      <c r="D192" s="52"/>
      <c r="E192" s="52"/>
      <c r="F192" s="52"/>
      <c r="G192" s="49"/>
    </row>
    <row r="193" spans="2:7">
      <c r="B193" s="50"/>
      <c r="C193" s="51"/>
      <c r="D193" s="52"/>
      <c r="E193" s="52"/>
      <c r="F193" s="52"/>
      <c r="G193" s="49"/>
    </row>
    <row r="194" spans="2:7">
      <c r="B194" s="50"/>
      <c r="C194" s="51"/>
      <c r="D194" s="52"/>
      <c r="E194" s="52"/>
      <c r="F194" s="52"/>
      <c r="G194" s="49"/>
    </row>
    <row r="195" spans="2:7">
      <c r="B195" s="50"/>
      <c r="C195" s="51"/>
      <c r="D195" s="52"/>
      <c r="E195" s="52"/>
      <c r="F195" s="52"/>
      <c r="G195" s="49"/>
    </row>
    <row r="196" spans="2:7">
      <c r="B196" s="50"/>
      <c r="C196" s="51"/>
      <c r="D196" s="52"/>
      <c r="E196" s="52"/>
      <c r="F196" s="52"/>
      <c r="G196" s="49"/>
    </row>
    <row r="197" spans="2:7">
      <c r="B197" s="50"/>
      <c r="C197" s="51"/>
      <c r="D197" s="52"/>
      <c r="E197" s="52"/>
      <c r="F197" s="52"/>
      <c r="G197" s="49"/>
    </row>
    <row r="198" spans="2:7">
      <c r="B198" s="50"/>
      <c r="C198" s="51"/>
      <c r="D198" s="52"/>
      <c r="E198" s="52"/>
      <c r="F198" s="52"/>
      <c r="G198" s="49"/>
    </row>
    <row r="199" spans="2:7">
      <c r="B199" s="50"/>
      <c r="C199" s="51"/>
      <c r="D199" s="52"/>
      <c r="E199" s="52"/>
      <c r="F199" s="52"/>
      <c r="G199" s="49"/>
    </row>
    <row r="200" spans="2:7">
      <c r="B200" s="50"/>
      <c r="C200" s="51"/>
      <c r="D200" s="52"/>
      <c r="E200" s="52"/>
      <c r="F200" s="52"/>
      <c r="G200" s="49"/>
    </row>
    <row r="201" spans="2:7">
      <c r="B201" s="50"/>
      <c r="C201" s="51"/>
      <c r="D201" s="52"/>
      <c r="E201" s="52"/>
      <c r="F201" s="52"/>
      <c r="G201" s="49"/>
    </row>
    <row r="202" spans="2:7">
      <c r="B202" s="50"/>
      <c r="C202" s="51"/>
      <c r="D202" s="52"/>
      <c r="E202" s="52"/>
      <c r="F202" s="52"/>
      <c r="G202" s="49"/>
    </row>
    <row r="203" spans="2:7">
      <c r="B203" s="50"/>
      <c r="C203" s="51"/>
      <c r="D203" s="52"/>
      <c r="E203" s="52"/>
      <c r="F203" s="52"/>
      <c r="G203" s="49"/>
    </row>
    <row r="204" spans="2:7">
      <c r="B204" s="50"/>
      <c r="C204" s="51"/>
      <c r="D204" s="52"/>
      <c r="E204" s="52"/>
      <c r="F204" s="52"/>
      <c r="G204" s="49"/>
    </row>
    <row r="205" spans="2:7">
      <c r="B205" s="50"/>
      <c r="C205" s="51"/>
      <c r="D205" s="52"/>
      <c r="E205" s="52"/>
      <c r="F205" s="52"/>
      <c r="G205" s="49"/>
    </row>
    <row r="206" spans="2:7">
      <c r="B206" s="50"/>
      <c r="C206" s="51"/>
      <c r="D206" s="52"/>
      <c r="E206" s="52"/>
      <c r="F206" s="52"/>
      <c r="G206" s="49"/>
    </row>
    <row r="207" spans="2:7">
      <c r="B207" s="50"/>
      <c r="C207" s="51"/>
      <c r="D207" s="52"/>
      <c r="E207" s="52"/>
      <c r="F207" s="52"/>
      <c r="G207" s="49"/>
    </row>
    <row r="208" spans="2:7">
      <c r="B208" s="50"/>
      <c r="C208" s="51"/>
      <c r="D208" s="52"/>
      <c r="E208" s="52"/>
      <c r="F208" s="52"/>
      <c r="G208" s="49"/>
    </row>
    <row r="209" spans="2:7">
      <c r="B209" s="50"/>
      <c r="C209" s="51"/>
      <c r="D209" s="52"/>
      <c r="E209" s="52"/>
      <c r="F209" s="52"/>
      <c r="G209" s="49"/>
    </row>
    <row r="210" spans="2:7">
      <c r="B210" s="50"/>
      <c r="C210" s="51"/>
      <c r="D210" s="52"/>
      <c r="E210" s="52"/>
      <c r="F210" s="52"/>
      <c r="G210" s="49"/>
    </row>
    <row r="211" spans="2:7">
      <c r="B211" s="50"/>
      <c r="C211" s="51"/>
      <c r="D211" s="52"/>
      <c r="E211" s="52"/>
      <c r="F211" s="52"/>
      <c r="G211" s="49"/>
    </row>
    <row r="212" spans="2:7">
      <c r="B212" s="50"/>
      <c r="C212" s="51"/>
      <c r="D212" s="52"/>
      <c r="E212" s="52"/>
      <c r="F212" s="52"/>
      <c r="G212" s="49"/>
    </row>
    <row r="213" spans="2:7">
      <c r="B213" s="50"/>
      <c r="C213" s="51"/>
      <c r="D213" s="52"/>
      <c r="E213" s="52"/>
      <c r="F213" s="52"/>
      <c r="G213" s="49"/>
    </row>
    <row r="214" spans="2:7">
      <c r="B214" s="50"/>
      <c r="C214" s="51"/>
      <c r="D214" s="52"/>
      <c r="E214" s="52"/>
      <c r="F214" s="52"/>
      <c r="G214" s="49"/>
    </row>
    <row r="215" spans="2:7">
      <c r="B215" s="50"/>
      <c r="C215" s="51"/>
      <c r="D215" s="52"/>
      <c r="E215" s="52"/>
      <c r="F215" s="52"/>
      <c r="G215" s="49"/>
    </row>
    <row r="216" spans="2:7">
      <c r="B216" s="50"/>
      <c r="C216" s="51"/>
      <c r="D216" s="52"/>
      <c r="E216" s="52"/>
      <c r="F216" s="52"/>
      <c r="G216" s="49"/>
    </row>
    <row r="217" spans="2:7">
      <c r="B217" s="50"/>
      <c r="C217" s="51"/>
      <c r="D217" s="52"/>
      <c r="E217" s="52"/>
      <c r="F217" s="52"/>
      <c r="G217" s="49"/>
    </row>
    <row r="218" spans="2:7">
      <c r="B218" s="50"/>
      <c r="C218" s="51"/>
      <c r="D218" s="52"/>
      <c r="E218" s="52"/>
      <c r="F218" s="52"/>
      <c r="G218" s="49"/>
    </row>
    <row r="219" spans="2:7">
      <c r="B219" s="50"/>
      <c r="C219" s="51"/>
      <c r="D219" s="52"/>
      <c r="E219" s="52"/>
      <c r="F219" s="52"/>
      <c r="G219" s="49"/>
    </row>
    <row r="220" spans="2:7">
      <c r="B220" s="50"/>
      <c r="C220" s="51"/>
      <c r="D220" s="52"/>
      <c r="E220" s="52"/>
      <c r="F220" s="52"/>
      <c r="G220" s="49"/>
    </row>
    <row r="221" spans="2:7">
      <c r="B221" s="50"/>
      <c r="C221" s="51"/>
      <c r="D221" s="52"/>
      <c r="E221" s="52"/>
      <c r="F221" s="52"/>
      <c r="G221" s="49"/>
    </row>
    <row r="222" spans="2:7">
      <c r="B222" s="50"/>
      <c r="C222" s="51"/>
      <c r="D222" s="52"/>
      <c r="E222" s="52"/>
      <c r="F222" s="52"/>
      <c r="G222" s="49"/>
    </row>
    <row r="223" spans="2:7">
      <c r="B223" s="50"/>
      <c r="C223" s="51"/>
      <c r="D223" s="52"/>
      <c r="E223" s="52"/>
      <c r="F223" s="52"/>
      <c r="G223" s="49"/>
    </row>
    <row r="224" spans="2:7">
      <c r="B224" s="50"/>
      <c r="C224" s="51"/>
      <c r="D224" s="52"/>
      <c r="E224" s="52"/>
      <c r="F224" s="52"/>
      <c r="G224" s="49"/>
    </row>
    <row r="225" spans="2:7">
      <c r="B225" s="50"/>
      <c r="C225" s="51"/>
      <c r="D225" s="52"/>
      <c r="E225" s="52"/>
      <c r="F225" s="52"/>
      <c r="G225" s="49"/>
    </row>
    <row r="226" spans="2:7">
      <c r="B226" s="50"/>
      <c r="C226" s="51"/>
      <c r="D226" s="52"/>
      <c r="E226" s="52"/>
      <c r="F226" s="52"/>
      <c r="G226" s="49"/>
    </row>
    <row r="227" spans="2:7">
      <c r="B227" s="50"/>
      <c r="C227" s="51"/>
      <c r="D227" s="52"/>
      <c r="E227" s="52"/>
      <c r="F227" s="52"/>
      <c r="G227" s="49"/>
    </row>
    <row r="228" spans="2:7">
      <c r="B228" s="50"/>
      <c r="C228" s="51"/>
      <c r="D228" s="52"/>
      <c r="E228" s="52"/>
      <c r="F228" s="52"/>
      <c r="G228" s="49"/>
    </row>
    <row r="229" spans="2:7">
      <c r="B229" s="50"/>
      <c r="C229" s="51"/>
      <c r="D229" s="52"/>
      <c r="E229" s="52"/>
      <c r="F229" s="52"/>
      <c r="G229" s="49"/>
    </row>
    <row r="230" spans="2:7">
      <c r="B230" s="50"/>
      <c r="C230" s="51"/>
      <c r="D230" s="52"/>
      <c r="E230" s="52"/>
      <c r="F230" s="52"/>
      <c r="G230" s="49"/>
    </row>
    <row r="231" spans="2:7">
      <c r="B231" s="50"/>
      <c r="C231" s="51"/>
      <c r="D231" s="52"/>
      <c r="E231" s="52"/>
      <c r="F231" s="52"/>
      <c r="G231" s="49"/>
    </row>
    <row r="232" spans="2:7">
      <c r="B232" s="50"/>
      <c r="C232" s="51"/>
      <c r="D232" s="52"/>
      <c r="E232" s="52"/>
      <c r="F232" s="52"/>
      <c r="G232" s="49"/>
    </row>
    <row r="233" spans="2:7">
      <c r="B233" s="50"/>
      <c r="C233" s="51"/>
      <c r="D233" s="52"/>
      <c r="E233" s="52"/>
      <c r="F233" s="52"/>
      <c r="G233" s="49"/>
    </row>
    <row r="234" spans="2:7">
      <c r="B234" s="50"/>
      <c r="C234" s="51"/>
      <c r="D234" s="52"/>
      <c r="E234" s="52"/>
      <c r="F234" s="52"/>
      <c r="G234" s="49"/>
    </row>
    <row r="235" spans="2:7">
      <c r="B235" s="50"/>
      <c r="C235" s="51"/>
      <c r="D235" s="52"/>
      <c r="E235" s="52"/>
      <c r="F235" s="52"/>
      <c r="G235" s="49"/>
    </row>
    <row r="236" spans="2:7">
      <c r="B236" s="50"/>
      <c r="C236" s="51"/>
      <c r="D236" s="52"/>
      <c r="E236" s="52"/>
      <c r="F236" s="52"/>
      <c r="G236" s="49"/>
    </row>
    <row r="237" spans="2:7">
      <c r="B237" s="50"/>
      <c r="C237" s="51"/>
      <c r="D237" s="52"/>
      <c r="E237" s="52"/>
      <c r="F237" s="52"/>
      <c r="G237" s="49"/>
    </row>
    <row r="238" spans="2:7">
      <c r="B238" s="50"/>
      <c r="C238" s="51"/>
      <c r="D238" s="52"/>
      <c r="E238" s="52"/>
      <c r="F238" s="52"/>
      <c r="G238" s="49"/>
    </row>
    <row r="239" spans="2:7">
      <c r="B239" s="50"/>
      <c r="C239" s="51"/>
      <c r="D239" s="52"/>
      <c r="E239" s="52"/>
      <c r="F239" s="52"/>
      <c r="G239" s="49"/>
    </row>
    <row r="240" spans="2:7">
      <c r="B240" s="50"/>
      <c r="C240" s="51"/>
      <c r="D240" s="52"/>
      <c r="E240" s="52"/>
      <c r="F240" s="52"/>
      <c r="G240" s="49"/>
    </row>
    <row r="241" spans="2:7">
      <c r="B241" s="50"/>
      <c r="C241" s="51"/>
      <c r="D241" s="52"/>
      <c r="E241" s="52"/>
      <c r="F241" s="52"/>
      <c r="G241" s="49"/>
    </row>
    <row r="242" spans="2:7">
      <c r="B242" s="50"/>
      <c r="C242" s="51"/>
      <c r="D242" s="52"/>
      <c r="E242" s="52"/>
      <c r="F242" s="52"/>
      <c r="G242" s="49"/>
    </row>
    <row r="243" spans="2:7">
      <c r="B243" s="50"/>
      <c r="C243" s="51"/>
      <c r="D243" s="52"/>
      <c r="E243" s="52"/>
      <c r="F243" s="52"/>
      <c r="G243" s="49"/>
    </row>
    <row r="244" spans="2:7">
      <c r="B244" s="50"/>
      <c r="C244" s="51"/>
      <c r="D244" s="52"/>
      <c r="E244" s="52"/>
      <c r="F244" s="52"/>
      <c r="G244" s="49"/>
    </row>
    <row r="245" spans="2:7">
      <c r="B245" s="50"/>
      <c r="C245" s="51"/>
      <c r="D245" s="52"/>
      <c r="E245" s="52"/>
      <c r="F245" s="52"/>
      <c r="G245" s="49"/>
    </row>
    <row r="246" spans="2:7">
      <c r="B246" s="50"/>
      <c r="C246" s="51"/>
      <c r="D246" s="52"/>
      <c r="E246" s="52"/>
      <c r="F246" s="52"/>
      <c r="G246" s="49"/>
    </row>
    <row r="247" spans="2:7">
      <c r="B247" s="50"/>
      <c r="C247" s="51"/>
      <c r="D247" s="52"/>
      <c r="E247" s="52"/>
      <c r="F247" s="52"/>
      <c r="G247" s="49"/>
    </row>
    <row r="248" spans="2:7">
      <c r="B248" s="50"/>
      <c r="C248" s="51"/>
      <c r="D248" s="52"/>
      <c r="E248" s="52"/>
      <c r="F248" s="52"/>
      <c r="G248" s="49"/>
    </row>
    <row r="249" spans="2:7">
      <c r="B249" s="50"/>
      <c r="C249" s="51"/>
      <c r="D249" s="52"/>
      <c r="E249" s="52"/>
      <c r="F249" s="52"/>
      <c r="G249" s="49"/>
    </row>
    <row r="250" spans="2:7">
      <c r="B250" s="50"/>
      <c r="C250" s="51"/>
      <c r="D250" s="52"/>
      <c r="E250" s="52"/>
      <c r="F250" s="52"/>
      <c r="G250" s="49"/>
    </row>
    <row r="251" spans="2:7">
      <c r="B251" s="50"/>
      <c r="C251" s="51"/>
      <c r="D251" s="52"/>
      <c r="E251" s="52"/>
      <c r="F251" s="52"/>
      <c r="G251" s="49"/>
    </row>
    <row r="252" spans="2:7">
      <c r="B252" s="50"/>
      <c r="C252" s="51"/>
      <c r="D252" s="52"/>
      <c r="E252" s="52"/>
      <c r="F252" s="52"/>
      <c r="G252" s="49"/>
    </row>
    <row r="253" spans="2:7">
      <c r="B253" s="50"/>
      <c r="C253" s="51"/>
      <c r="D253" s="52"/>
      <c r="E253" s="52"/>
      <c r="F253" s="52"/>
      <c r="G253" s="49"/>
    </row>
    <row r="254" spans="2:7">
      <c r="B254" s="50"/>
      <c r="C254" s="51"/>
      <c r="D254" s="52"/>
      <c r="E254" s="52"/>
      <c r="F254" s="52"/>
      <c r="G254" s="49"/>
    </row>
    <row r="255" spans="2:7">
      <c r="B255" s="50"/>
      <c r="C255" s="51"/>
      <c r="D255" s="52"/>
      <c r="E255" s="52"/>
      <c r="F255" s="52"/>
      <c r="G255" s="49"/>
    </row>
    <row r="256" spans="2:7">
      <c r="B256" s="50"/>
      <c r="C256" s="51"/>
      <c r="D256" s="52"/>
      <c r="E256" s="52"/>
      <c r="F256" s="52"/>
      <c r="G256" s="49"/>
    </row>
    <row r="257" spans="2:7">
      <c r="B257" s="50"/>
      <c r="C257" s="51"/>
      <c r="D257" s="52"/>
      <c r="E257" s="52"/>
      <c r="F257" s="52"/>
      <c r="G257" s="49"/>
    </row>
    <row r="258" spans="2:7">
      <c r="B258" s="50"/>
      <c r="C258" s="51"/>
      <c r="D258" s="52"/>
      <c r="E258" s="52"/>
      <c r="F258" s="52"/>
      <c r="G258" s="49"/>
    </row>
    <row r="259" spans="2:7">
      <c r="B259" s="50"/>
      <c r="C259" s="51"/>
      <c r="D259" s="52"/>
      <c r="E259" s="52"/>
      <c r="F259" s="52"/>
      <c r="G259" s="49"/>
    </row>
    <row r="260" spans="2:7">
      <c r="B260" s="50"/>
      <c r="C260" s="51"/>
      <c r="D260" s="52"/>
      <c r="E260" s="52"/>
      <c r="F260" s="52"/>
      <c r="G260" s="49"/>
    </row>
    <row r="261" spans="2:7">
      <c r="B261" s="50"/>
      <c r="C261" s="51"/>
      <c r="D261" s="52"/>
      <c r="E261" s="52"/>
      <c r="F261" s="52"/>
      <c r="G261" s="49"/>
    </row>
    <row r="262" spans="2:7">
      <c r="B262" s="50"/>
      <c r="C262" s="51"/>
      <c r="D262" s="52"/>
      <c r="E262" s="52"/>
      <c r="F262" s="52"/>
      <c r="G262" s="49"/>
    </row>
    <row r="263" spans="2:7">
      <c r="B263" s="50"/>
      <c r="C263" s="51"/>
      <c r="D263" s="52"/>
      <c r="E263" s="52"/>
      <c r="F263" s="52"/>
      <c r="G263" s="49"/>
    </row>
    <row r="264" spans="2:7">
      <c r="B264" s="50"/>
      <c r="C264" s="51"/>
      <c r="D264" s="52"/>
      <c r="E264" s="52"/>
      <c r="F264" s="52"/>
      <c r="G264" s="49"/>
    </row>
    <row r="265" spans="2:7">
      <c r="B265" s="50"/>
      <c r="C265" s="51"/>
      <c r="D265" s="52"/>
      <c r="E265" s="52"/>
      <c r="F265" s="52"/>
      <c r="G265" s="49"/>
    </row>
    <row r="266" spans="2:7">
      <c r="B266" s="50"/>
      <c r="C266" s="51"/>
      <c r="D266" s="52"/>
      <c r="E266" s="52"/>
      <c r="F266" s="52"/>
      <c r="G266" s="49"/>
    </row>
    <row r="267" spans="2:7">
      <c r="B267" s="50"/>
      <c r="C267" s="51"/>
      <c r="D267" s="52"/>
      <c r="E267" s="52"/>
      <c r="F267" s="52"/>
      <c r="G267" s="49"/>
    </row>
    <row r="268" spans="2:7">
      <c r="B268" s="50"/>
      <c r="C268" s="51"/>
      <c r="D268" s="52"/>
      <c r="E268" s="52"/>
      <c r="F268" s="52"/>
      <c r="G268" s="49"/>
    </row>
    <row r="269" spans="2:7">
      <c r="B269" s="50"/>
      <c r="C269" s="51"/>
      <c r="D269" s="52"/>
      <c r="E269" s="52"/>
      <c r="F269" s="52"/>
      <c r="G269" s="49"/>
    </row>
    <row r="270" spans="2:7">
      <c r="B270" s="50"/>
      <c r="C270" s="51"/>
      <c r="D270" s="52"/>
      <c r="E270" s="52"/>
      <c r="F270" s="52"/>
      <c r="G270" s="49"/>
    </row>
    <row r="271" spans="2:7">
      <c r="B271" s="50"/>
      <c r="C271" s="51"/>
      <c r="D271" s="52"/>
      <c r="E271" s="52"/>
      <c r="F271" s="52"/>
      <c r="G271" s="49"/>
    </row>
    <row r="272" spans="2:7">
      <c r="B272" s="50"/>
      <c r="C272" s="51"/>
      <c r="D272" s="52"/>
      <c r="E272" s="52"/>
      <c r="F272" s="52"/>
      <c r="G272" s="49"/>
    </row>
    <row r="273" spans="2:7">
      <c r="B273" s="50"/>
      <c r="C273" s="51"/>
      <c r="D273" s="52"/>
      <c r="E273" s="52"/>
      <c r="F273" s="52"/>
      <c r="G273" s="49"/>
    </row>
    <row r="274" spans="2:7">
      <c r="B274" s="50"/>
      <c r="C274" s="51"/>
      <c r="D274" s="52"/>
      <c r="E274" s="52"/>
      <c r="F274" s="52"/>
      <c r="G274" s="49"/>
    </row>
    <row r="275" spans="2:7">
      <c r="B275" s="50"/>
      <c r="C275" s="51"/>
      <c r="D275" s="52"/>
      <c r="E275" s="52"/>
      <c r="F275" s="52"/>
      <c r="G275" s="49"/>
    </row>
    <row r="276" spans="2:7">
      <c r="B276" s="50"/>
      <c r="C276" s="51"/>
      <c r="D276" s="52"/>
      <c r="E276" s="52"/>
      <c r="F276" s="52"/>
      <c r="G276" s="49"/>
    </row>
    <row r="277" spans="2:7">
      <c r="B277" s="50"/>
      <c r="C277" s="51"/>
      <c r="D277" s="52"/>
      <c r="E277" s="52"/>
      <c r="F277" s="52"/>
      <c r="G277" s="49"/>
    </row>
    <row r="278" spans="2:7">
      <c r="B278" s="50"/>
      <c r="C278" s="51"/>
      <c r="D278" s="52"/>
      <c r="E278" s="52"/>
      <c r="F278" s="52"/>
      <c r="G278" s="49"/>
    </row>
    <row r="279" spans="2:7">
      <c r="B279" s="50"/>
      <c r="C279" s="51"/>
      <c r="D279" s="52"/>
      <c r="E279" s="52"/>
      <c r="F279" s="52"/>
      <c r="G279" s="49"/>
    </row>
    <row r="280" spans="2:7">
      <c r="B280" s="50"/>
      <c r="C280" s="51"/>
      <c r="D280" s="52"/>
      <c r="E280" s="52"/>
      <c r="F280" s="52"/>
      <c r="G280" s="49"/>
    </row>
    <row r="281" spans="2:7">
      <c r="B281" s="50"/>
      <c r="C281" s="51"/>
      <c r="D281" s="52"/>
      <c r="E281" s="52"/>
      <c r="F281" s="52"/>
      <c r="G281" s="49"/>
    </row>
    <row r="282" spans="2:7">
      <c r="B282" s="50"/>
      <c r="C282" s="51"/>
      <c r="D282" s="52"/>
      <c r="E282" s="52"/>
      <c r="F282" s="52"/>
      <c r="G282" s="49"/>
    </row>
    <row r="283" spans="2:7">
      <c r="B283" s="50"/>
      <c r="C283" s="51"/>
      <c r="D283" s="52"/>
      <c r="E283" s="52"/>
      <c r="F283" s="52"/>
      <c r="G283" s="49"/>
    </row>
    <row r="284" spans="2:7">
      <c r="B284" s="50"/>
      <c r="C284" s="51"/>
      <c r="D284" s="52"/>
      <c r="E284" s="52"/>
      <c r="F284" s="52"/>
      <c r="G284" s="49"/>
    </row>
    <row r="285" spans="2:7">
      <c r="B285" s="50"/>
      <c r="C285" s="51"/>
      <c r="D285" s="52"/>
      <c r="E285" s="52"/>
      <c r="F285" s="52"/>
      <c r="G285" s="49"/>
    </row>
    <row r="286" spans="2:7">
      <c r="B286" s="50"/>
      <c r="C286" s="51"/>
      <c r="D286" s="52"/>
      <c r="E286" s="52"/>
      <c r="F286" s="52"/>
      <c r="G286" s="49"/>
    </row>
    <row r="287" spans="2:7">
      <c r="B287" s="50"/>
      <c r="C287" s="51"/>
      <c r="D287" s="52"/>
      <c r="E287" s="52"/>
      <c r="F287" s="52"/>
      <c r="G287" s="49"/>
    </row>
    <row r="288" spans="2:7">
      <c r="B288" s="50"/>
      <c r="C288" s="51"/>
      <c r="D288" s="52"/>
      <c r="E288" s="52"/>
      <c r="F288" s="52"/>
      <c r="G288" s="49"/>
    </row>
    <row r="289" spans="2:7">
      <c r="B289" s="50"/>
      <c r="C289" s="51"/>
      <c r="D289" s="52"/>
      <c r="E289" s="52"/>
      <c r="F289" s="52"/>
      <c r="G289" s="49"/>
    </row>
    <row r="290" spans="2:7">
      <c r="B290" s="50"/>
      <c r="C290" s="51"/>
      <c r="D290" s="52"/>
      <c r="E290" s="52"/>
      <c r="F290" s="52"/>
      <c r="G290" s="49"/>
    </row>
    <row r="291" spans="2:7">
      <c r="B291" s="50"/>
      <c r="C291" s="51"/>
      <c r="D291" s="52"/>
      <c r="E291" s="52"/>
      <c r="F291" s="52"/>
      <c r="G291" s="49"/>
    </row>
    <row r="292" spans="2:7">
      <c r="B292" s="50"/>
      <c r="C292" s="51"/>
      <c r="D292" s="52"/>
      <c r="E292" s="52"/>
      <c r="F292" s="52"/>
      <c r="G292" s="49"/>
    </row>
    <row r="293" spans="2:7">
      <c r="B293" s="50"/>
      <c r="C293" s="51"/>
      <c r="D293" s="52"/>
      <c r="E293" s="52"/>
      <c r="F293" s="52"/>
      <c r="G293" s="49"/>
    </row>
    <row r="294" spans="2:7">
      <c r="B294" s="50"/>
      <c r="C294" s="51"/>
      <c r="D294" s="52"/>
      <c r="E294" s="52"/>
      <c r="F294" s="52"/>
      <c r="G294" s="49"/>
    </row>
    <row r="295" spans="2:7">
      <c r="B295" s="50"/>
      <c r="C295" s="51"/>
      <c r="D295" s="52"/>
      <c r="E295" s="52"/>
      <c r="F295" s="52"/>
      <c r="G295" s="49"/>
    </row>
    <row r="296" spans="2:7">
      <c r="B296" s="50"/>
      <c r="C296" s="51"/>
      <c r="D296" s="52"/>
      <c r="E296" s="52"/>
      <c r="F296" s="52"/>
      <c r="G296" s="49"/>
    </row>
    <row r="297" spans="2:7">
      <c r="B297" s="50"/>
      <c r="C297" s="51"/>
      <c r="D297" s="52"/>
      <c r="E297" s="52"/>
      <c r="F297" s="52"/>
      <c r="G297" s="49"/>
    </row>
    <row r="298" spans="2:7">
      <c r="B298" s="50"/>
      <c r="C298" s="51"/>
      <c r="D298" s="52"/>
      <c r="E298" s="52"/>
      <c r="F298" s="52"/>
      <c r="G298" s="49"/>
    </row>
    <row r="299" spans="2:7">
      <c r="B299" s="50"/>
      <c r="C299" s="51"/>
      <c r="D299" s="52"/>
      <c r="E299" s="52"/>
      <c r="F299" s="52"/>
      <c r="G299" s="49"/>
    </row>
    <row r="300" spans="2:7">
      <c r="B300" s="50"/>
      <c r="C300" s="51"/>
      <c r="D300" s="52"/>
      <c r="E300" s="52"/>
      <c r="F300" s="52"/>
      <c r="G300" s="49"/>
    </row>
    <row r="301" spans="2:7">
      <c r="B301" s="50"/>
      <c r="C301" s="51"/>
      <c r="D301" s="52"/>
      <c r="E301" s="52"/>
      <c r="F301" s="52"/>
      <c r="G301" s="49"/>
    </row>
    <row r="302" spans="2:7">
      <c r="B302" s="50"/>
      <c r="C302" s="51"/>
      <c r="D302" s="52"/>
      <c r="E302" s="52"/>
      <c r="F302" s="52"/>
      <c r="G302" s="49"/>
    </row>
    <row r="303" spans="2:7">
      <c r="B303" s="50"/>
      <c r="C303" s="51"/>
      <c r="D303" s="52"/>
      <c r="E303" s="52"/>
      <c r="F303" s="52"/>
      <c r="G303" s="49"/>
    </row>
    <row r="304" spans="2:7">
      <c r="B304" s="50"/>
      <c r="C304" s="51"/>
      <c r="D304" s="52"/>
      <c r="E304" s="52"/>
      <c r="F304" s="52"/>
      <c r="G304" s="49"/>
    </row>
    <row r="305" spans="2:7">
      <c r="B305" s="50"/>
      <c r="C305" s="51"/>
      <c r="D305" s="52"/>
      <c r="E305" s="52"/>
      <c r="F305" s="52"/>
      <c r="G305" s="49"/>
    </row>
    <row r="306" spans="2:7">
      <c r="B306" s="50"/>
      <c r="C306" s="51"/>
      <c r="D306" s="52"/>
      <c r="E306" s="52"/>
      <c r="F306" s="52"/>
      <c r="G306" s="49"/>
    </row>
    <row r="307" spans="2:7">
      <c r="B307" s="50"/>
      <c r="C307" s="51"/>
      <c r="D307" s="52"/>
      <c r="E307" s="52"/>
      <c r="F307" s="52"/>
      <c r="G307" s="49"/>
    </row>
    <row r="308" spans="2:7">
      <c r="B308" s="50"/>
      <c r="C308" s="51"/>
      <c r="D308" s="52"/>
      <c r="E308" s="52"/>
      <c r="F308" s="52"/>
      <c r="G308" s="49"/>
    </row>
    <row r="309" spans="2:7">
      <c r="B309" s="50"/>
      <c r="C309" s="51"/>
      <c r="D309" s="52"/>
      <c r="E309" s="52"/>
      <c r="F309" s="52"/>
      <c r="G309" s="49"/>
    </row>
    <row r="310" spans="2:7">
      <c r="B310" s="50"/>
      <c r="C310" s="51"/>
      <c r="D310" s="52"/>
      <c r="E310" s="52"/>
      <c r="F310" s="52"/>
      <c r="G310" s="49"/>
    </row>
    <row r="311" spans="2:7">
      <c r="B311" s="50"/>
      <c r="C311" s="51"/>
      <c r="D311" s="52"/>
      <c r="E311" s="52"/>
      <c r="F311" s="52"/>
      <c r="G311" s="49"/>
    </row>
    <row r="312" spans="2:7">
      <c r="B312" s="50"/>
      <c r="C312" s="51"/>
      <c r="D312" s="52"/>
      <c r="E312" s="52"/>
      <c r="F312" s="52"/>
      <c r="G312" s="49"/>
    </row>
    <row r="313" spans="2:7">
      <c r="B313" s="50"/>
      <c r="C313" s="51"/>
      <c r="D313" s="52"/>
      <c r="E313" s="52"/>
      <c r="F313" s="52"/>
      <c r="G313" s="49"/>
    </row>
    <row r="314" spans="2:7">
      <c r="B314" s="50"/>
      <c r="C314" s="51"/>
      <c r="D314" s="52"/>
      <c r="E314" s="52"/>
      <c r="F314" s="52"/>
      <c r="G314" s="49"/>
    </row>
    <row r="315" spans="2:7">
      <c r="B315" s="50"/>
      <c r="C315" s="51"/>
      <c r="D315" s="52"/>
      <c r="E315" s="52"/>
      <c r="F315" s="52"/>
      <c r="G315" s="49"/>
    </row>
    <row r="316" spans="2:7">
      <c r="B316" s="50"/>
      <c r="C316" s="51"/>
      <c r="D316" s="52"/>
      <c r="E316" s="52"/>
      <c r="F316" s="52"/>
      <c r="G316" s="49"/>
    </row>
    <row r="317" spans="2:7">
      <c r="B317" s="50"/>
      <c r="C317" s="51"/>
      <c r="D317" s="52"/>
      <c r="E317" s="52"/>
      <c r="F317" s="52"/>
      <c r="G317" s="49"/>
    </row>
    <row r="318" spans="2:7">
      <c r="B318" s="50"/>
      <c r="C318" s="51"/>
      <c r="D318" s="52"/>
      <c r="E318" s="52"/>
      <c r="F318" s="52"/>
      <c r="G318" s="49"/>
    </row>
    <row r="319" spans="2:7">
      <c r="B319" s="50"/>
      <c r="C319" s="51"/>
      <c r="D319" s="52"/>
      <c r="E319" s="52"/>
      <c r="F319" s="52"/>
      <c r="G319" s="49"/>
    </row>
    <row r="320" spans="2:7">
      <c r="B320" s="50"/>
      <c r="C320" s="51"/>
      <c r="D320" s="52"/>
      <c r="E320" s="52"/>
      <c r="F320" s="52"/>
      <c r="G320" s="49"/>
    </row>
    <row r="321" spans="2:7">
      <c r="B321" s="50"/>
      <c r="C321" s="51"/>
      <c r="D321" s="52"/>
      <c r="E321" s="52"/>
      <c r="F321" s="52"/>
      <c r="G321" s="49"/>
    </row>
    <row r="322" spans="2:7">
      <c r="B322" s="50"/>
      <c r="C322" s="51"/>
      <c r="D322" s="52"/>
      <c r="E322" s="52"/>
      <c r="F322" s="52"/>
      <c r="G322" s="49"/>
    </row>
    <row r="323" spans="2:7">
      <c r="B323" s="50"/>
      <c r="C323" s="51"/>
      <c r="D323" s="52"/>
      <c r="E323" s="52"/>
      <c r="F323" s="52"/>
      <c r="G323" s="49"/>
    </row>
    <row r="324" spans="2:7">
      <c r="B324" s="50"/>
      <c r="C324" s="51"/>
      <c r="D324" s="52"/>
      <c r="E324" s="52"/>
      <c r="F324" s="52"/>
      <c r="G324" s="49"/>
    </row>
    <row r="325" spans="2:7">
      <c r="B325" s="50"/>
      <c r="C325" s="51"/>
      <c r="D325" s="52"/>
      <c r="E325" s="52"/>
      <c r="F325" s="52"/>
      <c r="G325" s="49"/>
    </row>
    <row r="326" spans="2:7">
      <c r="B326" s="50"/>
      <c r="C326" s="51"/>
      <c r="D326" s="52"/>
      <c r="E326" s="52"/>
      <c r="F326" s="52"/>
      <c r="G326" s="49"/>
    </row>
    <row r="327" spans="2:7">
      <c r="B327" s="50"/>
      <c r="C327" s="51"/>
      <c r="D327" s="52"/>
      <c r="E327" s="52"/>
      <c r="F327" s="52"/>
      <c r="G327" s="49"/>
    </row>
    <row r="328" spans="2:7">
      <c r="B328" s="50"/>
      <c r="C328" s="51"/>
      <c r="D328" s="52"/>
      <c r="E328" s="52"/>
      <c r="F328" s="52"/>
      <c r="G328" s="49"/>
    </row>
    <row r="329" spans="2:7">
      <c r="B329" s="50"/>
      <c r="C329" s="51"/>
      <c r="D329" s="52"/>
      <c r="E329" s="52"/>
      <c r="F329" s="52"/>
      <c r="G329" s="49"/>
    </row>
    <row r="330" spans="2:7">
      <c r="B330" s="50"/>
      <c r="C330" s="51"/>
      <c r="D330" s="52"/>
      <c r="E330" s="52"/>
      <c r="F330" s="52"/>
      <c r="G330" s="49"/>
    </row>
    <row r="331" spans="2:7">
      <c r="B331" s="50"/>
      <c r="C331" s="51"/>
      <c r="D331" s="52"/>
      <c r="E331" s="52"/>
      <c r="F331" s="52"/>
      <c r="G331" s="49"/>
    </row>
    <row r="332" spans="2:7">
      <c r="B332" s="50"/>
      <c r="C332" s="51"/>
      <c r="D332" s="52"/>
      <c r="E332" s="52"/>
      <c r="F332" s="52"/>
      <c r="G332" s="49"/>
    </row>
    <row r="333" spans="2:7">
      <c r="B333" s="50"/>
      <c r="C333" s="51"/>
      <c r="D333" s="52"/>
      <c r="E333" s="52"/>
      <c r="F333" s="52"/>
      <c r="G333" s="49"/>
    </row>
    <row r="334" spans="2:7">
      <c r="B334" s="50"/>
      <c r="C334" s="51"/>
      <c r="D334" s="52"/>
      <c r="E334" s="52"/>
      <c r="F334" s="52"/>
      <c r="G334" s="49"/>
    </row>
    <row r="335" spans="2:7">
      <c r="B335" s="50"/>
      <c r="C335" s="51"/>
      <c r="D335" s="52"/>
      <c r="E335" s="52"/>
      <c r="F335" s="52"/>
      <c r="G335" s="49"/>
    </row>
    <row r="336" spans="2:7">
      <c r="B336" s="50"/>
      <c r="C336" s="51"/>
      <c r="D336" s="52"/>
      <c r="E336" s="52"/>
      <c r="F336" s="52"/>
      <c r="G336" s="49"/>
    </row>
    <row r="337" spans="2:7">
      <c r="B337" s="50"/>
      <c r="C337" s="51"/>
      <c r="D337" s="52"/>
      <c r="E337" s="52"/>
      <c r="F337" s="52"/>
      <c r="G337" s="49"/>
    </row>
    <row r="338" spans="2:7">
      <c r="B338" s="50"/>
      <c r="C338" s="51"/>
      <c r="D338" s="52"/>
      <c r="E338" s="52"/>
      <c r="F338" s="52"/>
      <c r="G338" s="49"/>
    </row>
    <row r="339" spans="2:7">
      <c r="B339" s="50"/>
      <c r="C339" s="51"/>
      <c r="D339" s="52"/>
      <c r="E339" s="52"/>
      <c r="F339" s="52"/>
      <c r="G339" s="49"/>
    </row>
    <row r="340" spans="2:7">
      <c r="B340" s="50"/>
      <c r="C340" s="51"/>
      <c r="D340" s="52"/>
      <c r="E340" s="52"/>
      <c r="F340" s="52"/>
      <c r="G340" s="49"/>
    </row>
    <row r="341" spans="2:7">
      <c r="B341" s="50"/>
      <c r="C341" s="51"/>
      <c r="D341" s="52"/>
      <c r="E341" s="52"/>
      <c r="F341" s="52"/>
      <c r="G341" s="49"/>
    </row>
    <row r="342" spans="2:7">
      <c r="B342" s="50"/>
      <c r="C342" s="51"/>
      <c r="D342" s="52"/>
      <c r="E342" s="52"/>
      <c r="F342" s="52"/>
      <c r="G342" s="49"/>
    </row>
    <row r="343" spans="2:7">
      <c r="B343" s="50"/>
      <c r="C343" s="51"/>
      <c r="D343" s="52"/>
      <c r="E343" s="52"/>
      <c r="F343" s="52"/>
      <c r="G343" s="49"/>
    </row>
    <row r="344" spans="2:7">
      <c r="B344" s="50"/>
      <c r="C344" s="51"/>
      <c r="D344" s="52"/>
      <c r="E344" s="52"/>
      <c r="F344" s="52"/>
      <c r="G344" s="49"/>
    </row>
    <row r="345" spans="2:7">
      <c r="B345" s="50"/>
      <c r="C345" s="51"/>
      <c r="D345" s="52"/>
      <c r="E345" s="52"/>
      <c r="F345" s="52"/>
      <c r="G345" s="49"/>
    </row>
    <row r="346" spans="2:7">
      <c r="B346" s="50"/>
      <c r="C346" s="51"/>
      <c r="D346" s="52"/>
      <c r="E346" s="52"/>
      <c r="F346" s="52"/>
      <c r="G346" s="49"/>
    </row>
    <row r="347" spans="2:7">
      <c r="B347" s="50"/>
      <c r="C347" s="51"/>
      <c r="D347" s="52"/>
      <c r="E347" s="52"/>
      <c r="F347" s="52"/>
      <c r="G347" s="49"/>
    </row>
    <row r="348" spans="2:7">
      <c r="B348" s="50"/>
      <c r="C348" s="51"/>
      <c r="D348" s="52"/>
      <c r="E348" s="52"/>
      <c r="F348" s="52"/>
      <c r="G348" s="49"/>
    </row>
    <row r="349" spans="2:7">
      <c r="B349" s="50"/>
      <c r="C349" s="51"/>
      <c r="D349" s="52"/>
      <c r="E349" s="52"/>
      <c r="F349" s="52"/>
      <c r="G349" s="49"/>
    </row>
    <row r="350" spans="2:7">
      <c r="B350" s="50"/>
      <c r="C350" s="51"/>
      <c r="D350" s="52"/>
      <c r="E350" s="52"/>
      <c r="F350" s="52"/>
      <c r="G350" s="49"/>
    </row>
    <row r="351" spans="2:7">
      <c r="B351" s="50"/>
      <c r="C351" s="51"/>
      <c r="D351" s="52"/>
      <c r="E351" s="52"/>
      <c r="F351" s="52"/>
      <c r="G351" s="49"/>
    </row>
    <row r="352" spans="2:7">
      <c r="B352" s="50"/>
      <c r="C352" s="51"/>
      <c r="D352" s="52"/>
      <c r="E352" s="52"/>
      <c r="F352" s="52"/>
      <c r="G352" s="49"/>
    </row>
    <row r="353" spans="2:7">
      <c r="B353" s="50"/>
      <c r="C353" s="51"/>
      <c r="D353" s="52"/>
      <c r="E353" s="52"/>
      <c r="F353" s="52"/>
      <c r="G353" s="49"/>
    </row>
    <row r="354" spans="2:7">
      <c r="B354" s="50"/>
      <c r="C354" s="51"/>
      <c r="D354" s="52"/>
      <c r="E354" s="52"/>
      <c r="F354" s="52"/>
      <c r="G354" s="49"/>
    </row>
    <row r="355" spans="2:7">
      <c r="B355" s="50"/>
      <c r="C355" s="51"/>
      <c r="D355" s="52"/>
      <c r="E355" s="52"/>
      <c r="F355" s="52"/>
      <c r="G355" s="49"/>
    </row>
    <row r="356" spans="2:7">
      <c r="B356" s="50"/>
      <c r="C356" s="51"/>
      <c r="D356" s="52"/>
      <c r="E356" s="52"/>
      <c r="F356" s="52"/>
      <c r="G356" s="49"/>
    </row>
    <row r="357" spans="2:7">
      <c r="B357" s="50"/>
      <c r="C357" s="51"/>
      <c r="D357" s="52"/>
      <c r="E357" s="52"/>
      <c r="F357" s="52"/>
      <c r="G357" s="49"/>
    </row>
    <row r="358" spans="2:7">
      <c r="B358" s="50"/>
      <c r="C358" s="51"/>
      <c r="D358" s="52"/>
      <c r="E358" s="52"/>
      <c r="F358" s="52"/>
      <c r="G358" s="49"/>
    </row>
    <row r="359" spans="2:7">
      <c r="B359" s="50"/>
      <c r="C359" s="51"/>
      <c r="D359" s="52"/>
      <c r="E359" s="52"/>
      <c r="F359" s="52"/>
      <c r="G359" s="49"/>
    </row>
    <row r="360" spans="2:7">
      <c r="B360" s="50"/>
      <c r="C360" s="51"/>
      <c r="D360" s="52"/>
      <c r="E360" s="52"/>
      <c r="F360" s="52"/>
      <c r="G360" s="49"/>
    </row>
    <row r="361" spans="2:7">
      <c r="B361" s="50"/>
      <c r="C361" s="51"/>
      <c r="D361" s="52"/>
      <c r="E361" s="52"/>
      <c r="F361" s="52"/>
      <c r="G361" s="49"/>
    </row>
    <row r="362" spans="2:7">
      <c r="B362" s="50"/>
      <c r="C362" s="51"/>
      <c r="D362" s="52"/>
      <c r="E362" s="52"/>
      <c r="F362" s="52"/>
      <c r="G362" s="49"/>
    </row>
    <row r="363" spans="2:7">
      <c r="B363" s="50"/>
      <c r="C363" s="51"/>
      <c r="D363" s="52"/>
      <c r="E363" s="52"/>
      <c r="F363" s="52"/>
      <c r="G363" s="49"/>
    </row>
    <row r="364" spans="2:7">
      <c r="B364" s="50"/>
      <c r="C364" s="51"/>
      <c r="D364" s="52"/>
      <c r="E364" s="52"/>
      <c r="F364" s="52"/>
      <c r="G364" s="49"/>
    </row>
    <row r="365" spans="2:7">
      <c r="B365" s="50"/>
      <c r="C365" s="51"/>
      <c r="D365" s="52"/>
      <c r="E365" s="52"/>
      <c r="F365" s="52"/>
      <c r="G365" s="49"/>
    </row>
    <row r="366" spans="2:7">
      <c r="B366" s="50"/>
      <c r="C366" s="51"/>
      <c r="D366" s="52"/>
      <c r="E366" s="52"/>
      <c r="F366" s="52"/>
      <c r="G366" s="49"/>
    </row>
    <row r="367" spans="2:7">
      <c r="B367" s="50"/>
      <c r="C367" s="51"/>
      <c r="D367" s="52"/>
      <c r="E367" s="52"/>
      <c r="F367" s="52"/>
      <c r="G367" s="49"/>
    </row>
    <row r="368" spans="2:7">
      <c r="B368" s="50"/>
      <c r="C368" s="51"/>
      <c r="D368" s="52"/>
      <c r="E368" s="52"/>
      <c r="F368" s="52"/>
      <c r="G368" s="49"/>
    </row>
    <row r="369" spans="2:7">
      <c r="B369" s="50"/>
      <c r="C369" s="51"/>
      <c r="D369" s="52"/>
      <c r="E369" s="52"/>
      <c r="F369" s="52"/>
      <c r="G369" s="49"/>
    </row>
    <row r="370" spans="2:7">
      <c r="B370" s="50"/>
      <c r="C370" s="51"/>
      <c r="D370" s="52"/>
      <c r="E370" s="52"/>
      <c r="F370" s="52"/>
      <c r="G370" s="49"/>
    </row>
    <row r="371" spans="2:7">
      <c r="B371" s="50"/>
      <c r="C371" s="51"/>
      <c r="D371" s="52"/>
      <c r="E371" s="52"/>
      <c r="F371" s="52"/>
      <c r="G371" s="49"/>
    </row>
    <row r="372" spans="2:7">
      <c r="B372" s="50"/>
      <c r="C372" s="51"/>
      <c r="D372" s="52"/>
      <c r="E372" s="52"/>
      <c r="F372" s="52"/>
      <c r="G372" s="49"/>
    </row>
    <row r="373" spans="2:7">
      <c r="B373" s="50"/>
      <c r="C373" s="51"/>
      <c r="D373" s="52"/>
      <c r="E373" s="52"/>
      <c r="F373" s="52"/>
      <c r="G373" s="49"/>
    </row>
    <row r="374" spans="2:7">
      <c r="B374" s="50"/>
      <c r="C374" s="51"/>
      <c r="D374" s="52"/>
      <c r="E374" s="52"/>
      <c r="F374" s="52"/>
      <c r="G374" s="49"/>
    </row>
  </sheetData>
  <protectedRanges>
    <protectedRange sqref="G42:G49" name="Range1"/>
  </protectedRanges>
  <pageMargins left="0.7" right="0.7" top="0.75" bottom="0.75" header="0.3" footer="0.3"/>
  <pageSetup orientation="portrait" r:id="rId1"/>
  <customProperties>
    <customPr name="_pios_id" r:id="rId2"/>
  </customProperties>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249977111117893"/>
  </sheetPr>
  <dimension ref="H1:AS99"/>
  <sheetViews>
    <sheetView showGridLines="0" topLeftCell="E2" zoomScale="55" zoomScaleNormal="55" workbookViewId="0">
      <selection activeCell="AF2" sqref="AF1:AH1048576"/>
    </sheetView>
  </sheetViews>
  <sheetFormatPr defaultColWidth="9.109375" defaultRowHeight="13.2"/>
  <cols>
    <col min="1" max="31" width="9.109375" style="42"/>
    <col min="32" max="32" width="33.5546875" style="42" hidden="1" customWidth="1"/>
    <col min="33" max="33" width="19.88671875" style="42" hidden="1" customWidth="1"/>
    <col min="34" max="34" width="156.44140625" style="42" hidden="1" customWidth="1"/>
    <col min="35" max="16384" width="9.109375" style="42"/>
  </cols>
  <sheetData>
    <row r="1" spans="8:45" hidden="1"/>
    <row r="2" spans="8:45" ht="18" customHeight="1" thickBot="1">
      <c r="I2" s="43"/>
    </row>
    <row r="3" spans="8:45" ht="18.75" customHeight="1">
      <c r="H3" s="2843" t="s">
        <v>28</v>
      </c>
      <c r="I3" s="2843"/>
      <c r="AF3" s="2844" t="s">
        <v>173</v>
      </c>
      <c r="AG3" s="2844" t="s">
        <v>146</v>
      </c>
      <c r="AH3" s="2844" t="s">
        <v>145</v>
      </c>
    </row>
    <row r="4" spans="8:45" ht="18.75" customHeight="1">
      <c r="H4" s="2843"/>
      <c r="I4" s="2843"/>
      <c r="AF4" s="2845"/>
      <c r="AG4" s="2845"/>
      <c r="AH4" s="2845"/>
    </row>
    <row r="5" spans="8:45" ht="18.75" customHeight="1">
      <c r="AF5" s="2846"/>
      <c r="AG5" s="2846"/>
      <c r="AH5" s="2846"/>
    </row>
    <row r="6" spans="8:45" ht="18.75" customHeight="1" thickBot="1">
      <c r="AF6" s="2847"/>
      <c r="AG6" s="2847"/>
      <c r="AH6" s="2847"/>
      <c r="AJ6" s="1177" t="s">
        <v>291</v>
      </c>
      <c r="AS6" s="1177" t="s">
        <v>292</v>
      </c>
    </row>
    <row r="7" spans="8:45" ht="46.5" customHeight="1">
      <c r="AE7" s="1295"/>
      <c r="AF7" s="1671" t="s">
        <v>51</v>
      </c>
      <c r="AG7" s="1909" t="s">
        <v>251</v>
      </c>
      <c r="AH7" s="2015" t="s">
        <v>497</v>
      </c>
    </row>
    <row r="8" spans="8:45" ht="46.5" customHeight="1">
      <c r="AF8" s="1664"/>
      <c r="AG8" s="1909" t="s">
        <v>285</v>
      </c>
      <c r="AH8" s="2016" t="s">
        <v>543</v>
      </c>
    </row>
    <row r="9" spans="8:45" ht="46.5" customHeight="1">
      <c r="AF9" s="1664"/>
      <c r="AG9" s="1909" t="s">
        <v>248</v>
      </c>
      <c r="AH9" s="2016" t="s">
        <v>477</v>
      </c>
    </row>
    <row r="10" spans="8:45" ht="46.5" customHeight="1">
      <c r="AF10" s="1664"/>
      <c r="AG10" s="1909"/>
      <c r="AH10" s="2016"/>
    </row>
    <row r="11" spans="8:45" ht="46.5" customHeight="1">
      <c r="AF11" s="1664"/>
      <c r="AG11" s="1909"/>
      <c r="AH11" s="2016"/>
    </row>
    <row r="12" spans="8:45" ht="46.5" customHeight="1">
      <c r="AF12" s="1664"/>
      <c r="AG12" s="1909"/>
      <c r="AH12" s="2016"/>
    </row>
    <row r="13" spans="8:45" ht="46.5" customHeight="1">
      <c r="AE13" s="1295"/>
      <c r="AF13" s="1664" t="s">
        <v>52</v>
      </c>
      <c r="AG13" s="1909" t="s">
        <v>252</v>
      </c>
      <c r="AH13" s="2016"/>
    </row>
    <row r="14" spans="8:45" ht="46.5" customHeight="1">
      <c r="AD14" s="1295"/>
      <c r="AE14" s="1295"/>
      <c r="AF14" s="1664"/>
      <c r="AG14" s="1909" t="s">
        <v>250</v>
      </c>
      <c r="AH14" s="2016" t="s">
        <v>521</v>
      </c>
    </row>
    <row r="15" spans="8:45" ht="46.5" customHeight="1">
      <c r="AF15" s="1664"/>
      <c r="AG15" s="1909" t="s">
        <v>285</v>
      </c>
      <c r="AH15" s="2016" t="s">
        <v>463</v>
      </c>
    </row>
    <row r="16" spans="8:45" ht="46.5" customHeight="1">
      <c r="AE16" s="1295"/>
      <c r="AF16" s="1664"/>
      <c r="AG16" s="1909" t="s">
        <v>248</v>
      </c>
      <c r="AH16" s="2016" t="s">
        <v>478</v>
      </c>
    </row>
    <row r="17" spans="31:45" ht="46.5" customHeight="1">
      <c r="AE17" s="1295"/>
      <c r="AF17" s="1664"/>
      <c r="AG17" s="1909"/>
      <c r="AH17" s="2016"/>
    </row>
    <row r="18" spans="31:45" ht="46.5" customHeight="1">
      <c r="AE18" s="1295"/>
      <c r="AF18" s="1664" t="s">
        <v>200</v>
      </c>
      <c r="AG18" s="1909" t="s">
        <v>250</v>
      </c>
      <c r="AH18" s="2016" t="s">
        <v>522</v>
      </c>
    </row>
    <row r="19" spans="31:45" ht="46.5" customHeight="1">
      <c r="AE19" s="1295"/>
      <c r="AF19" s="1664"/>
      <c r="AG19" s="1909" t="s">
        <v>252</v>
      </c>
      <c r="AH19" s="2016"/>
      <c r="AJ19" s="1177" t="s">
        <v>31</v>
      </c>
      <c r="AS19" s="1177" t="s">
        <v>293</v>
      </c>
    </row>
    <row r="20" spans="31:45" ht="46.5" customHeight="1">
      <c r="AE20" s="1295"/>
      <c r="AF20" s="1664"/>
      <c r="AG20" s="1909" t="s">
        <v>285</v>
      </c>
      <c r="AH20" s="2016" t="s">
        <v>429</v>
      </c>
    </row>
    <row r="21" spans="31:45" ht="28.65" customHeight="1">
      <c r="AE21" s="1295"/>
      <c r="AF21" s="1664"/>
      <c r="AG21" s="1909" t="s">
        <v>248</v>
      </c>
      <c r="AH21" s="2016" t="s">
        <v>479</v>
      </c>
    </row>
    <row r="22" spans="31:45" ht="28.65" customHeight="1">
      <c r="AF22" s="1664"/>
      <c r="AG22" s="1909"/>
      <c r="AH22" s="2016"/>
    </row>
    <row r="23" spans="31:45" ht="28.65" customHeight="1">
      <c r="AF23" s="1664"/>
      <c r="AG23" s="1909"/>
      <c r="AH23" s="2016"/>
    </row>
    <row r="24" spans="31:45" ht="28.65" customHeight="1">
      <c r="AF24" s="1664"/>
      <c r="AG24" s="1909"/>
      <c r="AH24" s="1869"/>
    </row>
    <row r="25" spans="31:45" ht="28.65" customHeight="1">
      <c r="AF25" s="1664"/>
      <c r="AG25" s="1909"/>
      <c r="AH25" s="1869"/>
    </row>
    <row r="26" spans="31:45" ht="28.65" customHeight="1">
      <c r="AF26" s="1664"/>
      <c r="AG26" s="1909"/>
      <c r="AH26" s="1869"/>
    </row>
    <row r="27" spans="31:45" ht="28.65" customHeight="1">
      <c r="AF27" s="1664"/>
      <c r="AG27" s="1909"/>
      <c r="AH27" s="1869"/>
    </row>
    <row r="28" spans="31:45" ht="28.65" customHeight="1">
      <c r="AF28" s="1664"/>
      <c r="AG28" s="1909"/>
      <c r="AH28" s="1869"/>
    </row>
    <row r="29" spans="31:45" ht="28.65" customHeight="1">
      <c r="AF29" s="1664"/>
      <c r="AG29" s="1909"/>
      <c r="AH29" s="1664"/>
    </row>
    <row r="30" spans="31:45" ht="28.65" customHeight="1">
      <c r="AF30" s="1664"/>
      <c r="AG30" s="1909"/>
      <c r="AH30" s="1664"/>
    </row>
    <row r="31" spans="31:45" ht="28.65" customHeight="1">
      <c r="AF31" s="1664"/>
      <c r="AG31" s="1909"/>
      <c r="AH31" s="1664"/>
    </row>
    <row r="32" spans="31:45" ht="28.65" customHeight="1">
      <c r="AF32" s="1301"/>
      <c r="AG32" s="2013"/>
      <c r="AH32" s="1301"/>
    </row>
    <row r="33" spans="32:34" ht="28.65" customHeight="1">
      <c r="AF33" s="1301"/>
      <c r="AG33" s="2013"/>
      <c r="AH33" s="1301"/>
    </row>
    <row r="34" spans="32:34" ht="28.65" customHeight="1">
      <c r="AF34" s="1301"/>
      <c r="AG34" s="2013"/>
      <c r="AH34" s="1301"/>
    </row>
    <row r="35" spans="32:34" ht="28.65" customHeight="1">
      <c r="AF35" s="1301"/>
      <c r="AG35" s="2013"/>
      <c r="AH35" s="1301"/>
    </row>
    <row r="36" spans="32:34" ht="28.65" customHeight="1">
      <c r="AF36" s="1301"/>
      <c r="AG36" s="2013"/>
      <c r="AH36" s="1301"/>
    </row>
    <row r="37" spans="32:34" ht="28.65" customHeight="1">
      <c r="AF37" s="1301"/>
      <c r="AG37" s="2013"/>
      <c r="AH37" s="1301"/>
    </row>
    <row r="38" spans="32:34" ht="28.65" customHeight="1">
      <c r="AF38" s="1301"/>
      <c r="AG38" s="2013"/>
      <c r="AH38" s="1301"/>
    </row>
    <row r="39" spans="32:34" ht="28.65" customHeight="1">
      <c r="AF39" s="1301"/>
      <c r="AG39" s="2013"/>
      <c r="AH39" s="1301"/>
    </row>
    <row r="40" spans="32:34" ht="28.65" customHeight="1">
      <c r="AF40" s="1301"/>
      <c r="AG40" s="2013"/>
      <c r="AH40" s="1301"/>
    </row>
    <row r="41" spans="32:34" ht="28.65" customHeight="1">
      <c r="AF41" s="1301"/>
      <c r="AG41" s="2013"/>
      <c r="AH41" s="1301"/>
    </row>
    <row r="42" spans="32:34" ht="28.65" customHeight="1">
      <c r="AF42" s="1301"/>
      <c r="AG42" s="2013"/>
      <c r="AH42" s="1301"/>
    </row>
    <row r="43" spans="32:34" ht="28.65" customHeight="1">
      <c r="AF43" s="1301"/>
      <c r="AG43" s="2013"/>
      <c r="AH43" s="1301"/>
    </row>
    <row r="44" spans="32:34" ht="28.65" customHeight="1">
      <c r="AF44" s="1301"/>
      <c r="AG44" s="2013"/>
      <c r="AH44" s="1301"/>
    </row>
    <row r="45" spans="32:34" ht="28.65" customHeight="1">
      <c r="AF45" s="1301"/>
      <c r="AG45" s="2013"/>
      <c r="AH45" s="1301"/>
    </row>
    <row r="46" spans="32:34" ht="28.65" customHeight="1">
      <c r="AF46" s="1301"/>
      <c r="AG46" s="2013"/>
      <c r="AH46" s="1301"/>
    </row>
    <row r="47" spans="32:34" ht="28.65" customHeight="1">
      <c r="AF47" s="1301"/>
      <c r="AG47" s="2013"/>
      <c r="AH47" s="1301"/>
    </row>
    <row r="48" spans="32:34" ht="28.65" customHeight="1">
      <c r="AF48" s="1301"/>
      <c r="AG48" s="2013"/>
      <c r="AH48" s="1301"/>
    </row>
    <row r="49" spans="32:34" ht="28.65" customHeight="1">
      <c r="AF49" s="1301"/>
      <c r="AG49" s="2013"/>
      <c r="AH49" s="1301"/>
    </row>
    <row r="50" spans="32:34" ht="28.65" customHeight="1">
      <c r="AF50" s="1301"/>
      <c r="AG50" s="2013"/>
      <c r="AH50" s="1301"/>
    </row>
    <row r="51" spans="32:34" ht="28.65" customHeight="1">
      <c r="AF51" s="1301"/>
      <c r="AG51" s="2013"/>
      <c r="AH51" s="1301"/>
    </row>
    <row r="52" spans="32:34" ht="28.65" customHeight="1">
      <c r="AF52" s="1301"/>
      <c r="AG52" s="2013"/>
      <c r="AH52" s="1301"/>
    </row>
    <row r="53" spans="32:34" ht="28.65" customHeight="1">
      <c r="AF53" s="1301"/>
      <c r="AG53" s="2013"/>
      <c r="AH53" s="1301"/>
    </row>
    <row r="54" spans="32:34" ht="28.65" customHeight="1">
      <c r="AF54" s="1301"/>
      <c r="AG54" s="2013"/>
      <c r="AH54" s="1301"/>
    </row>
    <row r="55" spans="32:34" ht="28.65" customHeight="1">
      <c r="AF55" s="1301"/>
      <c r="AG55" s="2013"/>
      <c r="AH55" s="1301"/>
    </row>
    <row r="56" spans="32:34" ht="28.65" customHeight="1">
      <c r="AF56" s="1301"/>
      <c r="AG56" s="2013"/>
      <c r="AH56" s="1301"/>
    </row>
    <row r="57" spans="32:34" ht="28.65" customHeight="1">
      <c r="AF57" s="1301"/>
      <c r="AG57" s="2013"/>
      <c r="AH57" s="1301"/>
    </row>
    <row r="58" spans="32:34" ht="28.65" customHeight="1">
      <c r="AF58" s="1301"/>
      <c r="AG58" s="2013"/>
      <c r="AH58" s="1301"/>
    </row>
    <row r="59" spans="32:34" ht="28.65" customHeight="1">
      <c r="AF59" s="1301"/>
      <c r="AG59" s="2013"/>
      <c r="AH59" s="1301"/>
    </row>
    <row r="60" spans="32:34" ht="28.65" customHeight="1">
      <c r="AF60" s="1301"/>
      <c r="AG60" s="2013"/>
      <c r="AH60" s="1301"/>
    </row>
    <row r="61" spans="32:34" ht="28.65" customHeight="1">
      <c r="AF61" s="1301"/>
      <c r="AG61" s="2013"/>
      <c r="AH61" s="1301"/>
    </row>
    <row r="62" spans="32:34" ht="28.65" customHeight="1">
      <c r="AF62" s="1301"/>
      <c r="AG62" s="2013"/>
      <c r="AH62" s="1301"/>
    </row>
    <row r="63" spans="32:34" ht="28.65" customHeight="1">
      <c r="AF63" s="1301"/>
      <c r="AG63" s="2013"/>
      <c r="AH63" s="1301"/>
    </row>
    <row r="64" spans="32:34" ht="28.65" customHeight="1">
      <c r="AF64" s="1301"/>
      <c r="AG64" s="2013"/>
      <c r="AH64" s="1301"/>
    </row>
    <row r="65" spans="32:34" ht="28.65" customHeight="1">
      <c r="AF65" s="1301"/>
      <c r="AG65" s="2013"/>
      <c r="AH65" s="1301"/>
    </row>
    <row r="66" spans="32:34" ht="28.65" customHeight="1">
      <c r="AF66" s="1301"/>
      <c r="AG66" s="2013"/>
      <c r="AH66" s="1301"/>
    </row>
    <row r="67" spans="32:34" ht="28.65" customHeight="1">
      <c r="AF67" s="1301"/>
      <c r="AG67" s="2013"/>
      <c r="AH67" s="1301"/>
    </row>
    <row r="68" spans="32:34" ht="28.65" customHeight="1">
      <c r="AF68" s="1301"/>
      <c r="AG68" s="2013"/>
      <c r="AH68" s="1301"/>
    </row>
    <row r="69" spans="32:34" ht="12.75" customHeight="1" thickBot="1">
      <c r="AF69" s="1673"/>
      <c r="AG69" s="2014"/>
      <c r="AH69" s="1673"/>
    </row>
    <row r="70" spans="32:34" ht="12.75" customHeight="1"/>
    <row r="71" spans="32:34" ht="12.75" customHeight="1"/>
    <row r="72" spans="32:34" ht="12.75" customHeight="1"/>
    <row r="73" spans="32:34" ht="12.75" customHeight="1"/>
    <row r="74" spans="32:34" ht="12.75" customHeight="1"/>
    <row r="75" spans="32:34" ht="12.75" customHeight="1"/>
    <row r="76" spans="32:34" ht="12.75" customHeight="1"/>
    <row r="77" spans="32:34" ht="12.75" customHeight="1"/>
    <row r="78" spans="32:34" ht="12.75" customHeight="1"/>
    <row r="79" spans="32:34" ht="12.75" customHeight="1"/>
    <row r="80" spans="32:34"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sheetData>
  <sheetProtection password="CF2C" sheet="1" objects="1" scenarios="1" selectLockedCells="1" pivotTables="0" selectUnlockedCells="1"/>
  <protectedRanges>
    <protectedRange sqref="AH13" name="body_34_1"/>
    <protectedRange sqref="AH15" name="body"/>
    <protectedRange sqref="AH20" name="body_1"/>
    <protectedRange sqref="AH7" name="body_4"/>
    <protectedRange sqref="AH14" name="body_34_1_1"/>
    <protectedRange sqref="AH10" name="body_1_2_3"/>
  </protectedRanges>
  <mergeCells count="7">
    <mergeCell ref="H3:I4"/>
    <mergeCell ref="AF3:AF4"/>
    <mergeCell ref="AG3:AG4"/>
    <mergeCell ref="AH3:AH4"/>
    <mergeCell ref="AF5:AF6"/>
    <mergeCell ref="AG5:AG6"/>
    <mergeCell ref="AH5:AH6"/>
  </mergeCells>
  <pageMargins left="0.25" right="0.25" top="0.25" bottom="0.25" header="0.3" footer="0.3"/>
  <pageSetup paperSize="8" scale="90" orientation="landscape" r:id="rId1"/>
  <customProperties>
    <customPr name="_pios_id" r:id="rId2"/>
  </customProperties>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249977111117893"/>
  </sheetPr>
  <dimension ref="I1:BA89"/>
  <sheetViews>
    <sheetView showGridLines="0" zoomScale="55" zoomScaleNormal="55" workbookViewId="0">
      <selection activeCell="AE1" sqref="AE1:AG1048576"/>
    </sheetView>
  </sheetViews>
  <sheetFormatPr defaultColWidth="9.109375" defaultRowHeight="13.2"/>
  <cols>
    <col min="1" max="30" width="9.109375" style="42"/>
    <col min="31" max="31" width="47.33203125" style="42" hidden="1" customWidth="1"/>
    <col min="32" max="32" width="21.88671875" style="42" hidden="1" customWidth="1"/>
    <col min="33" max="33" width="177.33203125" style="42" hidden="1" customWidth="1"/>
    <col min="34" max="16384" width="9.109375" style="42"/>
  </cols>
  <sheetData>
    <row r="1" spans="9:53" ht="13.8" thickBot="1"/>
    <row r="2" spans="9:53" ht="18.75" customHeight="1">
      <c r="I2" s="43" t="s">
        <v>32</v>
      </c>
      <c r="AE2" s="2844" t="s">
        <v>173</v>
      </c>
      <c r="AF2" s="2844" t="s">
        <v>146</v>
      </c>
      <c r="AG2" s="2849" t="s">
        <v>145</v>
      </c>
    </row>
    <row r="3" spans="9:53" ht="18.75" customHeight="1" thickBot="1">
      <c r="AE3" s="2848"/>
      <c r="AF3" s="2848"/>
      <c r="AG3" s="2850"/>
    </row>
    <row r="4" spans="9:53" ht="18.75" customHeight="1">
      <c r="AE4" s="2847"/>
      <c r="AF4" s="2841"/>
      <c r="AG4" s="2851"/>
    </row>
    <row r="5" spans="9:53" ht="18.75" customHeight="1" thickBot="1">
      <c r="AE5" s="2847"/>
      <c r="AF5" s="2847"/>
      <c r="AG5" s="2852"/>
      <c r="AI5" s="1177" t="s">
        <v>83</v>
      </c>
      <c r="AR5" s="1177" t="s">
        <v>60</v>
      </c>
      <c r="BA5" s="1177" t="s">
        <v>294</v>
      </c>
    </row>
    <row r="6" spans="9:53" ht="28.65" customHeight="1">
      <c r="AE6" s="1671" t="s">
        <v>320</v>
      </c>
      <c r="AF6" s="1664" t="s">
        <v>248</v>
      </c>
      <c r="AG6" s="1912" t="s">
        <v>480</v>
      </c>
    </row>
    <row r="7" spans="9:53" ht="28.65" customHeight="1">
      <c r="AE7" s="1664"/>
      <c r="AF7" s="1910" t="s">
        <v>249</v>
      </c>
      <c r="AG7" s="1911" t="s">
        <v>454</v>
      </c>
    </row>
    <row r="8" spans="9:53" ht="28.5" customHeight="1">
      <c r="AE8" s="1909"/>
      <c r="AF8" s="1664"/>
      <c r="AG8" s="1908"/>
    </row>
    <row r="9" spans="9:53" ht="28.65" customHeight="1">
      <c r="AE9" s="1664"/>
      <c r="AF9" s="1664"/>
      <c r="AG9" s="1666"/>
    </row>
    <row r="10" spans="9:53" ht="28.65" customHeight="1">
      <c r="AE10" s="1664" t="s">
        <v>315</v>
      </c>
      <c r="AF10" s="1664" t="s">
        <v>247</v>
      </c>
      <c r="AG10" s="1913" t="s">
        <v>491</v>
      </c>
    </row>
    <row r="11" spans="9:53" ht="28.65" customHeight="1">
      <c r="AE11" s="1664"/>
      <c r="AF11" s="1664" t="s">
        <v>252</v>
      </c>
      <c r="AG11" s="1666" t="s">
        <v>470</v>
      </c>
    </row>
    <row r="12" spans="9:53" ht="28.65" customHeight="1">
      <c r="AE12" s="1664"/>
      <c r="AF12" s="1664" t="s">
        <v>250</v>
      </c>
      <c r="AG12" s="1666"/>
    </row>
    <row r="13" spans="9:53" ht="28.65" customHeight="1">
      <c r="AE13" s="1664"/>
      <c r="AF13" s="1664" t="s">
        <v>251</v>
      </c>
      <c r="AG13" s="1666"/>
    </row>
    <row r="14" spans="9:53" ht="28.65" customHeight="1">
      <c r="AE14" s="1664"/>
      <c r="AF14" s="1664" t="s">
        <v>248</v>
      </c>
      <c r="AG14" s="1666" t="s">
        <v>481</v>
      </c>
    </row>
    <row r="15" spans="9:53" ht="28.65" customHeight="1">
      <c r="AE15" s="1664"/>
      <c r="AF15" s="1664" t="s">
        <v>249</v>
      </c>
      <c r="AG15" s="1869" t="s">
        <v>456</v>
      </c>
    </row>
    <row r="16" spans="9:53" ht="28.65" customHeight="1">
      <c r="AE16" s="1664"/>
      <c r="AF16" s="1664"/>
      <c r="AG16" s="1869"/>
    </row>
    <row r="17" spans="31:53" ht="28.65" customHeight="1">
      <c r="AE17" s="1664"/>
      <c r="AF17" s="1664"/>
      <c r="AG17" s="1869"/>
    </row>
    <row r="18" spans="31:53" ht="28.65" customHeight="1">
      <c r="AE18" s="1664" t="s">
        <v>368</v>
      </c>
      <c r="AF18" s="1664"/>
      <c r="AG18" s="1869"/>
    </row>
    <row r="19" spans="31:53" ht="28.65" customHeight="1">
      <c r="AE19" s="1664"/>
      <c r="AF19" s="1664"/>
      <c r="AG19" s="1869"/>
    </row>
    <row r="20" spans="31:53" ht="28.65" customHeight="1">
      <c r="AE20" s="1664" t="s">
        <v>324</v>
      </c>
      <c r="AF20" s="1664"/>
      <c r="AG20" s="1869"/>
    </row>
    <row r="21" spans="31:53" ht="28.65" customHeight="1">
      <c r="AE21" s="1664"/>
      <c r="AF21" s="1664"/>
      <c r="AG21" s="1869"/>
    </row>
    <row r="22" spans="31:53" ht="28.65" customHeight="1">
      <c r="AE22" s="1664"/>
      <c r="AF22" s="1664"/>
      <c r="AG22" s="1869"/>
    </row>
    <row r="23" spans="31:53" ht="28.65" customHeight="1">
      <c r="AE23" s="1664" t="s">
        <v>60</v>
      </c>
      <c r="AF23" s="1664" t="s">
        <v>248</v>
      </c>
      <c r="AG23" s="1869" t="s">
        <v>417</v>
      </c>
      <c r="AI23" s="1180" t="s">
        <v>34</v>
      </c>
      <c r="AR23" s="1177" t="s">
        <v>84</v>
      </c>
      <c r="BA23" s="1180" t="s">
        <v>295</v>
      </c>
    </row>
    <row r="24" spans="31:53" ht="28.65" customHeight="1">
      <c r="AE24" s="1664"/>
      <c r="AF24" s="1664"/>
      <c r="AG24" s="1869"/>
    </row>
    <row r="25" spans="31:53" ht="28.65" customHeight="1">
      <c r="AE25" s="1664"/>
      <c r="AF25" s="1664"/>
      <c r="AG25" s="1869"/>
    </row>
    <row r="26" spans="31:53" ht="28.65" customHeight="1">
      <c r="AE26" s="1664" t="s">
        <v>196</v>
      </c>
      <c r="AF26" s="1664" t="s">
        <v>252</v>
      </c>
      <c r="AG26" s="1869" t="s">
        <v>471</v>
      </c>
    </row>
    <row r="27" spans="31:53" ht="28.65" customHeight="1">
      <c r="AE27" s="1664"/>
      <c r="AF27" s="1664" t="s">
        <v>251</v>
      </c>
      <c r="AG27" s="1914" t="s">
        <v>501</v>
      </c>
    </row>
    <row r="28" spans="31:53" ht="28.65" customHeight="1">
      <c r="AE28" s="1664"/>
      <c r="AF28" s="1664"/>
      <c r="AG28" s="1869"/>
    </row>
    <row r="29" spans="31:53" ht="28.65" customHeight="1">
      <c r="AE29" s="1664" t="s">
        <v>195</v>
      </c>
      <c r="AF29" s="1664" t="s">
        <v>247</v>
      </c>
      <c r="AG29" s="1869"/>
    </row>
    <row r="30" spans="31:53" ht="28.65" customHeight="1">
      <c r="AE30" s="1664"/>
      <c r="AF30" s="1664" t="s">
        <v>248</v>
      </c>
      <c r="AG30" s="1869"/>
    </row>
    <row r="31" spans="31:53" ht="28.65" customHeight="1">
      <c r="AE31" s="1664"/>
      <c r="AF31" s="1664"/>
      <c r="AG31" s="1869"/>
    </row>
    <row r="32" spans="31:53" ht="28.65" customHeight="1">
      <c r="AE32" s="1664"/>
      <c r="AF32" s="1664"/>
      <c r="AG32" s="1869"/>
      <c r="AI32" s="1180" t="s">
        <v>284</v>
      </c>
    </row>
    <row r="33" spans="31:33" ht="28.65" customHeight="1">
      <c r="AE33" s="1664"/>
      <c r="AF33" s="1664"/>
      <c r="AG33" s="1869"/>
    </row>
    <row r="34" spans="31:33" ht="28.65" customHeight="1">
      <c r="AE34" s="1664"/>
      <c r="AF34" s="1664"/>
      <c r="AG34" s="1869"/>
    </row>
    <row r="35" spans="31:33" ht="28.65" customHeight="1">
      <c r="AE35" s="1664"/>
      <c r="AF35" s="1664"/>
      <c r="AG35" s="1869"/>
    </row>
    <row r="36" spans="31:33" ht="28.65" customHeight="1">
      <c r="AE36" s="1664"/>
      <c r="AF36" s="1664"/>
      <c r="AG36" s="1869"/>
    </row>
    <row r="37" spans="31:33" ht="28.65" customHeight="1">
      <c r="AE37" s="1664"/>
      <c r="AF37" s="1664"/>
      <c r="AG37" s="1869"/>
    </row>
    <row r="38" spans="31:33" ht="28.65" customHeight="1">
      <c r="AE38" s="1664"/>
      <c r="AF38" s="1664"/>
      <c r="AG38" s="1869"/>
    </row>
    <row r="39" spans="31:33" ht="28.65" customHeight="1" thickBot="1">
      <c r="AE39" s="1672"/>
      <c r="AF39" s="1672"/>
      <c r="AG39" s="1870"/>
    </row>
    <row r="40" spans="31:33" ht="28.65" customHeight="1"/>
    <row r="41" spans="31:33" ht="28.65" customHeight="1"/>
    <row r="42" spans="31:33" ht="28.65" customHeight="1"/>
    <row r="43" spans="31:33" ht="28.65" customHeight="1"/>
    <row r="44" spans="31:33" ht="28.65" customHeight="1"/>
    <row r="45" spans="31:33" ht="28.65" customHeight="1"/>
    <row r="46" spans="31:33" ht="28.65" customHeight="1"/>
    <row r="47" spans="31:33" ht="28.65" customHeight="1"/>
    <row r="48" spans="31:33"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spans="16:16" ht="12.75" customHeight="1"/>
    <row r="82" spans="16:16" ht="12.75" customHeight="1"/>
    <row r="83" spans="16:16" ht="12.75" customHeight="1">
      <c r="P83" s="1129"/>
    </row>
    <row r="84" spans="16:16" ht="12.75" customHeight="1">
      <c r="P84" s="1129"/>
    </row>
    <row r="85" spans="16:16" ht="17.399999999999999">
      <c r="P85" s="1129"/>
    </row>
    <row r="86" spans="16:16" ht="17.399999999999999">
      <c r="P86" s="1129"/>
    </row>
    <row r="87" spans="16:16" ht="17.399999999999999">
      <c r="P87" s="1129"/>
    </row>
    <row r="88" spans="16:16" ht="17.399999999999999">
      <c r="P88" s="1129"/>
    </row>
    <row r="89" spans="16:16" ht="17.399999999999999">
      <c r="P89" s="1129"/>
    </row>
  </sheetData>
  <sheetProtection password="CF2C" sheet="1" objects="1" scenarios="1" selectLockedCells="1" pivotTables="0" selectUnlockedCells="1"/>
  <protectedRanges>
    <protectedRange sqref="AG32" name="body_11_1_5"/>
    <protectedRange sqref="AG24" name="body_40_1_2_1"/>
    <protectedRange sqref="AG23" name="body_8_3"/>
    <protectedRange sqref="AG14" name="body_8_4"/>
    <protectedRange sqref="AG6" name="body"/>
    <protectedRange sqref="AG10" name="body_8"/>
    <protectedRange sqref="AG7:AG8" name="body_37_1_1"/>
    <protectedRange sqref="AG27" name="body_37_2"/>
  </protectedRanges>
  <mergeCells count="6">
    <mergeCell ref="AE2:AE3"/>
    <mergeCell ref="AF2:AF3"/>
    <mergeCell ref="AG2:AG3"/>
    <mergeCell ref="AE4:AE5"/>
    <mergeCell ref="AF4:AF5"/>
    <mergeCell ref="AG4:AG5"/>
  </mergeCells>
  <conditionalFormatting sqref="BA5 AR23">
    <cfRule type="expression" dxfId="1027" priority="1" stopIfTrue="1">
      <formula>AND(COLUMN()&gt;=$C$63+1,COLUMN()&lt;$C$63+$C$65+1,ROW()&gt;=$C$62+25,ROW()&lt;$C$62+$C$64+25)</formula>
    </cfRule>
  </conditionalFormatting>
  <pageMargins left="0.25" right="0.25" top="0.25" bottom="0.25" header="0.3" footer="0.3"/>
  <pageSetup paperSize="8" scale="85" orientation="landscape" r:id="rId1"/>
  <customProperties>
    <customPr name="_pios_i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249977111117893"/>
  </sheetPr>
  <dimension ref="A1:BA111"/>
  <sheetViews>
    <sheetView showGridLines="0" topLeftCell="K1" zoomScale="60" zoomScaleNormal="60" workbookViewId="0">
      <selection activeCell="AD1" sqref="AD1:AF1048576"/>
    </sheetView>
  </sheetViews>
  <sheetFormatPr defaultColWidth="9.109375" defaultRowHeight="13.2"/>
  <cols>
    <col min="1" max="29" width="9.109375" style="42"/>
    <col min="30" max="30" width="41.88671875" style="42" hidden="1" customWidth="1"/>
    <col min="31" max="31" width="22.5546875" style="42" hidden="1" customWidth="1"/>
    <col min="32" max="32" width="176.44140625" style="42" hidden="1" customWidth="1"/>
    <col min="33" max="16384" width="9.109375" style="42"/>
  </cols>
  <sheetData>
    <row r="1" spans="1:53" ht="25.2" thickBot="1">
      <c r="A1" s="724" t="s">
        <v>49</v>
      </c>
      <c r="I1" s="1292" t="s">
        <v>35</v>
      </c>
    </row>
    <row r="2" spans="1:53" ht="18.75" customHeight="1">
      <c r="AD2" s="2844" t="s">
        <v>173</v>
      </c>
      <c r="AE2" s="2844" t="s">
        <v>146</v>
      </c>
      <c r="AF2" s="2844" t="s">
        <v>145</v>
      </c>
    </row>
    <row r="3" spans="1:53" ht="18.75" customHeight="1" thickBot="1">
      <c r="AD3" s="2848"/>
      <c r="AE3" s="2848"/>
      <c r="AF3" s="2848"/>
    </row>
    <row r="4" spans="1:53" ht="18.75" customHeight="1">
      <c r="AD4" s="2841"/>
      <c r="AE4" s="2841"/>
      <c r="AF4" s="2841"/>
    </row>
    <row r="5" spans="1:53" ht="18.75" customHeight="1" thickBot="1">
      <c r="AD5" s="2847"/>
      <c r="AE5" s="2847"/>
      <c r="AF5" s="2847"/>
      <c r="AI5" s="1177" t="s">
        <v>194</v>
      </c>
      <c r="AR5" s="1177" t="s">
        <v>296</v>
      </c>
      <c r="BA5" s="1177" t="s">
        <v>323</v>
      </c>
    </row>
    <row r="6" spans="1:53" ht="36.75" customHeight="1">
      <c r="AC6" s="1295"/>
      <c r="AD6" s="1671" t="s">
        <v>194</v>
      </c>
      <c r="AE6" s="1664" t="s">
        <v>250</v>
      </c>
      <c r="AF6" s="1913" t="s">
        <v>431</v>
      </c>
    </row>
    <row r="7" spans="1:53" ht="36.75" customHeight="1">
      <c r="AD7" s="1664"/>
      <c r="AE7" s="1664" t="s">
        <v>249</v>
      </c>
      <c r="AF7" s="1913" t="s">
        <v>415</v>
      </c>
    </row>
    <row r="8" spans="1:53" ht="36.75" customHeight="1">
      <c r="AD8" s="1664"/>
      <c r="AE8" s="1664" t="s">
        <v>251</v>
      </c>
      <c r="AF8" s="1913" t="s">
        <v>504</v>
      </c>
    </row>
    <row r="9" spans="1:53" ht="28.65" customHeight="1">
      <c r="AD9" s="1664"/>
      <c r="AE9" s="1664"/>
      <c r="AF9" s="1913"/>
    </row>
    <row r="10" spans="1:53" ht="28.65" customHeight="1">
      <c r="AD10" s="1664"/>
      <c r="AE10" s="1664"/>
      <c r="AF10" s="1913"/>
    </row>
    <row r="11" spans="1:53" ht="28.65" customHeight="1">
      <c r="AC11" s="1295"/>
      <c r="AD11" s="1664" t="s">
        <v>193</v>
      </c>
      <c r="AE11" s="1664" t="s">
        <v>250</v>
      </c>
      <c r="AF11" s="1913" t="s">
        <v>523</v>
      </c>
    </row>
    <row r="12" spans="1:53" ht="38.85" customHeight="1">
      <c r="AC12" s="1295"/>
      <c r="AD12" s="1664"/>
      <c r="AE12" s="1664" t="s">
        <v>251</v>
      </c>
      <c r="AF12" s="1913" t="s">
        <v>506</v>
      </c>
    </row>
    <row r="13" spans="1:53" ht="28.65" customHeight="1">
      <c r="AD13" s="1664"/>
      <c r="AE13" s="1664" t="s">
        <v>248</v>
      </c>
      <c r="AF13" s="1913" t="s">
        <v>445</v>
      </c>
    </row>
    <row r="14" spans="1:53" ht="28.65" customHeight="1">
      <c r="AD14" s="1664"/>
      <c r="AE14" s="1664" t="s">
        <v>249</v>
      </c>
      <c r="AF14" s="1913" t="s">
        <v>408</v>
      </c>
    </row>
    <row r="15" spans="1:53" ht="28.65" customHeight="1">
      <c r="AD15" s="1664"/>
      <c r="AE15" s="1664"/>
      <c r="AF15" s="1913"/>
    </row>
    <row r="16" spans="1:53" ht="28.65" customHeight="1">
      <c r="AD16" s="1664"/>
      <c r="AE16" s="1664"/>
      <c r="AF16" s="1913"/>
    </row>
    <row r="17" spans="29:53" ht="28.65" customHeight="1">
      <c r="AC17" s="1295"/>
      <c r="AD17" s="1664" t="s">
        <v>192</v>
      </c>
      <c r="AE17" s="1664" t="s">
        <v>250</v>
      </c>
      <c r="AF17" s="1913" t="s">
        <v>525</v>
      </c>
    </row>
    <row r="18" spans="29:53" ht="28.65" customHeight="1">
      <c r="AC18" s="1295"/>
      <c r="AD18" s="1664"/>
      <c r="AE18" s="1664" t="s">
        <v>248</v>
      </c>
      <c r="AF18" s="1913" t="s">
        <v>483</v>
      </c>
    </row>
    <row r="19" spans="29:53" ht="28.65" customHeight="1">
      <c r="AC19" s="1295"/>
      <c r="AD19" s="1664"/>
      <c r="AE19" s="1664"/>
      <c r="AF19" s="1913"/>
    </row>
    <row r="20" spans="29:53" ht="28.65" customHeight="1">
      <c r="AD20" s="1664"/>
      <c r="AE20" s="1664"/>
      <c r="AF20" s="1913"/>
      <c r="AI20" s="1177" t="s">
        <v>193</v>
      </c>
      <c r="AR20" s="1177" t="s">
        <v>192</v>
      </c>
      <c r="BA20" s="1177" t="s">
        <v>191</v>
      </c>
    </row>
    <row r="21" spans="29:53" ht="36.75" customHeight="1">
      <c r="AD21" s="1664" t="s">
        <v>191</v>
      </c>
      <c r="AE21" s="1664" t="s">
        <v>250</v>
      </c>
      <c r="AF21" s="1913" t="s">
        <v>431</v>
      </c>
    </row>
    <row r="22" spans="29:53" ht="28.65" customHeight="1">
      <c r="AC22" s="1295"/>
      <c r="AD22" s="1664"/>
      <c r="AE22" s="1664" t="s">
        <v>285</v>
      </c>
      <c r="AF22" s="1913" t="s">
        <v>412</v>
      </c>
    </row>
    <row r="23" spans="29:53" ht="28.65" customHeight="1">
      <c r="AC23" s="1295"/>
      <c r="AD23" s="1664"/>
      <c r="AE23" s="1664" t="s">
        <v>248</v>
      </c>
      <c r="AF23" s="1913" t="s">
        <v>484</v>
      </c>
    </row>
    <row r="24" spans="29:53" ht="28.65" customHeight="1">
      <c r="AC24" s="1295"/>
      <c r="AD24" s="1664"/>
      <c r="AE24" s="1664" t="s">
        <v>249</v>
      </c>
      <c r="AF24" s="1913" t="s">
        <v>416</v>
      </c>
    </row>
    <row r="25" spans="29:53" ht="28.65" customHeight="1">
      <c r="AC25" s="1295"/>
      <c r="AD25" s="1664"/>
      <c r="AE25" s="1664" t="s">
        <v>251</v>
      </c>
      <c r="AF25" s="1913" t="s">
        <v>509</v>
      </c>
    </row>
    <row r="26" spans="29:53" ht="28.65" customHeight="1">
      <c r="AC26" s="1295"/>
      <c r="AD26" s="1664"/>
      <c r="AE26" s="1664"/>
      <c r="AF26" s="1913"/>
    </row>
    <row r="27" spans="29:53" ht="28.65" customHeight="1">
      <c r="AC27" s="1295"/>
      <c r="AD27" s="1664" t="s">
        <v>189</v>
      </c>
      <c r="AE27" s="1664" t="s">
        <v>247</v>
      </c>
      <c r="AF27" s="1913" t="s">
        <v>492</v>
      </c>
    </row>
    <row r="28" spans="29:53" ht="28.65" customHeight="1">
      <c r="AD28" s="1664"/>
      <c r="AE28" s="1664" t="s">
        <v>249</v>
      </c>
      <c r="AF28" s="1913" t="s">
        <v>458</v>
      </c>
    </row>
    <row r="29" spans="29:53" ht="28.65" customHeight="1">
      <c r="AC29" s="1295"/>
      <c r="AD29" s="1664"/>
      <c r="AE29" s="1664" t="s">
        <v>251</v>
      </c>
      <c r="AF29" s="1913" t="s">
        <v>511</v>
      </c>
    </row>
    <row r="30" spans="29:53" ht="28.65" customHeight="1">
      <c r="AD30" s="1664"/>
      <c r="AE30" s="1664" t="s">
        <v>285</v>
      </c>
      <c r="AF30" s="1913" t="s">
        <v>464</v>
      </c>
    </row>
    <row r="31" spans="29:53" ht="28.65" customHeight="1">
      <c r="AD31" s="1664"/>
      <c r="AE31" s="1664"/>
      <c r="AF31" s="1913"/>
    </row>
    <row r="32" spans="29:53" ht="28.65" customHeight="1">
      <c r="AD32" s="1664" t="s">
        <v>188</v>
      </c>
      <c r="AE32" s="1664" t="s">
        <v>251</v>
      </c>
      <c r="AF32" s="1913" t="s">
        <v>513</v>
      </c>
    </row>
    <row r="33" spans="30:32" ht="28.65" customHeight="1">
      <c r="AD33" s="1664"/>
      <c r="AE33" s="1664" t="s">
        <v>247</v>
      </c>
      <c r="AF33" s="1913" t="s">
        <v>493</v>
      </c>
    </row>
    <row r="34" spans="30:32" ht="28.65" customHeight="1">
      <c r="AD34" s="1664"/>
      <c r="AE34" s="1664" t="s">
        <v>250</v>
      </c>
      <c r="AF34" s="1913" t="s">
        <v>526</v>
      </c>
    </row>
    <row r="35" spans="30:32" ht="28.65" customHeight="1">
      <c r="AD35" s="1664"/>
      <c r="AE35" s="1664"/>
      <c r="AF35" s="1913"/>
    </row>
    <row r="36" spans="30:32" ht="28.65" customHeight="1">
      <c r="AD36" s="1664"/>
      <c r="AE36" s="1664"/>
      <c r="AF36" s="1869"/>
    </row>
    <row r="37" spans="30:32" ht="28.65" customHeight="1">
      <c r="AD37" s="1664"/>
      <c r="AE37" s="1664"/>
      <c r="AF37" s="1869"/>
    </row>
    <row r="38" spans="30:32" ht="28.65" customHeight="1">
      <c r="AD38" s="1664"/>
      <c r="AE38" s="1664"/>
      <c r="AF38" s="1869"/>
    </row>
    <row r="39" spans="30:32" ht="28.65" customHeight="1">
      <c r="AD39" s="1664"/>
      <c r="AE39" s="1664"/>
      <c r="AF39" s="1869"/>
    </row>
    <row r="40" spans="30:32" ht="28.65" customHeight="1">
      <c r="AD40" s="1664"/>
      <c r="AE40" s="1664"/>
      <c r="AF40" s="1869"/>
    </row>
    <row r="41" spans="30:32" ht="28.65" customHeight="1">
      <c r="AD41" s="1664"/>
      <c r="AE41" s="1664"/>
      <c r="AF41" s="1869"/>
    </row>
    <row r="42" spans="30:32" ht="28.65" customHeight="1">
      <c r="AD42" s="1664"/>
      <c r="AE42" s="1664"/>
      <c r="AF42" s="1869"/>
    </row>
    <row r="43" spans="30:32" ht="28.65" customHeight="1">
      <c r="AD43" s="1664"/>
      <c r="AE43" s="1664"/>
      <c r="AF43" s="1869"/>
    </row>
    <row r="44" spans="30:32" ht="28.65" customHeight="1" thickBot="1">
      <c r="AD44" s="1672"/>
      <c r="AE44" s="1672"/>
      <c r="AF44" s="1870"/>
    </row>
    <row r="45" spans="30:32" ht="28.65" customHeight="1">
      <c r="AD45" s="1669"/>
      <c r="AE45" s="1669"/>
      <c r="AF45" s="1670"/>
    </row>
    <row r="46" spans="30:32" ht="28.65" customHeight="1">
      <c r="AD46" s="732"/>
      <c r="AE46" s="732"/>
      <c r="AF46" s="1662"/>
    </row>
    <row r="47" spans="30:32" ht="28.65" customHeight="1">
      <c r="AD47" s="732"/>
      <c r="AE47" s="732"/>
      <c r="AF47" s="1662"/>
    </row>
    <row r="48" spans="30:32" ht="28.65" customHeight="1">
      <c r="AD48" s="732"/>
      <c r="AE48" s="732"/>
      <c r="AF48" s="1662"/>
    </row>
    <row r="49" spans="30:32" ht="28.65" customHeight="1">
      <c r="AD49" s="732"/>
      <c r="AE49" s="732"/>
      <c r="AF49" s="1662"/>
    </row>
    <row r="50" spans="30:32" ht="28.65" customHeight="1">
      <c r="AD50" s="732"/>
      <c r="AE50" s="732"/>
      <c r="AF50" s="1662"/>
    </row>
    <row r="51" spans="30:32" ht="28.65" customHeight="1">
      <c r="AD51" s="732"/>
      <c r="AE51" s="732"/>
      <c r="AF51" s="1662"/>
    </row>
    <row r="52" spans="30:32" ht="28.65" customHeight="1">
      <c r="AD52" s="732"/>
      <c r="AE52" s="732"/>
      <c r="AF52" s="1662"/>
    </row>
    <row r="53" spans="30:32" ht="28.65" customHeight="1">
      <c r="AD53" s="732"/>
      <c r="AE53" s="732"/>
      <c r="AF53" s="1662"/>
    </row>
    <row r="54" spans="30:32" ht="28.65" customHeight="1">
      <c r="AD54" s="732"/>
      <c r="AE54" s="732"/>
      <c r="AF54" s="1662"/>
    </row>
    <row r="55" spans="30:32" ht="28.65" customHeight="1">
      <c r="AD55" s="732"/>
      <c r="AE55" s="732"/>
      <c r="AF55" s="1662"/>
    </row>
    <row r="56" spans="30:32" ht="28.65" customHeight="1">
      <c r="AD56" s="732"/>
      <c r="AE56" s="732"/>
      <c r="AF56" s="1662"/>
    </row>
    <row r="57" spans="30:32" ht="28.65" customHeight="1">
      <c r="AD57" s="732"/>
      <c r="AE57" s="732"/>
      <c r="AF57" s="1662"/>
    </row>
    <row r="58" spans="30:32" ht="28.65" customHeight="1">
      <c r="AD58" s="732"/>
      <c r="AE58" s="732"/>
      <c r="AF58" s="1662"/>
    </row>
    <row r="59" spans="30:32" ht="28.65" customHeight="1">
      <c r="AD59" s="732"/>
      <c r="AE59" s="732"/>
      <c r="AF59" s="1662"/>
    </row>
    <row r="60" spans="30:32" ht="28.65" customHeight="1">
      <c r="AD60" s="732"/>
      <c r="AE60" s="732"/>
      <c r="AF60" s="1662"/>
    </row>
    <row r="61" spans="30:32" ht="28.65" customHeight="1">
      <c r="AD61" s="732"/>
      <c r="AE61" s="732"/>
      <c r="AF61" s="1662"/>
    </row>
    <row r="62" spans="30:32" ht="28.65" customHeight="1">
      <c r="AD62" s="732"/>
      <c r="AE62" s="732"/>
      <c r="AF62" s="1662"/>
    </row>
    <row r="63" spans="30:32" ht="28.65" customHeight="1">
      <c r="AD63" s="732"/>
      <c r="AE63" s="732"/>
      <c r="AF63" s="1662"/>
    </row>
    <row r="64" spans="30:32" ht="28.65" customHeight="1">
      <c r="AD64" s="732"/>
      <c r="AE64" s="732"/>
      <c r="AF64" s="1662"/>
    </row>
    <row r="65" spans="30:32" ht="28.65" customHeight="1">
      <c r="AD65" s="732"/>
      <c r="AE65" s="732"/>
      <c r="AF65" s="1662"/>
    </row>
    <row r="66" spans="30:32" ht="28.65" customHeight="1">
      <c r="AD66" s="732"/>
      <c r="AE66" s="732"/>
      <c r="AF66" s="1662"/>
    </row>
    <row r="67" spans="30:32" ht="28.65" customHeight="1">
      <c r="AD67" s="732"/>
      <c r="AE67" s="732"/>
      <c r="AF67" s="1662"/>
    </row>
    <row r="68" spans="30:32" ht="28.65" customHeight="1">
      <c r="AD68" s="732"/>
      <c r="AE68" s="732"/>
      <c r="AF68" s="1662"/>
    </row>
    <row r="69" spans="30:32" ht="28.65" customHeight="1">
      <c r="AD69" s="732"/>
      <c r="AE69" s="732"/>
      <c r="AF69" s="1662"/>
    </row>
    <row r="70" spans="30:32" ht="28.65" customHeight="1">
      <c r="AD70" s="732"/>
      <c r="AE70" s="732"/>
      <c r="AF70" s="1662"/>
    </row>
    <row r="71" spans="30:32" ht="28.65" customHeight="1">
      <c r="AD71" s="732"/>
      <c r="AE71" s="732"/>
      <c r="AF71" s="1662"/>
    </row>
    <row r="72" spans="30:32" ht="28.65" customHeight="1">
      <c r="AD72" s="732"/>
      <c r="AE72" s="732"/>
      <c r="AF72" s="1662"/>
    </row>
    <row r="73" spans="30:32" ht="28.65" customHeight="1">
      <c r="AD73" s="732"/>
      <c r="AE73" s="732"/>
      <c r="AF73" s="1662"/>
    </row>
    <row r="74" spans="30:32" ht="28.65" customHeight="1">
      <c r="AD74" s="732"/>
      <c r="AE74" s="732"/>
      <c r="AF74" s="1662"/>
    </row>
    <row r="75" spans="30:32" ht="28.65" customHeight="1">
      <c r="AD75" s="732"/>
      <c r="AE75" s="732"/>
      <c r="AF75" s="1662"/>
    </row>
    <row r="76" spans="30:32" ht="28.65" customHeight="1"/>
    <row r="77" spans="30:32" ht="28.65" customHeight="1"/>
    <row r="78" spans="30:32" ht="12.75" customHeight="1"/>
    <row r="79" spans="30:32" ht="12.75" customHeight="1"/>
    <row r="80" spans="30:32"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sheetData>
  <sheetProtection password="CF2C" sheet="1" objects="1" scenarios="1" selectLockedCells="1" pivotTables="0" selectUnlockedCells="1"/>
  <protectedRanges>
    <protectedRange sqref="AF28" name="body_42_1"/>
    <protectedRange sqref="AF14" name="body_7"/>
    <protectedRange sqref="AF18" name="body_42_2_2_1_3"/>
    <protectedRange sqref="AF35" name="body_8"/>
    <protectedRange sqref="AF12" name="body_1"/>
    <protectedRange sqref="AF33" name="body_3"/>
    <protectedRange sqref="AF27" name="body"/>
    <protectedRange sqref="AF32" name="body_2"/>
    <protectedRange sqref="AF6" name="body_42_2_1_1_1_1"/>
    <protectedRange sqref="AF24" name="body_42_2_1"/>
    <protectedRange sqref="AF23" name="body_33"/>
  </protectedRanges>
  <mergeCells count="6">
    <mergeCell ref="AD2:AD3"/>
    <mergeCell ref="AE2:AE3"/>
    <mergeCell ref="AF2:AF3"/>
    <mergeCell ref="AD4:AD5"/>
    <mergeCell ref="AE4:AE5"/>
    <mergeCell ref="AF4:AF5"/>
  </mergeCells>
  <printOptions horizontalCentered="1"/>
  <pageMargins left="0.25" right="0.25" top="0.25" bottom="0.25" header="0.3" footer="0.3"/>
  <pageSetup paperSize="8" scale="85" orientation="landscape" r:id="rId1"/>
  <customProperties>
    <customPr name="_pios_id" r:id="rId2"/>
  </customProperties>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249977111117893"/>
  </sheetPr>
  <dimension ref="I1:BJ95"/>
  <sheetViews>
    <sheetView showGridLines="0" zoomScale="55" zoomScaleNormal="55" workbookViewId="0">
      <selection activeCell="AE1" sqref="AE1:AG1048576"/>
    </sheetView>
  </sheetViews>
  <sheetFormatPr defaultColWidth="9.109375" defaultRowHeight="13.2"/>
  <cols>
    <col min="1" max="30" width="9.109375" style="42"/>
    <col min="31" max="31" width="27.33203125" style="42" hidden="1" customWidth="1"/>
    <col min="32" max="32" width="36" style="42" hidden="1" customWidth="1"/>
    <col min="33" max="33" width="159.44140625" style="42" hidden="1" customWidth="1"/>
    <col min="34" max="16384" width="9.109375" style="42"/>
  </cols>
  <sheetData>
    <row r="1" spans="9:53" ht="13.8" thickBot="1"/>
    <row r="2" spans="9:53" ht="18.75" customHeight="1">
      <c r="AE2" s="2839" t="s">
        <v>173</v>
      </c>
      <c r="AF2" s="2839" t="s">
        <v>146</v>
      </c>
      <c r="AG2" s="2839" t="s">
        <v>145</v>
      </c>
    </row>
    <row r="3" spans="9:53" ht="18.75" customHeight="1" thickBot="1">
      <c r="I3" s="43" t="s">
        <v>41</v>
      </c>
      <c r="AE3" s="2840"/>
      <c r="AF3" s="2840"/>
      <c r="AG3" s="2840"/>
      <c r="AI3" s="1177" t="s">
        <v>109</v>
      </c>
      <c r="AR3" s="1177" t="s">
        <v>43</v>
      </c>
      <c r="BA3" s="1177" t="s">
        <v>298</v>
      </c>
    </row>
    <row r="4" spans="9:53" ht="18.75" customHeight="1">
      <c r="AE4" s="2847"/>
      <c r="AF4" s="2847"/>
      <c r="AG4" s="2847"/>
    </row>
    <row r="5" spans="9:53" ht="18.75" customHeight="1">
      <c r="AE5" s="2842"/>
      <c r="AF5" s="2842"/>
      <c r="AG5" s="2847"/>
    </row>
    <row r="6" spans="9:53" ht="28.65" customHeight="1">
      <c r="AE6" s="1664" t="s">
        <v>314</v>
      </c>
      <c r="AF6" s="1664" t="s">
        <v>252</v>
      </c>
      <c r="AG6" s="1869" t="s">
        <v>472</v>
      </c>
    </row>
    <row r="7" spans="9:53" ht="28.65" customHeight="1">
      <c r="AE7" s="1664"/>
      <c r="AF7" s="1664" t="s">
        <v>250</v>
      </c>
      <c r="AG7" s="1869" t="s">
        <v>432</v>
      </c>
    </row>
    <row r="8" spans="9:53" ht="28.65" customHeight="1">
      <c r="AE8" s="1664"/>
      <c r="AF8" s="1664" t="s">
        <v>251</v>
      </c>
      <c r="AG8" s="1869" t="s">
        <v>410</v>
      </c>
    </row>
    <row r="9" spans="9:53" ht="28.65" customHeight="1">
      <c r="AE9" s="1664"/>
      <c r="AF9" s="1664" t="s">
        <v>285</v>
      </c>
      <c r="AG9" s="1869" t="s">
        <v>465</v>
      </c>
    </row>
    <row r="10" spans="9:53" ht="28.65" customHeight="1">
      <c r="AE10" s="1664"/>
      <c r="AF10" s="1664" t="s">
        <v>247</v>
      </c>
      <c r="AG10" s="1869" t="s">
        <v>494</v>
      </c>
    </row>
    <row r="11" spans="9:53" ht="28.65" customHeight="1">
      <c r="AE11" s="1664"/>
      <c r="AF11" s="1664"/>
      <c r="AG11" s="1869"/>
    </row>
    <row r="12" spans="9:53" ht="28.65" customHeight="1">
      <c r="AE12" s="1664" t="s">
        <v>321</v>
      </c>
      <c r="AF12" s="1664" t="s">
        <v>252</v>
      </c>
      <c r="AG12" s="1869" t="s">
        <v>473</v>
      </c>
    </row>
    <row r="13" spans="9:53" ht="28.65" customHeight="1">
      <c r="AE13" s="1664"/>
      <c r="AF13" s="1664" t="s">
        <v>250</v>
      </c>
      <c r="AG13" s="1869" t="s">
        <v>527</v>
      </c>
    </row>
    <row r="14" spans="9:53" ht="28.65" customHeight="1">
      <c r="AE14" s="1664"/>
      <c r="AF14" s="1664" t="s">
        <v>251</v>
      </c>
      <c r="AG14" s="1869" t="s">
        <v>411</v>
      </c>
    </row>
    <row r="15" spans="9:53" ht="28.65" customHeight="1">
      <c r="AE15" s="1664"/>
      <c r="AF15" s="1664" t="s">
        <v>285</v>
      </c>
      <c r="AG15" s="1869" t="s">
        <v>466</v>
      </c>
    </row>
    <row r="16" spans="9:53" ht="28.65" customHeight="1">
      <c r="AE16" s="1664"/>
      <c r="AF16" s="1664" t="s">
        <v>247</v>
      </c>
      <c r="AG16" s="1869" t="s">
        <v>494</v>
      </c>
    </row>
    <row r="17" spans="31:62" ht="28.65" customHeight="1">
      <c r="AE17" s="1664"/>
      <c r="AF17" s="1664"/>
      <c r="AG17" s="1869"/>
    </row>
    <row r="18" spans="31:62" ht="28.65" customHeight="1">
      <c r="AE18" s="1664" t="s">
        <v>111</v>
      </c>
      <c r="AF18" s="1664" t="s">
        <v>247</v>
      </c>
      <c r="AG18" s="1869" t="s">
        <v>438</v>
      </c>
    </row>
    <row r="19" spans="31:62" ht="28.65" customHeight="1">
      <c r="AE19" s="1664"/>
      <c r="AF19" s="1664" t="s">
        <v>252</v>
      </c>
      <c r="AG19" s="1869" t="s">
        <v>474</v>
      </c>
      <c r="AI19" s="1177" t="s">
        <v>137</v>
      </c>
      <c r="AR19" s="1177" t="s">
        <v>297</v>
      </c>
      <c r="BA19" s="1177" t="s">
        <v>185</v>
      </c>
      <c r="BJ19" s="1177" t="s">
        <v>257</v>
      </c>
    </row>
    <row r="20" spans="31:62" ht="28.65" customHeight="1">
      <c r="AE20" s="1664"/>
      <c r="AF20" s="1664" t="s">
        <v>250</v>
      </c>
      <c r="AG20" s="1869" t="s">
        <v>528</v>
      </c>
    </row>
    <row r="21" spans="31:62" ht="28.65" customHeight="1">
      <c r="AE21" s="1664"/>
      <c r="AF21" s="1664" t="s">
        <v>285</v>
      </c>
      <c r="AG21" s="1869" t="s">
        <v>413</v>
      </c>
    </row>
    <row r="22" spans="31:62" ht="28.65" customHeight="1">
      <c r="AE22" s="1664"/>
      <c r="AF22" s="1664" t="s">
        <v>248</v>
      </c>
      <c r="AG22" s="1869"/>
    </row>
    <row r="23" spans="31:62" ht="28.65" customHeight="1">
      <c r="AE23" s="1664"/>
      <c r="AF23" s="1664"/>
      <c r="AG23" s="1869"/>
    </row>
    <row r="24" spans="31:62" ht="28.65" customHeight="1">
      <c r="AE24" s="1664" t="s">
        <v>175</v>
      </c>
      <c r="AF24" s="1664" t="s">
        <v>247</v>
      </c>
      <c r="AG24" s="1869" t="s">
        <v>439</v>
      </c>
    </row>
    <row r="25" spans="31:62" ht="28.65" customHeight="1">
      <c r="AE25" s="1664"/>
      <c r="AF25" s="1664" t="s">
        <v>249</v>
      </c>
      <c r="AG25" s="1869" t="s">
        <v>433</v>
      </c>
    </row>
    <row r="26" spans="31:62" ht="28.65" customHeight="1">
      <c r="AE26" s="1664"/>
      <c r="AF26" s="1664" t="s">
        <v>285</v>
      </c>
      <c r="AG26" s="1869" t="s">
        <v>542</v>
      </c>
    </row>
    <row r="27" spans="31:62" ht="28.65" customHeight="1">
      <c r="AE27" s="1664"/>
      <c r="AF27" s="1664"/>
      <c r="AG27" s="1869"/>
    </row>
    <row r="28" spans="31:62" ht="28.65" customHeight="1">
      <c r="AE28" s="1664"/>
      <c r="AF28" s="1664"/>
      <c r="AG28" s="1869"/>
    </row>
    <row r="29" spans="31:62" ht="28.65" customHeight="1">
      <c r="AE29" s="1664" t="s">
        <v>45</v>
      </c>
      <c r="AF29" s="1664" t="s">
        <v>252</v>
      </c>
      <c r="AG29" s="1869" t="s">
        <v>475</v>
      </c>
    </row>
    <row r="30" spans="31:62" ht="28.65" customHeight="1">
      <c r="AE30" s="1664"/>
      <c r="AF30" s="1664" t="s">
        <v>285</v>
      </c>
      <c r="AG30" s="1869" t="s">
        <v>466</v>
      </c>
    </row>
    <row r="31" spans="31:62" ht="28.65" customHeight="1">
      <c r="AE31" s="1664"/>
      <c r="AF31" s="1664" t="s">
        <v>249</v>
      </c>
      <c r="AG31" s="1869"/>
    </row>
    <row r="32" spans="31:62" ht="28.65" customHeight="1">
      <c r="AE32" s="1664"/>
      <c r="AF32" s="1664" t="s">
        <v>248</v>
      </c>
      <c r="AG32" s="1869"/>
    </row>
    <row r="33" spans="31:53" ht="28.65" customHeight="1">
      <c r="AE33" s="1664"/>
      <c r="AF33" s="1664"/>
      <c r="AG33" s="1869"/>
    </row>
    <row r="34" spans="31:53" ht="28.65" customHeight="1">
      <c r="AE34" s="1664" t="s">
        <v>299</v>
      </c>
      <c r="AF34" s="1664" t="s">
        <v>249</v>
      </c>
      <c r="AG34" s="1869" t="s">
        <v>459</v>
      </c>
      <c r="AI34" s="1177" t="s">
        <v>45</v>
      </c>
      <c r="AR34" s="1177" t="s">
        <v>299</v>
      </c>
      <c r="BA34" s="1177" t="s">
        <v>300</v>
      </c>
    </row>
    <row r="35" spans="31:53" ht="28.65" customHeight="1">
      <c r="AE35" s="1664"/>
      <c r="AF35" s="1664"/>
      <c r="AG35" s="1869"/>
      <c r="AI35" s="1177"/>
      <c r="AR35" s="1177"/>
      <c r="BA35" s="1177"/>
    </row>
    <row r="36" spans="31:53" ht="28.65" customHeight="1">
      <c r="AE36" s="1664"/>
      <c r="AF36" s="1664"/>
      <c r="AG36" s="1869"/>
      <c r="AI36" s="1177"/>
      <c r="AR36" s="1177"/>
      <c r="BA36" s="1177"/>
    </row>
    <row r="37" spans="31:53" ht="28.65" customHeight="1">
      <c r="AE37" s="1664" t="s">
        <v>245</v>
      </c>
      <c r="AF37" s="1664" t="s">
        <v>285</v>
      </c>
      <c r="AG37" s="1869" t="s">
        <v>467</v>
      </c>
      <c r="AI37" s="1177"/>
      <c r="AR37" s="1177"/>
      <c r="BA37" s="1177"/>
    </row>
    <row r="38" spans="31:53" ht="28.65" customHeight="1">
      <c r="AE38" s="1664"/>
      <c r="AF38" s="1664"/>
      <c r="AG38" s="1869"/>
    </row>
    <row r="39" spans="31:53" ht="28.65" customHeight="1">
      <c r="AE39" s="1664"/>
      <c r="AF39" s="1664"/>
      <c r="AG39" s="1869"/>
    </row>
    <row r="40" spans="31:53" ht="28.65" customHeight="1">
      <c r="AE40" s="1664"/>
      <c r="AF40" s="1664"/>
      <c r="AG40" s="1869"/>
    </row>
    <row r="41" spans="31:53" ht="28.65" customHeight="1">
      <c r="AE41" s="1664"/>
      <c r="AF41" s="1664"/>
      <c r="AG41" s="1869"/>
    </row>
    <row r="42" spans="31:53" ht="28.65" customHeight="1">
      <c r="AE42" s="1664"/>
      <c r="AF42" s="1664"/>
      <c r="AG42" s="1869"/>
    </row>
    <row r="43" spans="31:53" ht="28.65" customHeight="1">
      <c r="AE43" s="1664"/>
      <c r="AF43" s="1664"/>
      <c r="AG43" s="1869"/>
    </row>
    <row r="44" spans="31:53" ht="28.65" customHeight="1">
      <c r="AE44" s="1664" t="s">
        <v>257</v>
      </c>
      <c r="AF44" s="1664" t="s">
        <v>247</v>
      </c>
      <c r="AG44" s="1869" t="s">
        <v>438</v>
      </c>
    </row>
    <row r="45" spans="31:53" ht="28.65" customHeight="1">
      <c r="AE45" s="1664"/>
      <c r="AF45" s="1664" t="s">
        <v>252</v>
      </c>
      <c r="AG45" s="1869" t="s">
        <v>474</v>
      </c>
    </row>
    <row r="46" spans="31:53" ht="28.65" customHeight="1">
      <c r="AE46" s="1664"/>
      <c r="AF46" s="1664" t="s">
        <v>251</v>
      </c>
      <c r="AG46" s="1869" t="s">
        <v>516</v>
      </c>
    </row>
    <row r="47" spans="31:53" ht="28.65" customHeight="1">
      <c r="AE47" s="1664"/>
      <c r="AF47" s="1664"/>
      <c r="AG47" s="1869"/>
    </row>
    <row r="48" spans="31:53" ht="28.65" customHeight="1">
      <c r="AE48" s="1664"/>
      <c r="AF48" s="1664"/>
      <c r="AG48" s="1869"/>
    </row>
    <row r="49" spans="31:33" ht="28.65" customHeight="1">
      <c r="AE49" s="1664"/>
      <c r="AF49" s="1664"/>
      <c r="AG49" s="1869"/>
    </row>
    <row r="50" spans="31:33" ht="28.65" customHeight="1">
      <c r="AE50" s="1664" t="s">
        <v>185</v>
      </c>
      <c r="AF50" s="1664" t="s">
        <v>252</v>
      </c>
      <c r="AG50" s="1869" t="s">
        <v>435</v>
      </c>
    </row>
    <row r="51" spans="31:33" ht="28.65" customHeight="1">
      <c r="AE51" s="1664"/>
      <c r="AF51" s="1664" t="s">
        <v>251</v>
      </c>
      <c r="AG51" s="1869" t="s">
        <v>515</v>
      </c>
    </row>
    <row r="52" spans="31:33" ht="28.65" customHeight="1">
      <c r="AE52" s="1664"/>
      <c r="AF52" s="1664"/>
      <c r="AG52" s="1869"/>
    </row>
    <row r="53" spans="31:33" ht="28.65" customHeight="1">
      <c r="AE53" s="1664"/>
      <c r="AF53" s="1664"/>
      <c r="AG53" s="1869"/>
    </row>
    <row r="54" spans="31:33" ht="28.65" customHeight="1">
      <c r="AE54" s="1664"/>
      <c r="AF54" s="1664"/>
      <c r="AG54" s="1869"/>
    </row>
    <row r="55" spans="31:33" ht="28.65" customHeight="1">
      <c r="AE55" s="1664"/>
      <c r="AF55" s="1664"/>
      <c r="AG55" s="1869"/>
    </row>
    <row r="56" spans="31:33" ht="28.65" customHeight="1">
      <c r="AE56" s="1664"/>
      <c r="AF56" s="1664"/>
      <c r="AG56" s="1869"/>
    </row>
    <row r="57" spans="31:33" ht="28.65" customHeight="1">
      <c r="AE57" s="1664"/>
      <c r="AF57" s="1664"/>
      <c r="AG57" s="1869"/>
    </row>
    <row r="58" spans="31:33" ht="28.65" customHeight="1">
      <c r="AE58" s="732"/>
      <c r="AF58" s="732"/>
      <c r="AG58" s="1869"/>
    </row>
    <row r="59" spans="31:33" ht="28.65" customHeight="1">
      <c r="AE59" s="732"/>
      <c r="AF59" s="732"/>
      <c r="AG59" s="1869"/>
    </row>
    <row r="60" spans="31:33" ht="28.65" customHeight="1">
      <c r="AE60" s="732"/>
      <c r="AF60" s="732"/>
      <c r="AG60" s="1869"/>
    </row>
    <row r="61" spans="31:33" ht="28.65" customHeight="1">
      <c r="AE61" s="732"/>
      <c r="AF61" s="732"/>
      <c r="AG61" s="1869"/>
    </row>
    <row r="62" spans="31:33" ht="28.65" customHeight="1">
      <c r="AE62" s="732"/>
      <c r="AF62" s="732"/>
      <c r="AG62" s="732"/>
    </row>
    <row r="63" spans="31:33" ht="12.75" customHeight="1">
      <c r="AE63" s="732"/>
      <c r="AF63" s="732"/>
      <c r="AG63" s="732"/>
    </row>
    <row r="64" spans="31:33" ht="12.75" customHeight="1" thickBot="1">
      <c r="AE64" s="733"/>
      <c r="AF64" s="733"/>
      <c r="AG64" s="733"/>
    </row>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sheetData>
  <sheetProtection sheet="1" objects="1" scenarios="1" selectLockedCells="1" pivotTables="0" selectUnlockedCells="1"/>
  <protectedRanges>
    <protectedRange sqref="AG39" name="body_10"/>
    <protectedRange sqref="AG27:AG28" name="body_48"/>
    <protectedRange sqref="AG57:AG58" name="body_7"/>
    <protectedRange sqref="AG14" name="body_48_3"/>
    <protectedRange sqref="AG10:AG11 AG15" name="body_4"/>
    <protectedRange sqref="AG25" name="body_6"/>
    <protectedRange sqref="AG13" name="body"/>
    <protectedRange sqref="AG18" name="body_1"/>
    <protectedRange sqref="AG30" name="body_9"/>
    <protectedRange sqref="AG38" name="body_11"/>
    <protectedRange sqref="AG6 AG12" name="body_12"/>
    <protectedRange sqref="AG21" name="body_13"/>
    <protectedRange sqref="AG24" name="body_14"/>
    <protectedRange sqref="AG44" name="body_16"/>
    <protectedRange sqref="AG26" name="body_48_1_1_1"/>
  </protectedRanges>
  <mergeCells count="6">
    <mergeCell ref="AE2:AE3"/>
    <mergeCell ref="AF2:AF3"/>
    <mergeCell ref="AG2:AG3"/>
    <mergeCell ref="AE4:AE5"/>
    <mergeCell ref="AF4:AF5"/>
    <mergeCell ref="AG4:AG5"/>
  </mergeCells>
  <pageMargins left="0.25" right="0.25" top="0.75" bottom="0.75" header="0.3" footer="0.3"/>
  <pageSetup paperSize="8" scale="82" orientation="landscape" r:id="rId1"/>
  <customProperties>
    <customPr name="_pios_id" r:id="rId2"/>
  </customProperties>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249977111117893"/>
  </sheetPr>
  <dimension ref="I1:BA81"/>
  <sheetViews>
    <sheetView showGridLines="0" zoomScale="55" zoomScaleNormal="55" workbookViewId="0">
      <selection activeCell="AD1" sqref="AD1:AF1048576"/>
    </sheetView>
  </sheetViews>
  <sheetFormatPr defaultColWidth="9.109375" defaultRowHeight="13.2"/>
  <cols>
    <col min="1" max="28" width="9.109375" style="42"/>
    <col min="29" max="29" width="7.44140625" style="42" customWidth="1"/>
    <col min="30" max="30" width="34" style="42" hidden="1" customWidth="1"/>
    <col min="31" max="31" width="22.5546875" style="42" hidden="1" customWidth="1"/>
    <col min="32" max="32" width="176.44140625" style="42" hidden="1" customWidth="1"/>
    <col min="33" max="16384" width="9.109375" style="42"/>
  </cols>
  <sheetData>
    <row r="1" spans="9:53" ht="13.8" thickBot="1"/>
    <row r="2" spans="9:53" ht="18.75" customHeight="1">
      <c r="I2" s="43" t="s">
        <v>46</v>
      </c>
      <c r="AD2" s="2844" t="s">
        <v>173</v>
      </c>
      <c r="AE2" s="2844" t="s">
        <v>146</v>
      </c>
      <c r="AF2" s="2844" t="s">
        <v>145</v>
      </c>
    </row>
    <row r="3" spans="9:53" ht="18.75" customHeight="1" thickBot="1">
      <c r="AD3" s="2848"/>
      <c r="AE3" s="2848"/>
      <c r="AF3" s="2848"/>
    </row>
    <row r="4" spans="9:53" ht="18.75" customHeight="1">
      <c r="AD4" s="2841"/>
      <c r="AE4" s="2841"/>
      <c r="AF4" s="2841"/>
    </row>
    <row r="5" spans="9:53" ht="18.75" customHeight="1">
      <c r="AD5" s="2847"/>
      <c r="AE5" s="2847"/>
      <c r="AF5" s="2842"/>
      <c r="AH5" s="1177" t="s">
        <v>48</v>
      </c>
      <c r="AQ5" s="1177" t="s">
        <v>88</v>
      </c>
    </row>
    <row r="6" spans="9:53" ht="28.65" customHeight="1">
      <c r="AD6" s="1664" t="s">
        <v>48</v>
      </c>
      <c r="AE6" s="1664" t="s">
        <v>247</v>
      </c>
      <c r="AF6" s="1869" t="s">
        <v>495</v>
      </c>
    </row>
    <row r="7" spans="9:53" ht="28.65" customHeight="1">
      <c r="AD7" s="1664"/>
      <c r="AE7" s="1664" t="s">
        <v>248</v>
      </c>
      <c r="AF7" s="1869" t="s">
        <v>485</v>
      </c>
      <c r="BA7" s="1181"/>
    </row>
    <row r="8" spans="9:53" ht="28.65" customHeight="1">
      <c r="AD8" s="1664"/>
      <c r="AE8" s="1664" t="s">
        <v>249</v>
      </c>
      <c r="AF8" s="1869" t="s">
        <v>376</v>
      </c>
    </row>
    <row r="9" spans="9:53" ht="28.65" customHeight="1">
      <c r="AD9" s="1664"/>
      <c r="AE9" s="1664" t="s">
        <v>250</v>
      </c>
      <c r="AF9" s="1869" t="s">
        <v>531</v>
      </c>
    </row>
    <row r="10" spans="9:53" ht="28.65" customHeight="1">
      <c r="AD10" s="1664"/>
      <c r="AE10" s="1664" t="s">
        <v>251</v>
      </c>
      <c r="AF10" s="1869" t="s">
        <v>518</v>
      </c>
    </row>
    <row r="11" spans="9:53" ht="28.65" customHeight="1">
      <c r="AD11" s="1664"/>
      <c r="AE11" s="1664"/>
      <c r="AF11" s="2246"/>
    </row>
    <row r="12" spans="9:53" ht="28.65" customHeight="1">
      <c r="AD12" s="1664" t="s">
        <v>182</v>
      </c>
      <c r="AE12" s="1664" t="s">
        <v>247</v>
      </c>
      <c r="AF12" s="1908" t="s">
        <v>440</v>
      </c>
    </row>
    <row r="13" spans="9:53" ht="28.65" customHeight="1">
      <c r="AD13" s="1664"/>
      <c r="AE13" s="1664" t="s">
        <v>251</v>
      </c>
      <c r="AF13" s="1869" t="s">
        <v>520</v>
      </c>
    </row>
    <row r="14" spans="9:53" ht="28.65" customHeight="1">
      <c r="AD14" s="1664"/>
      <c r="AE14" s="1664" t="s">
        <v>248</v>
      </c>
      <c r="AF14" s="1869" t="s">
        <v>486</v>
      </c>
    </row>
    <row r="15" spans="9:53" ht="28.65" customHeight="1">
      <c r="AD15" s="1664"/>
      <c r="AE15" s="1664" t="s">
        <v>250</v>
      </c>
      <c r="AF15" s="1869" t="s">
        <v>533</v>
      </c>
    </row>
    <row r="16" spans="9:53" ht="28.65" customHeight="1">
      <c r="AD16" s="1664"/>
      <c r="AE16" s="1664"/>
      <c r="AF16" s="1869"/>
    </row>
    <row r="17" spans="30:34" ht="28.65" customHeight="1">
      <c r="AD17" s="1664"/>
      <c r="AE17" s="1664"/>
      <c r="AF17" s="1869"/>
    </row>
    <row r="18" spans="30:34" ht="28.65" customHeight="1">
      <c r="AD18" s="1664" t="s">
        <v>88</v>
      </c>
      <c r="AE18" s="1664" t="s">
        <v>247</v>
      </c>
      <c r="AF18" s="1666" t="s">
        <v>441</v>
      </c>
      <c r="AH18" s="1177" t="s">
        <v>58</v>
      </c>
    </row>
    <row r="19" spans="30:34" ht="28.65" customHeight="1">
      <c r="AD19" s="1663"/>
      <c r="AE19" s="1664" t="s">
        <v>252</v>
      </c>
      <c r="AF19" s="1869" t="s">
        <v>436</v>
      </c>
    </row>
    <row r="20" spans="30:34" ht="28.65" customHeight="1">
      <c r="AD20" s="1663"/>
      <c r="AE20" s="1664" t="s">
        <v>249</v>
      </c>
      <c r="AF20" s="1869" t="s">
        <v>434</v>
      </c>
    </row>
    <row r="21" spans="30:34" ht="28.65" customHeight="1">
      <c r="AD21" s="1663"/>
      <c r="AE21" s="1663"/>
      <c r="AF21" s="1869"/>
    </row>
    <row r="22" spans="30:34" ht="28.65" customHeight="1">
      <c r="AD22" s="1663"/>
      <c r="AE22" s="1663"/>
      <c r="AF22" s="1869"/>
    </row>
    <row r="23" spans="30:34" ht="28.65" customHeight="1">
      <c r="AD23" s="1663"/>
      <c r="AE23" s="1663"/>
      <c r="AF23" s="1869"/>
    </row>
    <row r="24" spans="30:34" ht="28.65" customHeight="1">
      <c r="AD24" s="1663"/>
      <c r="AE24" s="1663"/>
      <c r="AF24" s="1663"/>
    </row>
    <row r="25" spans="30:34" ht="28.65" customHeight="1">
      <c r="AD25" s="1663"/>
      <c r="AE25" s="1663"/>
      <c r="AF25" s="1663"/>
    </row>
    <row r="26" spans="30:34" ht="28.65" customHeight="1">
      <c r="AD26" s="1663"/>
      <c r="AE26" s="1663"/>
      <c r="AF26" s="1663"/>
    </row>
    <row r="27" spans="30:34" ht="28.65" customHeight="1">
      <c r="AD27" s="732"/>
      <c r="AE27" s="732"/>
      <c r="AF27" s="1869"/>
    </row>
    <row r="28" spans="30:34" ht="28.65" customHeight="1">
      <c r="AD28" s="732"/>
      <c r="AE28" s="732"/>
      <c r="AF28" s="732"/>
    </row>
    <row r="29" spans="30:34" ht="28.65" customHeight="1">
      <c r="AD29" s="732"/>
      <c r="AE29" s="732"/>
      <c r="AF29" s="732"/>
    </row>
    <row r="30" spans="30:34" ht="28.65" customHeight="1">
      <c r="AD30" s="732"/>
      <c r="AE30" s="732"/>
      <c r="AF30" s="732"/>
    </row>
    <row r="31" spans="30:34" ht="28.65" customHeight="1">
      <c r="AD31" s="732"/>
      <c r="AE31" s="732"/>
      <c r="AF31" s="732"/>
    </row>
    <row r="32" spans="30:34" ht="28.65" customHeight="1">
      <c r="AD32" s="732"/>
      <c r="AE32" s="732"/>
      <c r="AF32" s="732"/>
    </row>
    <row r="33" spans="30:32" ht="28.65" customHeight="1">
      <c r="AD33" s="732"/>
      <c r="AE33" s="732"/>
      <c r="AF33" s="732"/>
    </row>
    <row r="34" spans="30:32" ht="28.65" customHeight="1">
      <c r="AD34" s="732"/>
      <c r="AE34" s="732"/>
      <c r="AF34" s="732"/>
    </row>
    <row r="35" spans="30:32" ht="28.65" customHeight="1">
      <c r="AD35" s="732"/>
      <c r="AE35" s="732"/>
      <c r="AF35" s="732"/>
    </row>
    <row r="36" spans="30:32" ht="28.65" customHeight="1">
      <c r="AD36" s="732"/>
      <c r="AE36" s="732"/>
      <c r="AF36" s="732"/>
    </row>
    <row r="37" spans="30:32" ht="28.65" customHeight="1">
      <c r="AD37" s="732"/>
      <c r="AE37" s="732"/>
      <c r="AF37" s="732"/>
    </row>
    <row r="38" spans="30:32" ht="28.65" customHeight="1">
      <c r="AD38" s="732"/>
      <c r="AE38" s="732"/>
      <c r="AF38" s="732"/>
    </row>
    <row r="39" spans="30:32" ht="28.65" customHeight="1">
      <c r="AD39" s="732"/>
      <c r="AE39" s="732"/>
      <c r="AF39" s="732"/>
    </row>
    <row r="40" spans="30:32" ht="28.65" customHeight="1"/>
    <row r="41" spans="30:32" ht="28.65" customHeight="1"/>
    <row r="42" spans="30:32" ht="28.65" customHeight="1"/>
    <row r="43" spans="30:32" ht="28.65" customHeight="1"/>
    <row r="44" spans="30:32" ht="28.65" customHeight="1"/>
    <row r="45" spans="30:32" ht="12.75" customHeight="1"/>
    <row r="46" spans="30:32" ht="12.75" customHeight="1"/>
    <row r="47" spans="30:32" ht="12.75" customHeight="1"/>
    <row r="48" spans="30:32"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sheetData>
  <sheetProtection password="CF2C" sheet="1" objects="1" scenarios="1" selectLockedCells="1" pivotTables="0" selectUnlockedCells="1"/>
  <protectedRanges>
    <protectedRange sqref="AE6" name="body_2"/>
    <protectedRange sqref="AF13" name="body_3"/>
    <protectedRange sqref="AF12" name="body_1_3"/>
  </protectedRanges>
  <mergeCells count="6">
    <mergeCell ref="AD2:AD3"/>
    <mergeCell ref="AE2:AE3"/>
    <mergeCell ref="AF2:AF3"/>
    <mergeCell ref="AD4:AD5"/>
    <mergeCell ref="AE4:AE5"/>
    <mergeCell ref="AF4:AF5"/>
  </mergeCells>
  <conditionalFormatting sqref="BA7">
    <cfRule type="expression" dxfId="1026" priority="1" stopIfTrue="1">
      <formula>AND(COLUMN()&gt;=$C$52+1,COLUMN()&lt;$C$52+$C$54+1,ROW()&gt;=$C$51+25,ROW()&lt;$C$51+$C$53+25)</formula>
    </cfRule>
  </conditionalFormatting>
  <pageMargins left="0.25" right="0.25" top="0.75" bottom="0.75" header="0.3" footer="0.3"/>
  <pageSetup paperSize="8" scale="95" orientation="landscape" r:id="rId1"/>
  <customProperties>
    <customPr name="_pios_id" r:id="rId2"/>
  </customProperties>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249977111117893"/>
  </sheetPr>
  <dimension ref="I1:BC66"/>
  <sheetViews>
    <sheetView showGridLines="0" topLeftCell="M1" zoomScale="55" zoomScaleNormal="55" workbookViewId="0">
      <selection activeCell="AD1" sqref="AD1:AF1048576"/>
    </sheetView>
  </sheetViews>
  <sheetFormatPr defaultColWidth="9.109375" defaultRowHeight="13.2"/>
  <cols>
    <col min="1" max="28" width="9.109375" style="42"/>
    <col min="29" max="29" width="7" style="42" customWidth="1"/>
    <col min="30" max="30" width="30.33203125" style="42" hidden="1" customWidth="1"/>
    <col min="31" max="31" width="34.88671875" style="42" hidden="1" customWidth="1"/>
    <col min="32" max="32" width="94" style="42" hidden="1" customWidth="1"/>
    <col min="33" max="16384" width="9.109375" style="42"/>
  </cols>
  <sheetData>
    <row r="1" spans="9:52" ht="13.8" thickBot="1"/>
    <row r="2" spans="9:52" ht="18.75" customHeight="1">
      <c r="AD2" s="2839" t="s">
        <v>173</v>
      </c>
      <c r="AE2" s="2839" t="s">
        <v>146</v>
      </c>
      <c r="AF2" s="2839" t="s">
        <v>145</v>
      </c>
    </row>
    <row r="3" spans="9:52" ht="18.75" customHeight="1" thickBot="1">
      <c r="I3" s="43" t="s">
        <v>155</v>
      </c>
      <c r="AD3" s="2840"/>
      <c r="AE3" s="2840"/>
      <c r="AF3" s="2840"/>
    </row>
    <row r="4" spans="9:52" ht="18.75" customHeight="1">
      <c r="AD4" s="2847"/>
      <c r="AE4" s="2847"/>
      <c r="AF4" s="2852"/>
    </row>
    <row r="5" spans="9:52" ht="18.75" customHeight="1" thickBot="1">
      <c r="AD5" s="2847"/>
      <c r="AE5" s="2847"/>
      <c r="AF5" s="2852"/>
      <c r="AH5" s="1177" t="s">
        <v>147</v>
      </c>
      <c r="AQ5" s="1177" t="s">
        <v>158</v>
      </c>
      <c r="AZ5" s="1177" t="s">
        <v>157</v>
      </c>
    </row>
    <row r="6" spans="9:52" ht="28.65" customHeight="1">
      <c r="AD6" s="1668" t="s">
        <v>260</v>
      </c>
      <c r="AE6" s="1668" t="s">
        <v>247</v>
      </c>
      <c r="AF6" s="1667" t="s">
        <v>442</v>
      </c>
    </row>
    <row r="7" spans="9:52" ht="28.65" customHeight="1">
      <c r="AD7" s="1665"/>
      <c r="AE7" s="1665" t="s">
        <v>250</v>
      </c>
      <c r="AF7" s="2245" t="s">
        <v>536</v>
      </c>
    </row>
    <row r="8" spans="9:52" ht="28.65" customHeight="1">
      <c r="AD8" s="1665"/>
      <c r="AE8" s="1665" t="s">
        <v>249</v>
      </c>
      <c r="AF8" s="1667" t="s">
        <v>460</v>
      </c>
    </row>
    <row r="9" spans="9:52" ht="28.65" customHeight="1">
      <c r="AD9" s="1665"/>
      <c r="AE9" s="1665"/>
      <c r="AF9" s="1667"/>
    </row>
    <row r="10" spans="9:52" ht="28.65" customHeight="1">
      <c r="AD10" s="1666" t="s">
        <v>395</v>
      </c>
      <c r="AE10" s="1665" t="s">
        <v>247</v>
      </c>
      <c r="AF10" s="1667" t="s">
        <v>442</v>
      </c>
    </row>
    <row r="11" spans="9:52" ht="28.65" customHeight="1">
      <c r="AD11" s="1665"/>
      <c r="AE11" s="1665" t="s">
        <v>250</v>
      </c>
      <c r="AF11" s="1667" t="s">
        <v>430</v>
      </c>
    </row>
    <row r="12" spans="9:52" ht="28.65" customHeight="1">
      <c r="AD12" s="1665"/>
      <c r="AE12" s="1665" t="s">
        <v>251</v>
      </c>
      <c r="AF12" s="1667"/>
    </row>
    <row r="13" spans="9:52" ht="28.65" customHeight="1">
      <c r="AD13" s="1665"/>
      <c r="AE13" s="1665" t="s">
        <v>285</v>
      </c>
      <c r="AF13" s="1667" t="s">
        <v>468</v>
      </c>
    </row>
    <row r="14" spans="9:52" ht="28.65" customHeight="1">
      <c r="AD14" s="1665"/>
      <c r="AE14" s="1665" t="s">
        <v>248</v>
      </c>
      <c r="AF14" s="1667"/>
      <c r="AG14" s="1907"/>
    </row>
    <row r="15" spans="9:52" ht="28.65" customHeight="1">
      <c r="AD15" s="1665"/>
      <c r="AE15" s="1665"/>
      <c r="AF15" s="1667"/>
    </row>
    <row r="16" spans="9:52" ht="28.65" customHeight="1">
      <c r="AD16" s="1666" t="s">
        <v>405</v>
      </c>
      <c r="AE16" s="1665" t="s">
        <v>247</v>
      </c>
      <c r="AF16" s="1667" t="s">
        <v>444</v>
      </c>
    </row>
    <row r="17" spans="29:55" ht="28.65" customHeight="1">
      <c r="AD17" s="1665"/>
      <c r="AE17" s="1665" t="s">
        <v>249</v>
      </c>
      <c r="AF17" s="1667" t="s">
        <v>461</v>
      </c>
    </row>
    <row r="18" spans="29:55" ht="28.65" customHeight="1">
      <c r="AD18" s="1665"/>
      <c r="AE18" s="1665"/>
      <c r="AF18" s="1667"/>
    </row>
    <row r="19" spans="29:55" ht="28.65" customHeight="1">
      <c r="AD19" s="1665"/>
      <c r="AE19" s="1665"/>
      <c r="AF19" s="1667"/>
    </row>
    <row r="20" spans="29:55" ht="28.65" customHeight="1">
      <c r="AD20" s="1666" t="s">
        <v>396</v>
      </c>
      <c r="AE20" s="1665" t="s">
        <v>285</v>
      </c>
      <c r="AF20" s="1667" t="s">
        <v>414</v>
      </c>
    </row>
    <row r="21" spans="29:55" ht="28.65" customHeight="1">
      <c r="AD21" s="1665"/>
      <c r="AE21" s="1665" t="s">
        <v>248</v>
      </c>
      <c r="AF21" s="1667" t="s">
        <v>487</v>
      </c>
    </row>
    <row r="22" spans="29:55" ht="28.65" customHeight="1">
      <c r="AD22" s="1665"/>
      <c r="AE22" s="1665"/>
      <c r="AF22" s="1667"/>
    </row>
    <row r="23" spans="29:55" ht="28.65" customHeight="1">
      <c r="AD23" s="1665" t="s">
        <v>399</v>
      </c>
      <c r="AE23" s="1665" t="s">
        <v>247</v>
      </c>
      <c r="AF23" s="1667" t="s">
        <v>443</v>
      </c>
    </row>
    <row r="24" spans="29:55" ht="28.65" customHeight="1">
      <c r="AD24" s="1665"/>
      <c r="AE24" s="1665" t="s">
        <v>251</v>
      </c>
      <c r="AF24" s="1667" t="s">
        <v>427</v>
      </c>
    </row>
    <row r="25" spans="29:55" ht="28.65" customHeight="1">
      <c r="AD25" s="1665"/>
      <c r="AE25" s="1665" t="s">
        <v>249</v>
      </c>
      <c r="AF25" s="1667"/>
      <c r="AH25" s="1177" t="s">
        <v>301</v>
      </c>
      <c r="AQ25" s="1177" t="s">
        <v>159</v>
      </c>
      <c r="AZ25" s="1177" t="s">
        <v>156</v>
      </c>
    </row>
    <row r="26" spans="29:55" ht="28.65" customHeight="1" thickBot="1">
      <c r="AC26" s="724"/>
      <c r="AD26" s="1665"/>
      <c r="AE26" s="1665"/>
      <c r="AF26" s="1667"/>
    </row>
    <row r="27" spans="29:55" ht="28.65" customHeight="1">
      <c r="AD27" s="1668" t="s">
        <v>446</v>
      </c>
      <c r="AE27" s="1668" t="s">
        <v>251</v>
      </c>
      <c r="AF27" s="1667" t="s">
        <v>428</v>
      </c>
      <c r="BC27" s="1179"/>
    </row>
    <row r="28" spans="29:55" ht="28.65" customHeight="1">
      <c r="AD28" s="1301"/>
      <c r="AE28" s="1301" t="s">
        <v>250</v>
      </c>
      <c r="AF28" s="1667" t="s">
        <v>534</v>
      </c>
      <c r="BC28" s="1179"/>
    </row>
    <row r="29" spans="29:55" ht="28.65" customHeight="1">
      <c r="AD29" s="1301"/>
      <c r="AE29" s="1301" t="s">
        <v>285</v>
      </c>
      <c r="AF29" s="1667" t="s">
        <v>468</v>
      </c>
    </row>
    <row r="30" spans="29:55" ht="28.65" customHeight="1">
      <c r="AD30" s="1302"/>
      <c r="AE30" s="1301"/>
      <c r="AF30" s="1667"/>
    </row>
    <row r="31" spans="29:55" ht="28.65" customHeight="1">
      <c r="AD31" s="1301" t="s">
        <v>447</v>
      </c>
      <c r="AE31" s="1301" t="s">
        <v>251</v>
      </c>
      <c r="AF31" s="1667" t="s">
        <v>427</v>
      </c>
    </row>
    <row r="32" spans="29:55" ht="28.65" customHeight="1">
      <c r="AD32" s="1301"/>
      <c r="AE32" s="1301" t="s">
        <v>250</v>
      </c>
      <c r="AF32" s="1667" t="s">
        <v>538</v>
      </c>
    </row>
    <row r="33" spans="30:34" ht="28.65" customHeight="1">
      <c r="AD33" s="1301"/>
      <c r="AE33" s="1301"/>
      <c r="AF33" s="1667"/>
    </row>
    <row r="34" spans="30:34" ht="28.65" customHeight="1">
      <c r="AD34" s="1301"/>
      <c r="AE34" s="1301"/>
      <c r="AF34" s="1667"/>
      <c r="AH34" s="1177" t="s">
        <v>181</v>
      </c>
    </row>
    <row r="35" spans="30:34" ht="28.65" customHeight="1">
      <c r="AD35" s="1301"/>
      <c r="AE35" s="1301"/>
      <c r="AF35" s="1667"/>
    </row>
    <row r="36" spans="30:34" ht="28.65" customHeight="1">
      <c r="AD36" s="732"/>
      <c r="AE36" s="732"/>
      <c r="AF36" s="1667"/>
    </row>
    <row r="37" spans="30:34" ht="28.65" customHeight="1">
      <c r="AD37" s="732"/>
      <c r="AE37" s="732"/>
      <c r="AF37" s="732"/>
    </row>
    <row r="38" spans="30:34" ht="28.65" customHeight="1">
      <c r="AD38" s="732"/>
      <c r="AE38" s="732"/>
      <c r="AF38" s="732"/>
    </row>
    <row r="39" spans="30:34" ht="28.65" customHeight="1">
      <c r="AD39" s="732"/>
      <c r="AE39" s="732"/>
      <c r="AF39" s="732"/>
    </row>
    <row r="40" spans="30:34" ht="28.65" customHeight="1">
      <c r="AD40" s="732"/>
      <c r="AE40" s="732"/>
      <c r="AF40" s="732"/>
    </row>
    <row r="41" spans="30:34" ht="28.65" customHeight="1">
      <c r="AD41" s="732"/>
      <c r="AE41" s="732"/>
      <c r="AF41" s="732"/>
    </row>
    <row r="42" spans="30:34" ht="28.65" customHeight="1">
      <c r="AD42" s="732"/>
      <c r="AE42" s="732"/>
      <c r="AF42" s="732"/>
    </row>
    <row r="43" spans="30:34" ht="28.65" customHeight="1">
      <c r="AD43" s="732"/>
      <c r="AE43" s="732"/>
      <c r="AF43" s="732"/>
    </row>
    <row r="44" spans="30:34" ht="28.65" customHeight="1">
      <c r="AD44" s="732"/>
      <c r="AE44" s="732"/>
      <c r="AF44" s="732"/>
    </row>
    <row r="45" spans="30:34" ht="28.65" customHeight="1">
      <c r="AD45" s="732"/>
      <c r="AE45" s="732"/>
      <c r="AF45" s="732"/>
    </row>
    <row r="46" spans="30:34" ht="28.65" customHeight="1">
      <c r="AD46" s="732"/>
      <c r="AE46" s="732"/>
      <c r="AF46" s="732"/>
    </row>
    <row r="47" spans="30:34" ht="28.65" customHeight="1">
      <c r="AD47" s="732"/>
      <c r="AE47" s="732"/>
      <c r="AF47" s="732"/>
    </row>
    <row r="48" spans="30:34" ht="28.65" customHeight="1">
      <c r="AD48" s="732"/>
      <c r="AE48" s="732"/>
      <c r="AF48" s="732"/>
    </row>
    <row r="49" spans="30:32" ht="28.65" customHeight="1">
      <c r="AD49" s="732"/>
      <c r="AE49" s="732"/>
      <c r="AF49" s="732"/>
    </row>
    <row r="50" spans="30:32" ht="28.65" customHeight="1">
      <c r="AD50" s="732"/>
      <c r="AE50" s="732"/>
      <c r="AF50" s="732"/>
    </row>
    <row r="51" spans="30:32" ht="28.65" customHeight="1">
      <c r="AD51" s="732"/>
      <c r="AE51" s="732"/>
      <c r="AF51" s="732"/>
    </row>
    <row r="52" spans="30:32" ht="28.65" customHeight="1">
      <c r="AD52" s="732"/>
      <c r="AE52" s="732"/>
      <c r="AF52" s="732"/>
    </row>
    <row r="53" spans="30:32" ht="28.65" customHeight="1">
      <c r="AD53" s="732"/>
      <c r="AE53" s="732"/>
      <c r="AF53" s="732"/>
    </row>
    <row r="54" spans="30:32" ht="28.65" customHeight="1">
      <c r="AD54" s="732"/>
      <c r="AE54" s="732"/>
      <c r="AF54" s="732"/>
    </row>
    <row r="55" spans="30:32" ht="28.65" customHeight="1">
      <c r="AD55" s="732"/>
      <c r="AE55" s="732"/>
      <c r="AF55" s="732"/>
    </row>
    <row r="56" spans="30:32" ht="28.65" customHeight="1">
      <c r="AD56" s="732"/>
      <c r="AE56" s="732"/>
      <c r="AF56" s="732"/>
    </row>
    <row r="57" spans="30:32" ht="28.65" customHeight="1">
      <c r="AD57" s="732"/>
      <c r="AE57" s="732"/>
      <c r="AF57" s="732"/>
    </row>
    <row r="58" spans="30:32" ht="28.65" customHeight="1">
      <c r="AD58" s="732"/>
      <c r="AE58" s="732"/>
      <c r="AF58" s="732"/>
    </row>
    <row r="59" spans="30:32" ht="28.65" customHeight="1">
      <c r="AD59" s="732"/>
      <c r="AE59" s="732"/>
      <c r="AF59" s="732"/>
    </row>
    <row r="60" spans="30:32" ht="28.65" customHeight="1">
      <c r="AD60" s="732"/>
      <c r="AE60" s="732"/>
      <c r="AF60" s="732"/>
    </row>
    <row r="61" spans="30:32" ht="28.65" customHeight="1">
      <c r="AD61" s="732"/>
      <c r="AE61" s="732"/>
      <c r="AF61" s="732"/>
    </row>
    <row r="62" spans="30:32" ht="28.65" customHeight="1">
      <c r="AD62" s="732"/>
      <c r="AE62" s="732"/>
      <c r="AF62" s="732"/>
    </row>
    <row r="63" spans="30:32" ht="28.65" customHeight="1">
      <c r="AD63" s="732"/>
      <c r="AE63" s="732"/>
      <c r="AF63" s="732"/>
    </row>
    <row r="64" spans="30:32" ht="28.65" customHeight="1" thickBot="1">
      <c r="AD64" s="733"/>
      <c r="AE64" s="733"/>
      <c r="AF64" s="733"/>
    </row>
    <row r="65" ht="12.75" customHeight="1"/>
    <row r="66" ht="12.75" customHeight="1"/>
  </sheetData>
  <sheetProtection password="CF2C" sheet="1" objects="1" scenarios="1" selectLockedCells="1" pivotTables="0" selectUnlockedCells="1"/>
  <protectedRanges>
    <protectedRange sqref="AF30" name="body_2"/>
    <protectedRange sqref="AF23" name="body_39_2"/>
    <protectedRange sqref="AF25" name="body_1_2"/>
    <protectedRange sqref="AF20" name="body_3_2"/>
    <protectedRange sqref="AF7" name="body_36_1"/>
    <protectedRange sqref="AF14" name="body_36_1_1"/>
  </protectedRanges>
  <mergeCells count="6">
    <mergeCell ref="AD2:AD3"/>
    <mergeCell ref="AE2:AE3"/>
    <mergeCell ref="AF2:AF3"/>
    <mergeCell ref="AD4:AD5"/>
    <mergeCell ref="AE4:AE5"/>
    <mergeCell ref="AF4:AF5"/>
  </mergeCells>
  <pageMargins left="0.25" right="0.25" top="0.75" bottom="0.75" header="0.3" footer="0.3"/>
  <pageSetup paperSize="8" scale="82" orientation="landscape" r:id="rId1"/>
  <customProperties>
    <customPr name="_pios_id" r:id="rId2"/>
  </customProperties>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B130"/>
  <sheetViews>
    <sheetView zoomScale="70" zoomScaleNormal="70" workbookViewId="0">
      <selection sqref="A1:AZ1"/>
    </sheetView>
  </sheetViews>
  <sheetFormatPr defaultColWidth="9.109375" defaultRowHeight="13.2"/>
  <cols>
    <col min="1" max="7" width="9.109375" style="1249"/>
    <col min="8" max="8" width="1.44140625" style="1246" customWidth="1"/>
    <col min="9" max="14" width="9.109375" style="1249"/>
    <col min="15" max="15" width="1.44140625" style="1246" customWidth="1"/>
    <col min="16" max="20" width="9.109375" style="1249"/>
    <col min="21" max="21" width="9.109375" style="1249" customWidth="1"/>
    <col min="22" max="22" width="1.44140625" style="1246" customWidth="1"/>
    <col min="23" max="28" width="9.109375" style="1249"/>
    <col min="29" max="29" width="1.44140625" style="1246" customWidth="1"/>
    <col min="30" max="35" width="9.109375" style="1249"/>
    <col min="36" max="36" width="6.5546875" style="1249" customWidth="1"/>
    <col min="37" max="37" width="1.44140625" style="1246" customWidth="1"/>
    <col min="38" max="40" width="9.109375" style="1249"/>
    <col min="41" max="42" width="9.109375" style="1249" customWidth="1"/>
    <col min="43" max="44" width="9.109375" style="1249"/>
    <col min="45" max="45" width="1.44140625" style="1246" customWidth="1"/>
    <col min="46" max="52" width="9.109375" style="1249"/>
    <col min="53" max="53" width="1.5546875" style="1249" customWidth="1"/>
    <col min="54" max="54" width="1.44140625" style="1246" customWidth="1"/>
    <col min="55" max="16384" width="9.109375" style="1249"/>
  </cols>
  <sheetData>
    <row r="1" spans="1:54" s="588" customFormat="1" ht="43.5" customHeight="1">
      <c r="A1" s="2859" t="s">
        <v>343</v>
      </c>
      <c r="B1" s="2859"/>
      <c r="C1" s="2859"/>
      <c r="D1" s="2859"/>
      <c r="E1" s="2859"/>
      <c r="F1" s="2859"/>
      <c r="G1" s="2859"/>
      <c r="H1" s="2859"/>
      <c r="I1" s="2859"/>
      <c r="J1" s="2859"/>
      <c r="K1" s="2859"/>
      <c r="L1" s="2859"/>
      <c r="M1" s="2859"/>
      <c r="N1" s="2859"/>
      <c r="O1" s="2859"/>
      <c r="P1" s="2859"/>
      <c r="Q1" s="2859"/>
      <c r="R1" s="2859"/>
      <c r="S1" s="2859"/>
      <c r="T1" s="2859"/>
      <c r="U1" s="2859"/>
      <c r="V1" s="2859"/>
      <c r="W1" s="2859"/>
      <c r="X1" s="2859"/>
      <c r="Y1" s="2859"/>
      <c r="Z1" s="2859"/>
      <c r="AA1" s="2859"/>
      <c r="AB1" s="2859"/>
      <c r="AC1" s="2859"/>
      <c r="AD1" s="2859"/>
      <c r="AE1" s="2859"/>
      <c r="AF1" s="2859"/>
      <c r="AG1" s="2859"/>
      <c r="AH1" s="2859"/>
      <c r="AI1" s="2859"/>
      <c r="AJ1" s="2859"/>
      <c r="AK1" s="2859"/>
      <c r="AL1" s="2859"/>
      <c r="AM1" s="2859"/>
      <c r="AN1" s="2859"/>
      <c r="AO1" s="2859"/>
      <c r="AP1" s="2859"/>
      <c r="AQ1" s="2859"/>
      <c r="AR1" s="2859"/>
      <c r="AS1" s="2859"/>
      <c r="AT1" s="2859"/>
      <c r="AU1" s="2859"/>
      <c r="AV1" s="2859"/>
      <c r="AW1" s="2859"/>
      <c r="AX1" s="2859"/>
      <c r="AY1" s="2859"/>
      <c r="AZ1" s="2859"/>
      <c r="BB1" s="1246"/>
    </row>
    <row r="2" spans="1:54">
      <c r="C2" s="1248"/>
      <c r="I2" s="1248"/>
      <c r="W2" s="1248"/>
      <c r="AT2" s="1248"/>
    </row>
    <row r="3" spans="1:54">
      <c r="K3" s="1262"/>
    </row>
    <row r="4" spans="1:54" s="1252" customFormat="1">
      <c r="B4" s="2854" t="s">
        <v>17</v>
      </c>
      <c r="C4" s="2854"/>
      <c r="D4" s="2854"/>
      <c r="E4" s="2854"/>
      <c r="F4" s="2854"/>
      <c r="G4" s="2854"/>
      <c r="H4" s="1253"/>
      <c r="I4" s="2854" t="s">
        <v>51</v>
      </c>
      <c r="J4" s="2854"/>
      <c r="K4" s="2854"/>
      <c r="L4" s="2854"/>
      <c r="M4" s="2854"/>
      <c r="N4" s="2854"/>
      <c r="O4" s="1253"/>
      <c r="P4" s="2854" t="s">
        <v>296</v>
      </c>
      <c r="Q4" s="2854"/>
      <c r="R4" s="2854"/>
      <c r="S4" s="2854"/>
      <c r="T4" s="2854"/>
      <c r="U4" s="2854"/>
      <c r="V4" s="1253"/>
      <c r="W4" s="2853" t="s">
        <v>198</v>
      </c>
      <c r="X4" s="2853"/>
      <c r="Y4" s="2853"/>
      <c r="Z4" s="2853"/>
      <c r="AA4" s="2853"/>
      <c r="AB4" s="2853"/>
      <c r="AC4" s="1253"/>
      <c r="AD4" s="2854" t="s">
        <v>187</v>
      </c>
      <c r="AE4" s="2854"/>
      <c r="AF4" s="2854"/>
      <c r="AG4" s="2854"/>
      <c r="AH4" s="2854"/>
      <c r="AI4" s="2854"/>
      <c r="AJ4" s="1257"/>
      <c r="AK4" s="1253"/>
      <c r="AL4" s="2854" t="s">
        <v>48</v>
      </c>
      <c r="AM4" s="2854"/>
      <c r="AN4" s="2854"/>
      <c r="AO4" s="2854"/>
      <c r="AP4" s="2854"/>
      <c r="AQ4" s="2854"/>
      <c r="AR4" s="2854"/>
      <c r="AS4" s="1253"/>
      <c r="AT4" s="2854" t="s">
        <v>342</v>
      </c>
      <c r="AU4" s="2854"/>
      <c r="AV4" s="2854"/>
      <c r="AW4" s="2854"/>
      <c r="AX4" s="2854"/>
      <c r="AY4" s="2854"/>
      <c r="AZ4" s="2854"/>
      <c r="BB4" s="1253"/>
    </row>
    <row r="17" spans="2:54" s="1250" customFormat="1">
      <c r="B17" s="2855"/>
      <c r="C17" s="2855"/>
      <c r="D17" s="2855"/>
      <c r="E17" s="2855"/>
      <c r="F17" s="2855"/>
      <c r="G17" s="2855"/>
      <c r="H17" s="1254"/>
      <c r="I17" s="2857"/>
      <c r="J17" s="2857"/>
      <c r="K17" s="2857"/>
      <c r="L17" s="2857"/>
      <c r="M17" s="2857"/>
      <c r="N17" s="2857"/>
      <c r="O17" s="1254"/>
      <c r="P17" s="2856"/>
      <c r="Q17" s="2856"/>
      <c r="R17" s="2856"/>
      <c r="S17" s="2856"/>
      <c r="T17" s="2856"/>
      <c r="U17" s="2856"/>
      <c r="V17" s="1254"/>
      <c r="W17" s="1258"/>
      <c r="X17" s="1258"/>
      <c r="Y17" s="1258"/>
      <c r="Z17" s="1258"/>
      <c r="AA17" s="1258"/>
      <c r="AB17" s="1258"/>
      <c r="AC17" s="1254"/>
      <c r="AD17" s="1258"/>
      <c r="AE17" s="1258"/>
      <c r="AF17" s="1258"/>
      <c r="AG17" s="1258"/>
      <c r="AH17" s="1258"/>
      <c r="AI17" s="1258"/>
      <c r="AJ17" s="1258"/>
      <c r="AK17" s="1246"/>
      <c r="AL17" s="1258"/>
      <c r="AM17" s="1258"/>
      <c r="AN17" s="1258"/>
      <c r="AO17" s="1258"/>
      <c r="AP17" s="1258"/>
      <c r="AQ17" s="1258"/>
      <c r="AR17" s="1258"/>
      <c r="AS17" s="1246"/>
      <c r="AT17" s="1258"/>
      <c r="AU17" s="1258"/>
      <c r="AV17" s="1258"/>
      <c r="BB17" s="1246"/>
    </row>
    <row r="18" spans="2:54" s="1252" customFormat="1">
      <c r="B18" s="2854" t="s">
        <v>21</v>
      </c>
      <c r="C18" s="2854"/>
      <c r="D18" s="2854"/>
      <c r="E18" s="2854"/>
      <c r="F18" s="2854"/>
      <c r="G18" s="2854"/>
      <c r="H18" s="1253"/>
      <c r="I18" s="2854" t="s">
        <v>52</v>
      </c>
      <c r="J18" s="2854"/>
      <c r="K18" s="2854"/>
      <c r="L18" s="2854"/>
      <c r="M18" s="2854"/>
      <c r="N18" s="2854"/>
      <c r="O18" s="1253"/>
      <c r="P18" s="2854" t="s">
        <v>188</v>
      </c>
      <c r="Q18" s="2854"/>
      <c r="R18" s="2854"/>
      <c r="S18" s="2854"/>
      <c r="T18" s="2854"/>
      <c r="U18" s="2854"/>
      <c r="V18" s="1253"/>
      <c r="W18" s="2853" t="s">
        <v>60</v>
      </c>
      <c r="X18" s="2853"/>
      <c r="Y18" s="2853"/>
      <c r="Z18" s="2853"/>
      <c r="AA18" s="2853"/>
      <c r="AB18" s="2853"/>
      <c r="AC18" s="1253"/>
      <c r="AD18" s="2853" t="s">
        <v>186</v>
      </c>
      <c r="AE18" s="2853"/>
      <c r="AF18" s="2853"/>
      <c r="AG18" s="2853"/>
      <c r="AH18" s="2853"/>
      <c r="AI18" s="2853"/>
      <c r="AJ18" s="1257"/>
      <c r="AK18" s="1253"/>
      <c r="AL18" s="2854" t="s">
        <v>339</v>
      </c>
      <c r="AM18" s="2854"/>
      <c r="AN18" s="2854"/>
      <c r="AO18" s="2854"/>
      <c r="AP18" s="2854"/>
      <c r="AQ18" s="2854"/>
      <c r="AR18" s="2854"/>
      <c r="AS18" s="1253"/>
      <c r="AT18" s="2854" t="s">
        <v>147</v>
      </c>
      <c r="AU18" s="2854"/>
      <c r="AV18" s="2854"/>
      <c r="AW18" s="2854"/>
      <c r="AX18" s="2854"/>
      <c r="AY18" s="2854"/>
      <c r="AZ18" s="2854"/>
      <c r="BB18" s="1253"/>
    </row>
    <row r="19" spans="2:54">
      <c r="B19" s="1250"/>
      <c r="C19" s="1250"/>
      <c r="D19" s="1250"/>
      <c r="E19" s="1250"/>
      <c r="F19" s="1250"/>
      <c r="G19" s="1250"/>
      <c r="I19" s="1250"/>
      <c r="AD19" s="1261"/>
      <c r="AE19" s="1261"/>
      <c r="AF19" s="1261"/>
      <c r="AG19" s="1261"/>
      <c r="AH19" s="1261"/>
    </row>
    <row r="31" spans="2:54" s="1251" customFormat="1">
      <c r="B31" s="2854"/>
      <c r="C31" s="2854"/>
      <c r="D31" s="2854"/>
      <c r="E31" s="2854"/>
      <c r="F31" s="2854"/>
      <c r="G31" s="2854"/>
      <c r="H31" s="1253"/>
      <c r="I31" s="2858"/>
      <c r="J31" s="2858"/>
      <c r="K31" s="2858"/>
      <c r="L31" s="2858"/>
      <c r="M31" s="2858"/>
      <c r="N31" s="2858"/>
      <c r="O31" s="1253"/>
      <c r="P31" s="2858"/>
      <c r="Q31" s="2858"/>
      <c r="R31" s="2858"/>
      <c r="S31" s="2858"/>
      <c r="T31" s="2858"/>
      <c r="U31" s="2858"/>
      <c r="V31" s="1253"/>
      <c r="W31" s="1257"/>
      <c r="X31" s="1257"/>
      <c r="Y31" s="1257"/>
      <c r="Z31" s="1257"/>
      <c r="AA31" s="1257"/>
      <c r="AB31" s="1257"/>
      <c r="AC31" s="1253"/>
      <c r="AD31" s="1257"/>
      <c r="AE31" s="1257"/>
      <c r="AF31" s="1257"/>
      <c r="AG31" s="1257"/>
      <c r="AH31" s="1257"/>
      <c r="AI31" s="1257"/>
      <c r="AJ31" s="1257"/>
      <c r="AK31" s="1246"/>
      <c r="AL31" s="1257"/>
      <c r="AM31" s="1257"/>
      <c r="AN31" s="1257"/>
      <c r="AO31" s="1257"/>
      <c r="AP31" s="1257"/>
      <c r="AQ31" s="1257"/>
      <c r="AR31" s="1257"/>
      <c r="AS31" s="1246"/>
      <c r="AT31" s="1257"/>
      <c r="AU31" s="1257"/>
      <c r="AV31" s="1257"/>
      <c r="BB31" s="1246"/>
    </row>
    <row r="32" spans="2:54" s="1252" customFormat="1">
      <c r="B32" s="2854" t="s">
        <v>80</v>
      </c>
      <c r="C32" s="2854"/>
      <c r="D32" s="2854"/>
      <c r="E32" s="2854"/>
      <c r="F32" s="2854"/>
      <c r="G32" s="2854"/>
      <c r="H32" s="1253"/>
      <c r="I32" s="2854" t="s">
        <v>332</v>
      </c>
      <c r="J32" s="2854"/>
      <c r="K32" s="2854"/>
      <c r="L32" s="2854"/>
      <c r="M32" s="2854"/>
      <c r="N32" s="2854"/>
      <c r="O32" s="1253"/>
      <c r="P32" s="2854" t="s">
        <v>194</v>
      </c>
      <c r="Q32" s="2854"/>
      <c r="R32" s="2854"/>
      <c r="S32" s="2854"/>
      <c r="T32" s="2854"/>
      <c r="U32" s="2854"/>
      <c r="V32" s="1253"/>
      <c r="W32" s="2853" t="s">
        <v>336</v>
      </c>
      <c r="X32" s="2853"/>
      <c r="Y32" s="2853"/>
      <c r="Z32" s="2853"/>
      <c r="AA32" s="2853"/>
      <c r="AB32" s="2853"/>
      <c r="AC32" s="1253"/>
      <c r="AD32" s="2854" t="s">
        <v>175</v>
      </c>
      <c r="AE32" s="2854"/>
      <c r="AF32" s="2854"/>
      <c r="AG32" s="2854"/>
      <c r="AH32" s="2854"/>
      <c r="AI32" s="2854"/>
      <c r="AJ32" s="1257"/>
      <c r="AK32" s="1253"/>
      <c r="AL32" s="2854" t="s">
        <v>340</v>
      </c>
      <c r="AM32" s="2854"/>
      <c r="AN32" s="2854"/>
      <c r="AO32" s="2854"/>
      <c r="AP32" s="2854"/>
      <c r="AQ32" s="2854"/>
      <c r="AR32" s="2854"/>
      <c r="AS32" s="1253"/>
      <c r="AT32" s="2854" t="s">
        <v>158</v>
      </c>
      <c r="AU32" s="2854"/>
      <c r="AV32" s="2854"/>
      <c r="AW32" s="2854"/>
      <c r="AX32" s="2854"/>
      <c r="AY32" s="2854"/>
      <c r="AZ32" s="2854"/>
      <c r="BB32" s="1253"/>
    </row>
    <row r="45" spans="2:54" s="1250" customFormat="1">
      <c r="B45" s="2855"/>
      <c r="C45" s="2855"/>
      <c r="D45" s="2855"/>
      <c r="E45" s="2855"/>
      <c r="F45" s="2855"/>
      <c r="G45" s="2855"/>
      <c r="H45" s="1254"/>
      <c r="I45" s="2856"/>
      <c r="J45" s="2856"/>
      <c r="K45" s="2856"/>
      <c r="L45" s="2856"/>
      <c r="M45" s="2856"/>
      <c r="N45" s="2856"/>
      <c r="O45" s="1254"/>
      <c r="P45" s="2856"/>
      <c r="Q45" s="2856"/>
      <c r="R45" s="2856"/>
      <c r="S45" s="2856"/>
      <c r="T45" s="2856"/>
      <c r="U45" s="2856"/>
      <c r="V45" s="1254"/>
      <c r="W45" s="1258"/>
      <c r="X45" s="1258"/>
      <c r="Y45" s="1258"/>
      <c r="Z45" s="1258"/>
      <c r="AA45" s="1258"/>
      <c r="AB45" s="1258"/>
      <c r="AC45" s="1254"/>
      <c r="AD45" s="1258"/>
      <c r="AE45" s="1258"/>
      <c r="AF45" s="1258"/>
      <c r="AG45" s="1258"/>
      <c r="AH45" s="1258"/>
      <c r="AK45" s="1254"/>
      <c r="AS45" s="1254"/>
      <c r="BB45" s="1254"/>
    </row>
    <row r="46" spans="2:54" s="1256" customFormat="1">
      <c r="B46" s="2853" t="s">
        <v>330</v>
      </c>
      <c r="C46" s="2853"/>
      <c r="D46" s="2853"/>
      <c r="E46" s="2853"/>
      <c r="F46" s="2853"/>
      <c r="G46" s="2853"/>
      <c r="H46" s="1255"/>
      <c r="I46" s="2853" t="s">
        <v>71</v>
      </c>
      <c r="J46" s="2853"/>
      <c r="K46" s="2853"/>
      <c r="L46" s="2853"/>
      <c r="M46" s="2853"/>
      <c r="N46" s="2853"/>
      <c r="O46" s="1255"/>
      <c r="P46" s="2853" t="s">
        <v>333</v>
      </c>
      <c r="Q46" s="2853"/>
      <c r="R46" s="2853"/>
      <c r="S46" s="2853"/>
      <c r="T46" s="2853"/>
      <c r="U46" s="2853"/>
      <c r="V46" s="1255"/>
      <c r="W46" s="2853" t="s">
        <v>337</v>
      </c>
      <c r="X46" s="2853"/>
      <c r="Y46" s="2853"/>
      <c r="Z46" s="2853"/>
      <c r="AA46" s="2853"/>
      <c r="AB46" s="2853"/>
      <c r="AC46" s="1255"/>
      <c r="AD46" s="2853" t="s">
        <v>137</v>
      </c>
      <c r="AE46" s="2853"/>
      <c r="AF46" s="2853"/>
      <c r="AG46" s="2853"/>
      <c r="AH46" s="2853"/>
      <c r="AI46" s="2853"/>
      <c r="AK46" s="1255"/>
      <c r="AR46" s="1263"/>
      <c r="AS46" s="1255"/>
      <c r="AT46" s="2853" t="s">
        <v>157</v>
      </c>
      <c r="AU46" s="2853"/>
      <c r="AV46" s="2853"/>
      <c r="AW46" s="2853"/>
      <c r="AX46" s="2853"/>
      <c r="AY46" s="2853"/>
      <c r="AZ46" s="2853"/>
      <c r="BB46" s="1255"/>
    </row>
    <row r="59" spans="2:54" s="1250" customFormat="1">
      <c r="B59" s="2856"/>
      <c r="C59" s="2856"/>
      <c r="D59" s="2856"/>
      <c r="E59" s="2856"/>
      <c r="F59" s="2856"/>
      <c r="G59" s="2856"/>
      <c r="H59" s="1247"/>
      <c r="O59" s="1247"/>
      <c r="P59" s="2856"/>
      <c r="Q59" s="2856"/>
      <c r="R59" s="2856"/>
      <c r="S59" s="2856"/>
      <c r="T59" s="2856"/>
      <c r="U59" s="2856"/>
      <c r="V59" s="1247"/>
      <c r="W59" s="1258"/>
      <c r="X59" s="1258"/>
      <c r="Y59" s="1258"/>
      <c r="Z59" s="1258"/>
      <c r="AA59" s="1258"/>
      <c r="AB59" s="1258"/>
      <c r="AC59" s="1247"/>
      <c r="AD59" s="1258"/>
      <c r="AE59" s="1258"/>
      <c r="AF59" s="1258"/>
      <c r="AG59" s="1258"/>
      <c r="AH59" s="1258"/>
      <c r="AK59" s="1247"/>
      <c r="AS59" s="1247"/>
      <c r="BB59" s="1247"/>
    </row>
    <row r="60" spans="2:54" s="1256" customFormat="1">
      <c r="B60" s="2853" t="s">
        <v>331</v>
      </c>
      <c r="C60" s="2853"/>
      <c r="D60" s="2853"/>
      <c r="E60" s="2853"/>
      <c r="F60" s="2853"/>
      <c r="G60" s="2853"/>
      <c r="H60" s="1255"/>
      <c r="O60" s="1255"/>
      <c r="P60" s="2853" t="s">
        <v>334</v>
      </c>
      <c r="Q60" s="2853"/>
      <c r="R60" s="2853"/>
      <c r="S60" s="2853"/>
      <c r="T60" s="2853"/>
      <c r="U60" s="2853"/>
      <c r="V60" s="1255"/>
      <c r="W60" s="2853" t="s">
        <v>84</v>
      </c>
      <c r="X60" s="2853"/>
      <c r="Y60" s="2853"/>
      <c r="Z60" s="2853"/>
      <c r="AA60" s="2853"/>
      <c r="AB60" s="2853"/>
      <c r="AC60" s="1255"/>
      <c r="AD60" s="2853" t="s">
        <v>111</v>
      </c>
      <c r="AE60" s="2853"/>
      <c r="AF60" s="2853"/>
      <c r="AG60" s="2853"/>
      <c r="AH60" s="2853"/>
      <c r="AI60" s="2853"/>
      <c r="AK60" s="1255"/>
      <c r="AQ60" s="1263"/>
      <c r="AR60" s="1263"/>
      <c r="AS60" s="1255"/>
      <c r="AT60" s="2853" t="s">
        <v>159</v>
      </c>
      <c r="AU60" s="2853"/>
      <c r="AV60" s="2853"/>
      <c r="AW60" s="2853"/>
      <c r="AX60" s="2853"/>
      <c r="AY60" s="2853"/>
      <c r="AZ60" s="2853"/>
      <c r="BB60" s="1255"/>
    </row>
    <row r="61" spans="2:54">
      <c r="AQ61" s="1263"/>
      <c r="AR61" s="1263"/>
      <c r="AT61" s="1263"/>
      <c r="AU61" s="1263"/>
      <c r="AV61" s="1263"/>
    </row>
    <row r="73" spans="2:54" s="1250" customFormat="1">
      <c r="B73" s="2856"/>
      <c r="C73" s="2856"/>
      <c r="D73" s="2856"/>
      <c r="E73" s="2856"/>
      <c r="F73" s="2856"/>
      <c r="G73" s="2856"/>
      <c r="H73" s="1247"/>
      <c r="O73" s="1247"/>
      <c r="P73" s="2856"/>
      <c r="Q73" s="2856"/>
      <c r="R73" s="2856"/>
      <c r="S73" s="2856"/>
      <c r="T73" s="2856"/>
      <c r="U73" s="2856"/>
      <c r="V73" s="1247"/>
      <c r="W73" s="1258"/>
      <c r="X73" s="1258"/>
      <c r="Y73" s="1258"/>
      <c r="Z73" s="1258"/>
      <c r="AA73" s="1258"/>
      <c r="AB73" s="1258"/>
      <c r="AC73" s="1247"/>
      <c r="AD73" s="1258"/>
      <c r="AE73" s="1258"/>
      <c r="AF73" s="1258"/>
      <c r="AG73" s="1258"/>
      <c r="AH73" s="1258"/>
      <c r="AK73" s="1247"/>
      <c r="AS73" s="1247"/>
      <c r="BB73" s="1247"/>
    </row>
    <row r="74" spans="2:54" s="1250" customFormat="1">
      <c r="B74" s="2854" t="s">
        <v>318</v>
      </c>
      <c r="C74" s="2854"/>
      <c r="D74" s="2854"/>
      <c r="E74" s="2854"/>
      <c r="F74" s="2854"/>
      <c r="G74" s="2854"/>
      <c r="H74" s="1247"/>
      <c r="O74" s="1247"/>
      <c r="P74" s="2853" t="s">
        <v>335</v>
      </c>
      <c r="Q74" s="2853"/>
      <c r="R74" s="2853"/>
      <c r="S74" s="2853"/>
      <c r="T74" s="2853"/>
      <c r="U74" s="2853"/>
      <c r="V74" s="1247"/>
      <c r="W74" s="2853" t="s">
        <v>269</v>
      </c>
      <c r="X74" s="2853"/>
      <c r="Y74" s="2853"/>
      <c r="Z74" s="2853"/>
      <c r="AA74" s="2853"/>
      <c r="AB74" s="2853"/>
      <c r="AC74" s="1247"/>
      <c r="AD74" s="2853" t="s">
        <v>185</v>
      </c>
      <c r="AE74" s="2853"/>
      <c r="AF74" s="2853"/>
      <c r="AG74" s="2853"/>
      <c r="AH74" s="2853"/>
      <c r="AI74" s="2853"/>
      <c r="AK74" s="1247"/>
      <c r="AQ74" s="1259"/>
      <c r="AR74" s="1264"/>
      <c r="AS74" s="1247"/>
      <c r="AT74" s="2853" t="s">
        <v>181</v>
      </c>
      <c r="AU74" s="2853"/>
      <c r="AV74" s="2853"/>
      <c r="AW74" s="2853"/>
      <c r="AX74" s="2853"/>
      <c r="AY74" s="2853"/>
      <c r="AZ74" s="2853"/>
      <c r="BB74" s="1247"/>
    </row>
    <row r="75" spans="2:54">
      <c r="AR75" s="1264"/>
      <c r="AT75" s="1264"/>
      <c r="AU75" s="1264"/>
      <c r="AV75" s="1264"/>
    </row>
    <row r="87" spans="2:54" s="1250" customFormat="1">
      <c r="B87" s="2856"/>
      <c r="C87" s="2856"/>
      <c r="D87" s="2856"/>
      <c r="E87" s="2856"/>
      <c r="F87" s="2856"/>
      <c r="G87" s="2856"/>
      <c r="H87" s="1247"/>
      <c r="O87" s="1247"/>
      <c r="V87" s="1246"/>
      <c r="W87" s="1258"/>
      <c r="X87" s="1258"/>
      <c r="Y87" s="1258"/>
      <c r="Z87" s="1258"/>
      <c r="AA87" s="1258"/>
      <c r="AB87" s="1258"/>
      <c r="AC87" s="1246"/>
      <c r="AD87" s="1258"/>
      <c r="AE87" s="1258"/>
      <c r="AF87" s="1258"/>
      <c r="AG87" s="1258"/>
      <c r="AH87" s="1258"/>
      <c r="AK87" s="1246"/>
      <c r="AS87" s="1246"/>
      <c r="BB87" s="1246"/>
    </row>
    <row r="88" spans="2:54" s="1250" customFormat="1">
      <c r="B88" s="2853" t="s">
        <v>280</v>
      </c>
      <c r="C88" s="2853"/>
      <c r="D88" s="2853"/>
      <c r="E88" s="2853"/>
      <c r="F88" s="2853"/>
      <c r="G88" s="2853"/>
      <c r="H88" s="1247"/>
      <c r="O88" s="1247"/>
      <c r="V88" s="1246"/>
      <c r="W88" s="2853" t="s">
        <v>338</v>
      </c>
      <c r="X88" s="2853"/>
      <c r="Y88" s="2853"/>
      <c r="Z88" s="2853"/>
      <c r="AA88" s="2853"/>
      <c r="AB88" s="2853"/>
      <c r="AC88" s="1246"/>
      <c r="AD88" s="2853" t="s">
        <v>341</v>
      </c>
      <c r="AE88" s="2853"/>
      <c r="AF88" s="2853"/>
      <c r="AG88" s="2853"/>
      <c r="AH88" s="2853"/>
      <c r="AI88" s="2853"/>
      <c r="AK88" s="1246"/>
      <c r="AS88" s="1246"/>
      <c r="AT88" s="2853" t="s">
        <v>365</v>
      </c>
      <c r="AU88" s="2853"/>
      <c r="AV88" s="2853"/>
      <c r="AW88" s="2853"/>
      <c r="AX88" s="2853"/>
      <c r="AY88" s="2853"/>
      <c r="AZ88" s="2853"/>
      <c r="BB88" s="1246"/>
    </row>
    <row r="101" spans="8:54" s="1250" customFormat="1">
      <c r="H101" s="1246"/>
      <c r="O101" s="1246"/>
      <c r="V101" s="1246"/>
      <c r="AC101" s="1246"/>
      <c r="AD101" s="1258"/>
      <c r="AE101" s="1258"/>
      <c r="AF101" s="1258"/>
      <c r="AG101" s="1258"/>
      <c r="AH101" s="1258"/>
      <c r="AK101" s="1246"/>
      <c r="AS101" s="1246"/>
      <c r="BB101" s="1246"/>
    </row>
    <row r="102" spans="8:54" s="1250" customFormat="1">
      <c r="H102" s="1246"/>
      <c r="O102" s="1246"/>
      <c r="V102" s="1246"/>
      <c r="AC102" s="1246"/>
      <c r="AD102" s="2853" t="s">
        <v>45</v>
      </c>
      <c r="AE102" s="2853"/>
      <c r="AF102" s="2853"/>
      <c r="AG102" s="2853"/>
      <c r="AH102" s="2853"/>
      <c r="AI102" s="2853"/>
      <c r="AK102" s="1246"/>
      <c r="AS102" s="1246"/>
      <c r="BB102" s="1246"/>
    </row>
    <row r="115" spans="8:54" s="1250" customFormat="1">
      <c r="H115" s="1246"/>
      <c r="O115" s="1246"/>
      <c r="V115" s="1246"/>
      <c r="AC115" s="1246"/>
      <c r="AD115" s="1258"/>
      <c r="AE115" s="1258"/>
      <c r="AF115" s="1258"/>
      <c r="AG115" s="1258"/>
      <c r="AH115" s="1258"/>
      <c r="AK115" s="1246"/>
      <c r="AS115" s="1246"/>
      <c r="BB115" s="1246"/>
    </row>
    <row r="116" spans="8:54" s="1259" customFormat="1">
      <c r="H116" s="1260"/>
      <c r="O116" s="1260"/>
      <c r="V116" s="1260"/>
      <c r="AC116" s="1260"/>
      <c r="AD116" s="2853" t="s">
        <v>299</v>
      </c>
      <c r="AE116" s="2853"/>
      <c r="AF116" s="2853"/>
      <c r="AG116" s="2853"/>
      <c r="AH116" s="2853"/>
      <c r="AI116" s="2853"/>
      <c r="AK116" s="1260"/>
      <c r="AS116" s="1260"/>
      <c r="BB116" s="1260"/>
    </row>
    <row r="129" spans="8:54" s="1250" customFormat="1">
      <c r="H129" s="1246"/>
      <c r="O129" s="1246"/>
      <c r="V129" s="1246"/>
      <c r="AC129" s="1246"/>
      <c r="AD129" s="2856"/>
      <c r="AE129" s="2856"/>
      <c r="AF129" s="2856"/>
      <c r="AG129" s="2856"/>
      <c r="AH129" s="2856"/>
      <c r="AK129" s="1246"/>
      <c r="AS129" s="1246"/>
      <c r="BB129" s="1246"/>
    </row>
    <row r="130" spans="8:54" s="1250" customFormat="1">
      <c r="H130" s="1246"/>
      <c r="O130" s="1246"/>
      <c r="V130" s="1246"/>
      <c r="AC130" s="1246"/>
      <c r="AD130" s="2853" t="s">
        <v>300</v>
      </c>
      <c r="AE130" s="2853"/>
      <c r="AF130" s="2853"/>
      <c r="AG130" s="2853"/>
      <c r="AH130" s="2853"/>
      <c r="AI130" s="2853"/>
      <c r="AK130" s="1246"/>
      <c r="AS130" s="1246"/>
      <c r="BB130" s="1246"/>
    </row>
  </sheetData>
  <sheetProtection password="CF2C" sheet="1" objects="1" scenarios="1" selectLockedCells="1" pivotTables="0" selectUnlockedCells="1"/>
  <mergeCells count="60">
    <mergeCell ref="AT88:AZ88"/>
    <mergeCell ref="A1:AZ1"/>
    <mergeCell ref="AL4:AR4"/>
    <mergeCell ref="AL18:AR18"/>
    <mergeCell ref="AL32:AR32"/>
    <mergeCell ref="B88:G88"/>
    <mergeCell ref="W88:AB88"/>
    <mergeCell ref="B18:G18"/>
    <mergeCell ref="B46:G46"/>
    <mergeCell ref="W18:AB18"/>
    <mergeCell ref="W32:AB32"/>
    <mergeCell ref="W46:AB46"/>
    <mergeCell ref="B59:G59"/>
    <mergeCell ref="B73:G73"/>
    <mergeCell ref="W60:AB60"/>
    <mergeCell ref="W74:AB74"/>
    <mergeCell ref="AD130:AI130"/>
    <mergeCell ref="AD4:AI4"/>
    <mergeCell ref="AD18:AI18"/>
    <mergeCell ref="AD32:AI32"/>
    <mergeCell ref="AD46:AI46"/>
    <mergeCell ref="AD129:AH129"/>
    <mergeCell ref="AD116:AI116"/>
    <mergeCell ref="AD88:AI88"/>
    <mergeCell ref="AD102:AI102"/>
    <mergeCell ref="AD60:AI60"/>
    <mergeCell ref="AD74:AI74"/>
    <mergeCell ref="B87:G87"/>
    <mergeCell ref="I17:N17"/>
    <mergeCell ref="I31:N31"/>
    <mergeCell ref="I45:N45"/>
    <mergeCell ref="P17:U17"/>
    <mergeCell ref="P31:U31"/>
    <mergeCell ref="P45:U45"/>
    <mergeCell ref="P59:U59"/>
    <mergeCell ref="P73:U73"/>
    <mergeCell ref="I46:N46"/>
    <mergeCell ref="P46:U46"/>
    <mergeCell ref="B60:G60"/>
    <mergeCell ref="P60:U60"/>
    <mergeCell ref="B74:G74"/>
    <mergeCell ref="P74:U74"/>
    <mergeCell ref="B17:G17"/>
    <mergeCell ref="W4:AB4"/>
    <mergeCell ref="B31:G31"/>
    <mergeCell ref="B45:G45"/>
    <mergeCell ref="B4:G4"/>
    <mergeCell ref="I4:N4"/>
    <mergeCell ref="P4:U4"/>
    <mergeCell ref="I18:N18"/>
    <mergeCell ref="P18:U18"/>
    <mergeCell ref="B32:G32"/>
    <mergeCell ref="I32:N32"/>
    <mergeCell ref="P32:U32"/>
    <mergeCell ref="AT60:AZ60"/>
    <mergeCell ref="AT74:AZ74"/>
    <mergeCell ref="AT4:AZ4"/>
    <mergeCell ref="AT18:AZ18"/>
    <mergeCell ref="AT32:AZ32"/>
    <mergeCell ref="AT46:AZ46"/>
  </mergeCells>
  <pageMargins left="0.7" right="0.7" top="0.75" bottom="0.75" header="0.3" footer="0.3"/>
  <pageSetup orientation="portrait" r:id="rId1"/>
  <customProperties>
    <customPr name="_pios_id" r:id="rId2"/>
  </customProperties>
  <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B1:AG203"/>
  <sheetViews>
    <sheetView showGridLines="0" zoomScale="70" zoomScaleNormal="70" workbookViewId="0">
      <pane xSplit="2" ySplit="4" topLeftCell="M23"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1" width="10.33203125" style="452"/>
    <col min="2" max="2" width="62.109375" style="452" customWidth="1"/>
    <col min="3" max="3" width="11.44140625" style="452" customWidth="1"/>
    <col min="4" max="4" width="12.33203125" style="452" customWidth="1"/>
    <col min="5" max="5" width="10.44140625" style="277" bestFit="1" customWidth="1"/>
    <col min="6" max="6" width="4" style="452" customWidth="1"/>
    <col min="7" max="7" width="10.33203125" style="278" customWidth="1"/>
    <col min="8" max="8" width="11.44140625" style="452" customWidth="1"/>
    <col min="9" max="12" width="10.6640625" style="452" customWidth="1"/>
    <col min="13" max="13" width="13.33203125" style="452" customWidth="1"/>
    <col min="14" max="14" width="11.33203125" style="452" customWidth="1"/>
    <col min="15" max="15" width="10.33203125" style="452" customWidth="1"/>
    <col min="16" max="17" width="15" style="452" bestFit="1" customWidth="1"/>
    <col min="18" max="26" width="12.88671875" style="452" customWidth="1"/>
    <col min="27" max="27" width="101.44140625" style="452" customWidth="1"/>
    <col min="28" max="28" width="77.109375" style="452" customWidth="1"/>
    <col min="29" max="29" width="26.33203125" style="452" customWidth="1"/>
    <col min="30" max="30" width="28.88671875" style="452" customWidth="1"/>
    <col min="31" max="16384" width="10.33203125" style="452"/>
  </cols>
  <sheetData>
    <row r="1" spans="2:30" ht="110.25"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1"/>
      <c r="AB1" s="910"/>
    </row>
    <row r="2" spans="2:30" s="137" customFormat="1" ht="78.75" customHeight="1" thickBot="1">
      <c r="B2" s="909"/>
      <c r="C2" s="908" t="s">
        <v>207</v>
      </c>
      <c r="D2" s="907"/>
      <c r="E2" s="907"/>
      <c r="F2" s="907"/>
      <c r="G2" s="907"/>
      <c r="H2" s="907"/>
      <c r="I2" s="904"/>
      <c r="J2" s="906"/>
      <c r="K2" s="904"/>
      <c r="L2" s="904"/>
      <c r="M2" s="904"/>
      <c r="N2" s="904"/>
      <c r="O2" s="904"/>
      <c r="P2" s="905"/>
      <c r="Q2" s="904"/>
      <c r="R2" s="904"/>
      <c r="S2" s="904"/>
      <c r="T2" s="904"/>
      <c r="U2" s="904"/>
      <c r="V2" s="904"/>
      <c r="W2" s="904"/>
      <c r="X2" s="904"/>
      <c r="Y2" s="903"/>
      <c r="Z2" s="902"/>
      <c r="AA2" s="901"/>
      <c r="AB2" s="900"/>
    </row>
    <row r="3" spans="2:30" s="138" customFormat="1" ht="34.5" customHeight="1" thickBot="1">
      <c r="B3" s="899" t="s">
        <v>76</v>
      </c>
      <c r="C3" s="898"/>
      <c r="D3" s="897" t="s">
        <v>1</v>
      </c>
      <c r="E3" s="897" t="s">
        <v>2</v>
      </c>
      <c r="F3" s="896"/>
      <c r="G3" s="895" t="s">
        <v>125</v>
      </c>
      <c r="H3" s="891" t="s">
        <v>126</v>
      </c>
      <c r="I3" s="893" t="s">
        <v>127</v>
      </c>
      <c r="J3" s="893" t="s">
        <v>128</v>
      </c>
      <c r="K3" s="893" t="s">
        <v>129</v>
      </c>
      <c r="L3" s="893" t="s">
        <v>204</v>
      </c>
      <c r="M3" s="894" t="s">
        <v>562</v>
      </c>
      <c r="N3" s="893" t="s">
        <v>563</v>
      </c>
      <c r="O3" s="892" t="s">
        <v>3</v>
      </c>
      <c r="P3" s="891" t="s">
        <v>4</v>
      </c>
      <c r="Q3" s="891" t="s">
        <v>5</v>
      </c>
      <c r="R3" s="891" t="s">
        <v>6</v>
      </c>
      <c r="S3" s="891" t="s">
        <v>7</v>
      </c>
      <c r="T3" s="891" t="s">
        <v>8</v>
      </c>
      <c r="U3" s="891" t="s">
        <v>9</v>
      </c>
      <c r="V3" s="891" t="s">
        <v>10</v>
      </c>
      <c r="W3" s="891" t="s">
        <v>11</v>
      </c>
      <c r="X3" s="891" t="s">
        <v>12</v>
      </c>
      <c r="Y3" s="891" t="s">
        <v>13</v>
      </c>
      <c r="Z3" s="890" t="s">
        <v>14</v>
      </c>
      <c r="AA3" s="890" t="s">
        <v>130</v>
      </c>
      <c r="AB3" s="889" t="s">
        <v>131</v>
      </c>
    </row>
    <row r="4" spans="2:30"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3"/>
      <c r="AA4" s="143"/>
      <c r="AB4" s="145"/>
    </row>
    <row r="5" spans="2:30" s="10" customFormat="1" ht="31.5" customHeight="1" thickBot="1">
      <c r="B5" s="147" t="s">
        <v>17</v>
      </c>
      <c r="C5" s="125" t="s">
        <v>120</v>
      </c>
      <c r="D5" s="829" t="s">
        <v>18</v>
      </c>
      <c r="E5" s="829" t="s">
        <v>19</v>
      </c>
      <c r="F5" s="829" t="s">
        <v>20</v>
      </c>
      <c r="G5" s="150">
        <v>0.9</v>
      </c>
      <c r="H5" s="150">
        <v>1.7</v>
      </c>
      <c r="I5" s="150">
        <v>0.9</v>
      </c>
      <c r="J5" s="151">
        <v>0.8</v>
      </c>
      <c r="K5" s="151">
        <v>0</v>
      </c>
      <c r="L5" s="151">
        <v>2.1</v>
      </c>
      <c r="M5" s="888">
        <v>0.8</v>
      </c>
      <c r="N5" s="887">
        <v>0.7</v>
      </c>
      <c r="O5" s="887">
        <v>0</v>
      </c>
      <c r="P5" s="887">
        <v>0</v>
      </c>
      <c r="Q5" s="887">
        <v>0</v>
      </c>
      <c r="R5" s="887">
        <v>0</v>
      </c>
      <c r="S5" s="887">
        <v>0</v>
      </c>
      <c r="T5" s="887">
        <v>7.73</v>
      </c>
      <c r="U5" s="887">
        <v>0</v>
      </c>
      <c r="V5" s="887">
        <v>0</v>
      </c>
      <c r="W5" s="887">
        <v>0</v>
      </c>
      <c r="X5" s="887">
        <v>0</v>
      </c>
      <c r="Y5" s="887">
        <v>0</v>
      </c>
      <c r="Z5" s="887">
        <v>0</v>
      </c>
      <c r="AA5" s="603"/>
      <c r="AB5" s="154"/>
      <c r="AC5" s="155"/>
      <c r="AD5" s="156"/>
    </row>
    <row r="6" spans="2:30" s="10" customFormat="1" ht="31.5" customHeight="1">
      <c r="B6" s="23" t="s">
        <v>21</v>
      </c>
      <c r="C6" s="126" t="s">
        <v>120</v>
      </c>
      <c r="D6" s="801" t="s">
        <v>79</v>
      </c>
      <c r="E6" s="801" t="s">
        <v>19</v>
      </c>
      <c r="F6" s="801" t="s">
        <v>20</v>
      </c>
      <c r="G6" s="158">
        <v>1.8</v>
      </c>
      <c r="H6" s="158">
        <v>1.7</v>
      </c>
      <c r="I6" s="158">
        <v>2.8</v>
      </c>
      <c r="J6" s="159">
        <v>0.8</v>
      </c>
      <c r="K6" s="159">
        <v>0.64</v>
      </c>
      <c r="L6" s="159">
        <v>2.1</v>
      </c>
      <c r="M6" s="883">
        <v>1.4</v>
      </c>
      <c r="N6" s="790">
        <v>0.7</v>
      </c>
      <c r="O6" s="790">
        <v>0</v>
      </c>
      <c r="P6" s="790">
        <v>0</v>
      </c>
      <c r="Q6" s="790">
        <v>0</v>
      </c>
      <c r="R6" s="790">
        <v>0</v>
      </c>
      <c r="S6" s="790">
        <v>0</v>
      </c>
      <c r="T6" s="790">
        <v>7.73</v>
      </c>
      <c r="U6" s="790">
        <v>0</v>
      </c>
      <c r="V6" s="790">
        <v>0</v>
      </c>
      <c r="W6" s="790">
        <v>0</v>
      </c>
      <c r="X6" s="790">
        <v>0</v>
      </c>
      <c r="Y6" s="790">
        <v>0</v>
      </c>
      <c r="Z6" s="790">
        <v>0</v>
      </c>
      <c r="AA6" s="603"/>
      <c r="AB6" s="38"/>
      <c r="AC6" s="161"/>
      <c r="AD6" s="156"/>
    </row>
    <row r="7" spans="2:30" s="10" customFormat="1" ht="31.5" customHeight="1">
      <c r="B7" s="23" t="s">
        <v>22</v>
      </c>
      <c r="C7" s="126" t="s">
        <v>121</v>
      </c>
      <c r="D7" s="801" t="s">
        <v>23</v>
      </c>
      <c r="E7" s="801" t="s">
        <v>19</v>
      </c>
      <c r="F7" s="801" t="s">
        <v>20</v>
      </c>
      <c r="G7" s="158">
        <v>54.48</v>
      </c>
      <c r="H7" s="158">
        <v>57.75</v>
      </c>
      <c r="I7" s="158">
        <v>57.32</v>
      </c>
      <c r="J7" s="372">
        <v>51.1</v>
      </c>
      <c r="K7" s="372">
        <v>55.1</v>
      </c>
      <c r="L7" s="372">
        <v>55.3</v>
      </c>
      <c r="M7" s="886">
        <v>52</v>
      </c>
      <c r="N7" s="883">
        <v>53.34</v>
      </c>
      <c r="O7" s="883">
        <v>52.2</v>
      </c>
      <c r="P7" s="883" t="s">
        <v>50</v>
      </c>
      <c r="Q7" s="883">
        <v>70.489999999999995</v>
      </c>
      <c r="R7" s="883">
        <v>57.25</v>
      </c>
      <c r="S7" s="883">
        <v>48.89</v>
      </c>
      <c r="T7" s="883">
        <v>57.65</v>
      </c>
      <c r="U7" s="883">
        <v>58.14</v>
      </c>
      <c r="V7" s="883">
        <v>55.66</v>
      </c>
      <c r="W7" s="883">
        <v>47.66</v>
      </c>
      <c r="X7" s="883">
        <v>49.3</v>
      </c>
      <c r="Y7" s="883">
        <v>45.45</v>
      </c>
      <c r="Z7" s="883">
        <v>48.67</v>
      </c>
      <c r="AA7" s="165"/>
      <c r="AB7" s="164"/>
      <c r="AC7" s="155"/>
    </row>
    <row r="8" spans="2:30" s="10" customFormat="1" ht="31.5" customHeight="1">
      <c r="B8" s="23" t="s">
        <v>203</v>
      </c>
      <c r="C8" s="126" t="s">
        <v>121</v>
      </c>
      <c r="D8" s="801" t="s">
        <v>202</v>
      </c>
      <c r="E8" s="801" t="s">
        <v>19</v>
      </c>
      <c r="F8" s="801" t="s">
        <v>20</v>
      </c>
      <c r="G8" s="158">
        <v>37.909999999999997</v>
      </c>
      <c r="H8" s="158">
        <v>44.28</v>
      </c>
      <c r="I8" s="158">
        <v>40.65</v>
      </c>
      <c r="J8" s="372">
        <v>40.5</v>
      </c>
      <c r="K8" s="372">
        <v>45.4</v>
      </c>
      <c r="L8" s="372">
        <v>53.84</v>
      </c>
      <c r="M8" s="790">
        <v>50</v>
      </c>
      <c r="N8" s="883">
        <v>53.35</v>
      </c>
      <c r="O8" s="883">
        <v>57.21</v>
      </c>
      <c r="P8" s="883" t="s">
        <v>50</v>
      </c>
      <c r="Q8" s="883">
        <v>56.03</v>
      </c>
      <c r="R8" s="883">
        <v>64.67</v>
      </c>
      <c r="S8" s="883">
        <v>50.19</v>
      </c>
      <c r="T8" s="883">
        <v>56.51</v>
      </c>
      <c r="U8" s="883">
        <v>54.49</v>
      </c>
      <c r="V8" s="883">
        <v>51.28</v>
      </c>
      <c r="W8" s="883">
        <v>53.36</v>
      </c>
      <c r="X8" s="883">
        <v>41.6</v>
      </c>
      <c r="Y8" s="883">
        <v>42.93</v>
      </c>
      <c r="Z8" s="883">
        <v>51.6</v>
      </c>
      <c r="AA8" s="165" t="s">
        <v>564</v>
      </c>
      <c r="AB8" s="166"/>
      <c r="AC8" s="167"/>
    </row>
    <row r="9" spans="2:30" s="10" customFormat="1" ht="31.5" customHeight="1">
      <c r="B9" s="23" t="s">
        <v>80</v>
      </c>
      <c r="C9" s="126" t="s">
        <v>121</v>
      </c>
      <c r="D9" s="801" t="s">
        <v>25</v>
      </c>
      <c r="E9" s="801" t="s">
        <v>19</v>
      </c>
      <c r="F9" s="801" t="s">
        <v>27</v>
      </c>
      <c r="G9" s="931"/>
      <c r="H9" s="931"/>
      <c r="I9" s="931"/>
      <c r="J9" s="930"/>
      <c r="K9" s="930"/>
      <c r="L9" s="1842">
        <v>8.1300000000000008</v>
      </c>
      <c r="M9" s="883">
        <v>0.5</v>
      </c>
      <c r="N9" s="883">
        <v>12.6</v>
      </c>
      <c r="O9" s="883">
        <v>0.6</v>
      </c>
      <c r="P9" s="883">
        <v>0.6</v>
      </c>
      <c r="Q9" s="883">
        <v>0.4</v>
      </c>
      <c r="R9" s="883">
        <v>1</v>
      </c>
      <c r="S9" s="883">
        <v>0.9</v>
      </c>
      <c r="T9" s="883">
        <v>1.4</v>
      </c>
      <c r="U9" s="883">
        <v>1.2</v>
      </c>
      <c r="V9" s="883">
        <v>0.75</v>
      </c>
      <c r="W9" s="883">
        <v>1.9</v>
      </c>
      <c r="X9" s="883">
        <v>1.3</v>
      </c>
      <c r="Y9" s="883">
        <v>2.2000000000000002</v>
      </c>
      <c r="Z9" s="883">
        <v>0.7</v>
      </c>
      <c r="AA9" s="165"/>
      <c r="AB9" s="166"/>
    </row>
    <row r="10" spans="2:30" s="10" customFormat="1" ht="31.5" customHeight="1">
      <c r="B10" s="23" t="s">
        <v>141</v>
      </c>
      <c r="C10" s="126" t="s">
        <v>120</v>
      </c>
      <c r="D10" s="801" t="s">
        <v>142</v>
      </c>
      <c r="E10" s="801" t="s">
        <v>19</v>
      </c>
      <c r="F10" s="801" t="s">
        <v>20</v>
      </c>
      <c r="G10" s="2298"/>
      <c r="H10" s="2298">
        <v>154.18</v>
      </c>
      <c r="I10" s="2298">
        <v>168.66</v>
      </c>
      <c r="J10" s="2299">
        <v>637</v>
      </c>
      <c r="K10" s="2300">
        <v>137</v>
      </c>
      <c r="L10" s="1842">
        <v>5413</v>
      </c>
      <c r="M10" s="925">
        <v>102.5</v>
      </c>
      <c r="N10" s="883">
        <v>1177</v>
      </c>
      <c r="O10" s="883">
        <v>210.63</v>
      </c>
      <c r="P10" s="883">
        <v>40</v>
      </c>
      <c r="Q10" s="883">
        <v>85</v>
      </c>
      <c r="R10" s="883">
        <v>105</v>
      </c>
      <c r="S10" s="883">
        <v>172</v>
      </c>
      <c r="T10" s="883">
        <v>132</v>
      </c>
      <c r="U10" s="883">
        <v>82</v>
      </c>
      <c r="V10" s="883">
        <v>92</v>
      </c>
      <c r="W10" s="883">
        <v>61.17</v>
      </c>
      <c r="X10" s="883">
        <v>44.2</v>
      </c>
      <c r="Y10" s="883">
        <v>75</v>
      </c>
      <c r="Z10" s="883">
        <v>78</v>
      </c>
      <c r="AA10" s="171"/>
      <c r="AB10" s="38"/>
    </row>
    <row r="11" spans="2:30" s="10" customFormat="1" ht="31.5" customHeight="1" thickBot="1">
      <c r="B11" s="172" t="s">
        <v>280</v>
      </c>
      <c r="C11" s="127" t="s">
        <v>120</v>
      </c>
      <c r="D11" s="1220" t="s">
        <v>326</v>
      </c>
      <c r="E11" s="859" t="s">
        <v>19</v>
      </c>
      <c r="F11" s="859" t="s">
        <v>20</v>
      </c>
      <c r="G11" s="175"/>
      <c r="H11" s="175"/>
      <c r="I11" s="175"/>
      <c r="J11" s="176"/>
      <c r="K11" s="2301">
        <v>1.37</v>
      </c>
      <c r="L11" s="2301">
        <v>3152</v>
      </c>
      <c r="M11" s="2302">
        <v>3042</v>
      </c>
      <c r="N11" s="2303">
        <v>2668</v>
      </c>
      <c r="O11" s="2304">
        <v>2683</v>
      </c>
      <c r="P11" s="2304">
        <v>2919</v>
      </c>
      <c r="Q11" s="2304">
        <v>3154</v>
      </c>
      <c r="R11" s="2304">
        <v>3060</v>
      </c>
      <c r="S11" s="2304">
        <v>2912</v>
      </c>
      <c r="T11" s="2305">
        <v>2928</v>
      </c>
      <c r="U11" s="882">
        <v>2937</v>
      </c>
      <c r="V11" s="882">
        <v>2911</v>
      </c>
      <c r="W11" s="882">
        <v>2819</v>
      </c>
      <c r="X11" s="882">
        <v>2768</v>
      </c>
      <c r="Y11" s="882">
        <v>2697</v>
      </c>
      <c r="Z11" s="882">
        <v>2668</v>
      </c>
      <c r="AA11" s="179"/>
      <c r="AB11" s="39"/>
    </row>
    <row r="12" spans="2:30" s="184" customFormat="1" ht="31.5" customHeight="1" thickBot="1">
      <c r="B12" s="881" t="s">
        <v>82</v>
      </c>
      <c r="C12" s="880"/>
      <c r="D12" s="879" t="s">
        <v>16</v>
      </c>
      <c r="E12" s="879" t="s">
        <v>16</v>
      </c>
      <c r="F12" s="879" t="s">
        <v>16</v>
      </c>
      <c r="G12" s="878"/>
      <c r="H12" s="878"/>
      <c r="I12" s="878"/>
      <c r="J12" s="878"/>
      <c r="K12" s="878"/>
      <c r="L12" s="878"/>
      <c r="M12" s="878"/>
      <c r="N12" s="878"/>
      <c r="O12" s="878"/>
      <c r="P12" s="878"/>
      <c r="Q12" s="878"/>
      <c r="R12" s="878"/>
      <c r="S12" s="878"/>
      <c r="T12" s="878"/>
      <c r="U12" s="878"/>
      <c r="V12" s="878"/>
      <c r="W12" s="878"/>
      <c r="X12" s="878"/>
      <c r="Y12" s="878"/>
      <c r="Z12" s="878"/>
      <c r="AA12" s="878"/>
      <c r="AB12" s="877"/>
    </row>
    <row r="13" spans="2:30" s="10" customFormat="1" ht="31.5" customHeight="1" thickBot="1">
      <c r="B13" s="147" t="s">
        <v>51</v>
      </c>
      <c r="C13" s="876" t="s">
        <v>121</v>
      </c>
      <c r="D13" s="827" t="s">
        <v>26</v>
      </c>
      <c r="E13" s="829" t="s">
        <v>30</v>
      </c>
      <c r="F13" s="829" t="s">
        <v>20</v>
      </c>
      <c r="G13" s="2306">
        <v>5.5399999999999998E-2</v>
      </c>
      <c r="H13" s="2306">
        <v>5.1999999999999998E-2</v>
      </c>
      <c r="I13" s="2306">
        <v>7.9699999999999993E-2</v>
      </c>
      <c r="J13" s="2306">
        <v>5.5199999999999999E-2</v>
      </c>
      <c r="K13" s="2306">
        <v>6.1699999999999998E-2</v>
      </c>
      <c r="L13" s="2306">
        <v>5.0700000000000002E-2</v>
      </c>
      <c r="M13" s="2307">
        <v>0.05</v>
      </c>
      <c r="N13" s="2308">
        <v>7.3999999999999996E-2</v>
      </c>
      <c r="O13" s="2308">
        <v>4.4600000000000001E-2</v>
      </c>
      <c r="P13" s="2309">
        <v>0.13730000000000001</v>
      </c>
      <c r="Q13" s="2309">
        <v>9.9199999999999997E-2</v>
      </c>
      <c r="R13" s="2309">
        <v>7.3599999999999999E-2</v>
      </c>
      <c r="S13" s="2309">
        <v>3.8199999999999998E-2</v>
      </c>
      <c r="T13" s="2309">
        <v>4.07E-2</v>
      </c>
      <c r="U13" s="2309">
        <v>6.1600000000000002E-2</v>
      </c>
      <c r="V13" s="2309">
        <v>6.8099999999999994E-2</v>
      </c>
      <c r="W13" s="2309">
        <v>5.2699999999999997E-2</v>
      </c>
      <c r="X13" s="2309">
        <v>5.8099999999999999E-2</v>
      </c>
      <c r="Y13" s="2309">
        <v>6.5600000000000006E-2</v>
      </c>
      <c r="Z13" s="2309">
        <v>5.79E-2</v>
      </c>
      <c r="AA13" s="187" t="s">
        <v>565</v>
      </c>
      <c r="AB13" s="188"/>
    </row>
    <row r="14" spans="2:30" s="862" customFormat="1" ht="31.5" customHeight="1" thickBot="1">
      <c r="B14" s="873" t="s">
        <v>52</v>
      </c>
      <c r="C14" s="872" t="s">
        <v>121</v>
      </c>
      <c r="D14" s="871" t="s">
        <v>26</v>
      </c>
      <c r="E14" s="870" t="s">
        <v>30</v>
      </c>
      <c r="F14" s="869" t="s">
        <v>20</v>
      </c>
      <c r="G14" s="924">
        <v>2.01E-2</v>
      </c>
      <c r="H14" s="923">
        <v>2.0400000000000001E-2</v>
      </c>
      <c r="I14" s="923">
        <v>1.41E-2</v>
      </c>
      <c r="J14" s="922">
        <v>2.5000000000000001E-2</v>
      </c>
      <c r="K14" s="922">
        <v>2.4E-2</v>
      </c>
      <c r="L14" s="922">
        <v>0.02</v>
      </c>
      <c r="M14" s="511">
        <v>2.5000000000000001E-2</v>
      </c>
      <c r="N14" s="514">
        <v>2.1299999999999999E-2</v>
      </c>
      <c r="O14" s="514">
        <v>1.7999999999999999E-2</v>
      </c>
      <c r="P14" s="867">
        <v>3.2000000000000001E-2</v>
      </c>
      <c r="Q14" s="868">
        <v>1.1299999999999999E-2</v>
      </c>
      <c r="R14" s="868">
        <v>2.46E-2</v>
      </c>
      <c r="S14" s="867">
        <v>1.0800000000000001E-2</v>
      </c>
      <c r="T14" s="867">
        <v>1.55E-2</v>
      </c>
      <c r="U14" s="867">
        <v>2.4400000000000002E-2</v>
      </c>
      <c r="V14" s="867">
        <v>2.7099999999999999E-2</v>
      </c>
      <c r="W14" s="867">
        <v>2.3E-2</v>
      </c>
      <c r="X14" s="867">
        <v>1.9800000000000002E-2</v>
      </c>
      <c r="Y14" s="866">
        <v>2.4799999999999999E-2</v>
      </c>
      <c r="Z14" s="865">
        <v>2.4799999999999999E-2</v>
      </c>
      <c r="AA14" s="187"/>
      <c r="AB14" s="863"/>
    </row>
    <row r="15" spans="2:30" s="10" customFormat="1" ht="31.5" customHeight="1">
      <c r="B15" s="23" t="s">
        <v>200</v>
      </c>
      <c r="C15" s="861" t="s">
        <v>120</v>
      </c>
      <c r="D15" s="801" t="s">
        <v>26</v>
      </c>
      <c r="E15" s="801" t="s">
        <v>30</v>
      </c>
      <c r="F15" s="801" t="s">
        <v>20</v>
      </c>
      <c r="G15" s="190">
        <v>0.32140000000000002</v>
      </c>
      <c r="H15" s="190">
        <v>0.2898</v>
      </c>
      <c r="I15" s="190">
        <v>0.30649999999999999</v>
      </c>
      <c r="J15" s="190">
        <v>0.26</v>
      </c>
      <c r="K15" s="190">
        <v>0.27060000000000001</v>
      </c>
      <c r="L15" s="190">
        <v>0.27</v>
      </c>
      <c r="M15" s="469">
        <v>0.2</v>
      </c>
      <c r="N15" s="469">
        <v>0.22820833333333335</v>
      </c>
      <c r="O15" s="2001">
        <v>0.253</v>
      </c>
      <c r="P15" s="469">
        <v>8.2199999999999995E-2</v>
      </c>
      <c r="Q15" s="469">
        <v>0.24260000000000001</v>
      </c>
      <c r="R15" s="469">
        <v>0.2994</v>
      </c>
      <c r="S15" s="469">
        <v>0.21210000000000001</v>
      </c>
      <c r="T15" s="469">
        <v>0.2321</v>
      </c>
      <c r="U15" s="469">
        <v>0.24840000000000001</v>
      </c>
      <c r="V15" s="469">
        <v>0.24440000000000001</v>
      </c>
      <c r="W15" s="469">
        <v>0.23100000000000001</v>
      </c>
      <c r="X15" s="469">
        <v>0.2492</v>
      </c>
      <c r="Y15" s="469">
        <v>0.23449999999999999</v>
      </c>
      <c r="Z15" s="469">
        <v>0.20960000000000001</v>
      </c>
      <c r="AA15" s="187" t="s">
        <v>566</v>
      </c>
      <c r="AB15" s="166"/>
    </row>
    <row r="16" spans="2:30" s="10" customFormat="1" ht="31.5" customHeight="1" thickBot="1">
      <c r="B16" s="172" t="s">
        <v>199</v>
      </c>
      <c r="C16" s="860" t="s">
        <v>120</v>
      </c>
      <c r="D16" s="859" t="s">
        <v>26</v>
      </c>
      <c r="E16" s="859" t="s">
        <v>30</v>
      </c>
      <c r="F16" s="859" t="s">
        <v>27</v>
      </c>
      <c r="G16" s="190"/>
      <c r="H16" s="190"/>
      <c r="I16" s="190"/>
      <c r="J16" s="190"/>
      <c r="K16" s="190"/>
      <c r="L16" s="190">
        <v>0.02</v>
      </c>
      <c r="M16" s="858"/>
      <c r="N16" s="2310"/>
      <c r="O16" s="2311"/>
      <c r="P16" s="857"/>
      <c r="Q16" s="857"/>
      <c r="R16" s="857"/>
      <c r="S16" s="857"/>
      <c r="T16" s="857"/>
      <c r="U16" s="857"/>
      <c r="V16" s="857"/>
      <c r="W16" s="857"/>
      <c r="X16" s="857"/>
      <c r="Y16" s="857"/>
      <c r="Z16" s="857"/>
      <c r="AA16" s="194"/>
      <c r="AB16" s="195"/>
    </row>
    <row r="17" spans="2:30" s="146" customFormat="1" ht="31.5" customHeight="1" thickBot="1">
      <c r="B17" s="856" t="s">
        <v>32</v>
      </c>
      <c r="C17" s="855"/>
      <c r="D17" s="854" t="s">
        <v>16</v>
      </c>
      <c r="E17" s="854" t="s">
        <v>16</v>
      </c>
      <c r="F17" s="854" t="s">
        <v>16</v>
      </c>
      <c r="G17" s="853"/>
      <c r="H17" s="853"/>
      <c r="I17" s="853"/>
      <c r="J17" s="853"/>
      <c r="K17" s="853"/>
      <c r="L17" s="853"/>
      <c r="M17" s="853"/>
      <c r="N17" s="853"/>
      <c r="O17" s="853"/>
      <c r="P17" s="853"/>
      <c r="Q17" s="853"/>
      <c r="R17" s="853"/>
      <c r="S17" s="853"/>
      <c r="T17" s="853"/>
      <c r="U17" s="853"/>
      <c r="V17" s="853"/>
      <c r="W17" s="853"/>
      <c r="X17" s="853"/>
      <c r="Y17" s="853"/>
      <c r="Z17" s="853"/>
      <c r="AA17" s="853"/>
      <c r="AB17" s="852"/>
    </row>
    <row r="18" spans="2:30" ht="31.5" customHeight="1">
      <c r="B18" s="23" t="s">
        <v>198</v>
      </c>
      <c r="C18" s="131" t="s">
        <v>120</v>
      </c>
      <c r="D18" s="796" t="s">
        <v>25</v>
      </c>
      <c r="E18" s="797" t="s">
        <v>33</v>
      </c>
      <c r="F18" s="796" t="s">
        <v>20</v>
      </c>
      <c r="G18" s="200">
        <v>6</v>
      </c>
      <c r="H18" s="200">
        <v>2</v>
      </c>
      <c r="I18" s="374">
        <v>5</v>
      </c>
      <c r="J18" s="201">
        <v>6</v>
      </c>
      <c r="K18" s="202">
        <v>6</v>
      </c>
      <c r="L18" s="202">
        <v>12</v>
      </c>
      <c r="M18" s="2000">
        <v>1</v>
      </c>
      <c r="N18" s="2000">
        <v>26</v>
      </c>
      <c r="O18" s="2000">
        <v>1</v>
      </c>
      <c r="P18" s="2000">
        <v>1</v>
      </c>
      <c r="Q18" s="2000">
        <v>3</v>
      </c>
      <c r="R18" s="2000">
        <v>4</v>
      </c>
      <c r="S18" s="2000">
        <v>4</v>
      </c>
      <c r="T18" s="2000">
        <v>2</v>
      </c>
      <c r="U18" s="203">
        <v>0</v>
      </c>
      <c r="V18" s="203">
        <v>1</v>
      </c>
      <c r="W18" s="203">
        <v>1</v>
      </c>
      <c r="X18" s="203">
        <v>6</v>
      </c>
      <c r="Y18" s="203">
        <v>1</v>
      </c>
      <c r="Z18" s="203">
        <v>2</v>
      </c>
      <c r="AA18" s="2312" t="s">
        <v>567</v>
      </c>
      <c r="AB18" s="154"/>
    </row>
    <row r="19" spans="2:30" ht="31.5" customHeight="1">
      <c r="B19" s="23" t="s">
        <v>60</v>
      </c>
      <c r="C19" s="132" t="s">
        <v>120</v>
      </c>
      <c r="D19" s="794" t="s">
        <v>26</v>
      </c>
      <c r="E19" s="795" t="s">
        <v>33</v>
      </c>
      <c r="F19" s="794" t="s">
        <v>27</v>
      </c>
      <c r="G19" s="921"/>
      <c r="H19" s="921"/>
      <c r="I19" s="921"/>
      <c r="J19" s="921"/>
      <c r="K19" s="921"/>
      <c r="L19" s="921">
        <v>0.99560000000000004</v>
      </c>
      <c r="M19" s="206">
        <v>0.99</v>
      </c>
      <c r="N19" s="1176">
        <v>0.99142000000000008</v>
      </c>
      <c r="O19" s="2313" t="s">
        <v>568</v>
      </c>
      <c r="P19" s="2313">
        <v>1</v>
      </c>
      <c r="Q19" s="2313" t="s">
        <v>569</v>
      </c>
      <c r="R19" s="2313">
        <v>0.9758</v>
      </c>
      <c r="S19" s="2313">
        <v>0.98929999999999996</v>
      </c>
      <c r="T19" s="2313">
        <v>1</v>
      </c>
      <c r="U19" s="2001">
        <v>0.99139999999999995</v>
      </c>
      <c r="V19" s="2001">
        <v>0.99409999999999998</v>
      </c>
      <c r="W19" s="2001">
        <v>0.98</v>
      </c>
      <c r="X19" s="2001">
        <v>0.99680000000000002</v>
      </c>
      <c r="Y19" s="2001">
        <v>0.99550000000000005</v>
      </c>
      <c r="Z19" s="2001">
        <v>0.99129999999999996</v>
      </c>
      <c r="AA19" s="2314"/>
      <c r="AB19" s="38"/>
    </row>
    <row r="20" spans="2:30" ht="31.5" customHeight="1">
      <c r="B20" s="23" t="s">
        <v>197</v>
      </c>
      <c r="C20" s="132" t="s">
        <v>121</v>
      </c>
      <c r="D20" s="794" t="s">
        <v>25</v>
      </c>
      <c r="E20" s="795" t="s">
        <v>33</v>
      </c>
      <c r="F20" s="794" t="s">
        <v>20</v>
      </c>
      <c r="G20" s="207"/>
      <c r="H20" s="207"/>
      <c r="I20" s="207"/>
      <c r="J20" s="162">
        <v>3</v>
      </c>
      <c r="K20" s="162">
        <v>1</v>
      </c>
      <c r="L20" s="162">
        <v>1</v>
      </c>
      <c r="M20" s="850">
        <v>0</v>
      </c>
      <c r="N20" s="850">
        <v>3</v>
      </c>
      <c r="O20" s="850">
        <v>0</v>
      </c>
      <c r="P20" s="850">
        <v>0</v>
      </c>
      <c r="Q20" s="850">
        <v>0</v>
      </c>
      <c r="R20" s="850">
        <v>2</v>
      </c>
      <c r="S20" s="850">
        <v>0</v>
      </c>
      <c r="T20" s="850">
        <v>0</v>
      </c>
      <c r="U20" s="850">
        <v>0</v>
      </c>
      <c r="V20" s="850">
        <v>0</v>
      </c>
      <c r="W20" s="850">
        <v>0</v>
      </c>
      <c r="X20" s="850">
        <v>0</v>
      </c>
      <c r="Y20" s="850">
        <v>0</v>
      </c>
      <c r="Z20" s="850">
        <v>1</v>
      </c>
      <c r="AA20" s="171" t="s">
        <v>570</v>
      </c>
      <c r="AB20" s="38"/>
    </row>
    <row r="21" spans="2:30" ht="31.5" customHeight="1">
      <c r="B21" s="23" t="s">
        <v>84</v>
      </c>
      <c r="C21" s="132" t="s">
        <v>121</v>
      </c>
      <c r="D21" s="794" t="s">
        <v>26</v>
      </c>
      <c r="E21" s="795" t="s">
        <v>33</v>
      </c>
      <c r="F21" s="794" t="s">
        <v>27</v>
      </c>
      <c r="G21" s="921">
        <v>0.93</v>
      </c>
      <c r="H21" s="921">
        <v>0.93230000000000002</v>
      </c>
      <c r="I21" s="921">
        <v>0.98050000000000004</v>
      </c>
      <c r="J21" s="921">
        <v>0.9899</v>
      </c>
      <c r="K21" s="921">
        <v>1</v>
      </c>
      <c r="L21" s="921">
        <v>1</v>
      </c>
      <c r="M21" s="206">
        <v>0.99</v>
      </c>
      <c r="N21" s="1176">
        <v>0.99157272727272716</v>
      </c>
      <c r="O21" s="1176">
        <v>1</v>
      </c>
      <c r="P21" s="1176">
        <v>0.90910000000000002</v>
      </c>
      <c r="Q21" s="1176" t="s">
        <v>571</v>
      </c>
      <c r="R21" s="1176">
        <v>1</v>
      </c>
      <c r="S21" s="1176">
        <v>1</v>
      </c>
      <c r="T21" s="456">
        <v>1</v>
      </c>
      <c r="U21" s="456">
        <v>0.99970000000000003</v>
      </c>
      <c r="V21" s="456">
        <v>0.99929999999999997</v>
      </c>
      <c r="W21" s="456">
        <v>1</v>
      </c>
      <c r="X21" s="456">
        <v>0.99919999999999998</v>
      </c>
      <c r="Y21" s="456">
        <v>1</v>
      </c>
      <c r="Z21" s="456">
        <v>1</v>
      </c>
      <c r="AA21" s="165"/>
      <c r="AB21" s="38"/>
    </row>
    <row r="22" spans="2:30" ht="31.5" customHeight="1">
      <c r="B22" s="23" t="s">
        <v>61</v>
      </c>
      <c r="C22" s="132" t="s">
        <v>121</v>
      </c>
      <c r="D22" s="794" t="s">
        <v>25</v>
      </c>
      <c r="E22" s="795" t="s">
        <v>33</v>
      </c>
      <c r="F22" s="794" t="s">
        <v>20</v>
      </c>
      <c r="G22" s="212">
        <v>1</v>
      </c>
      <c r="H22" s="212">
        <v>0</v>
      </c>
      <c r="I22" s="212">
        <v>0</v>
      </c>
      <c r="J22" s="162">
        <v>47</v>
      </c>
      <c r="K22" s="162">
        <v>0</v>
      </c>
      <c r="L22" s="162">
        <v>0</v>
      </c>
      <c r="M22" s="467">
        <v>0</v>
      </c>
      <c r="N22" s="467">
        <v>23</v>
      </c>
      <c r="O22" s="467">
        <v>0</v>
      </c>
      <c r="P22" s="467">
        <v>0</v>
      </c>
      <c r="Q22" s="467">
        <v>0</v>
      </c>
      <c r="R22" s="467">
        <v>0</v>
      </c>
      <c r="S22" s="467">
        <v>23</v>
      </c>
      <c r="T22" s="467">
        <v>0</v>
      </c>
      <c r="U22" s="467">
        <v>0</v>
      </c>
      <c r="V22" s="467">
        <v>0</v>
      </c>
      <c r="W22" s="467">
        <v>0</v>
      </c>
      <c r="X22" s="467">
        <v>0</v>
      </c>
      <c r="Y22" s="467">
        <v>0</v>
      </c>
      <c r="Z22" s="467">
        <v>0</v>
      </c>
      <c r="AA22" s="165"/>
      <c r="AB22" s="38"/>
    </row>
    <row r="23" spans="2:30" s="10" customFormat="1" ht="31.5" customHeight="1">
      <c r="B23" s="23" t="s">
        <v>196</v>
      </c>
      <c r="C23" s="132" t="s">
        <v>121</v>
      </c>
      <c r="D23" s="801" t="s">
        <v>25</v>
      </c>
      <c r="E23" s="835" t="s">
        <v>33</v>
      </c>
      <c r="F23" s="801" t="s">
        <v>27</v>
      </c>
      <c r="G23" s="212"/>
      <c r="H23" s="212"/>
      <c r="I23" s="212"/>
      <c r="J23" s="375"/>
      <c r="K23" s="162">
        <v>6</v>
      </c>
      <c r="L23" s="162">
        <v>9</v>
      </c>
      <c r="M23" s="472">
        <v>6</v>
      </c>
      <c r="N23" s="472">
        <v>7.6</v>
      </c>
      <c r="O23" s="472" t="s">
        <v>176</v>
      </c>
      <c r="P23" s="455" t="s">
        <v>176</v>
      </c>
      <c r="Q23" s="455">
        <v>8</v>
      </c>
      <c r="R23" s="455">
        <v>8</v>
      </c>
      <c r="S23" s="455">
        <v>8</v>
      </c>
      <c r="T23" s="455">
        <v>8</v>
      </c>
      <c r="U23" s="455">
        <v>8</v>
      </c>
      <c r="V23" s="455">
        <v>8</v>
      </c>
      <c r="W23" s="455">
        <v>8</v>
      </c>
      <c r="X23" s="455">
        <v>8</v>
      </c>
      <c r="Y23" s="455">
        <v>6</v>
      </c>
      <c r="Z23" s="455">
        <v>6</v>
      </c>
      <c r="AA23" s="171"/>
      <c r="AB23" s="38"/>
    </row>
    <row r="24" spans="2:30" ht="31.5" customHeight="1" thickBot="1">
      <c r="B24" s="23" t="s">
        <v>195</v>
      </c>
      <c r="C24" s="132" t="s">
        <v>121</v>
      </c>
      <c r="D24" s="801" t="s">
        <v>25</v>
      </c>
      <c r="E24" s="849" t="s">
        <v>33</v>
      </c>
      <c r="F24" s="848" t="s">
        <v>27</v>
      </c>
      <c r="G24" s="920"/>
      <c r="H24" s="920"/>
      <c r="I24" s="920"/>
      <c r="J24" s="920"/>
      <c r="K24" s="920"/>
      <c r="L24" s="920"/>
      <c r="M24" s="2315">
        <v>1</v>
      </c>
      <c r="N24" s="847">
        <v>6</v>
      </c>
      <c r="O24" s="847">
        <v>1</v>
      </c>
      <c r="P24" s="847" t="s">
        <v>49</v>
      </c>
      <c r="Q24" s="847">
        <v>1</v>
      </c>
      <c r="R24" s="847" t="s">
        <v>49</v>
      </c>
      <c r="S24" s="847" t="s">
        <v>49</v>
      </c>
      <c r="T24" s="847">
        <v>1</v>
      </c>
      <c r="U24" s="847" t="s">
        <v>49</v>
      </c>
      <c r="V24" s="847" t="s">
        <v>49</v>
      </c>
      <c r="W24" s="847" t="s">
        <v>49</v>
      </c>
      <c r="X24" s="847">
        <v>1</v>
      </c>
      <c r="Y24" s="846">
        <v>1</v>
      </c>
      <c r="Z24" s="846">
        <v>1</v>
      </c>
      <c r="AA24" s="919"/>
      <c r="AB24" s="217"/>
    </row>
    <row r="25" spans="2:30" s="184" customFormat="1" ht="31.5" customHeight="1" thickBot="1">
      <c r="B25" s="845" t="s">
        <v>35</v>
      </c>
      <c r="C25" s="844"/>
      <c r="D25" s="843" t="s">
        <v>16</v>
      </c>
      <c r="E25" s="843" t="s">
        <v>16</v>
      </c>
      <c r="F25" s="842"/>
      <c r="G25" s="841"/>
      <c r="H25" s="841"/>
      <c r="I25" s="841"/>
      <c r="J25" s="841"/>
      <c r="K25" s="841"/>
      <c r="L25" s="841"/>
      <c r="M25" s="841"/>
      <c r="N25" s="841"/>
      <c r="O25" s="841"/>
      <c r="P25" s="841"/>
      <c r="Q25" s="841"/>
      <c r="R25" s="841"/>
      <c r="S25" s="841"/>
      <c r="T25" s="841"/>
      <c r="U25" s="841"/>
      <c r="V25" s="841"/>
      <c r="W25" s="841"/>
      <c r="X25" s="841"/>
      <c r="Y25" s="841"/>
      <c r="Z25" s="841"/>
      <c r="AA25" s="841"/>
      <c r="AB25" s="840"/>
    </row>
    <row r="26" spans="2:30" s="10" customFormat="1" ht="31.5" customHeight="1" thickBot="1">
      <c r="B26" s="23" t="s">
        <v>194</v>
      </c>
      <c r="C26" s="839" t="s">
        <v>120</v>
      </c>
      <c r="D26" s="829" t="s">
        <v>190</v>
      </c>
      <c r="E26" s="838" t="s">
        <v>36</v>
      </c>
      <c r="F26" s="829" t="s">
        <v>27</v>
      </c>
      <c r="G26" s="150"/>
      <c r="H26" s="150"/>
      <c r="I26" s="150"/>
      <c r="J26" s="150"/>
      <c r="K26" s="374">
        <v>9.11</v>
      </c>
      <c r="L26" s="374">
        <v>9.43</v>
      </c>
      <c r="M26" s="837">
        <v>9.1</v>
      </c>
      <c r="N26" s="503">
        <v>8.67</v>
      </c>
      <c r="O26" s="503">
        <v>8.4</v>
      </c>
      <c r="P26" s="503">
        <v>8.23</v>
      </c>
      <c r="Q26" s="503">
        <v>8.73</v>
      </c>
      <c r="R26" s="503">
        <v>8.94</v>
      </c>
      <c r="S26" s="503">
        <v>8.4499999999999993</v>
      </c>
      <c r="T26" s="503">
        <v>8.9</v>
      </c>
      <c r="U26" s="503">
        <v>8.5</v>
      </c>
      <c r="V26" s="503">
        <v>9.06</v>
      </c>
      <c r="W26" s="503">
        <v>7.78</v>
      </c>
      <c r="X26" s="503">
        <v>9.0500000000000007</v>
      </c>
      <c r="Y26" s="503">
        <v>9.4</v>
      </c>
      <c r="Z26" s="503">
        <v>9.33</v>
      </c>
      <c r="AA26" s="187"/>
      <c r="AB26" s="188"/>
    </row>
    <row r="27" spans="2:30" s="10" customFormat="1" ht="31.5" customHeight="1" thickBot="1">
      <c r="B27" s="23" t="s">
        <v>193</v>
      </c>
      <c r="C27" s="836" t="s">
        <v>120</v>
      </c>
      <c r="D27" s="801" t="s">
        <v>190</v>
      </c>
      <c r="E27" s="835" t="s">
        <v>36</v>
      </c>
      <c r="F27" s="801" t="s">
        <v>27</v>
      </c>
      <c r="G27" s="158"/>
      <c r="H27" s="158"/>
      <c r="I27" s="158"/>
      <c r="J27" s="158"/>
      <c r="K27" s="212"/>
      <c r="L27" s="212"/>
      <c r="M27" s="558">
        <v>9.1</v>
      </c>
      <c r="N27" s="1999">
        <v>8.6972727272727273</v>
      </c>
      <c r="O27" s="1999">
        <v>8</v>
      </c>
      <c r="P27" s="1999">
        <v>8.33</v>
      </c>
      <c r="Q27" s="1999">
        <v>7.67</v>
      </c>
      <c r="R27" s="1999">
        <v>9</v>
      </c>
      <c r="S27" s="1999">
        <v>9</v>
      </c>
      <c r="T27" s="1999">
        <v>9</v>
      </c>
      <c r="U27" s="1999">
        <v>9</v>
      </c>
      <c r="V27" s="1999">
        <v>8.67</v>
      </c>
      <c r="W27" s="1999">
        <v>9</v>
      </c>
      <c r="X27" s="1999">
        <v>10</v>
      </c>
      <c r="Y27" s="1999">
        <v>9.67</v>
      </c>
      <c r="Z27" s="1999">
        <v>8</v>
      </c>
      <c r="AA27" s="165" t="s">
        <v>572</v>
      </c>
      <c r="AB27" s="166"/>
    </row>
    <row r="28" spans="2:30" s="10" customFormat="1" ht="31.5" customHeight="1" thickBot="1">
      <c r="B28" s="23" t="s">
        <v>192</v>
      </c>
      <c r="C28" s="836" t="s">
        <v>120</v>
      </c>
      <c r="D28" s="801" t="s">
        <v>190</v>
      </c>
      <c r="E28" s="835" t="s">
        <v>36</v>
      </c>
      <c r="F28" s="801" t="s">
        <v>27</v>
      </c>
      <c r="G28" s="158"/>
      <c r="H28" s="158"/>
      <c r="I28" s="158"/>
      <c r="J28" s="158"/>
      <c r="K28" s="212"/>
      <c r="L28" s="212"/>
      <c r="M28" s="558">
        <v>9.1</v>
      </c>
      <c r="N28" s="1999">
        <v>7.9109090909090902</v>
      </c>
      <c r="O28" s="1999">
        <v>7</v>
      </c>
      <c r="P28" s="1999">
        <v>7.04</v>
      </c>
      <c r="Q28" s="1999">
        <v>8.52</v>
      </c>
      <c r="R28" s="1999">
        <v>8.52</v>
      </c>
      <c r="S28" s="1999">
        <v>7.04</v>
      </c>
      <c r="T28" s="1999">
        <v>8.52</v>
      </c>
      <c r="U28" s="1999">
        <v>7.04</v>
      </c>
      <c r="V28" s="1999">
        <v>8.52</v>
      </c>
      <c r="W28" s="1999">
        <v>6.3</v>
      </c>
      <c r="X28" s="1999">
        <v>8.52</v>
      </c>
      <c r="Y28" s="1999">
        <v>8.52</v>
      </c>
      <c r="Z28" s="1999">
        <v>10</v>
      </c>
      <c r="AA28" s="165"/>
      <c r="AB28" s="166"/>
    </row>
    <row r="29" spans="2:30" s="10" customFormat="1" ht="31.5" customHeight="1">
      <c r="B29" s="23" t="s">
        <v>191</v>
      </c>
      <c r="C29" s="836" t="s">
        <v>120</v>
      </c>
      <c r="D29" s="801" t="s">
        <v>190</v>
      </c>
      <c r="E29" s="835" t="s">
        <v>36</v>
      </c>
      <c r="F29" s="801" t="s">
        <v>27</v>
      </c>
      <c r="G29" s="158"/>
      <c r="H29" s="158"/>
      <c r="I29" s="158"/>
      <c r="J29" s="158">
        <v>1000</v>
      </c>
      <c r="K29" s="212"/>
      <c r="L29" s="212"/>
      <c r="M29" s="558">
        <v>9.1</v>
      </c>
      <c r="N29" s="1999">
        <v>9.3945454545454563</v>
      </c>
      <c r="O29" s="1999">
        <v>10</v>
      </c>
      <c r="P29" s="1999">
        <v>9.31</v>
      </c>
      <c r="Q29" s="1999">
        <v>10</v>
      </c>
      <c r="R29" s="1999">
        <v>9.31</v>
      </c>
      <c r="S29" s="1999">
        <v>9.31</v>
      </c>
      <c r="T29" s="1999">
        <v>9.31</v>
      </c>
      <c r="U29" s="1999">
        <v>9.43</v>
      </c>
      <c r="V29" s="1999">
        <v>10</v>
      </c>
      <c r="W29" s="1999">
        <v>8.0500000000000007</v>
      </c>
      <c r="X29" s="1999">
        <v>8.6199999999999992</v>
      </c>
      <c r="Y29" s="1999">
        <v>10</v>
      </c>
      <c r="Z29" s="1999">
        <v>10</v>
      </c>
      <c r="AA29" s="165"/>
      <c r="AB29" s="166"/>
    </row>
    <row r="30" spans="2:30" s="10" customFormat="1" ht="31.5" customHeight="1">
      <c r="B30" s="23" t="s">
        <v>189</v>
      </c>
      <c r="C30" s="836" t="s">
        <v>120</v>
      </c>
      <c r="D30" s="801" t="s">
        <v>26</v>
      </c>
      <c r="E30" s="835" t="s">
        <v>36</v>
      </c>
      <c r="F30" s="801" t="s">
        <v>27</v>
      </c>
      <c r="G30" s="189">
        <v>0.65100000000000002</v>
      </c>
      <c r="H30" s="191">
        <v>0.63</v>
      </c>
      <c r="I30" s="189">
        <v>0.64900000000000002</v>
      </c>
      <c r="J30" s="191">
        <v>0.69</v>
      </c>
      <c r="K30" s="189">
        <v>0.68899999999999995</v>
      </c>
      <c r="L30" s="189">
        <v>0.627</v>
      </c>
      <c r="M30" s="469">
        <v>0.64</v>
      </c>
      <c r="N30" s="2001">
        <v>0.65800000000000003</v>
      </c>
      <c r="O30" s="2001">
        <v>0.67927448519685996</v>
      </c>
      <c r="P30" s="2001">
        <v>0.52181743757675003</v>
      </c>
      <c r="Q30" s="2001">
        <v>0.56294108526627495</v>
      </c>
      <c r="R30" s="2001">
        <v>0.58379393169187899</v>
      </c>
      <c r="S30" s="2001">
        <v>0.65659298674050004</v>
      </c>
      <c r="T30" s="2001">
        <v>0.65845032763353006</v>
      </c>
      <c r="U30" s="2001">
        <v>0.67578120527177599</v>
      </c>
      <c r="V30" s="2001">
        <v>0.66855200436170503</v>
      </c>
      <c r="W30" s="2001">
        <v>0.70808914299196501</v>
      </c>
      <c r="X30" s="2001">
        <v>0.68730533316971698</v>
      </c>
      <c r="Y30" s="2001">
        <v>0.68158836273673407</v>
      </c>
      <c r="Z30" s="2001">
        <v>0.63</v>
      </c>
      <c r="AA30" s="226" t="s">
        <v>573</v>
      </c>
      <c r="AB30" s="38"/>
    </row>
    <row r="31" spans="2:30" s="10" customFormat="1" ht="31.5" customHeight="1">
      <c r="B31" s="23" t="s">
        <v>188</v>
      </c>
      <c r="C31" s="836" t="s">
        <v>121</v>
      </c>
      <c r="D31" s="801" t="s">
        <v>39</v>
      </c>
      <c r="E31" s="835" t="s">
        <v>36</v>
      </c>
      <c r="F31" s="801" t="s">
        <v>27</v>
      </c>
      <c r="G31" s="376">
        <v>21.2</v>
      </c>
      <c r="H31" s="376">
        <v>17.899999999999999</v>
      </c>
      <c r="I31" s="376">
        <v>17.899999999999999</v>
      </c>
      <c r="J31" s="376">
        <v>23.4</v>
      </c>
      <c r="K31" s="376">
        <v>2.1</v>
      </c>
      <c r="L31" s="376">
        <v>2.2599999999999998</v>
      </c>
      <c r="M31" s="822">
        <v>1.8</v>
      </c>
      <c r="N31" s="1999">
        <v>2.0861797183748534</v>
      </c>
      <c r="O31" s="1999">
        <v>2.2000000000000002</v>
      </c>
      <c r="P31" s="1999" t="s">
        <v>50</v>
      </c>
      <c r="Q31" s="1999">
        <v>1.3637793296089387</v>
      </c>
      <c r="R31" s="1999">
        <v>2.0622346368715081</v>
      </c>
      <c r="S31" s="1999">
        <v>2.4308351648351647</v>
      </c>
      <c r="T31" s="1999">
        <v>2.0474175824175824</v>
      </c>
      <c r="U31" s="1999">
        <v>2.19</v>
      </c>
      <c r="V31" s="1999">
        <v>2.37</v>
      </c>
      <c r="W31" s="1999">
        <v>2.0449595687331534</v>
      </c>
      <c r="X31" s="1999">
        <v>2.1512600536193029</v>
      </c>
      <c r="Y31" s="1999">
        <v>2.367743935309973</v>
      </c>
      <c r="Z31" s="1999">
        <v>1.7197466307277627</v>
      </c>
      <c r="AA31" s="226" t="s">
        <v>574</v>
      </c>
      <c r="AB31" s="166"/>
    </row>
    <row r="32" spans="2:30" s="184" customFormat="1" ht="31.5" customHeight="1" thickBot="1">
      <c r="B32" s="834" t="s">
        <v>41</v>
      </c>
      <c r="C32" s="833" t="s">
        <v>206</v>
      </c>
      <c r="D32" s="832" t="s">
        <v>16</v>
      </c>
      <c r="E32" s="832" t="s">
        <v>16</v>
      </c>
      <c r="F32" s="832" t="s">
        <v>16</v>
      </c>
      <c r="G32" s="831"/>
      <c r="H32" s="831"/>
      <c r="I32" s="831"/>
      <c r="J32" s="831"/>
      <c r="K32" s="831"/>
      <c r="L32" s="831"/>
      <c r="M32" s="831"/>
      <c r="N32" s="831"/>
      <c r="O32" s="831"/>
      <c r="P32" s="831"/>
      <c r="Q32" s="831"/>
      <c r="R32" s="831"/>
      <c r="S32" s="831"/>
      <c r="T32" s="831"/>
      <c r="U32" s="831"/>
      <c r="V32" s="831"/>
      <c r="W32" s="831"/>
      <c r="X32" s="831"/>
      <c r="Y32" s="831"/>
      <c r="Z32" s="831"/>
      <c r="AA32" s="831"/>
      <c r="AB32" s="830"/>
      <c r="AC32" s="1172" t="s">
        <v>281</v>
      </c>
      <c r="AD32" s="1172"/>
    </row>
    <row r="33" spans="2:33" s="10" customFormat="1" ht="31.5" customHeight="1" thickBot="1">
      <c r="B33" s="23" t="s">
        <v>187</v>
      </c>
      <c r="C33" s="125" t="s">
        <v>120</v>
      </c>
      <c r="D33" s="827" t="s">
        <v>278</v>
      </c>
      <c r="E33" s="829" t="s">
        <v>40</v>
      </c>
      <c r="F33" s="828" t="s">
        <v>20</v>
      </c>
      <c r="G33" s="150"/>
      <c r="H33" s="150"/>
      <c r="I33" s="150"/>
      <c r="J33" s="151"/>
      <c r="K33" s="201">
        <v>7.56</v>
      </c>
      <c r="L33" s="201">
        <v>8.43</v>
      </c>
      <c r="M33" s="2316">
        <v>5354.8</v>
      </c>
      <c r="N33" s="729">
        <v>5512.1918777916526</v>
      </c>
      <c r="O33" s="232">
        <v>5539.611941497501</v>
      </c>
      <c r="P33" s="729">
        <v>107190.29049276646</v>
      </c>
      <c r="Q33" s="729">
        <v>7697.3581582629413</v>
      </c>
      <c r="R33" s="729">
        <v>6330.3437317791568</v>
      </c>
      <c r="S33" s="232">
        <v>4746.251361138724</v>
      </c>
      <c r="T33" s="232">
        <v>5106.1077043381611</v>
      </c>
      <c r="U33" s="232">
        <v>4693.5648923331701</v>
      </c>
      <c r="V33" s="232">
        <v>5312.9752384855046</v>
      </c>
      <c r="W33" s="232">
        <v>5089.9166649110339</v>
      </c>
      <c r="X33" s="232">
        <v>4777.27087921773</v>
      </c>
      <c r="Y33" s="232">
        <v>4847.6004612569313</v>
      </c>
      <c r="Z33" s="232">
        <v>5810.8786407740818</v>
      </c>
      <c r="AA33" s="226" t="s">
        <v>574</v>
      </c>
      <c r="AB33" s="188"/>
      <c r="AC33" s="1825">
        <f>M33/$O$56</f>
        <v>8.9613113480000006</v>
      </c>
      <c r="AD33" s="1824">
        <f>N33/$N$56</f>
        <v>9.0746663664896197</v>
      </c>
      <c r="AG33" s="1182" t="s">
        <v>302</v>
      </c>
    </row>
    <row r="34" spans="2:33" s="10" customFormat="1" ht="31.5" customHeight="1" thickBot="1">
      <c r="B34" s="23" t="s">
        <v>186</v>
      </c>
      <c r="C34" s="126" t="s">
        <v>120</v>
      </c>
      <c r="D34" s="827" t="s">
        <v>278</v>
      </c>
      <c r="E34" s="801" t="s">
        <v>40</v>
      </c>
      <c r="F34" s="819" t="s">
        <v>20</v>
      </c>
      <c r="G34" s="385">
        <v>2.1</v>
      </c>
      <c r="H34" s="376">
        <v>2.5</v>
      </c>
      <c r="I34" s="386">
        <v>2.8</v>
      </c>
      <c r="J34" s="376">
        <v>2.6</v>
      </c>
      <c r="K34" s="212">
        <v>2.5299999999999998</v>
      </c>
      <c r="L34" s="212">
        <v>3.07</v>
      </c>
      <c r="M34" s="826">
        <v>1954.2</v>
      </c>
      <c r="N34" s="825">
        <v>1953.7636672387841</v>
      </c>
      <c r="O34" s="825">
        <v>2047.5026717304313</v>
      </c>
      <c r="P34" s="810">
        <v>105893.44582027564</v>
      </c>
      <c r="Q34" s="810">
        <v>3939.3191053248038</v>
      </c>
      <c r="R34" s="810">
        <v>2257.411167064613</v>
      </c>
      <c r="S34" s="825">
        <v>1190.6328005872965</v>
      </c>
      <c r="T34" s="825">
        <v>1981.9775978297089</v>
      </c>
      <c r="U34" s="825">
        <v>1227.294365100794</v>
      </c>
      <c r="V34" s="825">
        <v>1450.4681075228636</v>
      </c>
      <c r="W34" s="825">
        <v>1536.9563147166089</v>
      </c>
      <c r="X34" s="825">
        <v>1488.6206431438977</v>
      </c>
      <c r="Y34" s="825">
        <v>1557.809279041611</v>
      </c>
      <c r="Z34" s="825">
        <v>1928.0155768681684</v>
      </c>
      <c r="AA34" s="226"/>
      <c r="AB34" s="237"/>
      <c r="AC34" s="1825">
        <f>M34/$O$56</f>
        <v>3.2703732419999998</v>
      </c>
      <c r="AD34" s="1824">
        <f>N34/$N$56</f>
        <v>3.2164615877385381</v>
      </c>
    </row>
    <row r="35" spans="2:33" s="10" customFormat="1" ht="31.5" customHeight="1">
      <c r="B35" s="23" t="s">
        <v>111</v>
      </c>
      <c r="C35" s="126" t="s">
        <v>120</v>
      </c>
      <c r="D35" s="827" t="s">
        <v>206</v>
      </c>
      <c r="E35" s="801" t="s">
        <v>36</v>
      </c>
      <c r="F35" s="819" t="s">
        <v>27</v>
      </c>
      <c r="G35" s="376">
        <v>1766.7</v>
      </c>
      <c r="H35" s="376">
        <v>1409.8</v>
      </c>
      <c r="I35" s="376">
        <v>290.7</v>
      </c>
      <c r="J35" s="207">
        <v>1513</v>
      </c>
      <c r="K35" s="376">
        <v>1528.3</v>
      </c>
      <c r="L35" s="376">
        <v>1178.48</v>
      </c>
      <c r="M35" s="2317">
        <v>55625</v>
      </c>
      <c r="N35" s="1473">
        <v>363094.03546343732</v>
      </c>
      <c r="O35" s="1999">
        <v>30501.991000000002</v>
      </c>
      <c r="P35" s="1999">
        <v>0</v>
      </c>
      <c r="Q35" s="1999">
        <v>2827.5650000000001</v>
      </c>
      <c r="R35" s="1999">
        <v>393.35399999999998</v>
      </c>
      <c r="S35" s="1999">
        <v>21103.157999999999</v>
      </c>
      <c r="T35" s="1999">
        <v>35739.726000000002</v>
      </c>
      <c r="U35" s="1999">
        <v>59002.57</v>
      </c>
      <c r="V35" s="1999">
        <v>57250.434000000001</v>
      </c>
      <c r="W35" s="1999">
        <v>85199.178416313298</v>
      </c>
      <c r="X35" s="1999">
        <v>105182.99151532901</v>
      </c>
      <c r="Y35" s="1999">
        <v>128326.49304712399</v>
      </c>
      <c r="Z35" s="1999">
        <v>130849.642730423</v>
      </c>
      <c r="AA35" s="226"/>
      <c r="AB35" s="918"/>
      <c r="AC35" s="1825">
        <f>M35/$O$56</f>
        <v>93.08899375</v>
      </c>
      <c r="AD35" s="1824">
        <f>O35/$O$56+P35/$P$56+IFERROR(Q35/$Q$56,0)+IFERROR(R35/$R$56,0)+IFERROR(S35/$S$56,0)++IFERROR(T35/$T$56,0)+IFERROR(U35/$U$56,0)+IFERROR(V35/$V$56,0)+IFERROR(W35/$W$56,0)+IFERROR(W35/$W$56,0)+IFERROR(X35/$X$56,0)+IFERROR(Y35/$Y$56,0)+IFERROR(Z35/$Z$56,0)</f>
        <v>51.045386958409999</v>
      </c>
    </row>
    <row r="36" spans="2:33" s="10" customFormat="1" ht="31.5" customHeight="1" thickBot="1">
      <c r="B36" s="23" t="s">
        <v>137</v>
      </c>
      <c r="C36" s="126" t="s">
        <v>120</v>
      </c>
      <c r="D36" s="801" t="s">
        <v>26</v>
      </c>
      <c r="E36" s="801" t="s">
        <v>36</v>
      </c>
      <c r="F36" s="819" t="s">
        <v>27</v>
      </c>
      <c r="G36" s="190"/>
      <c r="H36" s="190"/>
      <c r="I36" s="190"/>
      <c r="J36" s="190"/>
      <c r="K36" s="190"/>
      <c r="L36" s="190">
        <v>0.02</v>
      </c>
      <c r="M36" s="469">
        <v>1.25E-3</v>
      </c>
      <c r="N36" s="210">
        <v>1.4750047274363805E-2</v>
      </c>
      <c r="O36" s="2001">
        <v>6.8543800000000002E-4</v>
      </c>
      <c r="P36" s="824">
        <v>0</v>
      </c>
      <c r="Q36" s="824">
        <v>6.3540786516853929E-5</v>
      </c>
      <c r="R36" s="824">
        <v>8.839415730337079E-6</v>
      </c>
      <c r="S36" s="824">
        <v>4.7422826966292132E-4</v>
      </c>
      <c r="T36" s="824">
        <v>8.0313991011235963E-4</v>
      </c>
      <c r="U36" s="824">
        <v>1.3259004494382022E-3</v>
      </c>
      <c r="V36" s="824">
        <v>1.2865266067415731E-3</v>
      </c>
      <c r="W36" s="824">
        <v>1.9145882790182764E-3</v>
      </c>
      <c r="X36" s="824">
        <v>2.3636627306815507E-3</v>
      </c>
      <c r="Y36" s="824">
        <v>2.8837414167893032E-3</v>
      </c>
      <c r="Z36" s="824">
        <v>2.9404414096724269E-3</v>
      </c>
      <c r="AA36" s="226"/>
      <c r="AB36" s="918"/>
      <c r="AC36" s="1174"/>
      <c r="AD36" s="1174"/>
    </row>
    <row r="37" spans="2:33" s="10" customFormat="1" ht="31.5" customHeight="1">
      <c r="B37" s="23" t="s">
        <v>185</v>
      </c>
      <c r="C37" s="126" t="s">
        <v>120</v>
      </c>
      <c r="D37" s="827" t="s">
        <v>206</v>
      </c>
      <c r="E37" s="801" t="s">
        <v>40</v>
      </c>
      <c r="F37" s="819" t="s">
        <v>27</v>
      </c>
      <c r="G37" s="817"/>
      <c r="H37" s="817"/>
      <c r="I37" s="817"/>
      <c r="J37" s="817"/>
      <c r="K37" s="817"/>
      <c r="L37" s="817"/>
      <c r="M37" s="2318">
        <v>70866.412762433509</v>
      </c>
      <c r="N37" s="1476">
        <v>1079488</v>
      </c>
      <c r="O37" s="2319">
        <v>-306458.82374999998</v>
      </c>
      <c r="P37" s="2319">
        <v>-552090.20374999999</v>
      </c>
      <c r="Q37" s="2319">
        <v>-743276.12675000052</v>
      </c>
      <c r="R37" s="2319">
        <v>-278077.92374999961</v>
      </c>
      <c r="S37" s="823">
        <v>743434.98825000017</v>
      </c>
      <c r="T37" s="823">
        <v>140735.95824999933</v>
      </c>
      <c r="U37" s="823">
        <v>578345.13150000072</v>
      </c>
      <c r="V37" s="823">
        <v>344109</v>
      </c>
      <c r="W37" s="823">
        <v>317821</v>
      </c>
      <c r="X37" s="823">
        <v>438707.99999999988</v>
      </c>
      <c r="Y37" s="823">
        <v>360566.00000000012</v>
      </c>
      <c r="Z37" s="823"/>
      <c r="AA37" s="226"/>
      <c r="AB37" s="164"/>
      <c r="AC37" s="1825">
        <f>M37/$O$56</f>
        <v>118.59565042206009</v>
      </c>
      <c r="AD37" s="1824">
        <f>O37/$O$56+P37/$P$56+IFERROR(Q37/$Q$56,0)+IFERROR(R37/$R$56,0)+IFERROR(S37/$S$56,0)++IFERROR(T37/$T$56,0)+IFERROR(U37/$U$56,0)+IFERROR(V37/$V$56,0)+IFERROR(W37/$W$56,0)+IFERROR(W37/$W$56,0)+IFERROR(X37/$X$56,0)+IFERROR(Y37/$Y$56,0)+IFERROR(Z37/$Z$56,0)</f>
        <v>-1421.76248766545</v>
      </c>
    </row>
    <row r="38" spans="2:33" s="10" customFormat="1" ht="31.5" customHeight="1" thickBot="1">
      <c r="B38" s="23" t="s">
        <v>175</v>
      </c>
      <c r="C38" s="126" t="s">
        <v>121</v>
      </c>
      <c r="D38" s="801" t="s">
        <v>26</v>
      </c>
      <c r="E38" s="801" t="s">
        <v>40</v>
      </c>
      <c r="F38" s="819" t="s">
        <v>184</v>
      </c>
      <c r="G38" s="190">
        <v>-0.03</v>
      </c>
      <c r="H38" s="190">
        <v>-0.03</v>
      </c>
      <c r="I38" s="190">
        <v>-0.04</v>
      </c>
      <c r="J38" s="190">
        <v>-4.4999999999999998E-2</v>
      </c>
      <c r="K38" s="190">
        <v>1.5800000000000002E-2</v>
      </c>
      <c r="L38" s="190">
        <v>6.8900000000000003E-2</v>
      </c>
      <c r="M38" s="469">
        <v>0</v>
      </c>
      <c r="N38" s="210">
        <v>-8.7839051834315604E-2</v>
      </c>
      <c r="O38" s="210">
        <v>5.0999999999999997E-2</v>
      </c>
      <c r="P38" s="210">
        <v>0</v>
      </c>
      <c r="Q38" s="210">
        <v>8.6599999999999996E-2</v>
      </c>
      <c r="R38" s="210">
        <v>9.5944761373035675E-2</v>
      </c>
      <c r="S38" s="464">
        <v>-4.6544926216588768E-2</v>
      </c>
      <c r="T38" s="464">
        <v>-3.8983667397759318E-2</v>
      </c>
      <c r="U38" s="464">
        <v>-3.3825673030429576E-2</v>
      </c>
      <c r="V38" s="464">
        <v>-2.1098024917658501E-2</v>
      </c>
      <c r="W38" s="464">
        <v>-4.1143939499464509E-2</v>
      </c>
      <c r="X38" s="464">
        <v>-7.5975108330206778E-2</v>
      </c>
      <c r="Y38" s="464">
        <v>-2.5272258206911112E-2</v>
      </c>
      <c r="Z38" s="464">
        <v>-1.8303444715869914E-2</v>
      </c>
      <c r="AA38" s="226" t="s">
        <v>575</v>
      </c>
      <c r="AB38" s="166"/>
      <c r="AC38" s="1175"/>
      <c r="AD38" s="1174"/>
    </row>
    <row r="39" spans="2:33" s="10" customFormat="1" ht="31.5" customHeight="1">
      <c r="B39" s="23" t="s">
        <v>45</v>
      </c>
      <c r="C39" s="126" t="s">
        <v>121</v>
      </c>
      <c r="D39" s="827" t="s">
        <v>206</v>
      </c>
      <c r="E39" s="801" t="s">
        <v>40</v>
      </c>
      <c r="F39" s="819" t="s">
        <v>20</v>
      </c>
      <c r="G39" s="212">
        <v>10932.17</v>
      </c>
      <c r="H39" s="158">
        <v>14051.8</v>
      </c>
      <c r="I39" s="158">
        <v>1472.26</v>
      </c>
      <c r="J39" s="207">
        <v>1231</v>
      </c>
      <c r="K39" s="376">
        <v>1.6</v>
      </c>
      <c r="L39" s="376">
        <v>1.96</v>
      </c>
      <c r="M39" s="2320">
        <v>959900</v>
      </c>
      <c r="N39" s="2320">
        <v>9210493.1270000003</v>
      </c>
      <c r="O39" s="559">
        <v>989860.50199999998</v>
      </c>
      <c r="P39" s="559">
        <v>1263705.6429999999</v>
      </c>
      <c r="Q39" s="559">
        <v>1352005.852</v>
      </c>
      <c r="R39" s="559">
        <v>827982.36499999999</v>
      </c>
      <c r="S39" s="559">
        <v>371568.39699999988</v>
      </c>
      <c r="T39" s="559">
        <v>800636.1129999999</v>
      </c>
      <c r="U39" s="559">
        <v>274179.66400000011</v>
      </c>
      <c r="V39" s="559">
        <v>590598.60400000005</v>
      </c>
      <c r="W39" s="559">
        <v>706156.7</v>
      </c>
      <c r="X39" s="559">
        <v>619562.12899999996</v>
      </c>
      <c r="Y39" s="559">
        <v>647306.77</v>
      </c>
      <c r="Z39" s="559">
        <v>766930.3879999998</v>
      </c>
      <c r="AA39" s="226"/>
      <c r="AB39" s="164"/>
      <c r="AC39" s="1825">
        <f>M39/$O$56</f>
        <v>1606.402249</v>
      </c>
      <c r="AD39" s="1824">
        <f>O39/$O$56+P39/$P$56+IFERROR(Q39/$Q$56,0)+IFERROR(R39/$R$56,0)+IFERROR(S39/$S$56,0)++IFERROR(T39/$T$56,0)+IFERROR(U39/$U$56,0)+IFERROR(V39/$V$56,0)+IFERROR(W39/$W$56,0)+IFERROR(W39/$W$56,0)+IFERROR(X39/$X$56,0)+IFERROR(Y39/$Y$56,0)+IFERROR(Z39/$Z$56,0)</f>
        <v>3736.9674117164896</v>
      </c>
    </row>
    <row r="40" spans="2:33" s="10" customFormat="1" ht="31.5" customHeight="1">
      <c r="B40" s="23" t="s">
        <v>183</v>
      </c>
      <c r="C40" s="126" t="s">
        <v>121</v>
      </c>
      <c r="D40" s="820" t="s">
        <v>206</v>
      </c>
      <c r="E40" s="801" t="s">
        <v>40</v>
      </c>
      <c r="F40" s="819" t="s">
        <v>20</v>
      </c>
      <c r="G40" s="818"/>
      <c r="H40" s="817"/>
      <c r="I40" s="817"/>
      <c r="J40" s="816"/>
      <c r="K40" s="816"/>
      <c r="L40" s="816"/>
      <c r="M40" s="2321">
        <v>3556690.1340000001</v>
      </c>
      <c r="N40" s="2321">
        <v>3260799.4810000006</v>
      </c>
      <c r="O40" s="814">
        <v>0</v>
      </c>
      <c r="P40" s="813">
        <v>0</v>
      </c>
      <c r="Q40" s="2322">
        <v>3856.864</v>
      </c>
      <c r="R40" s="2322">
        <v>341880.462</v>
      </c>
      <c r="S40" s="2322">
        <v>713131.14199999999</v>
      </c>
      <c r="T40" s="2322">
        <v>43667.025999999998</v>
      </c>
      <c r="U40" s="2322">
        <v>230157.45300000001</v>
      </c>
      <c r="V40" s="813">
        <v>185198.573</v>
      </c>
      <c r="W40" s="813">
        <v>682127.728</v>
      </c>
      <c r="X40" s="813">
        <v>305553.14</v>
      </c>
      <c r="Y40" s="812">
        <v>43768.455000000002</v>
      </c>
      <c r="Z40" s="811">
        <v>711458.63800000004</v>
      </c>
      <c r="AA40" s="226"/>
      <c r="AB40" s="164"/>
      <c r="AC40" s="1825">
        <f>M40/$O$56</f>
        <v>5952.1565061503397</v>
      </c>
      <c r="AD40" s="1824">
        <f>O40/$O$56+P40/$P$56+IFERROR(Q40/$Q$56,0)+IFERROR(R40/$R$56,0)+IFERROR(S40/$S$56,0)++IFERROR(T40/$T$56,0)+IFERROR(U40/$U$56,0)+IFERROR(V40/$V$56,0)+IFERROR(W40/$W$56,0)+IFERROR(W40/$W$56,0)+IFERROR(X40/$X$56,0)+IFERROR(Y40/$Y$56,0)+IFERROR(Z40/$Z$56,0)</f>
        <v>0</v>
      </c>
    </row>
    <row r="41" spans="2:33" s="10" customFormat="1" ht="31.5" customHeight="1">
      <c r="B41" s="2323" t="s">
        <v>245</v>
      </c>
      <c r="C41" s="2324" t="s">
        <v>121</v>
      </c>
      <c r="D41" s="2325" t="s">
        <v>206</v>
      </c>
      <c r="E41" s="2325" t="s">
        <v>36</v>
      </c>
      <c r="F41" s="2326" t="s">
        <v>20</v>
      </c>
      <c r="G41" s="2327"/>
      <c r="H41" s="2328"/>
      <c r="I41" s="2328"/>
      <c r="J41" s="2329" t="s">
        <v>16</v>
      </c>
      <c r="K41" s="2329"/>
      <c r="L41" s="2329"/>
      <c r="M41" s="2330">
        <v>0</v>
      </c>
      <c r="N41" s="2331">
        <v>63699.337999999996</v>
      </c>
      <c r="O41" s="2332">
        <v>0</v>
      </c>
      <c r="P41" s="2333">
        <v>0</v>
      </c>
      <c r="Q41" s="810">
        <v>0</v>
      </c>
      <c r="R41" s="810">
        <v>0</v>
      </c>
      <c r="S41" s="567">
        <v>19398.791000000001</v>
      </c>
      <c r="T41" s="567">
        <v>35604.5</v>
      </c>
      <c r="U41" s="567">
        <v>2062.2890000000002</v>
      </c>
      <c r="V41" s="567">
        <v>0</v>
      </c>
      <c r="W41" s="567">
        <v>0</v>
      </c>
      <c r="X41" s="567">
        <v>0</v>
      </c>
      <c r="Y41" s="737">
        <v>0</v>
      </c>
      <c r="Z41" s="809">
        <v>6633.7579999999998</v>
      </c>
      <c r="AA41" s="248"/>
      <c r="AB41" s="249"/>
      <c r="AC41" s="1825">
        <f>M41/$O$56</f>
        <v>0</v>
      </c>
      <c r="AD41" s="1824">
        <f>O41/$O$56+P41/$P$56+IFERROR(Q41/$Q$56,0)+IFERROR(R41/$R$56,0)+IFERROR(S41/$S$56,0)++IFERROR(T41/$T$56,0)+IFERROR(U41/$U$56,0)+IFERROR(V41/$V$56,0)+IFERROR(W41/$W$56,0)+IFERROR(W41/$W$56,0)+IFERROR(X41/$X$56,0)+IFERROR(Y41/$Y$56,0)+IFERROR(Z41/$Z$56,0)</f>
        <v>0</v>
      </c>
    </row>
    <row r="42" spans="2:33" s="10" customFormat="1" ht="31.5" customHeight="1" thickBot="1">
      <c r="B42" s="2323" t="s">
        <v>257</v>
      </c>
      <c r="C42" s="2334" t="s">
        <v>121</v>
      </c>
      <c r="D42" s="2335" t="s">
        <v>206</v>
      </c>
      <c r="E42" s="2336" t="s">
        <v>255</v>
      </c>
      <c r="F42" s="2335" t="s">
        <v>27</v>
      </c>
      <c r="G42" s="2337"/>
      <c r="H42" s="2338"/>
      <c r="I42" s="2338"/>
      <c r="J42" s="2339"/>
      <c r="K42" s="2339"/>
      <c r="L42" s="2339"/>
      <c r="M42" s="2339"/>
      <c r="N42" s="2241">
        <v>86368.333333333401</v>
      </c>
      <c r="O42" s="2340">
        <v>5330</v>
      </c>
      <c r="P42" s="2241">
        <v>0</v>
      </c>
      <c r="Q42" s="2241">
        <v>0</v>
      </c>
      <c r="R42" s="2241">
        <v>0</v>
      </c>
      <c r="S42" s="2241">
        <v>0</v>
      </c>
      <c r="T42" s="2241">
        <v>0</v>
      </c>
      <c r="U42" s="2241">
        <v>0</v>
      </c>
      <c r="V42" s="2241">
        <v>0</v>
      </c>
      <c r="W42" s="2241">
        <v>18842.916666666701</v>
      </c>
      <c r="X42" s="2241">
        <v>21676.25</v>
      </c>
      <c r="Y42" s="2241">
        <v>18842.916666666701</v>
      </c>
      <c r="Z42" s="2241">
        <v>21676.25</v>
      </c>
      <c r="AA42" s="226"/>
      <c r="AB42" s="38"/>
      <c r="AC42" s="1825">
        <f>M42/$O$56</f>
        <v>0</v>
      </c>
      <c r="AD42" s="1824">
        <f>O42/$O$56+P42/$P$56+IFERROR(Q42/$Q$56,0)+IFERROR(R42/$R$56,0)+IFERROR(S42/$S$56,0)++IFERROR(T42/$T$56,0)+IFERROR(U42/$U$56,0)+IFERROR(V42/$V$56,0)+IFERROR(W42/$W$56,0)+IFERROR(W42/$W$56,0)+IFERROR(X42/$X$56,0)+IFERROR(Y42/$Y$56,0)+IFERROR(Z42/$Z$56,0)</f>
        <v>8.9198082999999997</v>
      </c>
    </row>
    <row r="43" spans="2:33" s="252" customFormat="1" ht="31.5" customHeight="1" thickBot="1">
      <c r="B43" s="506" t="s">
        <v>87</v>
      </c>
      <c r="C43" s="808"/>
      <c r="D43" s="807" t="s">
        <v>16</v>
      </c>
      <c r="E43" s="807" t="s">
        <v>16</v>
      </c>
      <c r="F43" s="807" t="s">
        <v>16</v>
      </c>
      <c r="G43" s="508"/>
      <c r="H43" s="508"/>
      <c r="I43" s="508"/>
      <c r="J43" s="508"/>
      <c r="K43" s="508"/>
      <c r="L43" s="508"/>
      <c r="M43" s="508"/>
      <c r="N43" s="508"/>
      <c r="O43" s="250"/>
      <c r="P43" s="250"/>
      <c r="Q43" s="250"/>
      <c r="R43" s="250"/>
      <c r="S43" s="250"/>
      <c r="T43" s="250"/>
      <c r="U43" s="250"/>
      <c r="V43" s="250"/>
      <c r="W43" s="250"/>
      <c r="X43" s="250"/>
      <c r="Y43" s="250"/>
      <c r="Z43" s="250"/>
      <c r="AA43" s="250"/>
      <c r="AB43" s="251"/>
    </row>
    <row r="44" spans="2:33" s="10" customFormat="1" ht="31.5" customHeight="1">
      <c r="B44" s="23" t="s">
        <v>48</v>
      </c>
      <c r="C44" s="136" t="s">
        <v>120</v>
      </c>
      <c r="D44" s="805" t="s">
        <v>26</v>
      </c>
      <c r="E44" s="806" t="s">
        <v>47</v>
      </c>
      <c r="F44" s="805" t="s">
        <v>27</v>
      </c>
      <c r="G44" s="189">
        <v>0.89800000000000002</v>
      </c>
      <c r="H44" s="189">
        <v>0.87</v>
      </c>
      <c r="I44" s="256">
        <v>0.91</v>
      </c>
      <c r="J44" s="917">
        <v>0.93</v>
      </c>
      <c r="K44" s="224">
        <v>0.91500000000000004</v>
      </c>
      <c r="L44" s="224">
        <v>0.84399999999999997</v>
      </c>
      <c r="M44" s="802">
        <v>0.9</v>
      </c>
      <c r="N44" s="511">
        <v>0.85199999999999998</v>
      </c>
      <c r="O44" s="2005">
        <v>0.93906028748297998</v>
      </c>
      <c r="P44" s="513">
        <v>0</v>
      </c>
      <c r="Q44" s="513">
        <v>0.39461513366703299</v>
      </c>
      <c r="R44" s="2341">
        <v>0.73931425424702202</v>
      </c>
      <c r="S44" s="513">
        <v>0.94370037561449704</v>
      </c>
      <c r="T44" s="513">
        <v>0.93195564110534601</v>
      </c>
      <c r="U44" s="513">
        <v>0.92595803639118202</v>
      </c>
      <c r="V44" s="513">
        <v>0.93941021875097908</v>
      </c>
      <c r="W44" s="513">
        <v>0.95019716970745605</v>
      </c>
      <c r="X44" s="727">
        <v>0.88434834053710498</v>
      </c>
      <c r="Y44" s="734">
        <v>0.94086081968957103</v>
      </c>
      <c r="Z44" s="734">
        <v>0.88080000000000003</v>
      </c>
      <c r="AA44" s="226"/>
      <c r="AB44" s="258"/>
    </row>
    <row r="45" spans="2:33" s="10" customFormat="1" ht="31.5" customHeight="1">
      <c r="B45" s="23" t="s">
        <v>182</v>
      </c>
      <c r="C45" s="126" t="s">
        <v>120</v>
      </c>
      <c r="D45" s="801" t="s">
        <v>55</v>
      </c>
      <c r="E45" s="801" t="s">
        <v>47</v>
      </c>
      <c r="F45" s="801" t="s">
        <v>20</v>
      </c>
      <c r="G45" s="245">
        <v>33</v>
      </c>
      <c r="H45" s="245">
        <v>50</v>
      </c>
      <c r="I45" s="505">
        <v>55</v>
      </c>
      <c r="J45" s="158">
        <v>51</v>
      </c>
      <c r="K45" s="207">
        <v>44</v>
      </c>
      <c r="L45" s="207">
        <v>85.63</v>
      </c>
      <c r="M45" s="489">
        <v>35</v>
      </c>
      <c r="N45" s="730">
        <v>121.43333333333332</v>
      </c>
      <c r="O45" s="730">
        <v>57</v>
      </c>
      <c r="P45" s="259">
        <v>109</v>
      </c>
      <c r="Q45" s="259">
        <v>208</v>
      </c>
      <c r="R45" s="259">
        <v>179</v>
      </c>
      <c r="S45" s="259">
        <v>153.30000000000001</v>
      </c>
      <c r="T45" s="259">
        <v>135.9</v>
      </c>
      <c r="U45" s="259">
        <v>138</v>
      </c>
      <c r="V45" s="259">
        <v>120</v>
      </c>
      <c r="W45" s="259">
        <v>149</v>
      </c>
      <c r="X45" s="259">
        <v>89</v>
      </c>
      <c r="Y45" s="259">
        <v>79</v>
      </c>
      <c r="Z45" s="259">
        <v>40</v>
      </c>
      <c r="AA45" s="226" t="s">
        <v>576</v>
      </c>
      <c r="AB45" s="260"/>
    </row>
    <row r="46" spans="2:33" ht="31.5" customHeight="1" thickBot="1">
      <c r="B46" s="23" t="s">
        <v>88</v>
      </c>
      <c r="C46" s="800" t="s">
        <v>120</v>
      </c>
      <c r="D46" s="799" t="s">
        <v>26</v>
      </c>
      <c r="E46" s="799" t="s">
        <v>47</v>
      </c>
      <c r="F46" s="799" t="s">
        <v>27</v>
      </c>
      <c r="G46" s="916"/>
      <c r="H46" s="915"/>
      <c r="I46" s="915"/>
      <c r="J46" s="798"/>
      <c r="K46" s="798"/>
      <c r="L46" s="798">
        <v>0.99</v>
      </c>
      <c r="M46" s="798">
        <v>0.98899999999999999</v>
      </c>
      <c r="N46" s="178">
        <v>0.99480000000000013</v>
      </c>
      <c r="O46" s="2006">
        <v>1</v>
      </c>
      <c r="P46" s="210">
        <v>1</v>
      </c>
      <c r="Q46" s="210">
        <v>0.96</v>
      </c>
      <c r="R46" s="210">
        <v>1</v>
      </c>
      <c r="S46" s="210">
        <v>1</v>
      </c>
      <c r="T46" s="210">
        <v>0.99480000000000002</v>
      </c>
      <c r="U46" s="210">
        <v>1</v>
      </c>
      <c r="V46" s="210">
        <v>0.99639999999999995</v>
      </c>
      <c r="W46" s="210">
        <v>0.99809999999999999</v>
      </c>
      <c r="X46" s="210">
        <v>0.99919999999999998</v>
      </c>
      <c r="Y46" s="735">
        <v>0.98909999999999998</v>
      </c>
      <c r="Z46" s="735">
        <v>1</v>
      </c>
      <c r="AA46" s="226"/>
      <c r="AB46" s="264"/>
    </row>
    <row r="47" spans="2:33" s="146" customFormat="1" ht="31.5" customHeight="1" thickBot="1">
      <c r="B47" s="577" t="s">
        <v>155</v>
      </c>
      <c r="C47" s="2342"/>
      <c r="D47" s="2343" t="s">
        <v>16</v>
      </c>
      <c r="E47" s="2343" t="s">
        <v>16</v>
      </c>
      <c r="F47" s="2343" t="s">
        <v>16</v>
      </c>
      <c r="G47" s="578"/>
      <c r="H47" s="578"/>
      <c r="I47" s="578"/>
      <c r="J47" s="578"/>
      <c r="K47" s="578"/>
      <c r="L47" s="578"/>
      <c r="M47" s="578"/>
      <c r="N47" s="578"/>
      <c r="O47" s="578"/>
      <c r="P47" s="578"/>
      <c r="Q47" s="578"/>
      <c r="R47" s="578"/>
      <c r="S47" s="578"/>
      <c r="T47" s="578"/>
      <c r="U47" s="578"/>
      <c r="V47" s="578"/>
      <c r="W47" s="578"/>
      <c r="X47" s="578"/>
      <c r="Y47" s="578"/>
      <c r="Z47" s="578"/>
      <c r="AA47" s="578"/>
      <c r="AB47" s="579"/>
    </row>
    <row r="48" spans="2:33" ht="31.5" customHeight="1">
      <c r="B48" s="23" t="s">
        <v>147</v>
      </c>
      <c r="C48" s="131"/>
      <c r="D48" s="796" t="s">
        <v>57</v>
      </c>
      <c r="E48" s="797" t="s">
        <v>148</v>
      </c>
      <c r="F48" s="796" t="s">
        <v>27</v>
      </c>
      <c r="G48" s="150"/>
      <c r="H48" s="150"/>
      <c r="I48" s="150"/>
      <c r="J48" s="151"/>
      <c r="K48" s="151"/>
      <c r="L48" s="151">
        <v>100</v>
      </c>
      <c r="M48" s="153">
        <v>150</v>
      </c>
      <c r="N48" s="153">
        <v>89.666666666666671</v>
      </c>
      <c r="O48" s="153">
        <v>94</v>
      </c>
      <c r="P48" s="153" t="s">
        <v>176</v>
      </c>
      <c r="Q48" s="153">
        <v>65</v>
      </c>
      <c r="R48" s="153">
        <v>68</v>
      </c>
      <c r="S48" s="153">
        <v>91</v>
      </c>
      <c r="T48" s="153" t="s">
        <v>50</v>
      </c>
      <c r="U48" s="153" t="s">
        <v>50</v>
      </c>
      <c r="V48" s="153" t="s">
        <v>50</v>
      </c>
      <c r="W48" s="153" t="s">
        <v>50</v>
      </c>
      <c r="X48" s="153" t="s">
        <v>50</v>
      </c>
      <c r="Y48" s="153">
        <v>114.3</v>
      </c>
      <c r="Z48" s="153">
        <v>105.7</v>
      </c>
      <c r="AA48" s="229"/>
      <c r="AB48" s="154"/>
    </row>
    <row r="49" spans="2:28" ht="31.5" customHeight="1">
      <c r="B49" s="23" t="s">
        <v>157</v>
      </c>
      <c r="C49" s="132"/>
      <c r="D49" s="794" t="s">
        <v>26</v>
      </c>
      <c r="E49" s="795" t="s">
        <v>149</v>
      </c>
      <c r="F49" s="794" t="s">
        <v>27</v>
      </c>
      <c r="G49" s="189"/>
      <c r="H49" s="189"/>
      <c r="I49" s="189"/>
      <c r="J49" s="373"/>
      <c r="K49" s="373"/>
      <c r="L49" s="373">
        <v>0.85</v>
      </c>
      <c r="M49" s="210" t="s">
        <v>577</v>
      </c>
      <c r="N49" s="210">
        <v>0.34399999999999997</v>
      </c>
      <c r="O49" s="210">
        <v>0.33</v>
      </c>
      <c r="P49" s="210" t="s">
        <v>176</v>
      </c>
      <c r="Q49" s="210">
        <v>0.34</v>
      </c>
      <c r="R49" s="210">
        <v>0.31</v>
      </c>
      <c r="S49" s="210">
        <v>0.39900000000000002</v>
      </c>
      <c r="T49" s="210" t="s">
        <v>176</v>
      </c>
      <c r="U49" s="210" t="s">
        <v>50</v>
      </c>
      <c r="V49" s="210" t="s">
        <v>50</v>
      </c>
      <c r="W49" s="210" t="s">
        <v>50</v>
      </c>
      <c r="X49" s="210" t="s">
        <v>50</v>
      </c>
      <c r="Y49" s="210" t="s">
        <v>50</v>
      </c>
      <c r="Z49" s="210" t="s">
        <v>50</v>
      </c>
      <c r="AA49" s="229"/>
      <c r="AB49" s="38"/>
    </row>
    <row r="50" spans="2:28" ht="31.5" customHeight="1">
      <c r="B50" s="23" t="s">
        <v>158</v>
      </c>
      <c r="C50" s="132"/>
      <c r="D50" s="794" t="s">
        <v>26</v>
      </c>
      <c r="E50" s="795" t="s">
        <v>148</v>
      </c>
      <c r="F50" s="794" t="s">
        <v>27</v>
      </c>
      <c r="G50" s="464"/>
      <c r="H50" s="464"/>
      <c r="I50" s="464"/>
      <c r="J50" s="210"/>
      <c r="K50" s="210"/>
      <c r="L50" s="210">
        <v>1</v>
      </c>
      <c r="M50" s="210">
        <v>1</v>
      </c>
      <c r="N50" s="2001">
        <v>0.96799999999999997</v>
      </c>
      <c r="O50" s="2001" t="s">
        <v>578</v>
      </c>
      <c r="P50" s="2001" t="s">
        <v>50</v>
      </c>
      <c r="Q50" s="2001" t="s">
        <v>578</v>
      </c>
      <c r="R50" s="2001" t="s">
        <v>578</v>
      </c>
      <c r="S50" s="2001" t="s">
        <v>578</v>
      </c>
      <c r="T50" s="2001" t="s">
        <v>578</v>
      </c>
      <c r="U50" s="2001">
        <v>1</v>
      </c>
      <c r="V50" s="2001">
        <v>0.98</v>
      </c>
      <c r="W50" s="2001">
        <v>0.87</v>
      </c>
      <c r="X50" s="2001">
        <v>0.97</v>
      </c>
      <c r="Y50" s="2001">
        <v>0.99</v>
      </c>
      <c r="Z50" s="2001">
        <v>1</v>
      </c>
      <c r="AA50" s="229"/>
      <c r="AB50" s="38"/>
    </row>
    <row r="51" spans="2:28" ht="31.5" customHeight="1">
      <c r="B51" s="23" t="s">
        <v>260</v>
      </c>
      <c r="C51" s="132"/>
      <c r="D51" s="794" t="s">
        <v>26</v>
      </c>
      <c r="E51" s="795" t="s">
        <v>216</v>
      </c>
      <c r="F51" s="794" t="s">
        <v>27</v>
      </c>
      <c r="G51" s="189"/>
      <c r="H51" s="189"/>
      <c r="I51" s="189"/>
      <c r="J51" s="373"/>
      <c r="K51" s="373"/>
      <c r="L51" s="373">
        <v>0.76</v>
      </c>
      <c r="M51" s="210">
        <v>0.75</v>
      </c>
      <c r="N51" s="210">
        <v>0.75800000000000001</v>
      </c>
      <c r="O51" s="210">
        <v>0.754</v>
      </c>
      <c r="P51" s="210" t="s">
        <v>176</v>
      </c>
      <c r="Q51" s="210">
        <v>0.71799999999999997</v>
      </c>
      <c r="R51" s="210">
        <v>0.72599999999999998</v>
      </c>
      <c r="S51" s="210">
        <v>0.74199999999999999</v>
      </c>
      <c r="T51" s="210">
        <v>0.68700000000000006</v>
      </c>
      <c r="U51" s="210">
        <v>0.78400000000000003</v>
      </c>
      <c r="V51" s="210">
        <v>0.76400000000000001</v>
      </c>
      <c r="W51" s="210">
        <v>0.74199999999999999</v>
      </c>
      <c r="X51" s="210">
        <v>0.78800000000000003</v>
      </c>
      <c r="Y51" s="210">
        <v>0.81669999999999998</v>
      </c>
      <c r="Z51" s="210">
        <v>0.79690000000000005</v>
      </c>
      <c r="AA51" s="229"/>
      <c r="AB51" s="38"/>
    </row>
    <row r="52" spans="2:28" ht="31.5" customHeight="1">
      <c r="B52" s="23" t="s">
        <v>159</v>
      </c>
      <c r="C52" s="793"/>
      <c r="D52" s="791" t="s">
        <v>26</v>
      </c>
      <c r="E52" s="792" t="s">
        <v>154</v>
      </c>
      <c r="F52" s="791" t="s">
        <v>27</v>
      </c>
      <c r="G52" s="2344"/>
      <c r="H52" s="2344"/>
      <c r="I52" s="2344"/>
      <c r="J52" s="2345"/>
      <c r="K52" s="2345"/>
      <c r="L52" s="2345"/>
      <c r="M52" s="2005">
        <v>1</v>
      </c>
      <c r="N52" s="511" t="s">
        <v>176</v>
      </c>
      <c r="O52" s="511" t="s">
        <v>176</v>
      </c>
      <c r="P52" s="511" t="s">
        <v>176</v>
      </c>
      <c r="Q52" s="511" t="s">
        <v>176</v>
      </c>
      <c r="R52" s="511" t="s">
        <v>50</v>
      </c>
      <c r="S52" s="511" t="s">
        <v>50</v>
      </c>
      <c r="T52" s="511" t="s">
        <v>50</v>
      </c>
      <c r="U52" s="511" t="s">
        <v>50</v>
      </c>
      <c r="V52" s="511" t="s">
        <v>50</v>
      </c>
      <c r="W52" s="511" t="s">
        <v>50</v>
      </c>
      <c r="X52" s="511" t="s">
        <v>50</v>
      </c>
      <c r="Y52" s="511" t="s">
        <v>50</v>
      </c>
      <c r="Z52" s="511" t="s">
        <v>50</v>
      </c>
      <c r="AA52" s="229"/>
      <c r="AB52" s="249"/>
    </row>
    <row r="53" spans="2:28" ht="31.5" customHeight="1">
      <c r="B53" s="2323" t="s">
        <v>156</v>
      </c>
      <c r="C53" s="2334"/>
      <c r="D53" s="2335" t="s">
        <v>26</v>
      </c>
      <c r="E53" s="2336" t="s">
        <v>149</v>
      </c>
      <c r="F53" s="2335" t="s">
        <v>20</v>
      </c>
      <c r="G53" s="2346"/>
      <c r="H53" s="2346"/>
      <c r="I53" s="2346"/>
      <c r="J53" s="2347"/>
      <c r="K53" s="2347"/>
      <c r="L53" s="2347"/>
      <c r="M53" s="2348">
        <v>0.5</v>
      </c>
      <c r="N53" s="2001">
        <v>0.27246980329294135</v>
      </c>
      <c r="O53" s="2001">
        <v>0.33</v>
      </c>
      <c r="P53" s="2001" t="s">
        <v>176</v>
      </c>
      <c r="Q53" s="2001">
        <v>0.34</v>
      </c>
      <c r="R53" s="2001">
        <v>0.31</v>
      </c>
      <c r="S53" s="2001">
        <v>0.39900000000000002</v>
      </c>
      <c r="T53" s="2001">
        <v>0.33</v>
      </c>
      <c r="U53" s="2001">
        <v>0.31460450288902159</v>
      </c>
      <c r="V53" s="2001">
        <v>0.30133333333333301</v>
      </c>
      <c r="W53" s="2001">
        <v>0.36620000000000003</v>
      </c>
      <c r="X53" s="2001">
        <v>0.14099999999999999</v>
      </c>
      <c r="Y53" s="2001">
        <v>0.1118</v>
      </c>
      <c r="Z53" s="2001">
        <v>5.323E-2</v>
      </c>
      <c r="AA53" s="229"/>
      <c r="AB53" s="38"/>
    </row>
    <row r="54" spans="2:28" s="2357" customFormat="1" ht="31.5" customHeight="1" thickBot="1">
      <c r="B54" s="2349" t="s">
        <v>181</v>
      </c>
      <c r="C54" s="2350"/>
      <c r="D54" s="2351" t="s">
        <v>26</v>
      </c>
      <c r="E54" s="2351" t="s">
        <v>151</v>
      </c>
      <c r="F54" s="2351" t="s">
        <v>27</v>
      </c>
      <c r="G54" s="2352"/>
      <c r="H54" s="2353"/>
      <c r="I54" s="2353"/>
      <c r="J54" s="2353"/>
      <c r="K54" s="2353"/>
      <c r="L54" s="2353"/>
      <c r="M54" s="2353">
        <v>0.98</v>
      </c>
      <c r="N54" s="2354" t="s">
        <v>176</v>
      </c>
      <c r="O54" s="2355" t="s">
        <v>176</v>
      </c>
      <c r="P54" s="2355" t="s">
        <v>176</v>
      </c>
      <c r="Q54" s="2355" t="s">
        <v>176</v>
      </c>
      <c r="R54" s="2355" t="s">
        <v>50</v>
      </c>
      <c r="S54" s="2355" t="s">
        <v>50</v>
      </c>
      <c r="T54" s="2355" t="s">
        <v>50</v>
      </c>
      <c r="U54" s="2354" t="s">
        <v>50</v>
      </c>
      <c r="V54" s="2354" t="s">
        <v>50</v>
      </c>
      <c r="W54" s="2354" t="s">
        <v>50</v>
      </c>
      <c r="X54" s="2354" t="s">
        <v>50</v>
      </c>
      <c r="Y54" s="2354" t="s">
        <v>50</v>
      </c>
      <c r="Z54" s="2354" t="s">
        <v>50</v>
      </c>
      <c r="AA54" s="229"/>
      <c r="AB54" s="2356"/>
    </row>
    <row r="55" spans="2:28">
      <c r="B55" s="265"/>
      <c r="C55" s="265"/>
      <c r="D55" s="265"/>
      <c r="E55" s="266"/>
      <c r="F55" s="265"/>
      <c r="G55" s="267"/>
      <c r="H55" s="265"/>
      <c r="I55" s="265"/>
      <c r="J55" s="265"/>
      <c r="K55" s="265"/>
      <c r="L55" s="265"/>
      <c r="M55" s="1183" t="s">
        <v>303</v>
      </c>
      <c r="N55" s="1183">
        <v>2</v>
      </c>
      <c r="O55" s="265"/>
      <c r="P55" s="265"/>
      <c r="Q55" s="265"/>
      <c r="R55" s="265"/>
      <c r="S55" s="265"/>
      <c r="T55" s="265"/>
      <c r="U55" s="265"/>
      <c r="V55" s="265"/>
      <c r="W55" s="268"/>
      <c r="X55" s="265"/>
      <c r="Y55" s="265"/>
      <c r="Z55" s="265"/>
      <c r="AA55" s="265"/>
      <c r="AB55" s="265"/>
    </row>
    <row r="56" spans="2:28">
      <c r="B56" s="265"/>
      <c r="C56" s="265" t="s">
        <v>121</v>
      </c>
      <c r="D56" s="265"/>
      <c r="E56" s="266"/>
      <c r="F56" s="265"/>
      <c r="G56" s="267"/>
      <c r="H56" s="265"/>
      <c r="I56" s="265"/>
      <c r="J56" s="265"/>
      <c r="K56" s="265"/>
      <c r="L56" s="269">
        <v>1470</v>
      </c>
      <c r="M56" s="271" t="s">
        <v>271</v>
      </c>
      <c r="N56" s="1184">
        <f>CHOOSE(N55,O56,P56,Q56,R56,S56,T56,U56,V56,W56,X56,Y56,Z56)</f>
        <v>607.42639510657295</v>
      </c>
      <c r="O56" s="269">
        <v>597.54647417702915</v>
      </c>
      <c r="P56" s="265">
        <v>607.42639510657295</v>
      </c>
      <c r="Q56" s="265"/>
      <c r="R56" s="265"/>
      <c r="S56" s="265"/>
      <c r="T56" s="265"/>
      <c r="U56" s="265"/>
      <c r="V56" s="265"/>
      <c r="W56" s="265"/>
      <c r="X56" s="265"/>
      <c r="Y56" s="265"/>
      <c r="Z56" s="265"/>
      <c r="AA56" s="265"/>
    </row>
    <row r="57" spans="2:28" s="26" customFormat="1" ht="22.5" customHeight="1">
      <c r="B57" s="269"/>
      <c r="C57" s="269" t="s">
        <v>120</v>
      </c>
      <c r="D57" s="269"/>
      <c r="E57" s="266"/>
      <c r="F57" s="269"/>
      <c r="G57" s="270"/>
      <c r="H57" s="269"/>
      <c r="I57" s="269"/>
      <c r="J57" s="269"/>
      <c r="K57" s="269"/>
      <c r="L57" s="269"/>
      <c r="Q57" s="269"/>
      <c r="R57" s="269"/>
      <c r="S57" s="269"/>
      <c r="T57" s="269"/>
      <c r="U57" s="269"/>
      <c r="V57" s="269"/>
      <c r="W57" s="269"/>
      <c r="X57" s="269"/>
      <c r="Y57" s="269"/>
      <c r="Z57" s="269"/>
      <c r="AA57" s="269"/>
      <c r="AB57" s="26">
        <v>92000000</v>
      </c>
    </row>
    <row r="58" spans="2:28" s="26" customFormat="1" ht="22.5" customHeight="1" thickBot="1">
      <c r="B58" s="269"/>
      <c r="C58" s="269"/>
      <c r="D58" s="269"/>
      <c r="E58" s="266"/>
      <c r="F58" s="269"/>
      <c r="G58" s="270"/>
      <c r="H58" s="1192" t="s">
        <v>304</v>
      </c>
      <c r="I58" s="1193" t="s">
        <v>305</v>
      </c>
      <c r="J58" s="1193" t="s">
        <v>306</v>
      </c>
      <c r="K58" s="1193" t="s">
        <v>307</v>
      </c>
      <c r="L58" s="1193" t="s">
        <v>308</v>
      </c>
      <c r="M58" s="1188" t="s">
        <v>309</v>
      </c>
      <c r="Q58" s="269"/>
      <c r="R58" s="269"/>
      <c r="S58" s="269"/>
      <c r="T58" s="269">
        <f>M37/$N$56</f>
        <v>116.66666666666666</v>
      </c>
      <c r="U58" s="269">
        <f>N37/$N$56</f>
        <v>1777.1502995200001</v>
      </c>
      <c r="V58" s="269"/>
      <c r="W58" s="269"/>
      <c r="X58" s="269"/>
      <c r="Y58" s="269"/>
      <c r="Z58" s="269"/>
      <c r="AA58" s="269"/>
      <c r="AB58" s="26">
        <v>85000000</v>
      </c>
    </row>
    <row r="59" spans="2:28" s="26" customFormat="1" ht="22.5" customHeight="1" thickBot="1">
      <c r="B59" s="269"/>
      <c r="C59" s="269"/>
      <c r="D59" s="269"/>
      <c r="E59" s="266"/>
      <c r="F59" s="269"/>
      <c r="G59" s="270"/>
      <c r="H59" s="1189" t="s">
        <v>310</v>
      </c>
      <c r="I59" s="1190" t="s">
        <v>311</v>
      </c>
      <c r="J59" s="1191">
        <v>2015</v>
      </c>
      <c r="K59" s="1190" t="s">
        <v>271</v>
      </c>
      <c r="L59" s="1191">
        <v>0</v>
      </c>
      <c r="M59" s="1190">
        <v>518.13</v>
      </c>
      <c r="Q59" s="269"/>
      <c r="R59" s="269"/>
      <c r="S59" s="269"/>
      <c r="T59" s="269"/>
      <c r="U59" s="269"/>
      <c r="V59" s="269"/>
      <c r="W59" s="269"/>
      <c r="X59" s="269"/>
      <c r="Y59" s="2829"/>
      <c r="Z59" s="2829"/>
      <c r="AA59" s="2297"/>
      <c r="AB59" s="26">
        <v>81000000</v>
      </c>
    </row>
    <row r="60" spans="2:28" ht="22.5" customHeight="1" thickBot="1">
      <c r="B60" s="265"/>
      <c r="C60" s="265"/>
      <c r="D60" s="265"/>
      <c r="E60" s="266"/>
      <c r="F60" s="265"/>
      <c r="G60" s="267"/>
      <c r="H60" s="1189" t="s">
        <v>310</v>
      </c>
      <c r="I60" s="1190" t="s">
        <v>311</v>
      </c>
      <c r="J60" s="1191">
        <v>2015</v>
      </c>
      <c r="K60" s="1190" t="s">
        <v>272</v>
      </c>
      <c r="L60" s="1191">
        <v>0</v>
      </c>
      <c r="M60" s="1190" t="s">
        <v>579</v>
      </c>
      <c r="Q60" s="265"/>
      <c r="R60" s="265"/>
      <c r="S60" s="265"/>
      <c r="T60" s="265"/>
      <c r="U60" s="265"/>
      <c r="V60" s="265"/>
      <c r="W60" s="265"/>
      <c r="X60" s="265"/>
      <c r="Y60" s="265"/>
      <c r="Z60" s="269"/>
      <c r="AA60" s="269"/>
      <c r="AB60" s="452">
        <v>54000000</v>
      </c>
    </row>
    <row r="61" spans="2:28" ht="18" thickBot="1">
      <c r="B61" s="265"/>
      <c r="C61" s="265"/>
      <c r="D61" s="265"/>
      <c r="E61" s="266"/>
      <c r="F61" s="265"/>
      <c r="G61" s="267"/>
      <c r="H61" s="1189" t="s">
        <v>310</v>
      </c>
      <c r="I61" s="1190" t="s">
        <v>311</v>
      </c>
      <c r="J61" s="1191">
        <v>2015</v>
      </c>
      <c r="K61" s="1190" t="s">
        <v>273</v>
      </c>
      <c r="L61" s="1191">
        <v>0</v>
      </c>
      <c r="M61" s="1190" t="s">
        <v>313</v>
      </c>
      <c r="Q61" s="265"/>
      <c r="R61" s="265"/>
      <c r="S61" s="265"/>
      <c r="T61" s="265"/>
      <c r="U61" s="265"/>
      <c r="V61" s="265"/>
      <c r="W61" s="265"/>
      <c r="X61" s="265"/>
      <c r="Y61" s="265"/>
      <c r="Z61" s="265"/>
      <c r="AA61" s="265"/>
      <c r="AB61" s="272">
        <f>AB60/AB59</f>
        <v>0.66666666666666663</v>
      </c>
    </row>
    <row r="62" spans="2:28" ht="18" thickBot="1">
      <c r="B62" s="265"/>
      <c r="C62" s="265"/>
      <c r="D62" s="265"/>
      <c r="E62" s="266"/>
      <c r="F62" s="265"/>
      <c r="G62" s="267"/>
      <c r="H62" s="1189" t="s">
        <v>310</v>
      </c>
      <c r="I62" s="1190" t="s">
        <v>311</v>
      </c>
      <c r="J62" s="1191">
        <v>2015</v>
      </c>
      <c r="K62" s="1190" t="s">
        <v>274</v>
      </c>
      <c r="L62" s="1191">
        <v>0</v>
      </c>
      <c r="M62" s="1190" t="s">
        <v>312</v>
      </c>
      <c r="Q62" s="265"/>
      <c r="R62" s="265"/>
      <c r="S62" s="265"/>
      <c r="T62" s="265"/>
      <c r="U62" s="265"/>
      <c r="V62" s="265"/>
      <c r="W62" s="265"/>
      <c r="X62" s="265"/>
      <c r="Y62" s="265"/>
      <c r="Z62" s="265"/>
      <c r="AA62" s="265"/>
    </row>
    <row r="63" spans="2:28">
      <c r="B63" s="265"/>
      <c r="C63" s="265"/>
      <c r="D63" s="265"/>
      <c r="E63" s="266"/>
      <c r="F63" s="265"/>
      <c r="G63" s="267"/>
      <c r="H63" s="265"/>
      <c r="I63" s="265"/>
      <c r="J63" s="265"/>
      <c r="K63" s="265"/>
      <c r="L63" s="265"/>
      <c r="M63" s="265"/>
      <c r="N63" s="273"/>
      <c r="O63" s="265"/>
      <c r="P63" s="265"/>
      <c r="Q63" s="265"/>
      <c r="R63" s="265"/>
      <c r="S63" s="265"/>
      <c r="T63" s="265"/>
      <c r="U63" s="265"/>
      <c r="V63" s="265"/>
      <c r="W63" s="265"/>
      <c r="X63" s="265"/>
      <c r="Y63" s="265"/>
      <c r="Z63" s="265"/>
      <c r="AA63" s="265"/>
    </row>
    <row r="64" spans="2:28">
      <c r="B64" s="265"/>
      <c r="C64" s="265"/>
      <c r="D64" s="265"/>
      <c r="E64" s="266"/>
      <c r="F64" s="265"/>
      <c r="G64" s="267"/>
      <c r="H64" s="265"/>
      <c r="I64" s="265"/>
      <c r="J64" s="265"/>
      <c r="K64" s="265"/>
      <c r="L64" s="265"/>
      <c r="M64" s="265"/>
      <c r="N64" s="265"/>
      <c r="O64" s="265"/>
      <c r="P64" s="265"/>
      <c r="Q64" s="265"/>
      <c r="R64" s="265"/>
      <c r="S64" s="265"/>
      <c r="T64" s="265"/>
      <c r="U64" s="265"/>
      <c r="V64" s="265"/>
      <c r="W64" s="265"/>
      <c r="X64" s="265"/>
      <c r="Y64" s="265"/>
      <c r="Z64" s="265"/>
      <c r="AA64" s="265"/>
    </row>
    <row r="65" spans="2:27" ht="13.8">
      <c r="B65" s="265" t="str">
        <f>B35</f>
        <v>OPEX Savings</v>
      </c>
      <c r="C65" s="265" t="str">
        <f>C35</f>
        <v>Lagging</v>
      </c>
      <c r="D65" s="265" t="s">
        <v>42</v>
      </c>
      <c r="E65" s="265" t="str">
        <f>E35</f>
        <v>IPM</v>
      </c>
      <c r="F65" s="265" t="str">
        <f>F35</f>
        <v>&gt;</v>
      </c>
      <c r="G65" s="606"/>
      <c r="H65" s="265"/>
      <c r="I65" s="265"/>
      <c r="J65" s="265"/>
      <c r="K65" s="265"/>
      <c r="L65" s="265"/>
      <c r="M65" s="265">
        <f>M35/$M$59</f>
        <v>107.35722695076525</v>
      </c>
      <c r="N65" s="276">
        <f>N35/'[20]CWAR 15'!N59</f>
        <v>591.18216470243772</v>
      </c>
      <c r="O65" s="276">
        <f>O35/'[20]CWAR 15'!O59</f>
        <v>51.045386958409999</v>
      </c>
      <c r="P65" s="276">
        <f>P35/'[20]CWAR 15'!P59</f>
        <v>0</v>
      </c>
      <c r="Q65" s="276">
        <f>Q35/'[20]CWAR 15'!Q59</f>
        <v>4.6287507980421365</v>
      </c>
      <c r="R65" s="276">
        <f>R35/'[20]CWAR 15'!R59</f>
        <v>0.63846074448000001</v>
      </c>
      <c r="S65" s="276">
        <f>S35/'[20]CWAR 15'!S59</f>
        <v>34.096195046289566</v>
      </c>
      <c r="T65" s="276">
        <f>T35/'[20]CWAR 15'!T59</f>
        <v>57.744374969705788</v>
      </c>
      <c r="U65" s="276">
        <f>U35/'[20]CWAR 15'!U59</f>
        <v>94.998857905600019</v>
      </c>
      <c r="V65" s="276">
        <f>V35/'[20]CWAR 15'!V59</f>
        <v>92.41422306714</v>
      </c>
      <c r="W65" s="276">
        <f>W35/'[20]CWAR 15'!W59</f>
        <v>137.99881326447098</v>
      </c>
      <c r="X65" s="276">
        <f>X35/'[20]CWAR 15'!X59</f>
        <v>170.77300136445788</v>
      </c>
      <c r="Y65" s="276"/>
      <c r="Z65" s="265"/>
      <c r="AA65" s="265"/>
    </row>
    <row r="66" spans="2:27" ht="13.8">
      <c r="B66" s="265" t="str">
        <f>B42</f>
        <v>FI Enabled Savings</v>
      </c>
      <c r="C66" s="265" t="str">
        <f>C42</f>
        <v>Leading</v>
      </c>
      <c r="D66" s="265" t="s">
        <v>42</v>
      </c>
      <c r="E66" s="265" t="str">
        <f>E42</f>
        <v>FI</v>
      </c>
      <c r="F66" s="265" t="str">
        <f>F42</f>
        <v>&gt;</v>
      </c>
      <c r="G66" s="265"/>
      <c r="H66" s="265"/>
      <c r="I66" s="265"/>
      <c r="J66" s="265"/>
      <c r="K66" s="265"/>
      <c r="L66" s="265"/>
      <c r="M66" s="1237"/>
      <c r="N66" s="1238">
        <f>N42/'[20]CWAR 15'!N59</f>
        <v>140.62312589787311</v>
      </c>
      <c r="O66" s="1238">
        <f>O42/'[20]CWAR 15'!O59</f>
        <v>8.9198082999999997</v>
      </c>
      <c r="P66" s="1238">
        <f>P42/'[20]CWAR 15'!P59</f>
        <v>0</v>
      </c>
      <c r="Q66" s="1238">
        <f>Q42/'[20]CWAR 15'!Q59</f>
        <v>0</v>
      </c>
      <c r="R66" s="1238">
        <f>R42/'[20]CWAR 15'!R59</f>
        <v>0</v>
      </c>
      <c r="S66" s="1238">
        <f>S42/'[20]CWAR 15'!S59</f>
        <v>0</v>
      </c>
      <c r="T66" s="1238">
        <f>T42/'[20]CWAR 15'!T59</f>
        <v>0</v>
      </c>
      <c r="U66" s="1238">
        <f>U42/'[20]CWAR 15'!U59</f>
        <v>0</v>
      </c>
      <c r="V66" s="1238">
        <f>V42/'[20]CWAR 15'!V59</f>
        <v>0</v>
      </c>
      <c r="W66" s="1238">
        <f>W42/'[20]CWAR 15'!W59</f>
        <v>30.520248983333392</v>
      </c>
      <c r="X66" s="1238">
        <f>X42/'[20]CWAR 15'!X59</f>
        <v>35.193125975000001</v>
      </c>
      <c r="Y66" s="1238"/>
      <c r="Z66" s="1238"/>
      <c r="AA66" s="265"/>
    </row>
    <row r="67" spans="2:27" ht="13.8">
      <c r="B67" s="265" t="str">
        <f>B37</f>
        <v>Real Savings</v>
      </c>
      <c r="C67" s="265" t="str">
        <f>C37</f>
        <v>Lagging</v>
      </c>
      <c r="D67" s="265" t="s">
        <v>42</v>
      </c>
      <c r="E67" s="265" t="str">
        <f>E37</f>
        <v>FC</v>
      </c>
      <c r="F67" s="265" t="str">
        <f>F37</f>
        <v>&gt;</v>
      </c>
      <c r="G67" s="265"/>
      <c r="H67" s="265"/>
      <c r="I67" s="265"/>
      <c r="J67" s="265"/>
      <c r="K67" s="265"/>
      <c r="L67" s="265"/>
      <c r="M67" s="265">
        <f>M37/$M$59</f>
        <v>136.77342126963023</v>
      </c>
      <c r="N67" s="265">
        <f>N37/'[20]CWAR 15'!N59</f>
        <v>1757.5999335702877</v>
      </c>
      <c r="O67" s="265">
        <f>O37/'[20]CWAR 15'!O59</f>
        <v>-512.86190613386248</v>
      </c>
      <c r="P67" s="265">
        <f>P37/'[20]CWAR 15'!P59</f>
        <v>-908.90058153158748</v>
      </c>
      <c r="Q67" s="265">
        <f>Q37/'[20]CWAR 15'!Q59</f>
        <v>-1216.7500888077668</v>
      </c>
      <c r="R67" s="265">
        <f>R37/'[20]CWAR 15'!R59</f>
        <v>-451.35383959709941</v>
      </c>
      <c r="S67" s="265">
        <f>S37/'[20]CWAR 15'!S59</f>
        <v>1201.1616632737148</v>
      </c>
      <c r="T67" s="265">
        <f>T37/'[20]CWAR 15'!T59</f>
        <v>227.38590511043145</v>
      </c>
      <c r="U67" s="265">
        <f>U37/'[20]CWAR 15'!U59</f>
        <v>931.18192932552131</v>
      </c>
      <c r="V67" s="265">
        <f>V37/'[20]CWAR 15'!V59</f>
        <v>555.46418889000006</v>
      </c>
      <c r="W67" s="265">
        <f>W37/'[20]CWAR 15'!W59</f>
        <v>514.78103012000008</v>
      </c>
      <c r="X67" s="265">
        <f>X37/'[20]CWAR 15'!X59</f>
        <v>712.27753463999989</v>
      </c>
      <c r="Y67" s="265"/>
      <c r="Z67" s="265"/>
      <c r="AA67" s="265"/>
    </row>
    <row r="68" spans="2:27">
      <c r="B68" s="265"/>
      <c r="C68" s="265"/>
      <c r="D68" s="265"/>
      <c r="E68" s="266"/>
      <c r="F68" s="265"/>
      <c r="G68" s="267"/>
      <c r="H68" s="265"/>
      <c r="I68" s="265"/>
      <c r="J68" s="265"/>
      <c r="K68" s="265"/>
      <c r="L68" s="265"/>
      <c r="M68" s="265"/>
      <c r="N68" s="265"/>
      <c r="O68" s="265"/>
      <c r="P68" s="265"/>
      <c r="Q68" s="265"/>
      <c r="R68" s="276"/>
      <c r="S68" s="276"/>
      <c r="T68" s="276"/>
      <c r="U68" s="276"/>
      <c r="V68" s="276"/>
      <c r="W68" s="276"/>
      <c r="X68" s="276"/>
      <c r="Y68" s="265"/>
      <c r="Z68" s="265"/>
      <c r="AA68" s="265"/>
    </row>
    <row r="69" spans="2:27">
      <c r="B69" s="265"/>
      <c r="C69" s="265"/>
      <c r="D69" s="265"/>
      <c r="E69" s="266"/>
      <c r="F69" s="265"/>
      <c r="G69" s="267"/>
      <c r="H69" s="265"/>
      <c r="I69" s="265"/>
      <c r="J69" s="265"/>
      <c r="K69" s="265"/>
      <c r="L69" s="265"/>
      <c r="M69" s="265"/>
      <c r="N69" s="265"/>
      <c r="O69" s="265"/>
      <c r="P69" s="265"/>
      <c r="Q69" s="265"/>
      <c r="R69" s="265"/>
      <c r="S69" s="265"/>
      <c r="T69" s="265"/>
      <c r="U69" s="265"/>
      <c r="V69" s="265"/>
      <c r="W69" s="265"/>
      <c r="X69" s="265"/>
      <c r="Y69" s="265"/>
      <c r="Z69" s="265"/>
      <c r="AA69" s="265"/>
    </row>
    <row r="70" spans="2:27">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row>
    <row r="71" spans="2:27">
      <c r="B71" s="265"/>
      <c r="C71" s="265"/>
      <c r="D71" s="265"/>
      <c r="E71" s="266"/>
      <c r="F71" s="265"/>
      <c r="G71" s="267"/>
      <c r="H71" s="265"/>
      <c r="I71" s="265"/>
      <c r="J71" s="265"/>
      <c r="K71" s="265"/>
      <c r="L71" s="265"/>
      <c r="M71" s="265"/>
      <c r="N71" s="265"/>
      <c r="O71" s="265"/>
      <c r="P71" s="265"/>
      <c r="Q71" s="265"/>
      <c r="R71" s="265"/>
      <c r="S71" s="265"/>
      <c r="T71" s="265"/>
      <c r="U71" s="265"/>
      <c r="V71" s="276"/>
      <c r="W71" s="265"/>
      <c r="X71" s="265"/>
      <c r="Y71" s="265"/>
      <c r="Z71" s="265"/>
      <c r="AA71" s="265"/>
    </row>
    <row r="72" spans="2:27">
      <c r="B72" s="265"/>
      <c r="C72" s="265"/>
      <c r="D72" s="265"/>
      <c r="E72" s="266"/>
      <c r="F72" s="265"/>
      <c r="G72" s="267"/>
      <c r="H72" s="265"/>
      <c r="I72" s="265"/>
      <c r="J72" s="265"/>
      <c r="K72" s="265"/>
      <c r="L72" s="265"/>
      <c r="M72" s="265"/>
      <c r="N72" s="265"/>
      <c r="O72" s="265"/>
      <c r="P72" s="265"/>
      <c r="Q72" s="265"/>
      <c r="R72" s="265"/>
      <c r="S72" s="265"/>
      <c r="T72" s="265"/>
      <c r="U72" s="265"/>
      <c r="V72" s="265"/>
      <c r="W72" s="265"/>
      <c r="X72" s="265"/>
      <c r="Y72" s="265"/>
      <c r="Z72" s="265"/>
      <c r="AA72" s="265"/>
    </row>
    <row r="75" spans="2:27">
      <c r="V75" s="279"/>
      <c r="W75" s="27"/>
    </row>
    <row r="79" spans="2:27">
      <c r="M79" s="2830"/>
      <c r="N79" s="2830"/>
      <c r="O79" s="2830"/>
      <c r="P79" s="2830"/>
    </row>
    <row r="87" spans="13:13">
      <c r="M87" s="2358">
        <f>2/10</f>
        <v>0.2</v>
      </c>
    </row>
    <row r="152" spans="2:28" s="252" customFormat="1" ht="20.100000000000001" customHeight="1">
      <c r="B152" s="2" t="str">
        <f>B3</f>
        <v>KEY PERFORMANCE INDICATOR</v>
      </c>
      <c r="C152" s="280"/>
      <c r="D152" s="3" t="s">
        <v>1</v>
      </c>
      <c r="E152" s="281" t="s">
        <v>2</v>
      </c>
      <c r="F152" s="4">
        <v>0</v>
      </c>
      <c r="G152" s="3" t="str">
        <f t="shared" ref="G152:Z153" si="0">G3</f>
        <v>Act '09</v>
      </c>
      <c r="H152" s="3" t="str">
        <f t="shared" si="0"/>
        <v>Act '10</v>
      </c>
      <c r="I152" s="4" t="str">
        <f t="shared" si="0"/>
        <v>Act '11</v>
      </c>
      <c r="J152" s="4" t="str">
        <f t="shared" si="0"/>
        <v>Act '12</v>
      </c>
      <c r="K152" s="4" t="str">
        <f t="shared" si="0"/>
        <v>Act '13</v>
      </c>
      <c r="L152" s="4" t="str">
        <f t="shared" si="0"/>
        <v>Act '14</v>
      </c>
      <c r="M152" s="2" t="str">
        <f t="shared" si="0"/>
        <v>Tgt '15</v>
      </c>
      <c r="N152" s="282" t="str">
        <f t="shared" si="0"/>
        <v>YTD '15</v>
      </c>
      <c r="O152" s="280" t="str">
        <f t="shared" si="0"/>
        <v>Jan</v>
      </c>
      <c r="P152" s="3" t="str">
        <f t="shared" si="0"/>
        <v>Feb</v>
      </c>
      <c r="Q152" s="3" t="str">
        <f t="shared" si="0"/>
        <v>Mar</v>
      </c>
      <c r="R152" s="3" t="str">
        <f t="shared" si="0"/>
        <v>Apr</v>
      </c>
      <c r="S152" s="3" t="str">
        <f t="shared" si="0"/>
        <v>May</v>
      </c>
      <c r="T152" s="3" t="str">
        <f t="shared" si="0"/>
        <v>Jun</v>
      </c>
      <c r="U152" s="3" t="str">
        <f t="shared" si="0"/>
        <v>Jul</v>
      </c>
      <c r="V152" s="3" t="str">
        <f t="shared" si="0"/>
        <v>Aug</v>
      </c>
      <c r="W152" s="3" t="str">
        <f t="shared" si="0"/>
        <v>Sep</v>
      </c>
      <c r="X152" s="3" t="str">
        <f t="shared" si="0"/>
        <v>Oct</v>
      </c>
      <c r="Y152" s="3" t="str">
        <f t="shared" si="0"/>
        <v>Nov</v>
      </c>
      <c r="Z152" s="4" t="str">
        <f t="shared" si="0"/>
        <v>Dec</v>
      </c>
      <c r="AA152" s="4"/>
      <c r="AB152" s="4"/>
    </row>
    <row r="153" spans="2:28" s="252" customFormat="1" ht="20.100000000000001" customHeight="1">
      <c r="B153" s="283" t="str">
        <f>B4</f>
        <v>SAFETY, HEALTH AND ENVIRONMENT</v>
      </c>
      <c r="C153" s="284"/>
      <c r="D153" s="285" t="s">
        <v>16</v>
      </c>
      <c r="E153" s="286" t="s">
        <v>16</v>
      </c>
      <c r="F153" s="287" t="s">
        <v>16</v>
      </c>
      <c r="G153" s="1808">
        <f t="shared" si="0"/>
        <v>0</v>
      </c>
      <c r="H153" s="5">
        <f t="shared" si="0"/>
        <v>0</v>
      </c>
      <c r="I153" s="6">
        <f t="shared" si="0"/>
        <v>0</v>
      </c>
      <c r="J153" s="6">
        <f t="shared" si="0"/>
        <v>0</v>
      </c>
      <c r="K153" s="6">
        <f t="shared" si="0"/>
        <v>0</v>
      </c>
      <c r="L153" s="6">
        <f t="shared" si="0"/>
        <v>0</v>
      </c>
      <c r="M153" s="288">
        <f t="shared" si="0"/>
        <v>0</v>
      </c>
      <c r="N153" s="289">
        <f t="shared" si="0"/>
        <v>0</v>
      </c>
      <c r="O153" s="290">
        <f t="shared" si="0"/>
        <v>0</v>
      </c>
      <c r="P153" s="5">
        <f t="shared" si="0"/>
        <v>0</v>
      </c>
      <c r="Q153" s="5">
        <f t="shared" si="0"/>
        <v>0</v>
      </c>
      <c r="R153" s="5">
        <f t="shared" si="0"/>
        <v>0</v>
      </c>
      <c r="S153" s="5">
        <f t="shared" si="0"/>
        <v>0</v>
      </c>
      <c r="T153" s="5">
        <f t="shared" si="0"/>
        <v>0</v>
      </c>
      <c r="U153" s="5">
        <f t="shared" si="0"/>
        <v>0</v>
      </c>
      <c r="V153" s="5">
        <f t="shared" si="0"/>
        <v>0</v>
      </c>
      <c r="W153" s="5">
        <f t="shared" si="0"/>
        <v>0</v>
      </c>
      <c r="X153" s="5">
        <f t="shared" si="0"/>
        <v>0</v>
      </c>
      <c r="Y153" s="5">
        <f t="shared" si="0"/>
        <v>0</v>
      </c>
      <c r="Z153" s="6">
        <f t="shared" si="0"/>
        <v>0</v>
      </c>
      <c r="AA153" s="6"/>
      <c r="AB153" s="6"/>
    </row>
    <row r="154" spans="2:28" s="10" customFormat="1" ht="20.100000000000001" customHeight="1">
      <c r="B154" s="7" t="str">
        <f t="shared" ref="B154:B190" si="1">B5&amp;" Target"</f>
        <v>Lost Time Injury frequency rate Target</v>
      </c>
      <c r="C154" s="118"/>
      <c r="D154" s="8" t="str">
        <f t="shared" ref="D154:F160" si="2">D5</f>
        <v>LTIFR</v>
      </c>
      <c r="E154" s="8" t="str">
        <f t="shared" si="2"/>
        <v>SHE</v>
      </c>
      <c r="F154" s="8" t="str">
        <f t="shared" si="2"/>
        <v>&lt;</v>
      </c>
      <c r="G154" s="291">
        <f t="shared" ref="G154:Z166" si="3">$M5</f>
        <v>0.8</v>
      </c>
      <c r="H154" s="291">
        <f t="shared" si="3"/>
        <v>0.8</v>
      </c>
      <c r="I154" s="292">
        <f t="shared" si="3"/>
        <v>0.8</v>
      </c>
      <c r="J154" s="292">
        <f t="shared" si="3"/>
        <v>0.8</v>
      </c>
      <c r="K154" s="292">
        <f t="shared" si="3"/>
        <v>0.8</v>
      </c>
      <c r="L154" s="292">
        <f t="shared" si="3"/>
        <v>0.8</v>
      </c>
      <c r="M154" s="293">
        <f t="shared" si="3"/>
        <v>0.8</v>
      </c>
      <c r="N154" s="294">
        <f t="shared" si="3"/>
        <v>0.8</v>
      </c>
      <c r="O154" s="30">
        <f t="shared" si="3"/>
        <v>0.8</v>
      </c>
      <c r="P154" s="28">
        <f t="shared" si="3"/>
        <v>0.8</v>
      </c>
      <c r="Q154" s="28">
        <f t="shared" si="3"/>
        <v>0.8</v>
      </c>
      <c r="R154" s="28">
        <f t="shared" si="3"/>
        <v>0.8</v>
      </c>
      <c r="S154" s="28">
        <f t="shared" si="3"/>
        <v>0.8</v>
      </c>
      <c r="T154" s="28">
        <f t="shared" si="3"/>
        <v>0.8</v>
      </c>
      <c r="U154" s="28">
        <f t="shared" si="3"/>
        <v>0.8</v>
      </c>
      <c r="V154" s="28">
        <f t="shared" si="3"/>
        <v>0.8</v>
      </c>
      <c r="W154" s="28">
        <f t="shared" si="3"/>
        <v>0.8</v>
      </c>
      <c r="X154" s="295">
        <f t="shared" si="3"/>
        <v>0.8</v>
      </c>
      <c r="Y154" s="295">
        <f t="shared" si="3"/>
        <v>0.8</v>
      </c>
      <c r="Z154" s="9">
        <f t="shared" si="3"/>
        <v>0.8</v>
      </c>
      <c r="AA154" s="9"/>
      <c r="AB154" s="9"/>
    </row>
    <row r="155" spans="2:28" s="10" customFormat="1" ht="20.100000000000001" customHeight="1">
      <c r="B155" s="7" t="str">
        <f t="shared" si="1"/>
        <v>Recordable Injury frequency rate Target</v>
      </c>
      <c r="C155" s="118"/>
      <c r="D155" s="8" t="str">
        <f t="shared" si="2"/>
        <v>RIFR</v>
      </c>
      <c r="E155" s="296" t="str">
        <f t="shared" si="2"/>
        <v>SHE</v>
      </c>
      <c r="F155" s="297" t="str">
        <f t="shared" si="2"/>
        <v>&lt;</v>
      </c>
      <c r="G155" s="1800">
        <f t="shared" si="3"/>
        <v>1.4</v>
      </c>
      <c r="H155" s="291">
        <f t="shared" si="3"/>
        <v>1.4</v>
      </c>
      <c r="I155" s="292">
        <f t="shared" si="3"/>
        <v>1.4</v>
      </c>
      <c r="J155" s="292">
        <f t="shared" si="3"/>
        <v>1.4</v>
      </c>
      <c r="K155" s="292">
        <f t="shared" si="3"/>
        <v>1.4</v>
      </c>
      <c r="L155" s="292">
        <f t="shared" si="3"/>
        <v>1.4</v>
      </c>
      <c r="M155" s="293">
        <f t="shared" si="3"/>
        <v>1.4</v>
      </c>
      <c r="N155" s="294">
        <f t="shared" si="3"/>
        <v>1.4</v>
      </c>
      <c r="O155" s="30">
        <f t="shared" si="3"/>
        <v>1.4</v>
      </c>
      <c r="P155" s="28">
        <f t="shared" si="3"/>
        <v>1.4</v>
      </c>
      <c r="Q155" s="28">
        <f t="shared" si="3"/>
        <v>1.4</v>
      </c>
      <c r="R155" s="28">
        <f t="shared" si="3"/>
        <v>1.4</v>
      </c>
      <c r="S155" s="28">
        <f t="shared" si="3"/>
        <v>1.4</v>
      </c>
      <c r="T155" s="28">
        <f t="shared" si="3"/>
        <v>1.4</v>
      </c>
      <c r="U155" s="28">
        <f t="shared" si="3"/>
        <v>1.4</v>
      </c>
      <c r="V155" s="28">
        <f t="shared" si="3"/>
        <v>1.4</v>
      </c>
      <c r="W155" s="28">
        <f t="shared" si="3"/>
        <v>1.4</v>
      </c>
      <c r="X155" s="295">
        <f t="shared" si="3"/>
        <v>1.4</v>
      </c>
      <c r="Y155" s="295">
        <f t="shared" si="3"/>
        <v>1.4</v>
      </c>
      <c r="Z155" s="9">
        <f t="shared" si="3"/>
        <v>1.4</v>
      </c>
      <c r="AA155" s="9"/>
      <c r="AB155" s="9"/>
    </row>
    <row r="156" spans="2:28" s="10" customFormat="1" ht="20.100000000000001" customHeight="1">
      <c r="B156" s="7" t="str">
        <f t="shared" si="1"/>
        <v>Energy Consumption / ton of production Target</v>
      </c>
      <c r="C156" s="118"/>
      <c r="D156" s="8" t="str">
        <f t="shared" si="2"/>
        <v>GJ/T</v>
      </c>
      <c r="E156" s="296" t="str">
        <f t="shared" si="2"/>
        <v>SHE</v>
      </c>
      <c r="F156" s="297" t="str">
        <f t="shared" si="2"/>
        <v>&lt;</v>
      </c>
      <c r="G156" s="291">
        <f t="shared" si="3"/>
        <v>52</v>
      </c>
      <c r="H156" s="291">
        <f t="shared" si="3"/>
        <v>52</v>
      </c>
      <c r="I156" s="292">
        <f t="shared" si="3"/>
        <v>52</v>
      </c>
      <c r="J156" s="292">
        <f t="shared" si="3"/>
        <v>52</v>
      </c>
      <c r="K156" s="292">
        <f t="shared" si="3"/>
        <v>52</v>
      </c>
      <c r="L156" s="292">
        <f t="shared" si="3"/>
        <v>52</v>
      </c>
      <c r="M156" s="293">
        <f t="shared" si="3"/>
        <v>52</v>
      </c>
      <c r="N156" s="294">
        <f t="shared" si="3"/>
        <v>52</v>
      </c>
      <c r="O156" s="30">
        <f t="shared" si="3"/>
        <v>52</v>
      </c>
      <c r="P156" s="28">
        <f t="shared" si="3"/>
        <v>52</v>
      </c>
      <c r="Q156" s="28">
        <f t="shared" si="3"/>
        <v>52</v>
      </c>
      <c r="R156" s="28">
        <f t="shared" si="3"/>
        <v>52</v>
      </c>
      <c r="S156" s="28">
        <f t="shared" si="3"/>
        <v>52</v>
      </c>
      <c r="T156" s="28">
        <f t="shared" si="3"/>
        <v>52</v>
      </c>
      <c r="U156" s="28">
        <f t="shared" si="3"/>
        <v>52</v>
      </c>
      <c r="V156" s="28">
        <f t="shared" si="3"/>
        <v>52</v>
      </c>
      <c r="W156" s="28">
        <f t="shared" si="3"/>
        <v>52</v>
      </c>
      <c r="X156" s="295">
        <f t="shared" si="3"/>
        <v>52</v>
      </c>
      <c r="Y156" s="295">
        <f t="shared" si="3"/>
        <v>52</v>
      </c>
      <c r="Z156" s="9">
        <f t="shared" si="3"/>
        <v>52</v>
      </c>
      <c r="AA156" s="9"/>
      <c r="AB156" s="9"/>
    </row>
    <row r="157" spans="2:28" s="10" customFormat="1" ht="20.100000000000001" customHeight="1">
      <c r="B157" s="7" t="str">
        <f t="shared" si="1"/>
        <v>Water Withdrawal / ton of production  Target</v>
      </c>
      <c r="C157" s="118"/>
      <c r="D157" s="8" t="str">
        <f t="shared" si="2"/>
        <v>M3/T</v>
      </c>
      <c r="E157" s="296" t="str">
        <f t="shared" si="2"/>
        <v>SHE</v>
      </c>
      <c r="F157" s="297" t="str">
        <f t="shared" si="2"/>
        <v>&lt;</v>
      </c>
      <c r="G157" s="1800">
        <f t="shared" si="3"/>
        <v>50</v>
      </c>
      <c r="H157" s="291">
        <f t="shared" si="3"/>
        <v>50</v>
      </c>
      <c r="I157" s="292">
        <f t="shared" si="3"/>
        <v>50</v>
      </c>
      <c r="J157" s="292">
        <f t="shared" si="3"/>
        <v>50</v>
      </c>
      <c r="K157" s="292">
        <f t="shared" si="3"/>
        <v>50</v>
      </c>
      <c r="L157" s="292">
        <f t="shared" si="3"/>
        <v>50</v>
      </c>
      <c r="M157" s="293">
        <f t="shared" si="3"/>
        <v>50</v>
      </c>
      <c r="N157" s="294">
        <f t="shared" si="3"/>
        <v>50</v>
      </c>
      <c r="O157" s="30">
        <f t="shared" si="3"/>
        <v>50</v>
      </c>
      <c r="P157" s="28">
        <f t="shared" si="3"/>
        <v>50</v>
      </c>
      <c r="Q157" s="28">
        <f t="shared" si="3"/>
        <v>50</v>
      </c>
      <c r="R157" s="28">
        <f t="shared" si="3"/>
        <v>50</v>
      </c>
      <c r="S157" s="28">
        <f t="shared" si="3"/>
        <v>50</v>
      </c>
      <c r="T157" s="28">
        <f t="shared" si="3"/>
        <v>50</v>
      </c>
      <c r="U157" s="28">
        <f t="shared" si="3"/>
        <v>50</v>
      </c>
      <c r="V157" s="28">
        <f t="shared" si="3"/>
        <v>50</v>
      </c>
      <c r="W157" s="28">
        <f t="shared" si="3"/>
        <v>50</v>
      </c>
      <c r="X157" s="295">
        <f t="shared" si="3"/>
        <v>50</v>
      </c>
      <c r="Y157" s="295">
        <f t="shared" si="3"/>
        <v>50</v>
      </c>
      <c r="Z157" s="9">
        <f t="shared" si="3"/>
        <v>50</v>
      </c>
      <c r="AA157" s="9"/>
      <c r="AB157" s="9"/>
    </row>
    <row r="158" spans="2:28" s="10" customFormat="1" ht="20.100000000000001" customHeight="1">
      <c r="B158" s="7" t="str">
        <f t="shared" si="1"/>
        <v>Behavioural Feedback Session Target</v>
      </c>
      <c r="C158" s="118"/>
      <c r="D158" s="8" t="str">
        <f t="shared" si="2"/>
        <v>#</v>
      </c>
      <c r="E158" s="296" t="str">
        <f t="shared" si="2"/>
        <v>SHE</v>
      </c>
      <c r="F158" s="297" t="str">
        <f t="shared" si="2"/>
        <v>&gt;</v>
      </c>
      <c r="G158" s="291">
        <f t="shared" si="3"/>
        <v>0.5</v>
      </c>
      <c r="H158" s="291">
        <f t="shared" si="3"/>
        <v>0.5</v>
      </c>
      <c r="I158" s="292">
        <f t="shared" si="3"/>
        <v>0.5</v>
      </c>
      <c r="J158" s="292">
        <f t="shared" si="3"/>
        <v>0.5</v>
      </c>
      <c r="K158" s="292">
        <f t="shared" si="3"/>
        <v>0.5</v>
      </c>
      <c r="L158" s="292">
        <f t="shared" si="3"/>
        <v>0.5</v>
      </c>
      <c r="M158" s="293">
        <f t="shared" si="3"/>
        <v>0.5</v>
      </c>
      <c r="N158" s="294">
        <f t="shared" si="3"/>
        <v>0.5</v>
      </c>
      <c r="O158" s="30">
        <f t="shared" si="3"/>
        <v>0.5</v>
      </c>
      <c r="P158" s="28">
        <f t="shared" si="3"/>
        <v>0.5</v>
      </c>
      <c r="Q158" s="28">
        <f t="shared" si="3"/>
        <v>0.5</v>
      </c>
      <c r="R158" s="28">
        <f t="shared" si="3"/>
        <v>0.5</v>
      </c>
      <c r="S158" s="28">
        <f t="shared" si="3"/>
        <v>0.5</v>
      </c>
      <c r="T158" s="28">
        <f t="shared" si="3"/>
        <v>0.5</v>
      </c>
      <c r="U158" s="28">
        <f t="shared" si="3"/>
        <v>0.5</v>
      </c>
      <c r="V158" s="28">
        <f t="shared" si="3"/>
        <v>0.5</v>
      </c>
      <c r="W158" s="28">
        <f t="shared" si="3"/>
        <v>0.5</v>
      </c>
      <c r="X158" s="295">
        <f t="shared" si="3"/>
        <v>0.5</v>
      </c>
      <c r="Y158" s="295">
        <f t="shared" si="3"/>
        <v>0.5</v>
      </c>
      <c r="Z158" s="9">
        <f t="shared" si="3"/>
        <v>0.5</v>
      </c>
      <c r="AA158" s="9"/>
      <c r="AB158" s="9"/>
    </row>
    <row r="159" spans="2:28" s="10" customFormat="1" ht="20.100000000000001" customHeight="1">
      <c r="B159" s="7" t="str">
        <f t="shared" si="1"/>
        <v>Solid Waste  Target</v>
      </c>
      <c r="C159" s="118"/>
      <c r="D159" s="8" t="str">
        <f t="shared" si="2"/>
        <v>Ton</v>
      </c>
      <c r="E159" s="296" t="str">
        <f t="shared" si="2"/>
        <v>SHE</v>
      </c>
      <c r="F159" s="297" t="str">
        <f t="shared" si="2"/>
        <v>&lt;</v>
      </c>
      <c r="G159" s="1800">
        <f t="shared" si="3"/>
        <v>102.5</v>
      </c>
      <c r="H159" s="291">
        <f t="shared" si="3"/>
        <v>102.5</v>
      </c>
      <c r="I159" s="292">
        <f t="shared" si="3"/>
        <v>102.5</v>
      </c>
      <c r="J159" s="292">
        <f t="shared" si="3"/>
        <v>102.5</v>
      </c>
      <c r="K159" s="292">
        <f t="shared" si="3"/>
        <v>102.5</v>
      </c>
      <c r="L159" s="292">
        <f t="shared" si="3"/>
        <v>102.5</v>
      </c>
      <c r="M159" s="293">
        <f t="shared" si="3"/>
        <v>102.5</v>
      </c>
      <c r="N159" s="294">
        <f t="shared" si="3"/>
        <v>102.5</v>
      </c>
      <c r="O159" s="30">
        <f t="shared" si="3"/>
        <v>102.5</v>
      </c>
      <c r="P159" s="28">
        <f t="shared" si="3"/>
        <v>102.5</v>
      </c>
      <c r="Q159" s="28">
        <f t="shared" si="3"/>
        <v>102.5</v>
      </c>
      <c r="R159" s="28">
        <f t="shared" si="3"/>
        <v>102.5</v>
      </c>
      <c r="S159" s="28">
        <f t="shared" si="3"/>
        <v>102.5</v>
      </c>
      <c r="T159" s="28">
        <f t="shared" si="3"/>
        <v>102.5</v>
      </c>
      <c r="U159" s="28">
        <f t="shared" si="3"/>
        <v>102.5</v>
      </c>
      <c r="V159" s="28">
        <f t="shared" si="3"/>
        <v>102.5</v>
      </c>
      <c r="W159" s="28">
        <f t="shared" si="3"/>
        <v>102.5</v>
      </c>
      <c r="X159" s="295">
        <f t="shared" si="3"/>
        <v>102.5</v>
      </c>
      <c r="Y159" s="295">
        <f t="shared" si="3"/>
        <v>102.5</v>
      </c>
      <c r="Z159" s="9">
        <f t="shared" si="3"/>
        <v>102.5</v>
      </c>
      <c r="AA159" s="9"/>
      <c r="AB159" s="9"/>
    </row>
    <row r="160" spans="2:28" s="10" customFormat="1" ht="20.100000000000001" customHeight="1">
      <c r="B160" s="7" t="str">
        <f t="shared" si="1"/>
        <v>Green House Gas Emission Target</v>
      </c>
      <c r="C160" s="118"/>
      <c r="D160" s="8" t="str">
        <f t="shared" si="2"/>
        <v>kg CO2/t</v>
      </c>
      <c r="E160" s="296" t="str">
        <f t="shared" si="2"/>
        <v>SHE</v>
      </c>
      <c r="F160" s="297" t="str">
        <f t="shared" si="2"/>
        <v>&lt;</v>
      </c>
      <c r="G160" s="291">
        <f t="shared" si="3"/>
        <v>3042</v>
      </c>
      <c r="H160" s="291">
        <f t="shared" si="3"/>
        <v>3042</v>
      </c>
      <c r="I160" s="292">
        <f t="shared" si="3"/>
        <v>3042</v>
      </c>
      <c r="J160" s="292">
        <f t="shared" si="3"/>
        <v>3042</v>
      </c>
      <c r="K160" s="292">
        <f t="shared" si="3"/>
        <v>3042</v>
      </c>
      <c r="L160" s="292">
        <f t="shared" si="3"/>
        <v>3042</v>
      </c>
      <c r="M160" s="293">
        <f t="shared" si="3"/>
        <v>3042</v>
      </c>
      <c r="N160" s="294">
        <f t="shared" si="3"/>
        <v>3042</v>
      </c>
      <c r="O160" s="30">
        <f t="shared" si="3"/>
        <v>3042</v>
      </c>
      <c r="P160" s="28">
        <f t="shared" si="3"/>
        <v>3042</v>
      </c>
      <c r="Q160" s="28">
        <f t="shared" si="3"/>
        <v>3042</v>
      </c>
      <c r="R160" s="28">
        <f t="shared" si="3"/>
        <v>3042</v>
      </c>
      <c r="S160" s="28">
        <f t="shared" si="3"/>
        <v>3042</v>
      </c>
      <c r="T160" s="28">
        <f t="shared" si="3"/>
        <v>3042</v>
      </c>
      <c r="U160" s="28">
        <f t="shared" si="3"/>
        <v>3042</v>
      </c>
      <c r="V160" s="28">
        <f t="shared" si="3"/>
        <v>3042</v>
      </c>
      <c r="W160" s="28">
        <f t="shared" si="3"/>
        <v>3042</v>
      </c>
      <c r="X160" s="295">
        <f t="shared" si="3"/>
        <v>3042</v>
      </c>
      <c r="Y160" s="295">
        <f t="shared" si="3"/>
        <v>3042</v>
      </c>
      <c r="Z160" s="9">
        <f t="shared" si="3"/>
        <v>3042</v>
      </c>
      <c r="AA160" s="9"/>
      <c r="AB160" s="9"/>
    </row>
    <row r="161" spans="2:28" ht="20.100000000000001" customHeight="1">
      <c r="B161" s="298" t="str">
        <f t="shared" si="1"/>
        <v>MOTIVATION Target</v>
      </c>
      <c r="C161" s="299"/>
      <c r="D161" s="300" t="s">
        <v>16</v>
      </c>
      <c r="E161" s="301" t="s">
        <v>16</v>
      </c>
      <c r="F161" s="302" t="s">
        <v>16</v>
      </c>
      <c r="G161" s="1807">
        <f t="shared" si="3"/>
        <v>0</v>
      </c>
      <c r="H161" s="29">
        <f t="shared" si="3"/>
        <v>0</v>
      </c>
      <c r="I161" s="303">
        <f t="shared" si="3"/>
        <v>0</v>
      </c>
      <c r="J161" s="303">
        <f t="shared" si="3"/>
        <v>0</v>
      </c>
      <c r="K161" s="303">
        <f t="shared" si="3"/>
        <v>0</v>
      </c>
      <c r="L161" s="303">
        <f t="shared" si="3"/>
        <v>0</v>
      </c>
      <c r="M161" s="304">
        <f t="shared" si="3"/>
        <v>0</v>
      </c>
      <c r="N161" s="305">
        <f t="shared" si="3"/>
        <v>0</v>
      </c>
      <c r="O161" s="306">
        <f t="shared" si="3"/>
        <v>0</v>
      </c>
      <c r="P161" s="29">
        <f t="shared" si="3"/>
        <v>0</v>
      </c>
      <c r="Q161" s="29">
        <f t="shared" si="3"/>
        <v>0</v>
      </c>
      <c r="R161" s="29">
        <f t="shared" si="3"/>
        <v>0</v>
      </c>
      <c r="S161" s="29">
        <f t="shared" si="3"/>
        <v>0</v>
      </c>
      <c r="T161" s="29">
        <f t="shared" si="3"/>
        <v>0</v>
      </c>
      <c r="U161" s="29">
        <f t="shared" si="3"/>
        <v>0</v>
      </c>
      <c r="V161" s="29">
        <f t="shared" si="3"/>
        <v>0</v>
      </c>
      <c r="W161" s="29">
        <f t="shared" si="3"/>
        <v>0</v>
      </c>
      <c r="X161" s="307">
        <f t="shared" si="3"/>
        <v>0</v>
      </c>
      <c r="Y161" s="307">
        <f t="shared" si="3"/>
        <v>0</v>
      </c>
      <c r="Z161" s="11">
        <f t="shared" si="3"/>
        <v>0</v>
      </c>
      <c r="AA161" s="11"/>
      <c r="AB161" s="11"/>
    </row>
    <row r="162" spans="2:28" s="10" customFormat="1" ht="20.100000000000001" customHeight="1">
      <c r="B162" s="7" t="str">
        <f t="shared" si="1"/>
        <v>% Overtime Target</v>
      </c>
      <c r="C162" s="118"/>
      <c r="D162" s="8" t="str">
        <f t="shared" ref="D162:F165" si="4">D13</f>
        <v>%</v>
      </c>
      <c r="E162" s="296" t="str">
        <f t="shared" si="4"/>
        <v>HRM</v>
      </c>
      <c r="F162" s="297" t="str">
        <f t="shared" si="4"/>
        <v>&lt;</v>
      </c>
      <c r="G162" s="1800">
        <f t="shared" si="3"/>
        <v>0.05</v>
      </c>
      <c r="H162" s="291">
        <f t="shared" si="3"/>
        <v>0.05</v>
      </c>
      <c r="I162" s="292">
        <f t="shared" si="3"/>
        <v>0.05</v>
      </c>
      <c r="J162" s="292">
        <f t="shared" si="3"/>
        <v>0.05</v>
      </c>
      <c r="K162" s="292">
        <f t="shared" si="3"/>
        <v>0.05</v>
      </c>
      <c r="L162" s="292">
        <f t="shared" si="3"/>
        <v>0.05</v>
      </c>
      <c r="M162" s="293">
        <f t="shared" si="3"/>
        <v>0.05</v>
      </c>
      <c r="N162" s="294">
        <f t="shared" si="3"/>
        <v>0.05</v>
      </c>
      <c r="O162" s="30">
        <f t="shared" si="3"/>
        <v>0.05</v>
      </c>
      <c r="P162" s="30">
        <f t="shared" si="3"/>
        <v>0.05</v>
      </c>
      <c r="Q162" s="28">
        <f t="shared" si="3"/>
        <v>0.05</v>
      </c>
      <c r="R162" s="28">
        <f t="shared" si="3"/>
        <v>0.05</v>
      </c>
      <c r="S162" s="28">
        <f t="shared" si="3"/>
        <v>0.05</v>
      </c>
      <c r="T162" s="28">
        <f t="shared" si="3"/>
        <v>0.05</v>
      </c>
      <c r="U162" s="28">
        <f t="shared" si="3"/>
        <v>0.05</v>
      </c>
      <c r="V162" s="28">
        <f t="shared" si="3"/>
        <v>0.05</v>
      </c>
      <c r="W162" s="28">
        <f t="shared" si="3"/>
        <v>0.05</v>
      </c>
      <c r="X162" s="295">
        <f t="shared" si="3"/>
        <v>0.05</v>
      </c>
      <c r="Y162" s="295">
        <f t="shared" si="3"/>
        <v>0.05</v>
      </c>
      <c r="Z162" s="9">
        <f t="shared" si="3"/>
        <v>0.05</v>
      </c>
      <c r="AA162" s="9"/>
      <c r="AB162" s="9"/>
    </row>
    <row r="163" spans="2:28" s="10" customFormat="1" ht="20.100000000000001" customHeight="1">
      <c r="B163" s="7" t="str">
        <f t="shared" si="1"/>
        <v>% Absenteeism Target</v>
      </c>
      <c r="C163" s="118"/>
      <c r="D163" s="8" t="str">
        <f t="shared" si="4"/>
        <v>%</v>
      </c>
      <c r="E163" s="296" t="str">
        <f t="shared" si="4"/>
        <v>HRM</v>
      </c>
      <c r="F163" s="297" t="str">
        <f t="shared" si="4"/>
        <v>&lt;</v>
      </c>
      <c r="G163" s="1800">
        <f t="shared" si="3"/>
        <v>2.5000000000000001E-2</v>
      </c>
      <c r="H163" s="291">
        <f t="shared" si="3"/>
        <v>2.5000000000000001E-2</v>
      </c>
      <c r="I163" s="292">
        <f t="shared" si="3"/>
        <v>2.5000000000000001E-2</v>
      </c>
      <c r="J163" s="292">
        <f t="shared" si="3"/>
        <v>2.5000000000000001E-2</v>
      </c>
      <c r="K163" s="292">
        <f t="shared" si="3"/>
        <v>2.5000000000000001E-2</v>
      </c>
      <c r="L163" s="292">
        <f t="shared" si="3"/>
        <v>2.5000000000000001E-2</v>
      </c>
      <c r="M163" s="293">
        <f t="shared" si="3"/>
        <v>2.5000000000000001E-2</v>
      </c>
      <c r="N163" s="294">
        <f t="shared" si="3"/>
        <v>2.5000000000000001E-2</v>
      </c>
      <c r="O163" s="30">
        <f t="shared" si="3"/>
        <v>2.5000000000000001E-2</v>
      </c>
      <c r="P163" s="30">
        <f t="shared" si="3"/>
        <v>2.5000000000000001E-2</v>
      </c>
      <c r="Q163" s="28">
        <f t="shared" si="3"/>
        <v>2.5000000000000001E-2</v>
      </c>
      <c r="R163" s="28">
        <f t="shared" si="3"/>
        <v>2.5000000000000001E-2</v>
      </c>
      <c r="S163" s="28">
        <f t="shared" si="3"/>
        <v>2.5000000000000001E-2</v>
      </c>
      <c r="T163" s="28">
        <f t="shared" si="3"/>
        <v>2.5000000000000001E-2</v>
      </c>
      <c r="U163" s="28">
        <f t="shared" si="3"/>
        <v>2.5000000000000001E-2</v>
      </c>
      <c r="V163" s="28">
        <f t="shared" si="3"/>
        <v>2.5000000000000001E-2</v>
      </c>
      <c r="W163" s="28">
        <f t="shared" si="3"/>
        <v>2.5000000000000001E-2</v>
      </c>
      <c r="X163" s="295">
        <f t="shared" si="3"/>
        <v>2.5000000000000001E-2</v>
      </c>
      <c r="Y163" s="295">
        <f t="shared" si="3"/>
        <v>2.5000000000000001E-2</v>
      </c>
      <c r="Z163" s="9">
        <f t="shared" si="3"/>
        <v>2.5000000000000001E-2</v>
      </c>
      <c r="AA163" s="9"/>
      <c r="AB163" s="9"/>
    </row>
    <row r="164" spans="2:28" s="10" customFormat="1" ht="20.100000000000001" customHeight="1">
      <c r="B164" s="7" t="str">
        <f t="shared" si="1"/>
        <v>Temporary staff usage Target</v>
      </c>
      <c r="C164" s="118"/>
      <c r="D164" s="8" t="str">
        <f t="shared" si="4"/>
        <v>%</v>
      </c>
      <c r="E164" s="296" t="str">
        <f t="shared" si="4"/>
        <v>HRM</v>
      </c>
      <c r="F164" s="297" t="str">
        <f t="shared" si="4"/>
        <v>&lt;</v>
      </c>
      <c r="G164" s="1806">
        <f t="shared" si="3"/>
        <v>0.2</v>
      </c>
      <c r="H164" s="291">
        <f t="shared" si="3"/>
        <v>0.2</v>
      </c>
      <c r="I164" s="292">
        <f t="shared" si="3"/>
        <v>0.2</v>
      </c>
      <c r="J164" s="292">
        <f t="shared" si="3"/>
        <v>0.2</v>
      </c>
      <c r="K164" s="292">
        <f t="shared" si="3"/>
        <v>0.2</v>
      </c>
      <c r="L164" s="292">
        <f t="shared" si="3"/>
        <v>0.2</v>
      </c>
      <c r="M164" s="293">
        <f t="shared" si="3"/>
        <v>0.2</v>
      </c>
      <c r="N164" s="294">
        <f t="shared" si="3"/>
        <v>0.2</v>
      </c>
      <c r="O164" s="30">
        <f t="shared" si="3"/>
        <v>0.2</v>
      </c>
      <c r="P164" s="28">
        <f t="shared" si="3"/>
        <v>0.2</v>
      </c>
      <c r="Q164" s="28">
        <f t="shared" si="3"/>
        <v>0.2</v>
      </c>
      <c r="R164" s="28">
        <f t="shared" si="3"/>
        <v>0.2</v>
      </c>
      <c r="S164" s="28">
        <f t="shared" si="3"/>
        <v>0.2</v>
      </c>
      <c r="T164" s="28">
        <f t="shared" si="3"/>
        <v>0.2</v>
      </c>
      <c r="U164" s="28">
        <f t="shared" si="3"/>
        <v>0.2</v>
      </c>
      <c r="V164" s="28">
        <f t="shared" si="3"/>
        <v>0.2</v>
      </c>
      <c r="W164" s="28">
        <f t="shared" si="3"/>
        <v>0.2</v>
      </c>
      <c r="X164" s="295">
        <f t="shared" si="3"/>
        <v>0.2</v>
      </c>
      <c r="Y164" s="295">
        <f t="shared" si="3"/>
        <v>0.2</v>
      </c>
      <c r="Z164" s="9">
        <f t="shared" si="3"/>
        <v>0.2</v>
      </c>
      <c r="AA164" s="9"/>
      <c r="AB164" s="9"/>
    </row>
    <row r="165" spans="2:28" s="10" customFormat="1" ht="20.100000000000001" customHeight="1">
      <c r="B165" s="7" t="str">
        <f t="shared" si="1"/>
        <v>Employee Engagement  Target</v>
      </c>
      <c r="C165" s="118"/>
      <c r="D165" s="8" t="str">
        <f t="shared" si="4"/>
        <v>%</v>
      </c>
      <c r="E165" s="296" t="str">
        <f t="shared" si="4"/>
        <v>HRM</v>
      </c>
      <c r="F165" s="297" t="str">
        <f t="shared" si="4"/>
        <v>&gt;</v>
      </c>
      <c r="G165" s="291">
        <f t="shared" si="3"/>
        <v>0</v>
      </c>
      <c r="H165" s="291">
        <f t="shared" si="3"/>
        <v>0</v>
      </c>
      <c r="I165" s="292">
        <f t="shared" si="3"/>
        <v>0</v>
      </c>
      <c r="J165" s="292">
        <f t="shared" si="3"/>
        <v>0</v>
      </c>
      <c r="K165" s="292">
        <f t="shared" si="3"/>
        <v>0</v>
      </c>
      <c r="L165" s="292">
        <f t="shared" si="3"/>
        <v>0</v>
      </c>
      <c r="M165" s="293">
        <f t="shared" si="3"/>
        <v>0</v>
      </c>
      <c r="N165" s="294">
        <f t="shared" si="3"/>
        <v>0</v>
      </c>
      <c r="O165" s="30">
        <f t="shared" si="3"/>
        <v>0</v>
      </c>
      <c r="P165" s="28">
        <f t="shared" si="3"/>
        <v>0</v>
      </c>
      <c r="Q165" s="28">
        <f t="shared" si="3"/>
        <v>0</v>
      </c>
      <c r="R165" s="28">
        <f t="shared" si="3"/>
        <v>0</v>
      </c>
      <c r="S165" s="28">
        <f t="shared" si="3"/>
        <v>0</v>
      </c>
      <c r="T165" s="28">
        <f t="shared" si="3"/>
        <v>0</v>
      </c>
      <c r="U165" s="28">
        <f t="shared" si="3"/>
        <v>0</v>
      </c>
      <c r="V165" s="28">
        <f t="shared" si="3"/>
        <v>0</v>
      </c>
      <c r="W165" s="28">
        <f t="shared" si="3"/>
        <v>0</v>
      </c>
      <c r="X165" s="295">
        <f t="shared" si="3"/>
        <v>0</v>
      </c>
      <c r="Y165" s="295">
        <f t="shared" si="3"/>
        <v>0</v>
      </c>
      <c r="Z165" s="9">
        <f t="shared" si="3"/>
        <v>0</v>
      </c>
      <c r="AA165" s="9"/>
      <c r="AB165" s="9"/>
    </row>
    <row r="166" spans="2:28" s="252" customFormat="1" ht="20.100000000000001" customHeight="1">
      <c r="B166" s="308" t="str">
        <f t="shared" si="1"/>
        <v>QUALITY MANAGEMENT Target</v>
      </c>
      <c r="C166" s="309"/>
      <c r="D166" s="310" t="s">
        <v>16</v>
      </c>
      <c r="E166" s="311" t="s">
        <v>16</v>
      </c>
      <c r="F166" s="312" t="s">
        <v>16</v>
      </c>
      <c r="G166" s="1805">
        <f t="shared" si="3"/>
        <v>0</v>
      </c>
      <c r="H166" s="31">
        <f t="shared" si="3"/>
        <v>0</v>
      </c>
      <c r="I166" s="313">
        <f t="shared" si="3"/>
        <v>0</v>
      </c>
      <c r="J166" s="313">
        <f t="shared" si="3"/>
        <v>0</v>
      </c>
      <c r="K166" s="313">
        <f t="shared" si="3"/>
        <v>0</v>
      </c>
      <c r="L166" s="313">
        <f t="shared" si="3"/>
        <v>0</v>
      </c>
      <c r="M166" s="314">
        <f t="shared" si="3"/>
        <v>0</v>
      </c>
      <c r="N166" s="315">
        <f t="shared" si="3"/>
        <v>0</v>
      </c>
      <c r="O166" s="316">
        <f t="shared" si="3"/>
        <v>0</v>
      </c>
      <c r="P166" s="31">
        <f t="shared" si="3"/>
        <v>0</v>
      </c>
      <c r="Q166" s="31">
        <f t="shared" si="3"/>
        <v>0</v>
      </c>
      <c r="R166" s="31">
        <f t="shared" si="3"/>
        <v>0</v>
      </c>
      <c r="S166" s="31">
        <f t="shared" si="3"/>
        <v>0</v>
      </c>
      <c r="T166" s="31">
        <f t="shared" si="3"/>
        <v>0</v>
      </c>
      <c r="U166" s="31">
        <f t="shared" si="3"/>
        <v>0</v>
      </c>
      <c r="V166" s="31">
        <f t="shared" ref="V166:Z166" si="5">$M17</f>
        <v>0</v>
      </c>
      <c r="W166" s="31">
        <f t="shared" si="5"/>
        <v>0</v>
      </c>
      <c r="X166" s="317">
        <f t="shared" si="5"/>
        <v>0</v>
      </c>
      <c r="Y166" s="317">
        <f t="shared" si="5"/>
        <v>0</v>
      </c>
      <c r="Z166" s="12">
        <f t="shared" si="5"/>
        <v>0</v>
      </c>
      <c r="AA166" s="12"/>
      <c r="AB166" s="12"/>
    </row>
    <row r="167" spans="2:28" ht="20.100000000000001" customHeight="1">
      <c r="B167" s="13" t="str">
        <f t="shared" si="1"/>
        <v>Consumer Complaints Target</v>
      </c>
      <c r="C167" s="318"/>
      <c r="D167" s="319" t="str">
        <f t="shared" ref="D167:F173" si="6">D18</f>
        <v>#</v>
      </c>
      <c r="E167" s="320" t="str">
        <f t="shared" si="6"/>
        <v>QAM</v>
      </c>
      <c r="F167" s="321" t="str">
        <f t="shared" si="6"/>
        <v>&lt;</v>
      </c>
      <c r="G167" s="1800">
        <f t="shared" ref="G167:Z179" si="7">$M18</f>
        <v>1</v>
      </c>
      <c r="H167" s="291">
        <f t="shared" si="7"/>
        <v>1</v>
      </c>
      <c r="I167" s="292">
        <f t="shared" si="7"/>
        <v>1</v>
      </c>
      <c r="J167" s="292">
        <f t="shared" si="7"/>
        <v>1</v>
      </c>
      <c r="K167" s="292">
        <f t="shared" si="7"/>
        <v>1</v>
      </c>
      <c r="L167" s="292">
        <f t="shared" si="7"/>
        <v>1</v>
      </c>
      <c r="M167" s="322">
        <f t="shared" si="7"/>
        <v>1</v>
      </c>
      <c r="N167" s="323">
        <f t="shared" si="7"/>
        <v>1</v>
      </c>
      <c r="O167" s="323">
        <f t="shared" si="7"/>
        <v>1</v>
      </c>
      <c r="P167" s="323">
        <f t="shared" si="7"/>
        <v>1</v>
      </c>
      <c r="Q167" s="323">
        <f t="shared" si="7"/>
        <v>1</v>
      </c>
      <c r="R167" s="323">
        <f t="shared" si="7"/>
        <v>1</v>
      </c>
      <c r="S167" s="323">
        <f t="shared" si="7"/>
        <v>1</v>
      </c>
      <c r="T167" s="323">
        <f t="shared" si="7"/>
        <v>1</v>
      </c>
      <c r="U167" s="323">
        <f t="shared" si="7"/>
        <v>1</v>
      </c>
      <c r="V167" s="323">
        <f t="shared" si="7"/>
        <v>1</v>
      </c>
      <c r="W167" s="323">
        <f t="shared" si="7"/>
        <v>1</v>
      </c>
      <c r="X167" s="323">
        <f t="shared" si="7"/>
        <v>1</v>
      </c>
      <c r="Y167" s="323">
        <f t="shared" si="7"/>
        <v>1</v>
      </c>
      <c r="Z167" s="323">
        <f t="shared" si="7"/>
        <v>1</v>
      </c>
      <c r="AA167" s="18"/>
      <c r="AB167" s="18"/>
    </row>
    <row r="168" spans="2:28" ht="20.100000000000001" customHeight="1">
      <c r="B168" s="13" t="str">
        <f t="shared" si="1"/>
        <v>First Time Right Target</v>
      </c>
      <c r="C168" s="318"/>
      <c r="D168" s="319" t="str">
        <f t="shared" si="6"/>
        <v>%</v>
      </c>
      <c r="E168" s="320" t="str">
        <f t="shared" si="6"/>
        <v>QAM</v>
      </c>
      <c r="F168" s="321" t="str">
        <f t="shared" si="6"/>
        <v>&gt;</v>
      </c>
      <c r="G168" s="1800">
        <f t="shared" si="7"/>
        <v>0.99</v>
      </c>
      <c r="H168" s="291">
        <f t="shared" si="7"/>
        <v>0.99</v>
      </c>
      <c r="I168" s="292">
        <f t="shared" si="7"/>
        <v>0.99</v>
      </c>
      <c r="J168" s="292">
        <f t="shared" si="7"/>
        <v>0.99</v>
      </c>
      <c r="K168" s="292">
        <f t="shared" si="7"/>
        <v>0.99</v>
      </c>
      <c r="L168" s="292">
        <f t="shared" si="7"/>
        <v>0.99</v>
      </c>
      <c r="M168" s="322">
        <f t="shared" si="7"/>
        <v>0.99</v>
      </c>
      <c r="N168" s="324">
        <f t="shared" si="7"/>
        <v>0.99</v>
      </c>
      <c r="O168" s="33">
        <f t="shared" si="7"/>
        <v>0.99</v>
      </c>
      <c r="P168" s="32">
        <f t="shared" si="7"/>
        <v>0.99</v>
      </c>
      <c r="Q168" s="32">
        <f t="shared" si="7"/>
        <v>0.99</v>
      </c>
      <c r="R168" s="32">
        <f t="shared" si="7"/>
        <v>0.99</v>
      </c>
      <c r="S168" s="32">
        <f t="shared" si="7"/>
        <v>0.99</v>
      </c>
      <c r="T168" s="32">
        <f t="shared" si="7"/>
        <v>0.99</v>
      </c>
      <c r="U168" s="32">
        <f t="shared" si="7"/>
        <v>0.99</v>
      </c>
      <c r="V168" s="32">
        <f t="shared" si="7"/>
        <v>0.99</v>
      </c>
      <c r="W168" s="32">
        <f t="shared" si="7"/>
        <v>0.99</v>
      </c>
      <c r="X168" s="325">
        <f t="shared" si="7"/>
        <v>0.99</v>
      </c>
      <c r="Y168" s="325">
        <f t="shared" si="7"/>
        <v>0.99</v>
      </c>
      <c r="Z168" s="18">
        <f t="shared" si="7"/>
        <v>0.99</v>
      </c>
      <c r="AA168" s="18"/>
      <c r="AB168" s="18"/>
    </row>
    <row r="169" spans="2:28" ht="20.100000000000001" customHeight="1">
      <c r="B169" s="13" t="str">
        <f t="shared" si="1"/>
        <v>Foreign Body Complaints (Factory related) Target</v>
      </c>
      <c r="C169" s="318"/>
      <c r="D169" s="319" t="str">
        <f t="shared" si="6"/>
        <v>#</v>
      </c>
      <c r="E169" s="320" t="str">
        <f t="shared" si="6"/>
        <v>QAM</v>
      </c>
      <c r="F169" s="321" t="str">
        <f t="shared" si="6"/>
        <v>&lt;</v>
      </c>
      <c r="G169" s="291">
        <f t="shared" si="7"/>
        <v>0</v>
      </c>
      <c r="H169" s="291">
        <f t="shared" si="7"/>
        <v>0</v>
      </c>
      <c r="I169" s="292">
        <f t="shared" si="7"/>
        <v>0</v>
      </c>
      <c r="J169" s="292">
        <f t="shared" si="7"/>
        <v>0</v>
      </c>
      <c r="K169" s="292">
        <f t="shared" si="7"/>
        <v>0</v>
      </c>
      <c r="L169" s="292">
        <f t="shared" si="7"/>
        <v>0</v>
      </c>
      <c r="M169" s="322">
        <f t="shared" si="7"/>
        <v>0</v>
      </c>
      <c r="N169" s="324">
        <f t="shared" si="7"/>
        <v>0</v>
      </c>
      <c r="O169" s="33">
        <f t="shared" si="7"/>
        <v>0</v>
      </c>
      <c r="P169" s="32">
        <f t="shared" si="7"/>
        <v>0</v>
      </c>
      <c r="Q169" s="32">
        <f t="shared" si="7"/>
        <v>0</v>
      </c>
      <c r="R169" s="32">
        <f t="shared" si="7"/>
        <v>0</v>
      </c>
      <c r="S169" s="32">
        <f t="shared" si="7"/>
        <v>0</v>
      </c>
      <c r="T169" s="32">
        <f t="shared" si="7"/>
        <v>0</v>
      </c>
      <c r="U169" s="32">
        <f t="shared" si="7"/>
        <v>0</v>
      </c>
      <c r="V169" s="32">
        <f t="shared" si="7"/>
        <v>0</v>
      </c>
      <c r="W169" s="32">
        <f t="shared" si="7"/>
        <v>0</v>
      </c>
      <c r="X169" s="325">
        <f t="shared" si="7"/>
        <v>0</v>
      </c>
      <c r="Y169" s="325">
        <f t="shared" si="7"/>
        <v>0</v>
      </c>
      <c r="Z169" s="18">
        <f t="shared" si="7"/>
        <v>0</v>
      </c>
      <c r="AA169" s="18"/>
      <c r="AB169" s="18"/>
    </row>
    <row r="170" spans="2:28" ht="20.100000000000001" customHeight="1">
      <c r="B170" s="13" t="str">
        <f t="shared" si="1"/>
        <v>On Time Usage Decision Target</v>
      </c>
      <c r="C170" s="318"/>
      <c r="D170" s="8" t="str">
        <f t="shared" si="6"/>
        <v>%</v>
      </c>
      <c r="E170" s="326" t="str">
        <f t="shared" si="6"/>
        <v>QAM</v>
      </c>
      <c r="F170" s="327" t="str">
        <f t="shared" si="6"/>
        <v>&gt;</v>
      </c>
      <c r="G170" s="1800">
        <f t="shared" si="7"/>
        <v>0.99</v>
      </c>
      <c r="H170" s="291">
        <f t="shared" si="7"/>
        <v>0.99</v>
      </c>
      <c r="I170" s="292">
        <f t="shared" si="7"/>
        <v>0.99</v>
      </c>
      <c r="J170" s="292">
        <f t="shared" si="7"/>
        <v>0.99</v>
      </c>
      <c r="K170" s="292">
        <f t="shared" si="7"/>
        <v>0.99</v>
      </c>
      <c r="L170" s="292">
        <f t="shared" si="7"/>
        <v>0.99</v>
      </c>
      <c r="M170" s="322">
        <f t="shared" si="7"/>
        <v>0.99</v>
      </c>
      <c r="N170" s="323">
        <f t="shared" si="7"/>
        <v>0.99</v>
      </c>
      <c r="O170" s="324">
        <f t="shared" si="7"/>
        <v>0.99</v>
      </c>
      <c r="P170" s="33">
        <f t="shared" si="7"/>
        <v>0.99</v>
      </c>
      <c r="Q170" s="32">
        <f t="shared" si="7"/>
        <v>0.99</v>
      </c>
      <c r="R170" s="32">
        <f t="shared" si="7"/>
        <v>0.99</v>
      </c>
      <c r="S170" s="32">
        <f t="shared" si="7"/>
        <v>0.99</v>
      </c>
      <c r="T170" s="32">
        <f t="shared" si="7"/>
        <v>0.99</v>
      </c>
      <c r="U170" s="32">
        <f t="shared" si="7"/>
        <v>0.99</v>
      </c>
      <c r="V170" s="32">
        <f t="shared" si="7"/>
        <v>0.99</v>
      </c>
      <c r="W170" s="32">
        <f t="shared" si="7"/>
        <v>0.99</v>
      </c>
      <c r="X170" s="325">
        <f t="shared" si="7"/>
        <v>0.99</v>
      </c>
      <c r="Y170" s="325">
        <f t="shared" si="7"/>
        <v>0.99</v>
      </c>
      <c r="Z170" s="18">
        <f t="shared" si="7"/>
        <v>0.99</v>
      </c>
      <c r="AA170" s="9"/>
      <c r="AB170" s="9"/>
    </row>
    <row r="171" spans="2:28" ht="20.100000000000001" customHeight="1">
      <c r="B171" s="13" t="str">
        <f t="shared" si="1"/>
        <v>Exceptional Release  Fert Target</v>
      </c>
      <c r="C171" s="318"/>
      <c r="D171" s="319" t="str">
        <f t="shared" si="6"/>
        <v>#</v>
      </c>
      <c r="E171" s="320" t="str">
        <f t="shared" si="6"/>
        <v>QAM</v>
      </c>
      <c r="F171" s="321" t="str">
        <f t="shared" si="6"/>
        <v>&lt;</v>
      </c>
      <c r="G171" s="1800">
        <f t="shared" si="7"/>
        <v>0</v>
      </c>
      <c r="H171" s="291">
        <f t="shared" si="7"/>
        <v>0</v>
      </c>
      <c r="I171" s="292">
        <f t="shared" si="7"/>
        <v>0</v>
      </c>
      <c r="J171" s="292">
        <f t="shared" si="7"/>
        <v>0</v>
      </c>
      <c r="K171" s="292">
        <f t="shared" si="7"/>
        <v>0</v>
      </c>
      <c r="L171" s="292">
        <f t="shared" si="7"/>
        <v>0</v>
      </c>
      <c r="M171" s="322">
        <f t="shared" si="7"/>
        <v>0</v>
      </c>
      <c r="N171" s="324">
        <f t="shared" si="7"/>
        <v>0</v>
      </c>
      <c r="O171" s="33">
        <f t="shared" si="7"/>
        <v>0</v>
      </c>
      <c r="P171" s="32">
        <f t="shared" si="7"/>
        <v>0</v>
      </c>
      <c r="Q171" s="32">
        <f t="shared" si="7"/>
        <v>0</v>
      </c>
      <c r="R171" s="32">
        <f t="shared" si="7"/>
        <v>0</v>
      </c>
      <c r="S171" s="32">
        <f t="shared" si="7"/>
        <v>0</v>
      </c>
      <c r="T171" s="32">
        <f t="shared" si="7"/>
        <v>0</v>
      </c>
      <c r="U171" s="32">
        <f t="shared" si="7"/>
        <v>0</v>
      </c>
      <c r="V171" s="32">
        <f t="shared" si="7"/>
        <v>0</v>
      </c>
      <c r="W171" s="32">
        <f t="shared" si="7"/>
        <v>0</v>
      </c>
      <c r="X171" s="325">
        <f t="shared" si="7"/>
        <v>0</v>
      </c>
      <c r="Y171" s="325">
        <f t="shared" si="7"/>
        <v>0</v>
      </c>
      <c r="Z171" s="18">
        <f t="shared" si="7"/>
        <v>0</v>
      </c>
      <c r="AA171" s="18"/>
      <c r="AB171" s="18"/>
    </row>
    <row r="172" spans="2:28" ht="20.100000000000001" customHeight="1">
      <c r="B172" s="13" t="str">
        <f t="shared" si="1"/>
        <v>Number of Defect Reduction Projects Target</v>
      </c>
      <c r="C172" s="318"/>
      <c r="D172" s="319" t="str">
        <f t="shared" si="6"/>
        <v>#</v>
      </c>
      <c r="E172" s="320" t="str">
        <f t="shared" si="6"/>
        <v>QAM</v>
      </c>
      <c r="F172" s="321" t="str">
        <f t="shared" si="6"/>
        <v>&gt;</v>
      </c>
      <c r="G172" s="291">
        <f t="shared" si="7"/>
        <v>6</v>
      </c>
      <c r="H172" s="291">
        <f t="shared" si="7"/>
        <v>6</v>
      </c>
      <c r="I172" s="292">
        <f t="shared" si="7"/>
        <v>6</v>
      </c>
      <c r="J172" s="292">
        <f t="shared" si="7"/>
        <v>6</v>
      </c>
      <c r="K172" s="292">
        <f t="shared" si="7"/>
        <v>6</v>
      </c>
      <c r="L172" s="292">
        <f t="shared" si="7"/>
        <v>6</v>
      </c>
      <c r="M172" s="322">
        <f t="shared" si="7"/>
        <v>6</v>
      </c>
      <c r="N172" s="324">
        <f t="shared" si="7"/>
        <v>6</v>
      </c>
      <c r="O172" s="33">
        <f t="shared" si="7"/>
        <v>6</v>
      </c>
      <c r="P172" s="32">
        <f t="shared" si="7"/>
        <v>6</v>
      </c>
      <c r="Q172" s="32">
        <f t="shared" si="7"/>
        <v>6</v>
      </c>
      <c r="R172" s="32">
        <f t="shared" si="7"/>
        <v>6</v>
      </c>
      <c r="S172" s="32">
        <f t="shared" si="7"/>
        <v>6</v>
      </c>
      <c r="T172" s="32">
        <f t="shared" si="7"/>
        <v>6</v>
      </c>
      <c r="U172" s="32">
        <f t="shared" si="7"/>
        <v>6</v>
      </c>
      <c r="V172" s="32">
        <f t="shared" si="7"/>
        <v>6</v>
      </c>
      <c r="W172" s="32">
        <f t="shared" si="7"/>
        <v>6</v>
      </c>
      <c r="X172" s="325">
        <f t="shared" si="7"/>
        <v>6</v>
      </c>
      <c r="Y172" s="325">
        <f t="shared" si="7"/>
        <v>6</v>
      </c>
      <c r="Z172" s="18">
        <f t="shared" si="7"/>
        <v>6</v>
      </c>
      <c r="AA172" s="18"/>
      <c r="AB172" s="18"/>
    </row>
    <row r="173" spans="2:28" ht="20.100000000000001" customHeight="1">
      <c r="B173" s="13" t="str">
        <f t="shared" si="1"/>
        <v>Number of Retail Quality Assessments  Done Target</v>
      </c>
      <c r="C173" s="318"/>
      <c r="D173" s="319" t="str">
        <f t="shared" si="6"/>
        <v>#</v>
      </c>
      <c r="E173" s="320" t="str">
        <f t="shared" si="6"/>
        <v>QAM</v>
      </c>
      <c r="F173" s="321" t="str">
        <f t="shared" si="6"/>
        <v>&gt;</v>
      </c>
      <c r="G173" s="1800">
        <f t="shared" si="7"/>
        <v>1</v>
      </c>
      <c r="H173" s="291">
        <f t="shared" si="7"/>
        <v>1</v>
      </c>
      <c r="I173" s="292">
        <f t="shared" si="7"/>
        <v>1</v>
      </c>
      <c r="J173" s="292">
        <f t="shared" si="7"/>
        <v>1</v>
      </c>
      <c r="K173" s="292">
        <f t="shared" si="7"/>
        <v>1</v>
      </c>
      <c r="L173" s="292">
        <f t="shared" si="7"/>
        <v>1</v>
      </c>
      <c r="M173" s="322">
        <f t="shared" si="7"/>
        <v>1</v>
      </c>
      <c r="N173" s="323">
        <f t="shared" si="7"/>
        <v>1</v>
      </c>
      <c r="O173" s="324">
        <f t="shared" si="7"/>
        <v>1</v>
      </c>
      <c r="P173" s="33">
        <f t="shared" si="7"/>
        <v>1</v>
      </c>
      <c r="Q173" s="32">
        <f t="shared" si="7"/>
        <v>1</v>
      </c>
      <c r="R173" s="32">
        <f t="shared" si="7"/>
        <v>1</v>
      </c>
      <c r="S173" s="32">
        <f t="shared" si="7"/>
        <v>1</v>
      </c>
      <c r="T173" s="32">
        <f t="shared" si="7"/>
        <v>1</v>
      </c>
      <c r="U173" s="32">
        <f t="shared" si="7"/>
        <v>1</v>
      </c>
      <c r="V173" s="32">
        <f t="shared" si="7"/>
        <v>1</v>
      </c>
      <c r="W173" s="32">
        <f t="shared" si="7"/>
        <v>1</v>
      </c>
      <c r="X173" s="325">
        <f t="shared" si="7"/>
        <v>1</v>
      </c>
      <c r="Y173" s="325">
        <f t="shared" si="7"/>
        <v>1</v>
      </c>
      <c r="Z173" s="18">
        <f t="shared" si="7"/>
        <v>1</v>
      </c>
      <c r="AA173" s="18"/>
      <c r="AB173" s="18"/>
    </row>
    <row r="174" spans="2:28" ht="20.100000000000001" customHeight="1">
      <c r="B174" s="328" t="str">
        <f t="shared" si="1"/>
        <v>PRODUCTIVITY Target</v>
      </c>
      <c r="C174" s="329"/>
      <c r="D174" s="330" t="s">
        <v>16</v>
      </c>
      <c r="E174" s="331" t="s">
        <v>16</v>
      </c>
      <c r="F174" s="14">
        <v>0</v>
      </c>
      <c r="G174" s="332">
        <f t="shared" si="7"/>
        <v>0</v>
      </c>
      <c r="H174" s="34">
        <f t="shared" si="7"/>
        <v>0</v>
      </c>
      <c r="I174" s="333">
        <f t="shared" si="7"/>
        <v>0</v>
      </c>
      <c r="J174" s="333">
        <f t="shared" si="7"/>
        <v>0</v>
      </c>
      <c r="K174" s="333">
        <f t="shared" si="7"/>
        <v>0</v>
      </c>
      <c r="L174" s="333">
        <f t="shared" si="7"/>
        <v>0</v>
      </c>
      <c r="M174" s="334">
        <f t="shared" si="7"/>
        <v>0</v>
      </c>
      <c r="N174" s="335">
        <f t="shared" si="7"/>
        <v>0</v>
      </c>
      <c r="O174" s="336">
        <f t="shared" si="7"/>
        <v>0</v>
      </c>
      <c r="P174" s="34">
        <f t="shared" si="7"/>
        <v>0</v>
      </c>
      <c r="Q174" s="34">
        <f t="shared" si="7"/>
        <v>0</v>
      </c>
      <c r="R174" s="34">
        <f t="shared" si="7"/>
        <v>0</v>
      </c>
      <c r="S174" s="34">
        <f t="shared" si="7"/>
        <v>0</v>
      </c>
      <c r="T174" s="34">
        <f t="shared" si="7"/>
        <v>0</v>
      </c>
      <c r="U174" s="34">
        <f t="shared" si="7"/>
        <v>0</v>
      </c>
      <c r="V174" s="34">
        <f t="shared" si="7"/>
        <v>0</v>
      </c>
      <c r="W174" s="34">
        <f t="shared" si="7"/>
        <v>0</v>
      </c>
      <c r="X174" s="337">
        <f t="shared" si="7"/>
        <v>0</v>
      </c>
      <c r="Y174" s="337">
        <f t="shared" si="7"/>
        <v>0</v>
      </c>
      <c r="Z174" s="14">
        <f t="shared" si="7"/>
        <v>0</v>
      </c>
      <c r="AA174" s="14"/>
      <c r="AB174" s="14"/>
    </row>
    <row r="175" spans="2:28" s="10" customFormat="1" ht="20.100000000000001" customHeight="1">
      <c r="B175" s="7" t="str">
        <f t="shared" si="1"/>
        <v>GFI Score Target</v>
      </c>
      <c r="C175" s="118"/>
      <c r="D175" s="8" t="str">
        <f t="shared" ref="D175:F180" si="8">D26</f>
        <v>Score</v>
      </c>
      <c r="E175" s="326" t="str">
        <f t="shared" si="8"/>
        <v>IPM</v>
      </c>
      <c r="F175" s="297" t="str">
        <f t="shared" si="8"/>
        <v>&gt;</v>
      </c>
      <c r="G175" s="1804">
        <f t="shared" si="7"/>
        <v>9.1</v>
      </c>
      <c r="H175" s="338">
        <f t="shared" si="7"/>
        <v>9.1</v>
      </c>
      <c r="I175" s="339">
        <f t="shared" si="7"/>
        <v>9.1</v>
      </c>
      <c r="J175" s="339">
        <f t="shared" si="7"/>
        <v>9.1</v>
      </c>
      <c r="K175" s="339">
        <f t="shared" si="7"/>
        <v>9.1</v>
      </c>
      <c r="L175" s="339">
        <f t="shared" si="7"/>
        <v>9.1</v>
      </c>
      <c r="M175" s="340">
        <f t="shared" si="7"/>
        <v>9.1</v>
      </c>
      <c r="N175" s="35">
        <f t="shared" si="7"/>
        <v>9.1</v>
      </c>
      <c r="O175" s="341">
        <f t="shared" si="7"/>
        <v>9.1</v>
      </c>
      <c r="P175" s="28">
        <f t="shared" si="7"/>
        <v>9.1</v>
      </c>
      <c r="Q175" s="35">
        <f t="shared" si="7"/>
        <v>9.1</v>
      </c>
      <c r="R175" s="35">
        <f t="shared" si="7"/>
        <v>9.1</v>
      </c>
      <c r="S175" s="35">
        <f t="shared" si="7"/>
        <v>9.1</v>
      </c>
      <c r="T175" s="35">
        <f t="shared" si="7"/>
        <v>9.1</v>
      </c>
      <c r="U175" s="35">
        <f t="shared" si="7"/>
        <v>9.1</v>
      </c>
      <c r="V175" s="35">
        <f t="shared" si="7"/>
        <v>9.1</v>
      </c>
      <c r="W175" s="28">
        <f t="shared" si="7"/>
        <v>9.1</v>
      </c>
      <c r="X175" s="295">
        <f t="shared" si="7"/>
        <v>9.1</v>
      </c>
      <c r="Y175" s="295">
        <f t="shared" si="7"/>
        <v>9.1</v>
      </c>
      <c r="Z175" s="9">
        <f t="shared" si="7"/>
        <v>9.1</v>
      </c>
      <c r="AA175" s="9"/>
      <c r="AB175" s="9"/>
    </row>
    <row r="176" spans="2:28" s="10" customFormat="1" ht="20.100000000000001" customHeight="1">
      <c r="B176" s="7" t="str">
        <f t="shared" si="1"/>
        <v>GFI Score:  MANUFACTURING Target</v>
      </c>
      <c r="C176" s="118"/>
      <c r="D176" s="8" t="str">
        <f t="shared" si="8"/>
        <v>Score</v>
      </c>
      <c r="E176" s="326" t="str">
        <f t="shared" si="8"/>
        <v>IPM</v>
      </c>
      <c r="F176" s="297" t="str">
        <f t="shared" si="8"/>
        <v>&gt;</v>
      </c>
      <c r="G176" s="1804">
        <f t="shared" si="7"/>
        <v>9.1</v>
      </c>
      <c r="H176" s="338">
        <f t="shared" si="7"/>
        <v>9.1</v>
      </c>
      <c r="I176" s="339">
        <f t="shared" si="7"/>
        <v>9.1</v>
      </c>
      <c r="J176" s="339">
        <f t="shared" si="7"/>
        <v>9.1</v>
      </c>
      <c r="K176" s="339">
        <f t="shared" si="7"/>
        <v>9.1</v>
      </c>
      <c r="L176" s="339">
        <f t="shared" si="7"/>
        <v>9.1</v>
      </c>
      <c r="M176" s="340">
        <f t="shared" si="7"/>
        <v>9.1</v>
      </c>
      <c r="N176" s="35">
        <f t="shared" si="7"/>
        <v>9.1</v>
      </c>
      <c r="O176" s="341">
        <f t="shared" si="7"/>
        <v>9.1</v>
      </c>
      <c r="P176" s="28">
        <f t="shared" si="7"/>
        <v>9.1</v>
      </c>
      <c r="Q176" s="35">
        <f t="shared" si="7"/>
        <v>9.1</v>
      </c>
      <c r="R176" s="35">
        <f t="shared" si="7"/>
        <v>9.1</v>
      </c>
      <c r="S176" s="35">
        <f t="shared" si="7"/>
        <v>9.1</v>
      </c>
      <c r="T176" s="35">
        <f t="shared" si="7"/>
        <v>9.1</v>
      </c>
      <c r="U176" s="35">
        <f t="shared" si="7"/>
        <v>9.1</v>
      </c>
      <c r="V176" s="35">
        <f t="shared" si="7"/>
        <v>9.1</v>
      </c>
      <c r="W176" s="28">
        <f t="shared" si="7"/>
        <v>9.1</v>
      </c>
      <c r="X176" s="295">
        <f t="shared" si="7"/>
        <v>9.1</v>
      </c>
      <c r="Y176" s="295">
        <f t="shared" si="7"/>
        <v>9.1</v>
      </c>
      <c r="Z176" s="9">
        <f t="shared" si="7"/>
        <v>9.1</v>
      </c>
      <c r="AA176" s="9"/>
      <c r="AB176" s="9"/>
    </row>
    <row r="177" spans="2:28" s="10" customFormat="1" ht="20.100000000000001" customHeight="1">
      <c r="B177" s="7" t="str">
        <f t="shared" si="1"/>
        <v>GFI Score:  AMM Target</v>
      </c>
      <c r="C177" s="118"/>
      <c r="D177" s="8" t="str">
        <f t="shared" si="8"/>
        <v>Score</v>
      </c>
      <c r="E177" s="326" t="str">
        <f t="shared" si="8"/>
        <v>IPM</v>
      </c>
      <c r="F177" s="297" t="str">
        <f t="shared" si="8"/>
        <v>&gt;</v>
      </c>
      <c r="G177" s="1804">
        <f t="shared" si="7"/>
        <v>9.1</v>
      </c>
      <c r="H177" s="338">
        <f t="shared" si="7"/>
        <v>9.1</v>
      </c>
      <c r="I177" s="339">
        <f t="shared" si="7"/>
        <v>9.1</v>
      </c>
      <c r="J177" s="339">
        <f t="shared" si="7"/>
        <v>9.1</v>
      </c>
      <c r="K177" s="339">
        <f t="shared" si="7"/>
        <v>9.1</v>
      </c>
      <c r="L177" s="339">
        <f t="shared" si="7"/>
        <v>9.1</v>
      </c>
      <c r="M177" s="340">
        <f t="shared" si="7"/>
        <v>9.1</v>
      </c>
      <c r="N177" s="35">
        <f t="shared" si="7"/>
        <v>9.1</v>
      </c>
      <c r="O177" s="341">
        <f t="shared" si="7"/>
        <v>9.1</v>
      </c>
      <c r="P177" s="28">
        <f t="shared" si="7"/>
        <v>9.1</v>
      </c>
      <c r="Q177" s="35">
        <f t="shared" si="7"/>
        <v>9.1</v>
      </c>
      <c r="R177" s="35">
        <f t="shared" si="7"/>
        <v>9.1</v>
      </c>
      <c r="S177" s="35">
        <f t="shared" si="7"/>
        <v>9.1</v>
      </c>
      <c r="T177" s="35">
        <f t="shared" si="7"/>
        <v>9.1</v>
      </c>
      <c r="U177" s="35">
        <f t="shared" si="7"/>
        <v>9.1</v>
      </c>
      <c r="V177" s="35">
        <f t="shared" si="7"/>
        <v>9.1</v>
      </c>
      <c r="W177" s="28">
        <f t="shared" si="7"/>
        <v>9.1</v>
      </c>
      <c r="X177" s="295">
        <f t="shared" si="7"/>
        <v>9.1</v>
      </c>
      <c r="Y177" s="295">
        <f t="shared" si="7"/>
        <v>9.1</v>
      </c>
      <c r="Z177" s="9">
        <f t="shared" si="7"/>
        <v>9.1</v>
      </c>
      <c r="AA177" s="9"/>
      <c r="AB177" s="9"/>
    </row>
    <row r="178" spans="2:28" s="10" customFormat="1" ht="20.100000000000001" customHeight="1">
      <c r="B178" s="7" t="str">
        <f t="shared" si="1"/>
        <v>GFI Score:  QUALITY Target</v>
      </c>
      <c r="C178" s="118"/>
      <c r="D178" s="8" t="str">
        <f t="shared" si="8"/>
        <v>Score</v>
      </c>
      <c r="E178" s="326" t="str">
        <f t="shared" si="8"/>
        <v>IPM</v>
      </c>
      <c r="F178" s="297" t="str">
        <f t="shared" si="8"/>
        <v>&gt;</v>
      </c>
      <c r="G178" s="1804">
        <f t="shared" si="7"/>
        <v>9.1</v>
      </c>
      <c r="H178" s="338">
        <f t="shared" si="7"/>
        <v>9.1</v>
      </c>
      <c r="I178" s="339">
        <f t="shared" si="7"/>
        <v>9.1</v>
      </c>
      <c r="J178" s="339">
        <f t="shared" si="7"/>
        <v>9.1</v>
      </c>
      <c r="K178" s="339">
        <f t="shared" si="7"/>
        <v>9.1</v>
      </c>
      <c r="L178" s="339">
        <f t="shared" si="7"/>
        <v>9.1</v>
      </c>
      <c r="M178" s="340">
        <f t="shared" si="7"/>
        <v>9.1</v>
      </c>
      <c r="N178" s="35">
        <f t="shared" si="7"/>
        <v>9.1</v>
      </c>
      <c r="O178" s="341">
        <f t="shared" si="7"/>
        <v>9.1</v>
      </c>
      <c r="P178" s="28">
        <f t="shared" si="7"/>
        <v>9.1</v>
      </c>
      <c r="Q178" s="35">
        <f t="shared" si="7"/>
        <v>9.1</v>
      </c>
      <c r="R178" s="35">
        <f t="shared" si="7"/>
        <v>9.1</v>
      </c>
      <c r="S178" s="35">
        <f t="shared" si="7"/>
        <v>9.1</v>
      </c>
      <c r="T178" s="35">
        <f t="shared" si="7"/>
        <v>9.1</v>
      </c>
      <c r="U178" s="35">
        <f t="shared" si="7"/>
        <v>9.1</v>
      </c>
      <c r="V178" s="35">
        <f t="shared" si="7"/>
        <v>9.1</v>
      </c>
      <c r="W178" s="28">
        <f t="shared" si="7"/>
        <v>9.1</v>
      </c>
      <c r="X178" s="295">
        <f t="shared" si="7"/>
        <v>9.1</v>
      </c>
      <c r="Y178" s="295">
        <f t="shared" si="7"/>
        <v>9.1</v>
      </c>
      <c r="Z178" s="9">
        <f t="shared" si="7"/>
        <v>9.1</v>
      </c>
      <c r="AA178" s="9"/>
      <c r="AB178" s="9"/>
    </row>
    <row r="179" spans="2:28" s="10" customFormat="1" ht="20.100000000000001" customHeight="1">
      <c r="B179" s="7" t="str">
        <f t="shared" si="1"/>
        <v>Asset Intensity  Target</v>
      </c>
      <c r="C179" s="118"/>
      <c r="D179" s="8" t="str">
        <f t="shared" si="8"/>
        <v>%</v>
      </c>
      <c r="E179" s="326" t="str">
        <f t="shared" si="8"/>
        <v>IPM</v>
      </c>
      <c r="F179" s="297" t="str">
        <f t="shared" si="8"/>
        <v>&gt;</v>
      </c>
      <c r="G179" s="1804">
        <f t="shared" si="7"/>
        <v>0.64</v>
      </c>
      <c r="H179" s="338">
        <f t="shared" si="7"/>
        <v>0.64</v>
      </c>
      <c r="I179" s="339">
        <f t="shared" si="7"/>
        <v>0.64</v>
      </c>
      <c r="J179" s="339">
        <f t="shared" si="7"/>
        <v>0.64</v>
      </c>
      <c r="K179" s="339">
        <f t="shared" si="7"/>
        <v>0.64</v>
      </c>
      <c r="L179" s="339">
        <f t="shared" si="7"/>
        <v>0.64</v>
      </c>
      <c r="M179" s="340">
        <f t="shared" si="7"/>
        <v>0.64</v>
      </c>
      <c r="N179" s="35">
        <f t="shared" si="7"/>
        <v>0.64</v>
      </c>
      <c r="O179" s="341">
        <f t="shared" si="7"/>
        <v>0.64</v>
      </c>
      <c r="P179" s="28">
        <f t="shared" si="7"/>
        <v>0.64</v>
      </c>
      <c r="Q179" s="35">
        <f t="shared" si="7"/>
        <v>0.64</v>
      </c>
      <c r="R179" s="35">
        <f t="shared" si="7"/>
        <v>0.64</v>
      </c>
      <c r="S179" s="35">
        <f t="shared" si="7"/>
        <v>0.64</v>
      </c>
      <c r="T179" s="35">
        <f t="shared" si="7"/>
        <v>0.64</v>
      </c>
      <c r="U179" s="35">
        <f t="shared" si="7"/>
        <v>0.64</v>
      </c>
      <c r="V179" s="35">
        <f t="shared" ref="V179:Z179" si="9">$M30</f>
        <v>0.64</v>
      </c>
      <c r="W179" s="28">
        <f t="shared" si="9"/>
        <v>0.64</v>
      </c>
      <c r="X179" s="295">
        <f t="shared" si="9"/>
        <v>0.64</v>
      </c>
      <c r="Y179" s="295">
        <f t="shared" si="9"/>
        <v>0.64</v>
      </c>
      <c r="Z179" s="9">
        <f t="shared" si="9"/>
        <v>0.64</v>
      </c>
      <c r="AA179" s="9"/>
      <c r="AB179" s="9"/>
    </row>
    <row r="180" spans="2:28" s="10" customFormat="1" ht="20.100000000000001" customHeight="1">
      <c r="B180" s="7" t="str">
        <f t="shared" si="1"/>
        <v>Total Factory Productivity Target</v>
      </c>
      <c r="C180" s="118"/>
      <c r="D180" s="8" t="str">
        <f t="shared" si="8"/>
        <v>Ton/Head</v>
      </c>
      <c r="E180" s="326" t="str">
        <f t="shared" si="8"/>
        <v>IPM</v>
      </c>
      <c r="F180" s="297" t="str">
        <f t="shared" si="8"/>
        <v>&gt;</v>
      </c>
      <c r="G180" s="342">
        <f t="shared" ref="G180:Z190" si="10">$M31</f>
        <v>1.8</v>
      </c>
      <c r="H180" s="343">
        <f t="shared" si="10"/>
        <v>1.8</v>
      </c>
      <c r="I180" s="344">
        <f t="shared" si="10"/>
        <v>1.8</v>
      </c>
      <c r="J180" s="344">
        <f t="shared" si="10"/>
        <v>1.8</v>
      </c>
      <c r="K180" s="344">
        <f t="shared" si="10"/>
        <v>1.8</v>
      </c>
      <c r="L180" s="344">
        <f t="shared" si="10"/>
        <v>1.8</v>
      </c>
      <c r="M180" s="345">
        <f t="shared" si="10"/>
        <v>1.8</v>
      </c>
      <c r="N180" s="346">
        <f t="shared" si="10"/>
        <v>1.8</v>
      </c>
      <c r="O180" s="347">
        <f t="shared" si="10"/>
        <v>1.8</v>
      </c>
      <c r="P180" s="348">
        <f t="shared" si="10"/>
        <v>1.8</v>
      </c>
      <c r="Q180" s="348">
        <f t="shared" si="10"/>
        <v>1.8</v>
      </c>
      <c r="R180" s="348">
        <f t="shared" si="10"/>
        <v>1.8</v>
      </c>
      <c r="S180" s="348">
        <f t="shared" si="10"/>
        <v>1.8</v>
      </c>
      <c r="T180" s="348">
        <f t="shared" si="10"/>
        <v>1.8</v>
      </c>
      <c r="U180" s="348">
        <f t="shared" si="10"/>
        <v>1.8</v>
      </c>
      <c r="V180" s="348">
        <f t="shared" si="10"/>
        <v>1.8</v>
      </c>
      <c r="W180" s="348">
        <f t="shared" si="10"/>
        <v>1.8</v>
      </c>
      <c r="X180" s="295">
        <f t="shared" si="10"/>
        <v>1.8</v>
      </c>
      <c r="Y180" s="295">
        <f t="shared" si="10"/>
        <v>1.8</v>
      </c>
      <c r="Z180" s="9">
        <f t="shared" si="10"/>
        <v>1.8</v>
      </c>
      <c r="AA180" s="9"/>
      <c r="AB180" s="9"/>
    </row>
    <row r="181" spans="2:28" ht="20.100000000000001" customHeight="1">
      <c r="B181" s="349" t="str">
        <f t="shared" si="1"/>
        <v>COST CONTROL Target</v>
      </c>
      <c r="C181" s="350"/>
      <c r="D181" s="351" t="s">
        <v>16</v>
      </c>
      <c r="E181" s="352" t="s">
        <v>16</v>
      </c>
      <c r="F181" s="353" t="s">
        <v>16</v>
      </c>
      <c r="G181" s="1803">
        <f t="shared" si="10"/>
        <v>0</v>
      </c>
      <c r="H181" s="36">
        <f t="shared" si="10"/>
        <v>0</v>
      </c>
      <c r="I181" s="354">
        <f t="shared" si="10"/>
        <v>0</v>
      </c>
      <c r="J181" s="354">
        <f t="shared" si="10"/>
        <v>0</v>
      </c>
      <c r="K181" s="354">
        <f t="shared" si="10"/>
        <v>0</v>
      </c>
      <c r="L181" s="354">
        <f t="shared" si="10"/>
        <v>0</v>
      </c>
      <c r="M181" s="355">
        <f t="shared" si="10"/>
        <v>0</v>
      </c>
      <c r="N181" s="356">
        <f t="shared" si="10"/>
        <v>0</v>
      </c>
      <c r="O181" s="357">
        <f t="shared" si="10"/>
        <v>0</v>
      </c>
      <c r="P181" s="36">
        <f t="shared" si="10"/>
        <v>0</v>
      </c>
      <c r="Q181" s="36">
        <f t="shared" si="10"/>
        <v>0</v>
      </c>
      <c r="R181" s="36">
        <f t="shared" si="10"/>
        <v>0</v>
      </c>
      <c r="S181" s="36">
        <f t="shared" si="10"/>
        <v>0</v>
      </c>
      <c r="T181" s="36">
        <f t="shared" si="10"/>
        <v>0</v>
      </c>
      <c r="U181" s="36">
        <f t="shared" si="10"/>
        <v>0</v>
      </c>
      <c r="V181" s="36">
        <f t="shared" si="10"/>
        <v>0</v>
      </c>
      <c r="W181" s="36">
        <f t="shared" si="10"/>
        <v>0</v>
      </c>
      <c r="X181" s="358">
        <f t="shared" si="10"/>
        <v>0</v>
      </c>
      <c r="Y181" s="358">
        <f t="shared" si="10"/>
        <v>0</v>
      </c>
      <c r="Z181" s="15">
        <f t="shared" si="10"/>
        <v>0</v>
      </c>
      <c r="AA181" s="15"/>
      <c r="AB181" s="15"/>
    </row>
    <row r="182" spans="2:28" s="10" customFormat="1" ht="20.100000000000001" customHeight="1">
      <c r="B182" s="7" t="str">
        <f t="shared" si="1"/>
        <v>Cost of Production/ton Target</v>
      </c>
      <c r="C182" s="118"/>
      <c r="D182" s="8" t="str">
        <f t="shared" ref="D182:F185" si="11">D33</f>
        <v>KXOF/ton</v>
      </c>
      <c r="E182" s="296" t="str">
        <f t="shared" si="11"/>
        <v>FC</v>
      </c>
      <c r="F182" s="359" t="str">
        <f t="shared" si="11"/>
        <v>&lt;</v>
      </c>
      <c r="G182" s="1802">
        <f t="shared" si="10"/>
        <v>5354.8</v>
      </c>
      <c r="H182" s="1802">
        <f t="shared" si="10"/>
        <v>5354.8</v>
      </c>
      <c r="I182" s="1802">
        <f t="shared" si="10"/>
        <v>5354.8</v>
      </c>
      <c r="J182" s="1802">
        <f t="shared" si="10"/>
        <v>5354.8</v>
      </c>
      <c r="K182" s="1802">
        <f t="shared" si="10"/>
        <v>5354.8</v>
      </c>
      <c r="L182" s="1802">
        <f t="shared" si="10"/>
        <v>5354.8</v>
      </c>
      <c r="M182" s="1802">
        <f t="shared" si="10"/>
        <v>5354.8</v>
      </c>
      <c r="N182" s="1802">
        <f t="shared" si="10"/>
        <v>5354.8</v>
      </c>
      <c r="O182" s="1802">
        <f t="shared" si="10"/>
        <v>5354.8</v>
      </c>
      <c r="P182" s="1802">
        <f t="shared" si="10"/>
        <v>5354.8</v>
      </c>
      <c r="Q182" s="1802">
        <f t="shared" si="10"/>
        <v>5354.8</v>
      </c>
      <c r="R182" s="1802">
        <f t="shared" si="10"/>
        <v>5354.8</v>
      </c>
      <c r="S182" s="1802">
        <f t="shared" si="10"/>
        <v>5354.8</v>
      </c>
      <c r="T182" s="1802">
        <f t="shared" si="10"/>
        <v>5354.8</v>
      </c>
      <c r="U182" s="1802">
        <f t="shared" si="10"/>
        <v>5354.8</v>
      </c>
      <c r="V182" s="1802">
        <f t="shared" si="10"/>
        <v>5354.8</v>
      </c>
      <c r="W182" s="1802">
        <f t="shared" si="10"/>
        <v>5354.8</v>
      </c>
      <c r="X182" s="1802">
        <f t="shared" si="10"/>
        <v>5354.8</v>
      </c>
      <c r="Y182" s="1802">
        <f t="shared" si="10"/>
        <v>5354.8</v>
      </c>
      <c r="Z182" s="1802">
        <f t="shared" si="10"/>
        <v>5354.8</v>
      </c>
      <c r="AA182" s="9"/>
      <c r="AB182" s="9"/>
    </row>
    <row r="183" spans="2:28" s="10" customFormat="1" ht="19.5" customHeight="1">
      <c r="B183" s="7" t="str">
        <f t="shared" si="1"/>
        <v>Conversion Cost/ton Target</v>
      </c>
      <c r="C183" s="118"/>
      <c r="D183" s="8" t="str">
        <f t="shared" si="11"/>
        <v>KXOF/ton</v>
      </c>
      <c r="E183" s="296" t="str">
        <f t="shared" si="11"/>
        <v>FC</v>
      </c>
      <c r="F183" s="359" t="str">
        <f t="shared" si="11"/>
        <v>&lt;</v>
      </c>
      <c r="G183" s="1802">
        <f t="shared" si="10"/>
        <v>1954.2</v>
      </c>
      <c r="H183" s="1802">
        <f t="shared" si="10"/>
        <v>1954.2</v>
      </c>
      <c r="I183" s="1802">
        <f t="shared" si="10"/>
        <v>1954.2</v>
      </c>
      <c r="J183" s="1802">
        <f t="shared" si="10"/>
        <v>1954.2</v>
      </c>
      <c r="K183" s="1802">
        <f t="shared" si="10"/>
        <v>1954.2</v>
      </c>
      <c r="L183" s="1802">
        <f t="shared" si="10"/>
        <v>1954.2</v>
      </c>
      <c r="M183" s="1802">
        <f t="shared" si="10"/>
        <v>1954.2</v>
      </c>
      <c r="N183" s="1802">
        <f t="shared" si="10"/>
        <v>1954.2</v>
      </c>
      <c r="O183" s="1802">
        <f t="shared" si="10"/>
        <v>1954.2</v>
      </c>
      <c r="P183" s="1802">
        <f t="shared" si="10"/>
        <v>1954.2</v>
      </c>
      <c r="Q183" s="1802">
        <f t="shared" si="10"/>
        <v>1954.2</v>
      </c>
      <c r="R183" s="1802">
        <f t="shared" si="10"/>
        <v>1954.2</v>
      </c>
      <c r="S183" s="1802">
        <f t="shared" si="10"/>
        <v>1954.2</v>
      </c>
      <c r="T183" s="1802">
        <f t="shared" si="10"/>
        <v>1954.2</v>
      </c>
      <c r="U183" s="1802">
        <f t="shared" si="10"/>
        <v>1954.2</v>
      </c>
      <c r="V183" s="1802">
        <f t="shared" si="10"/>
        <v>1954.2</v>
      </c>
      <c r="W183" s="1802">
        <f t="shared" si="10"/>
        <v>1954.2</v>
      </c>
      <c r="X183" s="1802">
        <f t="shared" si="10"/>
        <v>1954.2</v>
      </c>
      <c r="Y183" s="1802">
        <f t="shared" si="10"/>
        <v>1954.2</v>
      </c>
      <c r="Z183" s="1802">
        <f t="shared" si="10"/>
        <v>1954.2</v>
      </c>
      <c r="AA183" s="9"/>
      <c r="AB183" s="9"/>
    </row>
    <row r="184" spans="2:28" s="10" customFormat="1" ht="20.100000000000001" customHeight="1">
      <c r="B184" s="7" t="str">
        <f t="shared" si="1"/>
        <v>OPEX Savings Target</v>
      </c>
      <c r="C184" s="118"/>
      <c r="D184" s="8" t="str">
        <f t="shared" si="11"/>
        <v>KXOF</v>
      </c>
      <c r="E184" s="296" t="str">
        <f t="shared" si="11"/>
        <v>IPM</v>
      </c>
      <c r="F184" s="359" t="str">
        <f t="shared" si="11"/>
        <v>&gt;</v>
      </c>
      <c r="G184" s="1802">
        <f t="shared" si="10"/>
        <v>55625</v>
      </c>
      <c r="H184" s="1802">
        <f t="shared" si="10"/>
        <v>55625</v>
      </c>
      <c r="I184" s="1802">
        <f t="shared" si="10"/>
        <v>55625</v>
      </c>
      <c r="J184" s="1802">
        <f t="shared" si="10"/>
        <v>55625</v>
      </c>
      <c r="K184" s="1802">
        <f t="shared" si="10"/>
        <v>55625</v>
      </c>
      <c r="L184" s="1802">
        <f t="shared" si="10"/>
        <v>55625</v>
      </c>
      <c r="M184" s="1802">
        <f t="shared" si="10"/>
        <v>55625</v>
      </c>
      <c r="N184" s="1802">
        <f t="shared" si="10"/>
        <v>55625</v>
      </c>
      <c r="O184" s="1802">
        <f t="shared" si="10"/>
        <v>55625</v>
      </c>
      <c r="P184" s="1802">
        <f t="shared" si="10"/>
        <v>55625</v>
      </c>
      <c r="Q184" s="1802">
        <f t="shared" si="10"/>
        <v>55625</v>
      </c>
      <c r="R184" s="1802">
        <f t="shared" si="10"/>
        <v>55625</v>
      </c>
      <c r="S184" s="1802">
        <f t="shared" si="10"/>
        <v>55625</v>
      </c>
      <c r="T184" s="1802">
        <f t="shared" si="10"/>
        <v>55625</v>
      </c>
      <c r="U184" s="1802">
        <f t="shared" si="10"/>
        <v>55625</v>
      </c>
      <c r="V184" s="1802">
        <f t="shared" si="10"/>
        <v>55625</v>
      </c>
      <c r="W184" s="1802">
        <f t="shared" si="10"/>
        <v>55625</v>
      </c>
      <c r="X184" s="1802">
        <f t="shared" si="10"/>
        <v>55625</v>
      </c>
      <c r="Y184" s="1802">
        <f t="shared" si="10"/>
        <v>55625</v>
      </c>
      <c r="Z184" s="1802">
        <f t="shared" si="10"/>
        <v>55625</v>
      </c>
      <c r="AA184" s="9"/>
      <c r="AB184" s="9"/>
    </row>
    <row r="185" spans="2:28" s="10" customFormat="1" ht="20.100000000000001" customHeight="1">
      <c r="B185" s="7" t="str">
        <f t="shared" si="1"/>
        <v>% OPEX Savings Target</v>
      </c>
      <c r="C185" s="118"/>
      <c r="D185" s="8" t="str">
        <f t="shared" si="11"/>
        <v>%</v>
      </c>
      <c r="E185" s="296" t="str">
        <f t="shared" si="11"/>
        <v>IPM</v>
      </c>
      <c r="F185" s="359" t="str">
        <f t="shared" si="11"/>
        <v>&gt;</v>
      </c>
      <c r="G185" s="1802">
        <f t="shared" si="10"/>
        <v>1.25E-3</v>
      </c>
      <c r="H185" s="1802">
        <f t="shared" si="10"/>
        <v>1.25E-3</v>
      </c>
      <c r="I185" s="1802">
        <f t="shared" si="10"/>
        <v>1.25E-3</v>
      </c>
      <c r="J185" s="1802">
        <f t="shared" si="10"/>
        <v>1.25E-3</v>
      </c>
      <c r="K185" s="1802">
        <f t="shared" si="10"/>
        <v>1.25E-3</v>
      </c>
      <c r="L185" s="1802">
        <f t="shared" si="10"/>
        <v>1.25E-3</v>
      </c>
      <c r="M185" s="1802">
        <f t="shared" si="10"/>
        <v>1.25E-3</v>
      </c>
      <c r="N185" s="1802">
        <f t="shared" si="10"/>
        <v>1.25E-3</v>
      </c>
      <c r="O185" s="1802">
        <f t="shared" si="10"/>
        <v>1.25E-3</v>
      </c>
      <c r="P185" s="1802">
        <f t="shared" si="10"/>
        <v>1.25E-3</v>
      </c>
      <c r="Q185" s="1802">
        <f t="shared" si="10"/>
        <v>1.25E-3</v>
      </c>
      <c r="R185" s="1802">
        <f t="shared" si="10"/>
        <v>1.25E-3</v>
      </c>
      <c r="S185" s="1802">
        <f t="shared" si="10"/>
        <v>1.25E-3</v>
      </c>
      <c r="T185" s="1802">
        <f t="shared" si="10"/>
        <v>1.25E-3</v>
      </c>
      <c r="U185" s="1802">
        <f t="shared" si="10"/>
        <v>1.25E-3</v>
      </c>
      <c r="V185" s="1802">
        <f t="shared" si="10"/>
        <v>1.25E-3</v>
      </c>
      <c r="W185" s="1802">
        <f t="shared" si="10"/>
        <v>1.25E-3</v>
      </c>
      <c r="X185" s="1802">
        <f t="shared" si="10"/>
        <v>1.25E-3</v>
      </c>
      <c r="Y185" s="1802">
        <f t="shared" si="10"/>
        <v>1.25E-3</v>
      </c>
      <c r="Z185" s="1802">
        <f t="shared" si="10"/>
        <v>1.25E-3</v>
      </c>
      <c r="AA185" s="9"/>
      <c r="AB185" s="9"/>
    </row>
    <row r="186" spans="2:28" s="10" customFormat="1" ht="20.100000000000001" customHeight="1">
      <c r="B186" s="7" t="str">
        <f t="shared" si="1"/>
        <v>Real Savings Target</v>
      </c>
      <c r="C186" s="118"/>
      <c r="D186" s="8" t="str">
        <f>D37</f>
        <v>KXOF</v>
      </c>
      <c r="E186" s="296" t="str">
        <f t="shared" ref="E186:F189" si="12">E38</f>
        <v>FC</v>
      </c>
      <c r="F186" s="359" t="str">
        <f t="shared" si="12"/>
        <v>+-</v>
      </c>
      <c r="G186" s="1802">
        <f t="shared" si="10"/>
        <v>70866.412762433509</v>
      </c>
      <c r="H186" s="1802">
        <f t="shared" si="10"/>
        <v>70866.412762433509</v>
      </c>
      <c r="I186" s="1802">
        <f t="shared" si="10"/>
        <v>70866.412762433509</v>
      </c>
      <c r="J186" s="1802">
        <f t="shared" si="10"/>
        <v>70866.412762433509</v>
      </c>
      <c r="K186" s="1802">
        <f t="shared" si="10"/>
        <v>70866.412762433509</v>
      </c>
      <c r="L186" s="1802">
        <f t="shared" si="10"/>
        <v>70866.412762433509</v>
      </c>
      <c r="M186" s="1802">
        <f t="shared" si="10"/>
        <v>70866.412762433509</v>
      </c>
      <c r="N186" s="1802">
        <f t="shared" si="10"/>
        <v>70866.412762433509</v>
      </c>
      <c r="O186" s="1802">
        <f t="shared" si="10"/>
        <v>70866.412762433509</v>
      </c>
      <c r="P186" s="1802">
        <f t="shared" si="10"/>
        <v>70866.412762433509</v>
      </c>
      <c r="Q186" s="1802">
        <f t="shared" si="10"/>
        <v>70866.412762433509</v>
      </c>
      <c r="R186" s="1802">
        <f t="shared" si="10"/>
        <v>70866.412762433509</v>
      </c>
      <c r="S186" s="1802">
        <f t="shared" si="10"/>
        <v>70866.412762433509</v>
      </c>
      <c r="T186" s="1802">
        <f t="shared" si="10"/>
        <v>70866.412762433509</v>
      </c>
      <c r="U186" s="1802">
        <f t="shared" si="10"/>
        <v>70866.412762433509</v>
      </c>
      <c r="V186" s="1802">
        <f t="shared" si="10"/>
        <v>70866.412762433509</v>
      </c>
      <c r="W186" s="1802">
        <f t="shared" si="10"/>
        <v>70866.412762433509</v>
      </c>
      <c r="X186" s="1802">
        <f t="shared" si="10"/>
        <v>70866.412762433509</v>
      </c>
      <c r="Y186" s="1802">
        <f t="shared" si="10"/>
        <v>70866.412762433509</v>
      </c>
      <c r="Z186" s="1802">
        <f t="shared" si="10"/>
        <v>70866.412762433509</v>
      </c>
      <c r="AA186" s="9"/>
      <c r="AB186" s="9"/>
    </row>
    <row r="187" spans="2:28" s="10" customFormat="1" ht="20.100000000000001" customHeight="1">
      <c r="B187" s="7" t="str">
        <f t="shared" si="1"/>
        <v>Material Usage Variance Target</v>
      </c>
      <c r="C187" s="118"/>
      <c r="D187" s="8" t="str">
        <f>D38</f>
        <v>%</v>
      </c>
      <c r="E187" s="296" t="str">
        <f t="shared" si="12"/>
        <v>FC</v>
      </c>
      <c r="F187" s="359" t="str">
        <f t="shared" si="12"/>
        <v>&lt;</v>
      </c>
      <c r="G187" s="1802">
        <f t="shared" si="10"/>
        <v>0</v>
      </c>
      <c r="H187" s="1802">
        <f t="shared" si="10"/>
        <v>0</v>
      </c>
      <c r="I187" s="1802">
        <f t="shared" si="10"/>
        <v>0</v>
      </c>
      <c r="J187" s="1802">
        <f t="shared" si="10"/>
        <v>0</v>
      </c>
      <c r="K187" s="1802">
        <f t="shared" si="10"/>
        <v>0</v>
      </c>
      <c r="L187" s="1802">
        <f t="shared" si="10"/>
        <v>0</v>
      </c>
      <c r="M187" s="1802">
        <f t="shared" si="10"/>
        <v>0</v>
      </c>
      <c r="N187" s="1802">
        <f t="shared" si="10"/>
        <v>0</v>
      </c>
      <c r="O187" s="1802">
        <f t="shared" si="10"/>
        <v>0</v>
      </c>
      <c r="P187" s="1802">
        <f t="shared" si="10"/>
        <v>0</v>
      </c>
      <c r="Q187" s="1802">
        <f t="shared" si="10"/>
        <v>0</v>
      </c>
      <c r="R187" s="1802">
        <f t="shared" si="10"/>
        <v>0</v>
      </c>
      <c r="S187" s="1802">
        <f t="shared" si="10"/>
        <v>0</v>
      </c>
      <c r="T187" s="1802">
        <f t="shared" si="10"/>
        <v>0</v>
      </c>
      <c r="U187" s="1802">
        <f t="shared" si="10"/>
        <v>0</v>
      </c>
      <c r="V187" s="1802">
        <f t="shared" si="10"/>
        <v>0</v>
      </c>
      <c r="W187" s="1802">
        <f t="shared" si="10"/>
        <v>0</v>
      </c>
      <c r="X187" s="1802">
        <f t="shared" si="10"/>
        <v>0</v>
      </c>
      <c r="Y187" s="1802">
        <f t="shared" si="10"/>
        <v>0</v>
      </c>
      <c r="Z187" s="1802">
        <f t="shared" si="10"/>
        <v>0</v>
      </c>
      <c r="AA187" s="9"/>
      <c r="AB187" s="9"/>
    </row>
    <row r="188" spans="2:28" s="10" customFormat="1" ht="20.100000000000001" customHeight="1">
      <c r="B188" s="7" t="str">
        <f t="shared" si="1"/>
        <v>Factory Fixed Overhead Target</v>
      </c>
      <c r="C188" s="118"/>
      <c r="D188" s="8" t="str">
        <f>D39</f>
        <v>KXOF</v>
      </c>
      <c r="E188" s="326" t="str">
        <f t="shared" si="12"/>
        <v>FC</v>
      </c>
      <c r="F188" s="297" t="str">
        <f t="shared" si="12"/>
        <v>&lt;</v>
      </c>
      <c r="G188" s="1802">
        <f t="shared" si="10"/>
        <v>959900</v>
      </c>
      <c r="H188" s="1802">
        <f t="shared" si="10"/>
        <v>959900</v>
      </c>
      <c r="I188" s="1802">
        <f t="shared" si="10"/>
        <v>959900</v>
      </c>
      <c r="J188" s="1802">
        <f t="shared" si="10"/>
        <v>959900</v>
      </c>
      <c r="K188" s="1802">
        <f t="shared" si="10"/>
        <v>959900</v>
      </c>
      <c r="L188" s="1802">
        <f t="shared" si="10"/>
        <v>959900</v>
      </c>
      <c r="M188" s="1802">
        <f t="shared" si="10"/>
        <v>959900</v>
      </c>
      <c r="N188" s="1802">
        <f t="shared" si="10"/>
        <v>959900</v>
      </c>
      <c r="O188" s="1802">
        <f t="shared" si="10"/>
        <v>959900</v>
      </c>
      <c r="P188" s="1802">
        <f t="shared" si="10"/>
        <v>959900</v>
      </c>
      <c r="Q188" s="1802">
        <f t="shared" si="10"/>
        <v>959900</v>
      </c>
      <c r="R188" s="1802">
        <f t="shared" si="10"/>
        <v>959900</v>
      </c>
      <c r="S188" s="1802">
        <f t="shared" si="10"/>
        <v>959900</v>
      </c>
      <c r="T188" s="1802">
        <f t="shared" si="10"/>
        <v>959900</v>
      </c>
      <c r="U188" s="1802">
        <f t="shared" si="10"/>
        <v>959900</v>
      </c>
      <c r="V188" s="1802">
        <f t="shared" si="10"/>
        <v>959900</v>
      </c>
      <c r="W188" s="1802">
        <f t="shared" si="10"/>
        <v>959900</v>
      </c>
      <c r="X188" s="1802">
        <f t="shared" si="10"/>
        <v>959900</v>
      </c>
      <c r="Y188" s="1802">
        <f t="shared" si="10"/>
        <v>959900</v>
      </c>
      <c r="Z188" s="1802">
        <f t="shared" si="10"/>
        <v>959900</v>
      </c>
      <c r="AA188" s="9"/>
      <c r="AB188" s="9"/>
    </row>
    <row r="189" spans="2:28" s="10" customFormat="1" ht="20.100000000000001" customHeight="1">
      <c r="B189" s="7" t="str">
        <f t="shared" si="1"/>
        <v>Total Capital Spend  Target</v>
      </c>
      <c r="C189" s="118"/>
      <c r="D189" s="8" t="str">
        <f>D40</f>
        <v>KXOF</v>
      </c>
      <c r="E189" s="326" t="str">
        <f t="shared" si="12"/>
        <v>IPM</v>
      </c>
      <c r="F189" s="297" t="str">
        <f t="shared" si="12"/>
        <v>&lt;</v>
      </c>
      <c r="G189" s="1802">
        <f t="shared" si="10"/>
        <v>3556690.1340000001</v>
      </c>
      <c r="H189" s="1802">
        <f t="shared" si="10"/>
        <v>3556690.1340000001</v>
      </c>
      <c r="I189" s="1802">
        <f t="shared" si="10"/>
        <v>3556690.1340000001</v>
      </c>
      <c r="J189" s="1802">
        <f t="shared" si="10"/>
        <v>3556690.1340000001</v>
      </c>
      <c r="K189" s="1802">
        <f t="shared" si="10"/>
        <v>3556690.1340000001</v>
      </c>
      <c r="L189" s="1802">
        <f t="shared" si="10"/>
        <v>3556690.1340000001</v>
      </c>
      <c r="M189" s="1802">
        <f t="shared" si="10"/>
        <v>3556690.1340000001</v>
      </c>
      <c r="N189" s="1802">
        <f t="shared" si="10"/>
        <v>3556690.1340000001</v>
      </c>
      <c r="O189" s="1802">
        <f t="shared" si="10"/>
        <v>3556690.1340000001</v>
      </c>
      <c r="P189" s="1802">
        <f t="shared" si="10"/>
        <v>3556690.1340000001</v>
      </c>
      <c r="Q189" s="1802">
        <f t="shared" si="10"/>
        <v>3556690.1340000001</v>
      </c>
      <c r="R189" s="1802">
        <f t="shared" si="10"/>
        <v>3556690.1340000001</v>
      </c>
      <c r="S189" s="1802">
        <f t="shared" si="10"/>
        <v>3556690.1340000001</v>
      </c>
      <c r="T189" s="1802">
        <f t="shared" si="10"/>
        <v>3556690.1340000001</v>
      </c>
      <c r="U189" s="1802">
        <f t="shared" si="10"/>
        <v>3556690.1340000001</v>
      </c>
      <c r="V189" s="1802">
        <f t="shared" si="10"/>
        <v>3556690.1340000001</v>
      </c>
      <c r="W189" s="1802">
        <f t="shared" si="10"/>
        <v>3556690.1340000001</v>
      </c>
      <c r="X189" s="1802">
        <f t="shared" si="10"/>
        <v>3556690.1340000001</v>
      </c>
      <c r="Y189" s="1802">
        <f t="shared" si="10"/>
        <v>3556690.1340000001</v>
      </c>
      <c r="Z189" s="1802">
        <f t="shared" si="10"/>
        <v>3556690.1340000001</v>
      </c>
      <c r="AA189" s="9"/>
      <c r="AB189" s="9"/>
    </row>
    <row r="190" spans="2:28" s="10" customFormat="1" ht="20.100000000000001" customHeight="1">
      <c r="B190" s="7" t="str">
        <f t="shared" si="1"/>
        <v>Factory Write off Target</v>
      </c>
      <c r="C190" s="118"/>
      <c r="D190" s="8" t="str">
        <f>D41</f>
        <v>KXOF</v>
      </c>
      <c r="E190" s="326" t="str">
        <f>E43</f>
        <v xml:space="preserve"> </v>
      </c>
      <c r="F190" s="297" t="str">
        <f>F43</f>
        <v xml:space="preserve"> </v>
      </c>
      <c r="G190" s="1802">
        <f t="shared" si="10"/>
        <v>0</v>
      </c>
      <c r="H190" s="1802">
        <f t="shared" si="10"/>
        <v>0</v>
      </c>
      <c r="I190" s="1802">
        <f t="shared" si="10"/>
        <v>0</v>
      </c>
      <c r="J190" s="1802">
        <f t="shared" si="10"/>
        <v>0</v>
      </c>
      <c r="K190" s="1802">
        <f t="shared" si="10"/>
        <v>0</v>
      </c>
      <c r="L190" s="1802">
        <f t="shared" si="10"/>
        <v>0</v>
      </c>
      <c r="M190" s="1802">
        <f t="shared" si="10"/>
        <v>0</v>
      </c>
      <c r="N190" s="1802">
        <f t="shared" si="10"/>
        <v>0</v>
      </c>
      <c r="O190" s="1802">
        <f t="shared" si="10"/>
        <v>0</v>
      </c>
      <c r="P190" s="1802">
        <f t="shared" si="10"/>
        <v>0</v>
      </c>
      <c r="Q190" s="1802">
        <f t="shared" si="10"/>
        <v>0</v>
      </c>
      <c r="R190" s="1802">
        <f t="shared" si="10"/>
        <v>0</v>
      </c>
      <c r="S190" s="1802">
        <f t="shared" si="10"/>
        <v>0</v>
      </c>
      <c r="T190" s="1802">
        <f t="shared" si="10"/>
        <v>0</v>
      </c>
      <c r="U190" s="1802">
        <f t="shared" si="10"/>
        <v>0</v>
      </c>
      <c r="V190" s="1802">
        <f t="shared" si="10"/>
        <v>0</v>
      </c>
      <c r="W190" s="1802">
        <f t="shared" si="10"/>
        <v>0</v>
      </c>
      <c r="X190" s="1802">
        <f t="shared" si="10"/>
        <v>0</v>
      </c>
      <c r="Y190" s="1802">
        <f t="shared" si="10"/>
        <v>0</v>
      </c>
      <c r="Z190" s="1802">
        <f t="shared" si="10"/>
        <v>0</v>
      </c>
      <c r="AA190" s="9"/>
      <c r="AB190" s="9"/>
    </row>
    <row r="191" spans="2:28" s="252" customFormat="1" ht="20.100000000000001" customHeight="1">
      <c r="B191" s="360" t="str">
        <f t="shared" ref="B191:B196" si="13">B43&amp;" Target"</f>
        <v>DELIVERY Target</v>
      </c>
      <c r="C191" s="361"/>
      <c r="D191" s="362" t="s">
        <v>16</v>
      </c>
      <c r="E191" s="363" t="s">
        <v>16</v>
      </c>
      <c r="F191" s="364" t="s">
        <v>16</v>
      </c>
      <c r="G191" s="1801">
        <f t="shared" ref="G191:Z196" si="14">$M43</f>
        <v>0</v>
      </c>
      <c r="H191" s="37">
        <f t="shared" si="14"/>
        <v>0</v>
      </c>
      <c r="I191" s="365">
        <f t="shared" si="14"/>
        <v>0</v>
      </c>
      <c r="J191" s="365">
        <f t="shared" si="14"/>
        <v>0</v>
      </c>
      <c r="K191" s="365">
        <f t="shared" si="14"/>
        <v>0</v>
      </c>
      <c r="L191" s="365">
        <f t="shared" si="14"/>
        <v>0</v>
      </c>
      <c r="M191" s="366">
        <f t="shared" si="14"/>
        <v>0</v>
      </c>
      <c r="N191" s="367">
        <f t="shared" si="14"/>
        <v>0</v>
      </c>
      <c r="O191" s="368">
        <f t="shared" si="14"/>
        <v>0</v>
      </c>
      <c r="P191" s="37">
        <f t="shared" si="14"/>
        <v>0</v>
      </c>
      <c r="Q191" s="37">
        <f t="shared" si="14"/>
        <v>0</v>
      </c>
      <c r="R191" s="37">
        <f t="shared" si="14"/>
        <v>0</v>
      </c>
      <c r="S191" s="37">
        <f t="shared" si="14"/>
        <v>0</v>
      </c>
      <c r="T191" s="37">
        <f t="shared" si="14"/>
        <v>0</v>
      </c>
      <c r="U191" s="37">
        <f t="shared" si="14"/>
        <v>0</v>
      </c>
      <c r="V191" s="37">
        <f t="shared" si="14"/>
        <v>0</v>
      </c>
      <c r="W191" s="37">
        <f t="shared" si="14"/>
        <v>0</v>
      </c>
      <c r="X191" s="369">
        <f t="shared" si="14"/>
        <v>0</v>
      </c>
      <c r="Y191" s="369">
        <f t="shared" si="14"/>
        <v>0</v>
      </c>
      <c r="Z191" s="16">
        <f t="shared" si="14"/>
        <v>0</v>
      </c>
      <c r="AA191" s="16"/>
      <c r="AB191" s="16"/>
    </row>
    <row r="192" spans="2:28" s="10" customFormat="1" ht="20.100000000000001" customHeight="1">
      <c r="B192" s="7" t="str">
        <f t="shared" si="13"/>
        <v>Master Schedule Attainment Target</v>
      </c>
      <c r="C192" s="118"/>
      <c r="D192" s="8" t="str">
        <f t="shared" ref="D192:F194" si="15">D44</f>
        <v>%</v>
      </c>
      <c r="E192" s="326" t="str">
        <f t="shared" si="15"/>
        <v>FSCM</v>
      </c>
      <c r="F192" s="297" t="str">
        <f t="shared" si="15"/>
        <v>&gt;</v>
      </c>
      <c r="G192" s="1800">
        <f t="shared" si="14"/>
        <v>0.9</v>
      </c>
      <c r="H192" s="291">
        <f t="shared" si="14"/>
        <v>0.9</v>
      </c>
      <c r="I192" s="292">
        <f t="shared" si="14"/>
        <v>0.9</v>
      </c>
      <c r="J192" s="292">
        <f t="shared" si="14"/>
        <v>0.9</v>
      </c>
      <c r="K192" s="292">
        <f t="shared" si="14"/>
        <v>0.9</v>
      </c>
      <c r="L192" s="292">
        <f t="shared" si="14"/>
        <v>0.9</v>
      </c>
      <c r="M192" s="293">
        <f t="shared" si="14"/>
        <v>0.9</v>
      </c>
      <c r="N192" s="294">
        <f t="shared" si="14"/>
        <v>0.9</v>
      </c>
      <c r="O192" s="30">
        <f t="shared" si="14"/>
        <v>0.9</v>
      </c>
      <c r="P192" s="28">
        <f t="shared" si="14"/>
        <v>0.9</v>
      </c>
      <c r="Q192" s="28">
        <f t="shared" si="14"/>
        <v>0.9</v>
      </c>
      <c r="R192" s="28">
        <f t="shared" si="14"/>
        <v>0.9</v>
      </c>
      <c r="S192" s="28">
        <f t="shared" si="14"/>
        <v>0.9</v>
      </c>
      <c r="T192" s="28">
        <f t="shared" si="14"/>
        <v>0.9</v>
      </c>
      <c r="U192" s="28">
        <f t="shared" si="14"/>
        <v>0.9</v>
      </c>
      <c r="V192" s="28">
        <f t="shared" si="14"/>
        <v>0.9</v>
      </c>
      <c r="W192" s="28">
        <f t="shared" si="14"/>
        <v>0.9</v>
      </c>
      <c r="X192" s="295">
        <f t="shared" si="14"/>
        <v>0.9</v>
      </c>
      <c r="Y192" s="295">
        <f t="shared" si="14"/>
        <v>0.9</v>
      </c>
      <c r="Z192" s="9">
        <f t="shared" si="14"/>
        <v>0.9</v>
      </c>
      <c r="AA192" s="9"/>
      <c r="AB192" s="9"/>
    </row>
    <row r="193" spans="2:28" s="10" customFormat="1" ht="20.100000000000001" customHeight="1" thickBot="1">
      <c r="B193" s="7" t="str">
        <f t="shared" si="13"/>
        <v>Stock Cover - R&amp;P, SF Materials Target</v>
      </c>
      <c r="C193" s="119"/>
      <c r="D193" s="17" t="str">
        <f t="shared" si="15"/>
        <v>Days</v>
      </c>
      <c r="E193" s="370" t="str">
        <f t="shared" si="15"/>
        <v>FSCM</v>
      </c>
      <c r="F193" s="371" t="str">
        <f t="shared" si="15"/>
        <v>&lt;</v>
      </c>
      <c r="G193" s="1800">
        <f t="shared" si="14"/>
        <v>35</v>
      </c>
      <c r="H193" s="291">
        <f t="shared" si="14"/>
        <v>35</v>
      </c>
      <c r="I193" s="292">
        <f t="shared" si="14"/>
        <v>35</v>
      </c>
      <c r="J193" s="292">
        <f t="shared" si="14"/>
        <v>35</v>
      </c>
      <c r="K193" s="292">
        <f t="shared" si="14"/>
        <v>35</v>
      </c>
      <c r="L193" s="292">
        <f t="shared" si="14"/>
        <v>35</v>
      </c>
      <c r="M193" s="293">
        <f t="shared" si="14"/>
        <v>35</v>
      </c>
      <c r="N193" s="294">
        <f t="shared" si="14"/>
        <v>35</v>
      </c>
      <c r="O193" s="30">
        <f t="shared" si="14"/>
        <v>35</v>
      </c>
      <c r="P193" s="28">
        <f t="shared" si="14"/>
        <v>35</v>
      </c>
      <c r="Q193" s="28">
        <f t="shared" si="14"/>
        <v>35</v>
      </c>
      <c r="R193" s="28">
        <f t="shared" si="14"/>
        <v>35</v>
      </c>
      <c r="S193" s="28">
        <f t="shared" si="14"/>
        <v>35</v>
      </c>
      <c r="T193" s="28">
        <f t="shared" si="14"/>
        <v>35</v>
      </c>
      <c r="U193" s="28">
        <f t="shared" si="14"/>
        <v>35</v>
      </c>
      <c r="V193" s="28">
        <f t="shared" si="14"/>
        <v>35</v>
      </c>
      <c r="W193" s="28">
        <f t="shared" si="14"/>
        <v>35</v>
      </c>
      <c r="X193" s="295">
        <f t="shared" si="14"/>
        <v>35</v>
      </c>
      <c r="Y193" s="295">
        <f t="shared" si="14"/>
        <v>35</v>
      </c>
      <c r="Z193" s="9">
        <f t="shared" si="14"/>
        <v>35</v>
      </c>
      <c r="AA193" s="19"/>
      <c r="AB193" s="19"/>
    </row>
    <row r="194" spans="2:28" s="10" customFormat="1" ht="20.100000000000001" customHeight="1">
      <c r="B194" s="7" t="str">
        <f t="shared" si="13"/>
        <v>Case Fill rate Target</v>
      </c>
      <c r="C194" s="118"/>
      <c r="D194" s="8" t="str">
        <f t="shared" si="15"/>
        <v>%</v>
      </c>
      <c r="E194" s="326" t="str">
        <f t="shared" si="15"/>
        <v>FSCM</v>
      </c>
      <c r="F194" s="297" t="str">
        <f t="shared" si="15"/>
        <v>&gt;</v>
      </c>
      <c r="G194" s="1800">
        <f t="shared" si="14"/>
        <v>0.98899999999999999</v>
      </c>
      <c r="H194" s="291">
        <f t="shared" si="14"/>
        <v>0.98899999999999999</v>
      </c>
      <c r="I194" s="292">
        <f t="shared" si="14"/>
        <v>0.98899999999999999</v>
      </c>
      <c r="J194" s="292">
        <f t="shared" si="14"/>
        <v>0.98899999999999999</v>
      </c>
      <c r="K194" s="292">
        <f t="shared" si="14"/>
        <v>0.98899999999999999</v>
      </c>
      <c r="L194" s="292">
        <f t="shared" si="14"/>
        <v>0.98899999999999999</v>
      </c>
      <c r="M194" s="293">
        <f t="shared" si="14"/>
        <v>0.98899999999999999</v>
      </c>
      <c r="N194" s="294">
        <f t="shared" si="14"/>
        <v>0.98899999999999999</v>
      </c>
      <c r="O194" s="30">
        <f t="shared" si="14"/>
        <v>0.98899999999999999</v>
      </c>
      <c r="P194" s="28">
        <f t="shared" si="14"/>
        <v>0.98899999999999999</v>
      </c>
      <c r="Q194" s="28">
        <f t="shared" si="14"/>
        <v>0.98899999999999999</v>
      </c>
      <c r="R194" s="28">
        <f t="shared" si="14"/>
        <v>0.98899999999999999</v>
      </c>
      <c r="S194" s="28">
        <f t="shared" si="14"/>
        <v>0.98899999999999999</v>
      </c>
      <c r="T194" s="28">
        <f t="shared" si="14"/>
        <v>0.98899999999999999</v>
      </c>
      <c r="U194" s="28">
        <f t="shared" si="14"/>
        <v>0.98899999999999999</v>
      </c>
      <c r="V194" s="28">
        <f t="shared" si="14"/>
        <v>0.98899999999999999</v>
      </c>
      <c r="W194" s="28">
        <f t="shared" si="14"/>
        <v>0.98899999999999999</v>
      </c>
      <c r="X194" s="295">
        <f t="shared" si="14"/>
        <v>0.98899999999999999</v>
      </c>
      <c r="Y194" s="295">
        <f t="shared" si="14"/>
        <v>0.98899999999999999</v>
      </c>
      <c r="Z194" s="9">
        <f t="shared" si="14"/>
        <v>0.98899999999999999</v>
      </c>
      <c r="AA194" s="9"/>
      <c r="AB194" s="9"/>
    </row>
    <row r="195" spans="2:28" s="252" customFormat="1" ht="20.100000000000001" customHeight="1">
      <c r="B195" s="779" t="str">
        <f t="shared" si="13"/>
        <v>TOTAL PERFORMANCE MANAGEMENT Target</v>
      </c>
      <c r="C195" s="778"/>
      <c r="D195" s="777" t="s">
        <v>16</v>
      </c>
      <c r="E195" s="776" t="s">
        <v>16</v>
      </c>
      <c r="F195" s="775" t="s">
        <v>16</v>
      </c>
      <c r="G195" s="1799">
        <f t="shared" si="14"/>
        <v>0</v>
      </c>
      <c r="H195" s="769">
        <f t="shared" si="14"/>
        <v>0</v>
      </c>
      <c r="I195" s="773">
        <f t="shared" si="14"/>
        <v>0</v>
      </c>
      <c r="J195" s="773">
        <f t="shared" si="14"/>
        <v>0</v>
      </c>
      <c r="K195" s="773">
        <f t="shared" si="14"/>
        <v>0</v>
      </c>
      <c r="L195" s="773">
        <f t="shared" si="14"/>
        <v>0</v>
      </c>
      <c r="M195" s="772">
        <f t="shared" si="14"/>
        <v>0</v>
      </c>
      <c r="N195" s="771">
        <f t="shared" si="14"/>
        <v>0</v>
      </c>
      <c r="O195" s="770">
        <f t="shared" si="14"/>
        <v>0</v>
      </c>
      <c r="P195" s="769">
        <f t="shared" si="14"/>
        <v>0</v>
      </c>
      <c r="Q195" s="769">
        <f t="shared" si="14"/>
        <v>0</v>
      </c>
      <c r="R195" s="769">
        <f t="shared" si="14"/>
        <v>0</v>
      </c>
      <c r="S195" s="769">
        <f t="shared" si="14"/>
        <v>0</v>
      </c>
      <c r="T195" s="769">
        <f t="shared" si="14"/>
        <v>0</v>
      </c>
      <c r="U195" s="769">
        <f t="shared" si="14"/>
        <v>0</v>
      </c>
      <c r="V195" s="769">
        <f t="shared" si="14"/>
        <v>0</v>
      </c>
      <c r="W195" s="769">
        <f t="shared" si="14"/>
        <v>0</v>
      </c>
      <c r="X195" s="768">
        <f t="shared" si="14"/>
        <v>0</v>
      </c>
      <c r="Y195" s="768">
        <f t="shared" si="14"/>
        <v>0</v>
      </c>
      <c r="Z195" s="767">
        <f t="shared" si="14"/>
        <v>0</v>
      </c>
      <c r="AA195" s="767"/>
      <c r="AB195" s="767"/>
    </row>
    <row r="196" spans="2:28" s="751" customFormat="1" ht="20.100000000000001" customHeight="1">
      <c r="B196" s="766" t="str">
        <f t="shared" si="13"/>
        <v>MTBF Target</v>
      </c>
      <c r="C196" s="765"/>
      <c r="D196" s="764" t="str">
        <f>D48</f>
        <v>Hrs</v>
      </c>
      <c r="E196" s="763" t="str">
        <f>E48</f>
        <v>PM</v>
      </c>
      <c r="F196" s="762" t="str">
        <f>F48</f>
        <v>&gt;</v>
      </c>
      <c r="G196" s="1798">
        <f t="shared" si="14"/>
        <v>150</v>
      </c>
      <c r="H196" s="760">
        <f t="shared" si="14"/>
        <v>150</v>
      </c>
      <c r="I196" s="759">
        <f t="shared" si="14"/>
        <v>150</v>
      </c>
      <c r="J196" s="759">
        <f t="shared" si="14"/>
        <v>150</v>
      </c>
      <c r="K196" s="759">
        <f t="shared" si="14"/>
        <v>150</v>
      </c>
      <c r="L196" s="759">
        <f t="shared" si="14"/>
        <v>150</v>
      </c>
      <c r="M196" s="758">
        <f t="shared" si="14"/>
        <v>150</v>
      </c>
      <c r="N196" s="757">
        <f t="shared" si="14"/>
        <v>150</v>
      </c>
      <c r="O196" s="756">
        <f t="shared" si="14"/>
        <v>150</v>
      </c>
      <c r="P196" s="755">
        <f t="shared" si="14"/>
        <v>150</v>
      </c>
      <c r="Q196" s="754">
        <f t="shared" si="14"/>
        <v>150</v>
      </c>
      <c r="R196" s="754">
        <f t="shared" si="14"/>
        <v>150</v>
      </c>
      <c r="S196" s="754">
        <f t="shared" si="14"/>
        <v>150</v>
      </c>
      <c r="T196" s="754">
        <f t="shared" si="14"/>
        <v>150</v>
      </c>
      <c r="U196" s="754">
        <f t="shared" si="14"/>
        <v>150</v>
      </c>
      <c r="V196" s="754">
        <f t="shared" si="14"/>
        <v>150</v>
      </c>
      <c r="W196" s="754">
        <f t="shared" si="14"/>
        <v>150</v>
      </c>
      <c r="X196" s="753">
        <f t="shared" si="14"/>
        <v>150</v>
      </c>
      <c r="Y196" s="753">
        <f t="shared" si="14"/>
        <v>150</v>
      </c>
      <c r="Z196" s="752">
        <f t="shared" si="14"/>
        <v>150</v>
      </c>
      <c r="AA196" s="752"/>
      <c r="AB196" s="752"/>
    </row>
    <row r="197" spans="2:28" ht="20.100000000000001" customHeight="1">
      <c r="B197" s="13" t="str">
        <f>B53&amp;" Target"</f>
        <v>Index of Minor Stoppages Target</v>
      </c>
      <c r="C197" s="318"/>
      <c r="D197" s="319" t="str">
        <f>D53</f>
        <v>%</v>
      </c>
      <c r="E197" s="320" t="str">
        <f>E53</f>
        <v>AM</v>
      </c>
      <c r="F197" s="321" t="str">
        <f>F53</f>
        <v>&lt;</v>
      </c>
      <c r="G197" s="749">
        <f t="shared" ref="G197:Z197" si="16">$M53</f>
        <v>0.5</v>
      </c>
      <c r="H197" s="748">
        <f t="shared" si="16"/>
        <v>0.5</v>
      </c>
      <c r="I197" s="747">
        <f t="shared" si="16"/>
        <v>0.5</v>
      </c>
      <c r="J197" s="747">
        <f t="shared" si="16"/>
        <v>0.5</v>
      </c>
      <c r="K197" s="747">
        <f t="shared" si="16"/>
        <v>0.5</v>
      </c>
      <c r="L197" s="747">
        <f t="shared" si="16"/>
        <v>0.5</v>
      </c>
      <c r="M197" s="746">
        <f t="shared" si="16"/>
        <v>0.5</v>
      </c>
      <c r="N197" s="745">
        <f t="shared" si="16"/>
        <v>0.5</v>
      </c>
      <c r="O197" s="744">
        <f t="shared" si="16"/>
        <v>0.5</v>
      </c>
      <c r="P197" s="743">
        <f t="shared" si="16"/>
        <v>0.5</v>
      </c>
      <c r="Q197" s="743">
        <f t="shared" si="16"/>
        <v>0.5</v>
      </c>
      <c r="R197" s="743">
        <f t="shared" si="16"/>
        <v>0.5</v>
      </c>
      <c r="S197" s="743">
        <f t="shared" si="16"/>
        <v>0.5</v>
      </c>
      <c r="T197" s="743">
        <f t="shared" si="16"/>
        <v>0.5</v>
      </c>
      <c r="U197" s="743">
        <f t="shared" si="16"/>
        <v>0.5</v>
      </c>
      <c r="V197" s="743">
        <f t="shared" si="16"/>
        <v>0.5</v>
      </c>
      <c r="W197" s="743">
        <f t="shared" si="16"/>
        <v>0.5</v>
      </c>
      <c r="X197" s="742">
        <f t="shared" si="16"/>
        <v>0.5</v>
      </c>
      <c r="Y197" s="742">
        <f t="shared" si="16"/>
        <v>0.5</v>
      </c>
      <c r="Z197" s="741">
        <f t="shared" si="16"/>
        <v>0.5</v>
      </c>
      <c r="AA197" s="18"/>
      <c r="AB197" s="18"/>
    </row>
    <row r="198" spans="2:28" ht="20.100000000000001" customHeight="1">
      <c r="B198" s="13" t="str">
        <f>B49&amp;" Target"</f>
        <v>Index of Total Cleaning Time Target</v>
      </c>
      <c r="C198" s="318"/>
      <c r="D198" s="319" t="str">
        <f t="shared" ref="D198:F200" si="17">D49</f>
        <v>%</v>
      </c>
      <c r="E198" s="320" t="str">
        <f t="shared" si="17"/>
        <v>AM</v>
      </c>
      <c r="F198" s="321" t="str">
        <f t="shared" si="17"/>
        <v>&gt;</v>
      </c>
      <c r="G198" s="748" t="str">
        <f t="shared" ref="G198:Z200" si="18">$M49</f>
        <v>Base</v>
      </c>
      <c r="H198" s="748" t="str">
        <f t="shared" si="18"/>
        <v>Base</v>
      </c>
      <c r="I198" s="747" t="str">
        <f t="shared" si="18"/>
        <v>Base</v>
      </c>
      <c r="J198" s="747" t="str">
        <f t="shared" si="18"/>
        <v>Base</v>
      </c>
      <c r="K198" s="747" t="str">
        <f t="shared" si="18"/>
        <v>Base</v>
      </c>
      <c r="L198" s="747" t="str">
        <f t="shared" si="18"/>
        <v>Base</v>
      </c>
      <c r="M198" s="746" t="str">
        <f t="shared" si="18"/>
        <v>Base</v>
      </c>
      <c r="N198" s="745" t="str">
        <f t="shared" si="18"/>
        <v>Base</v>
      </c>
      <c r="O198" s="744" t="str">
        <f t="shared" si="18"/>
        <v>Base</v>
      </c>
      <c r="P198" s="743" t="str">
        <f t="shared" si="18"/>
        <v>Base</v>
      </c>
      <c r="Q198" s="743" t="str">
        <f t="shared" si="18"/>
        <v>Base</v>
      </c>
      <c r="R198" s="743" t="str">
        <f t="shared" si="18"/>
        <v>Base</v>
      </c>
      <c r="S198" s="743" t="str">
        <f t="shared" si="18"/>
        <v>Base</v>
      </c>
      <c r="T198" s="743" t="str">
        <f t="shared" si="18"/>
        <v>Base</v>
      </c>
      <c r="U198" s="743" t="str">
        <f t="shared" si="18"/>
        <v>Base</v>
      </c>
      <c r="V198" s="743" t="str">
        <f t="shared" si="18"/>
        <v>Base</v>
      </c>
      <c r="W198" s="743" t="str">
        <f t="shared" si="18"/>
        <v>Base</v>
      </c>
      <c r="X198" s="742" t="str">
        <f t="shared" si="18"/>
        <v>Base</v>
      </c>
      <c r="Y198" s="742" t="str">
        <f t="shared" si="18"/>
        <v>Base</v>
      </c>
      <c r="Z198" s="741" t="str">
        <f t="shared" si="18"/>
        <v>Base</v>
      </c>
      <c r="AA198" s="18"/>
      <c r="AB198" s="18"/>
    </row>
    <row r="199" spans="2:28" ht="20.100000000000001" customHeight="1">
      <c r="B199" s="13" t="str">
        <f>B50&amp;" Target"</f>
        <v>% Adherence to Preventive Maintenance Plan Target</v>
      </c>
      <c r="C199" s="318"/>
      <c r="D199" s="8" t="str">
        <f t="shared" si="17"/>
        <v>%</v>
      </c>
      <c r="E199" s="326" t="str">
        <f t="shared" si="17"/>
        <v>PM</v>
      </c>
      <c r="F199" s="327" t="str">
        <f t="shared" si="17"/>
        <v>&gt;</v>
      </c>
      <c r="G199" s="749">
        <f t="shared" si="18"/>
        <v>1</v>
      </c>
      <c r="H199" s="748">
        <f t="shared" si="18"/>
        <v>1</v>
      </c>
      <c r="I199" s="747">
        <f t="shared" si="18"/>
        <v>1</v>
      </c>
      <c r="J199" s="747">
        <f t="shared" si="18"/>
        <v>1</v>
      </c>
      <c r="K199" s="747">
        <f t="shared" si="18"/>
        <v>1</v>
      </c>
      <c r="L199" s="747">
        <f t="shared" si="18"/>
        <v>1</v>
      </c>
      <c r="M199" s="746">
        <f t="shared" si="18"/>
        <v>1</v>
      </c>
      <c r="N199" s="750">
        <f t="shared" si="18"/>
        <v>1</v>
      </c>
      <c r="O199" s="745">
        <f t="shared" si="18"/>
        <v>1</v>
      </c>
      <c r="P199" s="744">
        <f t="shared" si="18"/>
        <v>1</v>
      </c>
      <c r="Q199" s="743">
        <f t="shared" si="18"/>
        <v>1</v>
      </c>
      <c r="R199" s="743">
        <f t="shared" si="18"/>
        <v>1</v>
      </c>
      <c r="S199" s="743">
        <f t="shared" si="18"/>
        <v>1</v>
      </c>
      <c r="T199" s="743">
        <f t="shared" si="18"/>
        <v>1</v>
      </c>
      <c r="U199" s="743">
        <f t="shared" si="18"/>
        <v>1</v>
      </c>
      <c r="V199" s="743">
        <f t="shared" si="18"/>
        <v>1</v>
      </c>
      <c r="W199" s="743">
        <f t="shared" si="18"/>
        <v>1</v>
      </c>
      <c r="X199" s="742">
        <f t="shared" si="18"/>
        <v>1</v>
      </c>
      <c r="Y199" s="742">
        <f t="shared" si="18"/>
        <v>1</v>
      </c>
      <c r="Z199" s="741">
        <f t="shared" si="18"/>
        <v>1</v>
      </c>
      <c r="AA199" s="9"/>
      <c r="AB199" s="9"/>
    </row>
    <row r="200" spans="2:28" ht="20.100000000000001" customHeight="1">
      <c r="B200" s="13" t="str">
        <f>B51&amp;" Target"</f>
        <v>AI of lines in TPM Target</v>
      </c>
      <c r="C200" s="318"/>
      <c r="D200" s="319" t="str">
        <f t="shared" si="17"/>
        <v>%</v>
      </c>
      <c r="E200" s="320" t="str">
        <f t="shared" si="17"/>
        <v>LC</v>
      </c>
      <c r="F200" s="321" t="str">
        <f t="shared" si="17"/>
        <v>&gt;</v>
      </c>
      <c r="G200" s="749">
        <f t="shared" si="18"/>
        <v>0.75</v>
      </c>
      <c r="H200" s="748">
        <f t="shared" si="18"/>
        <v>0.75</v>
      </c>
      <c r="I200" s="747">
        <f t="shared" si="18"/>
        <v>0.75</v>
      </c>
      <c r="J200" s="747">
        <f t="shared" si="18"/>
        <v>0.75</v>
      </c>
      <c r="K200" s="747">
        <f t="shared" si="18"/>
        <v>0.75</v>
      </c>
      <c r="L200" s="747">
        <f t="shared" si="18"/>
        <v>0.75</v>
      </c>
      <c r="M200" s="746">
        <f t="shared" si="18"/>
        <v>0.75</v>
      </c>
      <c r="N200" s="745">
        <f t="shared" si="18"/>
        <v>0.75</v>
      </c>
      <c r="O200" s="744">
        <f t="shared" si="18"/>
        <v>0.75</v>
      </c>
      <c r="P200" s="743">
        <f t="shared" si="18"/>
        <v>0.75</v>
      </c>
      <c r="Q200" s="743">
        <f t="shared" si="18"/>
        <v>0.75</v>
      </c>
      <c r="R200" s="743">
        <f t="shared" si="18"/>
        <v>0.75</v>
      </c>
      <c r="S200" s="743">
        <f t="shared" si="18"/>
        <v>0.75</v>
      </c>
      <c r="T200" s="743">
        <f t="shared" si="18"/>
        <v>0.75</v>
      </c>
      <c r="U200" s="743">
        <f t="shared" si="18"/>
        <v>0.75</v>
      </c>
      <c r="V200" s="743">
        <f t="shared" si="18"/>
        <v>0.75</v>
      </c>
      <c r="W200" s="743">
        <f t="shared" si="18"/>
        <v>0.75</v>
      </c>
      <c r="X200" s="742">
        <f t="shared" si="18"/>
        <v>0.75</v>
      </c>
      <c r="Y200" s="742">
        <f t="shared" si="18"/>
        <v>0.75</v>
      </c>
      <c r="Z200" s="741">
        <f t="shared" si="18"/>
        <v>0.75</v>
      </c>
      <c r="AA200" s="18"/>
      <c r="AB200" s="18"/>
    </row>
    <row r="201" spans="2:28" ht="20.100000000000001" customHeight="1">
      <c r="B201" s="13" t="str">
        <f>B42&amp;" Target"</f>
        <v>FI Enabled Savings Target</v>
      </c>
      <c r="C201" s="318"/>
      <c r="D201" s="319" t="str">
        <f>D42</f>
        <v>KXOF</v>
      </c>
      <c r="E201" s="320" t="str">
        <f>E42</f>
        <v>FI</v>
      </c>
      <c r="F201" s="321" t="str">
        <f>F42</f>
        <v>&gt;</v>
      </c>
      <c r="G201" s="748">
        <f t="shared" ref="G201:Z201" si="19">$M42</f>
        <v>0</v>
      </c>
      <c r="H201" s="748">
        <f t="shared" si="19"/>
        <v>0</v>
      </c>
      <c r="I201" s="747">
        <f t="shared" si="19"/>
        <v>0</v>
      </c>
      <c r="J201" s="747">
        <f t="shared" si="19"/>
        <v>0</v>
      </c>
      <c r="K201" s="747">
        <f t="shared" si="19"/>
        <v>0</v>
      </c>
      <c r="L201" s="747">
        <f t="shared" si="19"/>
        <v>0</v>
      </c>
      <c r="M201" s="746">
        <f t="shared" si="19"/>
        <v>0</v>
      </c>
      <c r="N201" s="745">
        <f t="shared" si="19"/>
        <v>0</v>
      </c>
      <c r="O201" s="744">
        <f t="shared" si="19"/>
        <v>0</v>
      </c>
      <c r="P201" s="743">
        <f t="shared" si="19"/>
        <v>0</v>
      </c>
      <c r="Q201" s="743">
        <f t="shared" si="19"/>
        <v>0</v>
      </c>
      <c r="R201" s="743">
        <f t="shared" si="19"/>
        <v>0</v>
      </c>
      <c r="S201" s="743">
        <f t="shared" si="19"/>
        <v>0</v>
      </c>
      <c r="T201" s="743">
        <f t="shared" si="19"/>
        <v>0</v>
      </c>
      <c r="U201" s="743">
        <f t="shared" si="19"/>
        <v>0</v>
      </c>
      <c r="V201" s="743">
        <f t="shared" si="19"/>
        <v>0</v>
      </c>
      <c r="W201" s="743">
        <f t="shared" si="19"/>
        <v>0</v>
      </c>
      <c r="X201" s="742">
        <f t="shared" si="19"/>
        <v>0</v>
      </c>
      <c r="Y201" s="742">
        <f t="shared" si="19"/>
        <v>0</v>
      </c>
      <c r="Z201" s="741">
        <f t="shared" si="19"/>
        <v>0</v>
      </c>
      <c r="AA201" s="18"/>
      <c r="AB201" s="18"/>
    </row>
    <row r="202" spans="2:28" ht="20.100000000000001" customHeight="1">
      <c r="B202" s="13" t="str">
        <f>B52&amp;" Target"</f>
        <v>% Completion of Implementation Plan Target</v>
      </c>
      <c r="C202" s="318"/>
      <c r="D202" s="319" t="str">
        <f>D52</f>
        <v>%</v>
      </c>
      <c r="E202" s="320" t="str">
        <f>E52</f>
        <v>EC</v>
      </c>
      <c r="F202" s="321" t="str">
        <f>F52</f>
        <v>&gt;</v>
      </c>
      <c r="G202" s="749">
        <f t="shared" ref="G202:Z202" si="20">$M52</f>
        <v>1</v>
      </c>
      <c r="H202" s="748">
        <f t="shared" si="20"/>
        <v>1</v>
      </c>
      <c r="I202" s="747">
        <f t="shared" si="20"/>
        <v>1</v>
      </c>
      <c r="J202" s="747">
        <f t="shared" si="20"/>
        <v>1</v>
      </c>
      <c r="K202" s="747">
        <f t="shared" si="20"/>
        <v>1</v>
      </c>
      <c r="L202" s="747">
        <f t="shared" si="20"/>
        <v>1</v>
      </c>
      <c r="M202" s="746">
        <f t="shared" si="20"/>
        <v>1</v>
      </c>
      <c r="N202" s="743">
        <f t="shared" si="20"/>
        <v>1</v>
      </c>
      <c r="O202" s="745">
        <f t="shared" si="20"/>
        <v>1</v>
      </c>
      <c r="P202" s="744">
        <f t="shared" si="20"/>
        <v>1</v>
      </c>
      <c r="Q202" s="743">
        <f t="shared" si="20"/>
        <v>1</v>
      </c>
      <c r="R202" s="743">
        <f t="shared" si="20"/>
        <v>1</v>
      </c>
      <c r="S202" s="743">
        <f t="shared" si="20"/>
        <v>1</v>
      </c>
      <c r="T202" s="743">
        <f t="shared" si="20"/>
        <v>1</v>
      </c>
      <c r="U202" s="743">
        <f t="shared" si="20"/>
        <v>1</v>
      </c>
      <c r="V202" s="743">
        <f t="shared" si="20"/>
        <v>1</v>
      </c>
      <c r="W202" s="743">
        <f t="shared" si="20"/>
        <v>1</v>
      </c>
      <c r="X202" s="742">
        <f t="shared" si="20"/>
        <v>1</v>
      </c>
      <c r="Y202" s="742">
        <f t="shared" si="20"/>
        <v>1</v>
      </c>
      <c r="Z202" s="741">
        <f t="shared" si="20"/>
        <v>1</v>
      </c>
      <c r="AA202" s="18"/>
      <c r="AB202" s="18"/>
    </row>
    <row r="203" spans="2:28">
      <c r="B203" s="13" t="str">
        <f>B54&amp;" Target"</f>
        <v>% Competency Gap Closure Target</v>
      </c>
      <c r="C203" s="318"/>
      <c r="D203" s="319" t="str">
        <f>D54</f>
        <v>%</v>
      </c>
      <c r="E203" s="320" t="str">
        <f>E54</f>
        <v>ET</v>
      </c>
      <c r="F203" s="321" t="str">
        <f>F54</f>
        <v>&gt;</v>
      </c>
      <c r="G203" s="749">
        <f t="shared" ref="G203:Z203" si="21">$M54</f>
        <v>0.98</v>
      </c>
      <c r="H203" s="748">
        <f t="shared" si="21"/>
        <v>0.98</v>
      </c>
      <c r="I203" s="747">
        <f t="shared" si="21"/>
        <v>0.98</v>
      </c>
      <c r="J203" s="747">
        <f t="shared" si="21"/>
        <v>0.98</v>
      </c>
      <c r="K203" s="747">
        <f t="shared" si="21"/>
        <v>0.98</v>
      </c>
      <c r="L203" s="747">
        <f t="shared" si="21"/>
        <v>0.98</v>
      </c>
      <c r="M203" s="746">
        <f t="shared" si="21"/>
        <v>0.98</v>
      </c>
      <c r="N203" s="743">
        <f t="shared" si="21"/>
        <v>0.98</v>
      </c>
      <c r="O203" s="745">
        <f t="shared" si="21"/>
        <v>0.98</v>
      </c>
      <c r="P203" s="744">
        <f t="shared" si="21"/>
        <v>0.98</v>
      </c>
      <c r="Q203" s="743">
        <f t="shared" si="21"/>
        <v>0.98</v>
      </c>
      <c r="R203" s="743">
        <f t="shared" si="21"/>
        <v>0.98</v>
      </c>
      <c r="S203" s="743">
        <f t="shared" si="21"/>
        <v>0.98</v>
      </c>
      <c r="T203" s="743">
        <f t="shared" si="21"/>
        <v>0.98</v>
      </c>
      <c r="U203" s="743">
        <f t="shared" si="21"/>
        <v>0.98</v>
      </c>
      <c r="V203" s="743">
        <f t="shared" si="21"/>
        <v>0.98</v>
      </c>
      <c r="W203" s="743">
        <f t="shared" si="21"/>
        <v>0.98</v>
      </c>
      <c r="X203" s="742">
        <f t="shared" si="21"/>
        <v>0.98</v>
      </c>
      <c r="Y203" s="742">
        <f t="shared" si="21"/>
        <v>0.98</v>
      </c>
      <c r="Z203" s="741">
        <f t="shared" si="21"/>
        <v>0.98</v>
      </c>
      <c r="AA203" s="18"/>
      <c r="AB203" s="18"/>
    </row>
  </sheetData>
  <sheetProtection pivotTables="0"/>
  <protectedRanges>
    <protectedRange sqref="M191:Z203 M152:Z181" name="Target"/>
    <protectedRange sqref="C5:C53" name="leading"/>
    <protectedRange sqref="M13:Z13 G5:Z12 G14:Z38 AB5:AB53 G40:Z53 G39:L39" name="body"/>
    <protectedRange sqref="B2:C2" name="Title"/>
    <protectedRange sqref="AA17 AA12:AA14 AA25:AA32 AA43:AA54" name="body_2"/>
    <protectedRange sqref="AA15:AA16" name="body_6_1"/>
    <protectedRange sqref="AA18:AA24" name="body_11_1"/>
    <protectedRange sqref="AA5:AA11" name="body_22_1"/>
    <protectedRange sqref="AA37:AA42 AA33:AA34" name="body_16_1"/>
    <protectedRange sqref="AA35:AA36" name="body_18_1"/>
  </protectedRanges>
  <mergeCells count="2">
    <mergeCell ref="Y59:Z59"/>
    <mergeCell ref="M79:P79"/>
  </mergeCells>
  <conditionalFormatting sqref="S33:Z33">
    <cfRule type="cellIs" dxfId="1025" priority="165" stopIfTrue="1" operator="greaterThan">
      <formula>$M$33</formula>
    </cfRule>
    <cfRule type="cellIs" dxfId="1024" priority="166" stopIfTrue="1" operator="lessThanOrEqual">
      <formula>$M$33</formula>
    </cfRule>
  </conditionalFormatting>
  <conditionalFormatting sqref="S34:Z34">
    <cfRule type="cellIs" dxfId="1023" priority="169" stopIfTrue="1" operator="greaterThan">
      <formula>$M$34</formula>
    </cfRule>
    <cfRule type="cellIs" dxfId="1022" priority="170" stopIfTrue="1" operator="lessThanOrEqual">
      <formula>$M$34</formula>
    </cfRule>
  </conditionalFormatting>
  <conditionalFormatting sqref="P38:Z38">
    <cfRule type="cellIs" dxfId="1021" priority="171" stopIfTrue="1" operator="between">
      <formula>-$M$38</formula>
      <formula>$M$38</formula>
    </cfRule>
    <cfRule type="cellIs" dxfId="1020" priority="172" stopIfTrue="1" operator="notBetween">
      <formula>-$M$38</formula>
      <formula>$M$38</formula>
    </cfRule>
  </conditionalFormatting>
  <conditionalFormatting sqref="O33">
    <cfRule type="cellIs" dxfId="1019" priority="151" stopIfTrue="1" operator="greaterThan">
      <formula>$M$33</formula>
    </cfRule>
    <cfRule type="cellIs" dxfId="1018" priority="152" stopIfTrue="1" operator="lessThanOrEqual">
      <formula>$M$33</formula>
    </cfRule>
  </conditionalFormatting>
  <conditionalFormatting sqref="O34">
    <cfRule type="cellIs" dxfId="1017" priority="149" stopIfTrue="1" operator="greaterThan">
      <formula>$M$34</formula>
    </cfRule>
    <cfRule type="cellIs" dxfId="1016" priority="150" stopIfTrue="1" operator="lessThanOrEqual">
      <formula>$M$34</formula>
    </cfRule>
  </conditionalFormatting>
  <conditionalFormatting sqref="O40:Z40">
    <cfRule type="containsBlanks" priority="22" stopIfTrue="1">
      <formula>LEN(TRIM(O40))=0</formula>
    </cfRule>
    <cfRule type="cellIs" dxfId="1015" priority="163" stopIfTrue="1" operator="greaterThan">
      <formula>$M$40</formula>
    </cfRule>
    <cfRule type="cellIs" dxfId="1014" priority="164" stopIfTrue="1" operator="lessThanOrEqual">
      <formula>$M$40</formula>
    </cfRule>
  </conditionalFormatting>
  <conditionalFormatting sqref="O44:Z44">
    <cfRule type="containsBlanks" priority="19" stopIfTrue="1">
      <formula>LEN(TRIM(O44))=0</formula>
    </cfRule>
    <cfRule type="cellIs" dxfId="1013" priority="153" stopIfTrue="1" operator="greaterThanOrEqual">
      <formula>$M$44</formula>
    </cfRule>
    <cfRule type="cellIs" dxfId="1012" priority="154" stopIfTrue="1" operator="lessThan">
      <formula>$M$44</formula>
    </cfRule>
  </conditionalFormatting>
  <conditionalFormatting sqref="O45:Z45">
    <cfRule type="containsBlanks" priority="18" stopIfTrue="1">
      <formula>LEN(TRIM(O45))=0</formula>
    </cfRule>
    <cfRule type="cellIs" dxfId="1011" priority="167" stopIfTrue="1" operator="greaterThan">
      <formula>$M$45</formula>
    </cfRule>
    <cfRule type="cellIs" dxfId="1010" priority="168" stopIfTrue="1" operator="lessThanOrEqual">
      <formula>$M$45</formula>
    </cfRule>
  </conditionalFormatting>
  <conditionalFormatting sqref="O46:Z46">
    <cfRule type="containsBlanks" priority="17" stopIfTrue="1">
      <formula>LEN(TRIM(O46))=0</formula>
    </cfRule>
    <cfRule type="cellIs" dxfId="1009" priority="159" stopIfTrue="1" operator="greaterThanOrEqual">
      <formula>$M$46</formula>
    </cfRule>
    <cfRule type="cellIs" dxfId="1008" priority="160" stopIfTrue="1" operator="lessThan">
      <formula>$M$46</formula>
    </cfRule>
  </conditionalFormatting>
  <conditionalFormatting sqref="P30:Z30">
    <cfRule type="cellIs" dxfId="1007" priority="145" stopIfTrue="1" operator="greaterThanOrEqual">
      <formula>$M$30</formula>
    </cfRule>
    <cfRule type="cellIs" dxfId="1006" priority="146" stopIfTrue="1" operator="lessThan">
      <formula>$M$30</formula>
    </cfRule>
  </conditionalFormatting>
  <conditionalFormatting sqref="O31:Z31">
    <cfRule type="containsBlanks" priority="29" stopIfTrue="1">
      <formula>LEN(TRIM(O31))=0</formula>
    </cfRule>
    <cfRule type="cellIs" dxfId="1005" priority="143" stopIfTrue="1" operator="greaterThanOrEqual">
      <formula>$M$31</formula>
    </cfRule>
    <cfRule type="cellIs" dxfId="1004" priority="144" stopIfTrue="1" operator="lessThan">
      <formula>$M$31</formula>
    </cfRule>
  </conditionalFormatting>
  <conditionalFormatting sqref="O5:Z5">
    <cfRule type="containsBlanks" priority="52" stopIfTrue="1">
      <formula>LEN(TRIM(O5))=0</formula>
    </cfRule>
    <cfRule type="cellIs" dxfId="1003" priority="141" stopIfTrue="1" operator="lessThanOrEqual">
      <formula>$M$5</formula>
    </cfRule>
    <cfRule type="cellIs" dxfId="1002" priority="142" stopIfTrue="1" operator="greaterThan">
      <formula>$M$5</formula>
    </cfRule>
  </conditionalFormatting>
  <conditionalFormatting sqref="O6:Z6">
    <cfRule type="containsBlanks" priority="51" stopIfTrue="1">
      <formula>LEN(TRIM(O6))=0</formula>
    </cfRule>
    <cfRule type="cellIs" dxfId="1001" priority="139" stopIfTrue="1" operator="lessThanOrEqual">
      <formula>$M$6</formula>
    </cfRule>
    <cfRule type="cellIs" dxfId="1000" priority="140" stopIfTrue="1" operator="greaterThan">
      <formula>$M$6</formula>
    </cfRule>
  </conditionalFormatting>
  <conditionalFormatting sqref="O7:Z7">
    <cfRule type="containsBlanks" priority="50" stopIfTrue="1">
      <formula>LEN(TRIM(O7))=0</formula>
    </cfRule>
    <cfRule type="cellIs" dxfId="999" priority="137" stopIfTrue="1" operator="lessThanOrEqual">
      <formula>$M$7</formula>
    </cfRule>
    <cfRule type="cellIs" dxfId="998" priority="138" stopIfTrue="1" operator="greaterThan">
      <formula>$M$7</formula>
    </cfRule>
  </conditionalFormatting>
  <conditionalFormatting sqref="O8:Z8">
    <cfRule type="containsBlanks" priority="49" stopIfTrue="1">
      <formula>LEN(TRIM(O8))=0</formula>
    </cfRule>
    <cfRule type="cellIs" dxfId="997" priority="135" stopIfTrue="1" operator="lessThanOrEqual">
      <formula>$M$8</formula>
    </cfRule>
    <cfRule type="cellIs" dxfId="996" priority="136" stopIfTrue="1" operator="greaterThan">
      <formula>$M$8</formula>
    </cfRule>
  </conditionalFormatting>
  <conditionalFormatting sqref="O10:Z10">
    <cfRule type="containsBlanks" priority="47" stopIfTrue="1">
      <formula>LEN(TRIM(O10))=0</formula>
    </cfRule>
    <cfRule type="cellIs" dxfId="995" priority="133" stopIfTrue="1" operator="lessThanOrEqual">
      <formula>$M$10</formula>
    </cfRule>
    <cfRule type="cellIs" dxfId="994" priority="134" stopIfTrue="1" operator="greaterThan">
      <formula>$M$10</formula>
    </cfRule>
  </conditionalFormatting>
  <conditionalFormatting sqref="O11:Z11">
    <cfRule type="containsBlanks" priority="46" stopIfTrue="1">
      <formula>LEN(TRIM(O11))=0</formula>
    </cfRule>
    <cfRule type="cellIs" dxfId="993" priority="131" stopIfTrue="1" operator="lessThanOrEqual">
      <formula>$M$11</formula>
    </cfRule>
    <cfRule type="cellIs" dxfId="992" priority="132" stopIfTrue="1" operator="greaterThan">
      <formula>$M$11</formula>
    </cfRule>
  </conditionalFormatting>
  <conditionalFormatting sqref="P13:Z13">
    <cfRule type="cellIs" dxfId="991" priority="129" stopIfTrue="1" operator="lessThanOrEqual">
      <formula>$M$13</formula>
    </cfRule>
    <cfRule type="cellIs" dxfId="990" priority="130" stopIfTrue="1" operator="greaterThan">
      <formula>$M$13</formula>
    </cfRule>
  </conditionalFormatting>
  <conditionalFormatting sqref="P15:Z15">
    <cfRule type="cellIs" dxfId="989" priority="125" stopIfTrue="1" operator="lessThanOrEqual">
      <formula>$M$15</formula>
    </cfRule>
    <cfRule type="cellIs" dxfId="988" priority="126" stopIfTrue="1" operator="greaterThan">
      <formula>$M$15</formula>
    </cfRule>
  </conditionalFormatting>
  <conditionalFormatting sqref="P16:Z16">
    <cfRule type="cellIs" dxfId="987" priority="123" stopIfTrue="1" operator="greaterThanOrEqual">
      <formula>$M$16</formula>
    </cfRule>
    <cfRule type="cellIs" dxfId="986" priority="124" stopIfTrue="1" operator="lessThan">
      <formula>$M$16</formula>
    </cfRule>
  </conditionalFormatting>
  <conditionalFormatting sqref="O20:Z20">
    <cfRule type="containsBlanks" priority="39" stopIfTrue="1">
      <formula>LEN(TRIM(O20))=0</formula>
    </cfRule>
    <cfRule type="cellIs" dxfId="985" priority="121" stopIfTrue="1" operator="lessThanOrEqual">
      <formula>$M$20</formula>
    </cfRule>
    <cfRule type="cellIs" dxfId="984" priority="122" stopIfTrue="1" operator="greaterThan">
      <formula>$M$20</formula>
    </cfRule>
  </conditionalFormatting>
  <conditionalFormatting sqref="O21:Z21">
    <cfRule type="containsBlanks" priority="38" stopIfTrue="1">
      <formula>LEN(TRIM(O21))=0</formula>
    </cfRule>
    <cfRule type="cellIs" dxfId="983" priority="119" stopIfTrue="1" operator="lessThan">
      <formula>$M$21</formula>
    </cfRule>
    <cfRule type="cellIs" dxfId="982" priority="120" stopIfTrue="1" operator="greaterThanOrEqual">
      <formula>$M$21</formula>
    </cfRule>
  </conditionalFormatting>
  <conditionalFormatting sqref="O22:Z22">
    <cfRule type="containsBlanks" priority="37" stopIfTrue="1">
      <formula>LEN(TRIM(O22))=0</formula>
    </cfRule>
    <cfRule type="cellIs" dxfId="981" priority="117" stopIfTrue="1" operator="lessThanOrEqual">
      <formula>$M$22</formula>
    </cfRule>
    <cfRule type="cellIs" dxfId="980" priority="118" stopIfTrue="1" operator="greaterThan">
      <formula>$M$22</formula>
    </cfRule>
  </conditionalFormatting>
  <conditionalFormatting sqref="O23:Z23">
    <cfRule type="containsBlanks" priority="36" stopIfTrue="1">
      <formula>LEN(TRIM(O23))=0</formula>
    </cfRule>
    <cfRule type="cellIs" dxfId="979" priority="115" stopIfTrue="1" operator="lessThan">
      <formula>$M$23</formula>
    </cfRule>
    <cfRule type="cellIs" dxfId="978" priority="116" stopIfTrue="1" operator="greaterThanOrEqual">
      <formula>$M$23</formula>
    </cfRule>
  </conditionalFormatting>
  <conditionalFormatting sqref="O24:Z24">
    <cfRule type="containsBlanks" priority="35" stopIfTrue="1">
      <formula>LEN(TRIM(O24))=0</formula>
    </cfRule>
    <cfRule type="cellIs" dxfId="977" priority="155" stopIfTrue="1" operator="greaterThanOrEqual">
      <formula>$M$24</formula>
    </cfRule>
    <cfRule type="cellIs" dxfId="976" priority="156" stopIfTrue="1" operator="lessThan">
      <formula>$M$24</formula>
    </cfRule>
  </conditionalFormatting>
  <conditionalFormatting sqref="O18:Z18">
    <cfRule type="containsBlanks" priority="41" stopIfTrue="1">
      <formula>LEN(TRIM(O18))=0</formula>
    </cfRule>
    <cfRule type="cellIs" dxfId="975" priority="113" stopIfTrue="1" operator="lessThanOrEqual">
      <formula>$M$18</formula>
    </cfRule>
    <cfRule type="cellIs" dxfId="974" priority="114" stopIfTrue="1" operator="greaterThan">
      <formula>$M$18</formula>
    </cfRule>
  </conditionalFormatting>
  <conditionalFormatting sqref="O19:Z19">
    <cfRule type="containsBlanks" priority="40" stopIfTrue="1">
      <formula>LEN(TRIM(O19))=0</formula>
    </cfRule>
    <cfRule type="cellIs" dxfId="973" priority="111" stopIfTrue="1" operator="lessThan">
      <formula>$M$19</formula>
    </cfRule>
    <cfRule type="cellIs" dxfId="972" priority="112" stopIfTrue="1" operator="greaterThanOrEqual">
      <formula>$M$19</formula>
    </cfRule>
  </conditionalFormatting>
  <conditionalFormatting sqref="P33">
    <cfRule type="cellIs" dxfId="971" priority="109" stopIfTrue="1" operator="greaterThan">
      <formula>$M$33</formula>
    </cfRule>
    <cfRule type="cellIs" dxfId="970" priority="110" stopIfTrue="1" operator="lessThanOrEqual">
      <formula>$M$33</formula>
    </cfRule>
  </conditionalFormatting>
  <conditionalFormatting sqref="P34">
    <cfRule type="cellIs" dxfId="969" priority="107" stopIfTrue="1" operator="greaterThan">
      <formula>$M$34</formula>
    </cfRule>
    <cfRule type="cellIs" dxfId="968" priority="108" stopIfTrue="1" operator="lessThanOrEqual">
      <formula>$M$34</formula>
    </cfRule>
  </conditionalFormatting>
  <conditionalFormatting sqref="Q33">
    <cfRule type="cellIs" dxfId="967" priority="105" stopIfTrue="1" operator="greaterThan">
      <formula>$M$33</formula>
    </cfRule>
    <cfRule type="cellIs" dxfId="966" priority="106" stopIfTrue="1" operator="lessThanOrEqual">
      <formula>$M$33</formula>
    </cfRule>
  </conditionalFormatting>
  <conditionalFormatting sqref="Q34">
    <cfRule type="cellIs" dxfId="965" priority="103" stopIfTrue="1" operator="greaterThan">
      <formula>$M$34</formula>
    </cfRule>
    <cfRule type="cellIs" dxfId="964" priority="104" stopIfTrue="1" operator="lessThanOrEqual">
      <formula>$M$34</formula>
    </cfRule>
  </conditionalFormatting>
  <conditionalFormatting sqref="R34">
    <cfRule type="cellIs" dxfId="963" priority="101" stopIfTrue="1" operator="greaterThan">
      <formula>$M$34</formula>
    </cfRule>
    <cfRule type="cellIs" dxfId="962" priority="102" stopIfTrue="1" operator="lessThanOrEqual">
      <formula>$M$34</formula>
    </cfRule>
  </conditionalFormatting>
  <conditionalFormatting sqref="R33">
    <cfRule type="cellIs" dxfId="961" priority="99" stopIfTrue="1" operator="greaterThan">
      <formula>$M$33</formula>
    </cfRule>
    <cfRule type="cellIs" dxfId="960" priority="100" stopIfTrue="1" operator="lessThanOrEqual">
      <formula>$M$33</formula>
    </cfRule>
  </conditionalFormatting>
  <conditionalFormatting sqref="O48:Z48">
    <cfRule type="containsBlanks" priority="16" stopIfTrue="1">
      <formula>LEN(TRIM(O48))=0</formula>
    </cfRule>
    <cfRule type="cellIs" dxfId="959" priority="97" stopIfTrue="1" operator="greaterThanOrEqual">
      <formula>$M$48</formula>
    </cfRule>
    <cfRule type="cellIs" dxfId="958" priority="98" stopIfTrue="1" operator="lessThan">
      <formula>$M$48</formula>
    </cfRule>
  </conditionalFormatting>
  <conditionalFormatting sqref="O53:Z53">
    <cfRule type="containsBlanks" priority="11" stopIfTrue="1">
      <formula>LEN(TRIM(O53))=0</formula>
    </cfRule>
    <cfRule type="cellIs" dxfId="957" priority="89" stopIfTrue="1" operator="lessThanOrEqual">
      <formula>$M$53</formula>
    </cfRule>
    <cfRule type="cellIs" dxfId="956" priority="90" stopIfTrue="1" operator="greaterThan">
      <formula>$M$53</formula>
    </cfRule>
  </conditionalFormatting>
  <conditionalFormatting sqref="O49:Z49">
    <cfRule type="containsBlanks" priority="15" stopIfTrue="1">
      <formula>LEN(TRIM(O49))=0</formula>
    </cfRule>
    <cfRule type="cellIs" dxfId="955" priority="93" stopIfTrue="1" operator="greaterThanOrEqual">
      <formula>$M$49</formula>
    </cfRule>
    <cfRule type="cellIs" dxfId="954" priority="94" stopIfTrue="1" operator="lessThan">
      <formula>$M$49</formula>
    </cfRule>
  </conditionalFormatting>
  <conditionalFormatting sqref="O50:Z50">
    <cfRule type="containsBlanks" priority="14" stopIfTrue="1">
      <formula>LEN(TRIM(O50))=0</formula>
    </cfRule>
    <cfRule type="cellIs" dxfId="953" priority="87" stopIfTrue="1" operator="lessThan">
      <formula>$M$50</formula>
    </cfRule>
    <cfRule type="cellIs" dxfId="952" priority="88" stopIfTrue="1" operator="greaterThanOrEqual">
      <formula>$M$50</formula>
    </cfRule>
  </conditionalFormatting>
  <conditionalFormatting sqref="O51:Z51">
    <cfRule type="containsBlanks" priority="13" stopIfTrue="1">
      <formula>LEN(TRIM(O51))=0</formula>
    </cfRule>
    <cfRule type="cellIs" dxfId="951" priority="95" stopIfTrue="1" operator="greaterThanOrEqual">
      <formula>$M$51</formula>
    </cfRule>
    <cfRule type="cellIs" dxfId="950" priority="96" stopIfTrue="1" operator="lessThan">
      <formula>$M$51</formula>
    </cfRule>
  </conditionalFormatting>
  <conditionalFormatting sqref="O42:Z42">
    <cfRule type="containsBlanks" priority="20" stopIfTrue="1">
      <formula>LEN(TRIM(O42))=0</formula>
    </cfRule>
    <cfRule type="cellIs" dxfId="949" priority="85" stopIfTrue="1" operator="lessThan">
      <formula>$M$42</formula>
    </cfRule>
    <cfRule type="cellIs" dxfId="948" priority="86" stopIfTrue="1" operator="greaterThanOrEqual">
      <formula>$M$42</formula>
    </cfRule>
  </conditionalFormatting>
  <conditionalFormatting sqref="O52:Z52">
    <cfRule type="containsBlanks" priority="12" stopIfTrue="1">
      <formula>LEN(TRIM(O52))=0</formula>
    </cfRule>
    <cfRule type="cellIs" dxfId="947" priority="91" stopIfTrue="1" operator="greaterThanOrEqual">
      <formula>$M$52</formula>
    </cfRule>
    <cfRule type="cellIs" dxfId="946" priority="92" stopIfTrue="1" operator="lessThan">
      <formula>$M$52</formula>
    </cfRule>
  </conditionalFormatting>
  <conditionalFormatting sqref="O54:Z54">
    <cfRule type="containsBlanks" priority="10" stopIfTrue="1">
      <formula>LEN(TRIM(O54))=0</formula>
    </cfRule>
    <cfRule type="cellIs" dxfId="945" priority="83" stopIfTrue="1" operator="lessThan">
      <formula>$M$54</formula>
    </cfRule>
    <cfRule type="cellIs" dxfId="944" priority="84" stopIfTrue="1" operator="greaterThanOrEqual">
      <formula>$M$54</formula>
    </cfRule>
  </conditionalFormatting>
  <conditionalFormatting sqref="O9:Z9">
    <cfRule type="containsBlanks" priority="48" stopIfTrue="1">
      <formula>LEN(TRIM(O9))=0</formula>
    </cfRule>
    <cfRule type="cellIs" dxfId="943" priority="81" stopIfTrue="1" operator="lessThan">
      <formula>$M$9</formula>
    </cfRule>
    <cfRule type="cellIs" dxfId="942" priority="82" stopIfTrue="1" operator="greaterThanOrEqual">
      <formula>$M$9</formula>
    </cfRule>
  </conditionalFormatting>
  <conditionalFormatting sqref="P14 S14:Z14">
    <cfRule type="cellIs" dxfId="941" priority="73" stopIfTrue="1" operator="greaterThan">
      <formula>$M$14</formula>
    </cfRule>
    <cfRule type="cellIs" dxfId="940" priority="74" stopIfTrue="1" operator="lessThanOrEqual">
      <formula>$M$14</formula>
    </cfRule>
  </conditionalFormatting>
  <conditionalFormatting sqref="Q14">
    <cfRule type="cellIs" dxfId="939" priority="71" stopIfTrue="1" operator="greaterThan">
      <formula>$M$14</formula>
    </cfRule>
    <cfRule type="cellIs" dxfId="938" priority="72" stopIfTrue="1" operator="lessThanOrEqual">
      <formula>$M$14</formula>
    </cfRule>
  </conditionalFormatting>
  <conditionalFormatting sqref="R14">
    <cfRule type="cellIs" dxfId="937" priority="69" stopIfTrue="1" operator="greaterThan">
      <formula>$M$14</formula>
    </cfRule>
    <cfRule type="cellIs" dxfId="936" priority="70" stopIfTrue="1" operator="lessThanOrEqual">
      <formula>$M$14</formula>
    </cfRule>
  </conditionalFormatting>
  <conditionalFormatting sqref="O29:Z29">
    <cfRule type="containsBlanks" priority="31" stopIfTrue="1">
      <formula>LEN(TRIM(O29))=0</formula>
    </cfRule>
    <cfRule type="cellIs" dxfId="935" priority="79" stopIfTrue="1" operator="greaterThanOrEqual">
      <formula>$M$29</formula>
    </cfRule>
    <cfRule type="cellIs" dxfId="934" priority="80" stopIfTrue="1" operator="lessThan">
      <formula>$M$29</formula>
    </cfRule>
  </conditionalFormatting>
  <conditionalFormatting sqref="O28:Z28">
    <cfRule type="containsBlanks" priority="32" stopIfTrue="1">
      <formula>LEN(TRIM(O28))=0</formula>
    </cfRule>
    <cfRule type="cellIs" dxfId="933" priority="75" stopIfTrue="1" operator="greaterThanOrEqual">
      <formula>$M$28</formula>
    </cfRule>
    <cfRule type="cellIs" dxfId="932" priority="76" stopIfTrue="1" operator="lessThan">
      <formula>$M$28</formula>
    </cfRule>
  </conditionalFormatting>
  <conditionalFormatting sqref="O27:Z27">
    <cfRule type="containsBlanks" priority="33" stopIfTrue="1">
      <formula>LEN(TRIM(O27))=0</formula>
    </cfRule>
    <cfRule type="cellIs" dxfId="931" priority="77" stopIfTrue="1" operator="greaterThanOrEqual">
      <formula>$M$27</formula>
    </cfRule>
    <cfRule type="cellIs" dxfId="930" priority="78" stopIfTrue="1" operator="lessThan">
      <formula>$M$27</formula>
    </cfRule>
  </conditionalFormatting>
  <conditionalFormatting sqref="O26:Z26">
    <cfRule type="containsBlanks" priority="34" stopIfTrue="1">
      <formula>LEN(TRIM(O26))=0</formula>
    </cfRule>
    <cfRule type="cellIs" dxfId="929" priority="147" stopIfTrue="1" operator="greaterThanOrEqual">
      <formula>$M$26</formula>
    </cfRule>
    <cfRule type="cellIs" dxfId="928" priority="148" stopIfTrue="1" operator="lessThan">
      <formula>$M$26</formula>
    </cfRule>
  </conditionalFormatting>
  <conditionalFormatting sqref="P36:Z36">
    <cfRule type="cellIs" dxfId="927" priority="157" stopIfTrue="1" operator="greaterThanOrEqual">
      <formula>$M$36</formula>
    </cfRule>
    <cfRule type="cellIs" dxfId="926" priority="158" stopIfTrue="1" operator="lessThan">
      <formula>$M$36</formula>
    </cfRule>
  </conditionalFormatting>
  <conditionalFormatting sqref="O35:Z35">
    <cfRule type="containsBlanks" priority="26" stopIfTrue="1">
      <formula>LEN(TRIM(O35))=0</formula>
    </cfRule>
    <cfRule type="cellIs" dxfId="925" priority="67" stopIfTrue="1" operator="lessThan">
      <formula>$M$35</formula>
    </cfRule>
    <cfRule type="cellIs" dxfId="924" priority="68" stopIfTrue="1" operator="greaterThanOrEqual">
      <formula>$M$35</formula>
    </cfRule>
  </conditionalFormatting>
  <conditionalFormatting sqref="O37:Z37">
    <cfRule type="containsBlanks" priority="24" stopIfTrue="1">
      <formula>LEN(TRIM(O37))=0</formula>
    </cfRule>
    <cfRule type="cellIs" dxfId="923" priority="127" stopIfTrue="1" operator="greaterThanOrEqual">
      <formula>$M$37</formula>
    </cfRule>
    <cfRule type="cellIs" dxfId="922" priority="128" stopIfTrue="1" operator="lessThan">
      <formula>$M$37</formula>
    </cfRule>
  </conditionalFormatting>
  <conditionalFormatting sqref="O41:Z41">
    <cfRule type="containsBlanks" priority="21" stopIfTrue="1">
      <formula>LEN(TRIM(O41))=0</formula>
    </cfRule>
    <cfRule type="cellIs" dxfId="921" priority="161" stopIfTrue="1" operator="greaterThan">
      <formula>$M$41</formula>
    </cfRule>
    <cfRule type="cellIs" dxfId="920" priority="162" stopIfTrue="1" operator="lessThanOrEqual">
      <formula>$M$41</formula>
    </cfRule>
  </conditionalFormatting>
  <conditionalFormatting sqref="O36">
    <cfRule type="cellIs" dxfId="919" priority="65" stopIfTrue="1" operator="lessThan">
      <formula>$M$19</formula>
    </cfRule>
    <cfRule type="cellIs" dxfId="918" priority="66" stopIfTrue="1" operator="greaterThanOrEqual">
      <formula>$M$19</formula>
    </cfRule>
  </conditionalFormatting>
  <conditionalFormatting sqref="O15">
    <cfRule type="cellIs" dxfId="917" priority="63" stopIfTrue="1" operator="lessThanOrEqual">
      <formula>$M$15</formula>
    </cfRule>
    <cfRule type="cellIs" dxfId="916" priority="64" stopIfTrue="1" operator="greaterThan">
      <formula>$M$15</formula>
    </cfRule>
  </conditionalFormatting>
  <conditionalFormatting sqref="O16">
    <cfRule type="cellIs" dxfId="915" priority="61" stopIfTrue="1" operator="greaterThanOrEqual">
      <formula>$M$16</formula>
    </cfRule>
    <cfRule type="cellIs" dxfId="914" priority="62" stopIfTrue="1" operator="lessThan">
      <formula>$M$16</formula>
    </cfRule>
  </conditionalFormatting>
  <conditionalFormatting sqref="O14">
    <cfRule type="cellIs" dxfId="913" priority="59" stopIfTrue="1" operator="lessThanOrEqual">
      <formula>$M$13</formula>
    </cfRule>
    <cfRule type="cellIs" dxfId="912" priority="60" stopIfTrue="1" operator="greaterThan">
      <formula>$M$13</formula>
    </cfRule>
  </conditionalFormatting>
  <conditionalFormatting sqref="O38">
    <cfRule type="cellIs" dxfId="911" priority="57" stopIfTrue="1" operator="between">
      <formula>-$M$38</formula>
      <formula>$M$38</formula>
    </cfRule>
    <cfRule type="cellIs" dxfId="910" priority="58" stopIfTrue="1" operator="notBetween">
      <formula>-$M$38</formula>
      <formula>$M$38</formula>
    </cfRule>
  </conditionalFormatting>
  <conditionalFormatting sqref="O30">
    <cfRule type="cellIs" dxfId="909" priority="55" stopIfTrue="1" operator="greaterThanOrEqual">
      <formula>$M$30</formula>
    </cfRule>
    <cfRule type="cellIs" dxfId="908" priority="56" stopIfTrue="1" operator="lessThan">
      <formula>$M$30</formula>
    </cfRule>
  </conditionalFormatting>
  <conditionalFormatting sqref="O13">
    <cfRule type="cellIs" dxfId="907" priority="53" stopIfTrue="1" operator="lessThanOrEqual">
      <formula>$M$10</formula>
    </cfRule>
    <cfRule type="cellIs" dxfId="906" priority="54" stopIfTrue="1" operator="greaterThan">
      <formula>$M$10</formula>
    </cfRule>
  </conditionalFormatting>
  <conditionalFormatting sqref="O13:Z13">
    <cfRule type="containsBlanks" priority="45" stopIfTrue="1">
      <formula>LEN(TRIM(O13))=0</formula>
    </cfRule>
  </conditionalFormatting>
  <conditionalFormatting sqref="O14:Z14">
    <cfRule type="containsBlanks" priority="44" stopIfTrue="1">
      <formula>LEN(TRIM(O14))=0</formula>
    </cfRule>
  </conditionalFormatting>
  <conditionalFormatting sqref="O15:Z15">
    <cfRule type="containsBlanks" priority="43" stopIfTrue="1">
      <formula>LEN(TRIM(O15))=0</formula>
    </cfRule>
  </conditionalFormatting>
  <conditionalFormatting sqref="O16:Z16">
    <cfRule type="containsBlanks" priority="42" stopIfTrue="1">
      <formula>LEN(TRIM(O16))=0</formula>
    </cfRule>
  </conditionalFormatting>
  <conditionalFormatting sqref="O30:Z30">
    <cfRule type="containsBlanks" priority="30" stopIfTrue="1">
      <formula>LEN(TRIM(O30))=0</formula>
    </cfRule>
  </conditionalFormatting>
  <conditionalFormatting sqref="O33:Z33">
    <cfRule type="containsBlanks" priority="28" stopIfTrue="1">
      <formula>LEN(TRIM(O33))=0</formula>
    </cfRule>
  </conditionalFormatting>
  <conditionalFormatting sqref="O34:Z34">
    <cfRule type="containsBlanks" priority="27" stopIfTrue="1">
      <formula>LEN(TRIM(O34))=0</formula>
    </cfRule>
  </conditionalFormatting>
  <conditionalFormatting sqref="O36:Z36">
    <cfRule type="containsBlanks" priority="25" stopIfTrue="1">
      <formula>LEN(TRIM(O36))=0</formula>
    </cfRule>
  </conditionalFormatting>
  <conditionalFormatting sqref="O38:Z38">
    <cfRule type="containsBlanks" priority="23" stopIfTrue="1">
      <formula>LEN(TRIM(O38))=0</formula>
    </cfRule>
  </conditionalFormatting>
  <conditionalFormatting sqref="Q39">
    <cfRule type="cellIs" dxfId="905" priority="8" stopIfTrue="1" operator="greaterThan">
      <formula>$M$39</formula>
    </cfRule>
    <cfRule type="cellIs" dxfId="904" priority="9" stopIfTrue="1" operator="lessThanOrEqual">
      <formula>$M$39</formula>
    </cfRule>
  </conditionalFormatting>
  <conditionalFormatting sqref="Q39">
    <cfRule type="containsBlanks" priority="7" stopIfTrue="1">
      <formula>LEN(TRIM(Q39))=0</formula>
    </cfRule>
  </conditionalFormatting>
  <conditionalFormatting sqref="O39:P39">
    <cfRule type="cellIs" dxfId="903" priority="5" stopIfTrue="1" operator="greaterThan">
      <formula>$M$39</formula>
    </cfRule>
    <cfRule type="cellIs" dxfId="902" priority="6" stopIfTrue="1" operator="lessThanOrEqual">
      <formula>$M$39</formula>
    </cfRule>
  </conditionalFormatting>
  <conditionalFormatting sqref="O39:P39">
    <cfRule type="containsBlanks" priority="4" stopIfTrue="1">
      <formula>LEN(TRIM(O39))=0</formula>
    </cfRule>
  </conditionalFormatting>
  <conditionalFormatting sqref="R39:Z39">
    <cfRule type="cellIs" dxfId="901" priority="2" stopIfTrue="1" operator="greaterThan">
      <formula>$M$39</formula>
    </cfRule>
    <cfRule type="cellIs" dxfId="900" priority="3" stopIfTrue="1" operator="lessThanOrEqual">
      <formula>$M$39</formula>
    </cfRule>
  </conditionalFormatting>
  <conditionalFormatting sqref="R39:Z39">
    <cfRule type="containsBlanks" priority="1" stopIfTrue="1">
      <formula>LEN(TRIM(R39))=0</formula>
    </cfRule>
  </conditionalFormatting>
  <dataValidations count="7">
    <dataValidation type="list" errorStyle="information" allowBlank="1" showInputMessage="1" showErrorMessage="1" error="Enter Leading or Lagging" prompt="Leading or Lagging" sqref="WVK52 WLO52 WBS52 VRW52 VIA52 UYE52 UOI52 UEM52 TUQ52 TKU52 TAY52 SRC52 SHG52 RXK52 RNO52 RDS52 QTW52 QKA52 QAE52 PQI52 PGM52 OWQ52 OMU52 OCY52 NTC52 NJG52 MZK52 MPO52 MFS52 LVW52 LMA52 LCE52 KSI52 KIM52 JYQ52 JOU52 JEY52 IVC52 ILG52 IBK52 HRO52 HHS52 GXW52 GOA52 GEE52 FUI52 FKM52 FAQ52 EQU52 EGY52 DXC52 DNG52 DDK52 CTO52 CJS52 BZW52 BQA52 BGE52 AWI52 AMM52 ACQ52 SU52 IY52 C52">
      <formula1>C42:C54</formula1>
    </dataValidation>
    <dataValidation type="list" errorStyle="information" allowBlank="1" showInputMessage="1" showErrorMessage="1" error="Enter Leading or Lagging" prompt="Leading or Lagging" sqref="IY53 C53 WVK53 WLO53 WBS53 VRW53 VIA53 UYE53 UOI53 UEM53 TUQ53 TKU53 TAY53 SRC53 SHG53 RXK53 RNO53 RDS53 QTW53 QKA53 QAE53 PQI53 PGM53 OWQ53 OMU53 OCY53 NTC53 NJG53 MZK53 MPO53 MFS53 LVW53 LMA53 LCE53 KSI53 KIM53 JYQ53 JOU53 JEY53 IVC53 ILG53 IBK53 HRO53 HHS53 GXW53 GOA53 GEE53 FUI53 FKM53 FAQ53 EQU53 EGY53 DXC53 DNG53 DDK53 CTO53 CJS53 BZW53 BQA53 BGE53 AWI53 AMM53 ACQ53 SU53">
      <formula1>C54:C55</formula1>
    </dataValidation>
    <dataValidation type="list" errorStyle="information" allowBlank="1" showInputMessage="1" showErrorMessage="1" error="Enter Leading or Lagging" prompt="Leading or Lagging" sqref="C51 WVK51 WLO51 WBS51 VRW51 VIA51 UYE51 UOI51 UEM51 TUQ51 TKU51 TAY51 SRC51 SHG51 RXK51 RNO51 RDS51 QTW51 QKA51 QAE51 PQI51 PGM51 OWQ51 OMU51 OCY51 NTC51 NJG51 MZK51 MPO51 MFS51 LVW51 LMA51 LCE51 KSI51 KIM51 JYQ51 JOU51 JEY51 IVC51 ILG51 IBK51 HRO51 HHS51 GXW51 GOA51 GEE51 FUI51 FKM51 FAQ51 EQU51 EGY51 DXC51 DNG51 DDK51 CTO51 CJS51 BZW51 BQA51 BGE51 AWI51 AMM51 ACQ51 SU51 IY51">
      <formula1>C53:C53</formula1>
    </dataValidation>
    <dataValidation type="list" errorStyle="information" allowBlank="1" showInputMessage="1" showErrorMessage="1" error="Enter Leading or Lagging" prompt="Leading or Lagging" sqref="C39 IY39 SU39 ACQ39 AMM39 AWI39 BGE39 BQA39 BZW39 CJS39 CTO39 DDK39 DNG39 DXC39 EGY39 EQU39 FAQ39 FKM39 FUI39 GEE39 GOA39 GXW39 HHS39 HRO39 IBK39 ILG39 IVC39 JEY39 JOU39 JYQ39 KIM39 KSI39 LCE39 LMA39 LVW39 MFS39 MPO39 MZK39 NJG39 NTC39 OCY39 OMU39 OWQ39 PGM39 PQI39 QAE39 QKA39 QTW39 RDS39 RNO39 RXK39 SHG39 SRC39 TAY39 TKU39 TUQ39 UEM39 UOI39 UYE39 VIA39 VRW39 WBS39 WLO39 WVK39">
      <formula1>C41:C43</formula1>
    </dataValidation>
    <dataValidation type="list" errorStyle="information" allowBlank="1" showInputMessage="1" showErrorMessage="1" error="Enter Leading or Lagging" prompt="Leading or Lagging" sqref="WVK4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C42">
      <formula1>C55:C56</formula1>
    </dataValidation>
    <dataValidation type="list" errorStyle="information" allowBlank="1" showInputMessage="1" showErrorMessage="1" error="Enter Leading or Lagging" prompt="Leading or Lagging" sqref="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SU40:SU41 IY40:IY41 C40:C41">
      <formula1>C43:C44</formula1>
    </dataValidation>
    <dataValidation type="list" errorStyle="information" allowBlank="1" showInputMessage="1" showErrorMessage="1" error="Enter Leading or Lagging" prompt="Leading or Lagging" sqref="C65541:C65590 IY65541:IY65590 SU65541:SU65590 ACQ65541:ACQ65590 AMM65541:AMM65590 AWI65541:AWI65590 BGE65541:BGE65590 BQA65541:BQA65590 BZW65541:BZW65590 CJS65541:CJS65590 CTO65541:CTO65590 DDK65541:DDK65590 DNG65541:DNG65590 DXC65541:DXC65590 EGY65541:EGY65590 EQU65541:EQU65590 FAQ65541:FAQ65590 FKM65541:FKM65590 FUI65541:FUI65590 GEE65541:GEE65590 GOA65541:GOA65590 GXW65541:GXW65590 HHS65541:HHS65590 HRO65541:HRO65590 IBK65541:IBK65590 ILG65541:ILG65590 IVC65541:IVC65590 JEY65541:JEY65590 JOU65541:JOU65590 JYQ65541:JYQ65590 KIM65541:KIM65590 KSI65541:KSI65590 LCE65541:LCE65590 LMA65541:LMA65590 LVW65541:LVW65590 MFS65541:MFS65590 MPO65541:MPO65590 MZK65541:MZK65590 NJG65541:NJG65590 NTC65541:NTC65590 OCY65541:OCY65590 OMU65541:OMU65590 OWQ65541:OWQ65590 PGM65541:PGM65590 PQI65541:PQI65590 QAE65541:QAE65590 QKA65541:QKA65590 QTW65541:QTW65590 RDS65541:RDS65590 RNO65541:RNO65590 RXK65541:RXK65590 SHG65541:SHG65590 SRC65541:SRC65590 TAY65541:TAY65590 TKU65541:TKU65590 TUQ65541:TUQ65590 UEM65541:UEM65590 UOI65541:UOI65590 UYE65541:UYE65590 VIA65541:VIA65590 VRW65541:VRW65590 WBS65541:WBS65590 WLO65541:WLO65590 WVK65541:WVK65590 C131077:C131126 IY131077:IY131126 SU131077:SU131126 ACQ131077:ACQ131126 AMM131077:AMM131126 AWI131077:AWI131126 BGE131077:BGE131126 BQA131077:BQA131126 BZW131077:BZW131126 CJS131077:CJS131126 CTO131077:CTO131126 DDK131077:DDK131126 DNG131077:DNG131126 DXC131077:DXC131126 EGY131077:EGY131126 EQU131077:EQU131126 FAQ131077:FAQ131126 FKM131077:FKM131126 FUI131077:FUI131126 GEE131077:GEE131126 GOA131077:GOA131126 GXW131077:GXW131126 HHS131077:HHS131126 HRO131077:HRO131126 IBK131077:IBK131126 ILG131077:ILG131126 IVC131077:IVC131126 JEY131077:JEY131126 JOU131077:JOU131126 JYQ131077:JYQ131126 KIM131077:KIM131126 KSI131077:KSI131126 LCE131077:LCE131126 LMA131077:LMA131126 LVW131077:LVW131126 MFS131077:MFS131126 MPO131077:MPO131126 MZK131077:MZK131126 NJG131077:NJG131126 NTC131077:NTC131126 OCY131077:OCY131126 OMU131077:OMU131126 OWQ131077:OWQ131126 PGM131077:PGM131126 PQI131077:PQI131126 QAE131077:QAE131126 QKA131077:QKA131126 QTW131077:QTW131126 RDS131077:RDS131126 RNO131077:RNO131126 RXK131077:RXK131126 SHG131077:SHG131126 SRC131077:SRC131126 TAY131077:TAY131126 TKU131077:TKU131126 TUQ131077:TUQ131126 UEM131077:UEM131126 UOI131077:UOI131126 UYE131077:UYE131126 VIA131077:VIA131126 VRW131077:VRW131126 WBS131077:WBS131126 WLO131077:WLO131126 WVK131077:WVK131126 C196613:C196662 IY196613:IY196662 SU196613:SU196662 ACQ196613:ACQ196662 AMM196613:AMM196662 AWI196613:AWI196662 BGE196613:BGE196662 BQA196613:BQA196662 BZW196613:BZW196662 CJS196613:CJS196662 CTO196613:CTO196662 DDK196613:DDK196662 DNG196613:DNG196662 DXC196613:DXC196662 EGY196613:EGY196662 EQU196613:EQU196662 FAQ196613:FAQ196662 FKM196613:FKM196662 FUI196613:FUI196662 GEE196613:GEE196662 GOA196613:GOA196662 GXW196613:GXW196662 HHS196613:HHS196662 HRO196613:HRO196662 IBK196613:IBK196662 ILG196613:ILG196662 IVC196613:IVC196662 JEY196613:JEY196662 JOU196613:JOU196662 JYQ196613:JYQ196662 KIM196613:KIM196662 KSI196613:KSI196662 LCE196613:LCE196662 LMA196613:LMA196662 LVW196613:LVW196662 MFS196613:MFS196662 MPO196613:MPO196662 MZK196613:MZK196662 NJG196613:NJG196662 NTC196613:NTC196662 OCY196613:OCY196662 OMU196613:OMU196662 OWQ196613:OWQ196662 PGM196613:PGM196662 PQI196613:PQI196662 QAE196613:QAE196662 QKA196613:QKA196662 QTW196613:QTW196662 RDS196613:RDS196662 RNO196613:RNO196662 RXK196613:RXK196662 SHG196613:SHG196662 SRC196613:SRC196662 TAY196613:TAY196662 TKU196613:TKU196662 TUQ196613:TUQ196662 UEM196613:UEM196662 UOI196613:UOI196662 UYE196613:UYE196662 VIA196613:VIA196662 VRW196613:VRW196662 WBS196613:WBS196662 WLO196613:WLO196662 WVK196613:WVK196662 C262149:C262198 IY262149:IY262198 SU262149:SU262198 ACQ262149:ACQ262198 AMM262149:AMM262198 AWI262149:AWI262198 BGE262149:BGE262198 BQA262149:BQA262198 BZW262149:BZW262198 CJS262149:CJS262198 CTO262149:CTO262198 DDK262149:DDK262198 DNG262149:DNG262198 DXC262149:DXC262198 EGY262149:EGY262198 EQU262149:EQU262198 FAQ262149:FAQ262198 FKM262149:FKM262198 FUI262149:FUI262198 GEE262149:GEE262198 GOA262149:GOA262198 GXW262149:GXW262198 HHS262149:HHS262198 HRO262149:HRO262198 IBK262149:IBK262198 ILG262149:ILG262198 IVC262149:IVC262198 JEY262149:JEY262198 JOU262149:JOU262198 JYQ262149:JYQ262198 KIM262149:KIM262198 KSI262149:KSI262198 LCE262149:LCE262198 LMA262149:LMA262198 LVW262149:LVW262198 MFS262149:MFS262198 MPO262149:MPO262198 MZK262149:MZK262198 NJG262149:NJG262198 NTC262149:NTC262198 OCY262149:OCY262198 OMU262149:OMU262198 OWQ262149:OWQ262198 PGM262149:PGM262198 PQI262149:PQI262198 QAE262149:QAE262198 QKA262149:QKA262198 QTW262149:QTW262198 RDS262149:RDS262198 RNO262149:RNO262198 RXK262149:RXK262198 SHG262149:SHG262198 SRC262149:SRC262198 TAY262149:TAY262198 TKU262149:TKU262198 TUQ262149:TUQ262198 UEM262149:UEM262198 UOI262149:UOI262198 UYE262149:UYE262198 VIA262149:VIA262198 VRW262149:VRW262198 WBS262149:WBS262198 WLO262149:WLO262198 WVK262149:WVK262198 C327685:C327734 IY327685:IY327734 SU327685:SU327734 ACQ327685:ACQ327734 AMM327685:AMM327734 AWI327685:AWI327734 BGE327685:BGE327734 BQA327685:BQA327734 BZW327685:BZW327734 CJS327685:CJS327734 CTO327685:CTO327734 DDK327685:DDK327734 DNG327685:DNG327734 DXC327685:DXC327734 EGY327685:EGY327734 EQU327685:EQU327734 FAQ327685:FAQ327734 FKM327685:FKM327734 FUI327685:FUI327734 GEE327685:GEE327734 GOA327685:GOA327734 GXW327685:GXW327734 HHS327685:HHS327734 HRO327685:HRO327734 IBK327685:IBK327734 ILG327685:ILG327734 IVC327685:IVC327734 JEY327685:JEY327734 JOU327685:JOU327734 JYQ327685:JYQ327734 KIM327685:KIM327734 KSI327685:KSI327734 LCE327685:LCE327734 LMA327685:LMA327734 LVW327685:LVW327734 MFS327685:MFS327734 MPO327685:MPO327734 MZK327685:MZK327734 NJG327685:NJG327734 NTC327685:NTC327734 OCY327685:OCY327734 OMU327685:OMU327734 OWQ327685:OWQ327734 PGM327685:PGM327734 PQI327685:PQI327734 QAE327685:QAE327734 QKA327685:QKA327734 QTW327685:QTW327734 RDS327685:RDS327734 RNO327685:RNO327734 RXK327685:RXK327734 SHG327685:SHG327734 SRC327685:SRC327734 TAY327685:TAY327734 TKU327685:TKU327734 TUQ327685:TUQ327734 UEM327685:UEM327734 UOI327685:UOI327734 UYE327685:UYE327734 VIA327685:VIA327734 VRW327685:VRW327734 WBS327685:WBS327734 WLO327685:WLO327734 WVK327685:WVK327734 C393221:C393270 IY393221:IY393270 SU393221:SU393270 ACQ393221:ACQ393270 AMM393221:AMM393270 AWI393221:AWI393270 BGE393221:BGE393270 BQA393221:BQA393270 BZW393221:BZW393270 CJS393221:CJS393270 CTO393221:CTO393270 DDK393221:DDK393270 DNG393221:DNG393270 DXC393221:DXC393270 EGY393221:EGY393270 EQU393221:EQU393270 FAQ393221:FAQ393270 FKM393221:FKM393270 FUI393221:FUI393270 GEE393221:GEE393270 GOA393221:GOA393270 GXW393221:GXW393270 HHS393221:HHS393270 HRO393221:HRO393270 IBK393221:IBK393270 ILG393221:ILG393270 IVC393221:IVC393270 JEY393221:JEY393270 JOU393221:JOU393270 JYQ393221:JYQ393270 KIM393221:KIM393270 KSI393221:KSI393270 LCE393221:LCE393270 LMA393221:LMA393270 LVW393221:LVW393270 MFS393221:MFS393270 MPO393221:MPO393270 MZK393221:MZK393270 NJG393221:NJG393270 NTC393221:NTC393270 OCY393221:OCY393270 OMU393221:OMU393270 OWQ393221:OWQ393270 PGM393221:PGM393270 PQI393221:PQI393270 QAE393221:QAE393270 QKA393221:QKA393270 QTW393221:QTW393270 RDS393221:RDS393270 RNO393221:RNO393270 RXK393221:RXK393270 SHG393221:SHG393270 SRC393221:SRC393270 TAY393221:TAY393270 TKU393221:TKU393270 TUQ393221:TUQ393270 UEM393221:UEM393270 UOI393221:UOI393270 UYE393221:UYE393270 VIA393221:VIA393270 VRW393221:VRW393270 WBS393221:WBS393270 WLO393221:WLO393270 WVK393221:WVK393270 C458757:C458806 IY458757:IY458806 SU458757:SU458806 ACQ458757:ACQ458806 AMM458757:AMM458806 AWI458757:AWI458806 BGE458757:BGE458806 BQA458757:BQA458806 BZW458757:BZW458806 CJS458757:CJS458806 CTO458757:CTO458806 DDK458757:DDK458806 DNG458757:DNG458806 DXC458757:DXC458806 EGY458757:EGY458806 EQU458757:EQU458806 FAQ458757:FAQ458806 FKM458757:FKM458806 FUI458757:FUI458806 GEE458757:GEE458806 GOA458757:GOA458806 GXW458757:GXW458806 HHS458757:HHS458806 HRO458757:HRO458806 IBK458757:IBK458806 ILG458757:ILG458806 IVC458757:IVC458806 JEY458757:JEY458806 JOU458757:JOU458806 JYQ458757:JYQ458806 KIM458757:KIM458806 KSI458757:KSI458806 LCE458757:LCE458806 LMA458757:LMA458806 LVW458757:LVW458806 MFS458757:MFS458806 MPO458757:MPO458806 MZK458757:MZK458806 NJG458757:NJG458806 NTC458757:NTC458806 OCY458757:OCY458806 OMU458757:OMU458806 OWQ458757:OWQ458806 PGM458757:PGM458806 PQI458757:PQI458806 QAE458757:QAE458806 QKA458757:QKA458806 QTW458757:QTW458806 RDS458757:RDS458806 RNO458757:RNO458806 RXK458757:RXK458806 SHG458757:SHG458806 SRC458757:SRC458806 TAY458757:TAY458806 TKU458757:TKU458806 TUQ458757:TUQ458806 UEM458757:UEM458806 UOI458757:UOI458806 UYE458757:UYE458806 VIA458757:VIA458806 VRW458757:VRW458806 WBS458757:WBS458806 WLO458757:WLO458806 WVK458757:WVK458806 C524293:C524342 IY524293:IY524342 SU524293:SU524342 ACQ524293:ACQ524342 AMM524293:AMM524342 AWI524293:AWI524342 BGE524293:BGE524342 BQA524293:BQA524342 BZW524293:BZW524342 CJS524293:CJS524342 CTO524293:CTO524342 DDK524293:DDK524342 DNG524293:DNG524342 DXC524293:DXC524342 EGY524293:EGY524342 EQU524293:EQU524342 FAQ524293:FAQ524342 FKM524293:FKM524342 FUI524293:FUI524342 GEE524293:GEE524342 GOA524293:GOA524342 GXW524293:GXW524342 HHS524293:HHS524342 HRO524293:HRO524342 IBK524293:IBK524342 ILG524293:ILG524342 IVC524293:IVC524342 JEY524293:JEY524342 JOU524293:JOU524342 JYQ524293:JYQ524342 KIM524293:KIM524342 KSI524293:KSI524342 LCE524293:LCE524342 LMA524293:LMA524342 LVW524293:LVW524342 MFS524293:MFS524342 MPO524293:MPO524342 MZK524293:MZK524342 NJG524293:NJG524342 NTC524293:NTC524342 OCY524293:OCY524342 OMU524293:OMU524342 OWQ524293:OWQ524342 PGM524293:PGM524342 PQI524293:PQI524342 QAE524293:QAE524342 QKA524293:QKA524342 QTW524293:QTW524342 RDS524293:RDS524342 RNO524293:RNO524342 RXK524293:RXK524342 SHG524293:SHG524342 SRC524293:SRC524342 TAY524293:TAY524342 TKU524293:TKU524342 TUQ524293:TUQ524342 UEM524293:UEM524342 UOI524293:UOI524342 UYE524293:UYE524342 VIA524293:VIA524342 VRW524293:VRW524342 WBS524293:WBS524342 WLO524293:WLO524342 WVK524293:WVK524342 C589829:C589878 IY589829:IY589878 SU589829:SU589878 ACQ589829:ACQ589878 AMM589829:AMM589878 AWI589829:AWI589878 BGE589829:BGE589878 BQA589829:BQA589878 BZW589829:BZW589878 CJS589829:CJS589878 CTO589829:CTO589878 DDK589829:DDK589878 DNG589829:DNG589878 DXC589829:DXC589878 EGY589829:EGY589878 EQU589829:EQU589878 FAQ589829:FAQ589878 FKM589829:FKM589878 FUI589829:FUI589878 GEE589829:GEE589878 GOA589829:GOA589878 GXW589829:GXW589878 HHS589829:HHS589878 HRO589829:HRO589878 IBK589829:IBK589878 ILG589829:ILG589878 IVC589829:IVC589878 JEY589829:JEY589878 JOU589829:JOU589878 JYQ589829:JYQ589878 KIM589829:KIM589878 KSI589829:KSI589878 LCE589829:LCE589878 LMA589829:LMA589878 LVW589829:LVW589878 MFS589829:MFS589878 MPO589829:MPO589878 MZK589829:MZK589878 NJG589829:NJG589878 NTC589829:NTC589878 OCY589829:OCY589878 OMU589829:OMU589878 OWQ589829:OWQ589878 PGM589829:PGM589878 PQI589829:PQI589878 QAE589829:QAE589878 QKA589829:QKA589878 QTW589829:QTW589878 RDS589829:RDS589878 RNO589829:RNO589878 RXK589829:RXK589878 SHG589829:SHG589878 SRC589829:SRC589878 TAY589829:TAY589878 TKU589829:TKU589878 TUQ589829:TUQ589878 UEM589829:UEM589878 UOI589829:UOI589878 UYE589829:UYE589878 VIA589829:VIA589878 VRW589829:VRW589878 WBS589829:WBS589878 WLO589829:WLO589878 WVK589829:WVK589878 C655365:C655414 IY655365:IY655414 SU655365:SU655414 ACQ655365:ACQ655414 AMM655365:AMM655414 AWI655365:AWI655414 BGE655365:BGE655414 BQA655365:BQA655414 BZW655365:BZW655414 CJS655365:CJS655414 CTO655365:CTO655414 DDK655365:DDK655414 DNG655365:DNG655414 DXC655365:DXC655414 EGY655365:EGY655414 EQU655365:EQU655414 FAQ655365:FAQ655414 FKM655365:FKM655414 FUI655365:FUI655414 GEE655365:GEE655414 GOA655365:GOA655414 GXW655365:GXW655414 HHS655365:HHS655414 HRO655365:HRO655414 IBK655365:IBK655414 ILG655365:ILG655414 IVC655365:IVC655414 JEY655365:JEY655414 JOU655365:JOU655414 JYQ655365:JYQ655414 KIM655365:KIM655414 KSI655365:KSI655414 LCE655365:LCE655414 LMA655365:LMA655414 LVW655365:LVW655414 MFS655365:MFS655414 MPO655365:MPO655414 MZK655365:MZK655414 NJG655365:NJG655414 NTC655365:NTC655414 OCY655365:OCY655414 OMU655365:OMU655414 OWQ655365:OWQ655414 PGM655365:PGM655414 PQI655365:PQI655414 QAE655365:QAE655414 QKA655365:QKA655414 QTW655365:QTW655414 RDS655365:RDS655414 RNO655365:RNO655414 RXK655365:RXK655414 SHG655365:SHG655414 SRC655365:SRC655414 TAY655365:TAY655414 TKU655365:TKU655414 TUQ655365:TUQ655414 UEM655365:UEM655414 UOI655365:UOI655414 UYE655365:UYE655414 VIA655365:VIA655414 VRW655365:VRW655414 WBS655365:WBS655414 WLO655365:WLO655414 WVK655365:WVK655414 C720901:C720950 IY720901:IY720950 SU720901:SU720950 ACQ720901:ACQ720950 AMM720901:AMM720950 AWI720901:AWI720950 BGE720901:BGE720950 BQA720901:BQA720950 BZW720901:BZW720950 CJS720901:CJS720950 CTO720901:CTO720950 DDK720901:DDK720950 DNG720901:DNG720950 DXC720901:DXC720950 EGY720901:EGY720950 EQU720901:EQU720950 FAQ720901:FAQ720950 FKM720901:FKM720950 FUI720901:FUI720950 GEE720901:GEE720950 GOA720901:GOA720950 GXW720901:GXW720950 HHS720901:HHS720950 HRO720901:HRO720950 IBK720901:IBK720950 ILG720901:ILG720950 IVC720901:IVC720950 JEY720901:JEY720950 JOU720901:JOU720950 JYQ720901:JYQ720950 KIM720901:KIM720950 KSI720901:KSI720950 LCE720901:LCE720950 LMA720901:LMA720950 LVW720901:LVW720950 MFS720901:MFS720950 MPO720901:MPO720950 MZK720901:MZK720950 NJG720901:NJG720950 NTC720901:NTC720950 OCY720901:OCY720950 OMU720901:OMU720950 OWQ720901:OWQ720950 PGM720901:PGM720950 PQI720901:PQI720950 QAE720901:QAE720950 QKA720901:QKA720950 QTW720901:QTW720950 RDS720901:RDS720950 RNO720901:RNO720950 RXK720901:RXK720950 SHG720901:SHG720950 SRC720901:SRC720950 TAY720901:TAY720950 TKU720901:TKU720950 TUQ720901:TUQ720950 UEM720901:UEM720950 UOI720901:UOI720950 UYE720901:UYE720950 VIA720901:VIA720950 VRW720901:VRW720950 WBS720901:WBS720950 WLO720901:WLO720950 WVK720901:WVK720950 C786437:C786486 IY786437:IY786486 SU786437:SU786486 ACQ786437:ACQ786486 AMM786437:AMM786486 AWI786437:AWI786486 BGE786437:BGE786486 BQA786437:BQA786486 BZW786437:BZW786486 CJS786437:CJS786486 CTO786437:CTO786486 DDK786437:DDK786486 DNG786437:DNG786486 DXC786437:DXC786486 EGY786437:EGY786486 EQU786437:EQU786486 FAQ786437:FAQ786486 FKM786437:FKM786486 FUI786437:FUI786486 GEE786437:GEE786486 GOA786437:GOA786486 GXW786437:GXW786486 HHS786437:HHS786486 HRO786437:HRO786486 IBK786437:IBK786486 ILG786437:ILG786486 IVC786437:IVC786486 JEY786437:JEY786486 JOU786437:JOU786486 JYQ786437:JYQ786486 KIM786437:KIM786486 KSI786437:KSI786486 LCE786437:LCE786486 LMA786437:LMA786486 LVW786437:LVW786486 MFS786437:MFS786486 MPO786437:MPO786486 MZK786437:MZK786486 NJG786437:NJG786486 NTC786437:NTC786486 OCY786437:OCY786486 OMU786437:OMU786486 OWQ786437:OWQ786486 PGM786437:PGM786486 PQI786437:PQI786486 QAE786437:QAE786486 QKA786437:QKA786486 QTW786437:QTW786486 RDS786437:RDS786486 RNO786437:RNO786486 RXK786437:RXK786486 SHG786437:SHG786486 SRC786437:SRC786486 TAY786437:TAY786486 TKU786437:TKU786486 TUQ786437:TUQ786486 UEM786437:UEM786486 UOI786437:UOI786486 UYE786437:UYE786486 VIA786437:VIA786486 VRW786437:VRW786486 WBS786437:WBS786486 WLO786437:WLO786486 WVK786437:WVK786486 C851973:C852022 IY851973:IY852022 SU851973:SU852022 ACQ851973:ACQ852022 AMM851973:AMM852022 AWI851973:AWI852022 BGE851973:BGE852022 BQA851973:BQA852022 BZW851973:BZW852022 CJS851973:CJS852022 CTO851973:CTO852022 DDK851973:DDK852022 DNG851973:DNG852022 DXC851973:DXC852022 EGY851973:EGY852022 EQU851973:EQU852022 FAQ851973:FAQ852022 FKM851973:FKM852022 FUI851973:FUI852022 GEE851973:GEE852022 GOA851973:GOA852022 GXW851973:GXW852022 HHS851973:HHS852022 HRO851973:HRO852022 IBK851973:IBK852022 ILG851973:ILG852022 IVC851973:IVC852022 JEY851973:JEY852022 JOU851973:JOU852022 JYQ851973:JYQ852022 KIM851973:KIM852022 KSI851973:KSI852022 LCE851973:LCE852022 LMA851973:LMA852022 LVW851973:LVW852022 MFS851973:MFS852022 MPO851973:MPO852022 MZK851973:MZK852022 NJG851973:NJG852022 NTC851973:NTC852022 OCY851973:OCY852022 OMU851973:OMU852022 OWQ851973:OWQ852022 PGM851973:PGM852022 PQI851973:PQI852022 QAE851973:QAE852022 QKA851973:QKA852022 QTW851973:QTW852022 RDS851973:RDS852022 RNO851973:RNO852022 RXK851973:RXK852022 SHG851973:SHG852022 SRC851973:SRC852022 TAY851973:TAY852022 TKU851973:TKU852022 TUQ851973:TUQ852022 UEM851973:UEM852022 UOI851973:UOI852022 UYE851973:UYE852022 VIA851973:VIA852022 VRW851973:VRW852022 WBS851973:WBS852022 WLO851973:WLO852022 WVK851973:WVK852022 C917509:C917558 IY917509:IY917558 SU917509:SU917558 ACQ917509:ACQ917558 AMM917509:AMM917558 AWI917509:AWI917558 BGE917509:BGE917558 BQA917509:BQA917558 BZW917509:BZW917558 CJS917509:CJS917558 CTO917509:CTO917558 DDK917509:DDK917558 DNG917509:DNG917558 DXC917509:DXC917558 EGY917509:EGY917558 EQU917509:EQU917558 FAQ917509:FAQ917558 FKM917509:FKM917558 FUI917509:FUI917558 GEE917509:GEE917558 GOA917509:GOA917558 GXW917509:GXW917558 HHS917509:HHS917558 HRO917509:HRO917558 IBK917509:IBK917558 ILG917509:ILG917558 IVC917509:IVC917558 JEY917509:JEY917558 JOU917509:JOU917558 JYQ917509:JYQ917558 KIM917509:KIM917558 KSI917509:KSI917558 LCE917509:LCE917558 LMA917509:LMA917558 LVW917509:LVW917558 MFS917509:MFS917558 MPO917509:MPO917558 MZK917509:MZK917558 NJG917509:NJG917558 NTC917509:NTC917558 OCY917509:OCY917558 OMU917509:OMU917558 OWQ917509:OWQ917558 PGM917509:PGM917558 PQI917509:PQI917558 QAE917509:QAE917558 QKA917509:QKA917558 QTW917509:QTW917558 RDS917509:RDS917558 RNO917509:RNO917558 RXK917509:RXK917558 SHG917509:SHG917558 SRC917509:SRC917558 TAY917509:TAY917558 TKU917509:TKU917558 TUQ917509:TUQ917558 UEM917509:UEM917558 UOI917509:UOI917558 UYE917509:UYE917558 VIA917509:VIA917558 VRW917509:VRW917558 WBS917509:WBS917558 WLO917509:WLO917558 WVK917509:WVK917558 C983045:C983094 IY983045:IY983094 SU983045:SU983094 ACQ983045:ACQ983094 AMM983045:AMM983094 AWI983045:AWI983094 BGE983045:BGE983094 BQA983045:BQA983094 BZW983045:BZW983094 CJS983045:CJS983094 CTO983045:CTO983094 DDK983045:DDK983094 DNG983045:DNG983094 DXC983045:DXC983094 EGY983045:EGY983094 EQU983045:EQU983094 FAQ983045:FAQ983094 FKM983045:FKM983094 FUI983045:FUI983094 GEE983045:GEE983094 GOA983045:GOA983094 GXW983045:GXW983094 HHS983045:HHS983094 HRO983045:HRO983094 IBK983045:IBK983094 ILG983045:ILG983094 IVC983045:IVC983094 JEY983045:JEY983094 JOU983045:JOU983094 JYQ983045:JYQ983094 KIM983045:KIM983094 KSI983045:KSI983094 LCE983045:LCE983094 LMA983045:LMA983094 LVW983045:LVW983094 MFS983045:MFS983094 MPO983045:MPO983094 MZK983045:MZK983094 NJG983045:NJG983094 NTC983045:NTC983094 OCY983045:OCY983094 OMU983045:OMU983094 OWQ983045:OWQ983094 PGM983045:PGM983094 PQI983045:PQI983094 QAE983045:QAE983094 QKA983045:QKA983094 QTW983045:QTW983094 RDS983045:RDS983094 RNO983045:RNO983094 RXK983045:RXK983094 SHG983045:SHG983094 SRC983045:SRC983094 TAY983045:TAY983094 TKU983045:TKU983094 TUQ983045:TUQ983094 UEM983045:UEM983094 UOI983045:UOI983094 UYE983045:UYE983094 VIA983045:VIA983094 VRW983045:VRW983094 WBS983045:WBS983094 WLO983045:WLO983094 WVK983045:WVK983094 WVK5:WVK38 WLO5:WLO38 WBS5:WBS38 VRW5:VRW38 VIA5:VIA38 UYE5:UYE38 UOI5:UOI38 UEM5:UEM38 TUQ5:TUQ38 TKU5:TKU38 TAY5:TAY38 SRC5:SRC38 SHG5:SHG38 RXK5:RXK38 RNO5:RNO38 RDS5:RDS38 QTW5:QTW38 QKA5:QKA38 QAE5:QAE38 PQI5:PQI38 PGM5:PGM38 OWQ5:OWQ38 OMU5:OMU38 OCY5:OCY38 NTC5:NTC38 NJG5:NJG38 MZK5:MZK38 MPO5:MPO38 MFS5:MFS38 LVW5:LVW38 LMA5:LMA38 LCE5:LCE38 KSI5:KSI38 KIM5:KIM38 JYQ5:JYQ38 JOU5:JOU38 JEY5:JEY38 IVC5:IVC38 ILG5:ILG38 IBK5:IBK38 HRO5:HRO38 HHS5:HHS38 GXW5:GXW38 GOA5:GOA38 GEE5:GEE38 FUI5:FUI38 FKM5:FKM38 FAQ5:FAQ38 EQU5:EQU38 EGY5:EGY38 DXC5:DXC38 DNG5:DNG38 DDK5:DDK38 CTO5:CTO38 CJS5:CJS38 BZW5:BZW38 BQA5:BQA38 BGE5:BGE38 AWI5:AWI38 AMM5:AMM38 ACQ5:ACQ38 SU5:SU38 IY5:IY38 C5:C38 C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WVK43:WVK50 WLO43:WLO50 WBS43:WBS50 VRW43:VRW50 VIA43:VIA50 UYE43:UYE50 UOI43:UOI50 UEM43:UEM50 TUQ43:TUQ50 TKU43:TKU50 TAY43:TAY50 SRC43:SRC50 SHG43:SHG50 RXK43:RXK50 RNO43:RNO50 RDS43:RDS50 QTW43:QTW50 QKA43:QKA50 QAE43:QAE50 PQI43:PQI50 PGM43:PGM50 OWQ43:OWQ50 OMU43:OMU50 OCY43:OCY50 NTC43:NTC50 NJG43:NJG50 MZK43:MZK50 MPO43:MPO50 MFS43:MFS50 LVW43:LVW50 LMA43:LMA50 LCE43:LCE50 KSI43:KSI50 KIM43:KIM50 JYQ43:JYQ50 JOU43:JOU50 JEY43:JEY50 IVC43:IVC50 ILG43:ILG50 IBK43:IBK50 HRO43:HRO50 HHS43:HHS50 GXW43:GXW50 GOA43:GOA50 GEE43:GEE50 FUI43:FUI50 FKM43:FKM50 FAQ43:FAQ50 EQU43:EQU50 EGY43:EGY50 DXC43:DXC50 DNG43:DNG50 DDK43:DDK50 CTO43:CTO50 CJS43:CJS50 BZW43:BZW50 BQA43:BQA50 BGE43:BGE50 AWI43:AWI50 AMM43:AMM50 ACQ43:ACQ50 SU43:SU50 IY43:IY50 C43:C50">
      <formula1>C7:C8</formula1>
    </dataValidation>
  </dataValidations>
  <pageMargins left="0.7" right="0.7" top="0.75" bottom="0.75" header="0.3" footer="0.3"/>
  <pageSetup paperSize="9" scale="33" orientation="landscape" r:id="rId1"/>
  <rowBreaks count="1" manualBreakCount="1">
    <brk id="45" max="16383" man="1"/>
  </rowBreaks>
  <colBreaks count="1" manualBreakCount="1">
    <brk id="28" max="1048575" man="1"/>
  </colBreaks>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B1:AD203"/>
  <sheetViews>
    <sheetView showGridLines="0" view="pageBreakPreview" topLeftCell="B1" zoomScale="54" zoomScaleNormal="70" zoomScaleSheetLayoutView="54" workbookViewId="0">
      <pane xSplit="5" ySplit="3" topLeftCell="G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1" width="10.33203125" style="452"/>
    <col min="2" max="2" width="62.109375" style="452" customWidth="1"/>
    <col min="3" max="3" width="11.44140625" style="452" customWidth="1"/>
    <col min="4" max="4" width="12.33203125" style="452" customWidth="1"/>
    <col min="5" max="5" width="10.44140625" style="277" bestFit="1" customWidth="1"/>
    <col min="6" max="6" width="4" style="452" customWidth="1"/>
    <col min="7" max="7" width="13.6640625" style="278" customWidth="1"/>
    <col min="8" max="10" width="13.6640625" style="452" hidden="1" customWidth="1"/>
    <col min="11" max="11" width="17.6640625" style="452" customWidth="1"/>
    <col min="12" max="12" width="20.88671875" style="452" customWidth="1"/>
    <col min="13" max="13" width="21.109375" style="452" customWidth="1"/>
    <col min="14" max="14" width="19.88671875" style="452" customWidth="1"/>
    <col min="15" max="26" width="13.6640625" style="452" customWidth="1"/>
    <col min="27" max="27" width="101.44140625" style="452" customWidth="1"/>
    <col min="28" max="28" width="113.6640625" style="452" bestFit="1" customWidth="1"/>
    <col min="29" max="29" width="26.33203125" style="452" customWidth="1"/>
    <col min="30" max="30" width="28.88671875" style="452" customWidth="1"/>
    <col min="31" max="16384" width="10.33203125" style="452"/>
  </cols>
  <sheetData>
    <row r="1" spans="2:30" ht="110.25"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0"/>
      <c r="AB1" s="910"/>
    </row>
    <row r="2" spans="2:30" s="137" customFormat="1" ht="109.5" customHeight="1" thickBot="1">
      <c r="B2" s="909"/>
      <c r="C2" s="908" t="s">
        <v>134</v>
      </c>
      <c r="D2" s="907"/>
      <c r="E2" s="907"/>
      <c r="F2" s="907"/>
      <c r="G2" s="907"/>
      <c r="H2" s="907"/>
      <c r="I2" s="904"/>
      <c r="J2" s="906"/>
      <c r="K2" s="904"/>
      <c r="L2" s="904"/>
      <c r="M2" s="904"/>
      <c r="N2" s="904"/>
      <c r="O2" s="904"/>
      <c r="P2" s="905"/>
      <c r="Q2" s="904"/>
      <c r="R2" s="904"/>
      <c r="S2" s="904"/>
      <c r="T2" s="904"/>
      <c r="U2" s="904"/>
      <c r="V2" s="904"/>
      <c r="W2" s="904"/>
      <c r="X2" s="904"/>
      <c r="Y2" s="903"/>
      <c r="Z2" s="902"/>
      <c r="AA2" s="900"/>
      <c r="AB2" s="900"/>
    </row>
    <row r="3" spans="2:30" s="138" customFormat="1" ht="34.5" customHeight="1" thickBot="1">
      <c r="B3" s="899" t="s">
        <v>76</v>
      </c>
      <c r="C3" s="898"/>
      <c r="D3" s="897" t="s">
        <v>1</v>
      </c>
      <c r="E3" s="897" t="s">
        <v>2</v>
      </c>
      <c r="F3" s="896"/>
      <c r="G3" s="895" t="s">
        <v>125</v>
      </c>
      <c r="H3" s="891" t="s">
        <v>126</v>
      </c>
      <c r="I3" s="893" t="s">
        <v>127</v>
      </c>
      <c r="J3" s="893" t="s">
        <v>128</v>
      </c>
      <c r="K3" s="893" t="s">
        <v>129</v>
      </c>
      <c r="L3" s="893" t="s">
        <v>204</v>
      </c>
      <c r="M3" s="894" t="s">
        <v>562</v>
      </c>
      <c r="N3" s="893" t="s">
        <v>563</v>
      </c>
      <c r="O3" s="892" t="s">
        <v>3</v>
      </c>
      <c r="P3" s="891" t="s">
        <v>4</v>
      </c>
      <c r="Q3" s="891" t="s">
        <v>5</v>
      </c>
      <c r="R3" s="891" t="s">
        <v>6</v>
      </c>
      <c r="S3" s="891" t="s">
        <v>7</v>
      </c>
      <c r="T3" s="891" t="s">
        <v>8</v>
      </c>
      <c r="U3" s="891" t="s">
        <v>9</v>
      </c>
      <c r="V3" s="891" t="s">
        <v>10</v>
      </c>
      <c r="W3" s="891" t="s">
        <v>11</v>
      </c>
      <c r="X3" s="891" t="s">
        <v>12</v>
      </c>
      <c r="Y3" s="891" t="s">
        <v>13</v>
      </c>
      <c r="Z3" s="890" t="s">
        <v>14</v>
      </c>
      <c r="AA3" s="950" t="s">
        <v>130</v>
      </c>
      <c r="AB3" s="949" t="s">
        <v>131</v>
      </c>
    </row>
    <row r="4" spans="2:30"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3"/>
      <c r="AA4" s="145"/>
      <c r="AB4" s="145"/>
    </row>
    <row r="5" spans="2:30" s="10" customFormat="1" ht="31.5" customHeight="1">
      <c r="B5" s="147" t="s">
        <v>17</v>
      </c>
      <c r="C5" s="125" t="s">
        <v>120</v>
      </c>
      <c r="D5" s="829" t="s">
        <v>18</v>
      </c>
      <c r="E5" s="829" t="s">
        <v>19</v>
      </c>
      <c r="F5" s="829" t="s">
        <v>20</v>
      </c>
      <c r="G5" s="150"/>
      <c r="H5" s="150"/>
      <c r="I5" s="150"/>
      <c r="J5" s="151"/>
      <c r="K5" s="2359">
        <v>0.3</v>
      </c>
      <c r="L5" s="2359">
        <v>0.14000000000000001</v>
      </c>
      <c r="M5" s="2360">
        <v>0.3</v>
      </c>
      <c r="N5" s="2361">
        <v>0</v>
      </c>
      <c r="O5" s="2361">
        <v>0</v>
      </c>
      <c r="P5" s="887">
        <v>0</v>
      </c>
      <c r="Q5" s="887">
        <v>0</v>
      </c>
      <c r="R5" s="887">
        <v>0</v>
      </c>
      <c r="S5" s="887">
        <v>0</v>
      </c>
      <c r="T5" s="887">
        <v>0</v>
      </c>
      <c r="U5" s="887">
        <v>0</v>
      </c>
      <c r="V5" s="887">
        <v>0</v>
      </c>
      <c r="W5" s="887">
        <v>0</v>
      </c>
      <c r="X5" s="887">
        <v>0</v>
      </c>
      <c r="Y5" s="887">
        <v>0</v>
      </c>
      <c r="Z5" s="887">
        <v>0</v>
      </c>
      <c r="AA5" s="1272"/>
      <c r="AB5" s="939"/>
      <c r="AC5" s="155"/>
      <c r="AD5" s="156"/>
    </row>
    <row r="6" spans="2:30" s="10" customFormat="1" ht="31.5" customHeight="1">
      <c r="B6" s="23" t="s">
        <v>21</v>
      </c>
      <c r="C6" s="126" t="s">
        <v>120</v>
      </c>
      <c r="D6" s="801" t="s">
        <v>79</v>
      </c>
      <c r="E6" s="801" t="s">
        <v>19</v>
      </c>
      <c r="F6" s="801" t="s">
        <v>20</v>
      </c>
      <c r="G6" s="158"/>
      <c r="H6" s="158"/>
      <c r="I6" s="158"/>
      <c r="J6" s="159"/>
      <c r="K6" s="2362">
        <v>0.89</v>
      </c>
      <c r="L6" s="2362">
        <v>1.1599999999999999</v>
      </c>
      <c r="M6" s="2360">
        <v>0.9</v>
      </c>
      <c r="N6" s="2363">
        <v>0.14000000000000001</v>
      </c>
      <c r="O6" s="2363">
        <v>0</v>
      </c>
      <c r="P6" s="790">
        <v>1.83</v>
      </c>
      <c r="Q6" s="790">
        <v>0</v>
      </c>
      <c r="R6" s="790">
        <v>0</v>
      </c>
      <c r="S6" s="790">
        <v>0</v>
      </c>
      <c r="T6" s="790">
        <v>0</v>
      </c>
      <c r="U6" s="790">
        <v>0</v>
      </c>
      <c r="V6" s="790">
        <v>0</v>
      </c>
      <c r="W6" s="790">
        <v>0</v>
      </c>
      <c r="X6" s="790">
        <v>0</v>
      </c>
      <c r="Y6" s="790">
        <v>0</v>
      </c>
      <c r="Z6" s="790">
        <v>0</v>
      </c>
      <c r="AA6" s="1273"/>
      <c r="AB6" s="938"/>
      <c r="AC6" s="161"/>
      <c r="AD6" s="156"/>
    </row>
    <row r="7" spans="2:30" s="10" customFormat="1" ht="31.5" customHeight="1">
      <c r="B7" s="23" t="s">
        <v>22</v>
      </c>
      <c r="C7" s="126" t="s">
        <v>121</v>
      </c>
      <c r="D7" s="801" t="s">
        <v>23</v>
      </c>
      <c r="E7" s="801" t="s">
        <v>19</v>
      </c>
      <c r="F7" s="801" t="s">
        <v>20</v>
      </c>
      <c r="G7" s="158"/>
      <c r="H7" s="158"/>
      <c r="I7" s="158"/>
      <c r="J7" s="372"/>
      <c r="K7" s="2364">
        <v>4.51</v>
      </c>
      <c r="L7" s="2364">
        <v>4.38</v>
      </c>
      <c r="M7" s="2360">
        <v>4.3</v>
      </c>
      <c r="N7" s="2365">
        <v>4.58</v>
      </c>
      <c r="O7" s="2365">
        <v>4.59</v>
      </c>
      <c r="P7" s="883">
        <v>4.7</v>
      </c>
      <c r="Q7" s="883">
        <v>5.49</v>
      </c>
      <c r="R7" s="883">
        <v>5.01</v>
      </c>
      <c r="S7" s="883">
        <v>4.47</v>
      </c>
      <c r="T7" s="883">
        <v>4.4800000000000004</v>
      </c>
      <c r="U7" s="883">
        <v>4.22</v>
      </c>
      <c r="V7" s="883">
        <v>4.26</v>
      </c>
      <c r="W7" s="883">
        <v>4.3899999999999997</v>
      </c>
      <c r="X7" s="883">
        <v>4.7</v>
      </c>
      <c r="Y7" s="883">
        <v>4.66</v>
      </c>
      <c r="Z7" s="883">
        <v>4.54</v>
      </c>
      <c r="AA7" s="2366" t="s">
        <v>580</v>
      </c>
      <c r="AB7" s="941"/>
      <c r="AC7" s="155"/>
    </row>
    <row r="8" spans="2:30" s="10" customFormat="1" ht="31.5" customHeight="1" thickBot="1">
      <c r="B8" s="23" t="s">
        <v>203</v>
      </c>
      <c r="C8" s="126" t="s">
        <v>121</v>
      </c>
      <c r="D8" s="801" t="s">
        <v>202</v>
      </c>
      <c r="E8" s="801" t="s">
        <v>19</v>
      </c>
      <c r="F8" s="801" t="s">
        <v>20</v>
      </c>
      <c r="G8" s="158"/>
      <c r="H8" s="158"/>
      <c r="I8" s="158"/>
      <c r="J8" s="372"/>
      <c r="K8" s="2364">
        <v>3.43</v>
      </c>
      <c r="L8" s="2364">
        <v>3.25</v>
      </c>
      <c r="M8" s="2360">
        <v>3.15</v>
      </c>
      <c r="N8" s="2365">
        <v>3.4</v>
      </c>
      <c r="O8" s="2365">
        <v>3.6827326433408092</v>
      </c>
      <c r="P8" s="883">
        <v>5.510366620726372</v>
      </c>
      <c r="Q8" s="883">
        <v>4.5045378526034119</v>
      </c>
      <c r="R8" s="883">
        <v>3.9296223282838767</v>
      </c>
      <c r="S8" s="883">
        <v>2.7747303429294061</v>
      </c>
      <c r="T8" s="883">
        <v>2.8693280854652796</v>
      </c>
      <c r="U8" s="883">
        <v>2.8265069874156992</v>
      </c>
      <c r="V8" s="883">
        <v>2.9490740103270228</v>
      </c>
      <c r="W8" s="883">
        <v>3.4413090621664666</v>
      </c>
      <c r="X8" s="883">
        <v>2.9863326622270403</v>
      </c>
      <c r="Y8" s="883">
        <v>3.1295523421941298</v>
      </c>
      <c r="Z8" s="883">
        <v>3.7384668989547039</v>
      </c>
      <c r="AA8" s="1274" t="s">
        <v>580</v>
      </c>
      <c r="AB8" s="942"/>
      <c r="AC8" s="167"/>
    </row>
    <row r="9" spans="2:30" s="10" customFormat="1" ht="31.5" customHeight="1">
      <c r="B9" s="23" t="s">
        <v>80</v>
      </c>
      <c r="C9" s="126" t="s">
        <v>121</v>
      </c>
      <c r="D9" s="801" t="s">
        <v>144</v>
      </c>
      <c r="E9" s="801" t="s">
        <v>19</v>
      </c>
      <c r="F9" s="801" t="s">
        <v>27</v>
      </c>
      <c r="G9" s="931"/>
      <c r="H9" s="931"/>
      <c r="I9" s="931"/>
      <c r="J9" s="930"/>
      <c r="K9" s="2367"/>
      <c r="L9" s="2368">
        <v>4.0182215743440235</v>
      </c>
      <c r="M9" s="2360">
        <v>0.75</v>
      </c>
      <c r="N9" s="2369">
        <v>8.82</v>
      </c>
      <c r="O9" s="2369">
        <v>0.26</v>
      </c>
      <c r="P9" s="484">
        <v>0.78</v>
      </c>
      <c r="Q9" s="484">
        <v>0.4</v>
      </c>
      <c r="R9" s="883">
        <v>0.74</v>
      </c>
      <c r="S9" s="883">
        <v>0.75</v>
      </c>
      <c r="T9" s="883">
        <v>0.54</v>
      </c>
      <c r="U9" s="883">
        <v>1.1499999999999999</v>
      </c>
      <c r="V9" s="883">
        <v>0.64</v>
      </c>
      <c r="W9" s="883">
        <v>0.92</v>
      </c>
      <c r="X9" s="883">
        <v>1.06</v>
      </c>
      <c r="Y9" s="883">
        <v>0.81</v>
      </c>
      <c r="Z9" s="883">
        <v>0.78</v>
      </c>
      <c r="AA9" s="1274"/>
      <c r="AB9" s="942"/>
    </row>
    <row r="10" spans="2:30" s="10" customFormat="1" ht="31.5" customHeight="1">
      <c r="B10" s="23" t="s">
        <v>141</v>
      </c>
      <c r="C10" s="126" t="s">
        <v>120</v>
      </c>
      <c r="D10" s="801" t="s">
        <v>142</v>
      </c>
      <c r="E10" s="801" t="s">
        <v>19</v>
      </c>
      <c r="F10" s="801" t="s">
        <v>20</v>
      </c>
      <c r="G10" s="2298"/>
      <c r="H10" s="2298"/>
      <c r="I10" s="2298"/>
      <c r="J10" s="2299"/>
      <c r="K10" s="2370">
        <v>8.6999999999999993</v>
      </c>
      <c r="L10" s="2368">
        <v>88</v>
      </c>
      <c r="M10" s="2371">
        <v>105</v>
      </c>
      <c r="N10" s="2365">
        <v>114</v>
      </c>
      <c r="O10" s="2365">
        <v>181</v>
      </c>
      <c r="P10" s="883">
        <v>128.5</v>
      </c>
      <c r="Q10" s="883">
        <v>169</v>
      </c>
      <c r="R10" s="883">
        <v>179.6</v>
      </c>
      <c r="S10" s="883">
        <v>84</v>
      </c>
      <c r="T10" s="883">
        <v>104</v>
      </c>
      <c r="U10" s="883">
        <v>104</v>
      </c>
      <c r="V10" s="883">
        <v>100</v>
      </c>
      <c r="W10" s="883">
        <v>114</v>
      </c>
      <c r="X10" s="883">
        <v>107</v>
      </c>
      <c r="Y10" s="883">
        <v>62</v>
      </c>
      <c r="Z10" s="883">
        <v>36</v>
      </c>
      <c r="AA10" s="1275"/>
      <c r="AB10" s="938"/>
    </row>
    <row r="11" spans="2:30" s="10" customFormat="1" ht="31.5" customHeight="1" thickBot="1">
      <c r="B11" s="172" t="s">
        <v>280</v>
      </c>
      <c r="C11" s="127" t="s">
        <v>120</v>
      </c>
      <c r="D11" s="859" t="s">
        <v>325</v>
      </c>
      <c r="E11" s="859" t="s">
        <v>19</v>
      </c>
      <c r="F11" s="859" t="s">
        <v>20</v>
      </c>
      <c r="G11" s="175"/>
      <c r="H11" s="175"/>
      <c r="I11" s="175"/>
      <c r="J11" s="176"/>
      <c r="K11" s="2372" t="s">
        <v>50</v>
      </c>
      <c r="L11" s="2373">
        <v>1.01</v>
      </c>
      <c r="M11" s="2374">
        <v>300</v>
      </c>
      <c r="N11" s="2375">
        <v>270.33125826635228</v>
      </c>
      <c r="O11" s="2375">
        <v>261.43727514123168</v>
      </c>
      <c r="P11" s="2303">
        <v>268.40128251182256</v>
      </c>
      <c r="Q11" s="2303">
        <v>318.96532500836213</v>
      </c>
      <c r="R11" s="2303">
        <v>285.90682714256076</v>
      </c>
      <c r="S11" s="2303">
        <v>265.92129732946518</v>
      </c>
      <c r="T11" s="2303">
        <v>306.81262299690752</v>
      </c>
      <c r="U11" s="2303">
        <v>255.62121949523743</v>
      </c>
      <c r="V11" s="2303">
        <v>243.055421686747</v>
      </c>
      <c r="W11" s="2303">
        <v>251.12175501637191</v>
      </c>
      <c r="X11" s="2303">
        <v>274.62712533639177</v>
      </c>
      <c r="Y11" s="2303">
        <v>269.80636136989301</v>
      </c>
      <c r="Z11" s="2303">
        <v>257.41171587099717</v>
      </c>
      <c r="AA11" s="1276"/>
      <c r="AB11" s="948"/>
    </row>
    <row r="12" spans="2:30" s="184" customFormat="1" ht="31.5" customHeight="1" thickBot="1">
      <c r="B12" s="881" t="s">
        <v>82</v>
      </c>
      <c r="C12" s="880"/>
      <c r="D12" s="879" t="s">
        <v>16</v>
      </c>
      <c r="E12" s="879" t="s">
        <v>16</v>
      </c>
      <c r="F12" s="879" t="s">
        <v>16</v>
      </c>
      <c r="G12" s="878"/>
      <c r="H12" s="878"/>
      <c r="I12" s="878"/>
      <c r="J12" s="878"/>
      <c r="K12" s="2376"/>
      <c r="L12" s="2376"/>
      <c r="M12" s="2376"/>
      <c r="N12" s="2376"/>
      <c r="O12" s="2376"/>
      <c r="P12" s="878"/>
      <c r="Q12" s="878"/>
      <c r="R12" s="878"/>
      <c r="S12" s="878"/>
      <c r="T12" s="878"/>
      <c r="U12" s="878"/>
      <c r="V12" s="878"/>
      <c r="W12" s="878"/>
      <c r="X12" s="878"/>
      <c r="Y12" s="878"/>
      <c r="Z12" s="878"/>
      <c r="AA12" s="878"/>
      <c r="AB12" s="877"/>
    </row>
    <row r="13" spans="2:30" s="10" customFormat="1" ht="31.5" customHeight="1" thickBot="1">
      <c r="B13" s="873" t="s">
        <v>51</v>
      </c>
      <c r="C13" s="876" t="s">
        <v>121</v>
      </c>
      <c r="D13" s="827" t="s">
        <v>26</v>
      </c>
      <c r="E13" s="829" t="s">
        <v>30</v>
      </c>
      <c r="F13" s="829" t="s">
        <v>20</v>
      </c>
      <c r="G13" s="875"/>
      <c r="H13" s="875"/>
      <c r="I13" s="875"/>
      <c r="J13" s="875"/>
      <c r="K13" s="2377"/>
      <c r="L13" s="2378">
        <v>0.03</v>
      </c>
      <c r="M13" s="2379">
        <v>0.04</v>
      </c>
      <c r="N13" s="388">
        <v>2.5499999999999998E-2</v>
      </c>
      <c r="O13" s="388">
        <v>2.4E-2</v>
      </c>
      <c r="P13" s="388">
        <v>4.2200000000000001E-2</v>
      </c>
      <c r="Q13" s="388">
        <v>1.0999999999999999E-2</v>
      </c>
      <c r="R13" s="388">
        <v>3.0000000000000001E-3</v>
      </c>
      <c r="S13" s="388">
        <v>2E-3</v>
      </c>
      <c r="T13" s="388">
        <v>4.7E-2</v>
      </c>
      <c r="U13" s="388">
        <v>1.9E-2</v>
      </c>
      <c r="V13" s="388">
        <v>1.9E-2</v>
      </c>
      <c r="W13" s="388">
        <v>4.8000000000000001E-2</v>
      </c>
      <c r="X13" s="388">
        <v>2.3E-2</v>
      </c>
      <c r="Y13" s="388">
        <v>3.7999999999999999E-2</v>
      </c>
      <c r="Z13" s="388">
        <v>3.3000000000000002E-2</v>
      </c>
      <c r="AA13" s="2380"/>
      <c r="AB13" s="944"/>
    </row>
    <row r="14" spans="2:30" s="862" customFormat="1" ht="31.5" customHeight="1">
      <c r="B14" s="873" t="s">
        <v>52</v>
      </c>
      <c r="C14" s="872" t="s">
        <v>121</v>
      </c>
      <c r="D14" s="871" t="s">
        <v>26</v>
      </c>
      <c r="E14" s="870" t="s">
        <v>30</v>
      </c>
      <c r="F14" s="869" t="s">
        <v>20</v>
      </c>
      <c r="G14" s="924"/>
      <c r="H14" s="923"/>
      <c r="I14" s="923"/>
      <c r="J14" s="922"/>
      <c r="K14" s="2381">
        <v>4.0000000000000001E-3</v>
      </c>
      <c r="L14" s="2381">
        <v>4.5999999999999999E-3</v>
      </c>
      <c r="M14" s="2382">
        <v>5.0000000000000001E-3</v>
      </c>
      <c r="N14" s="2383">
        <v>5.4000000000000003E-3</v>
      </c>
      <c r="O14" s="2384">
        <v>3.3E-3</v>
      </c>
      <c r="P14" s="867">
        <v>1.4E-3</v>
      </c>
      <c r="Q14" s="868">
        <v>3.7000000000000002E-3</v>
      </c>
      <c r="R14" s="868">
        <v>4.5999999999999999E-3</v>
      </c>
      <c r="S14" s="867">
        <v>3.7000000000000002E-3</v>
      </c>
      <c r="T14" s="867">
        <v>6.7999999999999996E-3</v>
      </c>
      <c r="U14" s="867">
        <v>6.8999999999999999E-3</v>
      </c>
      <c r="V14" s="867">
        <v>6.8999999999999999E-3</v>
      </c>
      <c r="W14" s="867">
        <v>6.1000000000000004E-3</v>
      </c>
      <c r="X14" s="867">
        <v>9.5999999999999992E-3</v>
      </c>
      <c r="Y14" s="866">
        <v>6.7999999999999996E-3</v>
      </c>
      <c r="Z14" s="865">
        <v>4.3E-3</v>
      </c>
      <c r="AA14" s="2385"/>
      <c r="AB14" s="947"/>
    </row>
    <row r="15" spans="2:30" s="10" customFormat="1" ht="31.5" customHeight="1">
      <c r="B15" s="23" t="s">
        <v>200</v>
      </c>
      <c r="C15" s="861" t="s">
        <v>120</v>
      </c>
      <c r="D15" s="801" t="s">
        <v>26</v>
      </c>
      <c r="E15" s="801" t="s">
        <v>30</v>
      </c>
      <c r="F15" s="801" t="s">
        <v>20</v>
      </c>
      <c r="G15" s="190"/>
      <c r="H15" s="190"/>
      <c r="I15" s="190"/>
      <c r="J15" s="190"/>
      <c r="K15" s="2386">
        <v>0.153</v>
      </c>
      <c r="L15" s="2386">
        <v>0.19800000000000001</v>
      </c>
      <c r="M15" s="2387">
        <v>0.22</v>
      </c>
      <c r="N15" s="2387">
        <v>0.183</v>
      </c>
      <c r="O15" s="2387">
        <v>0.23400000000000001</v>
      </c>
      <c r="P15" s="469">
        <v>0.23400000000000001</v>
      </c>
      <c r="Q15" s="469">
        <v>4.4999999999999998E-2</v>
      </c>
      <c r="R15" s="469">
        <v>0.20200000000000001</v>
      </c>
      <c r="S15" s="469">
        <v>0.20599999999999999</v>
      </c>
      <c r="T15" s="469">
        <v>0.219</v>
      </c>
      <c r="U15" s="469">
        <v>0.219</v>
      </c>
      <c r="V15" s="469">
        <v>0.21199999999999999</v>
      </c>
      <c r="W15" s="469">
        <v>0.183</v>
      </c>
      <c r="X15" s="469">
        <v>0.182</v>
      </c>
      <c r="Y15" s="469">
        <v>0.14099999999999999</v>
      </c>
      <c r="Z15" s="469">
        <v>6.7000000000000004E-2</v>
      </c>
      <c r="AA15" s="2366"/>
      <c r="AB15" s="942"/>
    </row>
    <row r="16" spans="2:30" s="10" customFormat="1" ht="31.5" customHeight="1" thickBot="1">
      <c r="B16" s="172" t="s">
        <v>199</v>
      </c>
      <c r="C16" s="860" t="s">
        <v>120</v>
      </c>
      <c r="D16" s="859" t="s">
        <v>26</v>
      </c>
      <c r="E16" s="859" t="s">
        <v>30</v>
      </c>
      <c r="F16" s="859" t="s">
        <v>27</v>
      </c>
      <c r="G16" s="190"/>
      <c r="H16" s="190"/>
      <c r="I16" s="190"/>
      <c r="J16" s="190"/>
      <c r="K16" s="2386"/>
      <c r="L16" s="2386"/>
      <c r="M16" s="2388"/>
      <c r="N16" s="2389"/>
      <c r="O16" s="2389"/>
      <c r="P16" s="857"/>
      <c r="Q16" s="857"/>
      <c r="R16" s="857"/>
      <c r="S16" s="857"/>
      <c r="T16" s="857"/>
      <c r="U16" s="857"/>
      <c r="V16" s="857"/>
      <c r="W16" s="857"/>
      <c r="X16" s="857"/>
      <c r="Y16" s="857"/>
      <c r="Z16" s="857"/>
      <c r="AA16" s="1277"/>
      <c r="AB16" s="946"/>
    </row>
    <row r="17" spans="2:30" s="146" customFormat="1" ht="31.5" customHeight="1" thickBot="1">
      <c r="B17" s="856" t="s">
        <v>32</v>
      </c>
      <c r="C17" s="855"/>
      <c r="D17" s="854" t="s">
        <v>16</v>
      </c>
      <c r="E17" s="854" t="s">
        <v>16</v>
      </c>
      <c r="F17" s="854" t="s">
        <v>16</v>
      </c>
      <c r="G17" s="853"/>
      <c r="H17" s="853"/>
      <c r="I17" s="853"/>
      <c r="J17" s="853"/>
      <c r="K17" s="2390"/>
      <c r="L17" s="2390"/>
      <c r="M17" s="2390"/>
      <c r="N17" s="2390"/>
      <c r="O17" s="2390"/>
      <c r="P17" s="853"/>
      <c r="Q17" s="853"/>
      <c r="R17" s="853"/>
      <c r="S17" s="853"/>
      <c r="T17" s="853"/>
      <c r="U17" s="853"/>
      <c r="V17" s="853"/>
      <c r="W17" s="853"/>
      <c r="X17" s="853"/>
      <c r="Y17" s="853"/>
      <c r="Z17" s="853"/>
      <c r="AA17" s="853"/>
      <c r="AB17" s="852"/>
    </row>
    <row r="18" spans="2:30" ht="31.5" customHeight="1">
      <c r="B18" s="23" t="s">
        <v>198</v>
      </c>
      <c r="C18" s="131" t="s">
        <v>120</v>
      </c>
      <c r="D18" s="796" t="s">
        <v>25</v>
      </c>
      <c r="E18" s="797" t="s">
        <v>33</v>
      </c>
      <c r="F18" s="796" t="s">
        <v>20</v>
      </c>
      <c r="G18" s="200"/>
      <c r="H18" s="200"/>
      <c r="I18" s="374"/>
      <c r="J18" s="201"/>
      <c r="K18" s="2391">
        <v>34</v>
      </c>
      <c r="L18" s="2391">
        <v>140</v>
      </c>
      <c r="M18" s="2392">
        <v>10</v>
      </c>
      <c r="N18" s="2392">
        <v>113</v>
      </c>
      <c r="O18" s="2392">
        <v>10</v>
      </c>
      <c r="P18" s="2393">
        <v>8</v>
      </c>
      <c r="Q18" s="2393">
        <v>13</v>
      </c>
      <c r="R18" s="2000">
        <v>17</v>
      </c>
      <c r="S18" s="2000">
        <v>6</v>
      </c>
      <c r="T18" s="2000">
        <v>14</v>
      </c>
      <c r="U18" s="203">
        <v>12</v>
      </c>
      <c r="V18" s="203">
        <v>7</v>
      </c>
      <c r="W18" s="203">
        <v>6</v>
      </c>
      <c r="X18" s="203">
        <v>4</v>
      </c>
      <c r="Y18" s="203">
        <v>10</v>
      </c>
      <c r="Z18" s="203">
        <v>6</v>
      </c>
      <c r="AA18" s="1272"/>
      <c r="AB18" s="939"/>
    </row>
    <row r="19" spans="2:30" ht="31.5" customHeight="1">
      <c r="B19" s="23" t="s">
        <v>60</v>
      </c>
      <c r="C19" s="132" t="s">
        <v>120</v>
      </c>
      <c r="D19" s="794" t="s">
        <v>26</v>
      </c>
      <c r="E19" s="795" t="s">
        <v>33</v>
      </c>
      <c r="F19" s="794" t="s">
        <v>27</v>
      </c>
      <c r="G19" s="921"/>
      <c r="H19" s="921"/>
      <c r="I19" s="921"/>
      <c r="J19" s="921"/>
      <c r="K19" s="2394" t="s">
        <v>50</v>
      </c>
      <c r="L19" s="2395">
        <v>1</v>
      </c>
      <c r="M19" s="2396">
        <v>0.998</v>
      </c>
      <c r="N19" s="2397">
        <v>0.99990000000000001</v>
      </c>
      <c r="O19" s="2397">
        <v>1</v>
      </c>
      <c r="P19" s="2397">
        <v>1</v>
      </c>
      <c r="Q19" s="2397">
        <v>1</v>
      </c>
      <c r="R19" s="2001">
        <v>1</v>
      </c>
      <c r="S19" s="2001">
        <v>1</v>
      </c>
      <c r="T19" s="2001">
        <v>0.99970000000000003</v>
      </c>
      <c r="U19" s="2001">
        <v>1</v>
      </c>
      <c r="V19" s="2001">
        <v>1</v>
      </c>
      <c r="W19" s="2001">
        <v>1</v>
      </c>
      <c r="X19" s="2001">
        <v>1</v>
      </c>
      <c r="Y19" s="2001">
        <v>1</v>
      </c>
      <c r="Z19" s="2001">
        <v>0.99950000000000006</v>
      </c>
      <c r="AA19" s="1273"/>
      <c r="AB19" s="938"/>
    </row>
    <row r="20" spans="2:30" ht="55.5" customHeight="1">
      <c r="B20" s="23" t="s">
        <v>197</v>
      </c>
      <c r="C20" s="132" t="s">
        <v>121</v>
      </c>
      <c r="D20" s="794" t="s">
        <v>25</v>
      </c>
      <c r="E20" s="795" t="s">
        <v>33</v>
      </c>
      <c r="F20" s="794" t="s">
        <v>20</v>
      </c>
      <c r="G20" s="207"/>
      <c r="H20" s="207"/>
      <c r="I20" s="207"/>
      <c r="J20" s="162"/>
      <c r="K20" s="2398">
        <v>18</v>
      </c>
      <c r="L20" s="2398">
        <v>65</v>
      </c>
      <c r="M20" s="2360">
        <v>4</v>
      </c>
      <c r="N20" s="2360">
        <v>13</v>
      </c>
      <c r="O20" s="2360">
        <v>1</v>
      </c>
      <c r="P20" s="2360">
        <v>2</v>
      </c>
      <c r="Q20" s="2360">
        <v>1</v>
      </c>
      <c r="R20" s="850">
        <v>2</v>
      </c>
      <c r="S20" s="850">
        <v>0</v>
      </c>
      <c r="T20" s="850">
        <v>2</v>
      </c>
      <c r="U20" s="850">
        <v>3</v>
      </c>
      <c r="V20" s="850">
        <v>0</v>
      </c>
      <c r="W20" s="850">
        <v>1</v>
      </c>
      <c r="X20" s="850">
        <v>1</v>
      </c>
      <c r="Y20" s="850">
        <v>0</v>
      </c>
      <c r="Z20" s="850">
        <v>0</v>
      </c>
      <c r="AA20" s="1273"/>
      <c r="AB20" s="938"/>
    </row>
    <row r="21" spans="2:30" ht="31.5" customHeight="1">
      <c r="B21" s="23" t="s">
        <v>84</v>
      </c>
      <c r="C21" s="132" t="s">
        <v>121</v>
      </c>
      <c r="D21" s="794" t="s">
        <v>26</v>
      </c>
      <c r="E21" s="795" t="s">
        <v>33</v>
      </c>
      <c r="F21" s="794" t="s">
        <v>27</v>
      </c>
      <c r="G21" s="921"/>
      <c r="H21" s="921"/>
      <c r="I21" s="921"/>
      <c r="J21" s="921"/>
      <c r="K21" s="2394">
        <v>0.997</v>
      </c>
      <c r="L21" s="2394">
        <v>0.999</v>
      </c>
      <c r="M21" s="2396">
        <v>0.998</v>
      </c>
      <c r="N21" s="2397">
        <v>0.99939999999999996</v>
      </c>
      <c r="O21" s="2397">
        <v>0.99860000000000004</v>
      </c>
      <c r="P21" s="2397">
        <v>0.998</v>
      </c>
      <c r="Q21" s="2397">
        <v>0.99939999999999996</v>
      </c>
      <c r="R21" s="2001">
        <v>0.99860000000000004</v>
      </c>
      <c r="S21" s="2001">
        <v>1</v>
      </c>
      <c r="T21" s="2001">
        <v>1</v>
      </c>
      <c r="U21" s="456">
        <v>1</v>
      </c>
      <c r="V21" s="456">
        <v>0.99760000000000004</v>
      </c>
      <c r="W21" s="456">
        <v>1</v>
      </c>
      <c r="X21" s="456">
        <v>1</v>
      </c>
      <c r="Y21" s="456">
        <v>1</v>
      </c>
      <c r="Z21" s="456">
        <v>1</v>
      </c>
      <c r="AA21" s="1273"/>
      <c r="AB21" s="938"/>
    </row>
    <row r="22" spans="2:30" ht="31.5" customHeight="1">
      <c r="B22" s="23" t="s">
        <v>61</v>
      </c>
      <c r="C22" s="132" t="s">
        <v>121</v>
      </c>
      <c r="D22" s="794" t="s">
        <v>25</v>
      </c>
      <c r="E22" s="795" t="s">
        <v>33</v>
      </c>
      <c r="F22" s="794" t="s">
        <v>20</v>
      </c>
      <c r="G22" s="212"/>
      <c r="H22" s="212"/>
      <c r="I22" s="212"/>
      <c r="J22" s="162"/>
      <c r="K22" s="2399">
        <v>3</v>
      </c>
      <c r="L22" s="2399">
        <v>0</v>
      </c>
      <c r="M22" s="2400">
        <v>2</v>
      </c>
      <c r="N22" s="2400">
        <v>0</v>
      </c>
      <c r="O22" s="2400">
        <v>0</v>
      </c>
      <c r="P22" s="2400">
        <v>0</v>
      </c>
      <c r="Q22" s="2400">
        <v>0</v>
      </c>
      <c r="R22" s="467">
        <v>0</v>
      </c>
      <c r="S22" s="1999">
        <v>0</v>
      </c>
      <c r="T22" s="1999">
        <v>0</v>
      </c>
      <c r="U22" s="1999">
        <v>0</v>
      </c>
      <c r="V22" s="467">
        <v>0</v>
      </c>
      <c r="W22" s="467">
        <v>0</v>
      </c>
      <c r="X22" s="467">
        <v>0</v>
      </c>
      <c r="Y22" s="467">
        <v>0</v>
      </c>
      <c r="Z22" s="467">
        <v>0</v>
      </c>
      <c r="AA22" s="1273"/>
      <c r="AB22" s="938"/>
    </row>
    <row r="23" spans="2:30" s="10" customFormat="1" ht="31.5" customHeight="1">
      <c r="B23" s="23" t="s">
        <v>196</v>
      </c>
      <c r="C23" s="132" t="s">
        <v>121</v>
      </c>
      <c r="D23" s="801" t="s">
        <v>25</v>
      </c>
      <c r="E23" s="835" t="s">
        <v>33</v>
      </c>
      <c r="F23" s="801" t="s">
        <v>27</v>
      </c>
      <c r="G23" s="212"/>
      <c r="H23" s="212"/>
      <c r="I23" s="212"/>
      <c r="J23" s="375"/>
      <c r="K23" s="2398">
        <v>8</v>
      </c>
      <c r="L23" s="2398">
        <v>12</v>
      </c>
      <c r="M23" s="2401">
        <v>12</v>
      </c>
      <c r="N23" s="2401">
        <v>12</v>
      </c>
      <c r="O23" s="2401">
        <v>0</v>
      </c>
      <c r="P23" s="2401">
        <v>0</v>
      </c>
      <c r="Q23" s="2401">
        <v>12</v>
      </c>
      <c r="R23" s="559">
        <v>12</v>
      </c>
      <c r="S23" s="455">
        <v>12</v>
      </c>
      <c r="T23" s="559">
        <v>12</v>
      </c>
      <c r="U23" s="455">
        <v>12</v>
      </c>
      <c r="V23" s="455">
        <v>12</v>
      </c>
      <c r="W23" s="455">
        <v>12</v>
      </c>
      <c r="X23" s="455">
        <v>12</v>
      </c>
      <c r="Y23" s="455">
        <v>12</v>
      </c>
      <c r="Z23" s="455">
        <v>12</v>
      </c>
      <c r="AA23" s="1275"/>
      <c r="AB23" s="938"/>
    </row>
    <row r="24" spans="2:30" ht="31.5" customHeight="1" thickBot="1">
      <c r="B24" s="2402" t="s">
        <v>212</v>
      </c>
      <c r="C24" s="132" t="s">
        <v>121</v>
      </c>
      <c r="D24" s="801" t="s">
        <v>211</v>
      </c>
      <c r="E24" s="849" t="s">
        <v>33</v>
      </c>
      <c r="F24" s="848" t="s">
        <v>27</v>
      </c>
      <c r="G24" s="920"/>
      <c r="H24" s="920"/>
      <c r="I24" s="920"/>
      <c r="J24" s="920"/>
      <c r="K24" s="2403"/>
      <c r="L24" s="2403">
        <v>4</v>
      </c>
      <c r="M24" s="2401">
        <v>6</v>
      </c>
      <c r="N24" s="2404">
        <v>7</v>
      </c>
      <c r="O24" s="2404">
        <v>0</v>
      </c>
      <c r="P24" s="847">
        <v>0</v>
      </c>
      <c r="Q24" s="847">
        <v>3</v>
      </c>
      <c r="R24" s="847">
        <v>0</v>
      </c>
      <c r="S24" s="847">
        <v>0</v>
      </c>
      <c r="T24" s="847">
        <v>3</v>
      </c>
      <c r="U24" s="847">
        <v>0</v>
      </c>
      <c r="V24" s="847">
        <v>0</v>
      </c>
      <c r="W24" s="847">
        <v>0</v>
      </c>
      <c r="X24" s="847">
        <v>0</v>
      </c>
      <c r="Y24" s="846">
        <v>0</v>
      </c>
      <c r="Z24" s="846">
        <v>1</v>
      </c>
      <c r="AA24" s="2405"/>
      <c r="AB24" s="945"/>
    </row>
    <row r="25" spans="2:30" s="184" customFormat="1" ht="31.5" customHeight="1" thickBot="1">
      <c r="B25" s="845" t="s">
        <v>35</v>
      </c>
      <c r="C25" s="844"/>
      <c r="D25" s="843" t="s">
        <v>16</v>
      </c>
      <c r="E25" s="843" t="s">
        <v>16</v>
      </c>
      <c r="F25" s="842"/>
      <c r="G25" s="841"/>
      <c r="H25" s="841"/>
      <c r="I25" s="841"/>
      <c r="J25" s="841"/>
      <c r="K25" s="2406"/>
      <c r="L25" s="2406"/>
      <c r="M25" s="2406"/>
      <c r="N25" s="2406"/>
      <c r="O25" s="2406"/>
      <c r="P25" s="841"/>
      <c r="Q25" s="841"/>
      <c r="R25" s="841"/>
      <c r="S25" s="841"/>
      <c r="T25" s="841"/>
      <c r="U25" s="841"/>
      <c r="V25" s="841"/>
      <c r="W25" s="841"/>
      <c r="X25" s="841"/>
      <c r="Y25" s="841"/>
      <c r="Z25" s="841"/>
      <c r="AA25" s="841"/>
      <c r="AB25" s="840"/>
    </row>
    <row r="26" spans="2:30" s="10" customFormat="1" ht="31.5" customHeight="1">
      <c r="B26" s="23" t="s">
        <v>194</v>
      </c>
      <c r="C26" s="839" t="s">
        <v>120</v>
      </c>
      <c r="D26" s="829" t="s">
        <v>190</v>
      </c>
      <c r="E26" s="838" t="s">
        <v>36</v>
      </c>
      <c r="F26" s="829" t="s">
        <v>27</v>
      </c>
      <c r="G26" s="150"/>
      <c r="H26" s="150"/>
      <c r="I26" s="150"/>
      <c r="J26" s="150"/>
      <c r="K26" s="2407"/>
      <c r="L26" s="2407">
        <v>9.83</v>
      </c>
      <c r="M26" s="2408">
        <v>9.83</v>
      </c>
      <c r="N26" s="2369">
        <v>9.94</v>
      </c>
      <c r="O26" s="2369">
        <v>10</v>
      </c>
      <c r="P26" s="2369">
        <v>10</v>
      </c>
      <c r="Q26" s="203">
        <v>10</v>
      </c>
      <c r="R26" s="203">
        <v>10</v>
      </c>
      <c r="S26" s="203">
        <v>10</v>
      </c>
      <c r="T26" s="203">
        <v>10</v>
      </c>
      <c r="U26" s="203">
        <v>9.77</v>
      </c>
      <c r="V26" s="503">
        <v>10</v>
      </c>
      <c r="W26" s="503">
        <v>9.5399999999999991</v>
      </c>
      <c r="X26" s="503">
        <v>10</v>
      </c>
      <c r="Y26" s="503">
        <v>10</v>
      </c>
      <c r="Z26" s="503">
        <v>10</v>
      </c>
      <c r="AA26" s="2409"/>
      <c r="AB26" s="944"/>
    </row>
    <row r="27" spans="2:30" s="10" customFormat="1" ht="31.5" customHeight="1" thickBot="1">
      <c r="B27" s="2402" t="s">
        <v>193</v>
      </c>
      <c r="C27" s="836" t="s">
        <v>120</v>
      </c>
      <c r="D27" s="801" t="s">
        <v>190</v>
      </c>
      <c r="E27" s="835" t="s">
        <v>36</v>
      </c>
      <c r="F27" s="801" t="s">
        <v>27</v>
      </c>
      <c r="G27" s="158"/>
      <c r="H27" s="158"/>
      <c r="I27" s="158"/>
      <c r="J27" s="158"/>
      <c r="K27" s="2410"/>
      <c r="L27" s="2410">
        <v>9.83</v>
      </c>
      <c r="M27" s="2411">
        <v>9.83</v>
      </c>
      <c r="N27" s="2412">
        <v>10</v>
      </c>
      <c r="O27" s="2412">
        <v>10</v>
      </c>
      <c r="P27" s="2412">
        <v>10</v>
      </c>
      <c r="Q27" s="467">
        <v>10</v>
      </c>
      <c r="R27" s="467">
        <v>10</v>
      </c>
      <c r="S27" s="467">
        <v>10</v>
      </c>
      <c r="T27" s="467">
        <v>10</v>
      </c>
      <c r="U27" s="467">
        <v>10</v>
      </c>
      <c r="V27" s="1999">
        <v>10</v>
      </c>
      <c r="W27" s="1999">
        <v>10</v>
      </c>
      <c r="X27" s="1999">
        <v>10</v>
      </c>
      <c r="Y27" s="1999">
        <v>10</v>
      </c>
      <c r="Z27" s="1999">
        <v>10</v>
      </c>
      <c r="AA27" s="2413"/>
      <c r="AB27" s="942"/>
    </row>
    <row r="28" spans="2:30" s="10" customFormat="1" ht="31.5" customHeight="1">
      <c r="B28" s="2402" t="s">
        <v>192</v>
      </c>
      <c r="C28" s="836" t="s">
        <v>120</v>
      </c>
      <c r="D28" s="801" t="s">
        <v>190</v>
      </c>
      <c r="E28" s="835" t="s">
        <v>36</v>
      </c>
      <c r="F28" s="801" t="s">
        <v>27</v>
      </c>
      <c r="G28" s="158"/>
      <c r="H28" s="158"/>
      <c r="I28" s="158"/>
      <c r="J28" s="158"/>
      <c r="K28" s="2410"/>
      <c r="L28" s="2410">
        <v>9.75</v>
      </c>
      <c r="M28" s="2411">
        <v>9.83</v>
      </c>
      <c r="N28" s="2412">
        <v>10</v>
      </c>
      <c r="O28" s="2412">
        <v>10</v>
      </c>
      <c r="P28" s="2412">
        <v>10</v>
      </c>
      <c r="Q28" s="467">
        <v>10</v>
      </c>
      <c r="R28" s="467">
        <v>10</v>
      </c>
      <c r="S28" s="467">
        <v>10</v>
      </c>
      <c r="T28" s="467">
        <v>10</v>
      </c>
      <c r="U28" s="467">
        <v>10</v>
      </c>
      <c r="V28" s="1999">
        <v>10</v>
      </c>
      <c r="W28" s="1999">
        <v>10</v>
      </c>
      <c r="X28" s="1999">
        <v>10</v>
      </c>
      <c r="Y28" s="1999">
        <v>10</v>
      </c>
      <c r="Z28" s="1999">
        <v>10</v>
      </c>
      <c r="AA28" s="2380"/>
      <c r="AB28" s="942"/>
    </row>
    <row r="29" spans="2:30" s="10" customFormat="1" ht="31.5" customHeight="1">
      <c r="B29" s="2402" t="s">
        <v>191</v>
      </c>
      <c r="C29" s="836" t="s">
        <v>120</v>
      </c>
      <c r="D29" s="801" t="s">
        <v>190</v>
      </c>
      <c r="E29" s="835" t="s">
        <v>36</v>
      </c>
      <c r="F29" s="801" t="s">
        <v>27</v>
      </c>
      <c r="G29" s="158"/>
      <c r="H29" s="158"/>
      <c r="I29" s="158"/>
      <c r="J29" s="158"/>
      <c r="K29" s="2410"/>
      <c r="L29" s="2410">
        <v>9.89</v>
      </c>
      <c r="M29" s="2411">
        <v>9.83</v>
      </c>
      <c r="N29" s="2412">
        <v>9.83</v>
      </c>
      <c r="O29" s="2412">
        <v>10</v>
      </c>
      <c r="P29" s="2412">
        <v>10</v>
      </c>
      <c r="Q29" s="467">
        <v>10</v>
      </c>
      <c r="R29" s="467">
        <v>10</v>
      </c>
      <c r="S29" s="467">
        <v>10</v>
      </c>
      <c r="T29" s="467">
        <v>10</v>
      </c>
      <c r="U29" s="467">
        <v>9.31</v>
      </c>
      <c r="V29" s="1999">
        <v>10</v>
      </c>
      <c r="W29" s="1999">
        <v>8.6199999999999992</v>
      </c>
      <c r="X29" s="1999">
        <v>10</v>
      </c>
      <c r="Y29" s="1999">
        <v>10</v>
      </c>
      <c r="Z29" s="1999">
        <v>10</v>
      </c>
      <c r="AA29" s="1274"/>
      <c r="AB29" s="942"/>
    </row>
    <row r="30" spans="2:30" s="10" customFormat="1" ht="31.5" customHeight="1">
      <c r="B30" s="23" t="s">
        <v>189</v>
      </c>
      <c r="C30" s="836" t="s">
        <v>120</v>
      </c>
      <c r="D30" s="801" t="s">
        <v>26</v>
      </c>
      <c r="E30" s="835" t="s">
        <v>36</v>
      </c>
      <c r="F30" s="801" t="s">
        <v>27</v>
      </c>
      <c r="G30" s="189"/>
      <c r="H30" s="191"/>
      <c r="I30" s="189"/>
      <c r="J30" s="191"/>
      <c r="K30" s="2414">
        <v>0.8</v>
      </c>
      <c r="L30" s="2414">
        <v>0.84799999999999998</v>
      </c>
      <c r="M30" s="2387">
        <v>0.86</v>
      </c>
      <c r="N30" s="2397">
        <v>0.89</v>
      </c>
      <c r="O30" s="2397">
        <v>0.90591566170959892</v>
      </c>
      <c r="P30" s="2397">
        <v>0.89584185612287404</v>
      </c>
      <c r="Q30" s="2001">
        <v>0.87738467834923395</v>
      </c>
      <c r="R30" s="2001">
        <v>0.90229164405482509</v>
      </c>
      <c r="S30" s="2001">
        <v>0.90258371236605794</v>
      </c>
      <c r="T30" s="2001">
        <v>0.90103689186560498</v>
      </c>
      <c r="U30" s="2001">
        <v>0.89974718571269308</v>
      </c>
      <c r="V30" s="2001">
        <v>0.89584139544347807</v>
      </c>
      <c r="W30" s="2001">
        <v>0.89402541837967997</v>
      </c>
      <c r="X30" s="2001">
        <v>0.87871239513298305</v>
      </c>
      <c r="Y30" s="2001">
        <v>0.87089776861993495</v>
      </c>
      <c r="Z30" s="2001">
        <v>0.84699999999999998</v>
      </c>
      <c r="AA30" s="1274"/>
      <c r="AB30" s="938"/>
    </row>
    <row r="31" spans="2:30" s="10" customFormat="1" ht="31.5" customHeight="1">
      <c r="B31" s="23" t="s">
        <v>188</v>
      </c>
      <c r="C31" s="836" t="s">
        <v>121</v>
      </c>
      <c r="D31" s="801" t="s">
        <v>39</v>
      </c>
      <c r="E31" s="835" t="s">
        <v>36</v>
      </c>
      <c r="F31" s="801" t="s">
        <v>27</v>
      </c>
      <c r="G31" s="376"/>
      <c r="H31" s="376"/>
      <c r="I31" s="376"/>
      <c r="J31" s="376"/>
      <c r="K31" s="2415">
        <v>7.2</v>
      </c>
      <c r="L31" s="2415">
        <v>6.6</v>
      </c>
      <c r="M31" s="2411">
        <v>6.6</v>
      </c>
      <c r="N31" s="2412">
        <v>6.88</v>
      </c>
      <c r="O31" s="2412">
        <v>5.7</v>
      </c>
      <c r="P31" s="2412">
        <v>4.4000000000000004</v>
      </c>
      <c r="Q31" s="467">
        <v>5.86</v>
      </c>
      <c r="R31" s="467">
        <v>5.46</v>
      </c>
      <c r="S31" s="467">
        <v>7.62</v>
      </c>
      <c r="T31" s="467">
        <v>7.89</v>
      </c>
      <c r="U31" s="467">
        <v>8</v>
      </c>
      <c r="V31" s="1999">
        <v>8.2899999999999991</v>
      </c>
      <c r="W31" s="1999">
        <v>7.82</v>
      </c>
      <c r="X31" s="1999">
        <v>7.34</v>
      </c>
      <c r="Y31" s="1999">
        <v>7.28</v>
      </c>
      <c r="Z31" s="1999">
        <v>6.89</v>
      </c>
      <c r="AA31" s="1274"/>
      <c r="AB31" s="942"/>
    </row>
    <row r="32" spans="2:30" s="184" customFormat="1" ht="31.5" customHeight="1" thickBot="1">
      <c r="B32" s="834" t="s">
        <v>41</v>
      </c>
      <c r="C32" s="833"/>
      <c r="D32" s="832" t="s">
        <v>16</v>
      </c>
      <c r="E32" s="832" t="s">
        <v>16</v>
      </c>
      <c r="F32" s="832" t="s">
        <v>16</v>
      </c>
      <c r="G32" s="831"/>
      <c r="H32" s="831"/>
      <c r="I32" s="831"/>
      <c r="J32" s="831"/>
      <c r="K32" s="2416"/>
      <c r="L32" s="2416"/>
      <c r="M32" s="2416"/>
      <c r="N32" s="2416"/>
      <c r="O32" s="2416"/>
      <c r="P32" s="831"/>
      <c r="Q32" s="831"/>
      <c r="R32" s="831"/>
      <c r="S32" s="831"/>
      <c r="T32" s="831"/>
      <c r="U32" s="831"/>
      <c r="V32" s="831"/>
      <c r="W32" s="831"/>
      <c r="X32" s="831"/>
      <c r="Y32" s="831"/>
      <c r="Z32" s="831"/>
      <c r="AA32" s="831"/>
      <c r="AB32" s="830"/>
      <c r="AC32" s="1172" t="s">
        <v>281</v>
      </c>
      <c r="AD32" s="1172"/>
    </row>
    <row r="33" spans="2:30" s="10" customFormat="1" ht="31.5" customHeight="1" thickBot="1">
      <c r="B33" s="23" t="s">
        <v>187</v>
      </c>
      <c r="C33" s="125" t="s">
        <v>120</v>
      </c>
      <c r="D33" s="827" t="s">
        <v>277</v>
      </c>
      <c r="E33" s="829" t="s">
        <v>40</v>
      </c>
      <c r="F33" s="828" t="s">
        <v>20</v>
      </c>
      <c r="G33" s="150"/>
      <c r="H33" s="150"/>
      <c r="I33" s="150"/>
      <c r="J33" s="151"/>
      <c r="K33" s="2417">
        <v>316969</v>
      </c>
      <c r="L33" s="2418">
        <v>434.38740000000001</v>
      </c>
      <c r="M33" s="2419">
        <v>407.33</v>
      </c>
      <c r="N33" s="2420">
        <v>402.4</v>
      </c>
      <c r="O33" s="2421">
        <v>419</v>
      </c>
      <c r="P33" s="729">
        <v>444.1</v>
      </c>
      <c r="Q33" s="729">
        <v>461.66699999999997</v>
      </c>
      <c r="R33" s="729">
        <v>471.91</v>
      </c>
      <c r="S33" s="232">
        <v>402.315815536201</v>
      </c>
      <c r="T33" s="232">
        <v>390.82991996440802</v>
      </c>
      <c r="U33" s="232">
        <v>383.03</v>
      </c>
      <c r="V33" s="232">
        <v>390</v>
      </c>
      <c r="W33" s="232">
        <v>363.98291756053601</v>
      </c>
      <c r="X33" s="232">
        <v>354.48441283007998</v>
      </c>
      <c r="Y33" s="232">
        <v>377.51123935270698</v>
      </c>
      <c r="Z33" s="232">
        <v>439.06</v>
      </c>
      <c r="AA33" s="1278"/>
      <c r="AB33" s="944"/>
      <c r="AC33" s="1825">
        <f>M33/$O$56</f>
        <v>2.0636967119999996</v>
      </c>
      <c r="AD33" s="1824" t="e">
        <f>N33/$N$56</f>
        <v>#DIV/0!</v>
      </c>
    </row>
    <row r="34" spans="2:30" s="10" customFormat="1" ht="31.5" customHeight="1">
      <c r="B34" s="23" t="s">
        <v>186</v>
      </c>
      <c r="C34" s="126" t="s">
        <v>120</v>
      </c>
      <c r="D34" s="827" t="s">
        <v>277</v>
      </c>
      <c r="E34" s="801" t="s">
        <v>40</v>
      </c>
      <c r="F34" s="819" t="s">
        <v>20</v>
      </c>
      <c r="G34" s="385"/>
      <c r="H34" s="376"/>
      <c r="I34" s="386"/>
      <c r="J34" s="376"/>
      <c r="K34" s="2410">
        <v>0.57999999999999996</v>
      </c>
      <c r="L34" s="2410">
        <v>119.35869999999998</v>
      </c>
      <c r="M34" s="2422">
        <v>119.39</v>
      </c>
      <c r="N34" s="2423">
        <v>122.35</v>
      </c>
      <c r="O34" s="2423">
        <v>140</v>
      </c>
      <c r="P34" s="810">
        <v>165.77</v>
      </c>
      <c r="Q34" s="810">
        <v>160.58799999999999</v>
      </c>
      <c r="R34" s="810">
        <v>150.41999999999999</v>
      </c>
      <c r="S34" s="825">
        <v>103.78103093679999</v>
      </c>
      <c r="T34" s="825">
        <v>109.182511847339</v>
      </c>
      <c r="U34" s="825">
        <v>110.41500000000001</v>
      </c>
      <c r="V34" s="825">
        <v>108.5</v>
      </c>
      <c r="W34" s="825">
        <v>104.287549210449</v>
      </c>
      <c r="X34" s="825">
        <v>84.270066530465101</v>
      </c>
      <c r="Y34" s="825">
        <v>121.415097681495</v>
      </c>
      <c r="Z34" s="825">
        <v>164.91</v>
      </c>
      <c r="AA34" s="2413"/>
      <c r="AB34" s="943"/>
      <c r="AC34" s="1825">
        <f>M34/$O$56</f>
        <v>0.60487749599999996</v>
      </c>
      <c r="AD34" s="1824" t="e">
        <f>N34/$N$56</f>
        <v>#DIV/0!</v>
      </c>
    </row>
    <row r="35" spans="2:30" s="10" customFormat="1" ht="31.5" customHeight="1">
      <c r="B35" s="23" t="s">
        <v>111</v>
      </c>
      <c r="C35" s="126" t="s">
        <v>120</v>
      </c>
      <c r="D35" s="820" t="s">
        <v>276</v>
      </c>
      <c r="E35" s="801" t="s">
        <v>36</v>
      </c>
      <c r="F35" s="819" t="s">
        <v>27</v>
      </c>
      <c r="G35" s="376"/>
      <c r="H35" s="376"/>
      <c r="I35" s="376"/>
      <c r="J35" s="207"/>
      <c r="K35" s="2424">
        <v>6558</v>
      </c>
      <c r="L35" s="2415">
        <v>888928.80999999994</v>
      </c>
      <c r="M35" s="2425">
        <v>65230</v>
      </c>
      <c r="N35" s="2426">
        <v>753555</v>
      </c>
      <c r="O35" s="2427">
        <v>-16182</v>
      </c>
      <c r="P35" s="1999">
        <v>14803</v>
      </c>
      <c r="Q35" s="2428">
        <v>32263</v>
      </c>
      <c r="R35" s="2428">
        <v>63930</v>
      </c>
      <c r="S35" s="1999">
        <v>227855</v>
      </c>
      <c r="T35" s="1999">
        <v>44086.123786661301</v>
      </c>
      <c r="U35" s="1999">
        <v>215974</v>
      </c>
      <c r="V35" s="1999">
        <v>145739.55573667499</v>
      </c>
      <c r="W35" s="1999">
        <v>165832</v>
      </c>
      <c r="X35" s="1999">
        <v>81918.562106662095</v>
      </c>
      <c r="Y35" s="1999">
        <v>54751.282156660403</v>
      </c>
      <c r="Z35" s="1999">
        <v>-277416</v>
      </c>
      <c r="AA35" s="1279"/>
      <c r="AB35" s="942"/>
      <c r="AC35" s="1825">
        <f>M35/$O$56</f>
        <v>330.48127199999999</v>
      </c>
      <c r="AD35" s="1824">
        <f>O35/$O$56+P35/$P$56+IFERROR(Q35/$Q$56,0)+IFERROR(R35/$R$56,0)+IFERROR(S35/$S$56,0)++IFERROR(T35/$T$56,0)+IFERROR(U35/$U$56,0)+IFERROR(V35/$V$56,0)+IFERROR(W35/$W$56,0)+IFERROR(W35/$W$56,0)+IFERROR(X35/$X$56,0)+IFERROR(Y35/$Y$56,0)+IFERROR(Z35/$Z$56,0)</f>
        <v>-9.6102493199999799</v>
      </c>
    </row>
    <row r="36" spans="2:30" s="10" customFormat="1" ht="31.5" customHeight="1">
      <c r="B36" s="23" t="s">
        <v>137</v>
      </c>
      <c r="C36" s="126" t="s">
        <v>120</v>
      </c>
      <c r="D36" s="801" t="s">
        <v>26</v>
      </c>
      <c r="E36" s="801" t="s">
        <v>36</v>
      </c>
      <c r="F36" s="819" t="s">
        <v>27</v>
      </c>
      <c r="G36" s="190"/>
      <c r="H36" s="190"/>
      <c r="I36" s="190"/>
      <c r="J36" s="190"/>
      <c r="K36" s="2386"/>
      <c r="L36" s="2386">
        <v>1.34E-2</v>
      </c>
      <c r="M36" s="2387"/>
      <c r="N36" s="2396">
        <v>1.37E-2</v>
      </c>
      <c r="O36" s="2429">
        <v>-4.0000000000000001E-3</v>
      </c>
      <c r="P36" s="824">
        <v>4.4000000000000003E-3</v>
      </c>
      <c r="Q36" s="824">
        <v>9.7000000000000003E-3</v>
      </c>
      <c r="R36" s="824">
        <v>1.67E-2</v>
      </c>
      <c r="S36" s="824">
        <v>4.2900000000000001E-2</v>
      </c>
      <c r="T36" s="824">
        <v>7.9000000000000008E-3</v>
      </c>
      <c r="U36" s="824">
        <v>4.3099999999999999E-2</v>
      </c>
      <c r="V36" s="824">
        <v>2.6100000000000002E-2</v>
      </c>
      <c r="W36" s="824">
        <v>2.9399999999999999E-2</v>
      </c>
      <c r="X36" s="824">
        <v>1.67E-2</v>
      </c>
      <c r="Y36" s="824">
        <v>1.21E-2</v>
      </c>
      <c r="Z36" s="824">
        <v>-6.6699999999999995E-2</v>
      </c>
      <c r="AA36" s="1279"/>
      <c r="AB36" s="942"/>
      <c r="AC36" s="1174"/>
      <c r="AD36" s="1174"/>
    </row>
    <row r="37" spans="2:30" s="10" customFormat="1" ht="31.5" customHeight="1">
      <c r="B37" s="23" t="s">
        <v>185</v>
      </c>
      <c r="C37" s="126" t="s">
        <v>120</v>
      </c>
      <c r="D37" s="820" t="s">
        <v>276</v>
      </c>
      <c r="E37" s="801" t="s">
        <v>40</v>
      </c>
      <c r="F37" s="819" t="s">
        <v>27</v>
      </c>
      <c r="G37" s="817"/>
      <c r="H37" s="817"/>
      <c r="I37" s="817"/>
      <c r="J37" s="817"/>
      <c r="K37" s="2430"/>
      <c r="L37" s="2424">
        <v>888928.80999999994</v>
      </c>
      <c r="M37" s="2431">
        <v>65230</v>
      </c>
      <c r="N37" s="2432">
        <v>753555</v>
      </c>
      <c r="O37" s="2432">
        <v>-16182</v>
      </c>
      <c r="P37" s="823">
        <v>14803</v>
      </c>
      <c r="Q37" s="823">
        <v>32263</v>
      </c>
      <c r="R37" s="823">
        <v>63930</v>
      </c>
      <c r="S37" s="823">
        <v>227855</v>
      </c>
      <c r="T37" s="823">
        <v>44086.123786661301</v>
      </c>
      <c r="U37" s="823">
        <v>215974</v>
      </c>
      <c r="V37" s="823">
        <v>145739.55573667499</v>
      </c>
      <c r="W37" s="823">
        <v>165832</v>
      </c>
      <c r="X37" s="823">
        <v>81918.562106662095</v>
      </c>
      <c r="Y37" s="823">
        <v>54751.282156660403</v>
      </c>
      <c r="Z37" s="823">
        <v>-277416</v>
      </c>
      <c r="AA37" s="2366"/>
      <c r="AB37" s="941"/>
      <c r="AC37" s="1825">
        <f>M37/$O$56</f>
        <v>330.48127199999999</v>
      </c>
      <c r="AD37" s="1824">
        <f>O37/$O$56+P37/$P$56+IFERROR(Q37/$Q$56,0)+IFERROR(R37/$R$56,0)+IFERROR(S37/$S$56,0)++IFERROR(T37/$T$56,0)+IFERROR(U37/$U$56,0)+IFERROR(V37/$V$56,0)+IFERROR(W37/$W$56,0)+IFERROR(W37/$W$56,0)+IFERROR(X37/$X$56,0)+IFERROR(Y37/$Y$56,0)+IFERROR(Z37/$Z$56,0)</f>
        <v>-9.6102493199999799</v>
      </c>
    </row>
    <row r="38" spans="2:30" s="10" customFormat="1" ht="31.5" customHeight="1">
      <c r="B38" s="23" t="s">
        <v>175</v>
      </c>
      <c r="C38" s="126" t="s">
        <v>121</v>
      </c>
      <c r="D38" s="801" t="s">
        <v>26</v>
      </c>
      <c r="E38" s="801" t="s">
        <v>40</v>
      </c>
      <c r="F38" s="819" t="s">
        <v>184</v>
      </c>
      <c r="G38" s="190"/>
      <c r="H38" s="190"/>
      <c r="I38" s="190"/>
      <c r="J38" s="190"/>
      <c r="K38" s="2386">
        <v>-1.8E-3</v>
      </c>
      <c r="L38" s="2386">
        <v>9.4000000000000004E-3</v>
      </c>
      <c r="M38" s="2387">
        <v>1.5955672799596296E-2</v>
      </c>
      <c r="N38" s="2433">
        <v>0.01</v>
      </c>
      <c r="O38" s="2433">
        <v>0.01</v>
      </c>
      <c r="P38" s="210">
        <v>4.4000000000000003E-3</v>
      </c>
      <c r="Q38" s="210">
        <v>1.0999999999999999E-2</v>
      </c>
      <c r="R38" s="210">
        <v>1.6999999999999999E-3</v>
      </c>
      <c r="S38" s="464">
        <v>1.4999999999999999E-2</v>
      </c>
      <c r="T38" s="464">
        <v>1.2999999999999999E-2</v>
      </c>
      <c r="U38" s="464">
        <v>1.7000000000000001E-2</v>
      </c>
      <c r="V38" s="464">
        <v>0.01</v>
      </c>
      <c r="W38" s="464">
        <v>7.0000000000000001E-3</v>
      </c>
      <c r="X38" s="464">
        <v>7.0000000000000001E-3</v>
      </c>
      <c r="Y38" s="464">
        <v>1E-3</v>
      </c>
      <c r="Z38" s="464">
        <v>6.0000000000000001E-3</v>
      </c>
      <c r="AA38" s="2434"/>
      <c r="AB38" s="942"/>
      <c r="AC38" s="1175"/>
      <c r="AD38" s="1174"/>
    </row>
    <row r="39" spans="2:30" s="10" customFormat="1" ht="31.5" customHeight="1">
      <c r="B39" s="23" t="s">
        <v>45</v>
      </c>
      <c r="C39" s="126" t="s">
        <v>121</v>
      </c>
      <c r="D39" s="820" t="s">
        <v>276</v>
      </c>
      <c r="E39" s="801" t="s">
        <v>40</v>
      </c>
      <c r="F39" s="819" t="s">
        <v>20</v>
      </c>
      <c r="G39" s="212"/>
      <c r="H39" s="158"/>
      <c r="I39" s="158"/>
      <c r="J39" s="207"/>
      <c r="K39" s="2415">
        <v>53592</v>
      </c>
      <c r="L39" s="2424">
        <v>7997032.8999999994</v>
      </c>
      <c r="M39" s="2435">
        <v>669623.25</v>
      </c>
      <c r="N39" s="2425">
        <v>7680005</v>
      </c>
      <c r="O39" s="472">
        <v>693549.19871000003</v>
      </c>
      <c r="P39" s="472">
        <v>507747.82257000002</v>
      </c>
      <c r="Q39" s="472">
        <v>604365</v>
      </c>
      <c r="R39" s="472">
        <v>653279</v>
      </c>
      <c r="S39" s="474">
        <v>603592.47542000003</v>
      </c>
      <c r="T39" s="474">
        <v>666636</v>
      </c>
      <c r="U39" s="822">
        <v>588804</v>
      </c>
      <c r="V39" s="822">
        <v>695259</v>
      </c>
      <c r="W39" s="822">
        <v>599490.14143999899</v>
      </c>
      <c r="X39" s="822">
        <v>670718.99956999999</v>
      </c>
      <c r="Y39" s="821">
        <v>590329.00052</v>
      </c>
      <c r="Z39" s="821">
        <v>806233</v>
      </c>
      <c r="AA39" s="2409"/>
      <c r="AB39" s="941"/>
      <c r="AC39" s="1825">
        <f>M39/$O$56</f>
        <v>3392.5792337999997</v>
      </c>
      <c r="AD39" s="1824">
        <f>O39/$O$56+P39/$P$56+IFERROR(Q39/$Q$56,0)+IFERROR(R39/$R$56,0)+IFERROR(S39/$S$56,0)++IFERROR(T39/$T$56,0)+IFERROR(U39/$U$56,0)+IFERROR(V39/$V$56,0)+IFERROR(W39/$W$56,0)+IFERROR(W39/$W$56,0)+IFERROR(X39/$X$56,0)+IFERROR(Y39/$Y$56,0)+IFERROR(Z39/$Z$56,0)</f>
        <v>5996.2580045406849</v>
      </c>
    </row>
    <row r="40" spans="2:30" s="10" customFormat="1" ht="31.5" customHeight="1">
      <c r="B40" s="2402" t="s">
        <v>183</v>
      </c>
      <c r="C40" s="126" t="s">
        <v>121</v>
      </c>
      <c r="D40" s="820" t="s">
        <v>276</v>
      </c>
      <c r="E40" s="801" t="s">
        <v>40</v>
      </c>
      <c r="F40" s="819" t="s">
        <v>20</v>
      </c>
      <c r="G40" s="818"/>
      <c r="H40" s="817"/>
      <c r="I40" s="817"/>
      <c r="J40" s="816"/>
      <c r="K40" s="2436"/>
      <c r="L40" s="2436">
        <v>3875831.36</v>
      </c>
      <c r="M40" s="2437">
        <v>551043.66666666663</v>
      </c>
      <c r="N40" s="2437">
        <v>6024431</v>
      </c>
      <c r="O40" s="2438">
        <v>2003086</v>
      </c>
      <c r="P40" s="813">
        <v>219560</v>
      </c>
      <c r="Q40" s="813">
        <v>-200665</v>
      </c>
      <c r="R40" s="813">
        <v>745865.09</v>
      </c>
      <c r="S40" s="813">
        <v>705913.32</v>
      </c>
      <c r="T40" s="813">
        <v>261555</v>
      </c>
      <c r="U40" s="813">
        <v>165510</v>
      </c>
      <c r="V40" s="813">
        <v>155099</v>
      </c>
      <c r="W40" s="813">
        <v>475316.45569620299</v>
      </c>
      <c r="X40" s="813">
        <v>301476.13</v>
      </c>
      <c r="Y40" s="812">
        <v>163884.45000000001</v>
      </c>
      <c r="Z40" s="811">
        <v>1093778.8400000001</v>
      </c>
      <c r="AA40" s="2409"/>
      <c r="AB40" s="941"/>
      <c r="AC40" s="1825">
        <f>M40/$O$56</f>
        <v>2791.8076327999997</v>
      </c>
      <c r="AD40" s="1824">
        <f>O40/$O$56+P40/$P$56+IFERROR(Q40/$Q$56,0)+IFERROR(R40/$R$56,0)+IFERROR(S40/$S$56,0)++IFERROR(T40/$T$56,0)+IFERROR(U40/$U$56,0)+IFERROR(V40/$V$56,0)+IFERROR(W40/$W$56,0)+IFERROR(W40/$W$56,0)+IFERROR(X40/$X$56,0)+IFERROR(Y40/$Y$56,0)+IFERROR(Z40/$Z$56,0)</f>
        <v>11221.898879999999</v>
      </c>
    </row>
    <row r="41" spans="2:30" s="10" customFormat="1" ht="31.5" customHeight="1">
      <c r="B41" s="2323" t="s">
        <v>245</v>
      </c>
      <c r="C41" s="2324" t="s">
        <v>121</v>
      </c>
      <c r="D41" s="2325" t="s">
        <v>276</v>
      </c>
      <c r="E41" s="2325" t="s">
        <v>36</v>
      </c>
      <c r="F41" s="2326" t="s">
        <v>20</v>
      </c>
      <c r="G41" s="2327"/>
      <c r="H41" s="2328"/>
      <c r="I41" s="2328"/>
      <c r="J41" s="2329"/>
      <c r="K41" s="2439"/>
      <c r="L41" s="2439">
        <v>4290</v>
      </c>
      <c r="M41" s="2440"/>
      <c r="N41" s="2441">
        <v>4368.8999999999996</v>
      </c>
      <c r="O41" s="2442">
        <v>0</v>
      </c>
      <c r="P41" s="2333">
        <v>0</v>
      </c>
      <c r="Q41" s="810">
        <v>0</v>
      </c>
      <c r="R41" s="810">
        <v>887</v>
      </c>
      <c r="S41" s="567">
        <v>1288.3069399999999</v>
      </c>
      <c r="T41" s="567">
        <v>26.590319999999998</v>
      </c>
      <c r="U41" s="567">
        <v>727</v>
      </c>
      <c r="V41" s="567">
        <v>2.67</v>
      </c>
      <c r="W41" s="567">
        <v>542.77800000000002</v>
      </c>
      <c r="X41" s="567">
        <v>0</v>
      </c>
      <c r="Y41" s="737">
        <v>894.54251999999997</v>
      </c>
      <c r="Z41" s="809">
        <v>0</v>
      </c>
      <c r="AA41" s="2443"/>
      <c r="AB41" s="937"/>
      <c r="AC41" s="1825">
        <f>M41/$O$56</f>
        <v>0</v>
      </c>
      <c r="AD41" s="1824">
        <f>O41/$O$56+P41/$P$56+IFERROR(Q41/$Q$56,0)+IFERROR(R41/$R$56,0)+IFERROR(S41/$S$56,0)++IFERROR(T41/$T$56,0)+IFERROR(U41/$U$56,0)+IFERROR(V41/$V$56,0)+IFERROR(W41/$W$56,0)+IFERROR(W41/$W$56,0)+IFERROR(X41/$X$56,0)+IFERROR(Y41/$Y$56,0)+IFERROR(Z41/$Z$56,0)</f>
        <v>0</v>
      </c>
    </row>
    <row r="42" spans="2:30" s="10" customFormat="1" ht="31.5" customHeight="1" thickBot="1">
      <c r="B42" s="2323" t="s">
        <v>257</v>
      </c>
      <c r="C42" s="2334" t="s">
        <v>121</v>
      </c>
      <c r="D42" s="2335" t="s">
        <v>276</v>
      </c>
      <c r="E42" s="2336" t="s">
        <v>255</v>
      </c>
      <c r="F42" s="2335" t="s">
        <v>27</v>
      </c>
      <c r="G42" s="2338"/>
      <c r="H42" s="2338"/>
      <c r="I42" s="2338"/>
      <c r="J42" s="2339"/>
      <c r="K42" s="2444"/>
      <c r="L42" s="2444">
        <v>110000</v>
      </c>
      <c r="M42" s="2445">
        <v>8000</v>
      </c>
      <c r="N42" s="2441">
        <v>135044.04602207089</v>
      </c>
      <c r="O42" s="2446">
        <v>15936.884487840001</v>
      </c>
      <c r="P42" s="2241">
        <v>7929.3883676666655</v>
      </c>
      <c r="Q42" s="2241">
        <v>10534.499892260001</v>
      </c>
      <c r="R42" s="2241">
        <v>9842.4870224036913</v>
      </c>
      <c r="S42" s="2241">
        <v>8612.8025584271654</v>
      </c>
      <c r="T42" s="2241">
        <v>12553.098857601401</v>
      </c>
      <c r="U42" s="2241">
        <v>10250.3257330898</v>
      </c>
      <c r="V42" s="2241">
        <v>8497.5200643799599</v>
      </c>
      <c r="W42" s="2241">
        <v>5257.19095042147</v>
      </c>
      <c r="X42" s="2241">
        <v>5974</v>
      </c>
      <c r="Y42" s="2241">
        <v>13460.4488749761</v>
      </c>
      <c r="Z42" s="2241">
        <v>8622</v>
      </c>
      <c r="AA42" s="1275"/>
      <c r="AB42" s="38"/>
      <c r="AC42" s="1825">
        <f>M42/$O$56</f>
        <v>40.531199999999998</v>
      </c>
      <c r="AD42" s="1824">
        <f>O42/$O$56+P42/$P$56+IFERROR(Q42/$Q$56,0)+IFERROR(R42/$R$56,0)+IFERROR(S42/$S$56,0)++IFERROR(T42/$T$56,0)+IFERROR(U42/$U$56,0)+IFERROR(V42/$V$56,0)+IFERROR(W42/$W$56,0)+IFERROR(W42/$W$56,0)+IFERROR(X42/$X$56,0)+IFERROR(Y42/$Y$56,0)+IFERROR(Z42/$Z$56,0)</f>
        <v>119.51068000085374</v>
      </c>
    </row>
    <row r="43" spans="2:30" s="252" customFormat="1" ht="31.5" customHeight="1" thickBot="1">
      <c r="B43" s="506" t="s">
        <v>87</v>
      </c>
      <c r="C43" s="808"/>
      <c r="D43" s="807" t="s">
        <v>16</v>
      </c>
      <c r="E43" s="807" t="s">
        <v>16</v>
      </c>
      <c r="F43" s="807" t="s">
        <v>16</v>
      </c>
      <c r="G43" s="508"/>
      <c r="H43" s="508"/>
      <c r="I43" s="508"/>
      <c r="J43" s="508"/>
      <c r="K43" s="2447"/>
      <c r="L43" s="2447"/>
      <c r="M43" s="2447"/>
      <c r="N43" s="2447"/>
      <c r="O43" s="2448"/>
      <c r="P43" s="250"/>
      <c r="Q43" s="250"/>
      <c r="R43" s="250"/>
      <c r="S43" s="250"/>
      <c r="T43" s="250"/>
      <c r="U43" s="250"/>
      <c r="V43" s="250"/>
      <c r="W43" s="250"/>
      <c r="X43" s="250"/>
      <c r="Y43" s="250"/>
      <c r="Z43" s="250"/>
      <c r="AA43" s="250"/>
      <c r="AB43" s="251"/>
    </row>
    <row r="44" spans="2:30" s="10" customFormat="1" ht="31.5" customHeight="1">
      <c r="B44" s="23" t="s">
        <v>48</v>
      </c>
      <c r="C44" s="136" t="s">
        <v>120</v>
      </c>
      <c r="D44" s="805" t="s">
        <v>26</v>
      </c>
      <c r="E44" s="806" t="s">
        <v>47</v>
      </c>
      <c r="F44" s="805" t="s">
        <v>27</v>
      </c>
      <c r="G44" s="189"/>
      <c r="H44" s="189"/>
      <c r="I44" s="256"/>
      <c r="J44" s="224"/>
      <c r="K44" s="2449">
        <v>0.94</v>
      </c>
      <c r="L44" s="2449">
        <v>0.92500000000000004</v>
      </c>
      <c r="M44" s="2450">
        <v>0.93</v>
      </c>
      <c r="N44" s="2382">
        <v>0.97919999999999996</v>
      </c>
      <c r="O44" s="2384">
        <v>0.99399999999999999</v>
      </c>
      <c r="P44" s="2451">
        <v>1</v>
      </c>
      <c r="Q44" s="513">
        <v>0.92500000000000004</v>
      </c>
      <c r="R44" s="513">
        <v>0.99</v>
      </c>
      <c r="S44" s="513">
        <v>0.91060702428518703</v>
      </c>
      <c r="T44" s="513">
        <v>0.98899999999999999</v>
      </c>
      <c r="U44" s="513">
        <v>0.98</v>
      </c>
      <c r="V44" s="513">
        <v>0.98</v>
      </c>
      <c r="W44" s="513">
        <v>0.97499999999999998</v>
      </c>
      <c r="X44" s="727">
        <v>0.96699999999999997</v>
      </c>
      <c r="Y44" s="734">
        <v>0.95499999999999996</v>
      </c>
      <c r="Z44" s="734">
        <v>0.95930000000000004</v>
      </c>
      <c r="AA44" s="2452"/>
      <c r="AB44" s="940"/>
    </row>
    <row r="45" spans="2:30" s="10" customFormat="1" ht="31.5" customHeight="1">
      <c r="B45" s="23" t="s">
        <v>182</v>
      </c>
      <c r="C45" s="126" t="s">
        <v>120</v>
      </c>
      <c r="D45" s="801" t="s">
        <v>55</v>
      </c>
      <c r="E45" s="801" t="s">
        <v>47</v>
      </c>
      <c r="F45" s="801" t="s">
        <v>20</v>
      </c>
      <c r="G45" s="245"/>
      <c r="H45" s="245"/>
      <c r="I45" s="505"/>
      <c r="J45" s="158"/>
      <c r="K45" s="2453">
        <v>25</v>
      </c>
      <c r="L45" s="2453">
        <v>32.5</v>
      </c>
      <c r="M45" s="2454">
        <v>23</v>
      </c>
      <c r="N45" s="2455"/>
      <c r="O45" s="2455">
        <v>30.8</v>
      </c>
      <c r="P45" s="259">
        <v>17</v>
      </c>
      <c r="Q45" s="730">
        <v>34.9</v>
      </c>
      <c r="R45" s="730">
        <v>19.899999999999999</v>
      </c>
      <c r="S45" s="730">
        <v>20.100000000000001</v>
      </c>
      <c r="T45" s="730">
        <v>17.7</v>
      </c>
      <c r="U45" s="259">
        <v>14.2</v>
      </c>
      <c r="V45" s="259">
        <v>19.5</v>
      </c>
      <c r="W45" s="259">
        <v>17.600000000000001</v>
      </c>
      <c r="X45" s="259">
        <v>17.5</v>
      </c>
      <c r="Y45" s="259">
        <v>25.2</v>
      </c>
      <c r="Z45" s="259"/>
      <c r="AA45" s="2409" t="s">
        <v>581</v>
      </c>
      <c r="AB45" s="2456"/>
    </row>
    <row r="46" spans="2:30" ht="31.5" customHeight="1" thickBot="1">
      <c r="B46" s="23" t="s">
        <v>88</v>
      </c>
      <c r="C46" s="800" t="s">
        <v>120</v>
      </c>
      <c r="D46" s="799" t="s">
        <v>26</v>
      </c>
      <c r="E46" s="799" t="s">
        <v>47</v>
      </c>
      <c r="F46" s="799" t="s">
        <v>27</v>
      </c>
      <c r="G46" s="916"/>
      <c r="H46" s="915"/>
      <c r="I46" s="915"/>
      <c r="J46" s="798"/>
      <c r="K46" s="2457"/>
      <c r="L46" s="2457">
        <v>0.996</v>
      </c>
      <c r="M46" s="2457">
        <v>0.98</v>
      </c>
      <c r="N46" s="2458">
        <v>0.99199999999999999</v>
      </c>
      <c r="O46" s="2459">
        <v>0.999</v>
      </c>
      <c r="P46" s="2396">
        <v>0.99709999999999999</v>
      </c>
      <c r="Q46" s="210">
        <v>0.99439999999999995</v>
      </c>
      <c r="R46" s="210">
        <v>0.998</v>
      </c>
      <c r="S46" s="210">
        <v>0.999</v>
      </c>
      <c r="T46" s="210">
        <v>0.999</v>
      </c>
      <c r="U46" s="210">
        <v>0.999</v>
      </c>
      <c r="V46" s="210">
        <v>0.999</v>
      </c>
      <c r="W46" s="210">
        <v>0.99780000000000002</v>
      </c>
      <c r="X46" s="210">
        <v>0.99919999999999998</v>
      </c>
      <c r="Y46" s="735">
        <v>0.99539999999999995</v>
      </c>
      <c r="Z46" s="735">
        <v>0.99639999999999995</v>
      </c>
      <c r="AA46" s="1277"/>
      <c r="AB46" s="2460"/>
    </row>
    <row r="47" spans="2:30" s="146" customFormat="1" ht="31.5" customHeight="1" thickBot="1">
      <c r="B47" s="577" t="s">
        <v>155</v>
      </c>
      <c r="C47" s="2342"/>
      <c r="D47" s="2343" t="s">
        <v>16</v>
      </c>
      <c r="E47" s="2343" t="s">
        <v>16</v>
      </c>
      <c r="F47" s="2343" t="s">
        <v>16</v>
      </c>
      <c r="G47" s="578"/>
      <c r="H47" s="578"/>
      <c r="I47" s="578"/>
      <c r="J47" s="578"/>
      <c r="K47" s="2461"/>
      <c r="L47" s="2461"/>
      <c r="M47" s="2461"/>
      <c r="N47" s="2461"/>
      <c r="O47" s="2461"/>
      <c r="P47" s="578"/>
      <c r="Q47" s="578"/>
      <c r="R47" s="578"/>
      <c r="S47" s="578"/>
      <c r="T47" s="578"/>
      <c r="U47" s="578"/>
      <c r="V47" s="578"/>
      <c r="W47" s="578"/>
      <c r="X47" s="578"/>
      <c r="Y47" s="578"/>
      <c r="Z47" s="578"/>
      <c r="AA47" s="578"/>
      <c r="AB47" s="579"/>
    </row>
    <row r="48" spans="2:30" ht="31.5" customHeight="1">
      <c r="B48" s="23" t="s">
        <v>147</v>
      </c>
      <c r="C48" s="131"/>
      <c r="D48" s="796" t="s">
        <v>57</v>
      </c>
      <c r="E48" s="797" t="s">
        <v>148</v>
      </c>
      <c r="F48" s="796" t="s">
        <v>27</v>
      </c>
      <c r="G48" s="150"/>
      <c r="H48" s="150"/>
      <c r="I48" s="150"/>
      <c r="J48" s="151"/>
      <c r="K48" s="2359"/>
      <c r="L48" s="2359">
        <v>385</v>
      </c>
      <c r="M48" s="2462">
        <v>350</v>
      </c>
      <c r="N48" s="2462">
        <v>730</v>
      </c>
      <c r="O48" s="2462">
        <v>305</v>
      </c>
      <c r="P48" s="153">
        <v>376</v>
      </c>
      <c r="Q48" s="153">
        <v>359</v>
      </c>
      <c r="R48" s="153">
        <v>527</v>
      </c>
      <c r="S48" s="153">
        <v>785</v>
      </c>
      <c r="T48" s="153">
        <v>936</v>
      </c>
      <c r="U48" s="153">
        <v>699</v>
      </c>
      <c r="V48" s="153">
        <v>932</v>
      </c>
      <c r="W48" s="153">
        <v>1165</v>
      </c>
      <c r="X48" s="153">
        <v>802</v>
      </c>
      <c r="Y48" s="153">
        <v>1454</v>
      </c>
      <c r="Z48" s="153">
        <v>1049</v>
      </c>
      <c r="AA48" s="1272"/>
      <c r="AB48" s="939"/>
    </row>
    <row r="49" spans="2:28" ht="31.5" customHeight="1">
      <c r="B49" s="2402" t="s">
        <v>157</v>
      </c>
      <c r="C49" s="132"/>
      <c r="D49" s="794" t="s">
        <v>26</v>
      </c>
      <c r="E49" s="795" t="s">
        <v>149</v>
      </c>
      <c r="F49" s="794" t="s">
        <v>27</v>
      </c>
      <c r="G49" s="189"/>
      <c r="H49" s="189"/>
      <c r="I49" s="189"/>
      <c r="J49" s="373"/>
      <c r="K49" s="2463"/>
      <c r="L49" s="2463" t="s">
        <v>50</v>
      </c>
      <c r="M49" s="2396">
        <v>0.15</v>
      </c>
      <c r="N49" s="2464">
        <v>0.108</v>
      </c>
      <c r="O49" s="210">
        <v>0.104</v>
      </c>
      <c r="P49" s="210">
        <v>0.104</v>
      </c>
      <c r="Q49" s="210">
        <v>0.104</v>
      </c>
      <c r="R49" s="210">
        <v>0.104</v>
      </c>
      <c r="S49" s="210">
        <v>0.104</v>
      </c>
      <c r="T49" s="210">
        <v>0.104</v>
      </c>
      <c r="U49" s="210">
        <v>0.104</v>
      </c>
      <c r="V49" s="210">
        <v>0.104</v>
      </c>
      <c r="W49" s="210">
        <v>0.104</v>
      </c>
      <c r="X49" s="210">
        <v>0.104</v>
      </c>
      <c r="Y49" s="210">
        <v>0.104</v>
      </c>
      <c r="Z49" s="210">
        <v>0.104</v>
      </c>
      <c r="AA49" s="1273"/>
      <c r="AB49" s="938"/>
    </row>
    <row r="50" spans="2:28" ht="31.5" customHeight="1">
      <c r="B50" s="23" t="s">
        <v>158</v>
      </c>
      <c r="C50" s="132"/>
      <c r="D50" s="794" t="s">
        <v>26</v>
      </c>
      <c r="E50" s="795" t="s">
        <v>148</v>
      </c>
      <c r="F50" s="794" t="s">
        <v>27</v>
      </c>
      <c r="G50" s="464"/>
      <c r="H50" s="464"/>
      <c r="I50" s="464"/>
      <c r="J50" s="210"/>
      <c r="K50" s="2396"/>
      <c r="L50" s="2396">
        <v>0.94</v>
      </c>
      <c r="M50" s="2396">
        <v>0.97</v>
      </c>
      <c r="N50" s="2397">
        <v>1</v>
      </c>
      <c r="O50" s="2397">
        <v>1</v>
      </c>
      <c r="P50" s="2001">
        <v>1</v>
      </c>
      <c r="Q50" s="2001">
        <v>1</v>
      </c>
      <c r="R50" s="2001">
        <v>1</v>
      </c>
      <c r="S50" s="2001">
        <v>1</v>
      </c>
      <c r="T50" s="2001">
        <v>1</v>
      </c>
      <c r="U50" s="2001">
        <v>1</v>
      </c>
      <c r="V50" s="2001">
        <v>1</v>
      </c>
      <c r="W50" s="2001">
        <v>1</v>
      </c>
      <c r="X50" s="2001">
        <v>1</v>
      </c>
      <c r="Y50" s="2001">
        <v>1</v>
      </c>
      <c r="Z50" s="2001">
        <v>1</v>
      </c>
      <c r="AA50" s="1273"/>
      <c r="AB50" s="938"/>
    </row>
    <row r="51" spans="2:28" ht="31.5" customHeight="1">
      <c r="B51" s="23" t="s">
        <v>260</v>
      </c>
      <c r="C51" s="132"/>
      <c r="D51" s="794" t="s">
        <v>26</v>
      </c>
      <c r="E51" s="795" t="s">
        <v>216</v>
      </c>
      <c r="F51" s="794" t="s">
        <v>27</v>
      </c>
      <c r="G51" s="189"/>
      <c r="H51" s="189"/>
      <c r="I51" s="189"/>
      <c r="J51" s="373"/>
      <c r="K51" s="2463"/>
      <c r="L51" s="2463">
        <v>0.84899999999999998</v>
      </c>
      <c r="M51" s="2396">
        <v>0.86</v>
      </c>
      <c r="N51" s="2396">
        <v>0.90800000000000003</v>
      </c>
      <c r="O51" s="2396">
        <v>0.92300000000000004</v>
      </c>
      <c r="P51" s="210">
        <v>0.89800000000000002</v>
      </c>
      <c r="Q51" s="210">
        <v>0.88200000000000001</v>
      </c>
      <c r="R51" s="210">
        <v>0.90100000000000002</v>
      </c>
      <c r="S51" s="210">
        <v>0.90100000000000002</v>
      </c>
      <c r="T51" s="210">
        <v>0.90400000000000003</v>
      </c>
      <c r="U51" s="210">
        <v>0.91600000000000004</v>
      </c>
      <c r="V51" s="210">
        <v>0.90800000000000003</v>
      </c>
      <c r="W51" s="210">
        <v>0.91600000000000004</v>
      </c>
      <c r="X51" s="210">
        <v>0.88600000000000001</v>
      </c>
      <c r="Y51" s="210">
        <v>0.89800000000000002</v>
      </c>
      <c r="Z51" s="210">
        <v>0.90400000000000003</v>
      </c>
      <c r="AA51" s="1273"/>
      <c r="AB51" s="938"/>
    </row>
    <row r="52" spans="2:28" ht="31.5" customHeight="1" thickBot="1">
      <c r="B52" s="172" t="s">
        <v>159</v>
      </c>
      <c r="C52" s="133"/>
      <c r="D52" s="848" t="s">
        <v>26</v>
      </c>
      <c r="E52" s="849" t="s">
        <v>154</v>
      </c>
      <c r="F52" s="848" t="s">
        <v>27</v>
      </c>
      <c r="G52" s="215"/>
      <c r="H52" s="215"/>
      <c r="I52" s="215"/>
      <c r="J52" s="1991"/>
      <c r="K52" s="2465"/>
      <c r="L52" s="2465">
        <v>0.98</v>
      </c>
      <c r="M52" s="2459">
        <v>0.95</v>
      </c>
      <c r="N52" s="2458">
        <v>1</v>
      </c>
      <c r="O52" s="2458">
        <v>1</v>
      </c>
      <c r="P52" s="178">
        <v>1</v>
      </c>
      <c r="Q52" s="178">
        <v>1</v>
      </c>
      <c r="R52" s="178">
        <v>1</v>
      </c>
      <c r="S52" s="178">
        <v>1</v>
      </c>
      <c r="T52" s="178">
        <v>1</v>
      </c>
      <c r="U52" s="178">
        <v>1</v>
      </c>
      <c r="V52" s="178">
        <v>1</v>
      </c>
      <c r="W52" s="178">
        <v>1</v>
      </c>
      <c r="X52" s="178">
        <v>1</v>
      </c>
      <c r="Y52" s="178">
        <v>1</v>
      </c>
      <c r="Z52" s="178">
        <v>1</v>
      </c>
      <c r="AA52" s="2466"/>
      <c r="AB52" s="937"/>
    </row>
    <row r="53" spans="2:28" ht="31.5" customHeight="1">
      <c r="B53" s="2467" t="s">
        <v>156</v>
      </c>
      <c r="C53" s="2468"/>
      <c r="D53" s="2469" t="s">
        <v>26</v>
      </c>
      <c r="E53" s="2470" t="s">
        <v>149</v>
      </c>
      <c r="F53" s="2469" t="s">
        <v>20</v>
      </c>
      <c r="G53" s="2471"/>
      <c r="H53" s="2471"/>
      <c r="I53" s="2471"/>
      <c r="J53" s="2472"/>
      <c r="K53" s="2473"/>
      <c r="L53" s="2473">
        <v>0.5</v>
      </c>
      <c r="M53" s="2429">
        <v>0.2</v>
      </c>
      <c r="N53" s="2474">
        <v>0.188</v>
      </c>
      <c r="O53" s="2474">
        <v>0.188</v>
      </c>
      <c r="P53" s="2007">
        <v>0.17499999999999999</v>
      </c>
      <c r="Q53" s="2007">
        <v>0.2</v>
      </c>
      <c r="R53" s="2007">
        <v>0.188</v>
      </c>
      <c r="S53" s="2007">
        <v>0.2</v>
      </c>
      <c r="T53" s="2007">
        <v>0.19400000000000001</v>
      </c>
      <c r="U53" s="2007">
        <v>0.19800000000000001</v>
      </c>
      <c r="V53" s="2007">
        <v>0.18</v>
      </c>
      <c r="W53" s="2007">
        <v>0.18099999999999999</v>
      </c>
      <c r="X53" s="2007">
        <v>0.184</v>
      </c>
      <c r="Y53" s="2007">
        <v>0.18099999999999999</v>
      </c>
      <c r="Z53" s="2007">
        <v>0.17499999999999999</v>
      </c>
      <c r="AA53" s="1273"/>
      <c r="AB53" s="38"/>
    </row>
    <row r="54" spans="2:28" s="2357" customFormat="1" ht="31.5" customHeight="1" thickBot="1">
      <c r="B54" s="2349" t="s">
        <v>181</v>
      </c>
      <c r="C54" s="2350"/>
      <c r="D54" s="2351" t="s">
        <v>26</v>
      </c>
      <c r="E54" s="2351" t="s">
        <v>151</v>
      </c>
      <c r="F54" s="2351" t="s">
        <v>27</v>
      </c>
      <c r="G54" s="2352"/>
      <c r="H54" s="2353"/>
      <c r="I54" s="2353"/>
      <c r="J54" s="2353"/>
      <c r="K54" s="2475"/>
      <c r="L54" s="2475" t="s">
        <v>50</v>
      </c>
      <c r="M54" s="2476">
        <v>0.95</v>
      </c>
      <c r="N54" s="2476">
        <v>0.997</v>
      </c>
      <c r="O54" s="2477">
        <v>1</v>
      </c>
      <c r="P54" s="2355">
        <v>1</v>
      </c>
      <c r="Q54" s="2355">
        <v>1</v>
      </c>
      <c r="R54" s="2355">
        <v>1</v>
      </c>
      <c r="S54" s="2355">
        <v>1</v>
      </c>
      <c r="T54" s="2355">
        <v>1</v>
      </c>
      <c r="U54" s="2354">
        <v>1</v>
      </c>
      <c r="V54" s="2354">
        <v>1</v>
      </c>
      <c r="W54" s="2354">
        <v>1</v>
      </c>
      <c r="X54" s="2354">
        <v>0.96</v>
      </c>
      <c r="Y54" s="2354">
        <v>1</v>
      </c>
      <c r="Z54" s="2354">
        <v>1</v>
      </c>
      <c r="AA54" s="2478"/>
      <c r="AB54" s="2356"/>
    </row>
    <row r="55" spans="2:28">
      <c r="B55" s="265"/>
      <c r="C55" s="265"/>
      <c r="D55" s="265"/>
      <c r="E55" s="266"/>
      <c r="F55" s="265"/>
      <c r="G55" s="267"/>
      <c r="H55" s="265"/>
      <c r="I55" s="265"/>
      <c r="J55" s="265"/>
      <c r="K55" s="265"/>
      <c r="L55" s="265"/>
      <c r="M55" s="265" t="s">
        <v>303</v>
      </c>
      <c r="N55" s="1183">
        <v>9</v>
      </c>
      <c r="O55" s="265"/>
      <c r="P55" s="265"/>
      <c r="Q55" s="265">
        <v>1</v>
      </c>
      <c r="R55" s="265"/>
      <c r="S55" s="265"/>
      <c r="T55" s="265"/>
      <c r="U55" s="265"/>
      <c r="V55" s="265"/>
      <c r="W55" s="268"/>
      <c r="X55" s="265"/>
      <c r="Y55" s="265"/>
      <c r="Z55" s="265"/>
      <c r="AA55" s="265"/>
      <c r="AB55" s="265"/>
    </row>
    <row r="56" spans="2:28">
      <c r="B56" s="265"/>
      <c r="C56" s="265"/>
      <c r="D56" s="265"/>
      <c r="E56" s="266"/>
      <c r="F56" s="265"/>
      <c r="G56" s="267"/>
      <c r="H56" s="265"/>
      <c r="I56" s="265"/>
      <c r="J56" s="265"/>
      <c r="K56" s="265"/>
      <c r="L56" s="265">
        <v>1478</v>
      </c>
      <c r="M56" s="265" t="s">
        <v>272</v>
      </c>
      <c r="N56" s="1184">
        <f>CHOOSE(N55,O56,P56,Q56,R56,S56,T56,U56,V56,W56,X56,Y56,Z56)</f>
        <v>0</v>
      </c>
      <c r="O56" s="265">
        <v>197.37880941102165</v>
      </c>
      <c r="P56" s="265">
        <v>204.53411219923257</v>
      </c>
      <c r="Q56" s="265"/>
      <c r="R56" s="265"/>
      <c r="S56" s="265"/>
      <c r="T56" s="265"/>
      <c r="U56" s="265"/>
      <c r="V56" s="265"/>
      <c r="W56" s="265"/>
      <c r="X56" s="265"/>
      <c r="Y56" s="265"/>
      <c r="Z56" s="265"/>
      <c r="AA56" s="265"/>
    </row>
    <row r="57" spans="2:28" s="26" customFormat="1" ht="22.5" customHeight="1">
      <c r="B57" s="269"/>
      <c r="C57" s="269"/>
      <c r="D57" s="269"/>
      <c r="E57" s="266"/>
      <c r="F57" s="269"/>
      <c r="G57" s="270"/>
      <c r="H57" s="269"/>
      <c r="I57" s="269"/>
      <c r="J57" s="269"/>
      <c r="K57" s="269"/>
      <c r="L57" s="269"/>
      <c r="Q57" s="269"/>
      <c r="R57" s="269"/>
      <c r="S57" s="269"/>
      <c r="T57" s="269"/>
      <c r="U57" s="269"/>
      <c r="V57" s="269"/>
      <c r="W57" s="269"/>
      <c r="X57" s="269"/>
      <c r="Y57" s="269"/>
      <c r="Z57" s="269"/>
      <c r="AA57" s="269"/>
      <c r="AB57" s="26">
        <v>92000000</v>
      </c>
    </row>
    <row r="58" spans="2:28" s="26" customFormat="1" ht="22.5" customHeight="1">
      <c r="B58" s="269" t="str">
        <f>B35</f>
        <v>OPEX Savings</v>
      </c>
      <c r="C58" s="269" t="str">
        <f>C35</f>
        <v>Lagging</v>
      </c>
      <c r="D58" s="269" t="s">
        <v>42</v>
      </c>
      <c r="E58" s="269" t="str">
        <f t="shared" ref="E58:J58" si="0">E35</f>
        <v>IPM</v>
      </c>
      <c r="F58" s="269" t="str">
        <f t="shared" si="0"/>
        <v>&gt;</v>
      </c>
      <c r="G58" s="269"/>
      <c r="H58" s="269">
        <f t="shared" si="0"/>
        <v>0</v>
      </c>
      <c r="I58" s="269">
        <f t="shared" si="0"/>
        <v>0</v>
      </c>
      <c r="J58" s="269">
        <f t="shared" si="0"/>
        <v>0</v>
      </c>
      <c r="K58" s="269"/>
      <c r="L58" s="269"/>
      <c r="M58" s="1239">
        <f>M35/$Q$65</f>
        <v>363.33760374310702</v>
      </c>
      <c r="N58" s="1240">
        <f>N35/'[20]CWAR 15'!N61</f>
        <v>3665.0794731620003</v>
      </c>
      <c r="O58" s="1240">
        <f>O35/'[20]CWAR 15'!O61</f>
        <v>-81.98448479999999</v>
      </c>
      <c r="P58" s="1240">
        <f>P35/'[20]CWAR 15'!P61</f>
        <v>72.37423548000001</v>
      </c>
      <c r="Q58" s="1240">
        <f>Q35/'[20]CWAR 15'!Q61</f>
        <v>157.99706170421157</v>
      </c>
      <c r="R58" s="1240">
        <f>R35/'[20]CWAR 15'!R61</f>
        <v>312.11521019999998</v>
      </c>
      <c r="S58" s="1240">
        <f>S35/'[20]CWAR 15'!S61</f>
        <v>1103.4926508000001</v>
      </c>
      <c r="T58" s="1240">
        <f>T35/'[20]CWAR 15'!T61</f>
        <v>213.50733405384921</v>
      </c>
      <c r="U58" s="1240">
        <f>U35/'[20]CWAR 15'!U61</f>
        <v>1039.3057633199999</v>
      </c>
      <c r="V58" s="1240">
        <f>V35/'[20]CWAR 15'!V61</f>
        <v>702.21981619713586</v>
      </c>
      <c r="W58" s="1240">
        <f>W35/'[20]CWAR 15'!W61</f>
        <v>800.20407448000003</v>
      </c>
      <c r="X58" s="1240">
        <f>X35/'[20]CWAR 15'!X61</f>
        <v>395.63388755033526</v>
      </c>
      <c r="Y58" s="269"/>
      <c r="Z58" s="269"/>
      <c r="AA58" s="269"/>
      <c r="AB58" s="26">
        <v>85000000</v>
      </c>
    </row>
    <row r="59" spans="2:28" s="26" customFormat="1" ht="22.5" customHeight="1">
      <c r="B59" s="269" t="str">
        <f>B42</f>
        <v>FI Enabled Savings</v>
      </c>
      <c r="C59" s="269" t="str">
        <f t="shared" ref="C59:J59" si="1">C42</f>
        <v>Leading</v>
      </c>
      <c r="D59" s="269" t="s">
        <v>42</v>
      </c>
      <c r="E59" s="269" t="str">
        <f t="shared" si="1"/>
        <v>FI</v>
      </c>
      <c r="F59" s="269" t="str">
        <f t="shared" si="1"/>
        <v>&gt;</v>
      </c>
      <c r="G59" s="269"/>
      <c r="H59" s="269">
        <f t="shared" si="1"/>
        <v>0</v>
      </c>
      <c r="I59" s="269">
        <f t="shared" si="1"/>
        <v>0</v>
      </c>
      <c r="J59" s="269">
        <f t="shared" si="1"/>
        <v>0</v>
      </c>
      <c r="K59" s="269"/>
      <c r="L59" s="269"/>
      <c r="M59" s="1239">
        <f>M36/$Q$65</f>
        <v>0</v>
      </c>
      <c r="N59" s="1240">
        <f>N42/'[20]CWAR 15'!N61</f>
        <v>656.81623909102393</v>
      </c>
      <c r="O59" s="1240">
        <f>O42/'[20]CWAR 15'!O61</f>
        <v>80.742631569192582</v>
      </c>
      <c r="P59" s="1240">
        <f>P42/'[20]CWAR 15'!P61</f>
        <v>38.768048431661157</v>
      </c>
      <c r="Q59" s="1240">
        <f>Q42/'[20]CWAR 15'!Q61</f>
        <v>51.589127777962787</v>
      </c>
      <c r="R59" s="1240">
        <f>R42/'[20]CWAR 15'!R61</f>
        <v>48.052399591557958</v>
      </c>
      <c r="S59" s="1240">
        <f>S42/'[20]CWAR 15'!S61</f>
        <v>41.711458278360425</v>
      </c>
      <c r="T59" s="1240">
        <f>T42/'[20]CWAR 15'!T61</f>
        <v>60.794155643409276</v>
      </c>
      <c r="U59" s="1240">
        <f>U42/'[20]CWAR 15'!U61</f>
        <v>49.326412486260068</v>
      </c>
      <c r="V59" s="1240">
        <f>V42/'[20]CWAR 15'!V61</f>
        <v>40.943770876603246</v>
      </c>
      <c r="W59" s="1240">
        <f>W42/'[20]CWAR 15'!W61</f>
        <v>25.367996640254258</v>
      </c>
      <c r="X59" s="1240">
        <f>X42/'[20]CWAR 15'!X61</f>
        <v>28.8520304</v>
      </c>
      <c r="Y59" s="2829"/>
      <c r="Z59" s="2829"/>
      <c r="AA59" s="2297"/>
      <c r="AB59" s="26">
        <v>81000000</v>
      </c>
    </row>
    <row r="60" spans="2:28" ht="22.5" customHeight="1">
      <c r="B60" s="265" t="str">
        <f>B37</f>
        <v>Real Savings</v>
      </c>
      <c r="C60" s="265" t="str">
        <f t="shared" ref="C60:J60" si="2">C37</f>
        <v>Lagging</v>
      </c>
      <c r="D60" s="269" t="s">
        <v>42</v>
      </c>
      <c r="E60" s="265" t="str">
        <f t="shared" si="2"/>
        <v>FC</v>
      </c>
      <c r="F60" s="265" t="str">
        <f t="shared" si="2"/>
        <v>&gt;</v>
      </c>
      <c r="G60" s="265"/>
      <c r="H60" s="265">
        <f t="shared" si="2"/>
        <v>0</v>
      </c>
      <c r="I60" s="265">
        <f t="shared" si="2"/>
        <v>0</v>
      </c>
      <c r="J60" s="265">
        <f t="shared" si="2"/>
        <v>0</v>
      </c>
      <c r="K60" s="265"/>
      <c r="L60" s="265"/>
      <c r="M60" s="1239">
        <f>M37/$Q$65</f>
        <v>363.33760374310702</v>
      </c>
      <c r="N60" s="276">
        <f>N37/'[20]CWAR 15'!N61</f>
        <v>3665.0794731620003</v>
      </c>
      <c r="O60" s="276">
        <f>O37/'[20]CWAR 15'!O61</f>
        <v>-81.98448479999999</v>
      </c>
      <c r="P60" s="276">
        <f>P37/'[20]CWAR 15'!P61</f>
        <v>72.37423548000001</v>
      </c>
      <c r="Q60" s="276">
        <f>Q37/'[20]CWAR 15'!Q61</f>
        <v>157.99706170421157</v>
      </c>
      <c r="R60" s="276">
        <f>R37/'[20]CWAR 15'!R61</f>
        <v>312.11521019999998</v>
      </c>
      <c r="S60" s="276">
        <f>S37/'[20]CWAR 15'!S61</f>
        <v>1103.4926508000001</v>
      </c>
      <c r="T60" s="276">
        <f>T37/'[20]CWAR 15'!T61</f>
        <v>213.50733405384921</v>
      </c>
      <c r="U60" s="276">
        <f>U37/'[20]CWAR 15'!U61</f>
        <v>1039.3057633199999</v>
      </c>
      <c r="V60" s="276">
        <f>V37/'[20]CWAR 15'!V61</f>
        <v>702.21981619713586</v>
      </c>
      <c r="W60" s="276">
        <f>W37/'[20]CWAR 15'!W61</f>
        <v>800.20407448000003</v>
      </c>
      <c r="X60" s="276">
        <f>X37/'[20]CWAR 15'!X61</f>
        <v>395.63388755033526</v>
      </c>
      <c r="Y60" s="265"/>
      <c r="Z60" s="269"/>
      <c r="AA60" s="269"/>
      <c r="AB60" s="452">
        <v>54000000</v>
      </c>
    </row>
    <row r="61" spans="2:28">
      <c r="B61" s="265"/>
      <c r="C61" s="265"/>
      <c r="D61" s="265"/>
      <c r="E61" s="266"/>
      <c r="F61" s="265"/>
      <c r="G61" s="267"/>
      <c r="H61" s="265"/>
      <c r="I61" s="265"/>
      <c r="J61" s="265"/>
      <c r="K61" s="265"/>
      <c r="L61" s="265"/>
      <c r="Q61" s="265"/>
      <c r="R61" s="265"/>
      <c r="S61" s="265"/>
      <c r="T61" s="265"/>
      <c r="U61" s="265"/>
      <c r="V61" s="265"/>
      <c r="W61" s="265"/>
      <c r="X61" s="265"/>
      <c r="Y61" s="265"/>
      <c r="Z61" s="265"/>
      <c r="AA61" s="265"/>
      <c r="AB61" s="272">
        <f>AB60/AB59</f>
        <v>0.66666666666666663</v>
      </c>
    </row>
    <row r="62" spans="2:28">
      <c r="B62" s="265"/>
      <c r="C62" s="265"/>
      <c r="D62" s="265"/>
      <c r="E62" s="266"/>
      <c r="F62" s="265"/>
      <c r="G62" s="267"/>
      <c r="H62" s="265"/>
      <c r="I62" s="265"/>
      <c r="J62" s="265"/>
      <c r="K62" s="265"/>
      <c r="L62" s="265"/>
      <c r="Q62" s="265"/>
      <c r="R62" s="265"/>
      <c r="S62" s="265"/>
      <c r="T62" s="265"/>
      <c r="U62" s="265"/>
      <c r="V62" s="265"/>
      <c r="W62" s="265"/>
      <c r="X62" s="265"/>
      <c r="Y62" s="265"/>
      <c r="Z62" s="265"/>
      <c r="AA62" s="265"/>
    </row>
    <row r="63" spans="2:28" ht="21" thickBot="1">
      <c r="B63" s="265"/>
      <c r="C63" s="265"/>
      <c r="D63" s="265"/>
      <c r="E63" s="266"/>
      <c r="F63" s="265"/>
      <c r="G63" s="267"/>
      <c r="H63" s="265"/>
      <c r="I63" s="265"/>
      <c r="J63" s="265"/>
      <c r="K63" s="265"/>
      <c r="L63" s="1192" t="s">
        <v>304</v>
      </c>
      <c r="M63" s="1193" t="s">
        <v>305</v>
      </c>
      <c r="N63" s="1193" t="s">
        <v>306</v>
      </c>
      <c r="O63" s="1193" t="s">
        <v>307</v>
      </c>
      <c r="P63" s="1193" t="s">
        <v>308</v>
      </c>
      <c r="Q63" s="1188" t="s">
        <v>309</v>
      </c>
      <c r="R63" s="26"/>
      <c r="S63" s="265"/>
      <c r="T63" s="265"/>
      <c r="U63" s="265"/>
      <c r="V63" s="265"/>
      <c r="W63" s="265"/>
      <c r="X63" s="265"/>
      <c r="Y63" s="265"/>
      <c r="Z63" s="265"/>
      <c r="AA63" s="265"/>
    </row>
    <row r="64" spans="2:28" ht="18" thickBot="1">
      <c r="B64" s="265"/>
      <c r="C64" s="265"/>
      <c r="D64" s="265"/>
      <c r="E64" s="266"/>
      <c r="F64" s="265"/>
      <c r="G64" s="267"/>
      <c r="H64" s="265"/>
      <c r="I64" s="265"/>
      <c r="J64" s="265"/>
      <c r="K64" s="265"/>
      <c r="L64" s="1189" t="s">
        <v>310</v>
      </c>
      <c r="M64" s="1190" t="s">
        <v>311</v>
      </c>
      <c r="N64" s="1191">
        <v>2015</v>
      </c>
      <c r="O64" s="1190" t="s">
        <v>271</v>
      </c>
      <c r="P64" s="1191">
        <v>0</v>
      </c>
      <c r="Q64" s="1190">
        <v>518.13</v>
      </c>
      <c r="R64" s="26"/>
      <c r="S64" s="265"/>
      <c r="T64" s="265"/>
      <c r="U64" s="265"/>
      <c r="V64" s="265"/>
      <c r="W64" s="265"/>
      <c r="X64" s="265"/>
      <c r="Y64" s="265"/>
      <c r="Z64" s="265"/>
      <c r="AA64" s="265"/>
    </row>
    <row r="65" spans="2:27" ht="18" thickBot="1">
      <c r="B65" s="265"/>
      <c r="C65" s="265"/>
      <c r="D65" s="265"/>
      <c r="E65" s="266"/>
      <c r="F65" s="265"/>
      <c r="G65" s="267"/>
      <c r="H65" s="265"/>
      <c r="I65" s="265"/>
      <c r="J65" s="265"/>
      <c r="K65" s="265"/>
      <c r="L65" s="1189" t="s">
        <v>310</v>
      </c>
      <c r="M65" s="1190" t="s">
        <v>311</v>
      </c>
      <c r="N65" s="1191">
        <v>2015</v>
      </c>
      <c r="O65" s="1190" t="s">
        <v>272</v>
      </c>
      <c r="P65" s="1191">
        <v>0</v>
      </c>
      <c r="Q65" s="1190">
        <v>179.53</v>
      </c>
      <c r="S65" s="265"/>
      <c r="T65" s="275"/>
      <c r="U65" s="265"/>
      <c r="V65" s="265"/>
      <c r="W65" s="265"/>
      <c r="X65" s="265"/>
      <c r="Y65" s="265"/>
      <c r="Z65" s="265"/>
      <c r="AA65" s="265"/>
    </row>
    <row r="66" spans="2:27">
      <c r="B66" s="265"/>
      <c r="C66" s="265"/>
      <c r="D66" s="265"/>
      <c r="E66" s="266"/>
      <c r="F66" s="265"/>
      <c r="G66" s="267"/>
      <c r="H66" s="265"/>
      <c r="I66" s="265"/>
      <c r="J66" s="265"/>
      <c r="K66" s="265"/>
      <c r="L66" s="265"/>
      <c r="M66" s="265"/>
      <c r="N66" s="265"/>
      <c r="O66" s="276"/>
      <c r="P66" s="276"/>
      <c r="Q66" s="276"/>
      <c r="R66" s="276"/>
      <c r="S66" s="276"/>
      <c r="T66" s="276"/>
      <c r="U66" s="276"/>
      <c r="V66" s="276"/>
      <c r="W66" s="276"/>
      <c r="X66" s="276"/>
      <c r="Y66" s="265"/>
      <c r="Z66" s="265"/>
      <c r="AA66" s="265"/>
    </row>
    <row r="67" spans="2:27">
      <c r="B67" s="265"/>
      <c r="C67" s="265"/>
      <c r="D67" s="265"/>
      <c r="E67" s="266"/>
      <c r="F67" s="265"/>
      <c r="G67" s="267"/>
      <c r="H67" s="265"/>
      <c r="I67" s="265"/>
      <c r="J67" s="265"/>
      <c r="K67" s="265"/>
      <c r="L67" s="265"/>
      <c r="M67" s="265"/>
      <c r="N67" s="265"/>
      <c r="O67" s="265"/>
      <c r="P67" s="265"/>
      <c r="Q67" s="265"/>
      <c r="R67" s="265"/>
      <c r="S67" s="265"/>
      <c r="T67" s="265"/>
      <c r="U67" s="265"/>
      <c r="V67" s="265"/>
      <c r="W67" s="265"/>
      <c r="X67" s="265"/>
      <c r="Y67" s="265"/>
      <c r="Z67" s="265"/>
      <c r="AA67" s="265"/>
    </row>
    <row r="68" spans="2:27">
      <c r="B68" s="265"/>
      <c r="C68" s="265"/>
      <c r="D68" s="265"/>
      <c r="E68" s="266"/>
      <c r="F68" s="265"/>
      <c r="G68" s="267"/>
      <c r="H68" s="265"/>
      <c r="I68" s="265"/>
      <c r="J68" s="265"/>
      <c r="K68" s="265"/>
      <c r="L68" s="265"/>
      <c r="M68" s="265"/>
      <c r="N68" s="265"/>
      <c r="O68" s="265"/>
      <c r="P68" s="265"/>
      <c r="Q68" s="265"/>
      <c r="R68" s="276"/>
      <c r="S68" s="276"/>
      <c r="T68" s="276"/>
      <c r="U68" s="276"/>
      <c r="V68" s="276"/>
      <c r="W68" s="276"/>
      <c r="X68" s="276"/>
      <c r="Y68" s="265"/>
      <c r="Z68" s="265"/>
      <c r="AA68" s="265"/>
    </row>
    <row r="69" spans="2:27">
      <c r="B69" s="265"/>
      <c r="C69" s="265"/>
      <c r="D69" s="265"/>
      <c r="E69" s="266"/>
      <c r="F69" s="265"/>
      <c r="G69" s="267"/>
      <c r="H69" s="265"/>
      <c r="I69" s="265"/>
      <c r="J69" s="265"/>
      <c r="K69" s="265"/>
      <c r="L69" s="265"/>
      <c r="M69" s="265"/>
      <c r="N69" s="265"/>
      <c r="O69" s="265"/>
      <c r="P69" s="265"/>
      <c r="Q69" s="265"/>
      <c r="R69" s="265"/>
      <c r="S69" s="265"/>
      <c r="T69" s="265"/>
      <c r="U69" s="265"/>
      <c r="V69" s="265"/>
      <c r="W69" s="265"/>
      <c r="X69" s="265"/>
      <c r="Y69" s="265"/>
      <c r="Z69" s="265"/>
      <c r="AA69" s="265"/>
    </row>
    <row r="70" spans="2:27">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row>
    <row r="71" spans="2:27">
      <c r="B71" s="265"/>
      <c r="C71" s="265"/>
      <c r="D71" s="265"/>
      <c r="E71" s="266"/>
      <c r="F71" s="265"/>
      <c r="G71" s="267"/>
      <c r="H71" s="265"/>
      <c r="I71" s="265"/>
      <c r="J71" s="265"/>
      <c r="K71" s="265"/>
      <c r="L71" s="265"/>
      <c r="M71" s="265"/>
      <c r="N71" s="265"/>
      <c r="O71" s="265"/>
      <c r="P71" s="265"/>
      <c r="Q71" s="265"/>
      <c r="R71" s="265"/>
      <c r="S71" s="265"/>
      <c r="T71" s="265"/>
      <c r="U71" s="265"/>
      <c r="V71" s="276"/>
      <c r="W71" s="265"/>
      <c r="X71" s="265"/>
      <c r="Y71" s="265"/>
      <c r="Z71" s="265"/>
      <c r="AA71" s="265"/>
    </row>
    <row r="72" spans="2:27">
      <c r="B72" s="265"/>
      <c r="C72" s="265"/>
      <c r="D72" s="265"/>
      <c r="E72" s="266"/>
      <c r="F72" s="265"/>
      <c r="G72" s="267"/>
      <c r="H72" s="265"/>
      <c r="I72" s="265"/>
      <c r="J72" s="265"/>
      <c r="K72" s="265"/>
      <c r="L72" s="265"/>
      <c r="M72" s="265"/>
      <c r="N72" s="265"/>
      <c r="O72" s="265"/>
      <c r="P72" s="265"/>
      <c r="Q72" s="265"/>
      <c r="R72" s="265"/>
      <c r="S72" s="265"/>
      <c r="T72" s="265"/>
      <c r="U72" s="265"/>
      <c r="V72" s="265"/>
      <c r="W72" s="265"/>
      <c r="X72" s="265"/>
      <c r="Y72" s="265"/>
      <c r="Z72" s="265"/>
      <c r="AA72" s="265"/>
    </row>
    <row r="75" spans="2:27">
      <c r="V75" s="279"/>
      <c r="W75" s="27"/>
    </row>
    <row r="79" spans="2:27">
      <c r="M79" s="2830"/>
      <c r="N79" s="2830"/>
      <c r="O79" s="2830"/>
      <c r="P79" s="2830"/>
    </row>
    <row r="152" spans="2:28" s="252" customFormat="1" ht="20.100000000000001" customHeight="1">
      <c r="B152" s="2" t="str">
        <f>B3</f>
        <v>KEY PERFORMANCE INDICATOR</v>
      </c>
      <c r="C152" s="280"/>
      <c r="D152" s="3" t="s">
        <v>1</v>
      </c>
      <c r="E152" s="281" t="s">
        <v>2</v>
      </c>
      <c r="F152" s="4">
        <v>0</v>
      </c>
      <c r="G152" s="3" t="str">
        <f t="shared" ref="G152:Z153" si="3">G3</f>
        <v>Act '09</v>
      </c>
      <c r="H152" s="3" t="str">
        <f t="shared" si="3"/>
        <v>Act '10</v>
      </c>
      <c r="I152" s="4" t="str">
        <f t="shared" si="3"/>
        <v>Act '11</v>
      </c>
      <c r="J152" s="4" t="str">
        <f t="shared" si="3"/>
        <v>Act '12</v>
      </c>
      <c r="K152" s="4" t="str">
        <f t="shared" si="3"/>
        <v>Act '13</v>
      </c>
      <c r="L152" s="4" t="str">
        <f t="shared" si="3"/>
        <v>Act '14</v>
      </c>
      <c r="M152" s="2" t="str">
        <f t="shared" si="3"/>
        <v>Tgt '15</v>
      </c>
      <c r="N152" s="282" t="str">
        <f t="shared" si="3"/>
        <v>YTD '15</v>
      </c>
      <c r="O152" s="280" t="str">
        <f t="shared" si="3"/>
        <v>Jan</v>
      </c>
      <c r="P152" s="3" t="str">
        <f t="shared" si="3"/>
        <v>Feb</v>
      </c>
      <c r="Q152" s="3" t="str">
        <f t="shared" si="3"/>
        <v>Mar</v>
      </c>
      <c r="R152" s="3" t="str">
        <f t="shared" si="3"/>
        <v>Apr</v>
      </c>
      <c r="S152" s="3" t="str">
        <f t="shared" si="3"/>
        <v>May</v>
      </c>
      <c r="T152" s="3" t="str">
        <f t="shared" si="3"/>
        <v>Jun</v>
      </c>
      <c r="U152" s="3" t="str">
        <f t="shared" si="3"/>
        <v>Jul</v>
      </c>
      <c r="V152" s="3" t="str">
        <f t="shared" si="3"/>
        <v>Aug</v>
      </c>
      <c r="W152" s="3" t="str">
        <f t="shared" si="3"/>
        <v>Sep</v>
      </c>
      <c r="X152" s="3" t="str">
        <f t="shared" si="3"/>
        <v>Oct</v>
      </c>
      <c r="Y152" s="3" t="str">
        <f t="shared" si="3"/>
        <v>Nov</v>
      </c>
      <c r="Z152" s="4" t="str">
        <f t="shared" si="3"/>
        <v>Dec</v>
      </c>
      <c r="AA152" s="4"/>
      <c r="AB152" s="4"/>
    </row>
    <row r="153" spans="2:28" s="252" customFormat="1" ht="20.100000000000001" customHeight="1">
      <c r="B153" s="283" t="str">
        <f>B4</f>
        <v>SAFETY, HEALTH AND ENVIRONMENT</v>
      </c>
      <c r="C153" s="284"/>
      <c r="D153" s="285" t="s">
        <v>16</v>
      </c>
      <c r="E153" s="286" t="s">
        <v>16</v>
      </c>
      <c r="F153" s="287" t="s">
        <v>16</v>
      </c>
      <c r="G153" s="1808">
        <f t="shared" si="3"/>
        <v>0</v>
      </c>
      <c r="H153" s="5">
        <f t="shared" si="3"/>
        <v>0</v>
      </c>
      <c r="I153" s="6">
        <f t="shared" si="3"/>
        <v>0</v>
      </c>
      <c r="J153" s="6">
        <f t="shared" si="3"/>
        <v>0</v>
      </c>
      <c r="K153" s="6">
        <f t="shared" si="3"/>
        <v>0</v>
      </c>
      <c r="L153" s="6">
        <f t="shared" si="3"/>
        <v>0</v>
      </c>
      <c r="M153" s="288">
        <f t="shared" si="3"/>
        <v>0</v>
      </c>
      <c r="N153" s="289">
        <f t="shared" si="3"/>
        <v>0</v>
      </c>
      <c r="O153" s="290">
        <f t="shared" si="3"/>
        <v>0</v>
      </c>
      <c r="P153" s="5">
        <f t="shared" si="3"/>
        <v>0</v>
      </c>
      <c r="Q153" s="5">
        <f t="shared" si="3"/>
        <v>0</v>
      </c>
      <c r="R153" s="5">
        <f t="shared" si="3"/>
        <v>0</v>
      </c>
      <c r="S153" s="5">
        <f t="shared" si="3"/>
        <v>0</v>
      </c>
      <c r="T153" s="5">
        <f t="shared" si="3"/>
        <v>0</v>
      </c>
      <c r="U153" s="5">
        <f t="shared" si="3"/>
        <v>0</v>
      </c>
      <c r="V153" s="5">
        <f t="shared" si="3"/>
        <v>0</v>
      </c>
      <c r="W153" s="5">
        <f t="shared" si="3"/>
        <v>0</v>
      </c>
      <c r="X153" s="5">
        <f t="shared" si="3"/>
        <v>0</v>
      </c>
      <c r="Y153" s="5">
        <f t="shared" si="3"/>
        <v>0</v>
      </c>
      <c r="Z153" s="6">
        <f t="shared" si="3"/>
        <v>0</v>
      </c>
      <c r="AA153" s="6"/>
      <c r="AB153" s="6"/>
    </row>
    <row r="154" spans="2:28" s="10" customFormat="1" ht="20.100000000000001" customHeight="1">
      <c r="B154" s="7" t="str">
        <f t="shared" ref="B154:B190" si="4">B5&amp;" Target"</f>
        <v>Lost Time Injury frequency rate Target</v>
      </c>
      <c r="C154" s="118"/>
      <c r="D154" s="8" t="str">
        <f t="shared" ref="D154:F160" si="5">D5</f>
        <v>LTIFR</v>
      </c>
      <c r="E154" s="8" t="str">
        <f t="shared" si="5"/>
        <v>SHE</v>
      </c>
      <c r="F154" s="8" t="str">
        <f t="shared" si="5"/>
        <v>&lt;</v>
      </c>
      <c r="G154" s="291">
        <f t="shared" ref="G154:Z166" si="6">$M5</f>
        <v>0.3</v>
      </c>
      <c r="H154" s="291">
        <f t="shared" si="6"/>
        <v>0.3</v>
      </c>
      <c r="I154" s="292">
        <f t="shared" si="6"/>
        <v>0.3</v>
      </c>
      <c r="J154" s="292">
        <f t="shared" si="6"/>
        <v>0.3</v>
      </c>
      <c r="K154" s="292">
        <f t="shared" si="6"/>
        <v>0.3</v>
      </c>
      <c r="L154" s="292">
        <f t="shared" si="6"/>
        <v>0.3</v>
      </c>
      <c r="M154" s="293">
        <f t="shared" si="6"/>
        <v>0.3</v>
      </c>
      <c r="N154" s="294">
        <f t="shared" si="6"/>
        <v>0.3</v>
      </c>
      <c r="O154" s="30">
        <f t="shared" si="6"/>
        <v>0.3</v>
      </c>
      <c r="P154" s="28">
        <f t="shared" si="6"/>
        <v>0.3</v>
      </c>
      <c r="Q154" s="28">
        <f t="shared" si="6"/>
        <v>0.3</v>
      </c>
      <c r="R154" s="28">
        <f t="shared" si="6"/>
        <v>0.3</v>
      </c>
      <c r="S154" s="28">
        <f t="shared" si="6"/>
        <v>0.3</v>
      </c>
      <c r="T154" s="28">
        <f t="shared" si="6"/>
        <v>0.3</v>
      </c>
      <c r="U154" s="28">
        <f t="shared" si="6"/>
        <v>0.3</v>
      </c>
      <c r="V154" s="28">
        <f t="shared" si="6"/>
        <v>0.3</v>
      </c>
      <c r="W154" s="28">
        <f t="shared" si="6"/>
        <v>0.3</v>
      </c>
      <c r="X154" s="295">
        <f t="shared" si="6"/>
        <v>0.3</v>
      </c>
      <c r="Y154" s="295">
        <f t="shared" si="6"/>
        <v>0.3</v>
      </c>
      <c r="Z154" s="9">
        <f t="shared" si="6"/>
        <v>0.3</v>
      </c>
      <c r="AA154" s="9"/>
      <c r="AB154" s="9"/>
    </row>
    <row r="155" spans="2:28" s="10" customFormat="1" ht="20.100000000000001" customHeight="1">
      <c r="B155" s="7" t="str">
        <f t="shared" si="4"/>
        <v>Recordable Injury frequency rate Target</v>
      </c>
      <c r="C155" s="118"/>
      <c r="D155" s="8" t="str">
        <f t="shared" si="5"/>
        <v>RIFR</v>
      </c>
      <c r="E155" s="296" t="str">
        <f t="shared" si="5"/>
        <v>SHE</v>
      </c>
      <c r="F155" s="297" t="str">
        <f t="shared" si="5"/>
        <v>&lt;</v>
      </c>
      <c r="G155" s="1800">
        <f t="shared" si="6"/>
        <v>0.9</v>
      </c>
      <c r="H155" s="291">
        <f t="shared" si="6"/>
        <v>0.9</v>
      </c>
      <c r="I155" s="292">
        <f t="shared" si="6"/>
        <v>0.9</v>
      </c>
      <c r="J155" s="292">
        <f t="shared" si="6"/>
        <v>0.9</v>
      </c>
      <c r="K155" s="292">
        <f t="shared" si="6"/>
        <v>0.9</v>
      </c>
      <c r="L155" s="292">
        <f t="shared" si="6"/>
        <v>0.9</v>
      </c>
      <c r="M155" s="293">
        <f t="shared" si="6"/>
        <v>0.9</v>
      </c>
      <c r="N155" s="294">
        <f t="shared" si="6"/>
        <v>0.9</v>
      </c>
      <c r="O155" s="30">
        <f t="shared" si="6"/>
        <v>0.9</v>
      </c>
      <c r="P155" s="28">
        <f t="shared" si="6"/>
        <v>0.9</v>
      </c>
      <c r="Q155" s="28">
        <f t="shared" si="6"/>
        <v>0.9</v>
      </c>
      <c r="R155" s="28">
        <f t="shared" si="6"/>
        <v>0.9</v>
      </c>
      <c r="S155" s="28">
        <f t="shared" si="6"/>
        <v>0.9</v>
      </c>
      <c r="T155" s="28">
        <f t="shared" si="6"/>
        <v>0.9</v>
      </c>
      <c r="U155" s="28">
        <f t="shared" si="6"/>
        <v>0.9</v>
      </c>
      <c r="V155" s="28">
        <f t="shared" si="6"/>
        <v>0.9</v>
      </c>
      <c r="W155" s="28">
        <f t="shared" si="6"/>
        <v>0.9</v>
      </c>
      <c r="X155" s="295">
        <f t="shared" si="6"/>
        <v>0.9</v>
      </c>
      <c r="Y155" s="295">
        <f t="shared" si="6"/>
        <v>0.9</v>
      </c>
      <c r="Z155" s="9">
        <f t="shared" si="6"/>
        <v>0.9</v>
      </c>
      <c r="AA155" s="9"/>
      <c r="AB155" s="9"/>
    </row>
    <row r="156" spans="2:28" s="10" customFormat="1" ht="20.100000000000001" customHeight="1">
      <c r="B156" s="7" t="str">
        <f t="shared" si="4"/>
        <v>Energy Consumption / ton of production Target</v>
      </c>
      <c r="C156" s="118"/>
      <c r="D156" s="8" t="str">
        <f t="shared" si="5"/>
        <v>GJ/T</v>
      </c>
      <c r="E156" s="296" t="str">
        <f t="shared" si="5"/>
        <v>SHE</v>
      </c>
      <c r="F156" s="297" t="str">
        <f t="shared" si="5"/>
        <v>&lt;</v>
      </c>
      <c r="G156" s="291">
        <f t="shared" si="6"/>
        <v>4.3</v>
      </c>
      <c r="H156" s="291">
        <f t="shared" si="6"/>
        <v>4.3</v>
      </c>
      <c r="I156" s="292">
        <f t="shared" si="6"/>
        <v>4.3</v>
      </c>
      <c r="J156" s="292">
        <f t="shared" si="6"/>
        <v>4.3</v>
      </c>
      <c r="K156" s="292">
        <f t="shared" si="6"/>
        <v>4.3</v>
      </c>
      <c r="L156" s="292">
        <f t="shared" si="6"/>
        <v>4.3</v>
      </c>
      <c r="M156" s="293">
        <f t="shared" si="6"/>
        <v>4.3</v>
      </c>
      <c r="N156" s="294">
        <f t="shared" si="6"/>
        <v>4.3</v>
      </c>
      <c r="O156" s="30">
        <f t="shared" si="6"/>
        <v>4.3</v>
      </c>
      <c r="P156" s="28">
        <f t="shared" si="6"/>
        <v>4.3</v>
      </c>
      <c r="Q156" s="28">
        <f t="shared" si="6"/>
        <v>4.3</v>
      </c>
      <c r="R156" s="28">
        <f t="shared" si="6"/>
        <v>4.3</v>
      </c>
      <c r="S156" s="28">
        <f t="shared" si="6"/>
        <v>4.3</v>
      </c>
      <c r="T156" s="28">
        <f t="shared" si="6"/>
        <v>4.3</v>
      </c>
      <c r="U156" s="28">
        <f t="shared" si="6"/>
        <v>4.3</v>
      </c>
      <c r="V156" s="28">
        <f t="shared" si="6"/>
        <v>4.3</v>
      </c>
      <c r="W156" s="28">
        <f t="shared" si="6"/>
        <v>4.3</v>
      </c>
      <c r="X156" s="295">
        <f t="shared" si="6"/>
        <v>4.3</v>
      </c>
      <c r="Y156" s="295">
        <f t="shared" si="6"/>
        <v>4.3</v>
      </c>
      <c r="Z156" s="9">
        <f t="shared" si="6"/>
        <v>4.3</v>
      </c>
      <c r="AA156" s="9"/>
      <c r="AB156" s="9"/>
    </row>
    <row r="157" spans="2:28" s="10" customFormat="1" ht="20.100000000000001" customHeight="1">
      <c r="B157" s="7" t="str">
        <f t="shared" si="4"/>
        <v>Water Withdrawal / ton of production  Target</v>
      </c>
      <c r="C157" s="118"/>
      <c r="D157" s="8" t="str">
        <f t="shared" si="5"/>
        <v>M3/T</v>
      </c>
      <c r="E157" s="296" t="str">
        <f t="shared" si="5"/>
        <v>SHE</v>
      </c>
      <c r="F157" s="297" t="str">
        <f t="shared" si="5"/>
        <v>&lt;</v>
      </c>
      <c r="G157" s="1800">
        <f t="shared" si="6"/>
        <v>3.15</v>
      </c>
      <c r="H157" s="291">
        <f t="shared" si="6"/>
        <v>3.15</v>
      </c>
      <c r="I157" s="292">
        <f t="shared" si="6"/>
        <v>3.15</v>
      </c>
      <c r="J157" s="292">
        <f t="shared" si="6"/>
        <v>3.15</v>
      </c>
      <c r="K157" s="292">
        <f t="shared" si="6"/>
        <v>3.15</v>
      </c>
      <c r="L157" s="292">
        <f t="shared" si="6"/>
        <v>3.15</v>
      </c>
      <c r="M157" s="293">
        <f t="shared" si="6"/>
        <v>3.15</v>
      </c>
      <c r="N157" s="294">
        <f t="shared" si="6"/>
        <v>3.15</v>
      </c>
      <c r="O157" s="30">
        <f t="shared" si="6"/>
        <v>3.15</v>
      </c>
      <c r="P157" s="28">
        <f t="shared" si="6"/>
        <v>3.15</v>
      </c>
      <c r="Q157" s="28">
        <f t="shared" si="6"/>
        <v>3.15</v>
      </c>
      <c r="R157" s="28">
        <f t="shared" si="6"/>
        <v>3.15</v>
      </c>
      <c r="S157" s="28">
        <f t="shared" si="6"/>
        <v>3.15</v>
      </c>
      <c r="T157" s="28">
        <f t="shared" si="6"/>
        <v>3.15</v>
      </c>
      <c r="U157" s="28">
        <f t="shared" si="6"/>
        <v>3.15</v>
      </c>
      <c r="V157" s="28">
        <f t="shared" si="6"/>
        <v>3.15</v>
      </c>
      <c r="W157" s="28">
        <f t="shared" si="6"/>
        <v>3.15</v>
      </c>
      <c r="X157" s="295">
        <f t="shared" si="6"/>
        <v>3.15</v>
      </c>
      <c r="Y157" s="295">
        <f t="shared" si="6"/>
        <v>3.15</v>
      </c>
      <c r="Z157" s="9">
        <f t="shared" si="6"/>
        <v>3.15</v>
      </c>
      <c r="AA157" s="9"/>
      <c r="AB157" s="9"/>
    </row>
    <row r="158" spans="2:28" s="10" customFormat="1" ht="20.100000000000001" customHeight="1">
      <c r="B158" s="7" t="str">
        <f t="shared" si="4"/>
        <v>Behavioural Feedback Session Target</v>
      </c>
      <c r="C158" s="118"/>
      <c r="D158" s="8" t="str">
        <f t="shared" si="5"/>
        <v>Rate</v>
      </c>
      <c r="E158" s="296" t="str">
        <f t="shared" si="5"/>
        <v>SHE</v>
      </c>
      <c r="F158" s="297" t="str">
        <f t="shared" si="5"/>
        <v>&gt;</v>
      </c>
      <c r="G158" s="291">
        <f t="shared" si="6"/>
        <v>0.75</v>
      </c>
      <c r="H158" s="291">
        <f t="shared" si="6"/>
        <v>0.75</v>
      </c>
      <c r="I158" s="292">
        <f t="shared" si="6"/>
        <v>0.75</v>
      </c>
      <c r="J158" s="292">
        <f t="shared" si="6"/>
        <v>0.75</v>
      </c>
      <c r="K158" s="292">
        <f t="shared" si="6"/>
        <v>0.75</v>
      </c>
      <c r="L158" s="292">
        <f t="shared" si="6"/>
        <v>0.75</v>
      </c>
      <c r="M158" s="293">
        <f t="shared" si="6"/>
        <v>0.75</v>
      </c>
      <c r="N158" s="294">
        <f t="shared" si="6"/>
        <v>0.75</v>
      </c>
      <c r="O158" s="30">
        <f t="shared" si="6"/>
        <v>0.75</v>
      </c>
      <c r="P158" s="28">
        <f t="shared" si="6"/>
        <v>0.75</v>
      </c>
      <c r="Q158" s="28">
        <f t="shared" si="6"/>
        <v>0.75</v>
      </c>
      <c r="R158" s="28">
        <f t="shared" si="6"/>
        <v>0.75</v>
      </c>
      <c r="S158" s="28">
        <f t="shared" si="6"/>
        <v>0.75</v>
      </c>
      <c r="T158" s="28">
        <f t="shared" si="6"/>
        <v>0.75</v>
      </c>
      <c r="U158" s="28">
        <f t="shared" si="6"/>
        <v>0.75</v>
      </c>
      <c r="V158" s="28">
        <f t="shared" si="6"/>
        <v>0.75</v>
      </c>
      <c r="W158" s="28">
        <f t="shared" si="6"/>
        <v>0.75</v>
      </c>
      <c r="X158" s="295">
        <f t="shared" si="6"/>
        <v>0.75</v>
      </c>
      <c r="Y158" s="295">
        <f t="shared" si="6"/>
        <v>0.75</v>
      </c>
      <c r="Z158" s="9">
        <f t="shared" si="6"/>
        <v>0.75</v>
      </c>
      <c r="AA158" s="9"/>
      <c r="AB158" s="9"/>
    </row>
    <row r="159" spans="2:28" s="10" customFormat="1" ht="20.100000000000001" customHeight="1">
      <c r="B159" s="7" t="str">
        <f t="shared" si="4"/>
        <v>Solid Waste  Target</v>
      </c>
      <c r="C159" s="118"/>
      <c r="D159" s="8" t="str">
        <f t="shared" si="5"/>
        <v>Ton</v>
      </c>
      <c r="E159" s="296" t="str">
        <f t="shared" si="5"/>
        <v>SHE</v>
      </c>
      <c r="F159" s="297" t="str">
        <f t="shared" si="5"/>
        <v>&lt;</v>
      </c>
      <c r="G159" s="1800">
        <f t="shared" si="6"/>
        <v>105</v>
      </c>
      <c r="H159" s="291">
        <f t="shared" si="6"/>
        <v>105</v>
      </c>
      <c r="I159" s="292">
        <f t="shared" si="6"/>
        <v>105</v>
      </c>
      <c r="J159" s="292">
        <f t="shared" si="6"/>
        <v>105</v>
      </c>
      <c r="K159" s="292">
        <f t="shared" si="6"/>
        <v>105</v>
      </c>
      <c r="L159" s="292">
        <f t="shared" si="6"/>
        <v>105</v>
      </c>
      <c r="M159" s="293">
        <f t="shared" si="6"/>
        <v>105</v>
      </c>
      <c r="N159" s="294">
        <f t="shared" si="6"/>
        <v>105</v>
      </c>
      <c r="O159" s="30">
        <f t="shared" si="6"/>
        <v>105</v>
      </c>
      <c r="P159" s="28">
        <f t="shared" si="6"/>
        <v>105</v>
      </c>
      <c r="Q159" s="28">
        <f t="shared" si="6"/>
        <v>105</v>
      </c>
      <c r="R159" s="28">
        <f t="shared" si="6"/>
        <v>105</v>
      </c>
      <c r="S159" s="28">
        <f t="shared" si="6"/>
        <v>105</v>
      </c>
      <c r="T159" s="28">
        <f t="shared" si="6"/>
        <v>105</v>
      </c>
      <c r="U159" s="28">
        <f t="shared" si="6"/>
        <v>105</v>
      </c>
      <c r="V159" s="28">
        <f t="shared" si="6"/>
        <v>105</v>
      </c>
      <c r="W159" s="28">
        <f t="shared" si="6"/>
        <v>105</v>
      </c>
      <c r="X159" s="295">
        <f t="shared" si="6"/>
        <v>105</v>
      </c>
      <c r="Y159" s="295">
        <f t="shared" si="6"/>
        <v>105</v>
      </c>
      <c r="Z159" s="9">
        <f t="shared" si="6"/>
        <v>105</v>
      </c>
      <c r="AA159" s="9"/>
      <c r="AB159" s="9"/>
    </row>
    <row r="160" spans="2:28" s="10" customFormat="1" ht="20.100000000000001" customHeight="1">
      <c r="B160" s="7" t="str">
        <f t="shared" si="4"/>
        <v>Green House Gas Emission Target</v>
      </c>
      <c r="C160" s="118"/>
      <c r="D160" s="8" t="str">
        <f t="shared" si="5"/>
        <v>kg CO2/t</v>
      </c>
      <c r="E160" s="296" t="str">
        <f t="shared" si="5"/>
        <v>SHE</v>
      </c>
      <c r="F160" s="297" t="str">
        <f t="shared" si="5"/>
        <v>&lt;</v>
      </c>
      <c r="G160" s="291">
        <f t="shared" si="6"/>
        <v>300</v>
      </c>
      <c r="H160" s="291">
        <f t="shared" si="6"/>
        <v>300</v>
      </c>
      <c r="I160" s="292">
        <f t="shared" si="6"/>
        <v>300</v>
      </c>
      <c r="J160" s="292">
        <f t="shared" si="6"/>
        <v>300</v>
      </c>
      <c r="K160" s="292">
        <f t="shared" si="6"/>
        <v>300</v>
      </c>
      <c r="L160" s="292">
        <f t="shared" si="6"/>
        <v>300</v>
      </c>
      <c r="M160" s="293">
        <f t="shared" si="6"/>
        <v>300</v>
      </c>
      <c r="N160" s="294">
        <f t="shared" si="6"/>
        <v>300</v>
      </c>
      <c r="O160" s="30">
        <f t="shared" si="6"/>
        <v>300</v>
      </c>
      <c r="P160" s="28">
        <f t="shared" si="6"/>
        <v>300</v>
      </c>
      <c r="Q160" s="28">
        <f t="shared" si="6"/>
        <v>300</v>
      </c>
      <c r="R160" s="28">
        <f t="shared" si="6"/>
        <v>300</v>
      </c>
      <c r="S160" s="28">
        <f t="shared" si="6"/>
        <v>300</v>
      </c>
      <c r="T160" s="28">
        <f t="shared" si="6"/>
        <v>300</v>
      </c>
      <c r="U160" s="28">
        <f t="shared" si="6"/>
        <v>300</v>
      </c>
      <c r="V160" s="28">
        <f t="shared" si="6"/>
        <v>300</v>
      </c>
      <c r="W160" s="28">
        <f t="shared" si="6"/>
        <v>300</v>
      </c>
      <c r="X160" s="295">
        <f t="shared" si="6"/>
        <v>300</v>
      </c>
      <c r="Y160" s="295">
        <f t="shared" si="6"/>
        <v>300</v>
      </c>
      <c r="Z160" s="9">
        <f t="shared" si="6"/>
        <v>300</v>
      </c>
      <c r="AA160" s="9"/>
      <c r="AB160" s="9"/>
    </row>
    <row r="161" spans="2:28" ht="20.100000000000001" customHeight="1">
      <c r="B161" s="298" t="str">
        <f t="shared" si="4"/>
        <v>MOTIVATION Target</v>
      </c>
      <c r="C161" s="299"/>
      <c r="D161" s="300" t="s">
        <v>16</v>
      </c>
      <c r="E161" s="301" t="s">
        <v>16</v>
      </c>
      <c r="F161" s="302" t="s">
        <v>16</v>
      </c>
      <c r="G161" s="1807">
        <f t="shared" si="6"/>
        <v>0</v>
      </c>
      <c r="H161" s="29">
        <f t="shared" si="6"/>
        <v>0</v>
      </c>
      <c r="I161" s="303">
        <f t="shared" si="6"/>
        <v>0</v>
      </c>
      <c r="J161" s="303">
        <f t="shared" si="6"/>
        <v>0</v>
      </c>
      <c r="K161" s="303">
        <f t="shared" si="6"/>
        <v>0</v>
      </c>
      <c r="L161" s="303">
        <f t="shared" si="6"/>
        <v>0</v>
      </c>
      <c r="M161" s="304">
        <f t="shared" si="6"/>
        <v>0</v>
      </c>
      <c r="N161" s="305">
        <f t="shared" si="6"/>
        <v>0</v>
      </c>
      <c r="O161" s="306">
        <f t="shared" si="6"/>
        <v>0</v>
      </c>
      <c r="P161" s="29">
        <f t="shared" si="6"/>
        <v>0</v>
      </c>
      <c r="Q161" s="29">
        <f t="shared" si="6"/>
        <v>0</v>
      </c>
      <c r="R161" s="29">
        <f t="shared" si="6"/>
        <v>0</v>
      </c>
      <c r="S161" s="29">
        <f t="shared" si="6"/>
        <v>0</v>
      </c>
      <c r="T161" s="29">
        <f t="shared" si="6"/>
        <v>0</v>
      </c>
      <c r="U161" s="29">
        <f t="shared" si="6"/>
        <v>0</v>
      </c>
      <c r="V161" s="29">
        <f t="shared" si="6"/>
        <v>0</v>
      </c>
      <c r="W161" s="29">
        <f t="shared" si="6"/>
        <v>0</v>
      </c>
      <c r="X161" s="307">
        <f t="shared" si="6"/>
        <v>0</v>
      </c>
      <c r="Y161" s="307">
        <f t="shared" si="6"/>
        <v>0</v>
      </c>
      <c r="Z161" s="11">
        <f t="shared" si="6"/>
        <v>0</v>
      </c>
      <c r="AA161" s="11"/>
      <c r="AB161" s="11"/>
    </row>
    <row r="162" spans="2:28" s="10" customFormat="1" ht="20.100000000000001" customHeight="1">
      <c r="B162" s="7" t="str">
        <f t="shared" si="4"/>
        <v>% Overtime Target</v>
      </c>
      <c r="C162" s="118"/>
      <c r="D162" s="8" t="str">
        <f>D13</f>
        <v>%</v>
      </c>
      <c r="E162" s="296" t="str">
        <f>E13</f>
        <v>HRM</v>
      </c>
      <c r="F162" s="297" t="str">
        <f>F13</f>
        <v>&lt;</v>
      </c>
      <c r="G162" s="1800">
        <f t="shared" si="6"/>
        <v>0.04</v>
      </c>
      <c r="H162" s="291">
        <f t="shared" si="6"/>
        <v>0.04</v>
      </c>
      <c r="I162" s="292">
        <f t="shared" si="6"/>
        <v>0.04</v>
      </c>
      <c r="J162" s="292">
        <f t="shared" si="6"/>
        <v>0.04</v>
      </c>
      <c r="K162" s="292">
        <f t="shared" si="6"/>
        <v>0.04</v>
      </c>
      <c r="L162" s="292">
        <f t="shared" si="6"/>
        <v>0.04</v>
      </c>
      <c r="M162" s="293">
        <f t="shared" si="6"/>
        <v>0.04</v>
      </c>
      <c r="N162" s="294">
        <f t="shared" si="6"/>
        <v>0.04</v>
      </c>
      <c r="O162" s="30">
        <f t="shared" si="6"/>
        <v>0.04</v>
      </c>
      <c r="P162" s="30">
        <f t="shared" si="6"/>
        <v>0.04</v>
      </c>
      <c r="Q162" s="28">
        <f t="shared" si="6"/>
        <v>0.04</v>
      </c>
      <c r="R162" s="28">
        <f t="shared" si="6"/>
        <v>0.04</v>
      </c>
      <c r="S162" s="28">
        <f t="shared" si="6"/>
        <v>0.04</v>
      </c>
      <c r="T162" s="28">
        <f t="shared" si="6"/>
        <v>0.04</v>
      </c>
      <c r="U162" s="28">
        <f t="shared" si="6"/>
        <v>0.04</v>
      </c>
      <c r="V162" s="28">
        <f t="shared" si="6"/>
        <v>0.04</v>
      </c>
      <c r="W162" s="28">
        <f t="shared" si="6"/>
        <v>0.04</v>
      </c>
      <c r="X162" s="295">
        <f t="shared" si="6"/>
        <v>0.04</v>
      </c>
      <c r="Y162" s="295">
        <f t="shared" si="6"/>
        <v>0.04</v>
      </c>
      <c r="Z162" s="9">
        <f t="shared" si="6"/>
        <v>0.04</v>
      </c>
      <c r="AA162" s="9"/>
      <c r="AB162" s="9"/>
    </row>
    <row r="163" spans="2:28" s="10" customFormat="1" ht="20.100000000000001" customHeight="1">
      <c r="B163" s="7" t="str">
        <f t="shared" si="4"/>
        <v>% Absenteeism Target</v>
      </c>
      <c r="C163" s="118"/>
      <c r="D163" s="8" t="str">
        <f>D37</f>
        <v>KNGN</v>
      </c>
      <c r="E163" s="296" t="str">
        <f>E37</f>
        <v>FC</v>
      </c>
      <c r="F163" s="297" t="str">
        <f>F37</f>
        <v>&gt;</v>
      </c>
      <c r="G163" s="749">
        <f t="shared" si="6"/>
        <v>5.0000000000000001E-3</v>
      </c>
      <c r="H163" s="1800">
        <f t="shared" si="6"/>
        <v>5.0000000000000001E-3</v>
      </c>
      <c r="I163" s="1800">
        <f t="shared" si="6"/>
        <v>5.0000000000000001E-3</v>
      </c>
      <c r="J163" s="1800">
        <f t="shared" si="6"/>
        <v>5.0000000000000001E-3</v>
      </c>
      <c r="K163" s="1800">
        <f t="shared" si="6"/>
        <v>5.0000000000000001E-3</v>
      </c>
      <c r="L163" s="1800">
        <f t="shared" si="6"/>
        <v>5.0000000000000001E-3</v>
      </c>
      <c r="M163" s="1800">
        <f t="shared" si="6"/>
        <v>5.0000000000000001E-3</v>
      </c>
      <c r="N163" s="1800">
        <f t="shared" si="6"/>
        <v>5.0000000000000001E-3</v>
      </c>
      <c r="O163" s="1800">
        <f t="shared" si="6"/>
        <v>5.0000000000000001E-3</v>
      </c>
      <c r="P163" s="1800">
        <f t="shared" si="6"/>
        <v>5.0000000000000001E-3</v>
      </c>
      <c r="Q163" s="1800">
        <f t="shared" si="6"/>
        <v>5.0000000000000001E-3</v>
      </c>
      <c r="R163" s="1800">
        <f t="shared" si="6"/>
        <v>5.0000000000000001E-3</v>
      </c>
      <c r="S163" s="1800">
        <f t="shared" si="6"/>
        <v>5.0000000000000001E-3</v>
      </c>
      <c r="T163" s="1800">
        <f t="shared" si="6"/>
        <v>5.0000000000000001E-3</v>
      </c>
      <c r="U163" s="1800">
        <f t="shared" si="6"/>
        <v>5.0000000000000001E-3</v>
      </c>
      <c r="V163" s="1800">
        <f t="shared" si="6"/>
        <v>5.0000000000000001E-3</v>
      </c>
      <c r="W163" s="1800">
        <f t="shared" si="6"/>
        <v>5.0000000000000001E-3</v>
      </c>
      <c r="X163" s="1800">
        <f t="shared" si="6"/>
        <v>5.0000000000000001E-3</v>
      </c>
      <c r="Y163" s="1800">
        <f t="shared" si="6"/>
        <v>5.0000000000000001E-3</v>
      </c>
      <c r="Z163" s="1800">
        <f t="shared" si="6"/>
        <v>5.0000000000000001E-3</v>
      </c>
      <c r="AA163" s="9"/>
      <c r="AB163" s="9"/>
    </row>
    <row r="164" spans="2:28" s="10" customFormat="1" ht="20.100000000000001" customHeight="1">
      <c r="B164" s="7" t="str">
        <f t="shared" si="4"/>
        <v>Temporary staff usage Target</v>
      </c>
      <c r="C164" s="118"/>
      <c r="D164" s="8" t="str">
        <f t="shared" ref="D164:F165" si="7">D15</f>
        <v>%</v>
      </c>
      <c r="E164" s="296" t="str">
        <f t="shared" si="7"/>
        <v>HRM</v>
      </c>
      <c r="F164" s="297" t="str">
        <f t="shared" si="7"/>
        <v>&lt;</v>
      </c>
      <c r="G164" s="1806">
        <f t="shared" si="6"/>
        <v>0.22</v>
      </c>
      <c r="H164" s="291">
        <f t="shared" si="6"/>
        <v>0.22</v>
      </c>
      <c r="I164" s="292">
        <f t="shared" si="6"/>
        <v>0.22</v>
      </c>
      <c r="J164" s="292">
        <f t="shared" si="6"/>
        <v>0.22</v>
      </c>
      <c r="K164" s="292">
        <f t="shared" si="6"/>
        <v>0.22</v>
      </c>
      <c r="L164" s="292">
        <f t="shared" si="6"/>
        <v>0.22</v>
      </c>
      <c r="M164" s="293">
        <f t="shared" si="6"/>
        <v>0.22</v>
      </c>
      <c r="N164" s="294">
        <f t="shared" si="6"/>
        <v>0.22</v>
      </c>
      <c r="O164" s="30">
        <f t="shared" si="6"/>
        <v>0.22</v>
      </c>
      <c r="P164" s="28">
        <f t="shared" si="6"/>
        <v>0.22</v>
      </c>
      <c r="Q164" s="28">
        <f t="shared" si="6"/>
        <v>0.22</v>
      </c>
      <c r="R164" s="28">
        <f t="shared" si="6"/>
        <v>0.22</v>
      </c>
      <c r="S164" s="28">
        <f t="shared" si="6"/>
        <v>0.22</v>
      </c>
      <c r="T164" s="28">
        <f t="shared" si="6"/>
        <v>0.22</v>
      </c>
      <c r="U164" s="28">
        <f t="shared" si="6"/>
        <v>0.22</v>
      </c>
      <c r="V164" s="28">
        <f t="shared" si="6"/>
        <v>0.22</v>
      </c>
      <c r="W164" s="28">
        <f t="shared" si="6"/>
        <v>0.22</v>
      </c>
      <c r="X164" s="295">
        <f t="shared" si="6"/>
        <v>0.22</v>
      </c>
      <c r="Y164" s="295">
        <f t="shared" si="6"/>
        <v>0.22</v>
      </c>
      <c r="Z164" s="9">
        <f t="shared" si="6"/>
        <v>0.22</v>
      </c>
      <c r="AA164" s="9"/>
      <c r="AB164" s="9"/>
    </row>
    <row r="165" spans="2:28" s="10" customFormat="1" ht="20.100000000000001" customHeight="1">
      <c r="B165" s="7" t="str">
        <f t="shared" si="4"/>
        <v>Employee Engagement  Target</v>
      </c>
      <c r="C165" s="118"/>
      <c r="D165" s="8" t="str">
        <f t="shared" si="7"/>
        <v>%</v>
      </c>
      <c r="E165" s="296" t="str">
        <f t="shared" si="7"/>
        <v>HRM</v>
      </c>
      <c r="F165" s="297" t="str">
        <f t="shared" si="7"/>
        <v>&gt;</v>
      </c>
      <c r="G165" s="291">
        <f t="shared" si="6"/>
        <v>0</v>
      </c>
      <c r="H165" s="291">
        <f t="shared" si="6"/>
        <v>0</v>
      </c>
      <c r="I165" s="292">
        <f t="shared" si="6"/>
        <v>0</v>
      </c>
      <c r="J165" s="292">
        <f t="shared" si="6"/>
        <v>0</v>
      </c>
      <c r="K165" s="292">
        <f t="shared" si="6"/>
        <v>0</v>
      </c>
      <c r="L165" s="292">
        <f t="shared" si="6"/>
        <v>0</v>
      </c>
      <c r="M165" s="293">
        <f t="shared" si="6"/>
        <v>0</v>
      </c>
      <c r="N165" s="294">
        <f t="shared" si="6"/>
        <v>0</v>
      </c>
      <c r="O165" s="30">
        <f t="shared" si="6"/>
        <v>0</v>
      </c>
      <c r="P165" s="28">
        <f t="shared" si="6"/>
        <v>0</v>
      </c>
      <c r="Q165" s="28">
        <f t="shared" si="6"/>
        <v>0</v>
      </c>
      <c r="R165" s="28">
        <f t="shared" si="6"/>
        <v>0</v>
      </c>
      <c r="S165" s="28">
        <f t="shared" si="6"/>
        <v>0</v>
      </c>
      <c r="T165" s="28">
        <f t="shared" si="6"/>
        <v>0</v>
      </c>
      <c r="U165" s="28">
        <f t="shared" si="6"/>
        <v>0</v>
      </c>
      <c r="V165" s="28">
        <f t="shared" si="6"/>
        <v>0</v>
      </c>
      <c r="W165" s="28">
        <f t="shared" si="6"/>
        <v>0</v>
      </c>
      <c r="X165" s="295">
        <f t="shared" si="6"/>
        <v>0</v>
      </c>
      <c r="Y165" s="295">
        <f t="shared" si="6"/>
        <v>0</v>
      </c>
      <c r="Z165" s="9">
        <f t="shared" si="6"/>
        <v>0</v>
      </c>
      <c r="AA165" s="9"/>
      <c r="AB165" s="9"/>
    </row>
    <row r="166" spans="2:28" s="252" customFormat="1" ht="20.100000000000001" customHeight="1">
      <c r="B166" s="308" t="str">
        <f t="shared" si="4"/>
        <v>QUALITY MANAGEMENT Target</v>
      </c>
      <c r="C166" s="309"/>
      <c r="D166" s="310" t="s">
        <v>16</v>
      </c>
      <c r="E166" s="311" t="s">
        <v>16</v>
      </c>
      <c r="F166" s="312" t="s">
        <v>16</v>
      </c>
      <c r="G166" s="1805">
        <f t="shared" si="6"/>
        <v>0</v>
      </c>
      <c r="H166" s="31">
        <f t="shared" si="6"/>
        <v>0</v>
      </c>
      <c r="I166" s="313">
        <f t="shared" si="6"/>
        <v>0</v>
      </c>
      <c r="J166" s="313">
        <f t="shared" si="6"/>
        <v>0</v>
      </c>
      <c r="K166" s="313">
        <f t="shared" si="6"/>
        <v>0</v>
      </c>
      <c r="L166" s="313">
        <f t="shared" si="6"/>
        <v>0</v>
      </c>
      <c r="M166" s="314">
        <f t="shared" si="6"/>
        <v>0</v>
      </c>
      <c r="N166" s="315">
        <f t="shared" si="6"/>
        <v>0</v>
      </c>
      <c r="O166" s="316">
        <f t="shared" si="6"/>
        <v>0</v>
      </c>
      <c r="P166" s="31">
        <f t="shared" si="6"/>
        <v>0</v>
      </c>
      <c r="Q166" s="31">
        <f t="shared" si="6"/>
        <v>0</v>
      </c>
      <c r="R166" s="31">
        <f t="shared" si="6"/>
        <v>0</v>
      </c>
      <c r="S166" s="31">
        <f t="shared" si="6"/>
        <v>0</v>
      </c>
      <c r="T166" s="31">
        <f t="shared" si="6"/>
        <v>0</v>
      </c>
      <c r="U166" s="31">
        <f t="shared" si="6"/>
        <v>0</v>
      </c>
      <c r="V166" s="31">
        <f t="shared" ref="V166:Z166" si="8">$M17</f>
        <v>0</v>
      </c>
      <c r="W166" s="31">
        <f t="shared" si="8"/>
        <v>0</v>
      </c>
      <c r="X166" s="317">
        <f t="shared" si="8"/>
        <v>0</v>
      </c>
      <c r="Y166" s="317">
        <f t="shared" si="8"/>
        <v>0</v>
      </c>
      <c r="Z166" s="12">
        <f t="shared" si="8"/>
        <v>0</v>
      </c>
      <c r="AA166" s="12"/>
      <c r="AB166" s="12"/>
    </row>
    <row r="167" spans="2:28" ht="20.100000000000001" customHeight="1">
      <c r="B167" s="13" t="str">
        <f t="shared" si="4"/>
        <v>Consumer Complaints Target</v>
      </c>
      <c r="C167" s="318"/>
      <c r="D167" s="319" t="str">
        <f t="shared" ref="D167:F173" si="9">D18</f>
        <v>#</v>
      </c>
      <c r="E167" s="320" t="str">
        <f t="shared" si="9"/>
        <v>QAM</v>
      </c>
      <c r="F167" s="321" t="str">
        <f t="shared" si="9"/>
        <v>&lt;</v>
      </c>
      <c r="G167" s="1800">
        <f t="shared" ref="G167:Z179" si="10">$M18</f>
        <v>10</v>
      </c>
      <c r="H167" s="291">
        <f t="shared" si="10"/>
        <v>10</v>
      </c>
      <c r="I167" s="292">
        <f t="shared" si="10"/>
        <v>10</v>
      </c>
      <c r="J167" s="292">
        <f t="shared" si="10"/>
        <v>10</v>
      </c>
      <c r="K167" s="292">
        <f t="shared" si="10"/>
        <v>10</v>
      </c>
      <c r="L167" s="292">
        <f t="shared" si="10"/>
        <v>10</v>
      </c>
      <c r="M167" s="322">
        <f t="shared" si="10"/>
        <v>10</v>
      </c>
      <c r="N167" s="323">
        <f t="shared" si="10"/>
        <v>10</v>
      </c>
      <c r="O167" s="323">
        <f t="shared" si="10"/>
        <v>10</v>
      </c>
      <c r="P167" s="323">
        <f t="shared" si="10"/>
        <v>10</v>
      </c>
      <c r="Q167" s="323">
        <f t="shared" si="10"/>
        <v>10</v>
      </c>
      <c r="R167" s="323">
        <f t="shared" si="10"/>
        <v>10</v>
      </c>
      <c r="S167" s="323">
        <f t="shared" si="10"/>
        <v>10</v>
      </c>
      <c r="T167" s="323">
        <f t="shared" si="10"/>
        <v>10</v>
      </c>
      <c r="U167" s="323">
        <f t="shared" si="10"/>
        <v>10</v>
      </c>
      <c r="V167" s="323">
        <f t="shared" si="10"/>
        <v>10</v>
      </c>
      <c r="W167" s="323">
        <f t="shared" si="10"/>
        <v>10</v>
      </c>
      <c r="X167" s="323">
        <f t="shared" si="10"/>
        <v>10</v>
      </c>
      <c r="Y167" s="323">
        <f t="shared" si="10"/>
        <v>10</v>
      </c>
      <c r="Z167" s="323">
        <f t="shared" si="10"/>
        <v>10</v>
      </c>
      <c r="AA167" s="18"/>
      <c r="AB167" s="18"/>
    </row>
    <row r="168" spans="2:28" ht="20.100000000000001" customHeight="1">
      <c r="B168" s="13" t="str">
        <f t="shared" si="4"/>
        <v>First Time Right Target</v>
      </c>
      <c r="C168" s="318"/>
      <c r="D168" s="319" t="str">
        <f t="shared" si="9"/>
        <v>%</v>
      </c>
      <c r="E168" s="320" t="str">
        <f t="shared" si="9"/>
        <v>QAM</v>
      </c>
      <c r="F168" s="321" t="str">
        <f t="shared" si="9"/>
        <v>&gt;</v>
      </c>
      <c r="G168" s="1800">
        <f t="shared" si="10"/>
        <v>0.998</v>
      </c>
      <c r="H168" s="291">
        <f t="shared" si="10"/>
        <v>0.998</v>
      </c>
      <c r="I168" s="292">
        <f t="shared" si="10"/>
        <v>0.998</v>
      </c>
      <c r="J168" s="292">
        <f t="shared" si="10"/>
        <v>0.998</v>
      </c>
      <c r="K168" s="292">
        <f t="shared" si="10"/>
        <v>0.998</v>
      </c>
      <c r="L168" s="292">
        <f t="shared" si="10"/>
        <v>0.998</v>
      </c>
      <c r="M168" s="322">
        <f t="shared" si="10"/>
        <v>0.998</v>
      </c>
      <c r="N168" s="324">
        <f t="shared" si="10"/>
        <v>0.998</v>
      </c>
      <c r="O168" s="33">
        <f t="shared" si="10"/>
        <v>0.998</v>
      </c>
      <c r="P168" s="32">
        <f t="shared" si="10"/>
        <v>0.998</v>
      </c>
      <c r="Q168" s="32">
        <f t="shared" si="10"/>
        <v>0.998</v>
      </c>
      <c r="R168" s="32">
        <f t="shared" si="10"/>
        <v>0.998</v>
      </c>
      <c r="S168" s="32">
        <f t="shared" si="10"/>
        <v>0.998</v>
      </c>
      <c r="T168" s="32">
        <f t="shared" si="10"/>
        <v>0.998</v>
      </c>
      <c r="U168" s="32">
        <f t="shared" si="10"/>
        <v>0.998</v>
      </c>
      <c r="V168" s="32">
        <f t="shared" si="10"/>
        <v>0.998</v>
      </c>
      <c r="W168" s="32">
        <f t="shared" si="10"/>
        <v>0.998</v>
      </c>
      <c r="X168" s="325">
        <f t="shared" si="10"/>
        <v>0.998</v>
      </c>
      <c r="Y168" s="325">
        <f t="shared" si="10"/>
        <v>0.998</v>
      </c>
      <c r="Z168" s="18">
        <f t="shared" si="10"/>
        <v>0.998</v>
      </c>
      <c r="AA168" s="18"/>
      <c r="AB168" s="18"/>
    </row>
    <row r="169" spans="2:28" ht="20.100000000000001" customHeight="1">
      <c r="B169" s="13" t="str">
        <f t="shared" si="4"/>
        <v>Foreign Body Complaints (Factory related) Target</v>
      </c>
      <c r="C169" s="318"/>
      <c r="D169" s="319" t="str">
        <f t="shared" si="9"/>
        <v>#</v>
      </c>
      <c r="E169" s="320" t="str">
        <f t="shared" si="9"/>
        <v>QAM</v>
      </c>
      <c r="F169" s="321" t="str">
        <f t="shared" si="9"/>
        <v>&lt;</v>
      </c>
      <c r="G169" s="291">
        <f t="shared" si="10"/>
        <v>4</v>
      </c>
      <c r="H169" s="291">
        <f t="shared" si="10"/>
        <v>4</v>
      </c>
      <c r="I169" s="292">
        <f t="shared" si="10"/>
        <v>4</v>
      </c>
      <c r="J169" s="292">
        <f t="shared" si="10"/>
        <v>4</v>
      </c>
      <c r="K169" s="292">
        <f t="shared" si="10"/>
        <v>4</v>
      </c>
      <c r="L169" s="292">
        <f t="shared" si="10"/>
        <v>4</v>
      </c>
      <c r="M169" s="322">
        <f t="shared" si="10"/>
        <v>4</v>
      </c>
      <c r="N169" s="324">
        <f t="shared" si="10"/>
        <v>4</v>
      </c>
      <c r="O169" s="33">
        <f t="shared" si="10"/>
        <v>4</v>
      </c>
      <c r="P169" s="32">
        <f t="shared" si="10"/>
        <v>4</v>
      </c>
      <c r="Q169" s="32">
        <f t="shared" si="10"/>
        <v>4</v>
      </c>
      <c r="R169" s="32">
        <f t="shared" si="10"/>
        <v>4</v>
      </c>
      <c r="S169" s="32">
        <f t="shared" si="10"/>
        <v>4</v>
      </c>
      <c r="T169" s="32">
        <f t="shared" si="10"/>
        <v>4</v>
      </c>
      <c r="U169" s="32">
        <f t="shared" si="10"/>
        <v>4</v>
      </c>
      <c r="V169" s="32">
        <f t="shared" si="10"/>
        <v>4</v>
      </c>
      <c r="W169" s="32">
        <f t="shared" si="10"/>
        <v>4</v>
      </c>
      <c r="X169" s="325">
        <f t="shared" si="10"/>
        <v>4</v>
      </c>
      <c r="Y169" s="325">
        <f t="shared" si="10"/>
        <v>4</v>
      </c>
      <c r="Z169" s="18">
        <f t="shared" si="10"/>
        <v>4</v>
      </c>
      <c r="AA169" s="18"/>
      <c r="AB169" s="18"/>
    </row>
    <row r="170" spans="2:28" ht="20.100000000000001" customHeight="1">
      <c r="B170" s="13" t="str">
        <f t="shared" si="4"/>
        <v>On Time Usage Decision Target</v>
      </c>
      <c r="C170" s="318"/>
      <c r="D170" s="8" t="str">
        <f t="shared" si="9"/>
        <v>%</v>
      </c>
      <c r="E170" s="326" t="str">
        <f t="shared" si="9"/>
        <v>QAM</v>
      </c>
      <c r="F170" s="327" t="str">
        <f t="shared" si="9"/>
        <v>&gt;</v>
      </c>
      <c r="G170" s="1800">
        <f t="shared" si="10"/>
        <v>0.998</v>
      </c>
      <c r="H170" s="291">
        <f t="shared" si="10"/>
        <v>0.998</v>
      </c>
      <c r="I170" s="292">
        <f t="shared" si="10"/>
        <v>0.998</v>
      </c>
      <c r="J170" s="292">
        <f t="shared" si="10"/>
        <v>0.998</v>
      </c>
      <c r="K170" s="292">
        <f t="shared" si="10"/>
        <v>0.998</v>
      </c>
      <c r="L170" s="292">
        <f t="shared" si="10"/>
        <v>0.998</v>
      </c>
      <c r="M170" s="322">
        <f t="shared" si="10"/>
        <v>0.998</v>
      </c>
      <c r="N170" s="323">
        <f t="shared" si="10"/>
        <v>0.998</v>
      </c>
      <c r="O170" s="324">
        <f t="shared" si="10"/>
        <v>0.998</v>
      </c>
      <c r="P170" s="33">
        <f t="shared" si="10"/>
        <v>0.998</v>
      </c>
      <c r="Q170" s="32">
        <f t="shared" si="10"/>
        <v>0.998</v>
      </c>
      <c r="R170" s="32">
        <f t="shared" si="10"/>
        <v>0.998</v>
      </c>
      <c r="S170" s="32">
        <f t="shared" si="10"/>
        <v>0.998</v>
      </c>
      <c r="T170" s="32">
        <f t="shared" si="10"/>
        <v>0.998</v>
      </c>
      <c r="U170" s="32">
        <f t="shared" si="10"/>
        <v>0.998</v>
      </c>
      <c r="V170" s="32">
        <f t="shared" si="10"/>
        <v>0.998</v>
      </c>
      <c r="W170" s="32">
        <f t="shared" si="10"/>
        <v>0.998</v>
      </c>
      <c r="X170" s="325">
        <f t="shared" si="10"/>
        <v>0.998</v>
      </c>
      <c r="Y170" s="325">
        <f t="shared" si="10"/>
        <v>0.998</v>
      </c>
      <c r="Z170" s="18">
        <f t="shared" si="10"/>
        <v>0.998</v>
      </c>
      <c r="AA170" s="9"/>
      <c r="AB170" s="9"/>
    </row>
    <row r="171" spans="2:28" ht="20.100000000000001" customHeight="1">
      <c r="B171" s="13" t="str">
        <f t="shared" si="4"/>
        <v>Exceptional Release  Fert Target</v>
      </c>
      <c r="C171" s="318"/>
      <c r="D171" s="319" t="str">
        <f t="shared" si="9"/>
        <v>#</v>
      </c>
      <c r="E171" s="320" t="str">
        <f t="shared" si="9"/>
        <v>QAM</v>
      </c>
      <c r="F171" s="321" t="str">
        <f t="shared" si="9"/>
        <v>&lt;</v>
      </c>
      <c r="G171" s="1800">
        <f t="shared" si="10"/>
        <v>2</v>
      </c>
      <c r="H171" s="291">
        <f t="shared" si="10"/>
        <v>2</v>
      </c>
      <c r="I171" s="292">
        <f t="shared" si="10"/>
        <v>2</v>
      </c>
      <c r="J171" s="292">
        <f t="shared" si="10"/>
        <v>2</v>
      </c>
      <c r="K171" s="292">
        <f t="shared" si="10"/>
        <v>2</v>
      </c>
      <c r="L171" s="292">
        <f t="shared" si="10"/>
        <v>2</v>
      </c>
      <c r="M171" s="322">
        <f t="shared" si="10"/>
        <v>2</v>
      </c>
      <c r="N171" s="324">
        <f t="shared" si="10"/>
        <v>2</v>
      </c>
      <c r="O171" s="33">
        <f t="shared" si="10"/>
        <v>2</v>
      </c>
      <c r="P171" s="32">
        <f t="shared" si="10"/>
        <v>2</v>
      </c>
      <c r="Q171" s="32">
        <f t="shared" si="10"/>
        <v>2</v>
      </c>
      <c r="R171" s="32">
        <f t="shared" si="10"/>
        <v>2</v>
      </c>
      <c r="S171" s="32">
        <f t="shared" si="10"/>
        <v>2</v>
      </c>
      <c r="T171" s="32">
        <f t="shared" si="10"/>
        <v>2</v>
      </c>
      <c r="U171" s="32">
        <f t="shared" si="10"/>
        <v>2</v>
      </c>
      <c r="V171" s="32">
        <f t="shared" si="10"/>
        <v>2</v>
      </c>
      <c r="W171" s="32">
        <f t="shared" si="10"/>
        <v>2</v>
      </c>
      <c r="X171" s="325">
        <f t="shared" si="10"/>
        <v>2</v>
      </c>
      <c r="Y171" s="325">
        <f t="shared" si="10"/>
        <v>2</v>
      </c>
      <c r="Z171" s="18">
        <f t="shared" si="10"/>
        <v>2</v>
      </c>
      <c r="AA171" s="18"/>
      <c r="AB171" s="18"/>
    </row>
    <row r="172" spans="2:28" ht="20.100000000000001" customHeight="1">
      <c r="B172" s="13" t="str">
        <f t="shared" si="4"/>
        <v>Number of Defect Reduction Projects Target</v>
      </c>
      <c r="C172" s="318"/>
      <c r="D172" s="319" t="str">
        <f t="shared" si="9"/>
        <v>#</v>
      </c>
      <c r="E172" s="320" t="str">
        <f t="shared" si="9"/>
        <v>QAM</v>
      </c>
      <c r="F172" s="321" t="str">
        <f t="shared" si="9"/>
        <v>&gt;</v>
      </c>
      <c r="G172" s="291">
        <f t="shared" si="10"/>
        <v>12</v>
      </c>
      <c r="H172" s="291">
        <f t="shared" si="10"/>
        <v>12</v>
      </c>
      <c r="I172" s="292">
        <f t="shared" si="10"/>
        <v>12</v>
      </c>
      <c r="J172" s="292">
        <f t="shared" si="10"/>
        <v>12</v>
      </c>
      <c r="K172" s="292">
        <f t="shared" si="10"/>
        <v>12</v>
      </c>
      <c r="L172" s="292">
        <f t="shared" si="10"/>
        <v>12</v>
      </c>
      <c r="M172" s="322">
        <f t="shared" si="10"/>
        <v>12</v>
      </c>
      <c r="N172" s="324">
        <f t="shared" si="10"/>
        <v>12</v>
      </c>
      <c r="O172" s="33">
        <f t="shared" si="10"/>
        <v>12</v>
      </c>
      <c r="P172" s="32">
        <f t="shared" si="10"/>
        <v>12</v>
      </c>
      <c r="Q172" s="32">
        <f t="shared" si="10"/>
        <v>12</v>
      </c>
      <c r="R172" s="32">
        <f t="shared" si="10"/>
        <v>12</v>
      </c>
      <c r="S172" s="32">
        <f t="shared" si="10"/>
        <v>12</v>
      </c>
      <c r="T172" s="32">
        <f t="shared" si="10"/>
        <v>12</v>
      </c>
      <c r="U172" s="32">
        <f t="shared" si="10"/>
        <v>12</v>
      </c>
      <c r="V172" s="32">
        <f t="shared" si="10"/>
        <v>12</v>
      </c>
      <c r="W172" s="32">
        <f t="shared" si="10"/>
        <v>12</v>
      </c>
      <c r="X172" s="325">
        <f t="shared" si="10"/>
        <v>12</v>
      </c>
      <c r="Y172" s="325">
        <f t="shared" si="10"/>
        <v>12</v>
      </c>
      <c r="Z172" s="18">
        <f t="shared" si="10"/>
        <v>12</v>
      </c>
      <c r="AA172" s="18"/>
      <c r="AB172" s="18"/>
    </row>
    <row r="173" spans="2:28" ht="20.100000000000001" customHeight="1">
      <c r="B173" s="13" t="str">
        <f t="shared" si="4"/>
        <v>Number of Retail Quality Assessments  Done/year Target</v>
      </c>
      <c r="C173" s="318"/>
      <c r="D173" s="319" t="str">
        <f t="shared" si="9"/>
        <v>#/yr</v>
      </c>
      <c r="E173" s="320" t="str">
        <f t="shared" si="9"/>
        <v>QAM</v>
      </c>
      <c r="F173" s="321" t="str">
        <f t="shared" si="9"/>
        <v>&gt;</v>
      </c>
      <c r="G173" s="1800">
        <f t="shared" si="10"/>
        <v>6</v>
      </c>
      <c r="H173" s="291">
        <f t="shared" si="10"/>
        <v>6</v>
      </c>
      <c r="I173" s="292">
        <f t="shared" si="10"/>
        <v>6</v>
      </c>
      <c r="J173" s="292">
        <f t="shared" si="10"/>
        <v>6</v>
      </c>
      <c r="K173" s="292">
        <f t="shared" si="10"/>
        <v>6</v>
      </c>
      <c r="L173" s="292">
        <f t="shared" si="10"/>
        <v>6</v>
      </c>
      <c r="M173" s="322">
        <f t="shared" si="10"/>
        <v>6</v>
      </c>
      <c r="N173" s="323">
        <f t="shared" si="10"/>
        <v>6</v>
      </c>
      <c r="O173" s="324">
        <f t="shared" si="10"/>
        <v>6</v>
      </c>
      <c r="P173" s="33">
        <f t="shared" si="10"/>
        <v>6</v>
      </c>
      <c r="Q173" s="32">
        <f t="shared" si="10"/>
        <v>6</v>
      </c>
      <c r="R173" s="32">
        <f t="shared" si="10"/>
        <v>6</v>
      </c>
      <c r="S173" s="32">
        <f t="shared" si="10"/>
        <v>6</v>
      </c>
      <c r="T173" s="32">
        <f t="shared" si="10"/>
        <v>6</v>
      </c>
      <c r="U173" s="32">
        <f t="shared" si="10"/>
        <v>6</v>
      </c>
      <c r="V173" s="32">
        <f t="shared" si="10"/>
        <v>6</v>
      </c>
      <c r="W173" s="32">
        <f t="shared" si="10"/>
        <v>6</v>
      </c>
      <c r="X173" s="325">
        <f t="shared" si="10"/>
        <v>6</v>
      </c>
      <c r="Y173" s="325">
        <f t="shared" si="10"/>
        <v>6</v>
      </c>
      <c r="Z173" s="18">
        <f t="shared" si="10"/>
        <v>6</v>
      </c>
      <c r="AA173" s="18"/>
      <c r="AB173" s="18"/>
    </row>
    <row r="174" spans="2:28" ht="20.100000000000001" customHeight="1">
      <c r="B174" s="328" t="str">
        <f t="shared" si="4"/>
        <v>PRODUCTIVITY Target</v>
      </c>
      <c r="C174" s="329"/>
      <c r="D174" s="330" t="s">
        <v>16</v>
      </c>
      <c r="E174" s="331" t="s">
        <v>16</v>
      </c>
      <c r="F174" s="14">
        <v>0</v>
      </c>
      <c r="G174" s="332">
        <f t="shared" si="10"/>
        <v>0</v>
      </c>
      <c r="H174" s="34">
        <f t="shared" si="10"/>
        <v>0</v>
      </c>
      <c r="I174" s="333">
        <f t="shared" si="10"/>
        <v>0</v>
      </c>
      <c r="J174" s="333">
        <f t="shared" si="10"/>
        <v>0</v>
      </c>
      <c r="K174" s="333">
        <f t="shared" si="10"/>
        <v>0</v>
      </c>
      <c r="L174" s="333">
        <f t="shared" si="10"/>
        <v>0</v>
      </c>
      <c r="M174" s="334">
        <f t="shared" si="10"/>
        <v>0</v>
      </c>
      <c r="N174" s="335">
        <f t="shared" si="10"/>
        <v>0</v>
      </c>
      <c r="O174" s="336">
        <f t="shared" si="10"/>
        <v>0</v>
      </c>
      <c r="P174" s="34">
        <f t="shared" si="10"/>
        <v>0</v>
      </c>
      <c r="Q174" s="34">
        <f t="shared" si="10"/>
        <v>0</v>
      </c>
      <c r="R174" s="34">
        <f t="shared" si="10"/>
        <v>0</v>
      </c>
      <c r="S174" s="34">
        <f t="shared" si="10"/>
        <v>0</v>
      </c>
      <c r="T174" s="34">
        <f t="shared" si="10"/>
        <v>0</v>
      </c>
      <c r="U174" s="34">
        <f t="shared" si="10"/>
        <v>0</v>
      </c>
      <c r="V174" s="34">
        <f t="shared" si="10"/>
        <v>0</v>
      </c>
      <c r="W174" s="34">
        <f t="shared" si="10"/>
        <v>0</v>
      </c>
      <c r="X174" s="337">
        <f t="shared" si="10"/>
        <v>0</v>
      </c>
      <c r="Y174" s="337">
        <f t="shared" si="10"/>
        <v>0</v>
      </c>
      <c r="Z174" s="14">
        <f t="shared" si="10"/>
        <v>0</v>
      </c>
      <c r="AA174" s="14"/>
      <c r="AB174" s="14"/>
    </row>
    <row r="175" spans="2:28" s="10" customFormat="1" ht="20.100000000000001" customHeight="1">
      <c r="B175" s="7" t="str">
        <f t="shared" si="4"/>
        <v>GFI Score Target</v>
      </c>
      <c r="C175" s="118"/>
      <c r="D175" s="8" t="str">
        <f t="shared" ref="D175:F180" si="11">D26</f>
        <v>Score</v>
      </c>
      <c r="E175" s="326" t="str">
        <f t="shared" si="11"/>
        <v>IPM</v>
      </c>
      <c r="F175" s="297" t="str">
        <f t="shared" si="11"/>
        <v>&gt;</v>
      </c>
      <c r="G175" s="1804">
        <f t="shared" si="10"/>
        <v>9.83</v>
      </c>
      <c r="H175" s="338">
        <f t="shared" si="10"/>
        <v>9.83</v>
      </c>
      <c r="I175" s="339">
        <f t="shared" si="10"/>
        <v>9.83</v>
      </c>
      <c r="J175" s="339">
        <f t="shared" si="10"/>
        <v>9.83</v>
      </c>
      <c r="K175" s="339">
        <f t="shared" si="10"/>
        <v>9.83</v>
      </c>
      <c r="L175" s="339">
        <f t="shared" si="10"/>
        <v>9.83</v>
      </c>
      <c r="M175" s="340">
        <f t="shared" si="10"/>
        <v>9.83</v>
      </c>
      <c r="N175" s="35">
        <f t="shared" si="10"/>
        <v>9.83</v>
      </c>
      <c r="O175" s="341">
        <f t="shared" si="10"/>
        <v>9.83</v>
      </c>
      <c r="P175" s="28">
        <f t="shared" si="10"/>
        <v>9.83</v>
      </c>
      <c r="Q175" s="35">
        <f t="shared" si="10"/>
        <v>9.83</v>
      </c>
      <c r="R175" s="35">
        <f t="shared" si="10"/>
        <v>9.83</v>
      </c>
      <c r="S175" s="35">
        <f t="shared" si="10"/>
        <v>9.83</v>
      </c>
      <c r="T175" s="35">
        <f t="shared" si="10"/>
        <v>9.83</v>
      </c>
      <c r="U175" s="35">
        <f t="shared" si="10"/>
        <v>9.83</v>
      </c>
      <c r="V175" s="35">
        <f t="shared" si="10"/>
        <v>9.83</v>
      </c>
      <c r="W175" s="28">
        <f t="shared" si="10"/>
        <v>9.83</v>
      </c>
      <c r="X175" s="295">
        <f t="shared" si="10"/>
        <v>9.83</v>
      </c>
      <c r="Y175" s="295">
        <f t="shared" si="10"/>
        <v>9.83</v>
      </c>
      <c r="Z175" s="9">
        <f t="shared" si="10"/>
        <v>9.83</v>
      </c>
      <c r="AA175" s="9"/>
      <c r="AB175" s="9"/>
    </row>
    <row r="176" spans="2:28" s="10" customFormat="1" ht="20.100000000000001" customHeight="1">
      <c r="B176" s="7" t="str">
        <f t="shared" si="4"/>
        <v>GFI Score:  MANUFACTURING Target</v>
      </c>
      <c r="C176" s="118"/>
      <c r="D176" s="8" t="str">
        <f t="shared" si="11"/>
        <v>Score</v>
      </c>
      <c r="E176" s="326" t="str">
        <f t="shared" si="11"/>
        <v>IPM</v>
      </c>
      <c r="F176" s="297" t="str">
        <f t="shared" si="11"/>
        <v>&gt;</v>
      </c>
      <c r="G176" s="1804">
        <f t="shared" si="10"/>
        <v>9.83</v>
      </c>
      <c r="H176" s="338">
        <f t="shared" si="10"/>
        <v>9.83</v>
      </c>
      <c r="I176" s="339">
        <f t="shared" si="10"/>
        <v>9.83</v>
      </c>
      <c r="J176" s="339">
        <f t="shared" si="10"/>
        <v>9.83</v>
      </c>
      <c r="K176" s="339">
        <f t="shared" si="10"/>
        <v>9.83</v>
      </c>
      <c r="L176" s="339">
        <f t="shared" si="10"/>
        <v>9.83</v>
      </c>
      <c r="M176" s="340">
        <f t="shared" si="10"/>
        <v>9.83</v>
      </c>
      <c r="N176" s="35">
        <f t="shared" si="10"/>
        <v>9.83</v>
      </c>
      <c r="O176" s="341">
        <f t="shared" si="10"/>
        <v>9.83</v>
      </c>
      <c r="P176" s="28">
        <f t="shared" si="10"/>
        <v>9.83</v>
      </c>
      <c r="Q176" s="35">
        <f t="shared" si="10"/>
        <v>9.83</v>
      </c>
      <c r="R176" s="35">
        <f t="shared" si="10"/>
        <v>9.83</v>
      </c>
      <c r="S176" s="35">
        <f t="shared" si="10"/>
        <v>9.83</v>
      </c>
      <c r="T176" s="35">
        <f t="shared" si="10"/>
        <v>9.83</v>
      </c>
      <c r="U176" s="35">
        <f t="shared" si="10"/>
        <v>9.83</v>
      </c>
      <c r="V176" s="35">
        <f t="shared" si="10"/>
        <v>9.83</v>
      </c>
      <c r="W176" s="28">
        <f t="shared" si="10"/>
        <v>9.83</v>
      </c>
      <c r="X176" s="295">
        <f t="shared" si="10"/>
        <v>9.83</v>
      </c>
      <c r="Y176" s="295">
        <f t="shared" si="10"/>
        <v>9.83</v>
      </c>
      <c r="Z176" s="9">
        <f t="shared" si="10"/>
        <v>9.83</v>
      </c>
      <c r="AA176" s="9"/>
      <c r="AB176" s="9"/>
    </row>
    <row r="177" spans="2:28" s="10" customFormat="1" ht="20.100000000000001" customHeight="1">
      <c r="B177" s="7" t="str">
        <f t="shared" si="4"/>
        <v>GFI Score:  AMM Target</v>
      </c>
      <c r="C177" s="118"/>
      <c r="D177" s="8" t="str">
        <f t="shared" si="11"/>
        <v>Score</v>
      </c>
      <c r="E177" s="326" t="str">
        <f t="shared" si="11"/>
        <v>IPM</v>
      </c>
      <c r="F177" s="297" t="str">
        <f t="shared" si="11"/>
        <v>&gt;</v>
      </c>
      <c r="G177" s="1804">
        <f t="shared" si="10"/>
        <v>9.83</v>
      </c>
      <c r="H177" s="338">
        <f t="shared" si="10"/>
        <v>9.83</v>
      </c>
      <c r="I177" s="339">
        <f t="shared" si="10"/>
        <v>9.83</v>
      </c>
      <c r="J177" s="339">
        <f t="shared" si="10"/>
        <v>9.83</v>
      </c>
      <c r="K177" s="339">
        <f t="shared" si="10"/>
        <v>9.83</v>
      </c>
      <c r="L177" s="339">
        <f t="shared" si="10"/>
        <v>9.83</v>
      </c>
      <c r="M177" s="340">
        <f t="shared" si="10"/>
        <v>9.83</v>
      </c>
      <c r="N177" s="35">
        <f t="shared" si="10"/>
        <v>9.83</v>
      </c>
      <c r="O177" s="341">
        <f t="shared" si="10"/>
        <v>9.83</v>
      </c>
      <c r="P177" s="28">
        <f t="shared" si="10"/>
        <v>9.83</v>
      </c>
      <c r="Q177" s="35">
        <f t="shared" si="10"/>
        <v>9.83</v>
      </c>
      <c r="R177" s="35">
        <f t="shared" si="10"/>
        <v>9.83</v>
      </c>
      <c r="S177" s="35">
        <f t="shared" si="10"/>
        <v>9.83</v>
      </c>
      <c r="T177" s="35">
        <f t="shared" si="10"/>
        <v>9.83</v>
      </c>
      <c r="U177" s="35">
        <f t="shared" si="10"/>
        <v>9.83</v>
      </c>
      <c r="V177" s="35">
        <f t="shared" si="10"/>
        <v>9.83</v>
      </c>
      <c r="W177" s="28">
        <f t="shared" si="10"/>
        <v>9.83</v>
      </c>
      <c r="X177" s="295">
        <f t="shared" si="10"/>
        <v>9.83</v>
      </c>
      <c r="Y177" s="295">
        <f t="shared" si="10"/>
        <v>9.83</v>
      </c>
      <c r="Z177" s="9">
        <f t="shared" si="10"/>
        <v>9.83</v>
      </c>
      <c r="AA177" s="9"/>
      <c r="AB177" s="9"/>
    </row>
    <row r="178" spans="2:28" s="10" customFormat="1" ht="20.100000000000001" customHeight="1">
      <c r="B178" s="7" t="str">
        <f t="shared" si="4"/>
        <v>GFI Score:  QUALITY Target</v>
      </c>
      <c r="C178" s="118"/>
      <c r="D178" s="8" t="str">
        <f t="shared" si="11"/>
        <v>Score</v>
      </c>
      <c r="E178" s="326" t="str">
        <f t="shared" si="11"/>
        <v>IPM</v>
      </c>
      <c r="F178" s="297" t="str">
        <f t="shared" si="11"/>
        <v>&gt;</v>
      </c>
      <c r="G178" s="1804">
        <f t="shared" si="10"/>
        <v>9.83</v>
      </c>
      <c r="H178" s="338">
        <f t="shared" si="10"/>
        <v>9.83</v>
      </c>
      <c r="I178" s="339">
        <f t="shared" si="10"/>
        <v>9.83</v>
      </c>
      <c r="J178" s="339">
        <f t="shared" si="10"/>
        <v>9.83</v>
      </c>
      <c r="K178" s="339">
        <f t="shared" si="10"/>
        <v>9.83</v>
      </c>
      <c r="L178" s="339">
        <f t="shared" si="10"/>
        <v>9.83</v>
      </c>
      <c r="M178" s="340">
        <f t="shared" si="10"/>
        <v>9.83</v>
      </c>
      <c r="N178" s="35">
        <f t="shared" si="10"/>
        <v>9.83</v>
      </c>
      <c r="O178" s="341">
        <f t="shared" si="10"/>
        <v>9.83</v>
      </c>
      <c r="P178" s="28">
        <f t="shared" si="10"/>
        <v>9.83</v>
      </c>
      <c r="Q178" s="35">
        <f t="shared" si="10"/>
        <v>9.83</v>
      </c>
      <c r="R178" s="35">
        <f t="shared" si="10"/>
        <v>9.83</v>
      </c>
      <c r="S178" s="35">
        <f t="shared" si="10"/>
        <v>9.83</v>
      </c>
      <c r="T178" s="35">
        <f t="shared" si="10"/>
        <v>9.83</v>
      </c>
      <c r="U178" s="35">
        <f t="shared" si="10"/>
        <v>9.83</v>
      </c>
      <c r="V178" s="35">
        <f t="shared" si="10"/>
        <v>9.83</v>
      </c>
      <c r="W178" s="28">
        <f t="shared" si="10"/>
        <v>9.83</v>
      </c>
      <c r="X178" s="295">
        <f t="shared" si="10"/>
        <v>9.83</v>
      </c>
      <c r="Y178" s="295">
        <f t="shared" si="10"/>
        <v>9.83</v>
      </c>
      <c r="Z178" s="9">
        <f t="shared" si="10"/>
        <v>9.83</v>
      </c>
      <c r="AA178" s="9"/>
      <c r="AB178" s="9"/>
    </row>
    <row r="179" spans="2:28" s="10" customFormat="1" ht="20.100000000000001" customHeight="1">
      <c r="B179" s="7" t="str">
        <f t="shared" si="4"/>
        <v>Asset Intensity  Target</v>
      </c>
      <c r="C179" s="118"/>
      <c r="D179" s="8" t="str">
        <f t="shared" si="11"/>
        <v>%</v>
      </c>
      <c r="E179" s="326" t="str">
        <f t="shared" si="11"/>
        <v>IPM</v>
      </c>
      <c r="F179" s="297" t="str">
        <f t="shared" si="11"/>
        <v>&gt;</v>
      </c>
      <c r="G179" s="1804">
        <f t="shared" si="10"/>
        <v>0.86</v>
      </c>
      <c r="H179" s="338">
        <f t="shared" si="10"/>
        <v>0.86</v>
      </c>
      <c r="I179" s="339">
        <f t="shared" si="10"/>
        <v>0.86</v>
      </c>
      <c r="J179" s="339">
        <f t="shared" si="10"/>
        <v>0.86</v>
      </c>
      <c r="K179" s="339">
        <f t="shared" si="10"/>
        <v>0.86</v>
      </c>
      <c r="L179" s="339">
        <f t="shared" si="10"/>
        <v>0.86</v>
      </c>
      <c r="M179" s="340">
        <f t="shared" si="10"/>
        <v>0.86</v>
      </c>
      <c r="N179" s="35">
        <f t="shared" si="10"/>
        <v>0.86</v>
      </c>
      <c r="O179" s="341">
        <f t="shared" si="10"/>
        <v>0.86</v>
      </c>
      <c r="P179" s="28">
        <f t="shared" si="10"/>
        <v>0.86</v>
      </c>
      <c r="Q179" s="35">
        <f t="shared" si="10"/>
        <v>0.86</v>
      </c>
      <c r="R179" s="35">
        <f t="shared" si="10"/>
        <v>0.86</v>
      </c>
      <c r="S179" s="35">
        <f t="shared" si="10"/>
        <v>0.86</v>
      </c>
      <c r="T179" s="35">
        <f t="shared" si="10"/>
        <v>0.86</v>
      </c>
      <c r="U179" s="35">
        <f t="shared" si="10"/>
        <v>0.86</v>
      </c>
      <c r="V179" s="35">
        <f t="shared" ref="V179:Z179" si="12">$M30</f>
        <v>0.86</v>
      </c>
      <c r="W179" s="28">
        <f t="shared" si="12"/>
        <v>0.86</v>
      </c>
      <c r="X179" s="295">
        <f t="shared" si="12"/>
        <v>0.86</v>
      </c>
      <c r="Y179" s="295">
        <f t="shared" si="12"/>
        <v>0.86</v>
      </c>
      <c r="Z179" s="9">
        <f t="shared" si="12"/>
        <v>0.86</v>
      </c>
      <c r="AA179" s="9"/>
      <c r="AB179" s="9"/>
    </row>
    <row r="180" spans="2:28" s="10" customFormat="1" ht="20.100000000000001" customHeight="1">
      <c r="B180" s="7" t="str">
        <f t="shared" si="4"/>
        <v>Total Factory Productivity Target</v>
      </c>
      <c r="C180" s="118"/>
      <c r="D180" s="8" t="str">
        <f t="shared" si="11"/>
        <v>Ton/Head</v>
      </c>
      <c r="E180" s="326" t="str">
        <f t="shared" si="11"/>
        <v>IPM</v>
      </c>
      <c r="F180" s="297" t="str">
        <f t="shared" si="11"/>
        <v>&gt;</v>
      </c>
      <c r="G180" s="342">
        <f t="shared" ref="G180:Z190" si="13">$M31</f>
        <v>6.6</v>
      </c>
      <c r="H180" s="343">
        <f t="shared" si="13"/>
        <v>6.6</v>
      </c>
      <c r="I180" s="344">
        <f t="shared" si="13"/>
        <v>6.6</v>
      </c>
      <c r="J180" s="344">
        <f t="shared" si="13"/>
        <v>6.6</v>
      </c>
      <c r="K180" s="344">
        <f t="shared" si="13"/>
        <v>6.6</v>
      </c>
      <c r="L180" s="344">
        <f t="shared" si="13"/>
        <v>6.6</v>
      </c>
      <c r="M180" s="345">
        <f t="shared" si="13"/>
        <v>6.6</v>
      </c>
      <c r="N180" s="346">
        <f t="shared" si="13"/>
        <v>6.6</v>
      </c>
      <c r="O180" s="347">
        <f t="shared" si="13"/>
        <v>6.6</v>
      </c>
      <c r="P180" s="348">
        <f t="shared" si="13"/>
        <v>6.6</v>
      </c>
      <c r="Q180" s="348">
        <f t="shared" si="13"/>
        <v>6.6</v>
      </c>
      <c r="R180" s="348">
        <f t="shared" si="13"/>
        <v>6.6</v>
      </c>
      <c r="S180" s="348">
        <f t="shared" si="13"/>
        <v>6.6</v>
      </c>
      <c r="T180" s="348">
        <f t="shared" si="13"/>
        <v>6.6</v>
      </c>
      <c r="U180" s="348">
        <f t="shared" si="13"/>
        <v>6.6</v>
      </c>
      <c r="V180" s="348">
        <f t="shared" si="13"/>
        <v>6.6</v>
      </c>
      <c r="W180" s="348">
        <f t="shared" si="13"/>
        <v>6.6</v>
      </c>
      <c r="X180" s="295">
        <f t="shared" si="13"/>
        <v>6.6</v>
      </c>
      <c r="Y180" s="295">
        <f t="shared" si="13"/>
        <v>6.6</v>
      </c>
      <c r="Z180" s="9">
        <f t="shared" si="13"/>
        <v>6.6</v>
      </c>
      <c r="AA180" s="9"/>
      <c r="AB180" s="9"/>
    </row>
    <row r="181" spans="2:28" ht="20.100000000000001" customHeight="1">
      <c r="B181" s="349" t="str">
        <f t="shared" si="4"/>
        <v>COST CONTROL Target</v>
      </c>
      <c r="C181" s="350"/>
      <c r="D181" s="351" t="s">
        <v>16</v>
      </c>
      <c r="E181" s="352" t="s">
        <v>16</v>
      </c>
      <c r="F181" s="353" t="s">
        <v>16</v>
      </c>
      <c r="G181" s="1803">
        <f t="shared" si="13"/>
        <v>0</v>
      </c>
      <c r="H181" s="36">
        <f t="shared" si="13"/>
        <v>0</v>
      </c>
      <c r="I181" s="354">
        <f t="shared" si="13"/>
        <v>0</v>
      </c>
      <c r="J181" s="354">
        <f t="shared" si="13"/>
        <v>0</v>
      </c>
      <c r="K181" s="354">
        <f t="shared" si="13"/>
        <v>0</v>
      </c>
      <c r="L181" s="354">
        <f t="shared" si="13"/>
        <v>0</v>
      </c>
      <c r="M181" s="355">
        <f t="shared" si="13"/>
        <v>0</v>
      </c>
      <c r="N181" s="356">
        <f t="shared" si="13"/>
        <v>0</v>
      </c>
      <c r="O181" s="357">
        <f t="shared" si="13"/>
        <v>0</v>
      </c>
      <c r="P181" s="36">
        <f t="shared" si="13"/>
        <v>0</v>
      </c>
      <c r="Q181" s="36">
        <f t="shared" si="13"/>
        <v>0</v>
      </c>
      <c r="R181" s="36">
        <f t="shared" si="13"/>
        <v>0</v>
      </c>
      <c r="S181" s="36">
        <f t="shared" si="13"/>
        <v>0</v>
      </c>
      <c r="T181" s="36">
        <f t="shared" si="13"/>
        <v>0</v>
      </c>
      <c r="U181" s="36">
        <f t="shared" si="13"/>
        <v>0</v>
      </c>
      <c r="V181" s="36">
        <f t="shared" si="13"/>
        <v>0</v>
      </c>
      <c r="W181" s="36">
        <f t="shared" si="13"/>
        <v>0</v>
      </c>
      <c r="X181" s="358">
        <f t="shared" si="13"/>
        <v>0</v>
      </c>
      <c r="Y181" s="358">
        <f t="shared" si="13"/>
        <v>0</v>
      </c>
      <c r="Z181" s="15">
        <f t="shared" si="13"/>
        <v>0</v>
      </c>
      <c r="AA181" s="15"/>
      <c r="AB181" s="15"/>
    </row>
    <row r="182" spans="2:28" s="10" customFormat="1" ht="20.100000000000001" customHeight="1">
      <c r="B182" s="7" t="str">
        <f t="shared" si="4"/>
        <v>Cost of Production/ton Target</v>
      </c>
      <c r="C182" s="118"/>
      <c r="D182" s="8" t="str">
        <f t="shared" ref="D182:F185" si="14">D33</f>
        <v>KNGN./ Ton</v>
      </c>
      <c r="E182" s="296" t="str">
        <f t="shared" si="14"/>
        <v>FC</v>
      </c>
      <c r="F182" s="359" t="str">
        <f t="shared" si="14"/>
        <v>&lt;</v>
      </c>
      <c r="G182" s="1802">
        <f t="shared" si="13"/>
        <v>407.33</v>
      </c>
      <c r="H182" s="1802">
        <f t="shared" si="13"/>
        <v>407.33</v>
      </c>
      <c r="I182" s="1802">
        <f t="shared" si="13"/>
        <v>407.33</v>
      </c>
      <c r="J182" s="1802">
        <f t="shared" si="13"/>
        <v>407.33</v>
      </c>
      <c r="K182" s="1802">
        <f t="shared" si="13"/>
        <v>407.33</v>
      </c>
      <c r="L182" s="1802">
        <f t="shared" si="13"/>
        <v>407.33</v>
      </c>
      <c r="M182" s="1802">
        <f t="shared" si="13"/>
        <v>407.33</v>
      </c>
      <c r="N182" s="1802">
        <f t="shared" si="13"/>
        <v>407.33</v>
      </c>
      <c r="O182" s="1802">
        <f t="shared" si="13"/>
        <v>407.33</v>
      </c>
      <c r="P182" s="1802">
        <f t="shared" si="13"/>
        <v>407.33</v>
      </c>
      <c r="Q182" s="1802">
        <f t="shared" si="13"/>
        <v>407.33</v>
      </c>
      <c r="R182" s="1802">
        <f t="shared" si="13"/>
        <v>407.33</v>
      </c>
      <c r="S182" s="1802">
        <f t="shared" si="13"/>
        <v>407.33</v>
      </c>
      <c r="T182" s="1802">
        <f t="shared" si="13"/>
        <v>407.33</v>
      </c>
      <c r="U182" s="1802">
        <f t="shared" si="13"/>
        <v>407.33</v>
      </c>
      <c r="V182" s="1802">
        <f t="shared" si="13"/>
        <v>407.33</v>
      </c>
      <c r="W182" s="1802">
        <f t="shared" si="13"/>
        <v>407.33</v>
      </c>
      <c r="X182" s="1802">
        <f t="shared" si="13"/>
        <v>407.33</v>
      </c>
      <c r="Y182" s="1802">
        <f t="shared" si="13"/>
        <v>407.33</v>
      </c>
      <c r="Z182" s="1802">
        <f t="shared" si="13"/>
        <v>407.33</v>
      </c>
      <c r="AA182" s="9"/>
      <c r="AB182" s="9"/>
    </row>
    <row r="183" spans="2:28" s="10" customFormat="1" ht="19.5" customHeight="1">
      <c r="B183" s="7" t="str">
        <f t="shared" si="4"/>
        <v>Conversion Cost/ton Target</v>
      </c>
      <c r="C183" s="118"/>
      <c r="D183" s="8" t="str">
        <f t="shared" si="14"/>
        <v>KNGN./ Ton</v>
      </c>
      <c r="E183" s="296" t="str">
        <f t="shared" si="14"/>
        <v>FC</v>
      </c>
      <c r="F183" s="359" t="str">
        <f t="shared" si="14"/>
        <v>&lt;</v>
      </c>
      <c r="G183" s="1802">
        <f t="shared" si="13"/>
        <v>119.39</v>
      </c>
      <c r="H183" s="1802">
        <f t="shared" si="13"/>
        <v>119.39</v>
      </c>
      <c r="I183" s="1802">
        <f t="shared" si="13"/>
        <v>119.39</v>
      </c>
      <c r="J183" s="1802">
        <f t="shared" si="13"/>
        <v>119.39</v>
      </c>
      <c r="K183" s="1802">
        <f t="shared" si="13"/>
        <v>119.39</v>
      </c>
      <c r="L183" s="1802">
        <f t="shared" si="13"/>
        <v>119.39</v>
      </c>
      <c r="M183" s="1802">
        <f t="shared" si="13"/>
        <v>119.39</v>
      </c>
      <c r="N183" s="1802">
        <f t="shared" si="13"/>
        <v>119.39</v>
      </c>
      <c r="O183" s="1802">
        <f t="shared" si="13"/>
        <v>119.39</v>
      </c>
      <c r="P183" s="1802">
        <f t="shared" si="13"/>
        <v>119.39</v>
      </c>
      <c r="Q183" s="1802">
        <f t="shared" si="13"/>
        <v>119.39</v>
      </c>
      <c r="R183" s="1802">
        <f t="shared" si="13"/>
        <v>119.39</v>
      </c>
      <c r="S183" s="1802">
        <f t="shared" si="13"/>
        <v>119.39</v>
      </c>
      <c r="T183" s="1802">
        <f t="shared" si="13"/>
        <v>119.39</v>
      </c>
      <c r="U183" s="1802">
        <f t="shared" si="13"/>
        <v>119.39</v>
      </c>
      <c r="V183" s="1802">
        <f t="shared" si="13"/>
        <v>119.39</v>
      </c>
      <c r="W183" s="1802">
        <f t="shared" si="13"/>
        <v>119.39</v>
      </c>
      <c r="X183" s="1802">
        <f t="shared" si="13"/>
        <v>119.39</v>
      </c>
      <c r="Y183" s="1802">
        <f t="shared" si="13"/>
        <v>119.39</v>
      </c>
      <c r="Z183" s="1802">
        <f t="shared" si="13"/>
        <v>119.39</v>
      </c>
      <c r="AA183" s="9"/>
      <c r="AB183" s="9"/>
    </row>
    <row r="184" spans="2:28" s="10" customFormat="1" ht="20.100000000000001" customHeight="1">
      <c r="B184" s="7" t="str">
        <f t="shared" si="4"/>
        <v>OPEX Savings Target</v>
      </c>
      <c r="C184" s="118"/>
      <c r="D184" s="8" t="str">
        <f t="shared" si="14"/>
        <v>KNGN</v>
      </c>
      <c r="E184" s="296" t="str">
        <f t="shared" si="14"/>
        <v>IPM</v>
      </c>
      <c r="F184" s="359" t="str">
        <f t="shared" si="14"/>
        <v>&gt;</v>
      </c>
      <c r="G184" s="1802">
        <f t="shared" si="13"/>
        <v>65230</v>
      </c>
      <c r="H184" s="1802">
        <f t="shared" si="13"/>
        <v>65230</v>
      </c>
      <c r="I184" s="1802">
        <f t="shared" si="13"/>
        <v>65230</v>
      </c>
      <c r="J184" s="1802">
        <f t="shared" si="13"/>
        <v>65230</v>
      </c>
      <c r="K184" s="1802">
        <f t="shared" si="13"/>
        <v>65230</v>
      </c>
      <c r="L184" s="1802">
        <f t="shared" si="13"/>
        <v>65230</v>
      </c>
      <c r="M184" s="1802">
        <f t="shared" si="13"/>
        <v>65230</v>
      </c>
      <c r="N184" s="1802">
        <f t="shared" si="13"/>
        <v>65230</v>
      </c>
      <c r="O184" s="1802">
        <f t="shared" si="13"/>
        <v>65230</v>
      </c>
      <c r="P184" s="1802">
        <f t="shared" si="13"/>
        <v>65230</v>
      </c>
      <c r="Q184" s="1802">
        <f t="shared" si="13"/>
        <v>65230</v>
      </c>
      <c r="R184" s="1802">
        <f t="shared" si="13"/>
        <v>65230</v>
      </c>
      <c r="S184" s="1802">
        <f t="shared" si="13"/>
        <v>65230</v>
      </c>
      <c r="T184" s="1802">
        <f t="shared" si="13"/>
        <v>65230</v>
      </c>
      <c r="U184" s="1802">
        <f t="shared" si="13"/>
        <v>65230</v>
      </c>
      <c r="V184" s="1802">
        <f t="shared" si="13"/>
        <v>65230</v>
      </c>
      <c r="W184" s="1802">
        <f t="shared" si="13"/>
        <v>65230</v>
      </c>
      <c r="X184" s="1802">
        <f t="shared" si="13"/>
        <v>65230</v>
      </c>
      <c r="Y184" s="1802">
        <f t="shared" si="13"/>
        <v>65230</v>
      </c>
      <c r="Z184" s="1802">
        <f t="shared" si="13"/>
        <v>65230</v>
      </c>
      <c r="AA184" s="9"/>
      <c r="AB184" s="9"/>
    </row>
    <row r="185" spans="2:28" s="10" customFormat="1" ht="20.100000000000001" customHeight="1">
      <c r="B185" s="7" t="str">
        <f t="shared" si="4"/>
        <v>% OPEX Savings Target</v>
      </c>
      <c r="C185" s="118"/>
      <c r="D185" s="8" t="str">
        <f t="shared" si="14"/>
        <v>%</v>
      </c>
      <c r="E185" s="296" t="str">
        <f t="shared" si="14"/>
        <v>IPM</v>
      </c>
      <c r="F185" s="359" t="str">
        <f t="shared" si="14"/>
        <v>&gt;</v>
      </c>
      <c r="G185" s="1802">
        <f t="shared" si="13"/>
        <v>0</v>
      </c>
      <c r="H185" s="1802">
        <f t="shared" si="13"/>
        <v>0</v>
      </c>
      <c r="I185" s="1802">
        <f t="shared" si="13"/>
        <v>0</v>
      </c>
      <c r="J185" s="1802">
        <f t="shared" si="13"/>
        <v>0</v>
      </c>
      <c r="K185" s="1802">
        <f t="shared" si="13"/>
        <v>0</v>
      </c>
      <c r="L185" s="1802">
        <f t="shared" si="13"/>
        <v>0</v>
      </c>
      <c r="M185" s="1802">
        <f t="shared" si="13"/>
        <v>0</v>
      </c>
      <c r="N185" s="1802">
        <f t="shared" si="13"/>
        <v>0</v>
      </c>
      <c r="O185" s="1802">
        <f t="shared" si="13"/>
        <v>0</v>
      </c>
      <c r="P185" s="1802">
        <f t="shared" si="13"/>
        <v>0</v>
      </c>
      <c r="Q185" s="1802">
        <f t="shared" si="13"/>
        <v>0</v>
      </c>
      <c r="R185" s="1802">
        <f t="shared" si="13"/>
        <v>0</v>
      </c>
      <c r="S185" s="1802">
        <f t="shared" si="13"/>
        <v>0</v>
      </c>
      <c r="T185" s="1802">
        <f t="shared" si="13"/>
        <v>0</v>
      </c>
      <c r="U185" s="1802">
        <f t="shared" si="13"/>
        <v>0</v>
      </c>
      <c r="V185" s="1802">
        <f t="shared" si="13"/>
        <v>0</v>
      </c>
      <c r="W185" s="1802">
        <f t="shared" si="13"/>
        <v>0</v>
      </c>
      <c r="X185" s="1802">
        <f t="shared" si="13"/>
        <v>0</v>
      </c>
      <c r="Y185" s="1802">
        <f t="shared" si="13"/>
        <v>0</v>
      </c>
      <c r="Z185" s="1802">
        <f t="shared" si="13"/>
        <v>0</v>
      </c>
      <c r="AA185" s="9"/>
      <c r="AB185" s="9"/>
    </row>
    <row r="186" spans="2:28" s="10" customFormat="1" ht="20.100000000000001" customHeight="1">
      <c r="B186" s="7" t="str">
        <f t="shared" si="4"/>
        <v>Real Savings Target</v>
      </c>
      <c r="C186" s="118"/>
      <c r="D186" s="8" t="str">
        <f>D37</f>
        <v>KNGN</v>
      </c>
      <c r="E186" s="296" t="str">
        <f t="shared" ref="E186:F189" si="15">E38</f>
        <v>FC</v>
      </c>
      <c r="F186" s="359" t="str">
        <f t="shared" si="15"/>
        <v>+-</v>
      </c>
      <c r="G186" s="1802">
        <f t="shared" si="13"/>
        <v>65230</v>
      </c>
      <c r="H186" s="1802">
        <f t="shared" si="13"/>
        <v>65230</v>
      </c>
      <c r="I186" s="1802">
        <f t="shared" si="13"/>
        <v>65230</v>
      </c>
      <c r="J186" s="1802">
        <f t="shared" si="13"/>
        <v>65230</v>
      </c>
      <c r="K186" s="1802">
        <f t="shared" si="13"/>
        <v>65230</v>
      </c>
      <c r="L186" s="1802">
        <f t="shared" si="13"/>
        <v>65230</v>
      </c>
      <c r="M186" s="1802">
        <f t="shared" si="13"/>
        <v>65230</v>
      </c>
      <c r="N186" s="1802">
        <f t="shared" si="13"/>
        <v>65230</v>
      </c>
      <c r="O186" s="1802">
        <f t="shared" si="13"/>
        <v>65230</v>
      </c>
      <c r="P186" s="1802">
        <f t="shared" si="13"/>
        <v>65230</v>
      </c>
      <c r="Q186" s="1802">
        <f t="shared" si="13"/>
        <v>65230</v>
      </c>
      <c r="R186" s="1802">
        <f t="shared" si="13"/>
        <v>65230</v>
      </c>
      <c r="S186" s="1802">
        <f t="shared" si="13"/>
        <v>65230</v>
      </c>
      <c r="T186" s="1802">
        <f t="shared" si="13"/>
        <v>65230</v>
      </c>
      <c r="U186" s="1802">
        <f t="shared" si="13"/>
        <v>65230</v>
      </c>
      <c r="V186" s="1802">
        <f t="shared" si="13"/>
        <v>65230</v>
      </c>
      <c r="W186" s="1802">
        <f t="shared" si="13"/>
        <v>65230</v>
      </c>
      <c r="X186" s="1802">
        <f t="shared" si="13"/>
        <v>65230</v>
      </c>
      <c r="Y186" s="1802">
        <f t="shared" si="13"/>
        <v>65230</v>
      </c>
      <c r="Z186" s="1802">
        <f t="shared" si="13"/>
        <v>65230</v>
      </c>
      <c r="AA186" s="9"/>
      <c r="AB186" s="9"/>
    </row>
    <row r="187" spans="2:28" s="10" customFormat="1" ht="20.100000000000001" customHeight="1">
      <c r="B187" s="7" t="str">
        <f t="shared" si="4"/>
        <v>Material Usage Variance Target</v>
      </c>
      <c r="C187" s="118"/>
      <c r="D187" s="8" t="str">
        <f>D38</f>
        <v>%</v>
      </c>
      <c r="E187" s="296" t="str">
        <f t="shared" si="15"/>
        <v>FC</v>
      </c>
      <c r="F187" s="359" t="str">
        <f t="shared" si="15"/>
        <v>&lt;</v>
      </c>
      <c r="G187" s="1802">
        <f t="shared" si="13"/>
        <v>1.5955672799596296E-2</v>
      </c>
      <c r="H187" s="1802">
        <f t="shared" si="13"/>
        <v>1.5955672799596296E-2</v>
      </c>
      <c r="I187" s="1802">
        <f t="shared" si="13"/>
        <v>1.5955672799596296E-2</v>
      </c>
      <c r="J187" s="1802">
        <f t="shared" si="13"/>
        <v>1.5955672799596296E-2</v>
      </c>
      <c r="K187" s="1802">
        <f t="shared" si="13"/>
        <v>1.5955672799596296E-2</v>
      </c>
      <c r="L187" s="1802">
        <f t="shared" si="13"/>
        <v>1.5955672799596296E-2</v>
      </c>
      <c r="M187" s="1802">
        <f t="shared" si="13"/>
        <v>1.5955672799596296E-2</v>
      </c>
      <c r="N187" s="1802">
        <f t="shared" si="13"/>
        <v>1.5955672799596296E-2</v>
      </c>
      <c r="O187" s="1802">
        <f t="shared" si="13"/>
        <v>1.5955672799596296E-2</v>
      </c>
      <c r="P187" s="1802">
        <f t="shared" si="13"/>
        <v>1.5955672799596296E-2</v>
      </c>
      <c r="Q187" s="1802">
        <f t="shared" si="13"/>
        <v>1.5955672799596296E-2</v>
      </c>
      <c r="R187" s="1802">
        <f t="shared" si="13"/>
        <v>1.5955672799596296E-2</v>
      </c>
      <c r="S187" s="1802">
        <f t="shared" si="13"/>
        <v>1.5955672799596296E-2</v>
      </c>
      <c r="T187" s="1802">
        <f t="shared" si="13"/>
        <v>1.5955672799596296E-2</v>
      </c>
      <c r="U187" s="1802">
        <f t="shared" si="13"/>
        <v>1.5955672799596296E-2</v>
      </c>
      <c r="V187" s="1802">
        <f t="shared" si="13"/>
        <v>1.5955672799596296E-2</v>
      </c>
      <c r="W187" s="1802">
        <f t="shared" si="13"/>
        <v>1.5955672799596296E-2</v>
      </c>
      <c r="X187" s="1802">
        <f t="shared" si="13"/>
        <v>1.5955672799596296E-2</v>
      </c>
      <c r="Y187" s="1802">
        <f t="shared" si="13"/>
        <v>1.5955672799596296E-2</v>
      </c>
      <c r="Z187" s="1802">
        <f t="shared" si="13"/>
        <v>1.5955672799596296E-2</v>
      </c>
      <c r="AA187" s="9"/>
      <c r="AB187" s="9"/>
    </row>
    <row r="188" spans="2:28" s="10" customFormat="1" ht="20.100000000000001" customHeight="1">
      <c r="B188" s="7" t="str">
        <f t="shared" si="4"/>
        <v>Factory Fixed Overhead Target</v>
      </c>
      <c r="C188" s="118"/>
      <c r="D188" s="8" t="str">
        <f>D39</f>
        <v>KNGN</v>
      </c>
      <c r="E188" s="326" t="str">
        <f t="shared" si="15"/>
        <v>FC</v>
      </c>
      <c r="F188" s="297" t="str">
        <f t="shared" si="15"/>
        <v>&lt;</v>
      </c>
      <c r="G188" s="1802">
        <f t="shared" si="13"/>
        <v>669623.25</v>
      </c>
      <c r="H188" s="1802">
        <f t="shared" si="13"/>
        <v>669623.25</v>
      </c>
      <c r="I188" s="1802">
        <f t="shared" si="13"/>
        <v>669623.25</v>
      </c>
      <c r="J188" s="1802">
        <f t="shared" si="13"/>
        <v>669623.25</v>
      </c>
      <c r="K188" s="1802">
        <f t="shared" si="13"/>
        <v>669623.25</v>
      </c>
      <c r="L188" s="1802">
        <f t="shared" si="13"/>
        <v>669623.25</v>
      </c>
      <c r="M188" s="1802">
        <f t="shared" si="13"/>
        <v>669623.25</v>
      </c>
      <c r="N188" s="1802">
        <f t="shared" si="13"/>
        <v>669623.25</v>
      </c>
      <c r="O188" s="1802">
        <f t="shared" si="13"/>
        <v>669623.25</v>
      </c>
      <c r="P188" s="1802">
        <f t="shared" si="13"/>
        <v>669623.25</v>
      </c>
      <c r="Q188" s="1802">
        <f t="shared" si="13"/>
        <v>669623.25</v>
      </c>
      <c r="R188" s="1802">
        <f t="shared" si="13"/>
        <v>669623.25</v>
      </c>
      <c r="S188" s="1802">
        <f t="shared" si="13"/>
        <v>669623.25</v>
      </c>
      <c r="T188" s="1802">
        <f t="shared" si="13"/>
        <v>669623.25</v>
      </c>
      <c r="U188" s="1802">
        <f t="shared" si="13"/>
        <v>669623.25</v>
      </c>
      <c r="V188" s="1802">
        <f t="shared" si="13"/>
        <v>669623.25</v>
      </c>
      <c r="W188" s="1802">
        <f t="shared" si="13"/>
        <v>669623.25</v>
      </c>
      <c r="X188" s="1802">
        <f t="shared" si="13"/>
        <v>669623.25</v>
      </c>
      <c r="Y188" s="1802">
        <f t="shared" si="13"/>
        <v>669623.25</v>
      </c>
      <c r="Z188" s="1802">
        <f t="shared" si="13"/>
        <v>669623.25</v>
      </c>
      <c r="AA188" s="9"/>
      <c r="AB188" s="9"/>
    </row>
    <row r="189" spans="2:28" s="10" customFormat="1" ht="20.100000000000001" customHeight="1">
      <c r="B189" s="7" t="str">
        <f t="shared" si="4"/>
        <v>Total Capital Spend  Target</v>
      </c>
      <c r="C189" s="118"/>
      <c r="D189" s="8" t="str">
        <f>D40</f>
        <v>KNGN</v>
      </c>
      <c r="E189" s="326" t="str">
        <f t="shared" si="15"/>
        <v>IPM</v>
      </c>
      <c r="F189" s="297" t="str">
        <f t="shared" si="15"/>
        <v>&lt;</v>
      </c>
      <c r="G189" s="1802">
        <f t="shared" si="13"/>
        <v>551043.66666666663</v>
      </c>
      <c r="H189" s="1802">
        <f t="shared" si="13"/>
        <v>551043.66666666663</v>
      </c>
      <c r="I189" s="1802">
        <f t="shared" si="13"/>
        <v>551043.66666666663</v>
      </c>
      <c r="J189" s="1802">
        <f t="shared" si="13"/>
        <v>551043.66666666663</v>
      </c>
      <c r="K189" s="1802">
        <f t="shared" si="13"/>
        <v>551043.66666666663</v>
      </c>
      <c r="L189" s="1802">
        <f t="shared" si="13"/>
        <v>551043.66666666663</v>
      </c>
      <c r="M189" s="1802">
        <f t="shared" si="13"/>
        <v>551043.66666666663</v>
      </c>
      <c r="N189" s="1802">
        <f t="shared" si="13"/>
        <v>551043.66666666663</v>
      </c>
      <c r="O189" s="1802">
        <f t="shared" si="13"/>
        <v>551043.66666666663</v>
      </c>
      <c r="P189" s="1802">
        <f t="shared" si="13"/>
        <v>551043.66666666663</v>
      </c>
      <c r="Q189" s="1802">
        <f t="shared" si="13"/>
        <v>551043.66666666663</v>
      </c>
      <c r="R189" s="1802">
        <f t="shared" si="13"/>
        <v>551043.66666666663</v>
      </c>
      <c r="S189" s="1802">
        <f t="shared" si="13"/>
        <v>551043.66666666663</v>
      </c>
      <c r="T189" s="1802">
        <f t="shared" si="13"/>
        <v>551043.66666666663</v>
      </c>
      <c r="U189" s="1802">
        <f t="shared" si="13"/>
        <v>551043.66666666663</v>
      </c>
      <c r="V189" s="1802">
        <f t="shared" si="13"/>
        <v>551043.66666666663</v>
      </c>
      <c r="W189" s="1802">
        <f t="shared" si="13"/>
        <v>551043.66666666663</v>
      </c>
      <c r="X189" s="1802">
        <f t="shared" si="13"/>
        <v>551043.66666666663</v>
      </c>
      <c r="Y189" s="1802">
        <f t="shared" si="13"/>
        <v>551043.66666666663</v>
      </c>
      <c r="Z189" s="1802">
        <f t="shared" si="13"/>
        <v>551043.66666666663</v>
      </c>
      <c r="AA189" s="9"/>
      <c r="AB189" s="9"/>
    </row>
    <row r="190" spans="2:28" s="10" customFormat="1" ht="20.100000000000001" customHeight="1">
      <c r="B190" s="7" t="str">
        <f t="shared" si="4"/>
        <v>Factory Write off Target</v>
      </c>
      <c r="C190" s="118"/>
      <c r="D190" s="8" t="str">
        <f>D41</f>
        <v>KNGN</v>
      </c>
      <c r="E190" s="326" t="str">
        <f>E43</f>
        <v xml:space="preserve"> </v>
      </c>
      <c r="F190" s="297" t="str">
        <f>F43</f>
        <v xml:space="preserve"> </v>
      </c>
      <c r="G190" s="1802">
        <f t="shared" si="13"/>
        <v>0</v>
      </c>
      <c r="H190" s="1802">
        <f t="shared" si="13"/>
        <v>0</v>
      </c>
      <c r="I190" s="1802">
        <f t="shared" si="13"/>
        <v>0</v>
      </c>
      <c r="J190" s="1802">
        <f t="shared" si="13"/>
        <v>0</v>
      </c>
      <c r="K190" s="1802">
        <f t="shared" si="13"/>
        <v>0</v>
      </c>
      <c r="L190" s="1802">
        <f t="shared" si="13"/>
        <v>0</v>
      </c>
      <c r="M190" s="1802">
        <f t="shared" si="13"/>
        <v>0</v>
      </c>
      <c r="N190" s="1802">
        <f t="shared" si="13"/>
        <v>0</v>
      </c>
      <c r="O190" s="1802">
        <f t="shared" si="13"/>
        <v>0</v>
      </c>
      <c r="P190" s="1802">
        <f t="shared" si="13"/>
        <v>0</v>
      </c>
      <c r="Q190" s="1802">
        <f t="shared" si="13"/>
        <v>0</v>
      </c>
      <c r="R190" s="1802">
        <f t="shared" si="13"/>
        <v>0</v>
      </c>
      <c r="S190" s="1802">
        <f t="shared" si="13"/>
        <v>0</v>
      </c>
      <c r="T190" s="1802">
        <f t="shared" si="13"/>
        <v>0</v>
      </c>
      <c r="U190" s="1802">
        <f t="shared" si="13"/>
        <v>0</v>
      </c>
      <c r="V190" s="1802">
        <f t="shared" si="13"/>
        <v>0</v>
      </c>
      <c r="W190" s="1802">
        <f t="shared" si="13"/>
        <v>0</v>
      </c>
      <c r="X190" s="1802">
        <f t="shared" si="13"/>
        <v>0</v>
      </c>
      <c r="Y190" s="1802">
        <f t="shared" si="13"/>
        <v>0</v>
      </c>
      <c r="Z190" s="1802">
        <f t="shared" si="13"/>
        <v>0</v>
      </c>
      <c r="AA190" s="9"/>
      <c r="AB190" s="9"/>
    </row>
    <row r="191" spans="2:28" s="252" customFormat="1" ht="20.100000000000001" customHeight="1">
      <c r="B191" s="360" t="str">
        <f t="shared" ref="B191:B196" si="16">B43&amp;" Target"</f>
        <v>DELIVERY Target</v>
      </c>
      <c r="C191" s="361"/>
      <c r="D191" s="362" t="s">
        <v>16</v>
      </c>
      <c r="E191" s="363" t="s">
        <v>16</v>
      </c>
      <c r="F191" s="364" t="s">
        <v>16</v>
      </c>
      <c r="G191" s="1801">
        <f t="shared" ref="G191:Z196" si="17">$M43</f>
        <v>0</v>
      </c>
      <c r="H191" s="37">
        <f t="shared" si="17"/>
        <v>0</v>
      </c>
      <c r="I191" s="365">
        <f t="shared" si="17"/>
        <v>0</v>
      </c>
      <c r="J191" s="365">
        <f t="shared" si="17"/>
        <v>0</v>
      </c>
      <c r="K191" s="365">
        <f t="shared" si="17"/>
        <v>0</v>
      </c>
      <c r="L191" s="365">
        <f t="shared" si="17"/>
        <v>0</v>
      </c>
      <c r="M191" s="366">
        <f t="shared" si="17"/>
        <v>0</v>
      </c>
      <c r="N191" s="367">
        <f t="shared" si="17"/>
        <v>0</v>
      </c>
      <c r="O191" s="368">
        <f t="shared" si="17"/>
        <v>0</v>
      </c>
      <c r="P191" s="37">
        <f t="shared" si="17"/>
        <v>0</v>
      </c>
      <c r="Q191" s="37">
        <f t="shared" si="17"/>
        <v>0</v>
      </c>
      <c r="R191" s="37">
        <f t="shared" si="17"/>
        <v>0</v>
      </c>
      <c r="S191" s="37">
        <f t="shared" si="17"/>
        <v>0</v>
      </c>
      <c r="T191" s="37">
        <f t="shared" si="17"/>
        <v>0</v>
      </c>
      <c r="U191" s="37">
        <f t="shared" si="17"/>
        <v>0</v>
      </c>
      <c r="V191" s="37">
        <f t="shared" si="17"/>
        <v>0</v>
      </c>
      <c r="W191" s="37">
        <f t="shared" si="17"/>
        <v>0</v>
      </c>
      <c r="X191" s="369">
        <f t="shared" si="17"/>
        <v>0</v>
      </c>
      <c r="Y191" s="369">
        <f t="shared" si="17"/>
        <v>0</v>
      </c>
      <c r="Z191" s="16">
        <f t="shared" si="17"/>
        <v>0</v>
      </c>
      <c r="AA191" s="16"/>
      <c r="AB191" s="16"/>
    </row>
    <row r="192" spans="2:28" s="10" customFormat="1" ht="20.100000000000001" customHeight="1">
      <c r="B192" s="7" t="str">
        <f t="shared" si="16"/>
        <v>Master Schedule Attainment Target</v>
      </c>
      <c r="C192" s="118"/>
      <c r="D192" s="8" t="str">
        <f t="shared" ref="D192:F194" si="18">D44</f>
        <v>%</v>
      </c>
      <c r="E192" s="326" t="str">
        <f t="shared" si="18"/>
        <v>FSCM</v>
      </c>
      <c r="F192" s="297" t="str">
        <f t="shared" si="18"/>
        <v>&gt;</v>
      </c>
      <c r="G192" s="1800">
        <f t="shared" si="17"/>
        <v>0.93</v>
      </c>
      <c r="H192" s="291">
        <f t="shared" si="17"/>
        <v>0.93</v>
      </c>
      <c r="I192" s="292">
        <f t="shared" si="17"/>
        <v>0.93</v>
      </c>
      <c r="J192" s="292">
        <f t="shared" si="17"/>
        <v>0.93</v>
      </c>
      <c r="K192" s="292">
        <f t="shared" si="17"/>
        <v>0.93</v>
      </c>
      <c r="L192" s="292">
        <f t="shared" si="17"/>
        <v>0.93</v>
      </c>
      <c r="M192" s="293">
        <f t="shared" si="17"/>
        <v>0.93</v>
      </c>
      <c r="N192" s="294">
        <f t="shared" si="17"/>
        <v>0.93</v>
      </c>
      <c r="O192" s="30">
        <f t="shared" si="17"/>
        <v>0.93</v>
      </c>
      <c r="P192" s="28">
        <f t="shared" si="17"/>
        <v>0.93</v>
      </c>
      <c r="Q192" s="28">
        <f t="shared" si="17"/>
        <v>0.93</v>
      </c>
      <c r="R192" s="28">
        <f t="shared" si="17"/>
        <v>0.93</v>
      </c>
      <c r="S192" s="28">
        <f t="shared" si="17"/>
        <v>0.93</v>
      </c>
      <c r="T192" s="28">
        <f t="shared" si="17"/>
        <v>0.93</v>
      </c>
      <c r="U192" s="28">
        <f t="shared" si="17"/>
        <v>0.93</v>
      </c>
      <c r="V192" s="28">
        <f t="shared" si="17"/>
        <v>0.93</v>
      </c>
      <c r="W192" s="28">
        <f t="shared" si="17"/>
        <v>0.93</v>
      </c>
      <c r="X192" s="295">
        <f t="shared" si="17"/>
        <v>0.93</v>
      </c>
      <c r="Y192" s="295">
        <f t="shared" si="17"/>
        <v>0.93</v>
      </c>
      <c r="Z192" s="9">
        <f t="shared" si="17"/>
        <v>0.93</v>
      </c>
      <c r="AA192" s="9"/>
      <c r="AB192" s="9"/>
    </row>
    <row r="193" spans="2:28" s="10" customFormat="1" ht="20.100000000000001" customHeight="1" thickBot="1">
      <c r="B193" s="7" t="str">
        <f t="shared" si="16"/>
        <v>Stock Cover - R&amp;P, SF Materials Target</v>
      </c>
      <c r="C193" s="119"/>
      <c r="D193" s="17" t="str">
        <f t="shared" si="18"/>
        <v>Days</v>
      </c>
      <c r="E193" s="370" t="str">
        <f t="shared" si="18"/>
        <v>FSCM</v>
      </c>
      <c r="F193" s="371" t="str">
        <f t="shared" si="18"/>
        <v>&lt;</v>
      </c>
      <c r="G193" s="1800">
        <f t="shared" si="17"/>
        <v>23</v>
      </c>
      <c r="H193" s="291">
        <f t="shared" si="17"/>
        <v>23</v>
      </c>
      <c r="I193" s="292">
        <f t="shared" si="17"/>
        <v>23</v>
      </c>
      <c r="J193" s="292">
        <f t="shared" si="17"/>
        <v>23</v>
      </c>
      <c r="K193" s="292">
        <f t="shared" si="17"/>
        <v>23</v>
      </c>
      <c r="L193" s="292">
        <f t="shared" si="17"/>
        <v>23</v>
      </c>
      <c r="M193" s="293">
        <f t="shared" si="17"/>
        <v>23</v>
      </c>
      <c r="N193" s="294">
        <f t="shared" si="17"/>
        <v>23</v>
      </c>
      <c r="O193" s="30">
        <f t="shared" si="17"/>
        <v>23</v>
      </c>
      <c r="P193" s="28">
        <f t="shared" si="17"/>
        <v>23</v>
      </c>
      <c r="Q193" s="28">
        <f t="shared" si="17"/>
        <v>23</v>
      </c>
      <c r="R193" s="28">
        <f t="shared" si="17"/>
        <v>23</v>
      </c>
      <c r="S193" s="28">
        <f t="shared" si="17"/>
        <v>23</v>
      </c>
      <c r="T193" s="28">
        <f t="shared" si="17"/>
        <v>23</v>
      </c>
      <c r="U193" s="28">
        <f t="shared" si="17"/>
        <v>23</v>
      </c>
      <c r="V193" s="28">
        <f t="shared" si="17"/>
        <v>23</v>
      </c>
      <c r="W193" s="28">
        <f t="shared" si="17"/>
        <v>23</v>
      </c>
      <c r="X193" s="295">
        <f t="shared" si="17"/>
        <v>23</v>
      </c>
      <c r="Y193" s="295">
        <f t="shared" si="17"/>
        <v>23</v>
      </c>
      <c r="Z193" s="9">
        <f t="shared" si="17"/>
        <v>23</v>
      </c>
      <c r="AA193" s="19"/>
      <c r="AB193" s="19"/>
    </row>
    <row r="194" spans="2:28" s="10" customFormat="1" ht="20.100000000000001" customHeight="1">
      <c r="B194" s="7" t="str">
        <f t="shared" si="16"/>
        <v>Case Fill rate Target</v>
      </c>
      <c r="C194" s="118"/>
      <c r="D194" s="8" t="str">
        <f t="shared" si="18"/>
        <v>%</v>
      </c>
      <c r="E194" s="326" t="str">
        <f t="shared" si="18"/>
        <v>FSCM</v>
      </c>
      <c r="F194" s="297" t="str">
        <f t="shared" si="18"/>
        <v>&gt;</v>
      </c>
      <c r="G194" s="1800">
        <f t="shared" si="17"/>
        <v>0.98</v>
      </c>
      <c r="H194" s="291">
        <f t="shared" si="17"/>
        <v>0.98</v>
      </c>
      <c r="I194" s="292">
        <f t="shared" si="17"/>
        <v>0.98</v>
      </c>
      <c r="J194" s="292">
        <f t="shared" si="17"/>
        <v>0.98</v>
      </c>
      <c r="K194" s="292">
        <f t="shared" si="17"/>
        <v>0.98</v>
      </c>
      <c r="L194" s="292">
        <f t="shared" si="17"/>
        <v>0.98</v>
      </c>
      <c r="M194" s="293">
        <f t="shared" si="17"/>
        <v>0.98</v>
      </c>
      <c r="N194" s="294">
        <f t="shared" si="17"/>
        <v>0.98</v>
      </c>
      <c r="O194" s="30">
        <f t="shared" si="17"/>
        <v>0.98</v>
      </c>
      <c r="P194" s="28">
        <f t="shared" si="17"/>
        <v>0.98</v>
      </c>
      <c r="Q194" s="28">
        <f t="shared" si="17"/>
        <v>0.98</v>
      </c>
      <c r="R194" s="28">
        <f t="shared" si="17"/>
        <v>0.98</v>
      </c>
      <c r="S194" s="28">
        <f t="shared" si="17"/>
        <v>0.98</v>
      </c>
      <c r="T194" s="28">
        <f t="shared" si="17"/>
        <v>0.98</v>
      </c>
      <c r="U194" s="28">
        <f t="shared" si="17"/>
        <v>0.98</v>
      </c>
      <c r="V194" s="28">
        <f t="shared" si="17"/>
        <v>0.98</v>
      </c>
      <c r="W194" s="28">
        <f t="shared" si="17"/>
        <v>0.98</v>
      </c>
      <c r="X194" s="295">
        <f t="shared" si="17"/>
        <v>0.98</v>
      </c>
      <c r="Y194" s="295">
        <f t="shared" si="17"/>
        <v>0.98</v>
      </c>
      <c r="Z194" s="9">
        <f t="shared" si="17"/>
        <v>0.98</v>
      </c>
      <c r="AA194" s="9"/>
      <c r="AB194" s="9"/>
    </row>
    <row r="195" spans="2:28" s="252" customFormat="1" ht="20.100000000000001" customHeight="1">
      <c r="B195" s="779" t="str">
        <f t="shared" si="16"/>
        <v>TOTAL PERFORMANCE MANAGEMENT Target</v>
      </c>
      <c r="C195" s="778"/>
      <c r="D195" s="777" t="s">
        <v>16</v>
      </c>
      <c r="E195" s="776" t="s">
        <v>16</v>
      </c>
      <c r="F195" s="775" t="s">
        <v>16</v>
      </c>
      <c r="G195" s="1799">
        <f t="shared" si="17"/>
        <v>0</v>
      </c>
      <c r="H195" s="769">
        <f t="shared" si="17"/>
        <v>0</v>
      </c>
      <c r="I195" s="773">
        <f t="shared" si="17"/>
        <v>0</v>
      </c>
      <c r="J195" s="773">
        <f t="shared" si="17"/>
        <v>0</v>
      </c>
      <c r="K195" s="773">
        <f t="shared" si="17"/>
        <v>0</v>
      </c>
      <c r="L195" s="773">
        <f t="shared" si="17"/>
        <v>0</v>
      </c>
      <c r="M195" s="772">
        <f t="shared" si="17"/>
        <v>0</v>
      </c>
      <c r="N195" s="771">
        <f t="shared" si="17"/>
        <v>0</v>
      </c>
      <c r="O195" s="770">
        <f t="shared" si="17"/>
        <v>0</v>
      </c>
      <c r="P195" s="769">
        <f t="shared" si="17"/>
        <v>0</v>
      </c>
      <c r="Q195" s="769">
        <f t="shared" si="17"/>
        <v>0</v>
      </c>
      <c r="R195" s="769">
        <f t="shared" si="17"/>
        <v>0</v>
      </c>
      <c r="S195" s="769">
        <f t="shared" si="17"/>
        <v>0</v>
      </c>
      <c r="T195" s="769">
        <f t="shared" si="17"/>
        <v>0</v>
      </c>
      <c r="U195" s="769">
        <f t="shared" si="17"/>
        <v>0</v>
      </c>
      <c r="V195" s="769">
        <f t="shared" si="17"/>
        <v>0</v>
      </c>
      <c r="W195" s="769">
        <f t="shared" si="17"/>
        <v>0</v>
      </c>
      <c r="X195" s="768">
        <f t="shared" si="17"/>
        <v>0</v>
      </c>
      <c r="Y195" s="768">
        <f t="shared" si="17"/>
        <v>0</v>
      </c>
      <c r="Z195" s="767">
        <f t="shared" si="17"/>
        <v>0</v>
      </c>
      <c r="AA195" s="767"/>
      <c r="AB195" s="767"/>
    </row>
    <row r="196" spans="2:28" s="751" customFormat="1" ht="20.100000000000001" customHeight="1">
      <c r="B196" s="766" t="str">
        <f t="shared" si="16"/>
        <v>MTBF Target</v>
      </c>
      <c r="C196" s="765"/>
      <c r="D196" s="764" t="str">
        <f>D48</f>
        <v>Hrs</v>
      </c>
      <c r="E196" s="763" t="str">
        <f>E48</f>
        <v>PM</v>
      </c>
      <c r="F196" s="762" t="str">
        <f>F48</f>
        <v>&gt;</v>
      </c>
      <c r="G196" s="1798">
        <f t="shared" si="17"/>
        <v>350</v>
      </c>
      <c r="H196" s="760">
        <f t="shared" si="17"/>
        <v>350</v>
      </c>
      <c r="I196" s="759">
        <f t="shared" si="17"/>
        <v>350</v>
      </c>
      <c r="J196" s="759">
        <f t="shared" si="17"/>
        <v>350</v>
      </c>
      <c r="K196" s="759">
        <f t="shared" si="17"/>
        <v>350</v>
      </c>
      <c r="L196" s="759">
        <f t="shared" si="17"/>
        <v>350</v>
      </c>
      <c r="M196" s="758">
        <f t="shared" si="17"/>
        <v>350</v>
      </c>
      <c r="N196" s="757">
        <f t="shared" si="17"/>
        <v>350</v>
      </c>
      <c r="O196" s="756">
        <f t="shared" si="17"/>
        <v>350</v>
      </c>
      <c r="P196" s="755">
        <f t="shared" si="17"/>
        <v>350</v>
      </c>
      <c r="Q196" s="754">
        <f t="shared" si="17"/>
        <v>350</v>
      </c>
      <c r="R196" s="754">
        <f t="shared" si="17"/>
        <v>350</v>
      </c>
      <c r="S196" s="754">
        <f t="shared" si="17"/>
        <v>350</v>
      </c>
      <c r="T196" s="754">
        <f t="shared" si="17"/>
        <v>350</v>
      </c>
      <c r="U196" s="754">
        <f t="shared" si="17"/>
        <v>350</v>
      </c>
      <c r="V196" s="754">
        <f t="shared" si="17"/>
        <v>350</v>
      </c>
      <c r="W196" s="754">
        <f t="shared" si="17"/>
        <v>350</v>
      </c>
      <c r="X196" s="753">
        <f t="shared" si="17"/>
        <v>350</v>
      </c>
      <c r="Y196" s="753">
        <f t="shared" si="17"/>
        <v>350</v>
      </c>
      <c r="Z196" s="752">
        <f t="shared" si="17"/>
        <v>350</v>
      </c>
      <c r="AA196" s="752"/>
      <c r="AB196" s="752"/>
    </row>
    <row r="197" spans="2:28" ht="20.100000000000001" customHeight="1">
      <c r="B197" s="13" t="str">
        <f>B53&amp;" Target"</f>
        <v>Index of Minor Stoppages Target</v>
      </c>
      <c r="C197" s="318"/>
      <c r="D197" s="319" t="str">
        <f>D53</f>
        <v>%</v>
      </c>
      <c r="E197" s="320" t="str">
        <f>E53</f>
        <v>AM</v>
      </c>
      <c r="F197" s="321" t="str">
        <f>F53</f>
        <v>&lt;</v>
      </c>
      <c r="G197" s="749">
        <f t="shared" ref="G197:Z197" si="19">$M53</f>
        <v>0.2</v>
      </c>
      <c r="H197" s="748">
        <f t="shared" si="19"/>
        <v>0.2</v>
      </c>
      <c r="I197" s="747">
        <f t="shared" si="19"/>
        <v>0.2</v>
      </c>
      <c r="J197" s="747">
        <f t="shared" si="19"/>
        <v>0.2</v>
      </c>
      <c r="K197" s="747">
        <f t="shared" si="19"/>
        <v>0.2</v>
      </c>
      <c r="L197" s="747">
        <f t="shared" si="19"/>
        <v>0.2</v>
      </c>
      <c r="M197" s="746">
        <f t="shared" si="19"/>
        <v>0.2</v>
      </c>
      <c r="N197" s="745">
        <f t="shared" si="19"/>
        <v>0.2</v>
      </c>
      <c r="O197" s="744">
        <f t="shared" si="19"/>
        <v>0.2</v>
      </c>
      <c r="P197" s="743">
        <f t="shared" si="19"/>
        <v>0.2</v>
      </c>
      <c r="Q197" s="743">
        <f t="shared" si="19"/>
        <v>0.2</v>
      </c>
      <c r="R197" s="743">
        <f t="shared" si="19"/>
        <v>0.2</v>
      </c>
      <c r="S197" s="743">
        <f t="shared" si="19"/>
        <v>0.2</v>
      </c>
      <c r="T197" s="743">
        <f t="shared" si="19"/>
        <v>0.2</v>
      </c>
      <c r="U197" s="743">
        <f t="shared" si="19"/>
        <v>0.2</v>
      </c>
      <c r="V197" s="743">
        <f t="shared" si="19"/>
        <v>0.2</v>
      </c>
      <c r="W197" s="743">
        <f t="shared" si="19"/>
        <v>0.2</v>
      </c>
      <c r="X197" s="742">
        <f t="shared" si="19"/>
        <v>0.2</v>
      </c>
      <c r="Y197" s="742">
        <f t="shared" si="19"/>
        <v>0.2</v>
      </c>
      <c r="Z197" s="741">
        <f t="shared" si="19"/>
        <v>0.2</v>
      </c>
      <c r="AA197" s="18"/>
      <c r="AB197" s="18"/>
    </row>
    <row r="198" spans="2:28" ht="20.100000000000001" customHeight="1">
      <c r="B198" s="13" t="str">
        <f>B49&amp;" Target"</f>
        <v>Index of Total Cleaning Time Target</v>
      </c>
      <c r="C198" s="318"/>
      <c r="D198" s="319" t="str">
        <f t="shared" ref="D198:F200" si="20">D49</f>
        <v>%</v>
      </c>
      <c r="E198" s="320" t="str">
        <f t="shared" si="20"/>
        <v>AM</v>
      </c>
      <c r="F198" s="321" t="str">
        <f t="shared" si="20"/>
        <v>&gt;</v>
      </c>
      <c r="G198" s="748">
        <f t="shared" ref="G198:Z200" si="21">$M49</f>
        <v>0.15</v>
      </c>
      <c r="H198" s="748">
        <f t="shared" si="21"/>
        <v>0.15</v>
      </c>
      <c r="I198" s="747">
        <f t="shared" si="21"/>
        <v>0.15</v>
      </c>
      <c r="J198" s="747">
        <f t="shared" si="21"/>
        <v>0.15</v>
      </c>
      <c r="K198" s="747">
        <f t="shared" si="21"/>
        <v>0.15</v>
      </c>
      <c r="L198" s="747">
        <f t="shared" si="21"/>
        <v>0.15</v>
      </c>
      <c r="M198" s="746">
        <f t="shared" si="21"/>
        <v>0.15</v>
      </c>
      <c r="N198" s="745">
        <f t="shared" si="21"/>
        <v>0.15</v>
      </c>
      <c r="O198" s="744">
        <f t="shared" si="21"/>
        <v>0.15</v>
      </c>
      <c r="P198" s="743">
        <f t="shared" si="21"/>
        <v>0.15</v>
      </c>
      <c r="Q198" s="743">
        <f t="shared" si="21"/>
        <v>0.15</v>
      </c>
      <c r="R198" s="743">
        <f t="shared" si="21"/>
        <v>0.15</v>
      </c>
      <c r="S198" s="743">
        <f t="shared" si="21"/>
        <v>0.15</v>
      </c>
      <c r="T198" s="743">
        <f t="shared" si="21"/>
        <v>0.15</v>
      </c>
      <c r="U198" s="743">
        <f t="shared" si="21"/>
        <v>0.15</v>
      </c>
      <c r="V198" s="743">
        <f t="shared" si="21"/>
        <v>0.15</v>
      </c>
      <c r="W198" s="743">
        <f t="shared" si="21"/>
        <v>0.15</v>
      </c>
      <c r="X198" s="742">
        <f t="shared" si="21"/>
        <v>0.15</v>
      </c>
      <c r="Y198" s="742">
        <f t="shared" si="21"/>
        <v>0.15</v>
      </c>
      <c r="Z198" s="741">
        <f t="shared" si="21"/>
        <v>0.15</v>
      </c>
      <c r="AA198" s="18"/>
      <c r="AB198" s="18"/>
    </row>
    <row r="199" spans="2:28" ht="20.100000000000001" customHeight="1">
      <c r="B199" s="13" t="str">
        <f>B50&amp;" Target"</f>
        <v>% Adherence to Preventive Maintenance Plan Target</v>
      </c>
      <c r="C199" s="318"/>
      <c r="D199" s="8" t="str">
        <f t="shared" si="20"/>
        <v>%</v>
      </c>
      <c r="E199" s="326" t="str">
        <f t="shared" si="20"/>
        <v>PM</v>
      </c>
      <c r="F199" s="327" t="str">
        <f t="shared" si="20"/>
        <v>&gt;</v>
      </c>
      <c r="G199" s="749">
        <f t="shared" si="21"/>
        <v>0.97</v>
      </c>
      <c r="H199" s="748">
        <f t="shared" si="21"/>
        <v>0.97</v>
      </c>
      <c r="I199" s="747">
        <f t="shared" si="21"/>
        <v>0.97</v>
      </c>
      <c r="J199" s="747">
        <f t="shared" si="21"/>
        <v>0.97</v>
      </c>
      <c r="K199" s="747">
        <f t="shared" si="21"/>
        <v>0.97</v>
      </c>
      <c r="L199" s="747">
        <f t="shared" si="21"/>
        <v>0.97</v>
      </c>
      <c r="M199" s="746">
        <f t="shared" si="21"/>
        <v>0.97</v>
      </c>
      <c r="N199" s="750">
        <f t="shared" si="21"/>
        <v>0.97</v>
      </c>
      <c r="O199" s="745">
        <f t="shared" si="21"/>
        <v>0.97</v>
      </c>
      <c r="P199" s="744">
        <f t="shared" si="21"/>
        <v>0.97</v>
      </c>
      <c r="Q199" s="743">
        <f t="shared" si="21"/>
        <v>0.97</v>
      </c>
      <c r="R199" s="743">
        <f t="shared" si="21"/>
        <v>0.97</v>
      </c>
      <c r="S199" s="743">
        <f t="shared" si="21"/>
        <v>0.97</v>
      </c>
      <c r="T199" s="743">
        <f t="shared" si="21"/>
        <v>0.97</v>
      </c>
      <c r="U199" s="743">
        <f t="shared" si="21"/>
        <v>0.97</v>
      </c>
      <c r="V199" s="743">
        <f t="shared" si="21"/>
        <v>0.97</v>
      </c>
      <c r="W199" s="743">
        <f t="shared" si="21"/>
        <v>0.97</v>
      </c>
      <c r="X199" s="742">
        <f t="shared" si="21"/>
        <v>0.97</v>
      </c>
      <c r="Y199" s="742">
        <f t="shared" si="21"/>
        <v>0.97</v>
      </c>
      <c r="Z199" s="741">
        <f t="shared" si="21"/>
        <v>0.97</v>
      </c>
      <c r="AA199" s="9"/>
      <c r="AB199" s="9"/>
    </row>
    <row r="200" spans="2:28" ht="20.100000000000001" customHeight="1">
      <c r="B200" s="13" t="str">
        <f>B51&amp;" Target"</f>
        <v>AI of lines in TPM Target</v>
      </c>
      <c r="C200" s="318"/>
      <c r="D200" s="319" t="str">
        <f t="shared" si="20"/>
        <v>%</v>
      </c>
      <c r="E200" s="320" t="str">
        <f t="shared" si="20"/>
        <v>LC</v>
      </c>
      <c r="F200" s="321" t="str">
        <f t="shared" si="20"/>
        <v>&gt;</v>
      </c>
      <c r="G200" s="749">
        <f t="shared" si="21"/>
        <v>0.86</v>
      </c>
      <c r="H200" s="748">
        <f t="shared" si="21"/>
        <v>0.86</v>
      </c>
      <c r="I200" s="747">
        <f t="shared" si="21"/>
        <v>0.86</v>
      </c>
      <c r="J200" s="747">
        <f t="shared" si="21"/>
        <v>0.86</v>
      </c>
      <c r="K200" s="747">
        <f t="shared" si="21"/>
        <v>0.86</v>
      </c>
      <c r="L200" s="747">
        <f t="shared" si="21"/>
        <v>0.86</v>
      </c>
      <c r="M200" s="746">
        <f t="shared" si="21"/>
        <v>0.86</v>
      </c>
      <c r="N200" s="745">
        <f t="shared" si="21"/>
        <v>0.86</v>
      </c>
      <c r="O200" s="744">
        <f t="shared" si="21"/>
        <v>0.86</v>
      </c>
      <c r="P200" s="743">
        <f t="shared" si="21"/>
        <v>0.86</v>
      </c>
      <c r="Q200" s="743">
        <f t="shared" si="21"/>
        <v>0.86</v>
      </c>
      <c r="R200" s="743">
        <f t="shared" si="21"/>
        <v>0.86</v>
      </c>
      <c r="S200" s="743">
        <f t="shared" si="21"/>
        <v>0.86</v>
      </c>
      <c r="T200" s="743">
        <f t="shared" si="21"/>
        <v>0.86</v>
      </c>
      <c r="U200" s="743">
        <f t="shared" si="21"/>
        <v>0.86</v>
      </c>
      <c r="V200" s="743">
        <f t="shared" si="21"/>
        <v>0.86</v>
      </c>
      <c r="W200" s="743">
        <f t="shared" si="21"/>
        <v>0.86</v>
      </c>
      <c r="X200" s="742">
        <f t="shared" si="21"/>
        <v>0.86</v>
      </c>
      <c r="Y200" s="742">
        <f t="shared" si="21"/>
        <v>0.86</v>
      </c>
      <c r="Z200" s="741">
        <f t="shared" si="21"/>
        <v>0.86</v>
      </c>
      <c r="AA200" s="18"/>
      <c r="AB200" s="18"/>
    </row>
    <row r="201" spans="2:28" ht="20.100000000000001" customHeight="1">
      <c r="B201" s="13" t="str">
        <f>B42&amp;" Target"</f>
        <v>FI Enabled Savings Target</v>
      </c>
      <c r="C201" s="318"/>
      <c r="D201" s="319" t="str">
        <f>D42</f>
        <v>KNGN</v>
      </c>
      <c r="E201" s="320" t="str">
        <f>E42</f>
        <v>FI</v>
      </c>
      <c r="F201" s="321" t="str">
        <f>F42</f>
        <v>&gt;</v>
      </c>
      <c r="G201" s="748">
        <f t="shared" ref="G201:Z201" si="22">$M42</f>
        <v>8000</v>
      </c>
      <c r="H201" s="748">
        <f t="shared" si="22"/>
        <v>8000</v>
      </c>
      <c r="I201" s="747">
        <f t="shared" si="22"/>
        <v>8000</v>
      </c>
      <c r="J201" s="747">
        <f t="shared" si="22"/>
        <v>8000</v>
      </c>
      <c r="K201" s="747">
        <f t="shared" si="22"/>
        <v>8000</v>
      </c>
      <c r="L201" s="747">
        <f t="shared" si="22"/>
        <v>8000</v>
      </c>
      <c r="M201" s="746">
        <f t="shared" si="22"/>
        <v>8000</v>
      </c>
      <c r="N201" s="745">
        <f t="shared" si="22"/>
        <v>8000</v>
      </c>
      <c r="O201" s="744">
        <f t="shared" si="22"/>
        <v>8000</v>
      </c>
      <c r="P201" s="743">
        <f t="shared" si="22"/>
        <v>8000</v>
      </c>
      <c r="Q201" s="743">
        <f t="shared" si="22"/>
        <v>8000</v>
      </c>
      <c r="R201" s="743">
        <f t="shared" si="22"/>
        <v>8000</v>
      </c>
      <c r="S201" s="743">
        <f t="shared" si="22"/>
        <v>8000</v>
      </c>
      <c r="T201" s="743">
        <f t="shared" si="22"/>
        <v>8000</v>
      </c>
      <c r="U201" s="743">
        <f t="shared" si="22"/>
        <v>8000</v>
      </c>
      <c r="V201" s="743">
        <f t="shared" si="22"/>
        <v>8000</v>
      </c>
      <c r="W201" s="743">
        <f t="shared" si="22"/>
        <v>8000</v>
      </c>
      <c r="X201" s="742">
        <f t="shared" si="22"/>
        <v>8000</v>
      </c>
      <c r="Y201" s="742">
        <f t="shared" si="22"/>
        <v>8000</v>
      </c>
      <c r="Z201" s="741">
        <f t="shared" si="22"/>
        <v>8000</v>
      </c>
      <c r="AA201" s="18"/>
      <c r="AB201" s="18"/>
    </row>
    <row r="202" spans="2:28" ht="20.100000000000001" customHeight="1">
      <c r="B202" s="13" t="str">
        <f>B52&amp;" Target"</f>
        <v>% Completion of Implementation Plan Target</v>
      </c>
      <c r="C202" s="318"/>
      <c r="D202" s="319" t="str">
        <f>D52</f>
        <v>%</v>
      </c>
      <c r="E202" s="320" t="str">
        <f>E52</f>
        <v>EC</v>
      </c>
      <c r="F202" s="321" t="str">
        <f>F52</f>
        <v>&gt;</v>
      </c>
      <c r="G202" s="749">
        <f t="shared" ref="G202:Z202" si="23">$M52</f>
        <v>0.95</v>
      </c>
      <c r="H202" s="748">
        <f t="shared" si="23"/>
        <v>0.95</v>
      </c>
      <c r="I202" s="747">
        <f t="shared" si="23"/>
        <v>0.95</v>
      </c>
      <c r="J202" s="747">
        <f t="shared" si="23"/>
        <v>0.95</v>
      </c>
      <c r="K202" s="747">
        <f t="shared" si="23"/>
        <v>0.95</v>
      </c>
      <c r="L202" s="747">
        <f t="shared" si="23"/>
        <v>0.95</v>
      </c>
      <c r="M202" s="746">
        <f t="shared" si="23"/>
        <v>0.95</v>
      </c>
      <c r="N202" s="743">
        <f t="shared" si="23"/>
        <v>0.95</v>
      </c>
      <c r="O202" s="745">
        <f t="shared" si="23"/>
        <v>0.95</v>
      </c>
      <c r="P202" s="744">
        <f t="shared" si="23"/>
        <v>0.95</v>
      </c>
      <c r="Q202" s="743">
        <f t="shared" si="23"/>
        <v>0.95</v>
      </c>
      <c r="R202" s="743">
        <f t="shared" si="23"/>
        <v>0.95</v>
      </c>
      <c r="S202" s="743">
        <f t="shared" si="23"/>
        <v>0.95</v>
      </c>
      <c r="T202" s="743">
        <f t="shared" si="23"/>
        <v>0.95</v>
      </c>
      <c r="U202" s="743">
        <f t="shared" si="23"/>
        <v>0.95</v>
      </c>
      <c r="V202" s="743">
        <f t="shared" si="23"/>
        <v>0.95</v>
      </c>
      <c r="W202" s="743">
        <f t="shared" si="23"/>
        <v>0.95</v>
      </c>
      <c r="X202" s="742">
        <f t="shared" si="23"/>
        <v>0.95</v>
      </c>
      <c r="Y202" s="742">
        <f t="shared" si="23"/>
        <v>0.95</v>
      </c>
      <c r="Z202" s="741">
        <f t="shared" si="23"/>
        <v>0.95</v>
      </c>
      <c r="AA202" s="18"/>
      <c r="AB202" s="18"/>
    </row>
    <row r="203" spans="2:28">
      <c r="B203" s="13" t="str">
        <f>B54&amp;" Target"</f>
        <v>% Competency Gap Closure Target</v>
      </c>
      <c r="C203" s="318"/>
      <c r="D203" s="319" t="str">
        <f>D54</f>
        <v>%</v>
      </c>
      <c r="E203" s="320" t="str">
        <f>E54</f>
        <v>ET</v>
      </c>
      <c r="F203" s="321" t="str">
        <f>F54</f>
        <v>&gt;</v>
      </c>
      <c r="G203" s="749">
        <f t="shared" ref="G203:Z203" si="24">$M54</f>
        <v>0.95</v>
      </c>
      <c r="H203" s="748">
        <f t="shared" si="24"/>
        <v>0.95</v>
      </c>
      <c r="I203" s="747">
        <f t="shared" si="24"/>
        <v>0.95</v>
      </c>
      <c r="J203" s="747">
        <f t="shared" si="24"/>
        <v>0.95</v>
      </c>
      <c r="K203" s="747">
        <f t="shared" si="24"/>
        <v>0.95</v>
      </c>
      <c r="L203" s="747">
        <f t="shared" si="24"/>
        <v>0.95</v>
      </c>
      <c r="M203" s="746">
        <f t="shared" si="24"/>
        <v>0.95</v>
      </c>
      <c r="N203" s="743">
        <f t="shared" si="24"/>
        <v>0.95</v>
      </c>
      <c r="O203" s="745">
        <f t="shared" si="24"/>
        <v>0.95</v>
      </c>
      <c r="P203" s="744">
        <f t="shared" si="24"/>
        <v>0.95</v>
      </c>
      <c r="Q203" s="743">
        <f t="shared" si="24"/>
        <v>0.95</v>
      </c>
      <c r="R203" s="743">
        <f t="shared" si="24"/>
        <v>0.95</v>
      </c>
      <c r="S203" s="743">
        <f t="shared" si="24"/>
        <v>0.95</v>
      </c>
      <c r="T203" s="743">
        <f t="shared" si="24"/>
        <v>0.95</v>
      </c>
      <c r="U203" s="743">
        <f t="shared" si="24"/>
        <v>0.95</v>
      </c>
      <c r="V203" s="743">
        <f t="shared" si="24"/>
        <v>0.95</v>
      </c>
      <c r="W203" s="743">
        <f t="shared" si="24"/>
        <v>0.95</v>
      </c>
      <c r="X203" s="742">
        <f t="shared" si="24"/>
        <v>0.95</v>
      </c>
      <c r="Y203" s="742">
        <f t="shared" si="24"/>
        <v>0.95</v>
      </c>
      <c r="Z203" s="741">
        <f t="shared" si="24"/>
        <v>0.95</v>
      </c>
      <c r="AA203" s="18"/>
      <c r="AB203" s="18"/>
    </row>
  </sheetData>
  <sheetProtection pivotTables="0"/>
  <protectedRanges>
    <protectedRange sqref="M152:Z162 M164:Z181 M191:Z203" name="Target"/>
    <protectedRange sqref="C5:C53" name="leading"/>
    <protectedRange sqref="M13:Z13 G14:Z53 AB5:AB53 G5:Z12" name="body"/>
    <protectedRange sqref="B2:C2" name="Title"/>
    <protectedRange sqref="AA15:AA37 AA5:AA13 AA39:AA53" name="body_2"/>
    <protectedRange sqref="AA14" name="body_1_1"/>
    <protectedRange sqref="AA38" name="body_2_1"/>
  </protectedRanges>
  <mergeCells count="2">
    <mergeCell ref="Y59:Z59"/>
    <mergeCell ref="M79:P79"/>
  </mergeCells>
  <conditionalFormatting sqref="S33:Z33">
    <cfRule type="cellIs" dxfId="899" priority="152" stopIfTrue="1" operator="greaterThan">
      <formula>$M$33</formula>
    </cfRule>
    <cfRule type="cellIs" dxfId="898" priority="153" stopIfTrue="1" operator="lessThanOrEqual">
      <formula>$M$33</formula>
    </cfRule>
  </conditionalFormatting>
  <conditionalFormatting sqref="S34:Z34">
    <cfRule type="cellIs" dxfId="897" priority="156" stopIfTrue="1" operator="greaterThan">
      <formula>$M$34</formula>
    </cfRule>
    <cfRule type="cellIs" dxfId="896" priority="157" stopIfTrue="1" operator="lessThanOrEqual">
      <formula>$M$34</formula>
    </cfRule>
  </conditionalFormatting>
  <conditionalFormatting sqref="O38:Z38">
    <cfRule type="containsBlanks" priority="14" stopIfTrue="1">
      <formula>LEN(TRIM(O38))=0</formula>
    </cfRule>
    <cfRule type="cellIs" dxfId="895" priority="160" stopIfTrue="1" operator="between">
      <formula>-$M$38</formula>
      <formula>$M$38</formula>
    </cfRule>
    <cfRule type="cellIs" dxfId="894" priority="161" stopIfTrue="1" operator="notBetween">
      <formula>-$M$38</formula>
      <formula>$M$38</formula>
    </cfRule>
  </conditionalFormatting>
  <conditionalFormatting sqref="O33">
    <cfRule type="cellIs" dxfId="893" priority="138" stopIfTrue="1" operator="greaterThan">
      <formula>$M$33</formula>
    </cfRule>
    <cfRule type="cellIs" dxfId="892" priority="139" stopIfTrue="1" operator="lessThanOrEqual">
      <formula>$M$33</formula>
    </cfRule>
  </conditionalFormatting>
  <conditionalFormatting sqref="O34">
    <cfRule type="cellIs" dxfId="891" priority="136" stopIfTrue="1" operator="greaterThan">
      <formula>$M$34</formula>
    </cfRule>
    <cfRule type="cellIs" dxfId="890" priority="137" stopIfTrue="1" operator="lessThanOrEqual">
      <formula>$M$34</formula>
    </cfRule>
  </conditionalFormatting>
  <conditionalFormatting sqref="O39 Q39 S39:Z39">
    <cfRule type="cellIs" dxfId="889" priority="158" stopIfTrue="1" operator="greaterThan">
      <formula>$M$39</formula>
    </cfRule>
    <cfRule type="cellIs" dxfId="888" priority="159" stopIfTrue="1" operator="lessThanOrEqual">
      <formula>$M$39</formula>
    </cfRule>
  </conditionalFormatting>
  <conditionalFormatting sqref="O40:Z40">
    <cfRule type="containsBlanks" priority="12" stopIfTrue="1">
      <formula>LEN(TRIM(O40))=0</formula>
    </cfRule>
    <cfRule type="cellIs" dxfId="887" priority="150" stopIfTrue="1" operator="greaterThan">
      <formula>$M$40</formula>
    </cfRule>
    <cfRule type="cellIs" dxfId="886" priority="151" stopIfTrue="1" operator="lessThanOrEqual">
      <formula>$M$40</formula>
    </cfRule>
  </conditionalFormatting>
  <conditionalFormatting sqref="O44:Z44">
    <cfRule type="containsBlanks" priority="9" stopIfTrue="1">
      <formula>LEN(TRIM(O44))=0</formula>
    </cfRule>
    <cfRule type="cellIs" dxfId="885" priority="140" stopIfTrue="1" operator="greaterThanOrEqual">
      <formula>$M$44</formula>
    </cfRule>
    <cfRule type="cellIs" dxfId="884" priority="141" stopIfTrue="1" operator="lessThan">
      <formula>$M$44</formula>
    </cfRule>
  </conditionalFormatting>
  <conditionalFormatting sqref="O45:Z45">
    <cfRule type="containsBlanks" priority="8" stopIfTrue="1">
      <formula>LEN(TRIM(O45))=0</formula>
    </cfRule>
    <cfRule type="cellIs" dxfId="883" priority="154" stopIfTrue="1" operator="greaterThan">
      <formula>$M$45</formula>
    </cfRule>
    <cfRule type="cellIs" dxfId="882" priority="155" stopIfTrue="1" operator="lessThanOrEqual">
      <formula>$M$45</formula>
    </cfRule>
  </conditionalFormatting>
  <conditionalFormatting sqref="O46:Z46">
    <cfRule type="containsBlanks" priority="7" stopIfTrue="1">
      <formula>LEN(TRIM(O46))=0</formula>
    </cfRule>
    <cfRule type="cellIs" dxfId="881" priority="146" stopIfTrue="1" operator="greaterThanOrEqual">
      <formula>$M$46</formula>
    </cfRule>
    <cfRule type="cellIs" dxfId="880" priority="147" stopIfTrue="1" operator="lessThan">
      <formula>$M$46</formula>
    </cfRule>
  </conditionalFormatting>
  <conditionalFormatting sqref="O30:Z30">
    <cfRule type="containsBlanks" priority="21" stopIfTrue="1">
      <formula>LEN(TRIM(O30))=0</formula>
    </cfRule>
    <cfRule type="cellIs" dxfId="879" priority="132" stopIfTrue="1" operator="greaterThanOrEqual">
      <formula>$M$30</formula>
    </cfRule>
    <cfRule type="cellIs" dxfId="878" priority="133" stopIfTrue="1" operator="lessThan">
      <formula>$M$30</formula>
    </cfRule>
  </conditionalFormatting>
  <conditionalFormatting sqref="O31:Z31">
    <cfRule type="containsBlanks" priority="20" stopIfTrue="1">
      <formula>LEN(TRIM(O31))=0</formula>
    </cfRule>
    <cfRule type="cellIs" dxfId="877" priority="130" stopIfTrue="1" operator="greaterThanOrEqual">
      <formula>$M$31</formula>
    </cfRule>
    <cfRule type="cellIs" dxfId="876" priority="131" stopIfTrue="1" operator="lessThan">
      <formula>$M$31</formula>
    </cfRule>
  </conditionalFormatting>
  <conditionalFormatting sqref="O5:Z5">
    <cfRule type="containsBlanks" priority="43" stopIfTrue="1">
      <formula>LEN(TRIM(O5))=0</formula>
    </cfRule>
    <cfRule type="cellIs" dxfId="875" priority="128" stopIfTrue="1" operator="lessThanOrEqual">
      <formula>$M$5</formula>
    </cfRule>
    <cfRule type="cellIs" dxfId="874" priority="129" stopIfTrue="1" operator="greaterThan">
      <formula>$M$5</formula>
    </cfRule>
  </conditionalFormatting>
  <conditionalFormatting sqref="O6:Z6">
    <cfRule type="containsBlanks" priority="42" stopIfTrue="1">
      <formula>LEN(TRIM(O6))=0</formula>
    </cfRule>
    <cfRule type="cellIs" dxfId="873" priority="126" stopIfTrue="1" operator="lessThanOrEqual">
      <formula>$M$6</formula>
    </cfRule>
    <cfRule type="cellIs" dxfId="872" priority="127" stopIfTrue="1" operator="greaterThan">
      <formula>$M$6</formula>
    </cfRule>
  </conditionalFormatting>
  <conditionalFormatting sqref="O7:Z7">
    <cfRule type="containsBlanks" priority="41" stopIfTrue="1">
      <formula>LEN(TRIM(O7))=0</formula>
    </cfRule>
    <cfRule type="cellIs" dxfId="871" priority="124" stopIfTrue="1" operator="lessThanOrEqual">
      <formula>$M$7</formula>
    </cfRule>
    <cfRule type="cellIs" dxfId="870" priority="125" stopIfTrue="1" operator="greaterThan">
      <formula>$M$7</formula>
    </cfRule>
  </conditionalFormatting>
  <conditionalFormatting sqref="O8:Z8">
    <cfRule type="containsBlanks" priority="40" stopIfTrue="1">
      <formula>LEN(TRIM(O8))=0</formula>
    </cfRule>
    <cfRule type="cellIs" dxfId="869" priority="122" stopIfTrue="1" operator="lessThanOrEqual">
      <formula>$M$8</formula>
    </cfRule>
    <cfRule type="cellIs" dxfId="868" priority="123" stopIfTrue="1" operator="greaterThan">
      <formula>$M$8</formula>
    </cfRule>
  </conditionalFormatting>
  <conditionalFormatting sqref="O10:Z10">
    <cfRule type="containsBlanks" priority="38" stopIfTrue="1">
      <formula>LEN(TRIM(O10))=0</formula>
    </cfRule>
    <cfRule type="cellIs" dxfId="867" priority="120" stopIfTrue="1" operator="lessThanOrEqual">
      <formula>$M$10</formula>
    </cfRule>
    <cfRule type="cellIs" dxfId="866" priority="121" stopIfTrue="1" operator="greaterThan">
      <formula>$M$10</formula>
    </cfRule>
  </conditionalFormatting>
  <conditionalFormatting sqref="O11:Z11">
    <cfRule type="containsBlanks" priority="37" stopIfTrue="1">
      <formula>LEN(TRIM(O11))=0</formula>
    </cfRule>
    <cfRule type="cellIs" dxfId="865" priority="118" stopIfTrue="1" operator="lessThanOrEqual">
      <formula>$M$11</formula>
    </cfRule>
    <cfRule type="cellIs" dxfId="864" priority="119" stopIfTrue="1" operator="greaterThan">
      <formula>$M$11</formula>
    </cfRule>
  </conditionalFormatting>
  <conditionalFormatting sqref="P13:Z13">
    <cfRule type="cellIs" dxfId="863" priority="116" stopIfTrue="1" operator="lessThanOrEqual">
      <formula>$M$13</formula>
    </cfRule>
    <cfRule type="cellIs" dxfId="862" priority="117" stopIfTrue="1" operator="greaterThan">
      <formula>$M$13</formula>
    </cfRule>
  </conditionalFormatting>
  <conditionalFormatting sqref="O15:Z15">
    <cfRule type="containsBlanks" priority="34" stopIfTrue="1">
      <formula>LEN(TRIM(O15))=0</formula>
    </cfRule>
    <cfRule type="cellIs" dxfId="861" priority="112" stopIfTrue="1" operator="lessThanOrEqual">
      <formula>$M$15</formula>
    </cfRule>
    <cfRule type="cellIs" dxfId="860" priority="113" stopIfTrue="1" operator="greaterThan">
      <formula>$M$15</formula>
    </cfRule>
  </conditionalFormatting>
  <conditionalFormatting sqref="O16:Z16">
    <cfRule type="containsBlanks" priority="33" stopIfTrue="1">
      <formula>LEN(TRIM(O16))=0</formula>
    </cfRule>
    <cfRule type="cellIs" dxfId="859" priority="110" stopIfTrue="1" operator="greaterThanOrEqual">
      <formula>$M$16</formula>
    </cfRule>
    <cfRule type="cellIs" dxfId="858" priority="111" stopIfTrue="1" operator="lessThan">
      <formula>$M$16</formula>
    </cfRule>
  </conditionalFormatting>
  <conditionalFormatting sqref="O20:Z20">
    <cfRule type="containsBlanks" priority="30" stopIfTrue="1">
      <formula>LEN(TRIM(O20))=0</formula>
    </cfRule>
    <cfRule type="cellIs" dxfId="857" priority="108" stopIfTrue="1" operator="lessThanOrEqual">
      <formula>$M$20</formula>
    </cfRule>
    <cfRule type="cellIs" dxfId="856" priority="109" stopIfTrue="1" operator="greaterThan">
      <formula>$M$20</formula>
    </cfRule>
  </conditionalFormatting>
  <conditionalFormatting sqref="O21:Z21">
    <cfRule type="containsBlanks" priority="29" stopIfTrue="1">
      <formula>LEN(TRIM(O21))=0</formula>
    </cfRule>
    <cfRule type="cellIs" dxfId="855" priority="106" stopIfTrue="1" operator="lessThan">
      <formula>$M$21</formula>
    </cfRule>
    <cfRule type="cellIs" dxfId="854" priority="107" stopIfTrue="1" operator="greaterThanOrEqual">
      <formula>$M$21</formula>
    </cfRule>
  </conditionalFormatting>
  <conditionalFormatting sqref="O22:Z22">
    <cfRule type="containsBlanks" priority="28" stopIfTrue="1">
      <formula>LEN(TRIM(O22))=0</formula>
    </cfRule>
    <cfRule type="cellIs" dxfId="853" priority="104" stopIfTrue="1" operator="lessThanOrEqual">
      <formula>$M$22</formula>
    </cfRule>
    <cfRule type="cellIs" dxfId="852" priority="105" stopIfTrue="1" operator="greaterThan">
      <formula>$M$22</formula>
    </cfRule>
  </conditionalFormatting>
  <conditionalFormatting sqref="O23:Z23">
    <cfRule type="containsBlanks" priority="27" stopIfTrue="1">
      <formula>LEN(TRIM(O23))=0</formula>
    </cfRule>
    <cfRule type="cellIs" dxfId="851" priority="102" stopIfTrue="1" operator="lessThan">
      <formula>$M$23</formula>
    </cfRule>
    <cfRule type="cellIs" dxfId="850" priority="103" stopIfTrue="1" operator="greaterThanOrEqual">
      <formula>$M$23</formula>
    </cfRule>
  </conditionalFormatting>
  <conditionalFormatting sqref="O24:Z24">
    <cfRule type="containsBlanks" priority="26" stopIfTrue="1">
      <formula>LEN(TRIM(O24))=0</formula>
    </cfRule>
    <cfRule type="cellIs" dxfId="849" priority="142" stopIfTrue="1" operator="greaterThanOrEqual">
      <formula>$M$24</formula>
    </cfRule>
    <cfRule type="cellIs" dxfId="848" priority="143" stopIfTrue="1" operator="lessThan">
      <formula>$M$24</formula>
    </cfRule>
  </conditionalFormatting>
  <conditionalFormatting sqref="O18:Z18">
    <cfRule type="containsBlanks" priority="32" stopIfTrue="1">
      <formula>LEN(TRIM(O18))=0</formula>
    </cfRule>
    <cfRule type="cellIs" dxfId="847" priority="100" stopIfTrue="1" operator="lessThanOrEqual">
      <formula>$M$18</formula>
    </cfRule>
    <cfRule type="cellIs" dxfId="846" priority="101" stopIfTrue="1" operator="greaterThan">
      <formula>$M$18</formula>
    </cfRule>
  </conditionalFormatting>
  <conditionalFormatting sqref="O19:Z19">
    <cfRule type="containsBlanks" priority="31" stopIfTrue="1">
      <formula>LEN(TRIM(O19))=0</formula>
    </cfRule>
    <cfRule type="cellIs" dxfId="845" priority="98" stopIfTrue="1" operator="lessThan">
      <formula>$M$19</formula>
    </cfRule>
    <cfRule type="cellIs" dxfId="844" priority="99" stopIfTrue="1" operator="greaterThanOrEqual">
      <formula>$M$19</formula>
    </cfRule>
  </conditionalFormatting>
  <conditionalFormatting sqref="P33">
    <cfRule type="cellIs" dxfId="843" priority="96" stopIfTrue="1" operator="greaterThan">
      <formula>$M$33</formula>
    </cfRule>
    <cfRule type="cellIs" dxfId="842" priority="97" stopIfTrue="1" operator="lessThanOrEqual">
      <formula>$M$33</formula>
    </cfRule>
  </conditionalFormatting>
  <conditionalFormatting sqref="P34">
    <cfRule type="cellIs" dxfId="841" priority="94" stopIfTrue="1" operator="greaterThan">
      <formula>$M$34</formula>
    </cfRule>
    <cfRule type="cellIs" dxfId="840" priority="95" stopIfTrue="1" operator="lessThanOrEqual">
      <formula>$M$34</formula>
    </cfRule>
  </conditionalFormatting>
  <conditionalFormatting sqref="P39">
    <cfRule type="cellIs" dxfId="839" priority="92" stopIfTrue="1" operator="greaterThan">
      <formula>$M$39</formula>
    </cfRule>
    <cfRule type="cellIs" dxfId="838" priority="93" stopIfTrue="1" operator="lessThanOrEqual">
      <formula>$M$39</formula>
    </cfRule>
  </conditionalFormatting>
  <conditionalFormatting sqref="Q33">
    <cfRule type="cellIs" dxfId="837" priority="90" stopIfTrue="1" operator="greaterThan">
      <formula>$M$33</formula>
    </cfRule>
    <cfRule type="cellIs" dxfId="836" priority="91" stopIfTrue="1" operator="lessThanOrEqual">
      <formula>$M$33</formula>
    </cfRule>
  </conditionalFormatting>
  <conditionalFormatting sqref="Q34">
    <cfRule type="cellIs" dxfId="835" priority="88" stopIfTrue="1" operator="greaterThan">
      <formula>$M$34</formula>
    </cfRule>
    <cfRule type="cellIs" dxfId="834" priority="89" stopIfTrue="1" operator="lessThanOrEqual">
      <formula>$M$34</formula>
    </cfRule>
  </conditionalFormatting>
  <conditionalFormatting sqref="R34">
    <cfRule type="cellIs" dxfId="833" priority="86" stopIfTrue="1" operator="greaterThan">
      <formula>$M$34</formula>
    </cfRule>
    <cfRule type="cellIs" dxfId="832" priority="87" stopIfTrue="1" operator="lessThanOrEqual">
      <formula>$M$34</formula>
    </cfRule>
  </conditionalFormatting>
  <conditionalFormatting sqref="R33">
    <cfRule type="cellIs" dxfId="831" priority="84" stopIfTrue="1" operator="greaterThan">
      <formula>$M$33</formula>
    </cfRule>
    <cfRule type="cellIs" dxfId="830" priority="85" stopIfTrue="1" operator="lessThanOrEqual">
      <formula>$M$33</formula>
    </cfRule>
  </conditionalFormatting>
  <conditionalFormatting sqref="R39">
    <cfRule type="cellIs" dxfId="829" priority="82" stopIfTrue="1" operator="greaterThan">
      <formula>$M$39</formula>
    </cfRule>
    <cfRule type="cellIs" dxfId="828" priority="83" stopIfTrue="1" operator="lessThanOrEqual">
      <formula>$M$39</formula>
    </cfRule>
  </conditionalFormatting>
  <conditionalFormatting sqref="O48:Z48">
    <cfRule type="containsBlanks" priority="6" stopIfTrue="1">
      <formula>LEN(TRIM(O48))=0</formula>
    </cfRule>
    <cfRule type="cellIs" dxfId="827" priority="80" stopIfTrue="1" operator="greaterThanOrEqual">
      <formula>$M$48</formula>
    </cfRule>
    <cfRule type="cellIs" dxfId="826" priority="81" stopIfTrue="1" operator="lessThan">
      <formula>$M$48</formula>
    </cfRule>
  </conditionalFormatting>
  <conditionalFormatting sqref="O53:Z53">
    <cfRule type="containsBlanks" priority="1" stopIfTrue="1">
      <formula>LEN(TRIM(O53))=0</formula>
    </cfRule>
    <cfRule type="cellIs" dxfId="825" priority="72" stopIfTrue="1" operator="lessThanOrEqual">
      <formula>$M$53</formula>
    </cfRule>
    <cfRule type="cellIs" dxfId="824" priority="73" stopIfTrue="1" operator="greaterThan">
      <formula>$M$53</formula>
    </cfRule>
  </conditionalFormatting>
  <conditionalFormatting sqref="P49:Z49">
    <cfRule type="cellIs" dxfId="823" priority="76" stopIfTrue="1" operator="greaterThanOrEqual">
      <formula>$M$49</formula>
    </cfRule>
    <cfRule type="cellIs" dxfId="822" priority="77" stopIfTrue="1" operator="lessThan">
      <formula>$M$49</formula>
    </cfRule>
  </conditionalFormatting>
  <conditionalFormatting sqref="O50:Z50">
    <cfRule type="containsBlanks" priority="4" stopIfTrue="1">
      <formula>LEN(TRIM(O50))=0</formula>
    </cfRule>
    <cfRule type="cellIs" dxfId="821" priority="70" stopIfTrue="1" operator="lessThan">
      <formula>$M$50</formula>
    </cfRule>
    <cfRule type="cellIs" dxfId="820" priority="71" stopIfTrue="1" operator="greaterThanOrEqual">
      <formula>$M$50</formula>
    </cfRule>
  </conditionalFormatting>
  <conditionalFormatting sqref="O51:Z51">
    <cfRule type="containsBlanks" priority="3" stopIfTrue="1">
      <formula>LEN(TRIM(O51))=0</formula>
    </cfRule>
    <cfRule type="cellIs" dxfId="819" priority="78" stopIfTrue="1" operator="greaterThanOrEqual">
      <formula>$M$51</formula>
    </cfRule>
    <cfRule type="cellIs" dxfId="818" priority="79" stopIfTrue="1" operator="lessThan">
      <formula>$M$51</formula>
    </cfRule>
  </conditionalFormatting>
  <conditionalFormatting sqref="O42:Z42">
    <cfRule type="containsBlanks" priority="10" stopIfTrue="1">
      <formula>LEN(TRIM(O42))=0</formula>
    </cfRule>
    <cfRule type="cellIs" dxfId="817" priority="68" stopIfTrue="1" operator="lessThan">
      <formula>$M$42</formula>
    </cfRule>
    <cfRule type="cellIs" dxfId="816" priority="69" stopIfTrue="1" operator="greaterThanOrEqual">
      <formula>$M$42</formula>
    </cfRule>
  </conditionalFormatting>
  <conditionalFormatting sqref="O52:Z52">
    <cfRule type="containsBlanks" priority="2" stopIfTrue="1">
      <formula>LEN(TRIM(O52))=0</formula>
    </cfRule>
    <cfRule type="cellIs" dxfId="815" priority="74" stopIfTrue="1" operator="greaterThanOrEqual">
      <formula>$M$52</formula>
    </cfRule>
    <cfRule type="cellIs" dxfId="814" priority="75" stopIfTrue="1" operator="lessThan">
      <formula>$M$52</formula>
    </cfRule>
  </conditionalFormatting>
  <conditionalFormatting sqref="O54:Z54">
    <cfRule type="containsBlanks" priority="66" stopIfTrue="1">
      <formula>LEN(TRIM(O54))=0</formula>
    </cfRule>
    <cfRule type="cellIs" dxfId="813" priority="67" stopIfTrue="1" operator="lessThan">
      <formula>$M$54</formula>
    </cfRule>
    <cfRule type="cellIs" dxfId="812" priority="162" stopIfTrue="1" operator="greaterThanOrEqual">
      <formula>$M$54</formula>
    </cfRule>
  </conditionalFormatting>
  <conditionalFormatting sqref="P9:Z9">
    <cfRule type="cellIs" dxfId="811" priority="64" stopIfTrue="1" operator="lessThan">
      <formula>$M$9</formula>
    </cfRule>
    <cfRule type="cellIs" dxfId="810" priority="65" stopIfTrue="1" operator="greaterThanOrEqual">
      <formula>$M$9</formula>
    </cfRule>
  </conditionalFormatting>
  <conditionalFormatting sqref="O14:P14 S14:Z14">
    <cfRule type="cellIs" dxfId="809" priority="56" stopIfTrue="1" operator="greaterThan">
      <formula>$M$14</formula>
    </cfRule>
    <cfRule type="cellIs" dxfId="808" priority="57" stopIfTrue="1" operator="lessThanOrEqual">
      <formula>$M$14</formula>
    </cfRule>
  </conditionalFormatting>
  <conditionalFormatting sqref="Q14">
    <cfRule type="cellIs" dxfId="807" priority="54" stopIfTrue="1" operator="greaterThan">
      <formula>$M$14</formula>
    </cfRule>
    <cfRule type="cellIs" dxfId="806" priority="55" stopIfTrue="1" operator="lessThanOrEqual">
      <formula>$M$14</formula>
    </cfRule>
  </conditionalFormatting>
  <conditionalFormatting sqref="R14">
    <cfRule type="cellIs" dxfId="805" priority="52" stopIfTrue="1" operator="greaterThan">
      <formula>$M$14</formula>
    </cfRule>
    <cfRule type="cellIs" dxfId="804" priority="53" stopIfTrue="1" operator="lessThanOrEqual">
      <formula>$M$14</formula>
    </cfRule>
  </conditionalFormatting>
  <conditionalFormatting sqref="O29:Z29">
    <cfRule type="containsBlanks" priority="22" stopIfTrue="1">
      <formula>LEN(TRIM(O29))=0</formula>
    </cfRule>
    <cfRule type="cellIs" dxfId="803" priority="62" stopIfTrue="1" operator="greaterThanOrEqual">
      <formula>$M$29</formula>
    </cfRule>
    <cfRule type="cellIs" dxfId="802" priority="63" stopIfTrue="1" operator="lessThan">
      <formula>$M$29</formula>
    </cfRule>
  </conditionalFormatting>
  <conditionalFormatting sqref="O28:Z28">
    <cfRule type="containsBlanks" priority="23" stopIfTrue="1">
      <formula>LEN(TRIM(O28))=0</formula>
    </cfRule>
    <cfRule type="cellIs" dxfId="801" priority="58" stopIfTrue="1" operator="greaterThanOrEqual">
      <formula>$M$28</formula>
    </cfRule>
    <cfRule type="cellIs" dxfId="800" priority="59" stopIfTrue="1" operator="lessThan">
      <formula>$M$28</formula>
    </cfRule>
  </conditionalFormatting>
  <conditionalFormatting sqref="O27:Z27">
    <cfRule type="containsBlanks" priority="24" stopIfTrue="1">
      <formula>LEN(TRIM(O27))=0</formula>
    </cfRule>
    <cfRule type="cellIs" dxfId="799" priority="60" stopIfTrue="1" operator="greaterThanOrEqual">
      <formula>$M$27</formula>
    </cfRule>
    <cfRule type="cellIs" dxfId="798" priority="61" stopIfTrue="1" operator="lessThan">
      <formula>$M$27</formula>
    </cfRule>
  </conditionalFormatting>
  <conditionalFormatting sqref="O26:Z26">
    <cfRule type="containsBlanks" priority="25" stopIfTrue="1">
      <formula>LEN(TRIM(O26))=0</formula>
    </cfRule>
    <cfRule type="cellIs" dxfId="797" priority="134" stopIfTrue="1" operator="greaterThanOrEqual">
      <formula>$M$26</formula>
    </cfRule>
    <cfRule type="cellIs" dxfId="796" priority="135" stopIfTrue="1" operator="lessThan">
      <formula>$M$26</formula>
    </cfRule>
  </conditionalFormatting>
  <conditionalFormatting sqref="O36:Z36">
    <cfRule type="containsBlanks" priority="16" stopIfTrue="1">
      <formula>LEN(TRIM(O36))=0</formula>
    </cfRule>
    <cfRule type="cellIs" dxfId="795" priority="144" stopIfTrue="1" operator="greaterThanOrEqual">
      <formula>$M$36</formula>
    </cfRule>
    <cfRule type="cellIs" dxfId="794" priority="145" stopIfTrue="1" operator="lessThan">
      <formula>$M$36</formula>
    </cfRule>
  </conditionalFormatting>
  <conditionalFormatting sqref="O35:Z35">
    <cfRule type="containsBlanks" priority="17" stopIfTrue="1">
      <formula>LEN(TRIM(O35))=0</formula>
    </cfRule>
    <cfRule type="cellIs" dxfId="793" priority="50" stopIfTrue="1" operator="lessThan">
      <formula>$M$35</formula>
    </cfRule>
    <cfRule type="cellIs" dxfId="792" priority="51" stopIfTrue="1" operator="greaterThanOrEqual">
      <formula>$M$35</formula>
    </cfRule>
  </conditionalFormatting>
  <conditionalFormatting sqref="O37:Z37">
    <cfRule type="containsBlanks" priority="15" stopIfTrue="1">
      <formula>LEN(TRIM(O37))=0</formula>
    </cfRule>
    <cfRule type="cellIs" dxfId="791" priority="114" stopIfTrue="1" operator="greaterThanOrEqual">
      <formula>$M$37</formula>
    </cfRule>
    <cfRule type="cellIs" dxfId="790" priority="115" stopIfTrue="1" operator="lessThan">
      <formula>$M$37</formula>
    </cfRule>
  </conditionalFormatting>
  <conditionalFormatting sqref="O41:Z41">
    <cfRule type="containsBlanks" priority="11" stopIfTrue="1">
      <formula>LEN(TRIM(O41))=0</formula>
    </cfRule>
    <cfRule type="cellIs" dxfId="789" priority="148" stopIfTrue="1" operator="greaterThan">
      <formula>$M$41</formula>
    </cfRule>
    <cfRule type="cellIs" dxfId="788" priority="149" stopIfTrue="1" operator="lessThanOrEqual">
      <formula>$M$41</formula>
    </cfRule>
  </conditionalFormatting>
  <conditionalFormatting sqref="O9">
    <cfRule type="cellIs" dxfId="787" priority="48" stopIfTrue="1" operator="greaterThanOrEqual">
      <formula>$M$9</formula>
    </cfRule>
    <cfRule type="cellIs" dxfId="786" priority="49" stopIfTrue="1" operator="lessThan">
      <formula>$M$9</formula>
    </cfRule>
  </conditionalFormatting>
  <conditionalFormatting sqref="O13">
    <cfRule type="cellIs" dxfId="785" priority="46" stopIfTrue="1" operator="lessThanOrEqual">
      <formula>$M$13</formula>
    </cfRule>
    <cfRule type="cellIs" dxfId="784" priority="47" stopIfTrue="1" operator="greaterThan">
      <formula>$M$13</formula>
    </cfRule>
  </conditionalFormatting>
  <conditionalFormatting sqref="O49">
    <cfRule type="cellIs" dxfId="783" priority="44" stopIfTrue="1" operator="greaterThanOrEqual">
      <formula>$M$49</formula>
    </cfRule>
    <cfRule type="cellIs" dxfId="782" priority="45" stopIfTrue="1" operator="lessThan">
      <formula>$M$49</formula>
    </cfRule>
  </conditionalFormatting>
  <conditionalFormatting sqref="O9:Z9">
    <cfRule type="containsBlanks" priority="39" stopIfTrue="1">
      <formula>LEN(TRIM(O9))=0</formula>
    </cfRule>
  </conditionalFormatting>
  <conditionalFormatting sqref="O13:Z13">
    <cfRule type="containsBlanks" priority="36" stopIfTrue="1">
      <formula>LEN(TRIM(O13))=0</formula>
    </cfRule>
  </conditionalFormatting>
  <conditionalFormatting sqref="O14:Z14">
    <cfRule type="containsBlanks" priority="35" stopIfTrue="1">
      <formula>LEN(TRIM(O14))=0</formula>
    </cfRule>
  </conditionalFormatting>
  <conditionalFormatting sqref="O33:Z33">
    <cfRule type="containsBlanks" priority="19" stopIfTrue="1">
      <formula>LEN(TRIM(O33))=0</formula>
    </cfRule>
  </conditionalFormatting>
  <conditionalFormatting sqref="O34:Z34">
    <cfRule type="containsBlanks" priority="18" stopIfTrue="1">
      <formula>LEN(TRIM(O34))=0</formula>
    </cfRule>
  </conditionalFormatting>
  <conditionalFormatting sqref="O39:Z39">
    <cfRule type="containsBlanks" priority="13" stopIfTrue="1">
      <formula>LEN(TRIM(O39))=0</formula>
    </cfRule>
  </conditionalFormatting>
  <conditionalFormatting sqref="O49:Z49">
    <cfRule type="containsBlanks" priority="5" stopIfTrue="1">
      <formula>LEN(TRIM(O49))=0</formula>
    </cfRule>
  </conditionalFormatting>
  <dataValidations count="7">
    <dataValidation type="list" errorStyle="information" allowBlank="1" showInputMessage="1" showErrorMessage="1" error="Enter Leading or Lagging" prompt="Leading or Lagging" sqref="WVK52 WLO52 WBS52 VRW52 VIA52 UYE52 UOI52 UEM52 TUQ52 TKU52 TAY52 SRC52 SHG52 RXK52 RNO52 RDS52 QTW52 QKA52 QAE52 PQI52 PGM52 OWQ52 OMU52 OCY52 NTC52 NJG52 MZK52 MPO52 MFS52 LVW52 LMA52 LCE52 KSI52 KIM52 JYQ52 JOU52 JEY52 IVC52 ILG52 IBK52 HRO52 HHS52 GXW52 GOA52 GEE52 FUI52 FKM52 FAQ52 EQU52 EGY52 DXC52 DNG52 DDK52 CTO52 CJS52 BZW52 BQA52 BGE52 AWI52 AMM52 ACQ52 SU52 IY52 C52">
      <formula1>C42:C54</formula1>
    </dataValidation>
    <dataValidation type="list" errorStyle="information" allowBlank="1" showInputMessage="1" showErrorMessage="1" error="Enter Leading or Lagging" prompt="Leading or Lagging" sqref="IY53 C53 WVK53 WLO53 WBS53 VRW53 VIA53 UYE53 UOI53 UEM53 TUQ53 TKU53 TAY53 SRC53 SHG53 RXK53 RNO53 RDS53 QTW53 QKA53 QAE53 PQI53 PGM53 OWQ53 OMU53 OCY53 NTC53 NJG53 MZK53 MPO53 MFS53 LVW53 LMA53 LCE53 KSI53 KIM53 JYQ53 JOU53 JEY53 IVC53 ILG53 IBK53 HRO53 HHS53 GXW53 GOA53 GEE53 FUI53 FKM53 FAQ53 EQU53 EGY53 DXC53 DNG53 DDK53 CTO53 CJS53 BZW53 BQA53 BGE53 AWI53 AMM53 ACQ53 SU53">
      <formula1>C54:C55</formula1>
    </dataValidation>
    <dataValidation type="list" errorStyle="information" allowBlank="1" showInputMessage="1" showErrorMessage="1" error="Enter Leading or Lagging" prompt="Leading or Lagging" sqref="C51 WVK51 WLO51 WBS51 VRW51 VIA51 UYE51 UOI51 UEM51 TUQ51 TKU51 TAY51 SRC51 SHG51 RXK51 RNO51 RDS51 QTW51 QKA51 QAE51 PQI51 PGM51 OWQ51 OMU51 OCY51 NTC51 NJG51 MZK51 MPO51 MFS51 LVW51 LMA51 LCE51 KSI51 KIM51 JYQ51 JOU51 JEY51 IVC51 ILG51 IBK51 HRO51 HHS51 GXW51 GOA51 GEE51 FUI51 FKM51 FAQ51 EQU51 EGY51 DXC51 DNG51 DDK51 CTO51 CJS51 BZW51 BQA51 BGE51 AWI51 AMM51 ACQ51 SU51 IY51">
      <formula1>C53:C53</formula1>
    </dataValidation>
    <dataValidation type="list" errorStyle="information" allowBlank="1" showInputMessage="1" showErrorMessage="1" error="Enter Leading or Lagging" prompt="Leading or Lagging" sqref="C39 IY39 SU39 ACQ39 AMM39 AWI39 BGE39 BQA39 BZW39 CJS39 CTO39 DDK39 DNG39 DXC39 EGY39 EQU39 FAQ39 FKM39 FUI39 GEE39 GOA39 GXW39 HHS39 HRO39 IBK39 ILG39 IVC39 JEY39 JOU39 JYQ39 KIM39 KSI39 LCE39 LMA39 LVW39 MFS39 MPO39 MZK39 NJG39 NTC39 OCY39 OMU39 OWQ39 PGM39 PQI39 QAE39 QKA39 QTW39 RDS39 RNO39 RXK39 SHG39 SRC39 TAY39 TKU39 TUQ39 UEM39 UOI39 UYE39 VIA39 VRW39 WBS39 WLO39 WVK39">
      <formula1>C41:C43</formula1>
    </dataValidation>
    <dataValidation type="list" errorStyle="information" allowBlank="1" showInputMessage="1" showErrorMessage="1" error="Enter Leading or Lagging" prompt="Leading or Lagging" sqref="WVK4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C42">
      <formula1>C55:C56</formula1>
    </dataValidation>
    <dataValidation type="list" errorStyle="information" allowBlank="1" showInputMessage="1" showErrorMessage="1" error="Enter Leading or Lagging" prompt="Leading or Lagging" sqref="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SU40:SU41 IY40:IY41 C40:C41">
      <formula1>C43:C44</formula1>
    </dataValidation>
    <dataValidation type="list" errorStyle="information" allowBlank="1" showInputMessage="1" showErrorMessage="1" error="Enter Leading or Lagging" prompt="Leading or Lagging" sqref="C65541:C65590 IY65541:IY65590 SU65541:SU65590 ACQ65541:ACQ65590 AMM65541:AMM65590 AWI65541:AWI65590 BGE65541:BGE65590 BQA65541:BQA65590 BZW65541:BZW65590 CJS65541:CJS65590 CTO65541:CTO65590 DDK65541:DDK65590 DNG65541:DNG65590 DXC65541:DXC65590 EGY65541:EGY65590 EQU65541:EQU65590 FAQ65541:FAQ65590 FKM65541:FKM65590 FUI65541:FUI65590 GEE65541:GEE65590 GOA65541:GOA65590 GXW65541:GXW65590 HHS65541:HHS65590 HRO65541:HRO65590 IBK65541:IBK65590 ILG65541:ILG65590 IVC65541:IVC65590 JEY65541:JEY65590 JOU65541:JOU65590 JYQ65541:JYQ65590 KIM65541:KIM65590 KSI65541:KSI65590 LCE65541:LCE65590 LMA65541:LMA65590 LVW65541:LVW65590 MFS65541:MFS65590 MPO65541:MPO65590 MZK65541:MZK65590 NJG65541:NJG65590 NTC65541:NTC65590 OCY65541:OCY65590 OMU65541:OMU65590 OWQ65541:OWQ65590 PGM65541:PGM65590 PQI65541:PQI65590 QAE65541:QAE65590 QKA65541:QKA65590 QTW65541:QTW65590 RDS65541:RDS65590 RNO65541:RNO65590 RXK65541:RXK65590 SHG65541:SHG65590 SRC65541:SRC65590 TAY65541:TAY65590 TKU65541:TKU65590 TUQ65541:TUQ65590 UEM65541:UEM65590 UOI65541:UOI65590 UYE65541:UYE65590 VIA65541:VIA65590 VRW65541:VRW65590 WBS65541:WBS65590 WLO65541:WLO65590 WVK65541:WVK65590 C131077:C131126 IY131077:IY131126 SU131077:SU131126 ACQ131077:ACQ131126 AMM131077:AMM131126 AWI131077:AWI131126 BGE131077:BGE131126 BQA131077:BQA131126 BZW131077:BZW131126 CJS131077:CJS131126 CTO131077:CTO131126 DDK131077:DDK131126 DNG131077:DNG131126 DXC131077:DXC131126 EGY131077:EGY131126 EQU131077:EQU131126 FAQ131077:FAQ131126 FKM131077:FKM131126 FUI131077:FUI131126 GEE131077:GEE131126 GOA131077:GOA131126 GXW131077:GXW131126 HHS131077:HHS131126 HRO131077:HRO131126 IBK131077:IBK131126 ILG131077:ILG131126 IVC131077:IVC131126 JEY131077:JEY131126 JOU131077:JOU131126 JYQ131077:JYQ131126 KIM131077:KIM131126 KSI131077:KSI131126 LCE131077:LCE131126 LMA131077:LMA131126 LVW131077:LVW131126 MFS131077:MFS131126 MPO131077:MPO131126 MZK131077:MZK131126 NJG131077:NJG131126 NTC131077:NTC131126 OCY131077:OCY131126 OMU131077:OMU131126 OWQ131077:OWQ131126 PGM131077:PGM131126 PQI131077:PQI131126 QAE131077:QAE131126 QKA131077:QKA131126 QTW131077:QTW131126 RDS131077:RDS131126 RNO131077:RNO131126 RXK131077:RXK131126 SHG131077:SHG131126 SRC131077:SRC131126 TAY131077:TAY131126 TKU131077:TKU131126 TUQ131077:TUQ131126 UEM131077:UEM131126 UOI131077:UOI131126 UYE131077:UYE131126 VIA131077:VIA131126 VRW131077:VRW131126 WBS131077:WBS131126 WLO131077:WLO131126 WVK131077:WVK131126 C196613:C196662 IY196613:IY196662 SU196613:SU196662 ACQ196613:ACQ196662 AMM196613:AMM196662 AWI196613:AWI196662 BGE196613:BGE196662 BQA196613:BQA196662 BZW196613:BZW196662 CJS196613:CJS196662 CTO196613:CTO196662 DDK196613:DDK196662 DNG196613:DNG196662 DXC196613:DXC196662 EGY196613:EGY196662 EQU196613:EQU196662 FAQ196613:FAQ196662 FKM196613:FKM196662 FUI196613:FUI196662 GEE196613:GEE196662 GOA196613:GOA196662 GXW196613:GXW196662 HHS196613:HHS196662 HRO196613:HRO196662 IBK196613:IBK196662 ILG196613:ILG196662 IVC196613:IVC196662 JEY196613:JEY196662 JOU196613:JOU196662 JYQ196613:JYQ196662 KIM196613:KIM196662 KSI196613:KSI196662 LCE196613:LCE196662 LMA196613:LMA196662 LVW196613:LVW196662 MFS196613:MFS196662 MPO196613:MPO196662 MZK196613:MZK196662 NJG196613:NJG196662 NTC196613:NTC196662 OCY196613:OCY196662 OMU196613:OMU196662 OWQ196613:OWQ196662 PGM196613:PGM196662 PQI196613:PQI196662 QAE196613:QAE196662 QKA196613:QKA196662 QTW196613:QTW196662 RDS196613:RDS196662 RNO196613:RNO196662 RXK196613:RXK196662 SHG196613:SHG196662 SRC196613:SRC196662 TAY196613:TAY196662 TKU196613:TKU196662 TUQ196613:TUQ196662 UEM196613:UEM196662 UOI196613:UOI196662 UYE196613:UYE196662 VIA196613:VIA196662 VRW196613:VRW196662 WBS196613:WBS196662 WLO196613:WLO196662 WVK196613:WVK196662 C262149:C262198 IY262149:IY262198 SU262149:SU262198 ACQ262149:ACQ262198 AMM262149:AMM262198 AWI262149:AWI262198 BGE262149:BGE262198 BQA262149:BQA262198 BZW262149:BZW262198 CJS262149:CJS262198 CTO262149:CTO262198 DDK262149:DDK262198 DNG262149:DNG262198 DXC262149:DXC262198 EGY262149:EGY262198 EQU262149:EQU262198 FAQ262149:FAQ262198 FKM262149:FKM262198 FUI262149:FUI262198 GEE262149:GEE262198 GOA262149:GOA262198 GXW262149:GXW262198 HHS262149:HHS262198 HRO262149:HRO262198 IBK262149:IBK262198 ILG262149:ILG262198 IVC262149:IVC262198 JEY262149:JEY262198 JOU262149:JOU262198 JYQ262149:JYQ262198 KIM262149:KIM262198 KSI262149:KSI262198 LCE262149:LCE262198 LMA262149:LMA262198 LVW262149:LVW262198 MFS262149:MFS262198 MPO262149:MPO262198 MZK262149:MZK262198 NJG262149:NJG262198 NTC262149:NTC262198 OCY262149:OCY262198 OMU262149:OMU262198 OWQ262149:OWQ262198 PGM262149:PGM262198 PQI262149:PQI262198 QAE262149:QAE262198 QKA262149:QKA262198 QTW262149:QTW262198 RDS262149:RDS262198 RNO262149:RNO262198 RXK262149:RXK262198 SHG262149:SHG262198 SRC262149:SRC262198 TAY262149:TAY262198 TKU262149:TKU262198 TUQ262149:TUQ262198 UEM262149:UEM262198 UOI262149:UOI262198 UYE262149:UYE262198 VIA262149:VIA262198 VRW262149:VRW262198 WBS262149:WBS262198 WLO262149:WLO262198 WVK262149:WVK262198 C327685:C327734 IY327685:IY327734 SU327685:SU327734 ACQ327685:ACQ327734 AMM327685:AMM327734 AWI327685:AWI327734 BGE327685:BGE327734 BQA327685:BQA327734 BZW327685:BZW327734 CJS327685:CJS327734 CTO327685:CTO327734 DDK327685:DDK327734 DNG327685:DNG327734 DXC327685:DXC327734 EGY327685:EGY327734 EQU327685:EQU327734 FAQ327685:FAQ327734 FKM327685:FKM327734 FUI327685:FUI327734 GEE327685:GEE327734 GOA327685:GOA327734 GXW327685:GXW327734 HHS327685:HHS327734 HRO327685:HRO327734 IBK327685:IBK327734 ILG327685:ILG327734 IVC327685:IVC327734 JEY327685:JEY327734 JOU327685:JOU327734 JYQ327685:JYQ327734 KIM327685:KIM327734 KSI327685:KSI327734 LCE327685:LCE327734 LMA327685:LMA327734 LVW327685:LVW327734 MFS327685:MFS327734 MPO327685:MPO327734 MZK327685:MZK327734 NJG327685:NJG327734 NTC327685:NTC327734 OCY327685:OCY327734 OMU327685:OMU327734 OWQ327685:OWQ327734 PGM327685:PGM327734 PQI327685:PQI327734 QAE327685:QAE327734 QKA327685:QKA327734 QTW327685:QTW327734 RDS327685:RDS327734 RNO327685:RNO327734 RXK327685:RXK327734 SHG327685:SHG327734 SRC327685:SRC327734 TAY327685:TAY327734 TKU327685:TKU327734 TUQ327685:TUQ327734 UEM327685:UEM327734 UOI327685:UOI327734 UYE327685:UYE327734 VIA327685:VIA327734 VRW327685:VRW327734 WBS327685:WBS327734 WLO327685:WLO327734 WVK327685:WVK327734 C393221:C393270 IY393221:IY393270 SU393221:SU393270 ACQ393221:ACQ393270 AMM393221:AMM393270 AWI393221:AWI393270 BGE393221:BGE393270 BQA393221:BQA393270 BZW393221:BZW393270 CJS393221:CJS393270 CTO393221:CTO393270 DDK393221:DDK393270 DNG393221:DNG393270 DXC393221:DXC393270 EGY393221:EGY393270 EQU393221:EQU393270 FAQ393221:FAQ393270 FKM393221:FKM393270 FUI393221:FUI393270 GEE393221:GEE393270 GOA393221:GOA393270 GXW393221:GXW393270 HHS393221:HHS393270 HRO393221:HRO393270 IBK393221:IBK393270 ILG393221:ILG393270 IVC393221:IVC393270 JEY393221:JEY393270 JOU393221:JOU393270 JYQ393221:JYQ393270 KIM393221:KIM393270 KSI393221:KSI393270 LCE393221:LCE393270 LMA393221:LMA393270 LVW393221:LVW393270 MFS393221:MFS393270 MPO393221:MPO393270 MZK393221:MZK393270 NJG393221:NJG393270 NTC393221:NTC393270 OCY393221:OCY393270 OMU393221:OMU393270 OWQ393221:OWQ393270 PGM393221:PGM393270 PQI393221:PQI393270 QAE393221:QAE393270 QKA393221:QKA393270 QTW393221:QTW393270 RDS393221:RDS393270 RNO393221:RNO393270 RXK393221:RXK393270 SHG393221:SHG393270 SRC393221:SRC393270 TAY393221:TAY393270 TKU393221:TKU393270 TUQ393221:TUQ393270 UEM393221:UEM393270 UOI393221:UOI393270 UYE393221:UYE393270 VIA393221:VIA393270 VRW393221:VRW393270 WBS393221:WBS393270 WLO393221:WLO393270 WVK393221:WVK393270 C458757:C458806 IY458757:IY458806 SU458757:SU458806 ACQ458757:ACQ458806 AMM458757:AMM458806 AWI458757:AWI458806 BGE458757:BGE458806 BQA458757:BQA458806 BZW458757:BZW458806 CJS458757:CJS458806 CTO458757:CTO458806 DDK458757:DDK458806 DNG458757:DNG458806 DXC458757:DXC458806 EGY458757:EGY458806 EQU458757:EQU458806 FAQ458757:FAQ458806 FKM458757:FKM458806 FUI458757:FUI458806 GEE458757:GEE458806 GOA458757:GOA458806 GXW458757:GXW458806 HHS458757:HHS458806 HRO458757:HRO458806 IBK458757:IBK458806 ILG458757:ILG458806 IVC458757:IVC458806 JEY458757:JEY458806 JOU458757:JOU458806 JYQ458757:JYQ458806 KIM458757:KIM458806 KSI458757:KSI458806 LCE458757:LCE458806 LMA458757:LMA458806 LVW458757:LVW458806 MFS458757:MFS458806 MPO458757:MPO458806 MZK458757:MZK458806 NJG458757:NJG458806 NTC458757:NTC458806 OCY458757:OCY458806 OMU458757:OMU458806 OWQ458757:OWQ458806 PGM458757:PGM458806 PQI458757:PQI458806 QAE458757:QAE458806 QKA458757:QKA458806 QTW458757:QTW458806 RDS458757:RDS458806 RNO458757:RNO458806 RXK458757:RXK458806 SHG458757:SHG458806 SRC458757:SRC458806 TAY458757:TAY458806 TKU458757:TKU458806 TUQ458757:TUQ458806 UEM458757:UEM458806 UOI458757:UOI458806 UYE458757:UYE458806 VIA458757:VIA458806 VRW458757:VRW458806 WBS458757:WBS458806 WLO458757:WLO458806 WVK458757:WVK458806 C524293:C524342 IY524293:IY524342 SU524293:SU524342 ACQ524293:ACQ524342 AMM524293:AMM524342 AWI524293:AWI524342 BGE524293:BGE524342 BQA524293:BQA524342 BZW524293:BZW524342 CJS524293:CJS524342 CTO524293:CTO524342 DDK524293:DDK524342 DNG524293:DNG524342 DXC524293:DXC524342 EGY524293:EGY524342 EQU524293:EQU524342 FAQ524293:FAQ524342 FKM524293:FKM524342 FUI524293:FUI524342 GEE524293:GEE524342 GOA524293:GOA524342 GXW524293:GXW524342 HHS524293:HHS524342 HRO524293:HRO524342 IBK524293:IBK524342 ILG524293:ILG524342 IVC524293:IVC524342 JEY524293:JEY524342 JOU524293:JOU524342 JYQ524293:JYQ524342 KIM524293:KIM524342 KSI524293:KSI524342 LCE524293:LCE524342 LMA524293:LMA524342 LVW524293:LVW524342 MFS524293:MFS524342 MPO524293:MPO524342 MZK524293:MZK524342 NJG524293:NJG524342 NTC524293:NTC524342 OCY524293:OCY524342 OMU524293:OMU524342 OWQ524293:OWQ524342 PGM524293:PGM524342 PQI524293:PQI524342 QAE524293:QAE524342 QKA524293:QKA524342 QTW524293:QTW524342 RDS524293:RDS524342 RNO524293:RNO524342 RXK524293:RXK524342 SHG524293:SHG524342 SRC524293:SRC524342 TAY524293:TAY524342 TKU524293:TKU524342 TUQ524293:TUQ524342 UEM524293:UEM524342 UOI524293:UOI524342 UYE524293:UYE524342 VIA524293:VIA524342 VRW524293:VRW524342 WBS524293:WBS524342 WLO524293:WLO524342 WVK524293:WVK524342 C589829:C589878 IY589829:IY589878 SU589829:SU589878 ACQ589829:ACQ589878 AMM589829:AMM589878 AWI589829:AWI589878 BGE589829:BGE589878 BQA589829:BQA589878 BZW589829:BZW589878 CJS589829:CJS589878 CTO589829:CTO589878 DDK589829:DDK589878 DNG589829:DNG589878 DXC589829:DXC589878 EGY589829:EGY589878 EQU589829:EQU589878 FAQ589829:FAQ589878 FKM589829:FKM589878 FUI589829:FUI589878 GEE589829:GEE589878 GOA589829:GOA589878 GXW589829:GXW589878 HHS589829:HHS589878 HRO589829:HRO589878 IBK589829:IBK589878 ILG589829:ILG589878 IVC589829:IVC589878 JEY589829:JEY589878 JOU589829:JOU589878 JYQ589829:JYQ589878 KIM589829:KIM589878 KSI589829:KSI589878 LCE589829:LCE589878 LMA589829:LMA589878 LVW589829:LVW589878 MFS589829:MFS589878 MPO589829:MPO589878 MZK589829:MZK589878 NJG589829:NJG589878 NTC589829:NTC589878 OCY589829:OCY589878 OMU589829:OMU589878 OWQ589829:OWQ589878 PGM589829:PGM589878 PQI589829:PQI589878 QAE589829:QAE589878 QKA589829:QKA589878 QTW589829:QTW589878 RDS589829:RDS589878 RNO589829:RNO589878 RXK589829:RXK589878 SHG589829:SHG589878 SRC589829:SRC589878 TAY589829:TAY589878 TKU589829:TKU589878 TUQ589829:TUQ589878 UEM589829:UEM589878 UOI589829:UOI589878 UYE589829:UYE589878 VIA589829:VIA589878 VRW589829:VRW589878 WBS589829:WBS589878 WLO589829:WLO589878 WVK589829:WVK589878 C655365:C655414 IY655365:IY655414 SU655365:SU655414 ACQ655365:ACQ655414 AMM655365:AMM655414 AWI655365:AWI655414 BGE655365:BGE655414 BQA655365:BQA655414 BZW655365:BZW655414 CJS655365:CJS655414 CTO655365:CTO655414 DDK655365:DDK655414 DNG655365:DNG655414 DXC655365:DXC655414 EGY655365:EGY655414 EQU655365:EQU655414 FAQ655365:FAQ655414 FKM655365:FKM655414 FUI655365:FUI655414 GEE655365:GEE655414 GOA655365:GOA655414 GXW655365:GXW655414 HHS655365:HHS655414 HRO655365:HRO655414 IBK655365:IBK655414 ILG655365:ILG655414 IVC655365:IVC655414 JEY655365:JEY655414 JOU655365:JOU655414 JYQ655365:JYQ655414 KIM655365:KIM655414 KSI655365:KSI655414 LCE655365:LCE655414 LMA655365:LMA655414 LVW655365:LVW655414 MFS655365:MFS655414 MPO655365:MPO655414 MZK655365:MZK655414 NJG655365:NJG655414 NTC655365:NTC655414 OCY655365:OCY655414 OMU655365:OMU655414 OWQ655365:OWQ655414 PGM655365:PGM655414 PQI655365:PQI655414 QAE655365:QAE655414 QKA655365:QKA655414 QTW655365:QTW655414 RDS655365:RDS655414 RNO655365:RNO655414 RXK655365:RXK655414 SHG655365:SHG655414 SRC655365:SRC655414 TAY655365:TAY655414 TKU655365:TKU655414 TUQ655365:TUQ655414 UEM655365:UEM655414 UOI655365:UOI655414 UYE655365:UYE655414 VIA655365:VIA655414 VRW655365:VRW655414 WBS655365:WBS655414 WLO655365:WLO655414 WVK655365:WVK655414 C720901:C720950 IY720901:IY720950 SU720901:SU720950 ACQ720901:ACQ720950 AMM720901:AMM720950 AWI720901:AWI720950 BGE720901:BGE720950 BQA720901:BQA720950 BZW720901:BZW720950 CJS720901:CJS720950 CTO720901:CTO720950 DDK720901:DDK720950 DNG720901:DNG720950 DXC720901:DXC720950 EGY720901:EGY720950 EQU720901:EQU720950 FAQ720901:FAQ720950 FKM720901:FKM720950 FUI720901:FUI720950 GEE720901:GEE720950 GOA720901:GOA720950 GXW720901:GXW720950 HHS720901:HHS720950 HRO720901:HRO720950 IBK720901:IBK720950 ILG720901:ILG720950 IVC720901:IVC720950 JEY720901:JEY720950 JOU720901:JOU720950 JYQ720901:JYQ720950 KIM720901:KIM720950 KSI720901:KSI720950 LCE720901:LCE720950 LMA720901:LMA720950 LVW720901:LVW720950 MFS720901:MFS720950 MPO720901:MPO720950 MZK720901:MZK720950 NJG720901:NJG720950 NTC720901:NTC720950 OCY720901:OCY720950 OMU720901:OMU720950 OWQ720901:OWQ720950 PGM720901:PGM720950 PQI720901:PQI720950 QAE720901:QAE720950 QKA720901:QKA720950 QTW720901:QTW720950 RDS720901:RDS720950 RNO720901:RNO720950 RXK720901:RXK720950 SHG720901:SHG720950 SRC720901:SRC720950 TAY720901:TAY720950 TKU720901:TKU720950 TUQ720901:TUQ720950 UEM720901:UEM720950 UOI720901:UOI720950 UYE720901:UYE720950 VIA720901:VIA720950 VRW720901:VRW720950 WBS720901:WBS720950 WLO720901:WLO720950 WVK720901:WVK720950 C786437:C786486 IY786437:IY786486 SU786437:SU786486 ACQ786437:ACQ786486 AMM786437:AMM786486 AWI786437:AWI786486 BGE786437:BGE786486 BQA786437:BQA786486 BZW786437:BZW786486 CJS786437:CJS786486 CTO786437:CTO786486 DDK786437:DDK786486 DNG786437:DNG786486 DXC786437:DXC786486 EGY786437:EGY786486 EQU786437:EQU786486 FAQ786437:FAQ786486 FKM786437:FKM786486 FUI786437:FUI786486 GEE786437:GEE786486 GOA786437:GOA786486 GXW786437:GXW786486 HHS786437:HHS786486 HRO786437:HRO786486 IBK786437:IBK786486 ILG786437:ILG786486 IVC786437:IVC786486 JEY786437:JEY786486 JOU786437:JOU786486 JYQ786437:JYQ786486 KIM786437:KIM786486 KSI786437:KSI786486 LCE786437:LCE786486 LMA786437:LMA786486 LVW786437:LVW786486 MFS786437:MFS786486 MPO786437:MPO786486 MZK786437:MZK786486 NJG786437:NJG786486 NTC786437:NTC786486 OCY786437:OCY786486 OMU786437:OMU786486 OWQ786437:OWQ786486 PGM786437:PGM786486 PQI786437:PQI786486 QAE786437:QAE786486 QKA786437:QKA786486 QTW786437:QTW786486 RDS786437:RDS786486 RNO786437:RNO786486 RXK786437:RXK786486 SHG786437:SHG786486 SRC786437:SRC786486 TAY786437:TAY786486 TKU786437:TKU786486 TUQ786437:TUQ786486 UEM786437:UEM786486 UOI786437:UOI786486 UYE786437:UYE786486 VIA786437:VIA786486 VRW786437:VRW786486 WBS786437:WBS786486 WLO786437:WLO786486 WVK786437:WVK786486 C851973:C852022 IY851973:IY852022 SU851973:SU852022 ACQ851973:ACQ852022 AMM851973:AMM852022 AWI851973:AWI852022 BGE851973:BGE852022 BQA851973:BQA852022 BZW851973:BZW852022 CJS851973:CJS852022 CTO851973:CTO852022 DDK851973:DDK852022 DNG851973:DNG852022 DXC851973:DXC852022 EGY851973:EGY852022 EQU851973:EQU852022 FAQ851973:FAQ852022 FKM851973:FKM852022 FUI851973:FUI852022 GEE851973:GEE852022 GOA851973:GOA852022 GXW851973:GXW852022 HHS851973:HHS852022 HRO851973:HRO852022 IBK851973:IBK852022 ILG851973:ILG852022 IVC851973:IVC852022 JEY851973:JEY852022 JOU851973:JOU852022 JYQ851973:JYQ852022 KIM851973:KIM852022 KSI851973:KSI852022 LCE851973:LCE852022 LMA851973:LMA852022 LVW851973:LVW852022 MFS851973:MFS852022 MPO851973:MPO852022 MZK851973:MZK852022 NJG851973:NJG852022 NTC851973:NTC852022 OCY851973:OCY852022 OMU851973:OMU852022 OWQ851973:OWQ852022 PGM851973:PGM852022 PQI851973:PQI852022 QAE851973:QAE852022 QKA851973:QKA852022 QTW851973:QTW852022 RDS851973:RDS852022 RNO851973:RNO852022 RXK851973:RXK852022 SHG851973:SHG852022 SRC851973:SRC852022 TAY851973:TAY852022 TKU851973:TKU852022 TUQ851973:TUQ852022 UEM851973:UEM852022 UOI851973:UOI852022 UYE851973:UYE852022 VIA851973:VIA852022 VRW851973:VRW852022 WBS851973:WBS852022 WLO851973:WLO852022 WVK851973:WVK852022 C917509:C917558 IY917509:IY917558 SU917509:SU917558 ACQ917509:ACQ917558 AMM917509:AMM917558 AWI917509:AWI917558 BGE917509:BGE917558 BQA917509:BQA917558 BZW917509:BZW917558 CJS917509:CJS917558 CTO917509:CTO917558 DDK917509:DDK917558 DNG917509:DNG917558 DXC917509:DXC917558 EGY917509:EGY917558 EQU917509:EQU917558 FAQ917509:FAQ917558 FKM917509:FKM917558 FUI917509:FUI917558 GEE917509:GEE917558 GOA917509:GOA917558 GXW917509:GXW917558 HHS917509:HHS917558 HRO917509:HRO917558 IBK917509:IBK917558 ILG917509:ILG917558 IVC917509:IVC917558 JEY917509:JEY917558 JOU917509:JOU917558 JYQ917509:JYQ917558 KIM917509:KIM917558 KSI917509:KSI917558 LCE917509:LCE917558 LMA917509:LMA917558 LVW917509:LVW917558 MFS917509:MFS917558 MPO917509:MPO917558 MZK917509:MZK917558 NJG917509:NJG917558 NTC917509:NTC917558 OCY917509:OCY917558 OMU917509:OMU917558 OWQ917509:OWQ917558 PGM917509:PGM917558 PQI917509:PQI917558 QAE917509:QAE917558 QKA917509:QKA917558 QTW917509:QTW917558 RDS917509:RDS917558 RNO917509:RNO917558 RXK917509:RXK917558 SHG917509:SHG917558 SRC917509:SRC917558 TAY917509:TAY917558 TKU917509:TKU917558 TUQ917509:TUQ917558 UEM917509:UEM917558 UOI917509:UOI917558 UYE917509:UYE917558 VIA917509:VIA917558 VRW917509:VRW917558 WBS917509:WBS917558 WLO917509:WLO917558 WVK917509:WVK917558 C983045:C983094 IY983045:IY983094 SU983045:SU983094 ACQ983045:ACQ983094 AMM983045:AMM983094 AWI983045:AWI983094 BGE983045:BGE983094 BQA983045:BQA983094 BZW983045:BZW983094 CJS983045:CJS983094 CTO983045:CTO983094 DDK983045:DDK983094 DNG983045:DNG983094 DXC983045:DXC983094 EGY983045:EGY983094 EQU983045:EQU983094 FAQ983045:FAQ983094 FKM983045:FKM983094 FUI983045:FUI983094 GEE983045:GEE983094 GOA983045:GOA983094 GXW983045:GXW983094 HHS983045:HHS983094 HRO983045:HRO983094 IBK983045:IBK983094 ILG983045:ILG983094 IVC983045:IVC983094 JEY983045:JEY983094 JOU983045:JOU983094 JYQ983045:JYQ983094 KIM983045:KIM983094 KSI983045:KSI983094 LCE983045:LCE983094 LMA983045:LMA983094 LVW983045:LVW983094 MFS983045:MFS983094 MPO983045:MPO983094 MZK983045:MZK983094 NJG983045:NJG983094 NTC983045:NTC983094 OCY983045:OCY983094 OMU983045:OMU983094 OWQ983045:OWQ983094 PGM983045:PGM983094 PQI983045:PQI983094 QAE983045:QAE983094 QKA983045:QKA983094 QTW983045:QTW983094 RDS983045:RDS983094 RNO983045:RNO983094 RXK983045:RXK983094 SHG983045:SHG983094 SRC983045:SRC983094 TAY983045:TAY983094 TKU983045:TKU983094 TUQ983045:TUQ983094 UEM983045:UEM983094 UOI983045:UOI983094 UYE983045:UYE983094 VIA983045:VIA983094 VRW983045:VRW983094 WBS983045:WBS983094 WLO983045:WLO983094 WVK983045:WVK983094 WVK5:WVK38 WLO5:WLO38 WBS5:WBS38 VRW5:VRW38 VIA5:VIA38 UYE5:UYE38 UOI5:UOI38 UEM5:UEM38 TUQ5:TUQ38 TKU5:TKU38 TAY5:TAY38 SRC5:SRC38 SHG5:SHG38 RXK5:RXK38 RNO5:RNO38 RDS5:RDS38 QTW5:QTW38 QKA5:QKA38 QAE5:QAE38 PQI5:PQI38 PGM5:PGM38 OWQ5:OWQ38 OMU5:OMU38 OCY5:OCY38 NTC5:NTC38 NJG5:NJG38 MZK5:MZK38 MPO5:MPO38 MFS5:MFS38 LVW5:LVW38 LMA5:LMA38 LCE5:LCE38 KSI5:KSI38 KIM5:KIM38 JYQ5:JYQ38 JOU5:JOU38 JEY5:JEY38 IVC5:IVC38 ILG5:ILG38 IBK5:IBK38 HRO5:HRO38 HHS5:HHS38 GXW5:GXW38 GOA5:GOA38 GEE5:GEE38 FUI5:FUI38 FKM5:FKM38 FAQ5:FAQ38 EQU5:EQU38 EGY5:EGY38 DXC5:DXC38 DNG5:DNG38 DDK5:DDK38 CTO5:CTO38 CJS5:CJS38 BZW5:BZW38 BQA5:BQA38 BGE5:BGE38 AWI5:AWI38 AMM5:AMM38 ACQ5:ACQ38 SU5:SU38 IY5:IY38 C5:C38 C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WVK43:WVK50 WLO43:WLO50 WBS43:WBS50 VRW43:VRW50 VIA43:VIA50 UYE43:UYE50 UOI43:UOI50 UEM43:UEM50 TUQ43:TUQ50 TKU43:TKU50 TAY43:TAY50 SRC43:SRC50 SHG43:SHG50 RXK43:RXK50 RNO43:RNO50 RDS43:RDS50 QTW43:QTW50 QKA43:QKA50 QAE43:QAE50 PQI43:PQI50 PGM43:PGM50 OWQ43:OWQ50 OMU43:OMU50 OCY43:OCY50 NTC43:NTC50 NJG43:NJG50 MZK43:MZK50 MPO43:MPO50 MFS43:MFS50 LVW43:LVW50 LMA43:LMA50 LCE43:LCE50 KSI43:KSI50 KIM43:KIM50 JYQ43:JYQ50 JOU43:JOU50 JEY43:JEY50 IVC43:IVC50 ILG43:ILG50 IBK43:IBK50 HRO43:HRO50 HHS43:HHS50 GXW43:GXW50 GOA43:GOA50 GEE43:GEE50 FUI43:FUI50 FKM43:FKM50 FAQ43:FAQ50 EQU43:EQU50 EGY43:EGY50 DXC43:DXC50 DNG43:DNG50 DDK43:DDK50 CTO43:CTO50 CJS43:CJS50 BZW43:BZW50 BQA43:BQA50 BGE43:BGE50 AWI43:AWI50 AMM43:AMM50 ACQ43:ACQ50 SU43:SU50 IY43:IY50 C43:C50">
      <formula1>C7:C8</formula1>
    </dataValidation>
  </dataValidations>
  <printOptions horizontalCentered="1" verticalCentered="1"/>
  <pageMargins left="0.5" right="0.5" top="0.5" bottom="0" header="0.3" footer="0.3"/>
  <pageSetup paperSize="8" scale="43" orientation="landscape" r:id="rId1"/>
  <rowBreaks count="1" manualBreakCount="1">
    <brk id="54" max="16383" man="1"/>
  </rowBreaks>
  <colBreaks count="1" manualBreakCount="1">
    <brk id="28" max="1048575" man="1"/>
  </colBreak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B1:AD203"/>
  <sheetViews>
    <sheetView showGridLines="0" topLeftCell="B1" zoomScale="60" zoomScaleNormal="60" workbookViewId="0">
      <pane xSplit="1" ySplit="4" topLeftCell="D35"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1" width="10.33203125" style="452"/>
    <col min="2" max="2" width="62.109375" style="452" customWidth="1"/>
    <col min="3" max="3" width="11.44140625" style="452" customWidth="1"/>
    <col min="4" max="4" width="12.33203125" style="452" customWidth="1"/>
    <col min="5" max="5" width="10.44140625" style="277" customWidth="1"/>
    <col min="6" max="6" width="6.109375" style="452" hidden="1" customWidth="1"/>
    <col min="7" max="7" width="10.33203125" style="278" hidden="1" customWidth="1"/>
    <col min="8" max="8" width="11.44140625" style="452" hidden="1" customWidth="1"/>
    <col min="9" max="10" width="10.6640625" style="452" hidden="1" customWidth="1"/>
    <col min="11" max="11" width="10.6640625" style="452" customWidth="1"/>
    <col min="12" max="12" width="13.88671875" style="452" customWidth="1"/>
    <col min="13" max="13" width="12.88671875" style="452" customWidth="1"/>
    <col min="14" max="14" width="15.109375" style="452" customWidth="1"/>
    <col min="15" max="15" width="14.44140625" style="452" customWidth="1"/>
    <col min="16" max="17" width="11.33203125" style="452" customWidth="1"/>
    <col min="18" max="18" width="13.109375" style="452" customWidth="1"/>
    <col min="19" max="19" width="14.5546875" style="452" customWidth="1"/>
    <col min="20" max="20" width="14.33203125" style="452" customWidth="1"/>
    <col min="21" max="22" width="10.33203125" style="452" customWidth="1"/>
    <col min="23" max="23" width="11.33203125" style="452" customWidth="1"/>
    <col min="24" max="24" width="13.44140625" style="452" customWidth="1"/>
    <col min="25" max="25" width="11.109375" style="452" customWidth="1"/>
    <col min="26" max="26" width="11.5546875" style="452" customWidth="1"/>
    <col min="27" max="27" width="101.44140625" style="452" customWidth="1"/>
    <col min="28" max="28" width="113.6640625" style="452" bestFit="1" customWidth="1"/>
    <col min="29" max="29" width="26.33203125" style="452" customWidth="1"/>
    <col min="30" max="30" width="28.88671875" style="452" customWidth="1"/>
    <col min="31" max="16384" width="10.33203125" style="452"/>
  </cols>
  <sheetData>
    <row r="1" spans="2:30" ht="110.25"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1"/>
      <c r="AB1" s="910"/>
    </row>
    <row r="2" spans="2:30" s="137" customFormat="1" ht="109.5" customHeight="1" thickBot="1">
      <c r="B2" s="909"/>
      <c r="C2" s="908" t="s">
        <v>205</v>
      </c>
      <c r="D2" s="907"/>
      <c r="E2" s="907"/>
      <c r="F2" s="907"/>
      <c r="G2" s="907"/>
      <c r="H2" s="907"/>
      <c r="I2" s="904"/>
      <c r="J2" s="906"/>
      <c r="K2" s="904"/>
      <c r="L2" s="904"/>
      <c r="M2" s="904"/>
      <c r="N2" s="904"/>
      <c r="O2" s="904"/>
      <c r="P2" s="905"/>
      <c r="Q2" s="904"/>
      <c r="R2" s="904"/>
      <c r="S2" s="904"/>
      <c r="T2" s="904"/>
      <c r="U2" s="904"/>
      <c r="V2" s="904"/>
      <c r="W2" s="904"/>
      <c r="X2" s="904"/>
      <c r="Y2" s="903"/>
      <c r="Z2" s="902"/>
      <c r="AA2" s="901"/>
      <c r="AB2" s="900"/>
    </row>
    <row r="3" spans="2:30" s="138" customFormat="1" ht="34.5" customHeight="1" thickBot="1">
      <c r="B3" s="899" t="s">
        <v>76</v>
      </c>
      <c r="C3" s="898"/>
      <c r="D3" s="897" t="s">
        <v>1</v>
      </c>
      <c r="E3" s="897" t="s">
        <v>2</v>
      </c>
      <c r="F3" s="896"/>
      <c r="G3" s="895" t="s">
        <v>125</v>
      </c>
      <c r="H3" s="891" t="s">
        <v>126</v>
      </c>
      <c r="I3" s="893" t="s">
        <v>127</v>
      </c>
      <c r="J3" s="893" t="s">
        <v>128</v>
      </c>
      <c r="K3" s="893" t="s">
        <v>129</v>
      </c>
      <c r="L3" s="893" t="s">
        <v>204</v>
      </c>
      <c r="M3" s="894" t="s">
        <v>562</v>
      </c>
      <c r="N3" s="893" t="s">
        <v>563</v>
      </c>
      <c r="O3" s="892" t="s">
        <v>3</v>
      </c>
      <c r="P3" s="891" t="s">
        <v>4</v>
      </c>
      <c r="Q3" s="891" t="s">
        <v>5</v>
      </c>
      <c r="R3" s="891" t="s">
        <v>6</v>
      </c>
      <c r="S3" s="891" t="s">
        <v>7</v>
      </c>
      <c r="T3" s="891" t="s">
        <v>8</v>
      </c>
      <c r="U3" s="891" t="s">
        <v>9</v>
      </c>
      <c r="V3" s="891" t="s">
        <v>10</v>
      </c>
      <c r="W3" s="891" t="s">
        <v>11</v>
      </c>
      <c r="X3" s="891" t="s">
        <v>12</v>
      </c>
      <c r="Y3" s="891" t="s">
        <v>13</v>
      </c>
      <c r="Z3" s="890" t="s">
        <v>14</v>
      </c>
      <c r="AA3" s="890" t="s">
        <v>130</v>
      </c>
      <c r="AB3" s="889" t="s">
        <v>131</v>
      </c>
    </row>
    <row r="4" spans="2:30"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3"/>
      <c r="AA4" s="143"/>
      <c r="AB4" s="145"/>
    </row>
    <row r="5" spans="2:30" s="10" customFormat="1" ht="31.5" customHeight="1">
      <c r="B5" s="147" t="s">
        <v>17</v>
      </c>
      <c r="C5" s="125" t="s">
        <v>120</v>
      </c>
      <c r="D5" s="829" t="s">
        <v>18</v>
      </c>
      <c r="E5" s="829" t="s">
        <v>19</v>
      </c>
      <c r="F5" s="829" t="s">
        <v>20</v>
      </c>
      <c r="G5" s="150">
        <v>3.6</v>
      </c>
      <c r="H5" s="150">
        <v>3.5</v>
      </c>
      <c r="I5" s="150">
        <v>0</v>
      </c>
      <c r="J5" s="151">
        <v>0</v>
      </c>
      <c r="K5" s="151">
        <v>0</v>
      </c>
      <c r="L5" s="152">
        <v>0</v>
      </c>
      <c r="M5" s="888">
        <v>0</v>
      </c>
      <c r="N5" s="887">
        <v>2.5</v>
      </c>
      <c r="O5" s="887">
        <v>0</v>
      </c>
      <c r="P5" s="887">
        <v>0</v>
      </c>
      <c r="Q5" s="887">
        <v>0</v>
      </c>
      <c r="R5" s="887">
        <v>0</v>
      </c>
      <c r="S5" s="887">
        <v>0</v>
      </c>
      <c r="T5" s="887">
        <v>0</v>
      </c>
      <c r="U5" s="887">
        <v>0</v>
      </c>
      <c r="V5" s="887">
        <v>15.6</v>
      </c>
      <c r="W5" s="887">
        <v>0</v>
      </c>
      <c r="X5" s="887">
        <v>0</v>
      </c>
      <c r="Y5" s="887">
        <v>0</v>
      </c>
      <c r="Z5" s="887">
        <v>0</v>
      </c>
      <c r="AA5" s="148"/>
      <c r="AB5" s="154"/>
      <c r="AC5" s="155"/>
      <c r="AD5" s="156"/>
    </row>
    <row r="6" spans="2:30" s="10" customFormat="1" ht="31.5" customHeight="1">
      <c r="B6" s="23" t="s">
        <v>21</v>
      </c>
      <c r="C6" s="126" t="s">
        <v>120</v>
      </c>
      <c r="D6" s="801" t="s">
        <v>79</v>
      </c>
      <c r="E6" s="801" t="s">
        <v>19</v>
      </c>
      <c r="F6" s="801" t="s">
        <v>20</v>
      </c>
      <c r="G6" s="158">
        <v>4.8</v>
      </c>
      <c r="H6" s="158">
        <v>4.7</v>
      </c>
      <c r="I6" s="158">
        <v>0</v>
      </c>
      <c r="J6" s="159">
        <v>0</v>
      </c>
      <c r="K6" s="159">
        <v>0</v>
      </c>
      <c r="L6" s="455">
        <v>0</v>
      </c>
      <c r="M6" s="883">
        <v>1.18</v>
      </c>
      <c r="N6" s="790">
        <v>2.5</v>
      </c>
      <c r="O6" s="790">
        <v>0</v>
      </c>
      <c r="P6" s="790">
        <v>0</v>
      </c>
      <c r="Q6" s="790">
        <v>0</v>
      </c>
      <c r="R6" s="790">
        <v>0</v>
      </c>
      <c r="S6" s="790">
        <v>0</v>
      </c>
      <c r="T6" s="790">
        <v>3.67</v>
      </c>
      <c r="U6" s="790">
        <v>0</v>
      </c>
      <c r="V6" s="790">
        <v>15.6</v>
      </c>
      <c r="W6" s="790">
        <v>0</v>
      </c>
      <c r="X6" s="790">
        <v>0</v>
      </c>
      <c r="Y6" s="790">
        <v>0</v>
      </c>
      <c r="Z6" s="790">
        <v>0</v>
      </c>
      <c r="AA6" s="24"/>
      <c r="AB6" s="38"/>
      <c r="AC6" s="161"/>
      <c r="AD6" s="156"/>
    </row>
    <row r="7" spans="2:30" s="10" customFormat="1" ht="31.5" customHeight="1">
      <c r="B7" s="23" t="s">
        <v>22</v>
      </c>
      <c r="C7" s="126" t="s">
        <v>121</v>
      </c>
      <c r="D7" s="801" t="s">
        <v>23</v>
      </c>
      <c r="E7" s="801" t="s">
        <v>19</v>
      </c>
      <c r="F7" s="801" t="s">
        <v>20</v>
      </c>
      <c r="G7" s="158">
        <v>1.02</v>
      </c>
      <c r="H7" s="158">
        <v>0.94</v>
      </c>
      <c r="I7" s="158">
        <v>0.76</v>
      </c>
      <c r="J7" s="159">
        <v>0.56999999999999995</v>
      </c>
      <c r="K7" s="162">
        <v>0.65750000000000008</v>
      </c>
      <c r="L7" s="572">
        <v>0.72</v>
      </c>
      <c r="M7" s="886">
        <v>0.7</v>
      </c>
      <c r="N7" s="883">
        <v>0.76500000000000012</v>
      </c>
      <c r="O7" s="883">
        <v>0.69</v>
      </c>
      <c r="P7" s="883">
        <v>0.69</v>
      </c>
      <c r="Q7" s="883">
        <v>0.63</v>
      </c>
      <c r="R7" s="883">
        <v>0.89</v>
      </c>
      <c r="S7" s="883">
        <v>0.82</v>
      </c>
      <c r="T7" s="883">
        <v>0.65</v>
      </c>
      <c r="U7" s="883">
        <v>0.69</v>
      </c>
      <c r="V7" s="883">
        <v>0.88</v>
      </c>
      <c r="W7" s="883">
        <v>0.95</v>
      </c>
      <c r="X7" s="883">
        <v>0.64</v>
      </c>
      <c r="Y7" s="883">
        <v>0.84</v>
      </c>
      <c r="Z7" s="1303">
        <v>0.81</v>
      </c>
      <c r="AA7" s="163" t="s">
        <v>582</v>
      </c>
      <c r="AB7" s="164"/>
      <c r="AC7" s="155"/>
    </row>
    <row r="8" spans="2:30" s="10" customFormat="1" ht="31.5" customHeight="1">
      <c r="B8" s="23" t="s">
        <v>203</v>
      </c>
      <c r="C8" s="126" t="s">
        <v>121</v>
      </c>
      <c r="D8" s="801" t="s">
        <v>202</v>
      </c>
      <c r="E8" s="801" t="s">
        <v>19</v>
      </c>
      <c r="F8" s="801" t="s">
        <v>20</v>
      </c>
      <c r="G8" s="158">
        <v>1.1399999999999999</v>
      </c>
      <c r="H8" s="158">
        <v>0.98</v>
      </c>
      <c r="I8" s="158">
        <v>0.92</v>
      </c>
      <c r="J8" s="162">
        <v>0.79</v>
      </c>
      <c r="K8" s="162">
        <v>0.75141666666666662</v>
      </c>
      <c r="L8" s="160">
        <v>0.69</v>
      </c>
      <c r="M8" s="790">
        <v>0.68</v>
      </c>
      <c r="N8" s="883">
        <v>0.82083333333333341</v>
      </c>
      <c r="O8" s="883">
        <v>0.83</v>
      </c>
      <c r="P8" s="883">
        <v>1.04</v>
      </c>
      <c r="Q8" s="883">
        <v>0.79</v>
      </c>
      <c r="R8" s="883">
        <v>1.1200000000000001</v>
      </c>
      <c r="S8" s="883">
        <v>0.65</v>
      </c>
      <c r="T8" s="883">
        <v>0.7</v>
      </c>
      <c r="U8" s="883">
        <v>0.67</v>
      </c>
      <c r="V8" s="883">
        <v>0.78</v>
      </c>
      <c r="W8" s="883">
        <v>0.8</v>
      </c>
      <c r="X8" s="883">
        <v>1.0900000000000001</v>
      </c>
      <c r="Y8" s="883">
        <v>0.79</v>
      </c>
      <c r="Z8" s="1303">
        <v>0.59</v>
      </c>
      <c r="AA8" s="165"/>
      <c r="AB8" s="166"/>
      <c r="AC8" s="167"/>
    </row>
    <row r="9" spans="2:30" s="10" customFormat="1" ht="31.5" customHeight="1">
      <c r="B9" s="23" t="s">
        <v>80</v>
      </c>
      <c r="C9" s="126" t="s">
        <v>121</v>
      </c>
      <c r="D9" s="801" t="s">
        <v>25</v>
      </c>
      <c r="E9" s="801" t="s">
        <v>19</v>
      </c>
      <c r="F9" s="801" t="s">
        <v>27</v>
      </c>
      <c r="G9" s="168"/>
      <c r="H9" s="168"/>
      <c r="I9" s="168"/>
      <c r="J9" s="169"/>
      <c r="K9" s="169"/>
      <c r="L9" s="2479">
        <v>0.5</v>
      </c>
      <c r="M9" s="883">
        <v>0.75</v>
      </c>
      <c r="N9" s="883">
        <v>17.119999999999997</v>
      </c>
      <c r="O9" s="883">
        <v>0.9</v>
      </c>
      <c r="P9" s="883">
        <v>1.2</v>
      </c>
      <c r="Q9" s="883">
        <v>1.4</v>
      </c>
      <c r="R9" s="883">
        <v>0.8</v>
      </c>
      <c r="S9" s="883">
        <v>0.9</v>
      </c>
      <c r="T9" s="883">
        <v>1.8</v>
      </c>
      <c r="U9" s="883">
        <v>2.1</v>
      </c>
      <c r="V9" s="883">
        <v>1.2</v>
      </c>
      <c r="W9" s="883">
        <v>1</v>
      </c>
      <c r="X9" s="883">
        <v>1.9</v>
      </c>
      <c r="Y9" s="883">
        <v>0.92</v>
      </c>
      <c r="Z9" s="2480">
        <v>3</v>
      </c>
      <c r="AA9" s="163"/>
      <c r="AB9" s="166"/>
    </row>
    <row r="10" spans="2:30" s="10" customFormat="1" ht="31.5" customHeight="1">
      <c r="B10" s="23" t="s">
        <v>141</v>
      </c>
      <c r="C10" s="126" t="s">
        <v>120</v>
      </c>
      <c r="D10" s="801" t="s">
        <v>142</v>
      </c>
      <c r="E10" s="801" t="s">
        <v>19</v>
      </c>
      <c r="F10" s="801" t="s">
        <v>20</v>
      </c>
      <c r="G10" s="885">
        <v>31917.600000000002</v>
      </c>
      <c r="H10" s="885">
        <v>25988.800000000003</v>
      </c>
      <c r="I10" s="885">
        <v>32657.4</v>
      </c>
      <c r="J10" s="884">
        <v>17887.848515999998</v>
      </c>
      <c r="K10" s="884">
        <v>14889.508333333339</v>
      </c>
      <c r="L10" s="2481">
        <f>25</f>
        <v>25</v>
      </c>
      <c r="M10" s="2482">
        <v>16</v>
      </c>
      <c r="N10" s="883">
        <v>10.782999999999999</v>
      </c>
      <c r="O10" s="883">
        <v>1.8</v>
      </c>
      <c r="P10" s="883">
        <v>1.9</v>
      </c>
      <c r="Q10" s="883">
        <v>2</v>
      </c>
      <c r="R10" s="883">
        <v>1.4</v>
      </c>
      <c r="S10" s="883">
        <v>2</v>
      </c>
      <c r="T10" s="883">
        <v>2.7</v>
      </c>
      <c r="U10" s="883">
        <v>17.861000000000001</v>
      </c>
      <c r="V10" s="883">
        <v>11.04</v>
      </c>
      <c r="W10" s="883">
        <v>10.371</v>
      </c>
      <c r="X10" s="883">
        <v>25.335000000000001</v>
      </c>
      <c r="Y10" s="883">
        <v>11.01</v>
      </c>
      <c r="Z10" s="1303">
        <v>10.782999999999999</v>
      </c>
      <c r="AA10" s="163"/>
      <c r="AB10" s="38"/>
    </row>
    <row r="11" spans="2:30" s="10" customFormat="1" ht="31.5" customHeight="1" thickBot="1">
      <c r="B11" s="172" t="s">
        <v>280</v>
      </c>
      <c r="C11" s="127" t="s">
        <v>120</v>
      </c>
      <c r="D11" s="1220" t="s">
        <v>326</v>
      </c>
      <c r="E11" s="859" t="s">
        <v>19</v>
      </c>
      <c r="F11" s="859" t="s">
        <v>20</v>
      </c>
      <c r="G11" s="175"/>
      <c r="H11" s="175"/>
      <c r="I11" s="175"/>
      <c r="J11" s="2301">
        <v>0.77</v>
      </c>
      <c r="K11" s="2301">
        <v>0.76</v>
      </c>
      <c r="L11" s="2483">
        <v>121</v>
      </c>
      <c r="M11" s="2483">
        <v>117</v>
      </c>
      <c r="N11" s="2303">
        <v>109</v>
      </c>
      <c r="O11" s="2303">
        <v>118</v>
      </c>
      <c r="P11" s="2303">
        <v>109</v>
      </c>
      <c r="Q11" s="2303">
        <v>103</v>
      </c>
      <c r="R11" s="2303">
        <v>98</v>
      </c>
      <c r="S11" s="2303">
        <v>124</v>
      </c>
      <c r="T11" s="2303">
        <v>103</v>
      </c>
      <c r="U11" s="2303">
        <v>105</v>
      </c>
      <c r="V11" s="2303">
        <v>117</v>
      </c>
      <c r="W11" s="2303">
        <v>93</v>
      </c>
      <c r="X11" s="2303">
        <v>109</v>
      </c>
      <c r="Y11" s="2484">
        <v>109.39</v>
      </c>
      <c r="Z11" s="2303">
        <v>108</v>
      </c>
      <c r="AA11" s="163"/>
      <c r="AB11" s="39"/>
    </row>
    <row r="12" spans="2:30" s="184" customFormat="1" ht="31.5" customHeight="1" thickBot="1">
      <c r="B12" s="881" t="s">
        <v>82</v>
      </c>
      <c r="C12" s="880"/>
      <c r="D12" s="879" t="s">
        <v>16</v>
      </c>
      <c r="E12" s="879" t="s">
        <v>16</v>
      </c>
      <c r="F12" s="879" t="s">
        <v>16</v>
      </c>
      <c r="G12" s="878"/>
      <c r="H12" s="878"/>
      <c r="I12" s="878"/>
      <c r="J12" s="878"/>
      <c r="K12" s="878"/>
      <c r="L12" s="878"/>
      <c r="M12" s="878"/>
      <c r="N12" s="878"/>
      <c r="O12" s="878"/>
      <c r="P12" s="878"/>
      <c r="Q12" s="878"/>
      <c r="R12" s="878"/>
      <c r="S12" s="878"/>
      <c r="T12" s="878"/>
      <c r="U12" s="878"/>
      <c r="V12" s="878"/>
      <c r="W12" s="878"/>
      <c r="X12" s="878"/>
      <c r="Y12" s="878"/>
      <c r="Z12" s="878"/>
      <c r="AA12" s="878"/>
      <c r="AB12" s="877"/>
    </row>
    <row r="13" spans="2:30" s="10" customFormat="1" ht="31.5" customHeight="1" thickBot="1">
      <c r="B13" s="147" t="s">
        <v>51</v>
      </c>
      <c r="C13" s="876" t="s">
        <v>121</v>
      </c>
      <c r="D13" s="827" t="s">
        <v>26</v>
      </c>
      <c r="E13" s="829" t="s">
        <v>30</v>
      </c>
      <c r="F13" s="829" t="s">
        <v>20</v>
      </c>
      <c r="G13" s="875"/>
      <c r="H13" s="875"/>
      <c r="I13" s="875"/>
      <c r="J13" s="875"/>
      <c r="K13" s="875"/>
      <c r="L13" s="874"/>
      <c r="M13" s="186">
        <v>0.05</v>
      </c>
      <c r="N13" s="388">
        <v>4.4433333333333346E-2</v>
      </c>
      <c r="O13" s="388">
        <v>0.05</v>
      </c>
      <c r="P13" s="388">
        <v>3.7999999999999999E-2</v>
      </c>
      <c r="Q13" s="388">
        <v>9.7000000000000003E-2</v>
      </c>
      <c r="R13" s="388">
        <v>0.05</v>
      </c>
      <c r="S13" s="388">
        <v>6.7000000000000004E-2</v>
      </c>
      <c r="T13" s="388">
        <v>7.0099999999999996E-2</v>
      </c>
      <c r="U13" s="388">
        <v>3.0599999999999999E-2</v>
      </c>
      <c r="V13" s="388">
        <v>1.0500000000000001E-2</v>
      </c>
      <c r="W13" s="388">
        <v>2.5999999999999999E-2</v>
      </c>
      <c r="X13" s="388">
        <v>2.9000000000000001E-2</v>
      </c>
      <c r="Y13" s="388">
        <v>0.03</v>
      </c>
      <c r="Z13" s="2485">
        <v>3.5000000000000003E-2</v>
      </c>
      <c r="AA13" s="187"/>
      <c r="AB13" s="188"/>
    </row>
    <row r="14" spans="2:30" s="862" customFormat="1" ht="31.5" customHeight="1">
      <c r="B14" s="873" t="s">
        <v>52</v>
      </c>
      <c r="C14" s="872" t="s">
        <v>121</v>
      </c>
      <c r="D14" s="871" t="s">
        <v>26</v>
      </c>
      <c r="E14" s="870" t="s">
        <v>30</v>
      </c>
      <c r="F14" s="869" t="s">
        <v>20</v>
      </c>
      <c r="G14" s="189">
        <v>1.4999999999999999E-2</v>
      </c>
      <c r="H14" s="189">
        <v>3.3000000000000002E-2</v>
      </c>
      <c r="I14" s="189">
        <v>3.5000000000000003E-2</v>
      </c>
      <c r="J14" s="189">
        <v>2.7E-2</v>
      </c>
      <c r="K14" s="189">
        <v>3.1733333333333301E-2</v>
      </c>
      <c r="L14" s="373">
        <v>0.03</v>
      </c>
      <c r="M14" s="511">
        <v>0.03</v>
      </c>
      <c r="N14" s="868">
        <v>2.466666666666667E-2</v>
      </c>
      <c r="O14" s="2005">
        <v>2.06E-2</v>
      </c>
      <c r="P14" s="867">
        <v>2.0500000000000001E-2</v>
      </c>
      <c r="Q14" s="868">
        <v>3.1399999999999997E-2</v>
      </c>
      <c r="R14" s="868">
        <v>2.41E-2</v>
      </c>
      <c r="S14" s="867">
        <v>2.1100000000000001E-2</v>
      </c>
      <c r="T14" s="867">
        <v>2.1000000000000001E-2</v>
      </c>
      <c r="U14" s="867">
        <v>2.2599999999999999E-2</v>
      </c>
      <c r="V14" s="867">
        <v>2.9000000000000001E-2</v>
      </c>
      <c r="W14" s="867">
        <v>3.9E-2</v>
      </c>
      <c r="X14" s="867">
        <v>2.5000000000000001E-2</v>
      </c>
      <c r="Y14" s="866">
        <v>1.47E-2</v>
      </c>
      <c r="Z14" s="379">
        <v>2.7E-2</v>
      </c>
      <c r="AA14" s="2486"/>
      <c r="AB14" s="863"/>
    </row>
    <row r="15" spans="2:30" s="10" customFormat="1" ht="41.25" customHeight="1">
      <c r="B15" s="23" t="s">
        <v>200</v>
      </c>
      <c r="C15" s="861" t="s">
        <v>120</v>
      </c>
      <c r="D15" s="801" t="s">
        <v>26</v>
      </c>
      <c r="E15" s="801" t="s">
        <v>30</v>
      </c>
      <c r="F15" s="801" t="s">
        <v>20</v>
      </c>
      <c r="G15" s="168">
        <v>0.23</v>
      </c>
      <c r="H15" s="168">
        <v>0.19</v>
      </c>
      <c r="I15" s="168">
        <v>0.22</v>
      </c>
      <c r="J15" s="191">
        <v>0.22</v>
      </c>
      <c r="K15" s="191">
        <v>0.20015474276527331</v>
      </c>
      <c r="L15" s="461">
        <v>0.2</v>
      </c>
      <c r="M15" s="469">
        <v>0.2</v>
      </c>
      <c r="N15" s="469">
        <v>0.25939110108451841</v>
      </c>
      <c r="O15" s="469">
        <v>0.23068245910885501</v>
      </c>
      <c r="P15" s="469">
        <v>0.25</v>
      </c>
      <c r="Q15" s="469">
        <v>0.3</v>
      </c>
      <c r="R15" s="469">
        <v>0.22</v>
      </c>
      <c r="S15" s="469">
        <v>0.3125</v>
      </c>
      <c r="T15" s="469">
        <v>0.27700000000000002</v>
      </c>
      <c r="U15" s="469">
        <v>0.27</v>
      </c>
      <c r="V15" s="469">
        <v>0.26</v>
      </c>
      <c r="W15" s="469">
        <v>0.24</v>
      </c>
      <c r="X15" s="469">
        <v>0.2325107539053656</v>
      </c>
      <c r="Y15" s="469">
        <v>0.26</v>
      </c>
      <c r="Z15" s="379">
        <v>0.26</v>
      </c>
      <c r="AA15" s="163" t="s">
        <v>583</v>
      </c>
      <c r="AB15" s="166"/>
    </row>
    <row r="16" spans="2:30" s="10" customFormat="1" ht="31.5" customHeight="1" thickBot="1">
      <c r="B16" s="172" t="s">
        <v>199</v>
      </c>
      <c r="C16" s="860" t="s">
        <v>120</v>
      </c>
      <c r="D16" s="859" t="s">
        <v>26</v>
      </c>
      <c r="E16" s="859" t="s">
        <v>30</v>
      </c>
      <c r="F16" s="859" t="s">
        <v>27</v>
      </c>
      <c r="G16" s="175"/>
      <c r="H16" s="175"/>
      <c r="I16" s="175"/>
      <c r="J16" s="175"/>
      <c r="K16" s="175"/>
      <c r="L16" s="192">
        <v>0.7</v>
      </c>
      <c r="M16" s="858">
        <v>0.7</v>
      </c>
      <c r="N16" s="857">
        <v>0.74875000000000003</v>
      </c>
      <c r="O16" s="857">
        <v>0.6</v>
      </c>
      <c r="P16" s="857" t="s">
        <v>50</v>
      </c>
      <c r="Q16" s="857" t="s">
        <v>50</v>
      </c>
      <c r="R16" s="857" t="s">
        <v>50</v>
      </c>
      <c r="S16" s="857" t="s">
        <v>50</v>
      </c>
      <c r="T16" s="857">
        <v>0.77</v>
      </c>
      <c r="U16" s="857">
        <v>0.77</v>
      </c>
      <c r="V16" s="857">
        <v>0.77</v>
      </c>
      <c r="W16" s="857">
        <v>0.77</v>
      </c>
      <c r="X16" s="857">
        <v>0.77</v>
      </c>
      <c r="Y16" s="857">
        <v>0.77</v>
      </c>
      <c r="Z16" s="1304">
        <v>0.77</v>
      </c>
      <c r="AA16" s="194"/>
      <c r="AB16" s="195"/>
    </row>
    <row r="17" spans="2:30" s="146" customFormat="1" ht="31.5" customHeight="1" thickBot="1">
      <c r="B17" s="856" t="s">
        <v>32</v>
      </c>
      <c r="C17" s="855"/>
      <c r="D17" s="854" t="s">
        <v>16</v>
      </c>
      <c r="E17" s="854" t="s">
        <v>16</v>
      </c>
      <c r="F17" s="854" t="s">
        <v>16</v>
      </c>
      <c r="G17" s="853"/>
      <c r="H17" s="853"/>
      <c r="I17" s="853"/>
      <c r="J17" s="853"/>
      <c r="K17" s="853"/>
      <c r="L17" s="853"/>
      <c r="M17" s="853"/>
      <c r="N17" s="853"/>
      <c r="O17" s="853"/>
      <c r="P17" s="853"/>
      <c r="Q17" s="853"/>
      <c r="R17" s="853"/>
      <c r="S17" s="853"/>
      <c r="T17" s="853"/>
      <c r="U17" s="853"/>
      <c r="V17" s="853"/>
      <c r="W17" s="853"/>
      <c r="X17" s="853"/>
      <c r="Y17" s="853"/>
      <c r="Z17" s="853"/>
      <c r="AA17" s="853"/>
      <c r="AB17" s="852"/>
    </row>
    <row r="18" spans="2:30" ht="59.25" customHeight="1">
      <c r="B18" s="23" t="s">
        <v>198</v>
      </c>
      <c r="C18" s="131" t="s">
        <v>120</v>
      </c>
      <c r="D18" s="796" t="s">
        <v>25</v>
      </c>
      <c r="E18" s="797" t="s">
        <v>33</v>
      </c>
      <c r="F18" s="796" t="s">
        <v>20</v>
      </c>
      <c r="G18" s="200">
        <v>0</v>
      </c>
      <c r="H18" s="200">
        <v>0</v>
      </c>
      <c r="I18" s="374">
        <v>0.06</v>
      </c>
      <c r="J18" s="202">
        <v>0</v>
      </c>
      <c r="K18" s="202">
        <v>0</v>
      </c>
      <c r="L18" s="503">
        <v>0</v>
      </c>
      <c r="M18" s="1307">
        <v>0</v>
      </c>
      <c r="N18" s="2000">
        <v>8</v>
      </c>
      <c r="O18" s="2000">
        <v>0</v>
      </c>
      <c r="P18" s="2000">
        <v>0</v>
      </c>
      <c r="Q18" s="2000">
        <v>1</v>
      </c>
      <c r="R18" s="2000">
        <v>0</v>
      </c>
      <c r="S18" s="2000">
        <v>1</v>
      </c>
      <c r="T18" s="2000">
        <v>0</v>
      </c>
      <c r="U18" s="2000">
        <v>0</v>
      </c>
      <c r="V18" s="203">
        <v>3</v>
      </c>
      <c r="W18" s="203">
        <v>0</v>
      </c>
      <c r="X18" s="203">
        <v>3</v>
      </c>
      <c r="Y18" s="203">
        <v>0</v>
      </c>
      <c r="Z18" s="2487">
        <v>0</v>
      </c>
      <c r="AA18" s="2488" t="s">
        <v>16</v>
      </c>
      <c r="AB18" s="154" t="s">
        <v>16</v>
      </c>
    </row>
    <row r="19" spans="2:30" ht="31.5" customHeight="1">
      <c r="B19" s="23" t="s">
        <v>60</v>
      </c>
      <c r="C19" s="132" t="s">
        <v>120</v>
      </c>
      <c r="D19" s="794" t="s">
        <v>26</v>
      </c>
      <c r="E19" s="795" t="s">
        <v>33</v>
      </c>
      <c r="F19" s="794" t="s">
        <v>27</v>
      </c>
      <c r="G19" s="168"/>
      <c r="H19" s="168"/>
      <c r="I19" s="168"/>
      <c r="J19" s="169"/>
      <c r="K19" s="169"/>
      <c r="L19" s="851">
        <v>0.99399999999999999</v>
      </c>
      <c r="M19" s="464">
        <v>1</v>
      </c>
      <c r="N19" s="1176">
        <v>0.99866666438261575</v>
      </c>
      <c r="O19" s="1176">
        <v>1</v>
      </c>
      <c r="P19" s="1176">
        <v>0.99999998449614003</v>
      </c>
      <c r="Q19" s="1176">
        <v>1</v>
      </c>
      <c r="R19" s="1176">
        <v>1</v>
      </c>
      <c r="S19" s="1176">
        <v>1</v>
      </c>
      <c r="T19" s="1176">
        <v>1</v>
      </c>
      <c r="U19" s="1176">
        <v>0.99999998809525015</v>
      </c>
      <c r="V19" s="1176">
        <v>1</v>
      </c>
      <c r="W19" s="1176">
        <v>0.996</v>
      </c>
      <c r="X19" s="1176">
        <v>0.99</v>
      </c>
      <c r="Y19" s="1176">
        <v>1</v>
      </c>
      <c r="Z19" s="379">
        <v>0.998</v>
      </c>
      <c r="AA19" s="801" t="s">
        <v>16</v>
      </c>
      <c r="AB19" s="38" t="s">
        <v>16</v>
      </c>
    </row>
    <row r="20" spans="2:30" ht="31.5" customHeight="1">
      <c r="B20" s="23" t="s">
        <v>197</v>
      </c>
      <c r="C20" s="132" t="s">
        <v>121</v>
      </c>
      <c r="D20" s="794" t="s">
        <v>25</v>
      </c>
      <c r="E20" s="795" t="s">
        <v>33</v>
      </c>
      <c r="F20" s="794" t="s">
        <v>20</v>
      </c>
      <c r="G20" s="207">
        <v>0</v>
      </c>
      <c r="H20" s="207">
        <v>0</v>
      </c>
      <c r="I20" s="207">
        <v>0</v>
      </c>
      <c r="J20" s="208">
        <v>0</v>
      </c>
      <c r="K20" s="208">
        <v>0</v>
      </c>
      <c r="L20" s="850">
        <v>0</v>
      </c>
      <c r="M20" s="1161">
        <v>0</v>
      </c>
      <c r="N20" s="850">
        <v>0</v>
      </c>
      <c r="O20" s="850">
        <v>0</v>
      </c>
      <c r="P20" s="850">
        <v>0</v>
      </c>
      <c r="Q20" s="850">
        <v>0</v>
      </c>
      <c r="R20" s="850">
        <v>0</v>
      </c>
      <c r="S20" s="850">
        <v>0</v>
      </c>
      <c r="T20" s="850">
        <v>0</v>
      </c>
      <c r="U20" s="850">
        <v>0</v>
      </c>
      <c r="V20" s="850">
        <v>0</v>
      </c>
      <c r="W20" s="850">
        <v>0</v>
      </c>
      <c r="X20" s="850">
        <v>0</v>
      </c>
      <c r="Y20" s="850">
        <v>0</v>
      </c>
      <c r="Z20" s="2002">
        <v>0</v>
      </c>
      <c r="AA20" s="801"/>
      <c r="AB20" s="38"/>
    </row>
    <row r="21" spans="2:30" ht="31.5" customHeight="1">
      <c r="B21" s="23" t="s">
        <v>84</v>
      </c>
      <c r="C21" s="132" t="s">
        <v>121</v>
      </c>
      <c r="D21" s="794" t="s">
        <v>26</v>
      </c>
      <c r="E21" s="795" t="s">
        <v>33</v>
      </c>
      <c r="F21" s="794" t="s">
        <v>27</v>
      </c>
      <c r="G21" s="463"/>
      <c r="H21" s="463"/>
      <c r="I21" s="463"/>
      <c r="J21" s="210"/>
      <c r="K21" s="210"/>
      <c r="L21" s="206">
        <v>0.8</v>
      </c>
      <c r="M21" s="464">
        <v>0.8</v>
      </c>
      <c r="N21" s="462">
        <v>0.9900000000000001</v>
      </c>
      <c r="O21" s="462">
        <v>0.99</v>
      </c>
      <c r="P21" s="456">
        <v>0.99</v>
      </c>
      <c r="Q21" s="456">
        <v>1</v>
      </c>
      <c r="R21" s="456">
        <v>0.98199999999999998</v>
      </c>
      <c r="S21" s="456">
        <v>0.996</v>
      </c>
      <c r="T21" s="456">
        <v>0.99099999999999999</v>
      </c>
      <c r="U21" s="456">
        <v>0.99099999999999999</v>
      </c>
      <c r="V21" s="456">
        <v>0.996</v>
      </c>
      <c r="W21" s="456">
        <v>1</v>
      </c>
      <c r="X21" s="456">
        <v>0.99</v>
      </c>
      <c r="Y21" s="456">
        <v>0.97699999999999998</v>
      </c>
      <c r="Z21" s="2489">
        <v>0.97699999999999998</v>
      </c>
      <c r="AA21" s="801"/>
      <c r="AB21" s="38"/>
    </row>
    <row r="22" spans="2:30" ht="31.5" customHeight="1">
      <c r="B22" s="23" t="s">
        <v>61</v>
      </c>
      <c r="C22" s="132" t="s">
        <v>121</v>
      </c>
      <c r="D22" s="794" t="s">
        <v>25</v>
      </c>
      <c r="E22" s="795" t="s">
        <v>33</v>
      </c>
      <c r="F22" s="794" t="s">
        <v>20</v>
      </c>
      <c r="G22" s="207">
        <v>6</v>
      </c>
      <c r="H22" s="207">
        <v>0</v>
      </c>
      <c r="I22" s="207">
        <v>0</v>
      </c>
      <c r="J22" s="208">
        <v>0</v>
      </c>
      <c r="K22" s="208">
        <v>0</v>
      </c>
      <c r="L22" s="467">
        <v>0</v>
      </c>
      <c r="M22" s="1161">
        <v>0</v>
      </c>
      <c r="N22" s="467">
        <v>0</v>
      </c>
      <c r="O22" s="467">
        <v>0</v>
      </c>
      <c r="P22" s="467">
        <v>0</v>
      </c>
      <c r="Q22" s="467">
        <v>0</v>
      </c>
      <c r="R22" s="467">
        <v>0</v>
      </c>
      <c r="S22" s="467">
        <v>0</v>
      </c>
      <c r="T22" s="467">
        <v>0</v>
      </c>
      <c r="U22" s="467">
        <v>0</v>
      </c>
      <c r="V22" s="467">
        <v>0</v>
      </c>
      <c r="W22" s="467">
        <v>0</v>
      </c>
      <c r="X22" s="467">
        <v>2</v>
      </c>
      <c r="Y22" s="467">
        <v>0</v>
      </c>
      <c r="Z22" s="2002">
        <v>0</v>
      </c>
      <c r="AA22" s="801" t="s">
        <v>16</v>
      </c>
      <c r="AB22" s="38" t="s">
        <v>16</v>
      </c>
    </row>
    <row r="23" spans="2:30" s="10" customFormat="1" ht="31.5" customHeight="1">
      <c r="B23" s="23" t="s">
        <v>196</v>
      </c>
      <c r="C23" s="132" t="s">
        <v>121</v>
      </c>
      <c r="D23" s="801" t="s">
        <v>25</v>
      </c>
      <c r="E23" s="835" t="s">
        <v>33</v>
      </c>
      <c r="F23" s="801" t="s">
        <v>27</v>
      </c>
      <c r="G23" s="212" t="s">
        <v>135</v>
      </c>
      <c r="H23" s="212" t="s">
        <v>135</v>
      </c>
      <c r="I23" s="212" t="s">
        <v>135</v>
      </c>
      <c r="J23" s="375">
        <v>3</v>
      </c>
      <c r="K23" s="162">
        <v>6</v>
      </c>
      <c r="L23" s="472">
        <v>6</v>
      </c>
      <c r="M23" s="1161">
        <v>6</v>
      </c>
      <c r="N23" s="2004">
        <v>7</v>
      </c>
      <c r="O23" s="2004">
        <v>2</v>
      </c>
      <c r="P23" s="455">
        <v>7</v>
      </c>
      <c r="Q23" s="455">
        <v>7</v>
      </c>
      <c r="R23" s="455">
        <v>7</v>
      </c>
      <c r="S23" s="455">
        <v>7</v>
      </c>
      <c r="T23" s="455">
        <v>7</v>
      </c>
      <c r="U23" s="455">
        <v>7</v>
      </c>
      <c r="V23" s="455">
        <v>7</v>
      </c>
      <c r="W23" s="455">
        <v>7</v>
      </c>
      <c r="X23" s="455">
        <v>7</v>
      </c>
      <c r="Y23" s="455">
        <v>7</v>
      </c>
      <c r="Z23" s="2002">
        <v>7</v>
      </c>
      <c r="AA23" s="2490"/>
      <c r="AB23" s="38"/>
    </row>
    <row r="24" spans="2:30" ht="31.5" customHeight="1" thickBot="1">
      <c r="B24" s="23" t="s">
        <v>195</v>
      </c>
      <c r="C24" s="132" t="s">
        <v>121</v>
      </c>
      <c r="D24" s="801" t="s">
        <v>25</v>
      </c>
      <c r="E24" s="849" t="s">
        <v>33</v>
      </c>
      <c r="F24" s="848" t="s">
        <v>27</v>
      </c>
      <c r="G24" s="175"/>
      <c r="H24" s="175"/>
      <c r="I24" s="175"/>
      <c r="J24" s="176"/>
      <c r="K24" s="176"/>
      <c r="L24" s="176" t="s">
        <v>50</v>
      </c>
      <c r="M24" s="2491">
        <v>6</v>
      </c>
      <c r="N24" s="847">
        <v>8</v>
      </c>
      <c r="O24" s="847">
        <v>1</v>
      </c>
      <c r="P24" s="847">
        <v>1</v>
      </c>
      <c r="Q24" s="847">
        <v>1</v>
      </c>
      <c r="R24" s="847">
        <v>1</v>
      </c>
      <c r="S24" s="847">
        <v>1</v>
      </c>
      <c r="T24" s="847">
        <v>1</v>
      </c>
      <c r="U24" s="847">
        <v>1</v>
      </c>
      <c r="V24" s="847">
        <v>0</v>
      </c>
      <c r="W24" s="847">
        <v>1</v>
      </c>
      <c r="X24" s="847">
        <v>0</v>
      </c>
      <c r="Y24" s="846">
        <v>0</v>
      </c>
      <c r="Z24" s="2492">
        <v>0</v>
      </c>
      <c r="AA24" s="2493"/>
      <c r="AB24" s="217"/>
    </row>
    <row r="25" spans="2:30" s="184" customFormat="1" ht="31.5" customHeight="1" thickBot="1">
      <c r="B25" s="845" t="s">
        <v>35</v>
      </c>
      <c r="C25" s="844"/>
      <c r="D25" s="843" t="s">
        <v>16</v>
      </c>
      <c r="E25" s="843" t="s">
        <v>16</v>
      </c>
      <c r="F25" s="842"/>
      <c r="G25" s="841"/>
      <c r="H25" s="841"/>
      <c r="I25" s="841"/>
      <c r="J25" s="841"/>
      <c r="K25" s="841"/>
      <c r="L25" s="841"/>
      <c r="M25" s="841"/>
      <c r="N25" s="841"/>
      <c r="O25" s="841"/>
      <c r="P25" s="841"/>
      <c r="Q25" s="841"/>
      <c r="R25" s="841"/>
      <c r="S25" s="841"/>
      <c r="T25" s="841"/>
      <c r="U25" s="841"/>
      <c r="V25" s="841"/>
      <c r="W25" s="841"/>
      <c r="X25" s="841"/>
      <c r="Y25" s="841"/>
      <c r="Z25" s="841"/>
      <c r="AA25" s="841"/>
      <c r="AB25" s="840"/>
    </row>
    <row r="26" spans="2:30" s="10" customFormat="1" ht="31.5" customHeight="1">
      <c r="B26" s="23" t="s">
        <v>194</v>
      </c>
      <c r="C26" s="839" t="s">
        <v>120</v>
      </c>
      <c r="D26" s="829" t="s">
        <v>190</v>
      </c>
      <c r="E26" s="838" t="s">
        <v>36</v>
      </c>
      <c r="F26" s="829" t="s">
        <v>27</v>
      </c>
      <c r="G26" s="150"/>
      <c r="H26" s="150"/>
      <c r="I26" s="150"/>
      <c r="J26" s="150"/>
      <c r="K26" s="150"/>
      <c r="L26" s="222">
        <v>9.5</v>
      </c>
      <c r="M26" s="837">
        <v>9.6999999999999993</v>
      </c>
      <c r="N26" s="503">
        <v>9.3310000000000013</v>
      </c>
      <c r="O26" s="503">
        <v>8.35</v>
      </c>
      <c r="P26" s="503">
        <v>8.35</v>
      </c>
      <c r="Q26" s="503">
        <v>10</v>
      </c>
      <c r="R26" s="503">
        <v>9.09</v>
      </c>
      <c r="S26" s="503">
        <v>9.64</v>
      </c>
      <c r="T26" s="503">
        <v>9.5860000000000003</v>
      </c>
      <c r="U26" s="503">
        <v>9.5860000000000003</v>
      </c>
      <c r="V26" s="503">
        <v>9.59</v>
      </c>
      <c r="W26" s="503">
        <v>9.7799999999999994</v>
      </c>
      <c r="X26" s="503">
        <v>8.9</v>
      </c>
      <c r="Y26" s="503">
        <v>9.32</v>
      </c>
      <c r="Z26" s="503">
        <v>9.7799999999999994</v>
      </c>
      <c r="AA26" s="163"/>
      <c r="AB26" s="188"/>
    </row>
    <row r="27" spans="2:30" s="10" customFormat="1" ht="31.5" customHeight="1">
      <c r="B27" s="23" t="s">
        <v>193</v>
      </c>
      <c r="C27" s="836" t="s">
        <v>120</v>
      </c>
      <c r="D27" s="801" t="s">
        <v>190</v>
      </c>
      <c r="E27" s="835" t="s">
        <v>36</v>
      </c>
      <c r="F27" s="801" t="s">
        <v>27</v>
      </c>
      <c r="G27" s="158"/>
      <c r="H27" s="158"/>
      <c r="I27" s="158"/>
      <c r="J27" s="158"/>
      <c r="K27" s="212"/>
      <c r="L27" s="212"/>
      <c r="M27" s="822">
        <v>9.5</v>
      </c>
      <c r="N27" s="1999">
        <v>9.0271666666666661</v>
      </c>
      <c r="O27" s="1999">
        <v>8</v>
      </c>
      <c r="P27" s="1999">
        <v>8</v>
      </c>
      <c r="Q27" s="1999">
        <v>10</v>
      </c>
      <c r="R27" s="1999">
        <v>8</v>
      </c>
      <c r="S27" s="1999">
        <v>9.67</v>
      </c>
      <c r="T27" s="1999">
        <v>9.3330000000000002</v>
      </c>
      <c r="U27" s="1999">
        <v>9.3330000000000002</v>
      </c>
      <c r="V27" s="1999">
        <v>9.33</v>
      </c>
      <c r="W27" s="1999">
        <v>9.33</v>
      </c>
      <c r="X27" s="1999">
        <v>8.67</v>
      </c>
      <c r="Y27" s="1999">
        <v>9.33</v>
      </c>
      <c r="Z27" s="1999">
        <v>9.33</v>
      </c>
      <c r="AA27" s="163" t="s">
        <v>584</v>
      </c>
      <c r="AB27" s="166"/>
    </row>
    <row r="28" spans="2:30" s="10" customFormat="1" ht="31.5" customHeight="1">
      <c r="B28" s="23" t="s">
        <v>192</v>
      </c>
      <c r="C28" s="836" t="s">
        <v>120</v>
      </c>
      <c r="D28" s="801" t="s">
        <v>190</v>
      </c>
      <c r="E28" s="835" t="s">
        <v>36</v>
      </c>
      <c r="F28" s="801" t="s">
        <v>27</v>
      </c>
      <c r="G28" s="158"/>
      <c r="H28" s="158"/>
      <c r="I28" s="158"/>
      <c r="J28" s="158"/>
      <c r="K28" s="212"/>
      <c r="L28" s="212"/>
      <c r="M28" s="822">
        <v>9.8000000000000007</v>
      </c>
      <c r="N28" s="1999">
        <v>9.3833333333333329</v>
      </c>
      <c r="O28" s="1999">
        <v>7.04</v>
      </c>
      <c r="P28" s="1999">
        <v>7.04</v>
      </c>
      <c r="Q28" s="1999">
        <v>10</v>
      </c>
      <c r="R28" s="1999">
        <v>9.26</v>
      </c>
      <c r="S28" s="1999">
        <v>9.26</v>
      </c>
      <c r="T28" s="1999">
        <v>10</v>
      </c>
      <c r="U28" s="1999">
        <v>10</v>
      </c>
      <c r="V28" s="1999">
        <v>10</v>
      </c>
      <c r="W28" s="1999">
        <v>10</v>
      </c>
      <c r="X28" s="1999">
        <v>10</v>
      </c>
      <c r="Y28" s="1999">
        <v>10</v>
      </c>
      <c r="Z28" s="1999">
        <v>10</v>
      </c>
      <c r="AA28" s="165"/>
      <c r="AB28" s="166"/>
    </row>
    <row r="29" spans="2:30" s="10" customFormat="1" ht="35.25" customHeight="1">
      <c r="B29" s="23" t="s">
        <v>191</v>
      </c>
      <c r="C29" s="836" t="s">
        <v>120</v>
      </c>
      <c r="D29" s="801" t="s">
        <v>190</v>
      </c>
      <c r="E29" s="835" t="s">
        <v>36</v>
      </c>
      <c r="F29" s="801" t="s">
        <v>27</v>
      </c>
      <c r="G29" s="158"/>
      <c r="H29" s="158"/>
      <c r="I29" s="158"/>
      <c r="J29" s="158"/>
      <c r="K29" s="212"/>
      <c r="L29" s="212"/>
      <c r="M29" s="822">
        <v>9.8000000000000007</v>
      </c>
      <c r="N29" s="1999">
        <v>9.5791666666666675</v>
      </c>
      <c r="O29" s="1999">
        <v>10</v>
      </c>
      <c r="P29" s="1999">
        <v>10</v>
      </c>
      <c r="Q29" s="1999">
        <v>10</v>
      </c>
      <c r="R29" s="1999">
        <v>10</v>
      </c>
      <c r="S29" s="1999">
        <v>10</v>
      </c>
      <c r="T29" s="1999">
        <v>9.4250000000000007</v>
      </c>
      <c r="U29" s="1999">
        <v>9.4250000000000007</v>
      </c>
      <c r="V29" s="1999">
        <v>9.43</v>
      </c>
      <c r="W29" s="1999">
        <v>10</v>
      </c>
      <c r="X29" s="1999">
        <v>8.0500000000000007</v>
      </c>
      <c r="Y29" s="1999">
        <v>8.6199999999999992</v>
      </c>
      <c r="Z29" s="1999">
        <v>10</v>
      </c>
      <c r="AA29" s="163"/>
      <c r="AB29" s="166"/>
    </row>
    <row r="30" spans="2:30" s="10" customFormat="1" ht="36" customHeight="1">
      <c r="B30" s="23" t="s">
        <v>189</v>
      </c>
      <c r="C30" s="836" t="s">
        <v>120</v>
      </c>
      <c r="D30" s="801" t="s">
        <v>26</v>
      </c>
      <c r="E30" s="835" t="s">
        <v>36</v>
      </c>
      <c r="F30" s="801" t="s">
        <v>27</v>
      </c>
      <c r="G30" s="224">
        <v>0.60299999999999998</v>
      </c>
      <c r="H30" s="224">
        <v>0.61099999999999999</v>
      </c>
      <c r="I30" s="225">
        <v>0.64200000000000002</v>
      </c>
      <c r="J30" s="189">
        <v>0.66300000000000003</v>
      </c>
      <c r="K30" s="189">
        <v>0.67900000000000005</v>
      </c>
      <c r="L30" s="461">
        <v>0.73</v>
      </c>
      <c r="M30" s="469">
        <v>0.72499999999999998</v>
      </c>
      <c r="N30" s="2494">
        <v>0.70799999999999996</v>
      </c>
      <c r="O30" s="2494">
        <v>0.75600000000000001</v>
      </c>
      <c r="P30" s="2494">
        <v>0.71299999999999997</v>
      </c>
      <c r="Q30" s="2494">
        <v>0.66300000000000003</v>
      </c>
      <c r="R30" s="2494">
        <v>0.69099999999999995</v>
      </c>
      <c r="S30" s="2494">
        <v>0.65100000000000002</v>
      </c>
      <c r="T30" s="2494">
        <v>0.69299999999999995</v>
      </c>
      <c r="U30" s="2494">
        <v>0.69299999999999995</v>
      </c>
      <c r="V30" s="2494">
        <v>0.68600000000000005</v>
      </c>
      <c r="W30" s="2494">
        <v>0.72499999999999998</v>
      </c>
      <c r="X30" s="2494">
        <v>0.73699999999999999</v>
      </c>
      <c r="Y30" s="2494">
        <v>0.73699999999999999</v>
      </c>
      <c r="Z30" s="2494">
        <v>0.77200000000000002</v>
      </c>
      <c r="AA30" s="163"/>
      <c r="AB30" s="38"/>
    </row>
    <row r="31" spans="2:30" s="10" customFormat="1" ht="31.5" customHeight="1">
      <c r="B31" s="23" t="s">
        <v>188</v>
      </c>
      <c r="C31" s="836" t="s">
        <v>121</v>
      </c>
      <c r="D31" s="801" t="s">
        <v>39</v>
      </c>
      <c r="E31" s="835" t="s">
        <v>36</v>
      </c>
      <c r="F31" s="801" t="s">
        <v>27</v>
      </c>
      <c r="G31" s="376">
        <v>42.545454545454547</v>
      </c>
      <c r="H31" s="376">
        <v>52.396774193548389</v>
      </c>
      <c r="I31" s="376">
        <v>58.337620578778136</v>
      </c>
      <c r="J31" s="376">
        <v>54.304336721311465</v>
      </c>
      <c r="K31" s="376">
        <v>52.392026578073093</v>
      </c>
      <c r="L31" s="376">
        <v>4.5176678445229683</v>
      </c>
      <c r="M31" s="822">
        <v>4.1461038961038961</v>
      </c>
      <c r="N31" s="1999">
        <v>5.8236380316029814</v>
      </c>
      <c r="O31" s="1999">
        <v>5.0136363636363601</v>
      </c>
      <c r="P31" s="1999">
        <v>4</v>
      </c>
      <c r="Q31" s="1999">
        <v>4.697749196141479</v>
      </c>
      <c r="R31" s="1999">
        <v>3.34</v>
      </c>
      <c r="S31" s="1999">
        <v>4.3965587456729782</v>
      </c>
      <c r="T31" s="1999">
        <v>6.1</v>
      </c>
      <c r="U31" s="1999">
        <v>5.6</v>
      </c>
      <c r="V31" s="1999">
        <v>7.3799126637554586</v>
      </c>
      <c r="W31" s="1999">
        <v>6.5</v>
      </c>
      <c r="X31" s="1999">
        <v>9.1</v>
      </c>
      <c r="Y31" s="1999">
        <v>7.3861327433628325</v>
      </c>
      <c r="Z31" s="1999">
        <v>6.3696666666666664</v>
      </c>
      <c r="AA31" s="229"/>
      <c r="AB31" s="166"/>
    </row>
    <row r="32" spans="2:30" s="184" customFormat="1" ht="31.5" customHeight="1" thickBot="1">
      <c r="B32" s="834" t="s">
        <v>41</v>
      </c>
      <c r="C32" s="833"/>
      <c r="D32" s="832" t="s">
        <v>16</v>
      </c>
      <c r="E32" s="832" t="s">
        <v>16</v>
      </c>
      <c r="F32" s="832" t="s">
        <v>16</v>
      </c>
      <c r="G32" s="831"/>
      <c r="H32" s="831"/>
      <c r="I32" s="831"/>
      <c r="J32" s="831"/>
      <c r="K32" s="831"/>
      <c r="L32" s="831"/>
      <c r="M32" s="831"/>
      <c r="N32" s="831"/>
      <c r="O32" s="831"/>
      <c r="P32" s="831"/>
      <c r="Q32" s="831"/>
      <c r="R32" s="831"/>
      <c r="S32" s="831"/>
      <c r="T32" s="831"/>
      <c r="U32" s="831"/>
      <c r="V32" s="831"/>
      <c r="W32" s="831"/>
      <c r="X32" s="831"/>
      <c r="Y32" s="831"/>
      <c r="Z32" s="831"/>
      <c r="AA32" s="2188"/>
      <c r="AB32" s="830"/>
      <c r="AC32" s="1172" t="s">
        <v>281</v>
      </c>
      <c r="AD32" s="1172"/>
    </row>
    <row r="33" spans="2:30" s="10" customFormat="1" ht="31.5" customHeight="1" thickBot="1">
      <c r="B33" s="23" t="s">
        <v>187</v>
      </c>
      <c r="C33" s="125" t="s">
        <v>120</v>
      </c>
      <c r="D33" s="827" t="s">
        <v>585</v>
      </c>
      <c r="E33" s="829" t="s">
        <v>40</v>
      </c>
      <c r="F33" s="828" t="s">
        <v>20</v>
      </c>
      <c r="G33" s="150"/>
      <c r="H33" s="150"/>
      <c r="I33" s="150"/>
      <c r="J33" s="151"/>
      <c r="K33" s="151"/>
      <c r="L33" s="2316">
        <f>2574.67306667449/1278.5</f>
        <v>2.0138232824986235</v>
      </c>
      <c r="M33" s="2495">
        <v>1028279.16361094</v>
      </c>
      <c r="N33" s="2496">
        <v>964405.91366516822</v>
      </c>
      <c r="O33" s="2497">
        <v>1059250.2583862194</v>
      </c>
      <c r="P33" s="2496">
        <v>919731.58732876717</v>
      </c>
      <c r="Q33" s="2496">
        <v>938133.34678522567</v>
      </c>
      <c r="R33" s="2496">
        <v>1279337.6010152283</v>
      </c>
      <c r="S33" s="2498">
        <v>1032967.1443965518</v>
      </c>
      <c r="T33" s="2498">
        <v>848031.5625</v>
      </c>
      <c r="U33" s="2497">
        <v>852715.08950800239</v>
      </c>
      <c r="V33" s="232">
        <v>954296.64296915836</v>
      </c>
      <c r="W33" s="232">
        <v>954884.84358288767</v>
      </c>
      <c r="X33" s="232">
        <v>877019.66988318949</v>
      </c>
      <c r="Y33" s="232">
        <v>1049594.6165714285</v>
      </c>
      <c r="Z33" s="232">
        <v>998220.3309523809</v>
      </c>
      <c r="AA33" s="233"/>
      <c r="AB33" s="188"/>
      <c r="AC33" s="1825">
        <f>M33/$O$56</f>
        <v>1720.8354630945441</v>
      </c>
      <c r="AD33" s="1824">
        <f>N33/$P$56</f>
        <v>1587.6918116078298</v>
      </c>
    </row>
    <row r="34" spans="2:30" s="10" customFormat="1" ht="31.5" customHeight="1">
      <c r="B34" s="23" t="s">
        <v>186</v>
      </c>
      <c r="C34" s="126" t="s">
        <v>120</v>
      </c>
      <c r="D34" s="827" t="s">
        <v>585</v>
      </c>
      <c r="E34" s="801" t="s">
        <v>40</v>
      </c>
      <c r="F34" s="819" t="s">
        <v>20</v>
      </c>
      <c r="G34" s="234">
        <v>0.63</v>
      </c>
      <c r="H34" s="158">
        <v>0.66</v>
      </c>
      <c r="I34" s="235">
        <v>0.6</v>
      </c>
      <c r="J34" s="212">
        <v>0.64989827733556549</v>
      </c>
      <c r="K34" s="212">
        <v>0.70514283053478777</v>
      </c>
      <c r="L34" s="470">
        <v>0.73307339246788383</v>
      </c>
      <c r="M34" s="2499">
        <v>451626.5240522963</v>
      </c>
      <c r="N34" s="1473">
        <v>267013.00666197261</v>
      </c>
      <c r="O34" s="1473">
        <v>421041.46781504987</v>
      </c>
      <c r="P34" s="2500">
        <v>341524.09417808219</v>
      </c>
      <c r="Q34" s="2500">
        <v>276309.80437756499</v>
      </c>
      <c r="R34" s="1878">
        <v>598549.40913705586</v>
      </c>
      <c r="S34" s="825">
        <v>387376.56968390802</v>
      </c>
      <c r="T34" s="825">
        <v>223123.76086956522</v>
      </c>
      <c r="U34" s="825">
        <v>185351.04505038529</v>
      </c>
      <c r="V34" s="825">
        <v>277943.11134343961</v>
      </c>
      <c r="W34" s="825">
        <v>242768.49933155079</v>
      </c>
      <c r="X34" s="825">
        <v>234285.7968511935</v>
      </c>
      <c r="Y34" s="825">
        <v>259632.83428571429</v>
      </c>
      <c r="Z34" s="825">
        <v>248480.5511904762</v>
      </c>
      <c r="AA34" s="229"/>
      <c r="AB34" s="237"/>
      <c r="AC34" s="1825">
        <f>M34/$O$56</f>
        <v>755.80150426675834</v>
      </c>
      <c r="AD34" s="1824">
        <f>N34/$P$56</f>
        <v>439.58084273753889</v>
      </c>
    </row>
    <row r="35" spans="2:30" s="10" customFormat="1" ht="31.5" customHeight="1">
      <c r="B35" s="23" t="s">
        <v>111</v>
      </c>
      <c r="C35" s="126" t="s">
        <v>120</v>
      </c>
      <c r="D35" s="820" t="s">
        <v>286</v>
      </c>
      <c r="E35" s="801" t="s">
        <v>36</v>
      </c>
      <c r="F35" s="819" t="s">
        <v>27</v>
      </c>
      <c r="G35" s="158">
        <v>392</v>
      </c>
      <c r="H35" s="158">
        <v>368</v>
      </c>
      <c r="I35" s="158">
        <v>1189</v>
      </c>
      <c r="J35" s="207">
        <v>1292.0054925411428</v>
      </c>
      <c r="K35" s="207">
        <v>1722.7</v>
      </c>
      <c r="L35" s="238">
        <v>64</v>
      </c>
      <c r="M35" s="2501">
        <v>32708.333333333332</v>
      </c>
      <c r="N35" s="2502">
        <v>805323.05054299755</v>
      </c>
      <c r="O35" s="2503">
        <v>140776.59628058912</v>
      </c>
      <c r="P35" s="2503">
        <v>113100.30229253584</v>
      </c>
      <c r="Q35" s="2503">
        <v>117206.38467010031</v>
      </c>
      <c r="R35" s="736">
        <v>69952.499346016164</v>
      </c>
      <c r="S35" s="1999">
        <v>88047.176244448056</v>
      </c>
      <c r="T35" s="1999">
        <v>60989.760941850589</v>
      </c>
      <c r="U35" s="1999">
        <v>40701.403081280499</v>
      </c>
      <c r="V35" s="1999">
        <v>32942.750470606057</v>
      </c>
      <c r="W35" s="1999">
        <v>95950.177215570962</v>
      </c>
      <c r="X35" s="1999">
        <v>30545</v>
      </c>
      <c r="Y35" s="1999">
        <v>6265</v>
      </c>
      <c r="Z35" s="1999">
        <v>8846</v>
      </c>
      <c r="AA35" s="240"/>
      <c r="AB35" s="166"/>
      <c r="AC35" s="1825">
        <f>M35/$O$56</f>
        <v>54.737722916666662</v>
      </c>
      <c r="AD35" s="1824">
        <f>O35/$O$56+P35/$P$56+IFERROR(Q35/$Q$56,0)+IFERROR(R35/$R$56,0)+IFERROR(S35/$S$56,0)++IFERROR(T35/$T$56,0)+IFERROR(U35/$U$56,0)+IFERROR(V35/$V$56,0)+IFERROR(W35/$W$56,0)+IFERROR(W35/$W$56,0)+IFERROR(X35/$X$56,0)+IFERROR(Y35/$Y$56,0)+IFERROR(Z35/$Z$56,0)</f>
        <v>421.78693830270754</v>
      </c>
    </row>
    <row r="36" spans="2:30" s="10" customFormat="1" ht="31.5" customHeight="1">
      <c r="B36" s="23" t="s">
        <v>137</v>
      </c>
      <c r="C36" s="126" t="s">
        <v>120</v>
      </c>
      <c r="D36" s="801" t="s">
        <v>26</v>
      </c>
      <c r="E36" s="801" t="s">
        <v>36</v>
      </c>
      <c r="F36" s="819" t="s">
        <v>27</v>
      </c>
      <c r="G36" s="168"/>
      <c r="H36" s="168"/>
      <c r="I36" s="168"/>
      <c r="J36" s="168"/>
      <c r="K36" s="168"/>
      <c r="L36" s="241">
        <v>0.02</v>
      </c>
      <c r="M36" s="469">
        <v>2.5000000000000001E-2</v>
      </c>
      <c r="N36" s="210">
        <v>5.0336349328856389E-2</v>
      </c>
      <c r="O36" s="824">
        <v>0.11953337383209935</v>
      </c>
      <c r="P36" s="824">
        <v>0.10244144751676892</v>
      </c>
      <c r="Q36" s="824">
        <v>8.6429051853818911E-2</v>
      </c>
      <c r="R36" s="824">
        <v>5.6844540204316431E-2</v>
      </c>
      <c r="S36" s="824">
        <v>5.9893161678535527E-2</v>
      </c>
      <c r="T36" s="824">
        <v>3.6383143429850544E-2</v>
      </c>
      <c r="U36" s="824">
        <v>2.7843743148652431E-2</v>
      </c>
      <c r="V36" s="824">
        <v>2.1322475412219693E-2</v>
      </c>
      <c r="W36" s="824">
        <v>6.7558656440457374E-2</v>
      </c>
      <c r="X36" s="824">
        <v>1.7100000000000001E-2</v>
      </c>
      <c r="Y36" s="824">
        <v>3.4111757166055308E-3</v>
      </c>
      <c r="Z36" s="824">
        <v>5.275422712952017E-3</v>
      </c>
      <c r="AA36" s="240"/>
      <c r="AB36" s="166"/>
      <c r="AC36" s="1174"/>
      <c r="AD36" s="1174"/>
    </row>
    <row r="37" spans="2:30" s="10" customFormat="1" ht="33" customHeight="1">
      <c r="B37" s="23" t="s">
        <v>185</v>
      </c>
      <c r="C37" s="126" t="s">
        <v>120</v>
      </c>
      <c r="D37" s="820" t="s">
        <v>286</v>
      </c>
      <c r="E37" s="801" t="s">
        <v>40</v>
      </c>
      <c r="F37" s="819" t="s">
        <v>27</v>
      </c>
      <c r="G37" s="817"/>
      <c r="H37" s="817"/>
      <c r="I37" s="817">
        <v>1000</v>
      </c>
      <c r="J37" s="817"/>
      <c r="K37" s="817"/>
      <c r="L37" s="189" t="s">
        <v>50</v>
      </c>
      <c r="M37" s="2504">
        <v>15755</v>
      </c>
      <c r="N37" s="2502">
        <v>175509</v>
      </c>
      <c r="O37" s="2502">
        <v>-1197</v>
      </c>
      <c r="P37" s="2505">
        <v>64465</v>
      </c>
      <c r="Q37" s="2505">
        <v>81141</v>
      </c>
      <c r="R37" s="2505">
        <v>-179629</v>
      </c>
      <c r="S37" s="2506">
        <v>-60048</v>
      </c>
      <c r="T37" s="823">
        <v>39047</v>
      </c>
      <c r="U37" s="823">
        <v>138385</v>
      </c>
      <c r="V37" s="823">
        <v>-66667</v>
      </c>
      <c r="W37" s="823">
        <v>71865</v>
      </c>
      <c r="X37" s="823">
        <v>-17284</v>
      </c>
      <c r="Y37" s="823">
        <v>30692</v>
      </c>
      <c r="Z37" s="823">
        <v>74739</v>
      </c>
      <c r="AA37" s="163"/>
      <c r="AB37" s="164"/>
      <c r="AC37" s="1825">
        <f>M37/$O$56</f>
        <v>26.366150049999998</v>
      </c>
      <c r="AD37" s="1824">
        <f>O37/$O$56+P37/$P$56+IFERROR(Q37/$Q$56,0)+IFERROR(R37/$R$56,0)+IFERROR(S37/$S$56,0)++IFERROR(T37/$T$56,0)+IFERROR(U37/$U$56,0)+IFERROR(V37/$V$56,0)+IFERROR(W37/$W$56,0)+IFERROR(W37/$W$56,0)+IFERROR(X37/$X$56,0)+IFERROR(Y37/$Y$56,0)+IFERROR(Z37/$Z$56,0)</f>
        <v>104.12489338</v>
      </c>
    </row>
    <row r="38" spans="2:30" s="10" customFormat="1" ht="50.25" customHeight="1">
      <c r="B38" s="23" t="s">
        <v>175</v>
      </c>
      <c r="C38" s="126" t="s">
        <v>121</v>
      </c>
      <c r="D38" s="801" t="s">
        <v>26</v>
      </c>
      <c r="E38" s="801" t="s">
        <v>40</v>
      </c>
      <c r="F38" s="819" t="s">
        <v>184</v>
      </c>
      <c r="G38" s="168">
        <v>-7.1999999999999998E-3</v>
      </c>
      <c r="H38" s="168">
        <v>-1.54E-2</v>
      </c>
      <c r="I38" s="168">
        <v>-1.2999999999999999E-2</v>
      </c>
      <c r="J38" s="191">
        <v>2.9999999999999997E-4</v>
      </c>
      <c r="K38" s="191">
        <v>-5.3255411779246E-3</v>
      </c>
      <c r="L38" s="469">
        <v>-5.0000000000000001E-3</v>
      </c>
      <c r="M38" s="469">
        <v>-5.0000000000000001E-3</v>
      </c>
      <c r="N38" s="464">
        <v>-4.5577190706479927E-3</v>
      </c>
      <c r="O38" s="464">
        <v>-9.69507943827491E-3</v>
      </c>
      <c r="P38" s="210">
        <v>-7.6E-3</v>
      </c>
      <c r="Q38" s="210">
        <v>-2.1624199858970498E-3</v>
      </c>
      <c r="R38" s="210">
        <v>-1E-3</v>
      </c>
      <c r="S38" s="464">
        <v>-1.026538807614309E-3</v>
      </c>
      <c r="T38" s="464">
        <v>-3.2927051233815744E-3</v>
      </c>
      <c r="U38" s="464">
        <v>-5.3248891721817473E-3</v>
      </c>
      <c r="V38" s="464">
        <v>-2.8635924437639165E-3</v>
      </c>
      <c r="W38" s="464">
        <v>-4.0000000000000001E-3</v>
      </c>
      <c r="X38" s="464">
        <v>-8.6119657353664128E-3</v>
      </c>
      <c r="Y38" s="464">
        <v>-5.8677204069661698E-3</v>
      </c>
      <c r="Z38" s="464">
        <v>-2E-3</v>
      </c>
      <c r="AA38" s="229"/>
      <c r="AB38" s="166"/>
      <c r="AC38" s="1175"/>
      <c r="AD38" s="1174"/>
    </row>
    <row r="39" spans="2:30" s="10" customFormat="1" ht="31.5" customHeight="1">
      <c r="B39" s="23" t="s">
        <v>45</v>
      </c>
      <c r="C39" s="126" t="s">
        <v>121</v>
      </c>
      <c r="D39" s="820" t="s">
        <v>286</v>
      </c>
      <c r="E39" s="801" t="s">
        <v>40</v>
      </c>
      <c r="F39" s="819" t="s">
        <v>20</v>
      </c>
      <c r="G39" s="158">
        <v>4079</v>
      </c>
      <c r="H39" s="158">
        <v>5618</v>
      </c>
      <c r="I39" s="158">
        <v>5364</v>
      </c>
      <c r="J39" s="207">
        <v>5404</v>
      </c>
      <c r="K39" s="207">
        <v>5053.8185891647499</v>
      </c>
      <c r="L39" s="471">
        <v>534.86211235106452</v>
      </c>
      <c r="M39" s="2507">
        <v>263047.67253543885</v>
      </c>
      <c r="N39" s="2508">
        <v>177493.95558684936</v>
      </c>
      <c r="O39" s="1480">
        <v>293031.08340888488</v>
      </c>
      <c r="P39" s="2509">
        <v>180507.73886986301</v>
      </c>
      <c r="Q39" s="2509">
        <v>202272.92270861834</v>
      </c>
      <c r="R39" s="2509">
        <v>435014.8994923858</v>
      </c>
      <c r="S39" s="1476">
        <v>260543.50431034484</v>
      </c>
      <c r="T39" s="1476">
        <v>122262.72010869565</v>
      </c>
      <c r="U39" s="1476">
        <v>84005.982809721405</v>
      </c>
      <c r="V39" s="822">
        <v>174581.58808154732</v>
      </c>
      <c r="W39" s="822">
        <v>114827.63836898396</v>
      </c>
      <c r="X39" s="822">
        <v>135068.5683087862</v>
      </c>
      <c r="Y39" s="821">
        <v>157634.69542857143</v>
      </c>
      <c r="Z39" s="821">
        <v>143979.98809523811</v>
      </c>
      <c r="AA39" s="226"/>
      <c r="AB39" s="164"/>
      <c r="AC39" s="1825">
        <f>M39/$O$56</f>
        <v>440.21291046478223</v>
      </c>
      <c r="AD39" s="1824">
        <f>O39/$O$56+P39/$P$56+IFERROR(Q39/$Q$56,0)+IFERROR(R39/$R$56,0)+IFERROR(S39/$S$56,0)++IFERROR(T39/$T$56,0)+IFERROR(U39/$U$56,0)+IFERROR(V39/$V$56,0)+IFERROR(W39/$W$56,0)+IFERROR(W39/$W$56,0)+IFERROR(X39/$X$56,0)+IFERROR(Y39/$Y$56,0)+IFERROR(Z39/$Z$56,0)</f>
        <v>787.55853381966972</v>
      </c>
    </row>
    <row r="40" spans="2:30" s="10" customFormat="1" ht="31.5" customHeight="1">
      <c r="B40" s="23" t="s">
        <v>183</v>
      </c>
      <c r="C40" s="126" t="s">
        <v>121</v>
      </c>
      <c r="D40" s="820" t="s">
        <v>286</v>
      </c>
      <c r="E40" s="801" t="s">
        <v>40</v>
      </c>
      <c r="F40" s="819" t="s">
        <v>20</v>
      </c>
      <c r="G40" s="818"/>
      <c r="H40" s="817"/>
      <c r="I40" s="817"/>
      <c r="J40" s="816"/>
      <c r="K40" s="816"/>
      <c r="L40" s="816"/>
      <c r="M40" s="1281">
        <v>96538.75</v>
      </c>
      <c r="N40" s="2508">
        <v>1203555</v>
      </c>
      <c r="O40" s="2428">
        <v>414120</v>
      </c>
      <c r="P40" s="2510">
        <v>44030</v>
      </c>
      <c r="Q40" s="2510">
        <v>94605</v>
      </c>
      <c r="R40" s="813">
        <v>54740</v>
      </c>
      <c r="S40" s="813">
        <v>26775</v>
      </c>
      <c r="T40" s="813">
        <v>128520</v>
      </c>
      <c r="U40" s="813">
        <v>230265</v>
      </c>
      <c r="V40" s="813">
        <v>28560</v>
      </c>
      <c r="W40" s="813">
        <v>28560</v>
      </c>
      <c r="X40" s="813">
        <v>63070</v>
      </c>
      <c r="Y40" s="812">
        <v>33475</v>
      </c>
      <c r="Z40" s="811">
        <v>56835</v>
      </c>
      <c r="AA40" s="226"/>
      <c r="AB40" s="164"/>
      <c r="AC40" s="1825">
        <f>M40/$O$56</f>
        <v>161.5585635125</v>
      </c>
      <c r="AD40" s="1824">
        <f>O40/$O$56+P40/$P$56+IFERROR(Q40/$Q$56,0)+IFERROR(R40/$R$56,0)+IFERROR(S40/$S$56,0)++IFERROR(T40/$T$56,0)+IFERROR(U40/$U$56,0)+IFERROR(V40/$V$56,0)+IFERROR(W40/$W$56,0)+IFERROR(W40/$W$56,0)+IFERROR(X40/$X$56,0)+IFERROR(Y40/$Y$56,0)+IFERROR(Z40/$Z$56,0)</f>
        <v>765.52010989999985</v>
      </c>
    </row>
    <row r="41" spans="2:30" s="10" customFormat="1" ht="31.5" customHeight="1">
      <c r="B41" s="2323" t="s">
        <v>245</v>
      </c>
      <c r="C41" s="2324" t="s">
        <v>121</v>
      </c>
      <c r="D41" s="820" t="s">
        <v>286</v>
      </c>
      <c r="E41" s="2325" t="s">
        <v>36</v>
      </c>
      <c r="F41" s="2326" t="s">
        <v>20</v>
      </c>
      <c r="G41" s="2327"/>
      <c r="H41" s="2328"/>
      <c r="I41" s="2328"/>
      <c r="J41" s="2329"/>
      <c r="K41" s="2329"/>
      <c r="L41" s="2329"/>
      <c r="M41" s="1281">
        <v>0</v>
      </c>
      <c r="N41" s="2511">
        <v>14070.869999999999</v>
      </c>
      <c r="O41" s="2331">
        <v>0</v>
      </c>
      <c r="P41" s="2512">
        <v>0</v>
      </c>
      <c r="Q41" s="2500">
        <v>652.33500000000004</v>
      </c>
      <c r="R41" s="1878">
        <v>0</v>
      </c>
      <c r="S41" s="567">
        <v>161.31100000000001</v>
      </c>
      <c r="T41" s="567">
        <v>0</v>
      </c>
      <c r="U41" s="567">
        <v>7484.9999999999991</v>
      </c>
      <c r="V41" s="567">
        <v>0</v>
      </c>
      <c r="W41" s="567">
        <v>0</v>
      </c>
      <c r="X41" s="567">
        <v>5772.2240000000002</v>
      </c>
      <c r="Y41" s="737">
        <v>0</v>
      </c>
      <c r="Z41" s="809">
        <v>0</v>
      </c>
      <c r="AA41" s="229"/>
      <c r="AB41" s="249"/>
      <c r="AC41" s="1825">
        <f>M41/$O$56</f>
        <v>0</v>
      </c>
      <c r="AD41" s="1824">
        <f>O41/$O$56+P41/$P$56+IFERROR(Q41/$Q$56,0)+IFERROR(R41/$R$56,0)+IFERROR(S41/$S$56,0)++IFERROR(T41/$T$56,0)+IFERROR(U41/$U$56,0)+IFERROR(V41/$V$56,0)+IFERROR(W41/$W$56,0)+IFERROR(W41/$W$56,0)+IFERROR(X41/$X$56,0)+IFERROR(Y41/$Y$56,0)+IFERROR(Z41/$Z$56,0)</f>
        <v>0</v>
      </c>
    </row>
    <row r="42" spans="2:30" s="10" customFormat="1" ht="31.5" customHeight="1" thickBot="1">
      <c r="B42" s="2323" t="s">
        <v>257</v>
      </c>
      <c r="C42" s="2334" t="s">
        <v>121</v>
      </c>
      <c r="D42" s="820" t="s">
        <v>286</v>
      </c>
      <c r="E42" s="2336" t="s">
        <v>255</v>
      </c>
      <c r="F42" s="2335" t="s">
        <v>27</v>
      </c>
      <c r="G42" s="2513"/>
      <c r="H42" s="2513"/>
      <c r="I42" s="2513"/>
      <c r="J42" s="2513"/>
      <c r="K42" s="2513"/>
      <c r="L42" s="2241"/>
      <c r="M42" s="1481">
        <v>7666.666666666667</v>
      </c>
      <c r="N42" s="2514">
        <v>56292.099863636395</v>
      </c>
      <c r="O42" s="2514">
        <v>1468.5204606060599</v>
      </c>
      <c r="P42" s="2514">
        <v>45.475499999999997</v>
      </c>
      <c r="Q42" s="2514">
        <v>2361.3820106060598</v>
      </c>
      <c r="R42" s="1480">
        <v>3796.9517999999998</v>
      </c>
      <c r="S42" s="1480">
        <v>2556.8658</v>
      </c>
      <c r="T42" s="2321">
        <v>4084.5665106060601</v>
      </c>
      <c r="U42" s="2515">
        <v>5944.3114606060599</v>
      </c>
      <c r="V42" s="2241">
        <v>5058.5482606060596</v>
      </c>
      <c r="W42" s="2241">
        <v>10069.2112606061</v>
      </c>
      <c r="X42" s="1480">
        <v>7668705.8000000007</v>
      </c>
      <c r="Y42" s="2241">
        <v>5398.5609999999997</v>
      </c>
      <c r="Z42" s="2241">
        <v>7839</v>
      </c>
      <c r="AA42" s="194"/>
      <c r="AB42" s="38"/>
      <c r="AC42" s="1825">
        <f>M42/$O$56</f>
        <v>12.830243333333334</v>
      </c>
      <c r="AD42" s="1824">
        <f>O42/$O$56+P42/$P$56+IFERROR(Q42/$Q$56,0)+IFERROR(R42/$R$56,0)+IFERROR(S42/$S$56,0)++IFERROR(T42/$T$56,0)+IFERROR(U42/$U$56,0)+IFERROR(V42/$V$56,0)+IFERROR(W42/$W$56,0)+IFERROR(W42/$W$56,0)+IFERROR(X42/$X$56,0)+IFERROR(Y42/$Y$56,0)+IFERROR(Z42/$Z$56,0)</f>
        <v>2.5324495369238473</v>
      </c>
    </row>
    <row r="43" spans="2:30" s="252" customFormat="1" ht="31.5" customHeight="1" thickBot="1">
      <c r="B43" s="506" t="s">
        <v>87</v>
      </c>
      <c r="C43" s="808"/>
      <c r="D43" s="807" t="s">
        <v>16</v>
      </c>
      <c r="E43" s="807" t="s">
        <v>16</v>
      </c>
      <c r="F43" s="807" t="s">
        <v>16</v>
      </c>
      <c r="G43" s="508"/>
      <c r="H43" s="508"/>
      <c r="I43" s="508"/>
      <c r="J43" s="508"/>
      <c r="K43" s="508"/>
      <c r="L43" s="508"/>
      <c r="M43" s="508"/>
      <c r="N43" s="508"/>
      <c r="O43" s="250"/>
      <c r="P43" s="250"/>
      <c r="Q43" s="250"/>
      <c r="R43" s="250"/>
      <c r="S43" s="250"/>
      <c r="T43" s="250"/>
      <c r="U43" s="250"/>
      <c r="V43" s="250"/>
      <c r="W43" s="250"/>
      <c r="X43" s="250"/>
      <c r="Y43" s="250"/>
      <c r="Z43" s="250"/>
      <c r="AA43" s="250"/>
      <c r="AB43" s="251"/>
    </row>
    <row r="44" spans="2:30" s="10" customFormat="1" ht="31.5" customHeight="1">
      <c r="B44" s="23" t="s">
        <v>48</v>
      </c>
      <c r="C44" s="136" t="s">
        <v>120</v>
      </c>
      <c r="D44" s="805" t="s">
        <v>26</v>
      </c>
      <c r="E44" s="806" t="s">
        <v>47</v>
      </c>
      <c r="F44" s="805" t="s">
        <v>27</v>
      </c>
      <c r="G44" s="185">
        <v>0.89700000000000002</v>
      </c>
      <c r="H44" s="185">
        <v>0.873</v>
      </c>
      <c r="I44" s="804">
        <v>0.86899999999999999</v>
      </c>
      <c r="J44" s="185">
        <v>0.89700000000000002</v>
      </c>
      <c r="K44" s="185">
        <v>0.91704000000000008</v>
      </c>
      <c r="L44" s="803">
        <v>0.9</v>
      </c>
      <c r="M44" s="802">
        <v>0.91</v>
      </c>
      <c r="N44" s="511">
        <v>0.86266528981839385</v>
      </c>
      <c r="O44" s="2005">
        <v>0.92130661405020009</v>
      </c>
      <c r="P44" s="513">
        <v>0.87213325768969296</v>
      </c>
      <c r="Q44" s="513">
        <v>0.885238179158092</v>
      </c>
      <c r="R44" s="513">
        <v>0.8333739069248649</v>
      </c>
      <c r="S44" s="513">
        <v>0.75221720144125104</v>
      </c>
      <c r="T44" s="513">
        <v>0.82141630403751409</v>
      </c>
      <c r="U44" s="513">
        <v>0.85876973182225202</v>
      </c>
      <c r="V44" s="513">
        <v>0.88977141592364506</v>
      </c>
      <c r="W44" s="513">
        <v>0.849479118333475</v>
      </c>
      <c r="X44" s="727">
        <v>0.92432411955602101</v>
      </c>
      <c r="Y44" s="734">
        <v>0.90476094774457205</v>
      </c>
      <c r="Z44" s="734">
        <v>0.863116477170356</v>
      </c>
      <c r="AA44" s="2516" t="s">
        <v>586</v>
      </c>
      <c r="AB44" s="188"/>
    </row>
    <row r="45" spans="2:30" s="10" customFormat="1" ht="63" customHeight="1">
      <c r="B45" s="23" t="s">
        <v>182</v>
      </c>
      <c r="C45" s="126" t="s">
        <v>120</v>
      </c>
      <c r="D45" s="801" t="s">
        <v>55</v>
      </c>
      <c r="E45" s="801" t="s">
        <v>47</v>
      </c>
      <c r="F45" s="801" t="s">
        <v>20</v>
      </c>
      <c r="G45" s="245">
        <v>49</v>
      </c>
      <c r="H45" s="245">
        <v>43</v>
      </c>
      <c r="I45" s="510">
        <v>46</v>
      </c>
      <c r="J45" s="158">
        <v>41</v>
      </c>
      <c r="K45" s="207">
        <v>45.222222222222221</v>
      </c>
      <c r="L45" s="236">
        <v>45</v>
      </c>
      <c r="M45" s="489">
        <v>45</v>
      </c>
      <c r="N45" s="731">
        <v>33</v>
      </c>
      <c r="O45" s="731">
        <v>76</v>
      </c>
      <c r="P45" s="259" t="s">
        <v>587</v>
      </c>
      <c r="Q45" s="259">
        <v>75.900000000000006</v>
      </c>
      <c r="R45" s="259" t="s">
        <v>588</v>
      </c>
      <c r="S45" s="259" t="s">
        <v>589</v>
      </c>
      <c r="T45" s="731">
        <v>45</v>
      </c>
      <c r="U45" s="259">
        <v>29</v>
      </c>
      <c r="V45" s="259">
        <v>45</v>
      </c>
      <c r="W45" s="259">
        <v>33</v>
      </c>
      <c r="X45" s="259">
        <v>29</v>
      </c>
      <c r="Y45" s="259">
        <v>50</v>
      </c>
      <c r="Z45" s="259">
        <v>33</v>
      </c>
      <c r="AA45" s="2517"/>
      <c r="AB45" s="260"/>
    </row>
    <row r="46" spans="2:30" ht="31.5" customHeight="1" thickBot="1">
      <c r="B46" s="23" t="s">
        <v>88</v>
      </c>
      <c r="C46" s="800" t="s">
        <v>120</v>
      </c>
      <c r="D46" s="799" t="s">
        <v>26</v>
      </c>
      <c r="E46" s="799" t="s">
        <v>47</v>
      </c>
      <c r="F46" s="799" t="s">
        <v>27</v>
      </c>
      <c r="G46" s="261"/>
      <c r="H46" s="262"/>
      <c r="I46" s="262"/>
      <c r="J46" s="263"/>
      <c r="K46" s="263"/>
      <c r="L46" s="263">
        <v>0.99</v>
      </c>
      <c r="M46" s="798">
        <v>0.98899999999999999</v>
      </c>
      <c r="N46" s="178">
        <v>0.97512604713504458</v>
      </c>
      <c r="O46" s="2006">
        <v>0.82899999999999996</v>
      </c>
      <c r="P46" s="210">
        <v>0.98399999999999999</v>
      </c>
      <c r="Q46" s="210">
        <v>0.997</v>
      </c>
      <c r="R46" s="210">
        <v>1</v>
      </c>
      <c r="S46" s="210">
        <v>0.938032107457619</v>
      </c>
      <c r="T46" s="210">
        <v>0.99853420379077507</v>
      </c>
      <c r="U46" s="210">
        <v>0.99984625437214103</v>
      </c>
      <c r="V46" s="210">
        <v>0.98</v>
      </c>
      <c r="W46" s="210">
        <v>0.98509999999999998</v>
      </c>
      <c r="X46" s="210">
        <v>1</v>
      </c>
      <c r="Y46" s="735">
        <v>1</v>
      </c>
      <c r="Z46" s="735">
        <v>0.99</v>
      </c>
      <c r="AA46" s="2518"/>
      <c r="AB46" s="264"/>
    </row>
    <row r="47" spans="2:30" s="146" customFormat="1" ht="31.5" customHeight="1" thickBot="1">
      <c r="B47" s="577" t="s">
        <v>155</v>
      </c>
      <c r="C47" s="2342"/>
      <c r="D47" s="2343" t="s">
        <v>16</v>
      </c>
      <c r="E47" s="2343" t="s">
        <v>16</v>
      </c>
      <c r="F47" s="2343" t="s">
        <v>16</v>
      </c>
      <c r="G47" s="578"/>
      <c r="H47" s="578"/>
      <c r="I47" s="578"/>
      <c r="J47" s="578"/>
      <c r="K47" s="578"/>
      <c r="L47" s="578"/>
      <c r="M47" s="578"/>
      <c r="N47" s="578"/>
      <c r="O47" s="578"/>
      <c r="P47" s="578"/>
      <c r="Q47" s="578"/>
      <c r="R47" s="578"/>
      <c r="S47" s="578"/>
      <c r="T47" s="578"/>
      <c r="U47" s="578"/>
      <c r="V47" s="578"/>
      <c r="W47" s="578"/>
      <c r="X47" s="578"/>
      <c r="Y47" s="578"/>
      <c r="Z47" s="578"/>
      <c r="AA47" s="578"/>
      <c r="AB47" s="579"/>
    </row>
    <row r="48" spans="2:30" ht="31.5" customHeight="1">
      <c r="B48" s="23" t="s">
        <v>147</v>
      </c>
      <c r="C48" s="131"/>
      <c r="D48" s="796" t="s">
        <v>57</v>
      </c>
      <c r="E48" s="797" t="s">
        <v>148</v>
      </c>
      <c r="F48" s="796" t="s">
        <v>27</v>
      </c>
      <c r="G48" s="162" t="s">
        <v>135</v>
      </c>
      <c r="H48" s="162" t="s">
        <v>135</v>
      </c>
      <c r="I48" s="162" t="s">
        <v>135</v>
      </c>
      <c r="J48" s="375" t="s">
        <v>135</v>
      </c>
      <c r="K48" s="162" t="s">
        <v>135</v>
      </c>
      <c r="L48" s="153" t="s">
        <v>50</v>
      </c>
      <c r="M48" s="503">
        <v>200</v>
      </c>
      <c r="N48" s="2000">
        <v>204</v>
      </c>
      <c r="O48" s="153">
        <v>208</v>
      </c>
      <c r="P48" s="153">
        <v>214</v>
      </c>
      <c r="Q48" s="153">
        <v>243</v>
      </c>
      <c r="R48" s="153">
        <v>156</v>
      </c>
      <c r="S48" s="153">
        <v>287</v>
      </c>
      <c r="T48" s="153">
        <v>189</v>
      </c>
      <c r="U48" s="153">
        <v>304</v>
      </c>
      <c r="V48" s="153">
        <v>157.22999999999999</v>
      </c>
      <c r="W48" s="153">
        <v>296.31</v>
      </c>
      <c r="X48" s="153">
        <v>445</v>
      </c>
      <c r="Y48" s="153">
        <v>352</v>
      </c>
      <c r="Z48" s="153">
        <v>204</v>
      </c>
      <c r="AA48" s="2517"/>
      <c r="AB48" s="154"/>
    </row>
    <row r="49" spans="2:28" ht="31.5" customHeight="1">
      <c r="B49" s="23" t="s">
        <v>157</v>
      </c>
      <c r="C49" s="132"/>
      <c r="D49" s="794" t="s">
        <v>26</v>
      </c>
      <c r="E49" s="795" t="s">
        <v>149</v>
      </c>
      <c r="F49" s="794" t="s">
        <v>27</v>
      </c>
      <c r="G49" s="162" t="s">
        <v>135</v>
      </c>
      <c r="H49" s="162" t="s">
        <v>135</v>
      </c>
      <c r="I49" s="162" t="s">
        <v>135</v>
      </c>
      <c r="J49" s="375" t="s">
        <v>135</v>
      </c>
      <c r="K49" s="162" t="s">
        <v>135</v>
      </c>
      <c r="L49" s="790">
        <v>52.5</v>
      </c>
      <c r="M49" s="2519">
        <v>7.6624999999999999E-2</v>
      </c>
      <c r="N49" s="210">
        <v>7.3999999999999996E-2</v>
      </c>
      <c r="O49" s="210">
        <v>0.187</v>
      </c>
      <c r="P49" s="210">
        <v>0.16300000000000001</v>
      </c>
      <c r="Q49" s="210">
        <v>0.14760000000000001</v>
      </c>
      <c r="R49" s="210">
        <v>0.12066</v>
      </c>
      <c r="S49" s="210">
        <v>9.7500000000000003E-2</v>
      </c>
      <c r="T49" s="210">
        <v>9.2399999999999996E-2</v>
      </c>
      <c r="U49" s="210">
        <v>9.8000000000000004E-2</v>
      </c>
      <c r="V49" s="210">
        <v>9.8000000000000004E-2</v>
      </c>
      <c r="W49" s="210">
        <v>9.8000000000000004E-2</v>
      </c>
      <c r="X49" s="210">
        <v>7.8E-2</v>
      </c>
      <c r="Y49" s="210">
        <v>8.2000000000000003E-2</v>
      </c>
      <c r="Z49" s="210">
        <v>7.3999999999999996E-2</v>
      </c>
      <c r="AA49" s="801"/>
      <c r="AB49" s="38"/>
    </row>
    <row r="50" spans="2:28" ht="31.5" customHeight="1">
      <c r="B50" s="23" t="s">
        <v>158</v>
      </c>
      <c r="C50" s="132"/>
      <c r="D50" s="794" t="s">
        <v>26</v>
      </c>
      <c r="E50" s="795" t="s">
        <v>148</v>
      </c>
      <c r="F50" s="794" t="s">
        <v>27</v>
      </c>
      <c r="G50" s="162" t="s">
        <v>135</v>
      </c>
      <c r="H50" s="162" t="s">
        <v>135</v>
      </c>
      <c r="I50" s="162" t="s">
        <v>135</v>
      </c>
      <c r="J50" s="375" t="s">
        <v>135</v>
      </c>
      <c r="K50" s="162" t="s">
        <v>135</v>
      </c>
      <c r="L50" s="206">
        <v>0.95</v>
      </c>
      <c r="M50" s="210">
        <v>1</v>
      </c>
      <c r="N50" s="2001">
        <v>1</v>
      </c>
      <c r="O50" s="2001">
        <v>1</v>
      </c>
      <c r="P50" s="2001">
        <v>1</v>
      </c>
      <c r="Q50" s="2001">
        <v>1</v>
      </c>
      <c r="R50" s="2001">
        <v>1</v>
      </c>
      <c r="S50" s="2001">
        <v>1</v>
      </c>
      <c r="T50" s="2001">
        <v>1</v>
      </c>
      <c r="U50" s="2001">
        <v>1</v>
      </c>
      <c r="V50" s="2001">
        <v>1</v>
      </c>
      <c r="W50" s="2001">
        <v>1</v>
      </c>
      <c r="X50" s="2001">
        <v>1</v>
      </c>
      <c r="Y50" s="2001">
        <v>1</v>
      </c>
      <c r="Z50" s="2001">
        <v>1</v>
      </c>
      <c r="AA50" s="801"/>
      <c r="AB50" s="38"/>
    </row>
    <row r="51" spans="2:28" ht="31.5" customHeight="1">
      <c r="B51" s="23" t="s">
        <v>260</v>
      </c>
      <c r="C51" s="132"/>
      <c r="D51" s="794" t="s">
        <v>26</v>
      </c>
      <c r="E51" s="795" t="s">
        <v>216</v>
      </c>
      <c r="F51" s="794" t="s">
        <v>27</v>
      </c>
      <c r="G51" s="162"/>
      <c r="H51" s="162"/>
      <c r="I51" s="162"/>
      <c r="J51" s="375"/>
      <c r="K51" s="162"/>
      <c r="L51" s="206"/>
      <c r="M51" s="210">
        <v>0.78333333333333333</v>
      </c>
      <c r="N51" s="210">
        <v>0.83708333333333351</v>
      </c>
      <c r="O51" s="210">
        <v>0.88200000000000001</v>
      </c>
      <c r="P51" s="210">
        <v>0.86499999999999999</v>
      </c>
      <c r="Q51" s="210">
        <v>0.85599999999999998</v>
      </c>
      <c r="R51" s="210">
        <v>0.80900000000000005</v>
      </c>
      <c r="S51" s="210">
        <v>0.86899999999999999</v>
      </c>
      <c r="T51" s="210">
        <v>0.86899999999999999</v>
      </c>
      <c r="U51" s="210">
        <v>0.82199999999999995</v>
      </c>
      <c r="V51" s="210">
        <v>0.78300000000000003</v>
      </c>
      <c r="W51" s="210">
        <v>0.81699999999999995</v>
      </c>
      <c r="X51" s="210">
        <v>0.85599999999999998</v>
      </c>
      <c r="Y51" s="210">
        <v>0.78700000000000003</v>
      </c>
      <c r="Z51" s="210">
        <v>0.83</v>
      </c>
      <c r="AA51" s="820"/>
      <c r="AB51" s="38"/>
    </row>
    <row r="52" spans="2:28" ht="31.5" customHeight="1" thickBot="1">
      <c r="B52" s="23" t="s">
        <v>159</v>
      </c>
      <c r="C52" s="793"/>
      <c r="D52" s="791" t="s">
        <v>26</v>
      </c>
      <c r="E52" s="792" t="s">
        <v>154</v>
      </c>
      <c r="F52" s="791" t="s">
        <v>27</v>
      </c>
      <c r="G52" s="2520" t="s">
        <v>135</v>
      </c>
      <c r="H52" s="2520" t="s">
        <v>135</v>
      </c>
      <c r="I52" s="2520" t="s">
        <v>135</v>
      </c>
      <c r="J52" s="2521" t="s">
        <v>135</v>
      </c>
      <c r="K52" s="2520" t="s">
        <v>135</v>
      </c>
      <c r="L52" s="177">
        <v>0.9</v>
      </c>
      <c r="M52" s="2005">
        <v>1</v>
      </c>
      <c r="N52" s="511">
        <v>1</v>
      </c>
      <c r="O52" s="511">
        <v>0.84</v>
      </c>
      <c r="P52" s="511">
        <v>0.9</v>
      </c>
      <c r="Q52" s="511">
        <v>0.92</v>
      </c>
      <c r="R52" s="511">
        <v>0.95</v>
      </c>
      <c r="S52" s="511">
        <v>0.95</v>
      </c>
      <c r="T52" s="511">
        <v>1</v>
      </c>
      <c r="U52" s="511">
        <v>0.98</v>
      </c>
      <c r="V52" s="511">
        <v>0.92</v>
      </c>
      <c r="W52" s="511">
        <v>0.93</v>
      </c>
      <c r="X52" s="511">
        <v>1</v>
      </c>
      <c r="Y52" s="511">
        <v>1</v>
      </c>
      <c r="Z52" s="511">
        <v>1</v>
      </c>
      <c r="AA52" s="1232"/>
      <c r="AB52" s="249"/>
    </row>
    <row r="53" spans="2:28" ht="31.5" customHeight="1">
      <c r="B53" s="2323" t="s">
        <v>156</v>
      </c>
      <c r="C53" s="2334"/>
      <c r="D53" s="2335" t="s">
        <v>26</v>
      </c>
      <c r="E53" s="2336" t="s">
        <v>149</v>
      </c>
      <c r="F53" s="2335" t="s">
        <v>20</v>
      </c>
      <c r="G53" s="162" t="s">
        <v>135</v>
      </c>
      <c r="H53" s="162" t="s">
        <v>135</v>
      </c>
      <c r="I53" s="162" t="s">
        <v>135</v>
      </c>
      <c r="J53" s="375" t="s">
        <v>135</v>
      </c>
      <c r="K53" s="162" t="s">
        <v>135</v>
      </c>
      <c r="L53" s="790">
        <v>52.5</v>
      </c>
      <c r="M53" s="2348">
        <v>0.17499999999999999</v>
      </c>
      <c r="N53" s="2001">
        <v>4.7E-2</v>
      </c>
      <c r="O53" s="2001">
        <v>0.14251</v>
      </c>
      <c r="P53" s="2001">
        <v>0.115</v>
      </c>
      <c r="Q53" s="2001">
        <v>0.16300000000000001</v>
      </c>
      <c r="R53" s="2001">
        <v>0.54246000000000005</v>
      </c>
      <c r="S53" s="2001">
        <v>0.25684000000000001</v>
      </c>
      <c r="T53" s="2001">
        <v>0.20385</v>
      </c>
      <c r="U53" s="2001">
        <v>0.18981999999999999</v>
      </c>
      <c r="V53" s="2001">
        <v>0.19319</v>
      </c>
      <c r="W53" s="2001">
        <v>0.18981999999999999</v>
      </c>
      <c r="X53" s="2001">
        <v>0.1295</v>
      </c>
      <c r="Y53" s="2001">
        <v>6.1260000000000002E-2</v>
      </c>
      <c r="Z53" s="2001">
        <v>4.7E-2</v>
      </c>
      <c r="AA53" s="2517"/>
      <c r="AB53" s="38"/>
    </row>
    <row r="54" spans="2:28" s="2357" customFormat="1" ht="31.5" customHeight="1" thickBot="1">
      <c r="B54" s="2349" t="s">
        <v>181</v>
      </c>
      <c r="C54" s="2350"/>
      <c r="D54" s="2351" t="s">
        <v>26</v>
      </c>
      <c r="E54" s="2351" t="s">
        <v>151</v>
      </c>
      <c r="F54" s="2351" t="s">
        <v>27</v>
      </c>
      <c r="G54" s="2522"/>
      <c r="H54" s="2523"/>
      <c r="I54" s="2523"/>
      <c r="J54" s="2523"/>
      <c r="K54" s="2523"/>
      <c r="L54" s="2524" t="s">
        <v>50</v>
      </c>
      <c r="M54" s="2353">
        <v>0.98</v>
      </c>
      <c r="N54" s="2354">
        <v>0.93</v>
      </c>
      <c r="O54" s="2355">
        <v>0.91</v>
      </c>
      <c r="P54" s="2355">
        <v>0.92</v>
      </c>
      <c r="Q54" s="2355">
        <v>0.92</v>
      </c>
      <c r="R54" s="2355">
        <v>0.93</v>
      </c>
      <c r="S54" s="2355">
        <v>0.94</v>
      </c>
      <c r="T54" s="2355">
        <v>0.95</v>
      </c>
      <c r="U54" s="2354">
        <v>0.97</v>
      </c>
      <c r="V54" s="2354">
        <v>0.9</v>
      </c>
      <c r="W54" s="2354">
        <v>0.91</v>
      </c>
      <c r="X54" s="2354">
        <v>0.91</v>
      </c>
      <c r="Y54" s="2354">
        <v>0.93</v>
      </c>
      <c r="Z54" s="2354">
        <v>0.93</v>
      </c>
      <c r="AA54" s="2518"/>
      <c r="AB54" s="2356"/>
    </row>
    <row r="55" spans="2:28">
      <c r="B55" s="265"/>
      <c r="C55" s="265"/>
      <c r="D55" s="265"/>
      <c r="E55" s="266"/>
      <c r="F55" s="265"/>
      <c r="G55" s="267"/>
      <c r="H55" s="265"/>
      <c r="I55" s="265"/>
      <c r="J55" s="265"/>
      <c r="K55" s="265"/>
      <c r="L55" s="265"/>
      <c r="M55" s="265"/>
      <c r="N55" s="1183">
        <v>2</v>
      </c>
      <c r="O55" s="789">
        <v>1103</v>
      </c>
      <c r="P55" s="265"/>
      <c r="Q55" s="265"/>
      <c r="R55" s="265"/>
      <c r="S55" s="265"/>
      <c r="T55" s="265"/>
      <c r="U55" s="265"/>
      <c r="V55" s="265"/>
      <c r="W55" s="268"/>
      <c r="X55" s="265"/>
      <c r="Y55" s="265"/>
      <c r="Z55" s="265"/>
      <c r="AA55" s="265"/>
      <c r="AB55" s="265"/>
    </row>
    <row r="56" spans="2:28">
      <c r="B56" s="265"/>
      <c r="C56" s="265" t="s">
        <v>121</v>
      </c>
      <c r="D56" s="265"/>
      <c r="E56" s="266"/>
      <c r="F56" s="265"/>
      <c r="G56" s="267"/>
      <c r="H56" s="265"/>
      <c r="I56" s="265"/>
      <c r="J56" s="265"/>
      <c r="K56" s="265"/>
      <c r="L56" s="452">
        <v>1493</v>
      </c>
      <c r="M56" s="452" t="s">
        <v>271</v>
      </c>
      <c r="N56" s="1184">
        <f>CHOOSE(N55,O56,P56,Q56,R56,S56,T56,U56,V56,W56,X56,Y56,Z56)</f>
        <v>607.42639510657295</v>
      </c>
      <c r="O56" s="452">
        <v>597.54647417702915</v>
      </c>
      <c r="P56" s="452">
        <v>607.42639510657295</v>
      </c>
      <c r="Q56" s="265"/>
      <c r="R56" s="265"/>
      <c r="S56" s="265"/>
      <c r="T56" s="265"/>
      <c r="U56" s="265"/>
      <c r="V56" s="265"/>
      <c r="W56" s="265"/>
      <c r="X56" s="265"/>
      <c r="Y56" s="265"/>
      <c r="Z56" s="265"/>
      <c r="AA56" s="265"/>
    </row>
    <row r="57" spans="2:28" s="26" customFormat="1" ht="22.5" customHeight="1">
      <c r="B57" s="269"/>
      <c r="C57" s="269" t="s">
        <v>120</v>
      </c>
      <c r="D57" s="269"/>
      <c r="E57" s="266"/>
      <c r="F57" s="269"/>
      <c r="G57" s="270"/>
      <c r="H57" s="269"/>
      <c r="I57" s="269"/>
      <c r="J57" s="269"/>
      <c r="K57" s="269"/>
      <c r="L57" s="269"/>
      <c r="M57" s="269"/>
      <c r="N57" s="269"/>
      <c r="O57" s="269"/>
      <c r="P57" s="265"/>
      <c r="Q57" s="269"/>
      <c r="R57" s="269"/>
      <c r="S57" s="269"/>
      <c r="T57" s="269"/>
      <c r="U57" s="269"/>
      <c r="V57" s="269"/>
      <c r="W57" s="269"/>
      <c r="X57" s="269"/>
      <c r="Y57" s="269"/>
      <c r="Z57" s="269"/>
      <c r="AA57" s="269"/>
      <c r="AB57" s="26">
        <v>92000000</v>
      </c>
    </row>
    <row r="58" spans="2:28" s="26" customFormat="1" ht="22.5" customHeight="1">
      <c r="B58" s="269"/>
      <c r="C58" s="269"/>
      <c r="D58" s="269"/>
      <c r="E58" s="266"/>
      <c r="F58" s="269"/>
      <c r="G58" s="270"/>
      <c r="H58" s="269"/>
      <c r="I58" s="269"/>
      <c r="J58" s="269"/>
      <c r="K58" s="269"/>
      <c r="L58" s="269"/>
      <c r="Q58" s="269"/>
      <c r="R58" s="269"/>
      <c r="S58" s="269"/>
      <c r="T58" s="269"/>
      <c r="U58" s="269"/>
      <c r="V58" s="269"/>
      <c r="W58" s="269"/>
      <c r="X58" s="269"/>
      <c r="Y58" s="269"/>
      <c r="Z58" s="269"/>
      <c r="AA58" s="269"/>
      <c r="AB58" s="26">
        <v>85000000</v>
      </c>
    </row>
    <row r="59" spans="2:28" s="26" customFormat="1" ht="22.5" customHeight="1">
      <c r="B59" s="269"/>
      <c r="C59" s="269"/>
      <c r="D59" s="269"/>
      <c r="E59" s="266"/>
      <c r="F59" s="269"/>
      <c r="G59" s="270"/>
      <c r="H59" s="269"/>
      <c r="I59" s="269"/>
      <c r="J59" s="269"/>
      <c r="K59" s="269"/>
      <c r="L59" s="269"/>
      <c r="Q59" s="269"/>
      <c r="R59" s="269"/>
      <c r="S59" s="269"/>
      <c r="T59" s="269"/>
      <c r="U59" s="269"/>
      <c r="V59" s="269"/>
      <c r="W59" s="269"/>
      <c r="X59" s="269"/>
      <c r="Y59" s="2829"/>
      <c r="Z59" s="2829"/>
      <c r="AA59" s="2297"/>
      <c r="AB59" s="26">
        <v>81000000</v>
      </c>
    </row>
    <row r="60" spans="2:28" ht="22.5" customHeight="1">
      <c r="B60" s="265" t="str">
        <f>B35</f>
        <v>OPEX Savings</v>
      </c>
      <c r="C60" s="265" t="str">
        <f>C35</f>
        <v>Lagging</v>
      </c>
      <c r="D60" s="265" t="s">
        <v>42</v>
      </c>
      <c r="E60" s="265" t="str">
        <f>E35</f>
        <v>IPM</v>
      </c>
      <c r="F60" s="265" t="str">
        <f>F35</f>
        <v>&gt;</v>
      </c>
      <c r="G60" s="265"/>
      <c r="H60" s="265"/>
      <c r="I60" s="265"/>
      <c r="J60" s="265"/>
      <c r="K60" s="265"/>
      <c r="L60" s="265"/>
      <c r="M60" s="1238" t="s">
        <v>496</v>
      </c>
      <c r="N60" s="1238">
        <f>N35/'[20]CWAR 15'!N63</f>
        <v>1311.2102590644768</v>
      </c>
      <c r="O60" s="1238">
        <f>O35/'[20]CWAR 15'!O63</f>
        <v>235.59104164152868</v>
      </c>
      <c r="P60" s="1238">
        <f>P35/'[20]CWAR 15'!P63</f>
        <v>186.19589666117884</v>
      </c>
      <c r="Q60" s="1238">
        <f>Q35/'[20]CWAR 15'!Q63</f>
        <v>191.86796645783932</v>
      </c>
      <c r="R60" s="1238">
        <f>R35/'[20]CWAR 15'!R63</f>
        <v>113.54130073850577</v>
      </c>
      <c r="S60" s="1238">
        <f>S35/'[20]CWAR 15'!S63</f>
        <v>142.25708277906719</v>
      </c>
      <c r="T60" s="1238">
        <f>T35/'[20]CWAR 15'!T63</f>
        <v>98.540644243857287</v>
      </c>
      <c r="U60" s="1238">
        <f>U35/'[20]CWAR 15'!U63</f>
        <v>65.532515073108115</v>
      </c>
      <c r="V60" s="1238">
        <f>V35/'[20]CWAR 15'!V63</f>
        <v>53.176517237157007</v>
      </c>
      <c r="W60" s="1238">
        <f>W35/'[20]CWAR 15'!W63</f>
        <v>155.41242103960462</v>
      </c>
      <c r="X60" s="1238">
        <f>X35/'[20]CWAR 15'!X63</f>
        <v>49.592251100000006</v>
      </c>
      <c r="Y60" s="265"/>
      <c r="Z60" s="269"/>
      <c r="AA60" s="269"/>
      <c r="AB60" s="452">
        <v>54000000</v>
      </c>
    </row>
    <row r="61" spans="2:28" ht="13.8">
      <c r="B61" s="265" t="str">
        <f>B42</f>
        <v>FI Enabled Savings</v>
      </c>
      <c r="C61" s="265" t="str">
        <f>C42</f>
        <v>Leading</v>
      </c>
      <c r="D61" s="265" t="s">
        <v>42</v>
      </c>
      <c r="E61" s="265" t="str">
        <f>E42</f>
        <v>FI</v>
      </c>
      <c r="F61" s="265" t="str">
        <f>F42</f>
        <v>&gt;</v>
      </c>
      <c r="G61" s="265"/>
      <c r="H61" s="265"/>
      <c r="I61" s="265"/>
      <c r="J61" s="265"/>
      <c r="K61" s="265"/>
      <c r="L61" s="265"/>
      <c r="M61" s="1238">
        <f>M42/$R$65</f>
        <v>14.796801317558657</v>
      </c>
      <c r="N61" s="1238">
        <f>N42/'[20]CWAR 15'!N63</f>
        <v>91.653627442694429</v>
      </c>
      <c r="O61" s="1238">
        <f>O42/'[20]CWAR 15'!O63</f>
        <v>2.4575836760288472</v>
      </c>
      <c r="P61" s="1238">
        <f>P42/'[20]CWAR 15'!P63</f>
        <v>7.4865860894999997E-2</v>
      </c>
      <c r="Q61" s="1238">
        <f>Q42/'[20]CWAR 15'!Q63</f>
        <v>3.8656048105260692</v>
      </c>
      <c r="R61" s="1238">
        <f>R42/'[20]CWAR 15'!R63</f>
        <v>6.1629084056160002</v>
      </c>
      <c r="S61" s="1238">
        <f>S42/'[20]CWAR 15'!S63</f>
        <v>4.1311065871746404</v>
      </c>
      <c r="T61" s="1238">
        <f>T42/'[20]CWAR 15'!T63</f>
        <v>6.5993997877079158</v>
      </c>
      <c r="U61" s="1238">
        <f>U42/'[20]CWAR 15'!U63</f>
        <v>9.5708169964926064</v>
      </c>
      <c r="V61" s="1238">
        <f>V42/'[20]CWAR 15'!V63</f>
        <v>8.1655591877529083</v>
      </c>
      <c r="W61" s="1238">
        <f>W42/'[20]CWAR 15'!W63</f>
        <v>16.309302863028915</v>
      </c>
      <c r="X61" s="1238">
        <f>X42/'[20]CWAR 15'!X63</f>
        <v>12450.757362764003</v>
      </c>
      <c r="Y61" s="265"/>
      <c r="Z61" s="265"/>
      <c r="AA61" s="265"/>
      <c r="AB61" s="272">
        <f>AB60/AB59</f>
        <v>0.66666666666666663</v>
      </c>
    </row>
    <row r="62" spans="2:28" ht="13.8">
      <c r="B62" s="265" t="str">
        <f>B37</f>
        <v>Real Savings</v>
      </c>
      <c r="C62" s="265" t="str">
        <f>C37</f>
        <v>Lagging</v>
      </c>
      <c r="D62" s="265" t="s">
        <v>42</v>
      </c>
      <c r="E62" s="265" t="str">
        <f>E37</f>
        <v>FC</v>
      </c>
      <c r="F62" s="265" t="str">
        <f>F37</f>
        <v>&gt;</v>
      </c>
      <c r="G62" s="265"/>
      <c r="H62" s="265"/>
      <c r="I62" s="265"/>
      <c r="J62" s="265"/>
      <c r="K62" s="265"/>
      <c r="L62" s="265"/>
      <c r="M62" s="1238">
        <f>M37/$R$65</f>
        <v>30.407426707583038</v>
      </c>
      <c r="N62" s="1238">
        <f>N37/'[20]CWAR 15'!N63</f>
        <v>285.7601073295744</v>
      </c>
      <c r="O62" s="1238">
        <f>O37/'[20]CWAR 15'!O63</f>
        <v>-2.00319147</v>
      </c>
      <c r="P62" s="1238">
        <f>P37/'[20]CWAR 15'!P63</f>
        <v>106.12808485000001</v>
      </c>
      <c r="Q62" s="1238">
        <f>Q37/'[20]CWAR 15'!Q63</f>
        <v>132.82858873410055</v>
      </c>
      <c r="R62" s="1238">
        <f>R37/'[20]CWAR 15'!R63</f>
        <v>-291.55942248000002</v>
      </c>
      <c r="S62" s="1238">
        <f>S37/'[20]CWAR 15'!S63</f>
        <v>-97.019049003926142</v>
      </c>
      <c r="T62" s="1238">
        <f>T37/'[20]CWAR 15'!T63</f>
        <v>63.087909779781242</v>
      </c>
      <c r="U62" s="1238">
        <f>U37/'[20]CWAR 15'!U63</f>
        <v>222.81092080000005</v>
      </c>
      <c r="V62" s="1238">
        <f>V37/'[20]CWAR 15'!V63</f>
        <v>-107.61453807000001</v>
      </c>
      <c r="W62" s="1238">
        <f>W37/'[20]CWAR 15'!W63</f>
        <v>116.40117780000001</v>
      </c>
      <c r="X62" s="1238">
        <f>X37/'[20]CWAR 15'!X63</f>
        <v>-28.061956720000001</v>
      </c>
      <c r="Y62" s="265"/>
      <c r="Z62" s="265"/>
      <c r="AA62" s="265"/>
    </row>
    <row r="63" spans="2:28">
      <c r="B63" s="265"/>
      <c r="C63" s="265"/>
      <c r="D63" s="265"/>
      <c r="E63" s="266"/>
      <c r="F63" s="265"/>
      <c r="G63" s="267"/>
      <c r="H63" s="265"/>
      <c r="I63" s="265"/>
      <c r="J63" s="265"/>
      <c r="K63" s="265"/>
      <c r="L63" s="265"/>
      <c r="M63" s="265"/>
      <c r="N63" s="273"/>
      <c r="O63" s="265"/>
      <c r="P63" s="265"/>
      <c r="Q63" s="265"/>
      <c r="R63" s="265"/>
      <c r="S63" s="265"/>
      <c r="T63" s="265"/>
      <c r="U63" s="265"/>
      <c r="V63" s="265"/>
      <c r="W63" s="265"/>
      <c r="X63" s="265"/>
      <c r="Y63" s="265"/>
      <c r="Z63" s="265"/>
      <c r="AA63" s="265"/>
    </row>
    <row r="64" spans="2:28" ht="21" thickBot="1">
      <c r="B64" s="265"/>
      <c r="C64" s="265"/>
      <c r="D64" s="265"/>
      <c r="E64" s="266"/>
      <c r="F64" s="265"/>
      <c r="G64" s="267"/>
      <c r="H64" s="265"/>
      <c r="I64" s="265"/>
      <c r="J64" s="265"/>
      <c r="K64" s="265"/>
      <c r="L64" s="265"/>
      <c r="M64" s="1192" t="s">
        <v>304</v>
      </c>
      <c r="N64" s="1193" t="s">
        <v>305</v>
      </c>
      <c r="O64" s="1193" t="s">
        <v>306</v>
      </c>
      <c r="P64" s="1193" t="s">
        <v>307</v>
      </c>
      <c r="Q64" s="1193" t="s">
        <v>308</v>
      </c>
      <c r="R64" s="1188" t="s">
        <v>309</v>
      </c>
      <c r="S64" s="265"/>
      <c r="T64" s="265"/>
      <c r="U64" s="265"/>
      <c r="V64" s="265"/>
      <c r="W64" s="265"/>
      <c r="X64" s="265"/>
      <c r="Y64" s="265"/>
      <c r="Z64" s="265"/>
      <c r="AA64" s="265"/>
    </row>
    <row r="65" spans="2:27" ht="18" thickBot="1">
      <c r="B65" s="265"/>
      <c r="C65" s="265"/>
      <c r="D65" s="265"/>
      <c r="E65" s="266"/>
      <c r="F65" s="265"/>
      <c r="G65" s="267"/>
      <c r="H65" s="265"/>
      <c r="I65" s="265"/>
      <c r="J65" s="265"/>
      <c r="K65" s="265"/>
      <c r="L65" s="265"/>
      <c r="M65" s="1189" t="s">
        <v>310</v>
      </c>
      <c r="N65" s="1190" t="s">
        <v>311</v>
      </c>
      <c r="O65" s="1191">
        <v>2015</v>
      </c>
      <c r="P65" s="1190" t="s">
        <v>271</v>
      </c>
      <c r="Q65" s="1191">
        <v>0</v>
      </c>
      <c r="R65" s="1190">
        <v>518.13</v>
      </c>
      <c r="S65" s="265"/>
      <c r="T65" s="275"/>
      <c r="U65" s="265"/>
      <c r="V65" s="265"/>
      <c r="W65" s="265"/>
      <c r="X65" s="265"/>
      <c r="Y65" s="265"/>
      <c r="Z65" s="265"/>
      <c r="AA65" s="265"/>
    </row>
    <row r="66" spans="2:27">
      <c r="B66" s="265"/>
      <c r="C66" s="265"/>
      <c r="D66" s="265"/>
      <c r="E66" s="266"/>
      <c r="F66" s="265"/>
      <c r="G66" s="267"/>
      <c r="H66" s="265"/>
      <c r="I66" s="265"/>
      <c r="J66" s="265"/>
      <c r="K66" s="265"/>
      <c r="L66" s="265"/>
      <c r="M66" s="265"/>
      <c r="N66" s="265"/>
      <c r="O66" s="276"/>
      <c r="P66" s="276"/>
      <c r="Q66" s="276"/>
      <c r="R66" s="276"/>
      <c r="S66" s="276"/>
      <c r="T66" s="276"/>
      <c r="U66" s="276"/>
      <c r="V66" s="276"/>
      <c r="W66" s="276"/>
      <c r="X66" s="276"/>
      <c r="Y66" s="265"/>
      <c r="Z66" s="265"/>
      <c r="AA66" s="265"/>
    </row>
    <row r="67" spans="2:27">
      <c r="B67" s="265"/>
      <c r="C67" s="265"/>
      <c r="D67" s="265"/>
      <c r="E67" s="266"/>
      <c r="F67" s="265"/>
      <c r="G67" s="267"/>
      <c r="H67" s="265"/>
      <c r="I67" s="265"/>
      <c r="J67" s="265"/>
      <c r="K67" s="265"/>
      <c r="L67" s="265"/>
      <c r="M67" s="265"/>
      <c r="N67" s="265"/>
      <c r="O67" s="265"/>
      <c r="P67" s="265"/>
      <c r="Q67" s="265"/>
      <c r="R67" s="265"/>
      <c r="S67" s="265"/>
      <c r="T67" s="265"/>
      <c r="U67" s="265"/>
      <c r="V67" s="265"/>
      <c r="W67" s="265"/>
      <c r="X67" s="265"/>
      <c r="Y67" s="265"/>
      <c r="Z67" s="265"/>
      <c r="AA67" s="265"/>
    </row>
    <row r="68" spans="2:27">
      <c r="B68" s="265"/>
      <c r="C68" s="265"/>
      <c r="D68" s="265"/>
      <c r="E68" s="266"/>
      <c r="F68" s="265"/>
      <c r="G68" s="267"/>
      <c r="H68" s="265"/>
      <c r="I68" s="265"/>
      <c r="J68" s="265"/>
      <c r="K68" s="265"/>
      <c r="L68" s="265"/>
      <c r="M68" s="265"/>
      <c r="N68" s="265"/>
      <c r="O68" s="265"/>
      <c r="P68" s="265"/>
      <c r="Q68" s="265"/>
      <c r="R68" s="276"/>
      <c r="S68" s="276"/>
      <c r="T68" s="276"/>
      <c r="U68" s="276"/>
      <c r="V68" s="276"/>
      <c r="W68" s="276"/>
      <c r="X68" s="276"/>
      <c r="Y68" s="265"/>
      <c r="Z68" s="265"/>
      <c r="AA68" s="265"/>
    </row>
    <row r="69" spans="2:27">
      <c r="B69" s="265"/>
      <c r="C69" s="265"/>
      <c r="D69" s="265"/>
      <c r="E69" s="266"/>
      <c r="F69" s="265"/>
      <c r="G69" s="267"/>
      <c r="H69" s="265"/>
      <c r="I69" s="265"/>
      <c r="J69" s="265"/>
      <c r="K69" s="265"/>
      <c r="L69" s="265"/>
      <c r="M69" s="265"/>
      <c r="N69" s="265"/>
      <c r="O69" s="265"/>
      <c r="P69" s="265"/>
      <c r="Q69" s="265"/>
      <c r="R69" s="265"/>
      <c r="S69" s="265"/>
      <c r="T69" s="265"/>
      <c r="U69" s="265"/>
      <c r="V69" s="265"/>
      <c r="W69" s="265"/>
      <c r="X69" s="265"/>
      <c r="Y69" s="265"/>
      <c r="Z69" s="265"/>
      <c r="AA69" s="265"/>
    </row>
    <row r="70" spans="2:27">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row>
    <row r="71" spans="2:27">
      <c r="B71" s="265"/>
      <c r="C71" s="265"/>
      <c r="D71" s="265"/>
      <c r="E71" s="266"/>
      <c r="F71" s="265"/>
      <c r="G71" s="267"/>
      <c r="H71" s="265"/>
      <c r="I71" s="265"/>
      <c r="J71" s="265"/>
      <c r="K71" s="265"/>
      <c r="L71" s="265"/>
      <c r="M71" s="265"/>
      <c r="N71" s="265"/>
      <c r="O71" s="265"/>
      <c r="P71" s="265"/>
      <c r="Q71" s="265"/>
      <c r="R71" s="265"/>
      <c r="S71" s="265"/>
      <c r="T71" s="265"/>
      <c r="U71" s="265"/>
      <c r="V71" s="276"/>
      <c r="W71" s="265"/>
      <c r="X71" s="265"/>
      <c r="Y71" s="265"/>
      <c r="Z71" s="265"/>
      <c r="AA71" s="265"/>
    </row>
    <row r="72" spans="2:27">
      <c r="B72" s="265"/>
      <c r="C72" s="265"/>
      <c r="D72" s="265"/>
      <c r="E72" s="266"/>
      <c r="F72" s="265"/>
      <c r="G72" s="267"/>
      <c r="H72" s="265"/>
      <c r="I72" s="265"/>
      <c r="J72" s="265"/>
      <c r="K72" s="265"/>
      <c r="L72" s="265"/>
      <c r="M72" s="265"/>
      <c r="N72" s="265"/>
      <c r="O72" s="265"/>
      <c r="P72" s="265"/>
      <c r="Q72" s="265"/>
      <c r="R72" s="265"/>
      <c r="S72" s="265"/>
      <c r="T72" s="265"/>
      <c r="U72" s="265"/>
      <c r="V72" s="265"/>
      <c r="W72" s="265"/>
      <c r="X72" s="265"/>
      <c r="Y72" s="265"/>
      <c r="Z72" s="265"/>
      <c r="AA72" s="265"/>
    </row>
    <row r="75" spans="2:27">
      <c r="V75" s="279"/>
      <c r="W75" s="27"/>
    </row>
    <row r="79" spans="2:27">
      <c r="M79" s="2830"/>
      <c r="N79" s="2830"/>
      <c r="O79" s="2830"/>
      <c r="P79" s="2830"/>
    </row>
    <row r="87" spans="14:26">
      <c r="N87" s="2525"/>
      <c r="O87" s="2525"/>
      <c r="P87" s="2525"/>
      <c r="Q87" s="2525"/>
      <c r="R87" s="2525"/>
      <c r="S87" s="2525"/>
      <c r="T87" s="2525"/>
      <c r="U87" s="2525"/>
      <c r="V87" s="2525"/>
      <c r="W87" s="2525"/>
      <c r="X87" s="2525"/>
      <c r="Y87" s="2525"/>
      <c r="Z87" s="2525"/>
    </row>
    <row r="152" spans="2:28" s="252" customFormat="1" ht="20.100000000000001" customHeight="1">
      <c r="B152" s="2" t="str">
        <f>B3</f>
        <v>KEY PERFORMANCE INDICATOR</v>
      </c>
      <c r="C152" s="280"/>
      <c r="D152" s="3" t="s">
        <v>1</v>
      </c>
      <c r="E152" s="281" t="s">
        <v>2</v>
      </c>
      <c r="F152" s="4">
        <v>0</v>
      </c>
      <c r="G152" s="3" t="str">
        <f t="shared" ref="G152:Z153" si="0">G3</f>
        <v>Act '09</v>
      </c>
      <c r="H152" s="3" t="str">
        <f t="shared" si="0"/>
        <v>Act '10</v>
      </c>
      <c r="I152" s="4" t="str">
        <f t="shared" si="0"/>
        <v>Act '11</v>
      </c>
      <c r="J152" s="4" t="str">
        <f t="shared" si="0"/>
        <v>Act '12</v>
      </c>
      <c r="K152" s="4" t="str">
        <f t="shared" si="0"/>
        <v>Act '13</v>
      </c>
      <c r="L152" s="4" t="str">
        <f t="shared" si="0"/>
        <v>Act '14</v>
      </c>
      <c r="M152" s="2" t="str">
        <f t="shared" si="0"/>
        <v>Tgt '15</v>
      </c>
      <c r="N152" s="282" t="str">
        <f t="shared" si="0"/>
        <v>YTD '15</v>
      </c>
      <c r="O152" s="280" t="str">
        <f t="shared" si="0"/>
        <v>Jan</v>
      </c>
      <c r="P152" s="3" t="str">
        <f t="shared" si="0"/>
        <v>Feb</v>
      </c>
      <c r="Q152" s="3" t="str">
        <f t="shared" si="0"/>
        <v>Mar</v>
      </c>
      <c r="R152" s="3" t="str">
        <f t="shared" si="0"/>
        <v>Apr</v>
      </c>
      <c r="S152" s="3" t="str">
        <f t="shared" si="0"/>
        <v>May</v>
      </c>
      <c r="T152" s="3" t="str">
        <f t="shared" si="0"/>
        <v>Jun</v>
      </c>
      <c r="U152" s="3" t="str">
        <f t="shared" si="0"/>
        <v>Jul</v>
      </c>
      <c r="V152" s="3" t="str">
        <f t="shared" si="0"/>
        <v>Aug</v>
      </c>
      <c r="W152" s="3" t="str">
        <f t="shared" si="0"/>
        <v>Sep</v>
      </c>
      <c r="X152" s="3" t="str">
        <f t="shared" si="0"/>
        <v>Oct</v>
      </c>
      <c r="Y152" s="3" t="str">
        <f t="shared" si="0"/>
        <v>Nov</v>
      </c>
      <c r="Z152" s="4" t="str">
        <f t="shared" si="0"/>
        <v>Dec</v>
      </c>
      <c r="AA152" s="4"/>
      <c r="AB152" s="4"/>
    </row>
    <row r="153" spans="2:28" s="252" customFormat="1" ht="20.100000000000001" customHeight="1">
      <c r="B153" s="283" t="str">
        <f>B4</f>
        <v>SAFETY, HEALTH AND ENVIRONMENT</v>
      </c>
      <c r="C153" s="284"/>
      <c r="D153" s="285" t="s">
        <v>16</v>
      </c>
      <c r="E153" s="286" t="s">
        <v>16</v>
      </c>
      <c r="F153" s="287" t="s">
        <v>16</v>
      </c>
      <c r="G153" s="1808">
        <f t="shared" si="0"/>
        <v>0</v>
      </c>
      <c r="H153" s="5">
        <f t="shared" si="0"/>
        <v>0</v>
      </c>
      <c r="I153" s="6">
        <f t="shared" si="0"/>
        <v>0</v>
      </c>
      <c r="J153" s="6">
        <f t="shared" si="0"/>
        <v>0</v>
      </c>
      <c r="K153" s="6">
        <f t="shared" si="0"/>
        <v>0</v>
      </c>
      <c r="L153" s="6">
        <f t="shared" si="0"/>
        <v>0</v>
      </c>
      <c r="M153" s="288">
        <f t="shared" si="0"/>
        <v>0</v>
      </c>
      <c r="N153" s="289">
        <f t="shared" si="0"/>
        <v>0</v>
      </c>
      <c r="O153" s="290">
        <f t="shared" si="0"/>
        <v>0</v>
      </c>
      <c r="P153" s="5">
        <f t="shared" si="0"/>
        <v>0</v>
      </c>
      <c r="Q153" s="5">
        <f t="shared" si="0"/>
        <v>0</v>
      </c>
      <c r="R153" s="5">
        <f t="shared" si="0"/>
        <v>0</v>
      </c>
      <c r="S153" s="5">
        <f t="shared" si="0"/>
        <v>0</v>
      </c>
      <c r="T153" s="5">
        <f t="shared" si="0"/>
        <v>0</v>
      </c>
      <c r="U153" s="5">
        <f t="shared" si="0"/>
        <v>0</v>
      </c>
      <c r="V153" s="5">
        <f t="shared" si="0"/>
        <v>0</v>
      </c>
      <c r="W153" s="5">
        <f t="shared" si="0"/>
        <v>0</v>
      </c>
      <c r="X153" s="5">
        <f t="shared" si="0"/>
        <v>0</v>
      </c>
      <c r="Y153" s="5">
        <f t="shared" si="0"/>
        <v>0</v>
      </c>
      <c r="Z153" s="6">
        <f t="shared" si="0"/>
        <v>0</v>
      </c>
      <c r="AA153" s="6"/>
      <c r="AB153" s="6"/>
    </row>
    <row r="154" spans="2:28" s="10" customFormat="1" ht="20.100000000000001" customHeight="1">
      <c r="B154" s="7" t="str">
        <f t="shared" ref="B154:B190" si="1">B5&amp;" Target"</f>
        <v>Lost Time Injury frequency rate Target</v>
      </c>
      <c r="C154" s="118"/>
      <c r="D154" s="8" t="str">
        <f t="shared" ref="D154:F160" si="2">D5</f>
        <v>LTIFR</v>
      </c>
      <c r="E154" s="8" t="str">
        <f t="shared" si="2"/>
        <v>SHE</v>
      </c>
      <c r="F154" s="8" t="str">
        <f t="shared" si="2"/>
        <v>&lt;</v>
      </c>
      <c r="G154" s="291">
        <f t="shared" ref="G154:Z166" si="3">$M5</f>
        <v>0</v>
      </c>
      <c r="H154" s="291">
        <f t="shared" si="3"/>
        <v>0</v>
      </c>
      <c r="I154" s="292">
        <f t="shared" si="3"/>
        <v>0</v>
      </c>
      <c r="J154" s="292">
        <f t="shared" si="3"/>
        <v>0</v>
      </c>
      <c r="K154" s="292">
        <f t="shared" si="3"/>
        <v>0</v>
      </c>
      <c r="L154" s="292">
        <f t="shared" si="3"/>
        <v>0</v>
      </c>
      <c r="M154" s="293">
        <f t="shared" si="3"/>
        <v>0</v>
      </c>
      <c r="N154" s="294">
        <f t="shared" si="3"/>
        <v>0</v>
      </c>
      <c r="O154" s="30">
        <f t="shared" si="3"/>
        <v>0</v>
      </c>
      <c r="P154" s="28">
        <f t="shared" si="3"/>
        <v>0</v>
      </c>
      <c r="Q154" s="28">
        <f t="shared" si="3"/>
        <v>0</v>
      </c>
      <c r="R154" s="28">
        <f t="shared" si="3"/>
        <v>0</v>
      </c>
      <c r="S154" s="28">
        <f t="shared" si="3"/>
        <v>0</v>
      </c>
      <c r="T154" s="28">
        <f t="shared" si="3"/>
        <v>0</v>
      </c>
      <c r="U154" s="28">
        <f t="shared" si="3"/>
        <v>0</v>
      </c>
      <c r="V154" s="28">
        <f t="shared" si="3"/>
        <v>0</v>
      </c>
      <c r="W154" s="28">
        <f t="shared" si="3"/>
        <v>0</v>
      </c>
      <c r="X154" s="295">
        <f t="shared" si="3"/>
        <v>0</v>
      </c>
      <c r="Y154" s="295">
        <f t="shared" si="3"/>
        <v>0</v>
      </c>
      <c r="Z154" s="9">
        <f t="shared" si="3"/>
        <v>0</v>
      </c>
      <c r="AA154" s="9"/>
      <c r="AB154" s="9"/>
    </row>
    <row r="155" spans="2:28" s="10" customFormat="1" ht="20.100000000000001" customHeight="1">
      <c r="B155" s="7" t="str">
        <f t="shared" si="1"/>
        <v>Recordable Injury frequency rate Target</v>
      </c>
      <c r="C155" s="118"/>
      <c r="D155" s="8" t="str">
        <f t="shared" si="2"/>
        <v>RIFR</v>
      </c>
      <c r="E155" s="296" t="str">
        <f t="shared" si="2"/>
        <v>SHE</v>
      </c>
      <c r="F155" s="297" t="str">
        <f t="shared" si="2"/>
        <v>&lt;</v>
      </c>
      <c r="G155" s="1800">
        <f t="shared" si="3"/>
        <v>1.18</v>
      </c>
      <c r="H155" s="291">
        <f t="shared" si="3"/>
        <v>1.18</v>
      </c>
      <c r="I155" s="292">
        <f t="shared" si="3"/>
        <v>1.18</v>
      </c>
      <c r="J155" s="292">
        <f t="shared" si="3"/>
        <v>1.18</v>
      </c>
      <c r="K155" s="292">
        <f t="shared" si="3"/>
        <v>1.18</v>
      </c>
      <c r="L155" s="292">
        <f t="shared" si="3"/>
        <v>1.18</v>
      </c>
      <c r="M155" s="293">
        <f t="shared" si="3"/>
        <v>1.18</v>
      </c>
      <c r="N155" s="294">
        <f t="shared" si="3"/>
        <v>1.18</v>
      </c>
      <c r="O155" s="30">
        <f t="shared" si="3"/>
        <v>1.18</v>
      </c>
      <c r="P155" s="28">
        <f t="shared" si="3"/>
        <v>1.18</v>
      </c>
      <c r="Q155" s="28">
        <f t="shared" si="3"/>
        <v>1.18</v>
      </c>
      <c r="R155" s="28">
        <f t="shared" si="3"/>
        <v>1.18</v>
      </c>
      <c r="S155" s="28">
        <f t="shared" si="3"/>
        <v>1.18</v>
      </c>
      <c r="T155" s="28">
        <f t="shared" si="3"/>
        <v>1.18</v>
      </c>
      <c r="U155" s="28">
        <f t="shared" si="3"/>
        <v>1.18</v>
      </c>
      <c r="V155" s="28">
        <f t="shared" si="3"/>
        <v>1.18</v>
      </c>
      <c r="W155" s="28">
        <f t="shared" si="3"/>
        <v>1.18</v>
      </c>
      <c r="X155" s="295">
        <f t="shared" si="3"/>
        <v>1.18</v>
      </c>
      <c r="Y155" s="295">
        <f t="shared" si="3"/>
        <v>1.18</v>
      </c>
      <c r="Z155" s="9">
        <f t="shared" si="3"/>
        <v>1.18</v>
      </c>
      <c r="AA155" s="9"/>
      <c r="AB155" s="9"/>
    </row>
    <row r="156" spans="2:28" s="10" customFormat="1" ht="20.100000000000001" customHeight="1">
      <c r="B156" s="7" t="str">
        <f t="shared" si="1"/>
        <v>Energy Consumption / ton of production Target</v>
      </c>
      <c r="C156" s="118"/>
      <c r="D156" s="8" t="str">
        <f t="shared" si="2"/>
        <v>GJ/T</v>
      </c>
      <c r="E156" s="296" t="str">
        <f t="shared" si="2"/>
        <v>SHE</v>
      </c>
      <c r="F156" s="297" t="str">
        <f t="shared" si="2"/>
        <v>&lt;</v>
      </c>
      <c r="G156" s="291">
        <f t="shared" si="3"/>
        <v>0.7</v>
      </c>
      <c r="H156" s="291">
        <f t="shared" si="3"/>
        <v>0.7</v>
      </c>
      <c r="I156" s="292">
        <f t="shared" si="3"/>
        <v>0.7</v>
      </c>
      <c r="J156" s="292">
        <f t="shared" si="3"/>
        <v>0.7</v>
      </c>
      <c r="K156" s="292">
        <f t="shared" si="3"/>
        <v>0.7</v>
      </c>
      <c r="L156" s="292">
        <f t="shared" si="3"/>
        <v>0.7</v>
      </c>
      <c r="M156" s="293">
        <f t="shared" si="3"/>
        <v>0.7</v>
      </c>
      <c r="N156" s="294">
        <f t="shared" si="3"/>
        <v>0.7</v>
      </c>
      <c r="O156" s="30">
        <f t="shared" si="3"/>
        <v>0.7</v>
      </c>
      <c r="P156" s="28">
        <f t="shared" si="3"/>
        <v>0.7</v>
      </c>
      <c r="Q156" s="28">
        <f t="shared" si="3"/>
        <v>0.7</v>
      </c>
      <c r="R156" s="28">
        <f t="shared" si="3"/>
        <v>0.7</v>
      </c>
      <c r="S156" s="28">
        <f t="shared" si="3"/>
        <v>0.7</v>
      </c>
      <c r="T156" s="28">
        <f t="shared" si="3"/>
        <v>0.7</v>
      </c>
      <c r="U156" s="28">
        <f t="shared" si="3"/>
        <v>0.7</v>
      </c>
      <c r="V156" s="28">
        <f t="shared" si="3"/>
        <v>0.7</v>
      </c>
      <c r="W156" s="28">
        <f t="shared" si="3"/>
        <v>0.7</v>
      </c>
      <c r="X156" s="295">
        <f t="shared" si="3"/>
        <v>0.7</v>
      </c>
      <c r="Y156" s="295">
        <f t="shared" si="3"/>
        <v>0.7</v>
      </c>
      <c r="Z156" s="9">
        <f t="shared" si="3"/>
        <v>0.7</v>
      </c>
      <c r="AA156" s="9"/>
      <c r="AB156" s="9"/>
    </row>
    <row r="157" spans="2:28" s="10" customFormat="1" ht="20.100000000000001" customHeight="1">
      <c r="B157" s="7" t="str">
        <f t="shared" si="1"/>
        <v>Water Withdrawal / ton of production  Target</v>
      </c>
      <c r="C157" s="118"/>
      <c r="D157" s="8" t="str">
        <f t="shared" si="2"/>
        <v>M3/T</v>
      </c>
      <c r="E157" s="296" t="str">
        <f t="shared" si="2"/>
        <v>SHE</v>
      </c>
      <c r="F157" s="297" t="str">
        <f t="shared" si="2"/>
        <v>&lt;</v>
      </c>
      <c r="G157" s="1800">
        <f t="shared" si="3"/>
        <v>0.68</v>
      </c>
      <c r="H157" s="291">
        <f t="shared" si="3"/>
        <v>0.68</v>
      </c>
      <c r="I157" s="292">
        <f t="shared" si="3"/>
        <v>0.68</v>
      </c>
      <c r="J157" s="292">
        <f t="shared" si="3"/>
        <v>0.68</v>
      </c>
      <c r="K157" s="292">
        <f t="shared" si="3"/>
        <v>0.68</v>
      </c>
      <c r="L157" s="292">
        <f t="shared" si="3"/>
        <v>0.68</v>
      </c>
      <c r="M157" s="293">
        <f t="shared" si="3"/>
        <v>0.68</v>
      </c>
      <c r="N157" s="294">
        <f t="shared" si="3"/>
        <v>0.68</v>
      </c>
      <c r="O157" s="30">
        <f t="shared" si="3"/>
        <v>0.68</v>
      </c>
      <c r="P157" s="28">
        <f t="shared" si="3"/>
        <v>0.68</v>
      </c>
      <c r="Q157" s="28">
        <f t="shared" si="3"/>
        <v>0.68</v>
      </c>
      <c r="R157" s="28">
        <f t="shared" si="3"/>
        <v>0.68</v>
      </c>
      <c r="S157" s="28">
        <f t="shared" si="3"/>
        <v>0.68</v>
      </c>
      <c r="T157" s="28">
        <f t="shared" si="3"/>
        <v>0.68</v>
      </c>
      <c r="U157" s="28">
        <f t="shared" si="3"/>
        <v>0.68</v>
      </c>
      <c r="V157" s="28">
        <f t="shared" si="3"/>
        <v>0.68</v>
      </c>
      <c r="W157" s="28">
        <f t="shared" si="3"/>
        <v>0.68</v>
      </c>
      <c r="X157" s="295">
        <f t="shared" si="3"/>
        <v>0.68</v>
      </c>
      <c r="Y157" s="295">
        <f t="shared" si="3"/>
        <v>0.68</v>
      </c>
      <c r="Z157" s="9">
        <f t="shared" si="3"/>
        <v>0.68</v>
      </c>
      <c r="AA157" s="9"/>
      <c r="AB157" s="9"/>
    </row>
    <row r="158" spans="2:28" s="10" customFormat="1" ht="20.100000000000001" customHeight="1">
      <c r="B158" s="7" t="str">
        <f t="shared" si="1"/>
        <v>Behavioural Feedback Session Target</v>
      </c>
      <c r="C158" s="118"/>
      <c r="D158" s="8" t="str">
        <f t="shared" si="2"/>
        <v>#</v>
      </c>
      <c r="E158" s="296" t="str">
        <f t="shared" si="2"/>
        <v>SHE</v>
      </c>
      <c r="F158" s="297" t="str">
        <f t="shared" si="2"/>
        <v>&gt;</v>
      </c>
      <c r="G158" s="291">
        <f t="shared" si="3"/>
        <v>0.75</v>
      </c>
      <c r="H158" s="291">
        <f t="shared" si="3"/>
        <v>0.75</v>
      </c>
      <c r="I158" s="292">
        <f t="shared" si="3"/>
        <v>0.75</v>
      </c>
      <c r="J158" s="292">
        <f t="shared" si="3"/>
        <v>0.75</v>
      </c>
      <c r="K158" s="292">
        <f t="shared" si="3"/>
        <v>0.75</v>
      </c>
      <c r="L158" s="292">
        <f t="shared" si="3"/>
        <v>0.75</v>
      </c>
      <c r="M158" s="293">
        <f t="shared" si="3"/>
        <v>0.75</v>
      </c>
      <c r="N158" s="294">
        <f t="shared" si="3"/>
        <v>0.75</v>
      </c>
      <c r="O158" s="30">
        <f t="shared" si="3"/>
        <v>0.75</v>
      </c>
      <c r="P158" s="28">
        <f t="shared" si="3"/>
        <v>0.75</v>
      </c>
      <c r="Q158" s="28">
        <f t="shared" si="3"/>
        <v>0.75</v>
      </c>
      <c r="R158" s="28">
        <f t="shared" si="3"/>
        <v>0.75</v>
      </c>
      <c r="S158" s="28">
        <f t="shared" si="3"/>
        <v>0.75</v>
      </c>
      <c r="T158" s="28">
        <f t="shared" si="3"/>
        <v>0.75</v>
      </c>
      <c r="U158" s="28">
        <f t="shared" si="3"/>
        <v>0.75</v>
      </c>
      <c r="V158" s="28">
        <f t="shared" si="3"/>
        <v>0.75</v>
      </c>
      <c r="W158" s="28">
        <f t="shared" si="3"/>
        <v>0.75</v>
      </c>
      <c r="X158" s="295">
        <f t="shared" si="3"/>
        <v>0.75</v>
      </c>
      <c r="Y158" s="295">
        <f t="shared" si="3"/>
        <v>0.75</v>
      </c>
      <c r="Z158" s="9">
        <f t="shared" si="3"/>
        <v>0.75</v>
      </c>
      <c r="AA158" s="9"/>
      <c r="AB158" s="9"/>
    </row>
    <row r="159" spans="2:28" s="10" customFormat="1" ht="20.100000000000001" customHeight="1">
      <c r="B159" s="7" t="str">
        <f t="shared" si="1"/>
        <v>Solid Waste  Target</v>
      </c>
      <c r="C159" s="118"/>
      <c r="D159" s="8" t="str">
        <f t="shared" si="2"/>
        <v>Ton</v>
      </c>
      <c r="E159" s="296" t="str">
        <f t="shared" si="2"/>
        <v>SHE</v>
      </c>
      <c r="F159" s="297" t="str">
        <f t="shared" si="2"/>
        <v>&lt;</v>
      </c>
      <c r="G159" s="1800">
        <f t="shared" si="3"/>
        <v>16</v>
      </c>
      <c r="H159" s="291">
        <f t="shared" si="3"/>
        <v>16</v>
      </c>
      <c r="I159" s="292">
        <f t="shared" si="3"/>
        <v>16</v>
      </c>
      <c r="J159" s="292">
        <f t="shared" si="3"/>
        <v>16</v>
      </c>
      <c r="K159" s="292">
        <f t="shared" si="3"/>
        <v>16</v>
      </c>
      <c r="L159" s="292">
        <f t="shared" si="3"/>
        <v>16</v>
      </c>
      <c r="M159" s="293">
        <f t="shared" si="3"/>
        <v>16</v>
      </c>
      <c r="N159" s="294">
        <f t="shared" si="3"/>
        <v>16</v>
      </c>
      <c r="O159" s="30">
        <f t="shared" si="3"/>
        <v>16</v>
      </c>
      <c r="P159" s="28">
        <f t="shared" si="3"/>
        <v>16</v>
      </c>
      <c r="Q159" s="28">
        <f t="shared" si="3"/>
        <v>16</v>
      </c>
      <c r="R159" s="28">
        <f t="shared" si="3"/>
        <v>16</v>
      </c>
      <c r="S159" s="28">
        <f t="shared" si="3"/>
        <v>16</v>
      </c>
      <c r="T159" s="28">
        <f t="shared" si="3"/>
        <v>16</v>
      </c>
      <c r="U159" s="28">
        <f t="shared" si="3"/>
        <v>16</v>
      </c>
      <c r="V159" s="28">
        <f t="shared" si="3"/>
        <v>16</v>
      </c>
      <c r="W159" s="28">
        <f t="shared" si="3"/>
        <v>16</v>
      </c>
      <c r="X159" s="295">
        <f t="shared" si="3"/>
        <v>16</v>
      </c>
      <c r="Y159" s="295">
        <f t="shared" si="3"/>
        <v>16</v>
      </c>
      <c r="Z159" s="9">
        <f t="shared" si="3"/>
        <v>16</v>
      </c>
      <c r="AA159" s="9"/>
      <c r="AB159" s="9"/>
    </row>
    <row r="160" spans="2:28" s="10" customFormat="1" ht="20.100000000000001" customHeight="1">
      <c r="B160" s="7" t="str">
        <f t="shared" si="1"/>
        <v>Green House Gas Emission Target</v>
      </c>
      <c r="C160" s="118"/>
      <c r="D160" s="8" t="str">
        <f t="shared" si="2"/>
        <v>kg CO2/t</v>
      </c>
      <c r="E160" s="296" t="str">
        <f t="shared" si="2"/>
        <v>SHE</v>
      </c>
      <c r="F160" s="297" t="str">
        <f t="shared" si="2"/>
        <v>&lt;</v>
      </c>
      <c r="G160" s="291">
        <f t="shared" si="3"/>
        <v>117</v>
      </c>
      <c r="H160" s="291">
        <f t="shared" si="3"/>
        <v>117</v>
      </c>
      <c r="I160" s="292">
        <f t="shared" si="3"/>
        <v>117</v>
      </c>
      <c r="J160" s="292">
        <f t="shared" si="3"/>
        <v>117</v>
      </c>
      <c r="K160" s="292">
        <f t="shared" si="3"/>
        <v>117</v>
      </c>
      <c r="L160" s="292">
        <f t="shared" si="3"/>
        <v>117</v>
      </c>
      <c r="M160" s="293">
        <f t="shared" si="3"/>
        <v>117</v>
      </c>
      <c r="N160" s="294">
        <f t="shared" si="3"/>
        <v>117</v>
      </c>
      <c r="O160" s="30">
        <f t="shared" si="3"/>
        <v>117</v>
      </c>
      <c r="P160" s="28">
        <f t="shared" si="3"/>
        <v>117</v>
      </c>
      <c r="Q160" s="28">
        <f t="shared" si="3"/>
        <v>117</v>
      </c>
      <c r="R160" s="28">
        <f t="shared" si="3"/>
        <v>117</v>
      </c>
      <c r="S160" s="28">
        <f t="shared" si="3"/>
        <v>117</v>
      </c>
      <c r="T160" s="28">
        <f t="shared" si="3"/>
        <v>117</v>
      </c>
      <c r="U160" s="28">
        <f t="shared" si="3"/>
        <v>117</v>
      </c>
      <c r="V160" s="28">
        <f t="shared" si="3"/>
        <v>117</v>
      </c>
      <c r="W160" s="28">
        <f t="shared" si="3"/>
        <v>117</v>
      </c>
      <c r="X160" s="295">
        <f t="shared" si="3"/>
        <v>117</v>
      </c>
      <c r="Y160" s="295">
        <f t="shared" si="3"/>
        <v>117</v>
      </c>
      <c r="Z160" s="9">
        <f t="shared" si="3"/>
        <v>117</v>
      </c>
      <c r="AA160" s="9"/>
      <c r="AB160" s="9"/>
    </row>
    <row r="161" spans="2:28" ht="20.100000000000001" customHeight="1">
      <c r="B161" s="298" t="str">
        <f t="shared" si="1"/>
        <v>MOTIVATION Target</v>
      </c>
      <c r="C161" s="299"/>
      <c r="D161" s="300" t="s">
        <v>16</v>
      </c>
      <c r="E161" s="301" t="s">
        <v>16</v>
      </c>
      <c r="F161" s="302" t="s">
        <v>16</v>
      </c>
      <c r="G161" s="1807">
        <f t="shared" si="3"/>
        <v>0</v>
      </c>
      <c r="H161" s="29">
        <f t="shared" si="3"/>
        <v>0</v>
      </c>
      <c r="I161" s="303">
        <f t="shared" si="3"/>
        <v>0</v>
      </c>
      <c r="J161" s="303">
        <f t="shared" si="3"/>
        <v>0</v>
      </c>
      <c r="K161" s="303">
        <f t="shared" si="3"/>
        <v>0</v>
      </c>
      <c r="L161" s="303">
        <f t="shared" si="3"/>
        <v>0</v>
      </c>
      <c r="M161" s="304">
        <f t="shared" si="3"/>
        <v>0</v>
      </c>
      <c r="N161" s="305">
        <f t="shared" si="3"/>
        <v>0</v>
      </c>
      <c r="O161" s="306">
        <f t="shared" si="3"/>
        <v>0</v>
      </c>
      <c r="P161" s="29">
        <f t="shared" si="3"/>
        <v>0</v>
      </c>
      <c r="Q161" s="29">
        <f t="shared" si="3"/>
        <v>0</v>
      </c>
      <c r="R161" s="29">
        <f t="shared" si="3"/>
        <v>0</v>
      </c>
      <c r="S161" s="29">
        <f t="shared" si="3"/>
        <v>0</v>
      </c>
      <c r="T161" s="29">
        <f t="shared" si="3"/>
        <v>0</v>
      </c>
      <c r="U161" s="29">
        <f t="shared" si="3"/>
        <v>0</v>
      </c>
      <c r="V161" s="29">
        <f t="shared" si="3"/>
        <v>0</v>
      </c>
      <c r="W161" s="29">
        <f t="shared" si="3"/>
        <v>0</v>
      </c>
      <c r="X161" s="307">
        <f t="shared" si="3"/>
        <v>0</v>
      </c>
      <c r="Y161" s="307">
        <f t="shared" si="3"/>
        <v>0</v>
      </c>
      <c r="Z161" s="11">
        <f t="shared" si="3"/>
        <v>0</v>
      </c>
      <c r="AA161" s="11"/>
      <c r="AB161" s="11"/>
    </row>
    <row r="162" spans="2:28" s="10" customFormat="1" ht="20.100000000000001" customHeight="1">
      <c r="B162" s="7" t="str">
        <f t="shared" si="1"/>
        <v>% Overtime Target</v>
      </c>
      <c r="C162" s="118"/>
      <c r="D162" s="8" t="str">
        <f>D13</f>
        <v>%</v>
      </c>
      <c r="E162" s="296" t="str">
        <f>E13</f>
        <v>HRM</v>
      </c>
      <c r="F162" s="297" t="str">
        <f>F13</f>
        <v>&lt;</v>
      </c>
      <c r="G162" s="1800">
        <f t="shared" si="3"/>
        <v>0.05</v>
      </c>
      <c r="H162" s="291">
        <f t="shared" si="3"/>
        <v>0.05</v>
      </c>
      <c r="I162" s="292">
        <f t="shared" si="3"/>
        <v>0.05</v>
      </c>
      <c r="J162" s="292">
        <f t="shared" si="3"/>
        <v>0.05</v>
      </c>
      <c r="K162" s="292">
        <f t="shared" si="3"/>
        <v>0.05</v>
      </c>
      <c r="L162" s="292">
        <f t="shared" si="3"/>
        <v>0.05</v>
      </c>
      <c r="M162" s="293">
        <f t="shared" si="3"/>
        <v>0.05</v>
      </c>
      <c r="N162" s="294">
        <f t="shared" si="3"/>
        <v>0.05</v>
      </c>
      <c r="O162" s="30">
        <f t="shared" si="3"/>
        <v>0.05</v>
      </c>
      <c r="P162" s="30">
        <f t="shared" si="3"/>
        <v>0.05</v>
      </c>
      <c r="Q162" s="28">
        <f t="shared" si="3"/>
        <v>0.05</v>
      </c>
      <c r="R162" s="28">
        <f t="shared" si="3"/>
        <v>0.05</v>
      </c>
      <c r="S162" s="28">
        <f t="shared" si="3"/>
        <v>0.05</v>
      </c>
      <c r="T162" s="28">
        <f t="shared" si="3"/>
        <v>0.05</v>
      </c>
      <c r="U162" s="28">
        <f t="shared" si="3"/>
        <v>0.05</v>
      </c>
      <c r="V162" s="28">
        <f t="shared" si="3"/>
        <v>0.05</v>
      </c>
      <c r="W162" s="28">
        <f t="shared" si="3"/>
        <v>0.05</v>
      </c>
      <c r="X162" s="295">
        <f t="shared" si="3"/>
        <v>0.05</v>
      </c>
      <c r="Y162" s="295">
        <f t="shared" si="3"/>
        <v>0.05</v>
      </c>
      <c r="Z162" s="9">
        <f t="shared" si="3"/>
        <v>0.05</v>
      </c>
      <c r="AA162" s="9"/>
      <c r="AB162" s="9"/>
    </row>
    <row r="163" spans="2:28" s="10" customFormat="1" ht="20.100000000000001" customHeight="1">
      <c r="B163" s="7" t="str">
        <f t="shared" si="1"/>
        <v>% Absenteeism Target</v>
      </c>
      <c r="C163" s="118"/>
      <c r="D163" s="8" t="str">
        <f>D37</f>
        <v xml:space="preserve">KXOF </v>
      </c>
      <c r="E163" s="296" t="str">
        <f>E37</f>
        <v>FC</v>
      </c>
      <c r="F163" s="297" t="str">
        <f>F37</f>
        <v>&gt;</v>
      </c>
      <c r="G163" s="749">
        <f t="shared" si="3"/>
        <v>0.03</v>
      </c>
      <c r="H163" s="1800">
        <f t="shared" si="3"/>
        <v>0.03</v>
      </c>
      <c r="I163" s="1800">
        <f t="shared" si="3"/>
        <v>0.03</v>
      </c>
      <c r="J163" s="1800">
        <f t="shared" si="3"/>
        <v>0.03</v>
      </c>
      <c r="K163" s="1800">
        <f t="shared" si="3"/>
        <v>0.03</v>
      </c>
      <c r="L163" s="1800">
        <f t="shared" si="3"/>
        <v>0.03</v>
      </c>
      <c r="M163" s="1800">
        <f t="shared" si="3"/>
        <v>0.03</v>
      </c>
      <c r="N163" s="1800">
        <f t="shared" si="3"/>
        <v>0.03</v>
      </c>
      <c r="O163" s="1800">
        <f t="shared" si="3"/>
        <v>0.03</v>
      </c>
      <c r="P163" s="1800">
        <f t="shared" si="3"/>
        <v>0.03</v>
      </c>
      <c r="Q163" s="1800">
        <f t="shared" si="3"/>
        <v>0.03</v>
      </c>
      <c r="R163" s="1800">
        <f t="shared" si="3"/>
        <v>0.03</v>
      </c>
      <c r="S163" s="1800">
        <f t="shared" si="3"/>
        <v>0.03</v>
      </c>
      <c r="T163" s="1800">
        <f t="shared" si="3"/>
        <v>0.03</v>
      </c>
      <c r="U163" s="1800">
        <f t="shared" si="3"/>
        <v>0.03</v>
      </c>
      <c r="V163" s="1800">
        <f t="shared" si="3"/>
        <v>0.03</v>
      </c>
      <c r="W163" s="1800">
        <f t="shared" si="3"/>
        <v>0.03</v>
      </c>
      <c r="X163" s="1800">
        <f t="shared" si="3"/>
        <v>0.03</v>
      </c>
      <c r="Y163" s="1800">
        <f t="shared" si="3"/>
        <v>0.03</v>
      </c>
      <c r="Z163" s="1800">
        <f t="shared" si="3"/>
        <v>0.03</v>
      </c>
      <c r="AA163" s="9"/>
      <c r="AB163" s="9"/>
    </row>
    <row r="164" spans="2:28" s="10" customFormat="1" ht="20.100000000000001" customHeight="1">
      <c r="B164" s="7" t="str">
        <f t="shared" si="1"/>
        <v>Temporary staff usage Target</v>
      </c>
      <c r="C164" s="118"/>
      <c r="D164" s="8" t="str">
        <f t="shared" ref="D164:F165" si="4">D15</f>
        <v>%</v>
      </c>
      <c r="E164" s="296" t="str">
        <f t="shared" si="4"/>
        <v>HRM</v>
      </c>
      <c r="F164" s="297" t="str">
        <f t="shared" si="4"/>
        <v>&lt;</v>
      </c>
      <c r="G164" s="1806">
        <f t="shared" si="3"/>
        <v>0.2</v>
      </c>
      <c r="H164" s="291">
        <f t="shared" si="3"/>
        <v>0.2</v>
      </c>
      <c r="I164" s="292">
        <f t="shared" si="3"/>
        <v>0.2</v>
      </c>
      <c r="J164" s="292">
        <f t="shared" si="3"/>
        <v>0.2</v>
      </c>
      <c r="K164" s="292">
        <f t="shared" si="3"/>
        <v>0.2</v>
      </c>
      <c r="L164" s="292">
        <f t="shared" si="3"/>
        <v>0.2</v>
      </c>
      <c r="M164" s="293">
        <f t="shared" si="3"/>
        <v>0.2</v>
      </c>
      <c r="N164" s="294">
        <f t="shared" si="3"/>
        <v>0.2</v>
      </c>
      <c r="O164" s="30">
        <f t="shared" si="3"/>
        <v>0.2</v>
      </c>
      <c r="P164" s="28">
        <f t="shared" si="3"/>
        <v>0.2</v>
      </c>
      <c r="Q164" s="28">
        <f t="shared" si="3"/>
        <v>0.2</v>
      </c>
      <c r="R164" s="28">
        <f t="shared" si="3"/>
        <v>0.2</v>
      </c>
      <c r="S164" s="28">
        <f t="shared" si="3"/>
        <v>0.2</v>
      </c>
      <c r="T164" s="28">
        <f t="shared" si="3"/>
        <v>0.2</v>
      </c>
      <c r="U164" s="28">
        <f t="shared" si="3"/>
        <v>0.2</v>
      </c>
      <c r="V164" s="28">
        <f t="shared" si="3"/>
        <v>0.2</v>
      </c>
      <c r="W164" s="28">
        <f t="shared" si="3"/>
        <v>0.2</v>
      </c>
      <c r="X164" s="295">
        <f t="shared" si="3"/>
        <v>0.2</v>
      </c>
      <c r="Y164" s="295">
        <f t="shared" si="3"/>
        <v>0.2</v>
      </c>
      <c r="Z164" s="9">
        <f t="shared" si="3"/>
        <v>0.2</v>
      </c>
      <c r="AA164" s="9"/>
      <c r="AB164" s="9"/>
    </row>
    <row r="165" spans="2:28" s="10" customFormat="1" ht="20.100000000000001" customHeight="1">
      <c r="B165" s="7" t="str">
        <f t="shared" si="1"/>
        <v>Employee Engagement  Target</v>
      </c>
      <c r="C165" s="118"/>
      <c r="D165" s="8" t="str">
        <f t="shared" si="4"/>
        <v>%</v>
      </c>
      <c r="E165" s="296" t="str">
        <f t="shared" si="4"/>
        <v>HRM</v>
      </c>
      <c r="F165" s="297" t="str">
        <f t="shared" si="4"/>
        <v>&gt;</v>
      </c>
      <c r="G165" s="291">
        <f t="shared" si="3"/>
        <v>0.7</v>
      </c>
      <c r="H165" s="291">
        <f t="shared" si="3"/>
        <v>0.7</v>
      </c>
      <c r="I165" s="292">
        <f t="shared" si="3"/>
        <v>0.7</v>
      </c>
      <c r="J165" s="292">
        <f t="shared" si="3"/>
        <v>0.7</v>
      </c>
      <c r="K165" s="292">
        <f t="shared" si="3"/>
        <v>0.7</v>
      </c>
      <c r="L165" s="292">
        <f t="shared" si="3"/>
        <v>0.7</v>
      </c>
      <c r="M165" s="293">
        <f t="shared" si="3"/>
        <v>0.7</v>
      </c>
      <c r="N165" s="294">
        <f t="shared" si="3"/>
        <v>0.7</v>
      </c>
      <c r="O165" s="30">
        <f t="shared" si="3"/>
        <v>0.7</v>
      </c>
      <c r="P165" s="28">
        <f t="shared" si="3"/>
        <v>0.7</v>
      </c>
      <c r="Q165" s="28">
        <f t="shared" si="3"/>
        <v>0.7</v>
      </c>
      <c r="R165" s="28">
        <f t="shared" si="3"/>
        <v>0.7</v>
      </c>
      <c r="S165" s="28">
        <f t="shared" si="3"/>
        <v>0.7</v>
      </c>
      <c r="T165" s="28">
        <f t="shared" si="3"/>
        <v>0.7</v>
      </c>
      <c r="U165" s="28">
        <f t="shared" si="3"/>
        <v>0.7</v>
      </c>
      <c r="V165" s="28">
        <f t="shared" si="3"/>
        <v>0.7</v>
      </c>
      <c r="W165" s="28">
        <f t="shared" si="3"/>
        <v>0.7</v>
      </c>
      <c r="X165" s="295">
        <f t="shared" si="3"/>
        <v>0.7</v>
      </c>
      <c r="Y165" s="295">
        <f t="shared" si="3"/>
        <v>0.7</v>
      </c>
      <c r="Z165" s="9">
        <f t="shared" si="3"/>
        <v>0.7</v>
      </c>
      <c r="AA165" s="9"/>
      <c r="AB165" s="9"/>
    </row>
    <row r="166" spans="2:28" s="252" customFormat="1" ht="20.100000000000001" customHeight="1">
      <c r="B166" s="308" t="str">
        <f t="shared" si="1"/>
        <v>QUALITY MANAGEMENT Target</v>
      </c>
      <c r="C166" s="309"/>
      <c r="D166" s="310" t="s">
        <v>16</v>
      </c>
      <c r="E166" s="311" t="s">
        <v>16</v>
      </c>
      <c r="F166" s="312" t="s">
        <v>16</v>
      </c>
      <c r="G166" s="1805">
        <f t="shared" si="3"/>
        <v>0</v>
      </c>
      <c r="H166" s="31">
        <f t="shared" si="3"/>
        <v>0</v>
      </c>
      <c r="I166" s="313">
        <f t="shared" si="3"/>
        <v>0</v>
      </c>
      <c r="J166" s="313">
        <f t="shared" si="3"/>
        <v>0</v>
      </c>
      <c r="K166" s="313">
        <f t="shared" si="3"/>
        <v>0</v>
      </c>
      <c r="L166" s="313">
        <f t="shared" si="3"/>
        <v>0</v>
      </c>
      <c r="M166" s="314">
        <f t="shared" si="3"/>
        <v>0</v>
      </c>
      <c r="N166" s="315">
        <f t="shared" si="3"/>
        <v>0</v>
      </c>
      <c r="O166" s="316">
        <f t="shared" si="3"/>
        <v>0</v>
      </c>
      <c r="P166" s="31">
        <f t="shared" si="3"/>
        <v>0</v>
      </c>
      <c r="Q166" s="31">
        <f t="shared" si="3"/>
        <v>0</v>
      </c>
      <c r="R166" s="31">
        <f t="shared" si="3"/>
        <v>0</v>
      </c>
      <c r="S166" s="31">
        <f t="shared" si="3"/>
        <v>0</v>
      </c>
      <c r="T166" s="31">
        <f t="shared" si="3"/>
        <v>0</v>
      </c>
      <c r="U166" s="31">
        <f t="shared" si="3"/>
        <v>0</v>
      </c>
      <c r="V166" s="31">
        <f t="shared" ref="V166:Z166" si="5">$M17</f>
        <v>0</v>
      </c>
      <c r="W166" s="31">
        <f t="shared" si="5"/>
        <v>0</v>
      </c>
      <c r="X166" s="317">
        <f t="shared" si="5"/>
        <v>0</v>
      </c>
      <c r="Y166" s="317">
        <f t="shared" si="5"/>
        <v>0</v>
      </c>
      <c r="Z166" s="12">
        <f t="shared" si="5"/>
        <v>0</v>
      </c>
      <c r="AA166" s="12"/>
      <c r="AB166" s="12"/>
    </row>
    <row r="167" spans="2:28" ht="20.100000000000001" customHeight="1">
      <c r="B167" s="13" t="str">
        <f t="shared" si="1"/>
        <v>Consumer Complaints Target</v>
      </c>
      <c r="C167" s="318"/>
      <c r="D167" s="319" t="str">
        <f t="shared" ref="D167:F173" si="6">D18</f>
        <v>#</v>
      </c>
      <c r="E167" s="320" t="str">
        <f t="shared" si="6"/>
        <v>QAM</v>
      </c>
      <c r="F167" s="321" t="str">
        <f t="shared" si="6"/>
        <v>&lt;</v>
      </c>
      <c r="G167" s="1800">
        <f t="shared" ref="G167:Z179" si="7">$M18</f>
        <v>0</v>
      </c>
      <c r="H167" s="291">
        <f t="shared" si="7"/>
        <v>0</v>
      </c>
      <c r="I167" s="292">
        <f t="shared" si="7"/>
        <v>0</v>
      </c>
      <c r="J167" s="292">
        <f t="shared" si="7"/>
        <v>0</v>
      </c>
      <c r="K167" s="292">
        <f t="shared" si="7"/>
        <v>0</v>
      </c>
      <c r="L167" s="292">
        <f t="shared" si="7"/>
        <v>0</v>
      </c>
      <c r="M167" s="322">
        <f t="shared" si="7"/>
        <v>0</v>
      </c>
      <c r="N167" s="323">
        <f t="shared" si="7"/>
        <v>0</v>
      </c>
      <c r="O167" s="323">
        <f t="shared" si="7"/>
        <v>0</v>
      </c>
      <c r="P167" s="323">
        <f t="shared" si="7"/>
        <v>0</v>
      </c>
      <c r="Q167" s="323">
        <f t="shared" si="7"/>
        <v>0</v>
      </c>
      <c r="R167" s="323">
        <f t="shared" si="7"/>
        <v>0</v>
      </c>
      <c r="S167" s="323">
        <f t="shared" si="7"/>
        <v>0</v>
      </c>
      <c r="T167" s="323">
        <f t="shared" si="7"/>
        <v>0</v>
      </c>
      <c r="U167" s="323">
        <f t="shared" si="7"/>
        <v>0</v>
      </c>
      <c r="V167" s="323">
        <f t="shared" si="7"/>
        <v>0</v>
      </c>
      <c r="W167" s="323">
        <f t="shared" si="7"/>
        <v>0</v>
      </c>
      <c r="X167" s="323">
        <f t="shared" si="7"/>
        <v>0</v>
      </c>
      <c r="Y167" s="323">
        <f t="shared" si="7"/>
        <v>0</v>
      </c>
      <c r="Z167" s="323">
        <f t="shared" si="7"/>
        <v>0</v>
      </c>
      <c r="AA167" s="18"/>
      <c r="AB167" s="18"/>
    </row>
    <row r="168" spans="2:28" ht="20.100000000000001" customHeight="1">
      <c r="B168" s="13" t="str">
        <f t="shared" si="1"/>
        <v>First Time Right Target</v>
      </c>
      <c r="C168" s="318"/>
      <c r="D168" s="319" t="str">
        <f t="shared" si="6"/>
        <v>%</v>
      </c>
      <c r="E168" s="320" t="str">
        <f t="shared" si="6"/>
        <v>QAM</v>
      </c>
      <c r="F168" s="321" t="str">
        <f t="shared" si="6"/>
        <v>&gt;</v>
      </c>
      <c r="G168" s="1800">
        <f t="shared" si="7"/>
        <v>1</v>
      </c>
      <c r="H168" s="291">
        <f t="shared" si="7"/>
        <v>1</v>
      </c>
      <c r="I168" s="292">
        <f t="shared" si="7"/>
        <v>1</v>
      </c>
      <c r="J168" s="292">
        <f t="shared" si="7"/>
        <v>1</v>
      </c>
      <c r="K168" s="292">
        <f t="shared" si="7"/>
        <v>1</v>
      </c>
      <c r="L168" s="292">
        <f t="shared" si="7"/>
        <v>1</v>
      </c>
      <c r="M168" s="322">
        <f t="shared" si="7"/>
        <v>1</v>
      </c>
      <c r="N168" s="324">
        <f t="shared" si="7"/>
        <v>1</v>
      </c>
      <c r="O168" s="33">
        <f t="shared" si="7"/>
        <v>1</v>
      </c>
      <c r="P168" s="32">
        <f t="shared" si="7"/>
        <v>1</v>
      </c>
      <c r="Q168" s="32">
        <f t="shared" si="7"/>
        <v>1</v>
      </c>
      <c r="R168" s="32">
        <f t="shared" si="7"/>
        <v>1</v>
      </c>
      <c r="S168" s="32">
        <f t="shared" si="7"/>
        <v>1</v>
      </c>
      <c r="T168" s="32">
        <f t="shared" si="7"/>
        <v>1</v>
      </c>
      <c r="U168" s="32">
        <f t="shared" si="7"/>
        <v>1</v>
      </c>
      <c r="V168" s="32">
        <f t="shared" si="7"/>
        <v>1</v>
      </c>
      <c r="W168" s="32">
        <f t="shared" si="7"/>
        <v>1</v>
      </c>
      <c r="X168" s="325">
        <f t="shared" si="7"/>
        <v>1</v>
      </c>
      <c r="Y168" s="325">
        <f t="shared" si="7"/>
        <v>1</v>
      </c>
      <c r="Z168" s="18">
        <f t="shared" si="7"/>
        <v>1</v>
      </c>
      <c r="AA168" s="18"/>
      <c r="AB168" s="18"/>
    </row>
    <row r="169" spans="2:28" ht="20.100000000000001" customHeight="1">
      <c r="B169" s="13" t="str">
        <f t="shared" si="1"/>
        <v>Foreign Body Complaints (Factory related) Target</v>
      </c>
      <c r="C169" s="318"/>
      <c r="D169" s="319" t="str">
        <f t="shared" si="6"/>
        <v>#</v>
      </c>
      <c r="E169" s="320" t="str">
        <f t="shared" si="6"/>
        <v>QAM</v>
      </c>
      <c r="F169" s="321" t="str">
        <f t="shared" si="6"/>
        <v>&lt;</v>
      </c>
      <c r="G169" s="291">
        <f t="shared" si="7"/>
        <v>0</v>
      </c>
      <c r="H169" s="291">
        <f t="shared" si="7"/>
        <v>0</v>
      </c>
      <c r="I169" s="292">
        <f t="shared" si="7"/>
        <v>0</v>
      </c>
      <c r="J169" s="292">
        <f t="shared" si="7"/>
        <v>0</v>
      </c>
      <c r="K169" s="292">
        <f t="shared" si="7"/>
        <v>0</v>
      </c>
      <c r="L169" s="292">
        <f t="shared" si="7"/>
        <v>0</v>
      </c>
      <c r="M169" s="322">
        <f t="shared" si="7"/>
        <v>0</v>
      </c>
      <c r="N169" s="324">
        <f t="shared" si="7"/>
        <v>0</v>
      </c>
      <c r="O169" s="33">
        <f t="shared" si="7"/>
        <v>0</v>
      </c>
      <c r="P169" s="32">
        <f t="shared" si="7"/>
        <v>0</v>
      </c>
      <c r="Q169" s="32">
        <f t="shared" si="7"/>
        <v>0</v>
      </c>
      <c r="R169" s="32">
        <f t="shared" si="7"/>
        <v>0</v>
      </c>
      <c r="S169" s="32">
        <f t="shared" si="7"/>
        <v>0</v>
      </c>
      <c r="T169" s="32">
        <f t="shared" si="7"/>
        <v>0</v>
      </c>
      <c r="U169" s="32">
        <f t="shared" si="7"/>
        <v>0</v>
      </c>
      <c r="V169" s="32">
        <f t="shared" si="7"/>
        <v>0</v>
      </c>
      <c r="W169" s="32">
        <f t="shared" si="7"/>
        <v>0</v>
      </c>
      <c r="X169" s="325">
        <f t="shared" si="7"/>
        <v>0</v>
      </c>
      <c r="Y169" s="325">
        <f t="shared" si="7"/>
        <v>0</v>
      </c>
      <c r="Z169" s="18">
        <f t="shared" si="7"/>
        <v>0</v>
      </c>
      <c r="AA169" s="18"/>
      <c r="AB169" s="18"/>
    </row>
    <row r="170" spans="2:28" ht="20.100000000000001" customHeight="1">
      <c r="B170" s="13" t="str">
        <f t="shared" si="1"/>
        <v>On Time Usage Decision Target</v>
      </c>
      <c r="C170" s="318"/>
      <c r="D170" s="8" t="str">
        <f t="shared" si="6"/>
        <v>%</v>
      </c>
      <c r="E170" s="326" t="str">
        <f t="shared" si="6"/>
        <v>QAM</v>
      </c>
      <c r="F170" s="327" t="str">
        <f t="shared" si="6"/>
        <v>&gt;</v>
      </c>
      <c r="G170" s="1800">
        <f t="shared" si="7"/>
        <v>0.8</v>
      </c>
      <c r="H170" s="291">
        <f t="shared" si="7"/>
        <v>0.8</v>
      </c>
      <c r="I170" s="292">
        <f t="shared" si="7"/>
        <v>0.8</v>
      </c>
      <c r="J170" s="292">
        <f t="shared" si="7"/>
        <v>0.8</v>
      </c>
      <c r="K170" s="292">
        <f t="shared" si="7"/>
        <v>0.8</v>
      </c>
      <c r="L170" s="292">
        <f t="shared" si="7"/>
        <v>0.8</v>
      </c>
      <c r="M170" s="322">
        <f t="shared" si="7"/>
        <v>0.8</v>
      </c>
      <c r="N170" s="323">
        <f t="shared" si="7"/>
        <v>0.8</v>
      </c>
      <c r="O170" s="324">
        <f t="shared" si="7"/>
        <v>0.8</v>
      </c>
      <c r="P170" s="33">
        <f t="shared" si="7"/>
        <v>0.8</v>
      </c>
      <c r="Q170" s="32">
        <f t="shared" si="7"/>
        <v>0.8</v>
      </c>
      <c r="R170" s="32">
        <f t="shared" si="7"/>
        <v>0.8</v>
      </c>
      <c r="S170" s="32">
        <f t="shared" si="7"/>
        <v>0.8</v>
      </c>
      <c r="T170" s="32">
        <f t="shared" si="7"/>
        <v>0.8</v>
      </c>
      <c r="U170" s="32">
        <f t="shared" si="7"/>
        <v>0.8</v>
      </c>
      <c r="V170" s="32">
        <f t="shared" si="7"/>
        <v>0.8</v>
      </c>
      <c r="W170" s="32">
        <f t="shared" si="7"/>
        <v>0.8</v>
      </c>
      <c r="X170" s="325">
        <f t="shared" si="7"/>
        <v>0.8</v>
      </c>
      <c r="Y170" s="325">
        <f t="shared" si="7"/>
        <v>0.8</v>
      </c>
      <c r="Z170" s="18">
        <f t="shared" si="7"/>
        <v>0.8</v>
      </c>
      <c r="AA170" s="9"/>
      <c r="AB170" s="9"/>
    </row>
    <row r="171" spans="2:28" ht="20.100000000000001" customHeight="1">
      <c r="B171" s="13" t="str">
        <f t="shared" si="1"/>
        <v>Exceptional Release  Fert Target</v>
      </c>
      <c r="C171" s="318"/>
      <c r="D171" s="319" t="str">
        <f t="shared" si="6"/>
        <v>#</v>
      </c>
      <c r="E171" s="320" t="str">
        <f t="shared" si="6"/>
        <v>QAM</v>
      </c>
      <c r="F171" s="321" t="str">
        <f t="shared" si="6"/>
        <v>&lt;</v>
      </c>
      <c r="G171" s="1800">
        <f t="shared" si="7"/>
        <v>0</v>
      </c>
      <c r="H171" s="291">
        <f t="shared" si="7"/>
        <v>0</v>
      </c>
      <c r="I171" s="292">
        <f t="shared" si="7"/>
        <v>0</v>
      </c>
      <c r="J171" s="292">
        <f t="shared" si="7"/>
        <v>0</v>
      </c>
      <c r="K171" s="292">
        <f t="shared" si="7"/>
        <v>0</v>
      </c>
      <c r="L171" s="292">
        <f t="shared" si="7"/>
        <v>0</v>
      </c>
      <c r="M171" s="322">
        <f t="shared" si="7"/>
        <v>0</v>
      </c>
      <c r="N171" s="324">
        <f t="shared" si="7"/>
        <v>0</v>
      </c>
      <c r="O171" s="33">
        <f t="shared" si="7"/>
        <v>0</v>
      </c>
      <c r="P171" s="32">
        <f t="shared" si="7"/>
        <v>0</v>
      </c>
      <c r="Q171" s="32">
        <f t="shared" si="7"/>
        <v>0</v>
      </c>
      <c r="R171" s="32">
        <f t="shared" si="7"/>
        <v>0</v>
      </c>
      <c r="S171" s="32">
        <f t="shared" si="7"/>
        <v>0</v>
      </c>
      <c r="T171" s="32">
        <f t="shared" si="7"/>
        <v>0</v>
      </c>
      <c r="U171" s="32">
        <f t="shared" si="7"/>
        <v>0</v>
      </c>
      <c r="V171" s="32">
        <f t="shared" si="7"/>
        <v>0</v>
      </c>
      <c r="W171" s="32">
        <f t="shared" si="7"/>
        <v>0</v>
      </c>
      <c r="X171" s="325">
        <f t="shared" si="7"/>
        <v>0</v>
      </c>
      <c r="Y171" s="325">
        <f t="shared" si="7"/>
        <v>0</v>
      </c>
      <c r="Z171" s="18">
        <f t="shared" si="7"/>
        <v>0</v>
      </c>
      <c r="AA171" s="18"/>
      <c r="AB171" s="18"/>
    </row>
    <row r="172" spans="2:28" ht="20.100000000000001" customHeight="1">
      <c r="B172" s="13" t="str">
        <f t="shared" si="1"/>
        <v>Number of Defect Reduction Projects Target</v>
      </c>
      <c r="C172" s="318"/>
      <c r="D172" s="319" t="str">
        <f t="shared" si="6"/>
        <v>#</v>
      </c>
      <c r="E172" s="320" t="str">
        <f t="shared" si="6"/>
        <v>QAM</v>
      </c>
      <c r="F172" s="321" t="str">
        <f t="shared" si="6"/>
        <v>&gt;</v>
      </c>
      <c r="G172" s="291">
        <f t="shared" si="7"/>
        <v>6</v>
      </c>
      <c r="H172" s="291">
        <f t="shared" si="7"/>
        <v>6</v>
      </c>
      <c r="I172" s="292">
        <f t="shared" si="7"/>
        <v>6</v>
      </c>
      <c r="J172" s="292">
        <f t="shared" si="7"/>
        <v>6</v>
      </c>
      <c r="K172" s="292">
        <f t="shared" si="7"/>
        <v>6</v>
      </c>
      <c r="L172" s="292">
        <f t="shared" si="7"/>
        <v>6</v>
      </c>
      <c r="M172" s="322">
        <f t="shared" si="7"/>
        <v>6</v>
      </c>
      <c r="N172" s="324">
        <f t="shared" si="7"/>
        <v>6</v>
      </c>
      <c r="O172" s="33">
        <f t="shared" si="7"/>
        <v>6</v>
      </c>
      <c r="P172" s="32">
        <f t="shared" si="7"/>
        <v>6</v>
      </c>
      <c r="Q172" s="32">
        <f t="shared" si="7"/>
        <v>6</v>
      </c>
      <c r="R172" s="32">
        <f t="shared" si="7"/>
        <v>6</v>
      </c>
      <c r="S172" s="32">
        <f t="shared" si="7"/>
        <v>6</v>
      </c>
      <c r="T172" s="32">
        <f t="shared" si="7"/>
        <v>6</v>
      </c>
      <c r="U172" s="32">
        <f t="shared" si="7"/>
        <v>6</v>
      </c>
      <c r="V172" s="32">
        <f t="shared" si="7"/>
        <v>6</v>
      </c>
      <c r="W172" s="32">
        <f t="shared" si="7"/>
        <v>6</v>
      </c>
      <c r="X172" s="325">
        <f t="shared" si="7"/>
        <v>6</v>
      </c>
      <c r="Y172" s="325">
        <f t="shared" si="7"/>
        <v>6</v>
      </c>
      <c r="Z172" s="18">
        <f t="shared" si="7"/>
        <v>6</v>
      </c>
      <c r="AA172" s="18"/>
      <c r="AB172" s="18"/>
    </row>
    <row r="173" spans="2:28" ht="20.100000000000001" customHeight="1">
      <c r="B173" s="13" t="str">
        <f t="shared" si="1"/>
        <v>Number of Retail Quality Assessments  Done Target</v>
      </c>
      <c r="C173" s="318"/>
      <c r="D173" s="319" t="str">
        <f t="shared" si="6"/>
        <v>#</v>
      </c>
      <c r="E173" s="320" t="str">
        <f t="shared" si="6"/>
        <v>QAM</v>
      </c>
      <c r="F173" s="321" t="str">
        <f t="shared" si="6"/>
        <v>&gt;</v>
      </c>
      <c r="G173" s="1800">
        <f t="shared" si="7"/>
        <v>6</v>
      </c>
      <c r="H173" s="291">
        <f t="shared" si="7"/>
        <v>6</v>
      </c>
      <c r="I173" s="292">
        <f t="shared" si="7"/>
        <v>6</v>
      </c>
      <c r="J173" s="292">
        <f t="shared" si="7"/>
        <v>6</v>
      </c>
      <c r="K173" s="292">
        <f t="shared" si="7"/>
        <v>6</v>
      </c>
      <c r="L173" s="292">
        <f t="shared" si="7"/>
        <v>6</v>
      </c>
      <c r="M173" s="322">
        <f t="shared" si="7"/>
        <v>6</v>
      </c>
      <c r="N173" s="323">
        <f t="shared" si="7"/>
        <v>6</v>
      </c>
      <c r="O173" s="324">
        <f t="shared" si="7"/>
        <v>6</v>
      </c>
      <c r="P173" s="33">
        <f t="shared" si="7"/>
        <v>6</v>
      </c>
      <c r="Q173" s="32">
        <f t="shared" si="7"/>
        <v>6</v>
      </c>
      <c r="R173" s="32">
        <f t="shared" si="7"/>
        <v>6</v>
      </c>
      <c r="S173" s="32">
        <f t="shared" si="7"/>
        <v>6</v>
      </c>
      <c r="T173" s="32">
        <f t="shared" si="7"/>
        <v>6</v>
      </c>
      <c r="U173" s="32">
        <f t="shared" si="7"/>
        <v>6</v>
      </c>
      <c r="V173" s="32">
        <f t="shared" si="7"/>
        <v>6</v>
      </c>
      <c r="W173" s="32">
        <f t="shared" si="7"/>
        <v>6</v>
      </c>
      <c r="X173" s="325">
        <f t="shared" si="7"/>
        <v>6</v>
      </c>
      <c r="Y173" s="325">
        <f t="shared" si="7"/>
        <v>6</v>
      </c>
      <c r="Z173" s="18">
        <f t="shared" si="7"/>
        <v>6</v>
      </c>
      <c r="AA173" s="18"/>
      <c r="AB173" s="18"/>
    </row>
    <row r="174" spans="2:28" ht="20.100000000000001" customHeight="1">
      <c r="B174" s="328" t="str">
        <f t="shared" si="1"/>
        <v>PRODUCTIVITY Target</v>
      </c>
      <c r="C174" s="329"/>
      <c r="D174" s="330" t="s">
        <v>16</v>
      </c>
      <c r="E174" s="331" t="s">
        <v>16</v>
      </c>
      <c r="F174" s="14">
        <v>0</v>
      </c>
      <c r="G174" s="332">
        <f t="shared" si="7"/>
        <v>0</v>
      </c>
      <c r="H174" s="34">
        <f t="shared" si="7"/>
        <v>0</v>
      </c>
      <c r="I174" s="333">
        <f t="shared" si="7"/>
        <v>0</v>
      </c>
      <c r="J174" s="333">
        <f t="shared" si="7"/>
        <v>0</v>
      </c>
      <c r="K174" s="333">
        <f t="shared" si="7"/>
        <v>0</v>
      </c>
      <c r="L174" s="333">
        <f t="shared" si="7"/>
        <v>0</v>
      </c>
      <c r="M174" s="334">
        <f t="shared" si="7"/>
        <v>0</v>
      </c>
      <c r="N174" s="335">
        <f t="shared" si="7"/>
        <v>0</v>
      </c>
      <c r="O174" s="336">
        <f t="shared" si="7"/>
        <v>0</v>
      </c>
      <c r="P174" s="34">
        <f t="shared" si="7"/>
        <v>0</v>
      </c>
      <c r="Q174" s="34">
        <f t="shared" si="7"/>
        <v>0</v>
      </c>
      <c r="R174" s="34">
        <f t="shared" si="7"/>
        <v>0</v>
      </c>
      <c r="S174" s="34">
        <f t="shared" si="7"/>
        <v>0</v>
      </c>
      <c r="T174" s="34">
        <f t="shared" si="7"/>
        <v>0</v>
      </c>
      <c r="U174" s="34">
        <f t="shared" si="7"/>
        <v>0</v>
      </c>
      <c r="V174" s="34">
        <f t="shared" si="7"/>
        <v>0</v>
      </c>
      <c r="W174" s="34">
        <f t="shared" si="7"/>
        <v>0</v>
      </c>
      <c r="X174" s="337">
        <f t="shared" si="7"/>
        <v>0</v>
      </c>
      <c r="Y174" s="337">
        <f t="shared" si="7"/>
        <v>0</v>
      </c>
      <c r="Z174" s="14">
        <f t="shared" si="7"/>
        <v>0</v>
      </c>
      <c r="AA174" s="14"/>
      <c r="AB174" s="14"/>
    </row>
    <row r="175" spans="2:28" s="10" customFormat="1" ht="20.100000000000001" customHeight="1">
      <c r="B175" s="7" t="str">
        <f t="shared" si="1"/>
        <v>GFI Score Target</v>
      </c>
      <c r="C175" s="118"/>
      <c r="D175" s="8" t="str">
        <f t="shared" ref="D175:F180" si="8">D26</f>
        <v>Score</v>
      </c>
      <c r="E175" s="326" t="str">
        <f t="shared" si="8"/>
        <v>IPM</v>
      </c>
      <c r="F175" s="297" t="str">
        <f t="shared" si="8"/>
        <v>&gt;</v>
      </c>
      <c r="G175" s="1804">
        <f t="shared" si="7"/>
        <v>9.6999999999999993</v>
      </c>
      <c r="H175" s="338">
        <f t="shared" si="7"/>
        <v>9.6999999999999993</v>
      </c>
      <c r="I175" s="339">
        <f t="shared" si="7"/>
        <v>9.6999999999999993</v>
      </c>
      <c r="J175" s="339">
        <f t="shared" si="7"/>
        <v>9.6999999999999993</v>
      </c>
      <c r="K175" s="339">
        <f t="shared" si="7"/>
        <v>9.6999999999999993</v>
      </c>
      <c r="L175" s="339">
        <f t="shared" si="7"/>
        <v>9.6999999999999993</v>
      </c>
      <c r="M175" s="340">
        <f t="shared" si="7"/>
        <v>9.6999999999999993</v>
      </c>
      <c r="N175" s="35">
        <f t="shared" si="7"/>
        <v>9.6999999999999993</v>
      </c>
      <c r="O175" s="341">
        <f t="shared" si="7"/>
        <v>9.6999999999999993</v>
      </c>
      <c r="P175" s="28">
        <f t="shared" si="7"/>
        <v>9.6999999999999993</v>
      </c>
      <c r="Q175" s="35">
        <f t="shared" si="7"/>
        <v>9.6999999999999993</v>
      </c>
      <c r="R175" s="35">
        <f t="shared" si="7"/>
        <v>9.6999999999999993</v>
      </c>
      <c r="S175" s="35">
        <f t="shared" si="7"/>
        <v>9.6999999999999993</v>
      </c>
      <c r="T175" s="35">
        <f t="shared" si="7"/>
        <v>9.6999999999999993</v>
      </c>
      <c r="U175" s="35">
        <f t="shared" si="7"/>
        <v>9.6999999999999993</v>
      </c>
      <c r="V175" s="35">
        <f t="shared" si="7"/>
        <v>9.6999999999999993</v>
      </c>
      <c r="W175" s="28">
        <f t="shared" si="7"/>
        <v>9.6999999999999993</v>
      </c>
      <c r="X175" s="295">
        <f t="shared" si="7"/>
        <v>9.6999999999999993</v>
      </c>
      <c r="Y175" s="295">
        <f t="shared" si="7"/>
        <v>9.6999999999999993</v>
      </c>
      <c r="Z175" s="9">
        <f t="shared" si="7"/>
        <v>9.6999999999999993</v>
      </c>
      <c r="AA175" s="9"/>
      <c r="AB175" s="9"/>
    </row>
    <row r="176" spans="2:28" s="10" customFormat="1" ht="20.100000000000001" customHeight="1">
      <c r="B176" s="7" t="str">
        <f t="shared" si="1"/>
        <v>GFI Score:  MANUFACTURING Target</v>
      </c>
      <c r="C176" s="118"/>
      <c r="D176" s="8" t="str">
        <f t="shared" si="8"/>
        <v>Score</v>
      </c>
      <c r="E176" s="326" t="str">
        <f t="shared" si="8"/>
        <v>IPM</v>
      </c>
      <c r="F176" s="297" t="str">
        <f t="shared" si="8"/>
        <v>&gt;</v>
      </c>
      <c r="G176" s="1804">
        <f t="shared" si="7"/>
        <v>9.5</v>
      </c>
      <c r="H176" s="338">
        <f t="shared" si="7"/>
        <v>9.5</v>
      </c>
      <c r="I176" s="339">
        <f t="shared" si="7"/>
        <v>9.5</v>
      </c>
      <c r="J176" s="339">
        <f t="shared" si="7"/>
        <v>9.5</v>
      </c>
      <c r="K176" s="339">
        <f t="shared" si="7"/>
        <v>9.5</v>
      </c>
      <c r="L176" s="339">
        <f t="shared" si="7"/>
        <v>9.5</v>
      </c>
      <c r="M176" s="340">
        <f t="shared" si="7"/>
        <v>9.5</v>
      </c>
      <c r="N176" s="35">
        <f t="shared" si="7"/>
        <v>9.5</v>
      </c>
      <c r="O176" s="341">
        <f t="shared" si="7"/>
        <v>9.5</v>
      </c>
      <c r="P176" s="28">
        <f t="shared" si="7"/>
        <v>9.5</v>
      </c>
      <c r="Q176" s="35">
        <f t="shared" si="7"/>
        <v>9.5</v>
      </c>
      <c r="R176" s="35">
        <f t="shared" si="7"/>
        <v>9.5</v>
      </c>
      <c r="S176" s="35">
        <f t="shared" si="7"/>
        <v>9.5</v>
      </c>
      <c r="T176" s="35">
        <f t="shared" si="7"/>
        <v>9.5</v>
      </c>
      <c r="U176" s="35">
        <f t="shared" si="7"/>
        <v>9.5</v>
      </c>
      <c r="V176" s="35">
        <f t="shared" si="7"/>
        <v>9.5</v>
      </c>
      <c r="W176" s="28">
        <f t="shared" si="7"/>
        <v>9.5</v>
      </c>
      <c r="X176" s="295">
        <f t="shared" si="7"/>
        <v>9.5</v>
      </c>
      <c r="Y176" s="295">
        <f t="shared" si="7"/>
        <v>9.5</v>
      </c>
      <c r="Z176" s="9">
        <f t="shared" si="7"/>
        <v>9.5</v>
      </c>
      <c r="AA176" s="9"/>
      <c r="AB176" s="9"/>
    </row>
    <row r="177" spans="2:28" s="10" customFormat="1" ht="20.100000000000001" customHeight="1">
      <c r="B177" s="7" t="str">
        <f t="shared" si="1"/>
        <v>GFI Score:  AMM Target</v>
      </c>
      <c r="C177" s="118"/>
      <c r="D177" s="8" t="str">
        <f t="shared" si="8"/>
        <v>Score</v>
      </c>
      <c r="E177" s="326" t="str">
        <f t="shared" si="8"/>
        <v>IPM</v>
      </c>
      <c r="F177" s="297" t="str">
        <f t="shared" si="8"/>
        <v>&gt;</v>
      </c>
      <c r="G177" s="1804">
        <f t="shared" si="7"/>
        <v>9.8000000000000007</v>
      </c>
      <c r="H177" s="338">
        <f t="shared" si="7"/>
        <v>9.8000000000000007</v>
      </c>
      <c r="I177" s="339">
        <f t="shared" si="7"/>
        <v>9.8000000000000007</v>
      </c>
      <c r="J177" s="339">
        <f t="shared" si="7"/>
        <v>9.8000000000000007</v>
      </c>
      <c r="K177" s="339">
        <f t="shared" si="7"/>
        <v>9.8000000000000007</v>
      </c>
      <c r="L177" s="339">
        <f t="shared" si="7"/>
        <v>9.8000000000000007</v>
      </c>
      <c r="M177" s="340">
        <f t="shared" si="7"/>
        <v>9.8000000000000007</v>
      </c>
      <c r="N177" s="35">
        <f t="shared" si="7"/>
        <v>9.8000000000000007</v>
      </c>
      <c r="O177" s="341">
        <f t="shared" si="7"/>
        <v>9.8000000000000007</v>
      </c>
      <c r="P177" s="28">
        <f t="shared" si="7"/>
        <v>9.8000000000000007</v>
      </c>
      <c r="Q177" s="35">
        <f t="shared" si="7"/>
        <v>9.8000000000000007</v>
      </c>
      <c r="R177" s="35">
        <f t="shared" si="7"/>
        <v>9.8000000000000007</v>
      </c>
      <c r="S177" s="35">
        <f t="shared" si="7"/>
        <v>9.8000000000000007</v>
      </c>
      <c r="T177" s="35">
        <f t="shared" si="7"/>
        <v>9.8000000000000007</v>
      </c>
      <c r="U177" s="35">
        <f t="shared" si="7"/>
        <v>9.8000000000000007</v>
      </c>
      <c r="V177" s="35">
        <f t="shared" si="7"/>
        <v>9.8000000000000007</v>
      </c>
      <c r="W177" s="28">
        <f t="shared" si="7"/>
        <v>9.8000000000000007</v>
      </c>
      <c r="X177" s="295">
        <f t="shared" si="7"/>
        <v>9.8000000000000007</v>
      </c>
      <c r="Y177" s="295">
        <f t="shared" si="7"/>
        <v>9.8000000000000007</v>
      </c>
      <c r="Z177" s="9">
        <f t="shared" si="7"/>
        <v>9.8000000000000007</v>
      </c>
      <c r="AA177" s="9"/>
      <c r="AB177" s="9"/>
    </row>
    <row r="178" spans="2:28" s="10" customFormat="1" ht="20.100000000000001" customHeight="1">
      <c r="B178" s="7" t="str">
        <f t="shared" si="1"/>
        <v>GFI Score:  QUALITY Target</v>
      </c>
      <c r="C178" s="118"/>
      <c r="D178" s="8" t="str">
        <f t="shared" si="8"/>
        <v>Score</v>
      </c>
      <c r="E178" s="326" t="str">
        <f t="shared" si="8"/>
        <v>IPM</v>
      </c>
      <c r="F178" s="297" t="str">
        <f t="shared" si="8"/>
        <v>&gt;</v>
      </c>
      <c r="G178" s="1804">
        <f t="shared" si="7"/>
        <v>9.8000000000000007</v>
      </c>
      <c r="H178" s="338">
        <f t="shared" si="7"/>
        <v>9.8000000000000007</v>
      </c>
      <c r="I178" s="339">
        <f t="shared" si="7"/>
        <v>9.8000000000000007</v>
      </c>
      <c r="J178" s="339">
        <f t="shared" si="7"/>
        <v>9.8000000000000007</v>
      </c>
      <c r="K178" s="339">
        <f t="shared" si="7"/>
        <v>9.8000000000000007</v>
      </c>
      <c r="L178" s="339">
        <f t="shared" si="7"/>
        <v>9.8000000000000007</v>
      </c>
      <c r="M178" s="340">
        <f t="shared" si="7"/>
        <v>9.8000000000000007</v>
      </c>
      <c r="N178" s="35">
        <f t="shared" si="7"/>
        <v>9.8000000000000007</v>
      </c>
      <c r="O178" s="341">
        <f t="shared" si="7"/>
        <v>9.8000000000000007</v>
      </c>
      <c r="P178" s="28">
        <f t="shared" si="7"/>
        <v>9.8000000000000007</v>
      </c>
      <c r="Q178" s="35">
        <f t="shared" si="7"/>
        <v>9.8000000000000007</v>
      </c>
      <c r="R178" s="35">
        <f t="shared" si="7"/>
        <v>9.8000000000000007</v>
      </c>
      <c r="S178" s="35">
        <f t="shared" si="7"/>
        <v>9.8000000000000007</v>
      </c>
      <c r="T178" s="35">
        <f t="shared" si="7"/>
        <v>9.8000000000000007</v>
      </c>
      <c r="U178" s="35">
        <f t="shared" si="7"/>
        <v>9.8000000000000007</v>
      </c>
      <c r="V178" s="35">
        <f t="shared" si="7"/>
        <v>9.8000000000000007</v>
      </c>
      <c r="W178" s="28">
        <f t="shared" si="7"/>
        <v>9.8000000000000007</v>
      </c>
      <c r="X178" s="295">
        <f t="shared" si="7"/>
        <v>9.8000000000000007</v>
      </c>
      <c r="Y178" s="295">
        <f t="shared" si="7"/>
        <v>9.8000000000000007</v>
      </c>
      <c r="Z178" s="9">
        <f t="shared" si="7"/>
        <v>9.8000000000000007</v>
      </c>
      <c r="AA178" s="9"/>
      <c r="AB178" s="9"/>
    </row>
    <row r="179" spans="2:28" s="10" customFormat="1" ht="20.100000000000001" customHeight="1">
      <c r="B179" s="7" t="str">
        <f t="shared" si="1"/>
        <v>Asset Intensity  Target</v>
      </c>
      <c r="C179" s="118"/>
      <c r="D179" s="8" t="str">
        <f t="shared" si="8"/>
        <v>%</v>
      </c>
      <c r="E179" s="326" t="str">
        <f t="shared" si="8"/>
        <v>IPM</v>
      </c>
      <c r="F179" s="297" t="str">
        <f t="shared" si="8"/>
        <v>&gt;</v>
      </c>
      <c r="G179" s="1804">
        <f t="shared" si="7"/>
        <v>0.72499999999999998</v>
      </c>
      <c r="H179" s="338">
        <f t="shared" si="7"/>
        <v>0.72499999999999998</v>
      </c>
      <c r="I179" s="339">
        <f t="shared" si="7"/>
        <v>0.72499999999999998</v>
      </c>
      <c r="J179" s="339">
        <f t="shared" si="7"/>
        <v>0.72499999999999998</v>
      </c>
      <c r="K179" s="339">
        <f t="shared" si="7"/>
        <v>0.72499999999999998</v>
      </c>
      <c r="L179" s="339">
        <f t="shared" si="7"/>
        <v>0.72499999999999998</v>
      </c>
      <c r="M179" s="340">
        <f t="shared" si="7"/>
        <v>0.72499999999999998</v>
      </c>
      <c r="N179" s="35">
        <f t="shared" si="7"/>
        <v>0.72499999999999998</v>
      </c>
      <c r="O179" s="341">
        <f t="shared" si="7"/>
        <v>0.72499999999999998</v>
      </c>
      <c r="P179" s="28">
        <f t="shared" si="7"/>
        <v>0.72499999999999998</v>
      </c>
      <c r="Q179" s="35">
        <f t="shared" si="7"/>
        <v>0.72499999999999998</v>
      </c>
      <c r="R179" s="35">
        <f t="shared" si="7"/>
        <v>0.72499999999999998</v>
      </c>
      <c r="S179" s="35">
        <f t="shared" si="7"/>
        <v>0.72499999999999998</v>
      </c>
      <c r="T179" s="35">
        <f t="shared" si="7"/>
        <v>0.72499999999999998</v>
      </c>
      <c r="U179" s="35">
        <f t="shared" si="7"/>
        <v>0.72499999999999998</v>
      </c>
      <c r="V179" s="35">
        <f t="shared" ref="V179:Z179" si="9">$M30</f>
        <v>0.72499999999999998</v>
      </c>
      <c r="W179" s="28">
        <f t="shared" si="9"/>
        <v>0.72499999999999998</v>
      </c>
      <c r="X179" s="295">
        <f t="shared" si="9"/>
        <v>0.72499999999999998</v>
      </c>
      <c r="Y179" s="295">
        <f t="shared" si="9"/>
        <v>0.72499999999999998</v>
      </c>
      <c r="Z179" s="9">
        <f t="shared" si="9"/>
        <v>0.72499999999999998</v>
      </c>
      <c r="AA179" s="9"/>
      <c r="AB179" s="9"/>
    </row>
    <row r="180" spans="2:28" s="10" customFormat="1" ht="20.100000000000001" customHeight="1">
      <c r="B180" s="7" t="str">
        <f t="shared" si="1"/>
        <v>Total Factory Productivity Target</v>
      </c>
      <c r="C180" s="118"/>
      <c r="D180" s="8" t="str">
        <f t="shared" si="8"/>
        <v>Ton/Head</v>
      </c>
      <c r="E180" s="326" t="str">
        <f t="shared" si="8"/>
        <v>IPM</v>
      </c>
      <c r="F180" s="297" t="str">
        <f t="shared" si="8"/>
        <v>&gt;</v>
      </c>
      <c r="G180" s="342">
        <f t="shared" ref="G180:Z190" si="10">$M31</f>
        <v>4.1461038961038961</v>
      </c>
      <c r="H180" s="343">
        <f t="shared" si="10"/>
        <v>4.1461038961038961</v>
      </c>
      <c r="I180" s="344">
        <f t="shared" si="10"/>
        <v>4.1461038961038961</v>
      </c>
      <c r="J180" s="344">
        <f t="shared" si="10"/>
        <v>4.1461038961038961</v>
      </c>
      <c r="K180" s="344">
        <f t="shared" si="10"/>
        <v>4.1461038961038961</v>
      </c>
      <c r="L180" s="344">
        <f t="shared" si="10"/>
        <v>4.1461038961038961</v>
      </c>
      <c r="M180" s="345">
        <f t="shared" si="10"/>
        <v>4.1461038961038961</v>
      </c>
      <c r="N180" s="346">
        <f t="shared" si="10"/>
        <v>4.1461038961038961</v>
      </c>
      <c r="O180" s="347">
        <f t="shared" si="10"/>
        <v>4.1461038961038961</v>
      </c>
      <c r="P180" s="348">
        <f t="shared" si="10"/>
        <v>4.1461038961038961</v>
      </c>
      <c r="Q180" s="348">
        <f t="shared" si="10"/>
        <v>4.1461038961038961</v>
      </c>
      <c r="R180" s="348">
        <f t="shared" si="10"/>
        <v>4.1461038961038961</v>
      </c>
      <c r="S180" s="348">
        <f t="shared" si="10"/>
        <v>4.1461038961038961</v>
      </c>
      <c r="T180" s="348">
        <f t="shared" si="10"/>
        <v>4.1461038961038961</v>
      </c>
      <c r="U180" s="348">
        <f t="shared" si="10"/>
        <v>4.1461038961038961</v>
      </c>
      <c r="V180" s="348">
        <f t="shared" si="10"/>
        <v>4.1461038961038961</v>
      </c>
      <c r="W180" s="348">
        <f t="shared" si="10"/>
        <v>4.1461038961038961</v>
      </c>
      <c r="X180" s="295">
        <f t="shared" si="10"/>
        <v>4.1461038961038961</v>
      </c>
      <c r="Y180" s="295">
        <f t="shared" si="10"/>
        <v>4.1461038961038961</v>
      </c>
      <c r="Z180" s="9">
        <f t="shared" si="10"/>
        <v>4.1461038961038961</v>
      </c>
      <c r="AA180" s="9"/>
      <c r="AB180" s="9"/>
    </row>
    <row r="181" spans="2:28" ht="20.100000000000001" customHeight="1">
      <c r="B181" s="349" t="str">
        <f t="shared" si="1"/>
        <v>COST CONTROL Target</v>
      </c>
      <c r="C181" s="350"/>
      <c r="D181" s="351" t="s">
        <v>16</v>
      </c>
      <c r="E181" s="352" t="s">
        <v>16</v>
      </c>
      <c r="F181" s="353" t="s">
        <v>16</v>
      </c>
      <c r="G181" s="1803">
        <f t="shared" si="10"/>
        <v>0</v>
      </c>
      <c r="H181" s="36">
        <f t="shared" si="10"/>
        <v>0</v>
      </c>
      <c r="I181" s="354">
        <f t="shared" si="10"/>
        <v>0</v>
      </c>
      <c r="J181" s="354">
        <f t="shared" si="10"/>
        <v>0</v>
      </c>
      <c r="K181" s="354">
        <f t="shared" si="10"/>
        <v>0</v>
      </c>
      <c r="L181" s="354">
        <f t="shared" si="10"/>
        <v>0</v>
      </c>
      <c r="M181" s="355">
        <f t="shared" si="10"/>
        <v>0</v>
      </c>
      <c r="N181" s="356">
        <f t="shared" si="10"/>
        <v>0</v>
      </c>
      <c r="O181" s="357">
        <f t="shared" si="10"/>
        <v>0</v>
      </c>
      <c r="P181" s="36">
        <f t="shared" si="10"/>
        <v>0</v>
      </c>
      <c r="Q181" s="36">
        <f t="shared" si="10"/>
        <v>0</v>
      </c>
      <c r="R181" s="36">
        <f t="shared" si="10"/>
        <v>0</v>
      </c>
      <c r="S181" s="36">
        <f t="shared" si="10"/>
        <v>0</v>
      </c>
      <c r="T181" s="36">
        <f t="shared" si="10"/>
        <v>0</v>
      </c>
      <c r="U181" s="36">
        <f t="shared" si="10"/>
        <v>0</v>
      </c>
      <c r="V181" s="36">
        <f t="shared" si="10"/>
        <v>0</v>
      </c>
      <c r="W181" s="36">
        <f t="shared" si="10"/>
        <v>0</v>
      </c>
      <c r="X181" s="358">
        <f t="shared" si="10"/>
        <v>0</v>
      </c>
      <c r="Y181" s="358">
        <f t="shared" si="10"/>
        <v>0</v>
      </c>
      <c r="Z181" s="15">
        <f t="shared" si="10"/>
        <v>0</v>
      </c>
      <c r="AA181" s="15"/>
      <c r="AB181" s="15"/>
    </row>
    <row r="182" spans="2:28" s="10" customFormat="1" ht="20.100000000000001" customHeight="1">
      <c r="B182" s="7" t="str">
        <f t="shared" si="1"/>
        <v>Cost of Production/ton Target</v>
      </c>
      <c r="C182" s="118"/>
      <c r="D182" s="8" t="str">
        <f t="shared" ref="D182:F185" si="11">D33</f>
        <v>XOF./ Ton</v>
      </c>
      <c r="E182" s="296" t="str">
        <f t="shared" si="11"/>
        <v>FC</v>
      </c>
      <c r="F182" s="359" t="str">
        <f t="shared" si="11"/>
        <v>&lt;</v>
      </c>
      <c r="G182" s="1802">
        <f t="shared" si="10"/>
        <v>1028279.16361094</v>
      </c>
      <c r="H182" s="1802">
        <f t="shared" si="10"/>
        <v>1028279.16361094</v>
      </c>
      <c r="I182" s="1802">
        <f t="shared" si="10"/>
        <v>1028279.16361094</v>
      </c>
      <c r="J182" s="1802">
        <f t="shared" si="10"/>
        <v>1028279.16361094</v>
      </c>
      <c r="K182" s="1802">
        <f t="shared" si="10"/>
        <v>1028279.16361094</v>
      </c>
      <c r="L182" s="1802">
        <f t="shared" si="10"/>
        <v>1028279.16361094</v>
      </c>
      <c r="M182" s="1802">
        <f t="shared" si="10"/>
        <v>1028279.16361094</v>
      </c>
      <c r="N182" s="1802">
        <f t="shared" si="10"/>
        <v>1028279.16361094</v>
      </c>
      <c r="O182" s="1802">
        <f t="shared" si="10"/>
        <v>1028279.16361094</v>
      </c>
      <c r="P182" s="1802">
        <f t="shared" si="10"/>
        <v>1028279.16361094</v>
      </c>
      <c r="Q182" s="1802">
        <f t="shared" si="10"/>
        <v>1028279.16361094</v>
      </c>
      <c r="R182" s="1802">
        <f t="shared" si="10"/>
        <v>1028279.16361094</v>
      </c>
      <c r="S182" s="1802">
        <f t="shared" si="10"/>
        <v>1028279.16361094</v>
      </c>
      <c r="T182" s="1802">
        <f t="shared" si="10"/>
        <v>1028279.16361094</v>
      </c>
      <c r="U182" s="1802">
        <f t="shared" si="10"/>
        <v>1028279.16361094</v>
      </c>
      <c r="V182" s="1802">
        <f t="shared" si="10"/>
        <v>1028279.16361094</v>
      </c>
      <c r="W182" s="1802">
        <f t="shared" si="10"/>
        <v>1028279.16361094</v>
      </c>
      <c r="X182" s="1802">
        <f t="shared" si="10"/>
        <v>1028279.16361094</v>
      </c>
      <c r="Y182" s="1802">
        <f t="shared" si="10"/>
        <v>1028279.16361094</v>
      </c>
      <c r="Z182" s="1802">
        <f t="shared" si="10"/>
        <v>1028279.16361094</v>
      </c>
      <c r="AA182" s="9"/>
      <c r="AB182" s="9"/>
    </row>
    <row r="183" spans="2:28" s="10" customFormat="1" ht="19.5" customHeight="1">
      <c r="B183" s="7" t="str">
        <f t="shared" si="1"/>
        <v>Conversion Cost/ton Target</v>
      </c>
      <c r="C183" s="118"/>
      <c r="D183" s="8" t="str">
        <f t="shared" si="11"/>
        <v>XOF./ Ton</v>
      </c>
      <c r="E183" s="296" t="str">
        <f t="shared" si="11"/>
        <v>FC</v>
      </c>
      <c r="F183" s="359" t="str">
        <f t="shared" si="11"/>
        <v>&lt;</v>
      </c>
      <c r="G183" s="1802">
        <f t="shared" si="10"/>
        <v>451626.5240522963</v>
      </c>
      <c r="H183" s="1802">
        <f t="shared" si="10"/>
        <v>451626.5240522963</v>
      </c>
      <c r="I183" s="1802">
        <f t="shared" si="10"/>
        <v>451626.5240522963</v>
      </c>
      <c r="J183" s="1802">
        <f t="shared" si="10"/>
        <v>451626.5240522963</v>
      </c>
      <c r="K183" s="1802">
        <f t="shared" si="10"/>
        <v>451626.5240522963</v>
      </c>
      <c r="L183" s="1802">
        <f t="shared" si="10"/>
        <v>451626.5240522963</v>
      </c>
      <c r="M183" s="1802">
        <f t="shared" si="10"/>
        <v>451626.5240522963</v>
      </c>
      <c r="N183" s="1802">
        <f t="shared" si="10"/>
        <v>451626.5240522963</v>
      </c>
      <c r="O183" s="1802">
        <f t="shared" si="10"/>
        <v>451626.5240522963</v>
      </c>
      <c r="P183" s="1802">
        <f t="shared" si="10"/>
        <v>451626.5240522963</v>
      </c>
      <c r="Q183" s="1802">
        <f t="shared" si="10"/>
        <v>451626.5240522963</v>
      </c>
      <c r="R183" s="1802">
        <f t="shared" si="10"/>
        <v>451626.5240522963</v>
      </c>
      <c r="S183" s="1802">
        <f t="shared" si="10"/>
        <v>451626.5240522963</v>
      </c>
      <c r="T183" s="1802">
        <f t="shared" si="10"/>
        <v>451626.5240522963</v>
      </c>
      <c r="U183" s="1802">
        <f t="shared" si="10"/>
        <v>451626.5240522963</v>
      </c>
      <c r="V183" s="1802">
        <f t="shared" si="10"/>
        <v>451626.5240522963</v>
      </c>
      <c r="W183" s="1802">
        <f t="shared" si="10"/>
        <v>451626.5240522963</v>
      </c>
      <c r="X183" s="1802">
        <f t="shared" si="10"/>
        <v>451626.5240522963</v>
      </c>
      <c r="Y183" s="1802">
        <f t="shared" si="10"/>
        <v>451626.5240522963</v>
      </c>
      <c r="Z183" s="1802">
        <f t="shared" si="10"/>
        <v>451626.5240522963</v>
      </c>
      <c r="AA183" s="9"/>
      <c r="AB183" s="9"/>
    </row>
    <row r="184" spans="2:28" s="10" customFormat="1" ht="20.100000000000001" customHeight="1">
      <c r="B184" s="7" t="str">
        <f t="shared" si="1"/>
        <v>OPEX Savings Target</v>
      </c>
      <c r="C184" s="118"/>
      <c r="D184" s="8" t="str">
        <f t="shared" si="11"/>
        <v xml:space="preserve">KXOF </v>
      </c>
      <c r="E184" s="296" t="str">
        <f t="shared" si="11"/>
        <v>IPM</v>
      </c>
      <c r="F184" s="359" t="str">
        <f t="shared" si="11"/>
        <v>&gt;</v>
      </c>
      <c r="G184" s="1802">
        <f t="shared" si="10"/>
        <v>32708.333333333332</v>
      </c>
      <c r="H184" s="1802">
        <f t="shared" si="10"/>
        <v>32708.333333333332</v>
      </c>
      <c r="I184" s="1802">
        <f t="shared" si="10"/>
        <v>32708.333333333332</v>
      </c>
      <c r="J184" s="1802">
        <f t="shared" si="10"/>
        <v>32708.333333333332</v>
      </c>
      <c r="K184" s="1802">
        <f t="shared" si="10"/>
        <v>32708.333333333332</v>
      </c>
      <c r="L184" s="1802">
        <f t="shared" si="10"/>
        <v>32708.333333333332</v>
      </c>
      <c r="M184" s="1802">
        <f t="shared" si="10"/>
        <v>32708.333333333332</v>
      </c>
      <c r="N184" s="1802">
        <f t="shared" si="10"/>
        <v>32708.333333333332</v>
      </c>
      <c r="O184" s="1802">
        <f t="shared" si="10"/>
        <v>32708.333333333332</v>
      </c>
      <c r="P184" s="1802">
        <f t="shared" si="10"/>
        <v>32708.333333333332</v>
      </c>
      <c r="Q184" s="1802">
        <f t="shared" si="10"/>
        <v>32708.333333333332</v>
      </c>
      <c r="R184" s="1802">
        <f t="shared" si="10"/>
        <v>32708.333333333332</v>
      </c>
      <c r="S184" s="1802">
        <f t="shared" si="10"/>
        <v>32708.333333333332</v>
      </c>
      <c r="T184" s="1802">
        <f t="shared" si="10"/>
        <v>32708.333333333332</v>
      </c>
      <c r="U184" s="1802">
        <f t="shared" si="10"/>
        <v>32708.333333333332</v>
      </c>
      <c r="V184" s="1802">
        <f t="shared" si="10"/>
        <v>32708.333333333332</v>
      </c>
      <c r="W184" s="1802">
        <f t="shared" si="10"/>
        <v>32708.333333333332</v>
      </c>
      <c r="X184" s="1802">
        <f t="shared" si="10"/>
        <v>32708.333333333332</v>
      </c>
      <c r="Y184" s="1802">
        <f t="shared" si="10"/>
        <v>32708.333333333332</v>
      </c>
      <c r="Z184" s="1802">
        <f t="shared" si="10"/>
        <v>32708.333333333332</v>
      </c>
      <c r="AA184" s="9"/>
      <c r="AB184" s="9"/>
    </row>
    <row r="185" spans="2:28" s="10" customFormat="1" ht="20.100000000000001" customHeight="1">
      <c r="B185" s="7" t="str">
        <f t="shared" si="1"/>
        <v>% OPEX Savings Target</v>
      </c>
      <c r="C185" s="118"/>
      <c r="D185" s="8" t="str">
        <f t="shared" si="11"/>
        <v>%</v>
      </c>
      <c r="E185" s="296" t="str">
        <f t="shared" si="11"/>
        <v>IPM</v>
      </c>
      <c r="F185" s="359" t="str">
        <f t="shared" si="11"/>
        <v>&gt;</v>
      </c>
      <c r="G185" s="1802">
        <f t="shared" si="10"/>
        <v>2.5000000000000001E-2</v>
      </c>
      <c r="H185" s="1802">
        <f t="shared" si="10"/>
        <v>2.5000000000000001E-2</v>
      </c>
      <c r="I185" s="1802">
        <f t="shared" si="10"/>
        <v>2.5000000000000001E-2</v>
      </c>
      <c r="J185" s="1802">
        <f t="shared" si="10"/>
        <v>2.5000000000000001E-2</v>
      </c>
      <c r="K185" s="1802">
        <f t="shared" si="10"/>
        <v>2.5000000000000001E-2</v>
      </c>
      <c r="L185" s="1802">
        <f t="shared" si="10"/>
        <v>2.5000000000000001E-2</v>
      </c>
      <c r="M185" s="1802">
        <f t="shared" si="10"/>
        <v>2.5000000000000001E-2</v>
      </c>
      <c r="N185" s="1802">
        <f t="shared" si="10"/>
        <v>2.5000000000000001E-2</v>
      </c>
      <c r="O185" s="1802">
        <f t="shared" si="10"/>
        <v>2.5000000000000001E-2</v>
      </c>
      <c r="P185" s="1802">
        <f t="shared" si="10"/>
        <v>2.5000000000000001E-2</v>
      </c>
      <c r="Q185" s="1802">
        <f t="shared" si="10"/>
        <v>2.5000000000000001E-2</v>
      </c>
      <c r="R185" s="1802">
        <f t="shared" si="10"/>
        <v>2.5000000000000001E-2</v>
      </c>
      <c r="S185" s="1802">
        <f t="shared" si="10"/>
        <v>2.5000000000000001E-2</v>
      </c>
      <c r="T185" s="1802">
        <f t="shared" si="10"/>
        <v>2.5000000000000001E-2</v>
      </c>
      <c r="U185" s="1802">
        <f t="shared" si="10"/>
        <v>2.5000000000000001E-2</v>
      </c>
      <c r="V185" s="1802">
        <f t="shared" si="10"/>
        <v>2.5000000000000001E-2</v>
      </c>
      <c r="W185" s="1802">
        <f t="shared" si="10"/>
        <v>2.5000000000000001E-2</v>
      </c>
      <c r="X185" s="1802">
        <f t="shared" si="10"/>
        <v>2.5000000000000001E-2</v>
      </c>
      <c r="Y185" s="1802">
        <f t="shared" si="10"/>
        <v>2.5000000000000001E-2</v>
      </c>
      <c r="Z185" s="1802">
        <f t="shared" si="10"/>
        <v>2.5000000000000001E-2</v>
      </c>
      <c r="AA185" s="9"/>
      <c r="AB185" s="9"/>
    </row>
    <row r="186" spans="2:28" s="10" customFormat="1" ht="20.100000000000001" customHeight="1">
      <c r="B186" s="7" t="str">
        <f t="shared" si="1"/>
        <v>Real Savings Target</v>
      </c>
      <c r="C186" s="118"/>
      <c r="D186" s="8" t="str">
        <f>D37</f>
        <v xml:space="preserve">KXOF </v>
      </c>
      <c r="E186" s="296" t="str">
        <f t="shared" ref="E186:F189" si="12">E38</f>
        <v>FC</v>
      </c>
      <c r="F186" s="359" t="str">
        <f t="shared" si="12"/>
        <v>+-</v>
      </c>
      <c r="G186" s="1802">
        <f t="shared" si="10"/>
        <v>15755</v>
      </c>
      <c r="H186" s="1802">
        <f t="shared" si="10"/>
        <v>15755</v>
      </c>
      <c r="I186" s="1802">
        <f t="shared" si="10"/>
        <v>15755</v>
      </c>
      <c r="J186" s="1802">
        <f t="shared" si="10"/>
        <v>15755</v>
      </c>
      <c r="K186" s="1802">
        <f t="shared" si="10"/>
        <v>15755</v>
      </c>
      <c r="L186" s="1802">
        <f t="shared" si="10"/>
        <v>15755</v>
      </c>
      <c r="M186" s="1802">
        <f t="shared" si="10"/>
        <v>15755</v>
      </c>
      <c r="N186" s="1802">
        <f t="shared" si="10"/>
        <v>15755</v>
      </c>
      <c r="O186" s="1802">
        <f t="shared" si="10"/>
        <v>15755</v>
      </c>
      <c r="P186" s="1802">
        <f t="shared" si="10"/>
        <v>15755</v>
      </c>
      <c r="Q186" s="1802">
        <f t="shared" si="10"/>
        <v>15755</v>
      </c>
      <c r="R186" s="1802">
        <f t="shared" si="10"/>
        <v>15755</v>
      </c>
      <c r="S186" s="1802">
        <f t="shared" si="10"/>
        <v>15755</v>
      </c>
      <c r="T186" s="1802">
        <f t="shared" si="10"/>
        <v>15755</v>
      </c>
      <c r="U186" s="1802">
        <f t="shared" si="10"/>
        <v>15755</v>
      </c>
      <c r="V186" s="1802">
        <f t="shared" si="10"/>
        <v>15755</v>
      </c>
      <c r="W186" s="1802">
        <f t="shared" si="10"/>
        <v>15755</v>
      </c>
      <c r="X186" s="1802">
        <f t="shared" si="10"/>
        <v>15755</v>
      </c>
      <c r="Y186" s="1802">
        <f t="shared" si="10"/>
        <v>15755</v>
      </c>
      <c r="Z186" s="1802">
        <f t="shared" si="10"/>
        <v>15755</v>
      </c>
      <c r="AA186" s="9"/>
      <c r="AB186" s="9"/>
    </row>
    <row r="187" spans="2:28" s="10" customFormat="1" ht="20.100000000000001" customHeight="1">
      <c r="B187" s="7" t="str">
        <f t="shared" si="1"/>
        <v>Material Usage Variance Target</v>
      </c>
      <c r="C187" s="118"/>
      <c r="D187" s="8" t="str">
        <f>D38</f>
        <v>%</v>
      </c>
      <c r="E187" s="296" t="str">
        <f t="shared" si="12"/>
        <v>FC</v>
      </c>
      <c r="F187" s="359" t="str">
        <f t="shared" si="12"/>
        <v>&lt;</v>
      </c>
      <c r="G187" s="1802">
        <f t="shared" si="10"/>
        <v>-5.0000000000000001E-3</v>
      </c>
      <c r="H187" s="1802">
        <f t="shared" si="10"/>
        <v>-5.0000000000000001E-3</v>
      </c>
      <c r="I187" s="1802">
        <f t="shared" si="10"/>
        <v>-5.0000000000000001E-3</v>
      </c>
      <c r="J187" s="1802">
        <f t="shared" si="10"/>
        <v>-5.0000000000000001E-3</v>
      </c>
      <c r="K187" s="1802">
        <f t="shared" si="10"/>
        <v>-5.0000000000000001E-3</v>
      </c>
      <c r="L187" s="1802">
        <f t="shared" si="10"/>
        <v>-5.0000000000000001E-3</v>
      </c>
      <c r="M187" s="1802">
        <f t="shared" si="10"/>
        <v>-5.0000000000000001E-3</v>
      </c>
      <c r="N187" s="1802">
        <f t="shared" si="10"/>
        <v>-5.0000000000000001E-3</v>
      </c>
      <c r="O187" s="1802">
        <f t="shared" si="10"/>
        <v>-5.0000000000000001E-3</v>
      </c>
      <c r="P187" s="1802">
        <f t="shared" si="10"/>
        <v>-5.0000000000000001E-3</v>
      </c>
      <c r="Q187" s="1802">
        <f t="shared" si="10"/>
        <v>-5.0000000000000001E-3</v>
      </c>
      <c r="R187" s="1802">
        <f t="shared" si="10"/>
        <v>-5.0000000000000001E-3</v>
      </c>
      <c r="S187" s="1802">
        <f t="shared" si="10"/>
        <v>-5.0000000000000001E-3</v>
      </c>
      <c r="T187" s="1802">
        <f t="shared" si="10"/>
        <v>-5.0000000000000001E-3</v>
      </c>
      <c r="U187" s="1802">
        <f t="shared" si="10"/>
        <v>-5.0000000000000001E-3</v>
      </c>
      <c r="V187" s="1802">
        <f t="shared" si="10"/>
        <v>-5.0000000000000001E-3</v>
      </c>
      <c r="W187" s="1802">
        <f t="shared" si="10"/>
        <v>-5.0000000000000001E-3</v>
      </c>
      <c r="X187" s="1802">
        <f t="shared" si="10"/>
        <v>-5.0000000000000001E-3</v>
      </c>
      <c r="Y187" s="1802">
        <f t="shared" si="10"/>
        <v>-5.0000000000000001E-3</v>
      </c>
      <c r="Z187" s="1802">
        <f t="shared" si="10"/>
        <v>-5.0000000000000001E-3</v>
      </c>
      <c r="AA187" s="9"/>
      <c r="AB187" s="9"/>
    </row>
    <row r="188" spans="2:28" s="10" customFormat="1" ht="20.100000000000001" customHeight="1">
      <c r="B188" s="7" t="str">
        <f t="shared" si="1"/>
        <v>Factory Fixed Overhead Target</v>
      </c>
      <c r="C188" s="118"/>
      <c r="D188" s="8" t="str">
        <f>D39</f>
        <v xml:space="preserve">KXOF </v>
      </c>
      <c r="E188" s="326" t="str">
        <f t="shared" si="12"/>
        <v>FC</v>
      </c>
      <c r="F188" s="297" t="str">
        <f t="shared" si="12"/>
        <v>&lt;</v>
      </c>
      <c r="G188" s="1802">
        <f t="shared" si="10"/>
        <v>263047.67253543885</v>
      </c>
      <c r="H188" s="1802">
        <f t="shared" si="10"/>
        <v>263047.67253543885</v>
      </c>
      <c r="I188" s="1802">
        <f t="shared" si="10"/>
        <v>263047.67253543885</v>
      </c>
      <c r="J188" s="1802">
        <f t="shared" si="10"/>
        <v>263047.67253543885</v>
      </c>
      <c r="K188" s="1802">
        <f t="shared" si="10"/>
        <v>263047.67253543885</v>
      </c>
      <c r="L188" s="1802">
        <f t="shared" si="10"/>
        <v>263047.67253543885</v>
      </c>
      <c r="M188" s="1802">
        <f t="shared" si="10"/>
        <v>263047.67253543885</v>
      </c>
      <c r="N188" s="1802">
        <f t="shared" si="10"/>
        <v>263047.67253543885</v>
      </c>
      <c r="O188" s="1802">
        <f t="shared" si="10"/>
        <v>263047.67253543885</v>
      </c>
      <c r="P188" s="1802">
        <f t="shared" si="10"/>
        <v>263047.67253543885</v>
      </c>
      <c r="Q188" s="1802">
        <f t="shared" si="10"/>
        <v>263047.67253543885</v>
      </c>
      <c r="R188" s="1802">
        <f t="shared" si="10"/>
        <v>263047.67253543885</v>
      </c>
      <c r="S188" s="1802">
        <f t="shared" si="10"/>
        <v>263047.67253543885</v>
      </c>
      <c r="T188" s="1802">
        <f t="shared" si="10"/>
        <v>263047.67253543885</v>
      </c>
      <c r="U188" s="1802">
        <f t="shared" si="10"/>
        <v>263047.67253543885</v>
      </c>
      <c r="V188" s="1802">
        <f t="shared" si="10"/>
        <v>263047.67253543885</v>
      </c>
      <c r="W188" s="1802">
        <f t="shared" si="10"/>
        <v>263047.67253543885</v>
      </c>
      <c r="X188" s="1802">
        <f t="shared" si="10"/>
        <v>263047.67253543885</v>
      </c>
      <c r="Y188" s="1802">
        <f t="shared" si="10"/>
        <v>263047.67253543885</v>
      </c>
      <c r="Z188" s="1802">
        <f t="shared" si="10"/>
        <v>263047.67253543885</v>
      </c>
      <c r="AA188" s="9"/>
      <c r="AB188" s="9"/>
    </row>
    <row r="189" spans="2:28" s="10" customFormat="1" ht="20.100000000000001" customHeight="1">
      <c r="B189" s="7" t="str">
        <f t="shared" si="1"/>
        <v>Total Capital Spend  Target</v>
      </c>
      <c r="C189" s="118"/>
      <c r="D189" s="8" t="str">
        <f>D40</f>
        <v xml:space="preserve">KXOF </v>
      </c>
      <c r="E189" s="326" t="str">
        <f t="shared" si="12"/>
        <v>IPM</v>
      </c>
      <c r="F189" s="297" t="str">
        <f t="shared" si="12"/>
        <v>&lt;</v>
      </c>
      <c r="G189" s="1802">
        <f t="shared" si="10"/>
        <v>96538.75</v>
      </c>
      <c r="H189" s="1802">
        <f t="shared" si="10"/>
        <v>96538.75</v>
      </c>
      <c r="I189" s="1802">
        <f t="shared" si="10"/>
        <v>96538.75</v>
      </c>
      <c r="J189" s="1802">
        <f t="shared" si="10"/>
        <v>96538.75</v>
      </c>
      <c r="K189" s="1802">
        <f t="shared" si="10"/>
        <v>96538.75</v>
      </c>
      <c r="L189" s="1802">
        <f t="shared" si="10"/>
        <v>96538.75</v>
      </c>
      <c r="M189" s="1802">
        <f t="shared" si="10"/>
        <v>96538.75</v>
      </c>
      <c r="N189" s="1802">
        <f t="shared" si="10"/>
        <v>96538.75</v>
      </c>
      <c r="O189" s="1802">
        <f t="shared" si="10"/>
        <v>96538.75</v>
      </c>
      <c r="P189" s="1802">
        <f t="shared" si="10"/>
        <v>96538.75</v>
      </c>
      <c r="Q189" s="1802">
        <f t="shared" si="10"/>
        <v>96538.75</v>
      </c>
      <c r="R189" s="1802">
        <f t="shared" si="10"/>
        <v>96538.75</v>
      </c>
      <c r="S189" s="1802">
        <f t="shared" si="10"/>
        <v>96538.75</v>
      </c>
      <c r="T189" s="1802">
        <f t="shared" si="10"/>
        <v>96538.75</v>
      </c>
      <c r="U189" s="1802">
        <f t="shared" si="10"/>
        <v>96538.75</v>
      </c>
      <c r="V189" s="1802">
        <f t="shared" si="10"/>
        <v>96538.75</v>
      </c>
      <c r="W189" s="1802">
        <f t="shared" si="10"/>
        <v>96538.75</v>
      </c>
      <c r="X189" s="1802">
        <f t="shared" si="10"/>
        <v>96538.75</v>
      </c>
      <c r="Y189" s="1802">
        <f t="shared" si="10"/>
        <v>96538.75</v>
      </c>
      <c r="Z189" s="1802">
        <f t="shared" si="10"/>
        <v>96538.75</v>
      </c>
      <c r="AA189" s="9"/>
      <c r="AB189" s="9"/>
    </row>
    <row r="190" spans="2:28" s="10" customFormat="1" ht="20.100000000000001" customHeight="1">
      <c r="B190" s="7" t="str">
        <f t="shared" si="1"/>
        <v>Factory Write off Target</v>
      </c>
      <c r="C190" s="118"/>
      <c r="D190" s="8" t="str">
        <f>D41</f>
        <v xml:space="preserve">KXOF </v>
      </c>
      <c r="E190" s="326" t="str">
        <f>E43</f>
        <v xml:space="preserve"> </v>
      </c>
      <c r="F190" s="297" t="str">
        <f>F43</f>
        <v xml:space="preserve"> </v>
      </c>
      <c r="G190" s="1802">
        <f t="shared" si="10"/>
        <v>0</v>
      </c>
      <c r="H190" s="1802">
        <f t="shared" si="10"/>
        <v>0</v>
      </c>
      <c r="I190" s="1802">
        <f t="shared" si="10"/>
        <v>0</v>
      </c>
      <c r="J190" s="1802">
        <f t="shared" si="10"/>
        <v>0</v>
      </c>
      <c r="K190" s="1802">
        <f t="shared" si="10"/>
        <v>0</v>
      </c>
      <c r="L190" s="1802">
        <f t="shared" si="10"/>
        <v>0</v>
      </c>
      <c r="M190" s="1802">
        <f t="shared" si="10"/>
        <v>0</v>
      </c>
      <c r="N190" s="1802">
        <f t="shared" si="10"/>
        <v>0</v>
      </c>
      <c r="O190" s="1802">
        <f t="shared" si="10"/>
        <v>0</v>
      </c>
      <c r="P190" s="1802">
        <f t="shared" si="10"/>
        <v>0</v>
      </c>
      <c r="Q190" s="1802">
        <f t="shared" si="10"/>
        <v>0</v>
      </c>
      <c r="R190" s="1802">
        <f t="shared" si="10"/>
        <v>0</v>
      </c>
      <c r="S190" s="1802">
        <f t="shared" si="10"/>
        <v>0</v>
      </c>
      <c r="T190" s="1802">
        <f t="shared" si="10"/>
        <v>0</v>
      </c>
      <c r="U190" s="1802">
        <f t="shared" si="10"/>
        <v>0</v>
      </c>
      <c r="V190" s="1802">
        <f t="shared" si="10"/>
        <v>0</v>
      </c>
      <c r="W190" s="1802">
        <f t="shared" si="10"/>
        <v>0</v>
      </c>
      <c r="X190" s="1802">
        <f t="shared" si="10"/>
        <v>0</v>
      </c>
      <c r="Y190" s="1802">
        <f t="shared" si="10"/>
        <v>0</v>
      </c>
      <c r="Z190" s="1802">
        <f t="shared" si="10"/>
        <v>0</v>
      </c>
      <c r="AA190" s="9"/>
      <c r="AB190" s="9"/>
    </row>
    <row r="191" spans="2:28" s="252" customFormat="1" ht="20.100000000000001" customHeight="1">
      <c r="B191" s="360" t="str">
        <f t="shared" ref="B191:B196" si="13">B43&amp;" Target"</f>
        <v>DELIVERY Target</v>
      </c>
      <c r="C191" s="361"/>
      <c r="D191" s="362" t="s">
        <v>16</v>
      </c>
      <c r="E191" s="363" t="s">
        <v>16</v>
      </c>
      <c r="F191" s="364" t="s">
        <v>16</v>
      </c>
      <c r="G191" s="1801">
        <f t="shared" ref="G191:Z196" si="14">$M43</f>
        <v>0</v>
      </c>
      <c r="H191" s="37">
        <f t="shared" si="14"/>
        <v>0</v>
      </c>
      <c r="I191" s="365">
        <f t="shared" si="14"/>
        <v>0</v>
      </c>
      <c r="J191" s="365">
        <f t="shared" si="14"/>
        <v>0</v>
      </c>
      <c r="K191" s="365">
        <f t="shared" si="14"/>
        <v>0</v>
      </c>
      <c r="L191" s="365">
        <f t="shared" si="14"/>
        <v>0</v>
      </c>
      <c r="M191" s="366">
        <f t="shared" si="14"/>
        <v>0</v>
      </c>
      <c r="N191" s="367">
        <f t="shared" si="14"/>
        <v>0</v>
      </c>
      <c r="O191" s="368">
        <f t="shared" si="14"/>
        <v>0</v>
      </c>
      <c r="P191" s="37">
        <f t="shared" si="14"/>
        <v>0</v>
      </c>
      <c r="Q191" s="37">
        <f t="shared" si="14"/>
        <v>0</v>
      </c>
      <c r="R191" s="37">
        <f t="shared" si="14"/>
        <v>0</v>
      </c>
      <c r="S191" s="37">
        <f t="shared" si="14"/>
        <v>0</v>
      </c>
      <c r="T191" s="37">
        <f t="shared" si="14"/>
        <v>0</v>
      </c>
      <c r="U191" s="37">
        <f t="shared" si="14"/>
        <v>0</v>
      </c>
      <c r="V191" s="37">
        <f t="shared" si="14"/>
        <v>0</v>
      </c>
      <c r="W191" s="37">
        <f t="shared" si="14"/>
        <v>0</v>
      </c>
      <c r="X191" s="369">
        <f t="shared" si="14"/>
        <v>0</v>
      </c>
      <c r="Y191" s="369">
        <f t="shared" si="14"/>
        <v>0</v>
      </c>
      <c r="Z191" s="16">
        <f t="shared" si="14"/>
        <v>0</v>
      </c>
      <c r="AA191" s="16"/>
      <c r="AB191" s="16"/>
    </row>
    <row r="192" spans="2:28" s="10" customFormat="1" ht="20.100000000000001" customHeight="1">
      <c r="B192" s="7" t="str">
        <f t="shared" si="13"/>
        <v>Master Schedule Attainment Target</v>
      </c>
      <c r="C192" s="118"/>
      <c r="D192" s="8" t="str">
        <f t="shared" ref="D192:F194" si="15">D44</f>
        <v>%</v>
      </c>
      <c r="E192" s="326" t="str">
        <f t="shared" si="15"/>
        <v>FSCM</v>
      </c>
      <c r="F192" s="297" t="str">
        <f t="shared" si="15"/>
        <v>&gt;</v>
      </c>
      <c r="G192" s="1800">
        <f t="shared" si="14"/>
        <v>0.91</v>
      </c>
      <c r="H192" s="291">
        <f t="shared" si="14"/>
        <v>0.91</v>
      </c>
      <c r="I192" s="292">
        <f t="shared" si="14"/>
        <v>0.91</v>
      </c>
      <c r="J192" s="292">
        <f t="shared" si="14"/>
        <v>0.91</v>
      </c>
      <c r="K192" s="292">
        <f t="shared" si="14"/>
        <v>0.91</v>
      </c>
      <c r="L192" s="292">
        <f t="shared" si="14"/>
        <v>0.91</v>
      </c>
      <c r="M192" s="293">
        <f t="shared" si="14"/>
        <v>0.91</v>
      </c>
      <c r="N192" s="294">
        <f t="shared" si="14"/>
        <v>0.91</v>
      </c>
      <c r="O192" s="30">
        <f t="shared" si="14"/>
        <v>0.91</v>
      </c>
      <c r="P192" s="28">
        <f t="shared" si="14"/>
        <v>0.91</v>
      </c>
      <c r="Q192" s="28">
        <f t="shared" si="14"/>
        <v>0.91</v>
      </c>
      <c r="R192" s="28">
        <f t="shared" si="14"/>
        <v>0.91</v>
      </c>
      <c r="S192" s="28">
        <f t="shared" si="14"/>
        <v>0.91</v>
      </c>
      <c r="T192" s="28">
        <f t="shared" si="14"/>
        <v>0.91</v>
      </c>
      <c r="U192" s="28">
        <f t="shared" si="14"/>
        <v>0.91</v>
      </c>
      <c r="V192" s="28">
        <f t="shared" si="14"/>
        <v>0.91</v>
      </c>
      <c r="W192" s="28">
        <f t="shared" si="14"/>
        <v>0.91</v>
      </c>
      <c r="X192" s="295">
        <f t="shared" si="14"/>
        <v>0.91</v>
      </c>
      <c r="Y192" s="295">
        <f t="shared" si="14"/>
        <v>0.91</v>
      </c>
      <c r="Z192" s="9">
        <f t="shared" si="14"/>
        <v>0.91</v>
      </c>
      <c r="AA192" s="9"/>
      <c r="AB192" s="9"/>
    </row>
    <row r="193" spans="2:28" s="10" customFormat="1" ht="20.100000000000001" customHeight="1" thickBot="1">
      <c r="B193" s="7" t="str">
        <f t="shared" si="13"/>
        <v>Stock Cover - R&amp;P, SF Materials Target</v>
      </c>
      <c r="C193" s="119"/>
      <c r="D193" s="17" t="str">
        <f t="shared" si="15"/>
        <v>Days</v>
      </c>
      <c r="E193" s="370" t="str">
        <f t="shared" si="15"/>
        <v>FSCM</v>
      </c>
      <c r="F193" s="371" t="str">
        <f t="shared" si="15"/>
        <v>&lt;</v>
      </c>
      <c r="G193" s="1800">
        <f t="shared" si="14"/>
        <v>45</v>
      </c>
      <c r="H193" s="291">
        <f t="shared" si="14"/>
        <v>45</v>
      </c>
      <c r="I193" s="292">
        <f t="shared" si="14"/>
        <v>45</v>
      </c>
      <c r="J193" s="292">
        <f t="shared" si="14"/>
        <v>45</v>
      </c>
      <c r="K193" s="292">
        <f t="shared" si="14"/>
        <v>45</v>
      </c>
      <c r="L193" s="292">
        <f t="shared" si="14"/>
        <v>45</v>
      </c>
      <c r="M193" s="293">
        <f t="shared" si="14"/>
        <v>45</v>
      </c>
      <c r="N193" s="294">
        <f t="shared" si="14"/>
        <v>45</v>
      </c>
      <c r="O193" s="30">
        <f t="shared" si="14"/>
        <v>45</v>
      </c>
      <c r="P193" s="28">
        <f t="shared" si="14"/>
        <v>45</v>
      </c>
      <c r="Q193" s="28">
        <f t="shared" si="14"/>
        <v>45</v>
      </c>
      <c r="R193" s="28">
        <f t="shared" si="14"/>
        <v>45</v>
      </c>
      <c r="S193" s="28">
        <f t="shared" si="14"/>
        <v>45</v>
      </c>
      <c r="T193" s="28">
        <f t="shared" si="14"/>
        <v>45</v>
      </c>
      <c r="U193" s="28">
        <f t="shared" si="14"/>
        <v>45</v>
      </c>
      <c r="V193" s="28">
        <f t="shared" si="14"/>
        <v>45</v>
      </c>
      <c r="W193" s="28">
        <f t="shared" si="14"/>
        <v>45</v>
      </c>
      <c r="X193" s="295">
        <f t="shared" si="14"/>
        <v>45</v>
      </c>
      <c r="Y193" s="295">
        <f t="shared" si="14"/>
        <v>45</v>
      </c>
      <c r="Z193" s="9">
        <f t="shared" si="14"/>
        <v>45</v>
      </c>
      <c r="AA193" s="19"/>
      <c r="AB193" s="19"/>
    </row>
    <row r="194" spans="2:28" s="10" customFormat="1" ht="20.100000000000001" customHeight="1">
      <c r="B194" s="7" t="str">
        <f t="shared" si="13"/>
        <v>Case Fill rate Target</v>
      </c>
      <c r="C194" s="118"/>
      <c r="D194" s="8" t="str">
        <f t="shared" si="15"/>
        <v>%</v>
      </c>
      <c r="E194" s="326" t="str">
        <f t="shared" si="15"/>
        <v>FSCM</v>
      </c>
      <c r="F194" s="297" t="str">
        <f t="shared" si="15"/>
        <v>&gt;</v>
      </c>
      <c r="G194" s="1800">
        <f t="shared" si="14"/>
        <v>0.98899999999999999</v>
      </c>
      <c r="H194" s="291">
        <f t="shared" si="14"/>
        <v>0.98899999999999999</v>
      </c>
      <c r="I194" s="292">
        <f t="shared" si="14"/>
        <v>0.98899999999999999</v>
      </c>
      <c r="J194" s="292">
        <f t="shared" si="14"/>
        <v>0.98899999999999999</v>
      </c>
      <c r="K194" s="292">
        <f t="shared" si="14"/>
        <v>0.98899999999999999</v>
      </c>
      <c r="L194" s="292">
        <f t="shared" si="14"/>
        <v>0.98899999999999999</v>
      </c>
      <c r="M194" s="293">
        <f t="shared" si="14"/>
        <v>0.98899999999999999</v>
      </c>
      <c r="N194" s="294">
        <f t="shared" si="14"/>
        <v>0.98899999999999999</v>
      </c>
      <c r="O194" s="30">
        <f t="shared" si="14"/>
        <v>0.98899999999999999</v>
      </c>
      <c r="P194" s="28">
        <f t="shared" si="14"/>
        <v>0.98899999999999999</v>
      </c>
      <c r="Q194" s="28">
        <f t="shared" si="14"/>
        <v>0.98899999999999999</v>
      </c>
      <c r="R194" s="28">
        <f t="shared" si="14"/>
        <v>0.98899999999999999</v>
      </c>
      <c r="S194" s="28">
        <f t="shared" si="14"/>
        <v>0.98899999999999999</v>
      </c>
      <c r="T194" s="28">
        <f t="shared" si="14"/>
        <v>0.98899999999999999</v>
      </c>
      <c r="U194" s="28">
        <f t="shared" si="14"/>
        <v>0.98899999999999999</v>
      </c>
      <c r="V194" s="28">
        <f t="shared" si="14"/>
        <v>0.98899999999999999</v>
      </c>
      <c r="W194" s="28">
        <f t="shared" si="14"/>
        <v>0.98899999999999999</v>
      </c>
      <c r="X194" s="295">
        <f t="shared" si="14"/>
        <v>0.98899999999999999</v>
      </c>
      <c r="Y194" s="295">
        <f t="shared" si="14"/>
        <v>0.98899999999999999</v>
      </c>
      <c r="Z194" s="9">
        <f t="shared" si="14"/>
        <v>0.98899999999999999</v>
      </c>
      <c r="AA194" s="9"/>
      <c r="AB194" s="9"/>
    </row>
    <row r="195" spans="2:28" s="252" customFormat="1" ht="20.100000000000001" customHeight="1">
      <c r="B195" s="779" t="str">
        <f t="shared" si="13"/>
        <v>TOTAL PERFORMANCE MANAGEMENT Target</v>
      </c>
      <c r="C195" s="778"/>
      <c r="D195" s="777" t="s">
        <v>16</v>
      </c>
      <c r="E195" s="776" t="s">
        <v>16</v>
      </c>
      <c r="F195" s="775" t="s">
        <v>16</v>
      </c>
      <c r="G195" s="1799">
        <f t="shared" si="14"/>
        <v>0</v>
      </c>
      <c r="H195" s="769">
        <f t="shared" si="14"/>
        <v>0</v>
      </c>
      <c r="I195" s="773">
        <f t="shared" si="14"/>
        <v>0</v>
      </c>
      <c r="J195" s="773">
        <f t="shared" si="14"/>
        <v>0</v>
      </c>
      <c r="K195" s="773">
        <f t="shared" si="14"/>
        <v>0</v>
      </c>
      <c r="L195" s="773">
        <f t="shared" si="14"/>
        <v>0</v>
      </c>
      <c r="M195" s="772">
        <f t="shared" si="14"/>
        <v>0</v>
      </c>
      <c r="N195" s="771">
        <f t="shared" si="14"/>
        <v>0</v>
      </c>
      <c r="O195" s="770">
        <f t="shared" si="14"/>
        <v>0</v>
      </c>
      <c r="P195" s="769">
        <f t="shared" si="14"/>
        <v>0</v>
      </c>
      <c r="Q195" s="769">
        <f t="shared" si="14"/>
        <v>0</v>
      </c>
      <c r="R195" s="769">
        <f t="shared" si="14"/>
        <v>0</v>
      </c>
      <c r="S195" s="769">
        <f t="shared" si="14"/>
        <v>0</v>
      </c>
      <c r="T195" s="769">
        <f t="shared" si="14"/>
        <v>0</v>
      </c>
      <c r="U195" s="769">
        <f t="shared" si="14"/>
        <v>0</v>
      </c>
      <c r="V195" s="769">
        <f t="shared" si="14"/>
        <v>0</v>
      </c>
      <c r="W195" s="769">
        <f t="shared" si="14"/>
        <v>0</v>
      </c>
      <c r="X195" s="768">
        <f t="shared" si="14"/>
        <v>0</v>
      </c>
      <c r="Y195" s="768">
        <f t="shared" si="14"/>
        <v>0</v>
      </c>
      <c r="Z195" s="767">
        <f t="shared" si="14"/>
        <v>0</v>
      </c>
      <c r="AA195" s="767"/>
      <c r="AB195" s="767"/>
    </row>
    <row r="196" spans="2:28" s="751" customFormat="1" ht="20.100000000000001" customHeight="1">
      <c r="B196" s="766" t="str">
        <f t="shared" si="13"/>
        <v>MTBF Target</v>
      </c>
      <c r="C196" s="765"/>
      <c r="D196" s="764" t="str">
        <f>D48</f>
        <v>Hrs</v>
      </c>
      <c r="E196" s="763" t="str">
        <f>E48</f>
        <v>PM</v>
      </c>
      <c r="F196" s="762" t="str">
        <f>F48</f>
        <v>&gt;</v>
      </c>
      <c r="G196" s="1798">
        <f t="shared" si="14"/>
        <v>200</v>
      </c>
      <c r="H196" s="760">
        <f t="shared" si="14"/>
        <v>200</v>
      </c>
      <c r="I196" s="759">
        <f t="shared" si="14"/>
        <v>200</v>
      </c>
      <c r="J196" s="759">
        <f t="shared" si="14"/>
        <v>200</v>
      </c>
      <c r="K196" s="759">
        <f t="shared" si="14"/>
        <v>200</v>
      </c>
      <c r="L196" s="759">
        <f t="shared" si="14"/>
        <v>200</v>
      </c>
      <c r="M196" s="758">
        <f t="shared" si="14"/>
        <v>200</v>
      </c>
      <c r="N196" s="757">
        <f t="shared" si="14"/>
        <v>200</v>
      </c>
      <c r="O196" s="756">
        <f t="shared" si="14"/>
        <v>200</v>
      </c>
      <c r="P196" s="755">
        <f t="shared" si="14"/>
        <v>200</v>
      </c>
      <c r="Q196" s="754">
        <f t="shared" si="14"/>
        <v>200</v>
      </c>
      <c r="R196" s="754">
        <f t="shared" si="14"/>
        <v>200</v>
      </c>
      <c r="S196" s="754">
        <f t="shared" si="14"/>
        <v>200</v>
      </c>
      <c r="T196" s="754">
        <f t="shared" si="14"/>
        <v>200</v>
      </c>
      <c r="U196" s="754">
        <f t="shared" si="14"/>
        <v>200</v>
      </c>
      <c r="V196" s="754">
        <f t="shared" si="14"/>
        <v>200</v>
      </c>
      <c r="W196" s="754">
        <f t="shared" si="14"/>
        <v>200</v>
      </c>
      <c r="X196" s="753">
        <f t="shared" si="14"/>
        <v>200</v>
      </c>
      <c r="Y196" s="753">
        <f t="shared" si="14"/>
        <v>200</v>
      </c>
      <c r="Z196" s="752">
        <f t="shared" si="14"/>
        <v>200</v>
      </c>
      <c r="AA196" s="752"/>
      <c r="AB196" s="752"/>
    </row>
    <row r="197" spans="2:28" ht="20.100000000000001" customHeight="1">
      <c r="B197" s="13" t="str">
        <f>B53&amp;" Target"</f>
        <v>Index of Minor Stoppages Target</v>
      </c>
      <c r="C197" s="318"/>
      <c r="D197" s="319" t="str">
        <f>D53</f>
        <v>%</v>
      </c>
      <c r="E197" s="320" t="str">
        <f>E53</f>
        <v>AM</v>
      </c>
      <c r="F197" s="321" t="str">
        <f>F53</f>
        <v>&lt;</v>
      </c>
      <c r="G197" s="749">
        <f t="shared" ref="G197:Z197" si="16">$M53</f>
        <v>0.17499999999999999</v>
      </c>
      <c r="H197" s="748">
        <f t="shared" si="16"/>
        <v>0.17499999999999999</v>
      </c>
      <c r="I197" s="747">
        <f t="shared" si="16"/>
        <v>0.17499999999999999</v>
      </c>
      <c r="J197" s="747">
        <f t="shared" si="16"/>
        <v>0.17499999999999999</v>
      </c>
      <c r="K197" s="747">
        <f t="shared" si="16"/>
        <v>0.17499999999999999</v>
      </c>
      <c r="L197" s="747">
        <f t="shared" si="16"/>
        <v>0.17499999999999999</v>
      </c>
      <c r="M197" s="746">
        <f t="shared" si="16"/>
        <v>0.17499999999999999</v>
      </c>
      <c r="N197" s="745">
        <f t="shared" si="16"/>
        <v>0.17499999999999999</v>
      </c>
      <c r="O197" s="744">
        <f t="shared" si="16"/>
        <v>0.17499999999999999</v>
      </c>
      <c r="P197" s="743">
        <f t="shared" si="16"/>
        <v>0.17499999999999999</v>
      </c>
      <c r="Q197" s="743">
        <f t="shared" si="16"/>
        <v>0.17499999999999999</v>
      </c>
      <c r="R197" s="743">
        <f t="shared" si="16"/>
        <v>0.17499999999999999</v>
      </c>
      <c r="S197" s="743">
        <f t="shared" si="16"/>
        <v>0.17499999999999999</v>
      </c>
      <c r="T197" s="743">
        <f t="shared" si="16"/>
        <v>0.17499999999999999</v>
      </c>
      <c r="U197" s="743">
        <f t="shared" si="16"/>
        <v>0.17499999999999999</v>
      </c>
      <c r="V197" s="743">
        <f t="shared" si="16"/>
        <v>0.17499999999999999</v>
      </c>
      <c r="W197" s="743">
        <f t="shared" si="16"/>
        <v>0.17499999999999999</v>
      </c>
      <c r="X197" s="742">
        <f t="shared" si="16"/>
        <v>0.17499999999999999</v>
      </c>
      <c r="Y197" s="742">
        <f t="shared" si="16"/>
        <v>0.17499999999999999</v>
      </c>
      <c r="Z197" s="741">
        <f t="shared" si="16"/>
        <v>0.17499999999999999</v>
      </c>
      <c r="AA197" s="18"/>
      <c r="AB197" s="18"/>
    </row>
    <row r="198" spans="2:28" ht="20.100000000000001" customHeight="1">
      <c r="B198" s="13" t="str">
        <f>B49&amp;" Target"</f>
        <v>Index of Total Cleaning Time Target</v>
      </c>
      <c r="C198" s="318"/>
      <c r="D198" s="319" t="str">
        <f t="shared" ref="D198:F200" si="17">D49</f>
        <v>%</v>
      </c>
      <c r="E198" s="320" t="str">
        <f t="shared" si="17"/>
        <v>AM</v>
      </c>
      <c r="F198" s="321" t="str">
        <f t="shared" si="17"/>
        <v>&gt;</v>
      </c>
      <c r="G198" s="748">
        <f t="shared" ref="G198:Z200" si="18">$M49</f>
        <v>7.6624999999999999E-2</v>
      </c>
      <c r="H198" s="748">
        <f t="shared" si="18"/>
        <v>7.6624999999999999E-2</v>
      </c>
      <c r="I198" s="747">
        <f t="shared" si="18"/>
        <v>7.6624999999999999E-2</v>
      </c>
      <c r="J198" s="747">
        <f t="shared" si="18"/>
        <v>7.6624999999999999E-2</v>
      </c>
      <c r="K198" s="747">
        <f t="shared" si="18"/>
        <v>7.6624999999999999E-2</v>
      </c>
      <c r="L198" s="747">
        <f t="shared" si="18"/>
        <v>7.6624999999999999E-2</v>
      </c>
      <c r="M198" s="746">
        <f t="shared" si="18"/>
        <v>7.6624999999999999E-2</v>
      </c>
      <c r="N198" s="745">
        <f t="shared" si="18"/>
        <v>7.6624999999999999E-2</v>
      </c>
      <c r="O198" s="744">
        <f t="shared" si="18"/>
        <v>7.6624999999999999E-2</v>
      </c>
      <c r="P198" s="743">
        <f t="shared" si="18"/>
        <v>7.6624999999999999E-2</v>
      </c>
      <c r="Q198" s="743">
        <f t="shared" si="18"/>
        <v>7.6624999999999999E-2</v>
      </c>
      <c r="R198" s="743">
        <f t="shared" si="18"/>
        <v>7.6624999999999999E-2</v>
      </c>
      <c r="S198" s="743">
        <f t="shared" si="18"/>
        <v>7.6624999999999999E-2</v>
      </c>
      <c r="T198" s="743">
        <f t="shared" si="18"/>
        <v>7.6624999999999999E-2</v>
      </c>
      <c r="U198" s="743">
        <f t="shared" si="18"/>
        <v>7.6624999999999999E-2</v>
      </c>
      <c r="V198" s="743">
        <f t="shared" si="18"/>
        <v>7.6624999999999999E-2</v>
      </c>
      <c r="W198" s="743">
        <f t="shared" si="18"/>
        <v>7.6624999999999999E-2</v>
      </c>
      <c r="X198" s="742">
        <f t="shared" si="18"/>
        <v>7.6624999999999999E-2</v>
      </c>
      <c r="Y198" s="742">
        <f t="shared" si="18"/>
        <v>7.6624999999999999E-2</v>
      </c>
      <c r="Z198" s="741">
        <f t="shared" si="18"/>
        <v>7.6624999999999999E-2</v>
      </c>
      <c r="AA198" s="18"/>
      <c r="AB198" s="18"/>
    </row>
    <row r="199" spans="2:28" ht="20.100000000000001" customHeight="1">
      <c r="B199" s="13" t="str">
        <f>B50&amp;" Target"</f>
        <v>% Adherence to Preventive Maintenance Plan Target</v>
      </c>
      <c r="C199" s="318"/>
      <c r="D199" s="8" t="str">
        <f t="shared" si="17"/>
        <v>%</v>
      </c>
      <c r="E199" s="326" t="str">
        <f t="shared" si="17"/>
        <v>PM</v>
      </c>
      <c r="F199" s="327" t="str">
        <f t="shared" si="17"/>
        <v>&gt;</v>
      </c>
      <c r="G199" s="749">
        <f t="shared" si="18"/>
        <v>1</v>
      </c>
      <c r="H199" s="748">
        <f t="shared" si="18"/>
        <v>1</v>
      </c>
      <c r="I199" s="747">
        <f t="shared" si="18"/>
        <v>1</v>
      </c>
      <c r="J199" s="747">
        <f t="shared" si="18"/>
        <v>1</v>
      </c>
      <c r="K199" s="747">
        <f t="shared" si="18"/>
        <v>1</v>
      </c>
      <c r="L199" s="747">
        <f t="shared" si="18"/>
        <v>1</v>
      </c>
      <c r="M199" s="746">
        <f t="shared" si="18"/>
        <v>1</v>
      </c>
      <c r="N199" s="750">
        <f t="shared" si="18"/>
        <v>1</v>
      </c>
      <c r="O199" s="745">
        <f t="shared" si="18"/>
        <v>1</v>
      </c>
      <c r="P199" s="744">
        <f t="shared" si="18"/>
        <v>1</v>
      </c>
      <c r="Q199" s="743">
        <f t="shared" si="18"/>
        <v>1</v>
      </c>
      <c r="R199" s="743">
        <f t="shared" si="18"/>
        <v>1</v>
      </c>
      <c r="S199" s="743">
        <f t="shared" si="18"/>
        <v>1</v>
      </c>
      <c r="T199" s="743">
        <f t="shared" si="18"/>
        <v>1</v>
      </c>
      <c r="U199" s="743">
        <f t="shared" si="18"/>
        <v>1</v>
      </c>
      <c r="V199" s="743">
        <f t="shared" si="18"/>
        <v>1</v>
      </c>
      <c r="W199" s="743">
        <f t="shared" si="18"/>
        <v>1</v>
      </c>
      <c r="X199" s="742">
        <f t="shared" si="18"/>
        <v>1</v>
      </c>
      <c r="Y199" s="742">
        <f t="shared" si="18"/>
        <v>1</v>
      </c>
      <c r="Z199" s="741">
        <f t="shared" si="18"/>
        <v>1</v>
      </c>
      <c r="AA199" s="9"/>
      <c r="AB199" s="9"/>
    </row>
    <row r="200" spans="2:28" ht="20.100000000000001" customHeight="1">
      <c r="B200" s="13" t="str">
        <f>B51&amp;" Target"</f>
        <v>AI of lines in TPM Target</v>
      </c>
      <c r="C200" s="318"/>
      <c r="D200" s="319" t="str">
        <f t="shared" si="17"/>
        <v>%</v>
      </c>
      <c r="E200" s="320" t="str">
        <f t="shared" si="17"/>
        <v>LC</v>
      </c>
      <c r="F200" s="321" t="str">
        <f t="shared" si="17"/>
        <v>&gt;</v>
      </c>
      <c r="G200" s="749">
        <f t="shared" si="18"/>
        <v>0.78333333333333333</v>
      </c>
      <c r="H200" s="748">
        <f t="shared" si="18"/>
        <v>0.78333333333333333</v>
      </c>
      <c r="I200" s="747">
        <f t="shared" si="18"/>
        <v>0.78333333333333333</v>
      </c>
      <c r="J200" s="747">
        <f t="shared" si="18"/>
        <v>0.78333333333333333</v>
      </c>
      <c r="K200" s="747">
        <f t="shared" si="18"/>
        <v>0.78333333333333333</v>
      </c>
      <c r="L200" s="747">
        <f t="shared" si="18"/>
        <v>0.78333333333333333</v>
      </c>
      <c r="M200" s="746">
        <f t="shared" si="18"/>
        <v>0.78333333333333333</v>
      </c>
      <c r="N200" s="745">
        <f t="shared" si="18"/>
        <v>0.78333333333333333</v>
      </c>
      <c r="O200" s="744">
        <f t="shared" si="18"/>
        <v>0.78333333333333333</v>
      </c>
      <c r="P200" s="743">
        <f t="shared" si="18"/>
        <v>0.78333333333333333</v>
      </c>
      <c r="Q200" s="743">
        <f t="shared" si="18"/>
        <v>0.78333333333333333</v>
      </c>
      <c r="R200" s="743">
        <f t="shared" si="18"/>
        <v>0.78333333333333333</v>
      </c>
      <c r="S200" s="743">
        <f t="shared" si="18"/>
        <v>0.78333333333333333</v>
      </c>
      <c r="T200" s="743">
        <f t="shared" si="18"/>
        <v>0.78333333333333333</v>
      </c>
      <c r="U200" s="743">
        <f t="shared" si="18"/>
        <v>0.78333333333333333</v>
      </c>
      <c r="V200" s="743">
        <f t="shared" si="18"/>
        <v>0.78333333333333333</v>
      </c>
      <c r="W200" s="743">
        <f t="shared" si="18"/>
        <v>0.78333333333333333</v>
      </c>
      <c r="X200" s="742">
        <f t="shared" si="18"/>
        <v>0.78333333333333333</v>
      </c>
      <c r="Y200" s="742">
        <f t="shared" si="18"/>
        <v>0.78333333333333333</v>
      </c>
      <c r="Z200" s="741">
        <f t="shared" si="18"/>
        <v>0.78333333333333333</v>
      </c>
      <c r="AA200" s="18"/>
      <c r="AB200" s="18"/>
    </row>
    <row r="201" spans="2:28" ht="20.100000000000001" customHeight="1">
      <c r="B201" s="13" t="str">
        <f>B42&amp;" Target"</f>
        <v>FI Enabled Savings Target</v>
      </c>
      <c r="C201" s="318"/>
      <c r="D201" s="319" t="str">
        <f>D42</f>
        <v xml:space="preserve">KXOF </v>
      </c>
      <c r="E201" s="320" t="str">
        <f>E42</f>
        <v>FI</v>
      </c>
      <c r="F201" s="321" t="str">
        <f>F42</f>
        <v>&gt;</v>
      </c>
      <c r="G201" s="748">
        <f t="shared" ref="G201:Z201" si="19">$M42</f>
        <v>7666.666666666667</v>
      </c>
      <c r="H201" s="748">
        <f t="shared" si="19"/>
        <v>7666.666666666667</v>
      </c>
      <c r="I201" s="747">
        <f t="shared" si="19"/>
        <v>7666.666666666667</v>
      </c>
      <c r="J201" s="747">
        <f t="shared" si="19"/>
        <v>7666.666666666667</v>
      </c>
      <c r="K201" s="747">
        <f t="shared" si="19"/>
        <v>7666.666666666667</v>
      </c>
      <c r="L201" s="747">
        <f t="shared" si="19"/>
        <v>7666.666666666667</v>
      </c>
      <c r="M201" s="746">
        <f t="shared" si="19"/>
        <v>7666.666666666667</v>
      </c>
      <c r="N201" s="745">
        <f t="shared" si="19"/>
        <v>7666.666666666667</v>
      </c>
      <c r="O201" s="744">
        <f t="shared" si="19"/>
        <v>7666.666666666667</v>
      </c>
      <c r="P201" s="743">
        <f t="shared" si="19"/>
        <v>7666.666666666667</v>
      </c>
      <c r="Q201" s="743">
        <f t="shared" si="19"/>
        <v>7666.666666666667</v>
      </c>
      <c r="R201" s="743">
        <f t="shared" si="19"/>
        <v>7666.666666666667</v>
      </c>
      <c r="S201" s="743">
        <f t="shared" si="19"/>
        <v>7666.666666666667</v>
      </c>
      <c r="T201" s="743">
        <f t="shared" si="19"/>
        <v>7666.666666666667</v>
      </c>
      <c r="U201" s="743">
        <f t="shared" si="19"/>
        <v>7666.666666666667</v>
      </c>
      <c r="V201" s="743">
        <f t="shared" si="19"/>
        <v>7666.666666666667</v>
      </c>
      <c r="W201" s="743">
        <f t="shared" si="19"/>
        <v>7666.666666666667</v>
      </c>
      <c r="X201" s="742">
        <f t="shared" si="19"/>
        <v>7666.666666666667</v>
      </c>
      <c r="Y201" s="742">
        <f t="shared" si="19"/>
        <v>7666.666666666667</v>
      </c>
      <c r="Z201" s="741">
        <f t="shared" si="19"/>
        <v>7666.666666666667</v>
      </c>
      <c r="AA201" s="18"/>
      <c r="AB201" s="18"/>
    </row>
    <row r="202" spans="2:28" ht="20.100000000000001" customHeight="1">
      <c r="B202" s="13" t="str">
        <f>B52&amp;" Target"</f>
        <v>% Completion of Implementation Plan Target</v>
      </c>
      <c r="C202" s="318"/>
      <c r="D202" s="319" t="str">
        <f>D52</f>
        <v>%</v>
      </c>
      <c r="E202" s="320" t="str">
        <f>E52</f>
        <v>EC</v>
      </c>
      <c r="F202" s="321" t="str">
        <f>F52</f>
        <v>&gt;</v>
      </c>
      <c r="G202" s="749">
        <f t="shared" ref="G202:Z202" si="20">$M52</f>
        <v>1</v>
      </c>
      <c r="H202" s="748">
        <f t="shared" si="20"/>
        <v>1</v>
      </c>
      <c r="I202" s="747">
        <f t="shared" si="20"/>
        <v>1</v>
      </c>
      <c r="J202" s="747">
        <f t="shared" si="20"/>
        <v>1</v>
      </c>
      <c r="K202" s="747">
        <f t="shared" si="20"/>
        <v>1</v>
      </c>
      <c r="L202" s="747">
        <f t="shared" si="20"/>
        <v>1</v>
      </c>
      <c r="M202" s="746">
        <f t="shared" si="20"/>
        <v>1</v>
      </c>
      <c r="N202" s="743">
        <f t="shared" si="20"/>
        <v>1</v>
      </c>
      <c r="O202" s="745">
        <f t="shared" si="20"/>
        <v>1</v>
      </c>
      <c r="P202" s="744">
        <f t="shared" si="20"/>
        <v>1</v>
      </c>
      <c r="Q202" s="743">
        <f t="shared" si="20"/>
        <v>1</v>
      </c>
      <c r="R202" s="743">
        <f t="shared" si="20"/>
        <v>1</v>
      </c>
      <c r="S202" s="743">
        <f t="shared" si="20"/>
        <v>1</v>
      </c>
      <c r="T202" s="743">
        <f t="shared" si="20"/>
        <v>1</v>
      </c>
      <c r="U202" s="743">
        <f t="shared" si="20"/>
        <v>1</v>
      </c>
      <c r="V202" s="743">
        <f t="shared" si="20"/>
        <v>1</v>
      </c>
      <c r="W202" s="743">
        <f t="shared" si="20"/>
        <v>1</v>
      </c>
      <c r="X202" s="742">
        <f t="shared" si="20"/>
        <v>1</v>
      </c>
      <c r="Y202" s="742">
        <f t="shared" si="20"/>
        <v>1</v>
      </c>
      <c r="Z202" s="741">
        <f t="shared" si="20"/>
        <v>1</v>
      </c>
      <c r="AA202" s="18"/>
      <c r="AB202" s="18"/>
    </row>
    <row r="203" spans="2:28">
      <c r="B203" s="13" t="str">
        <f>B54&amp;" Target"</f>
        <v>% Competency Gap Closure Target</v>
      </c>
      <c r="C203" s="318"/>
      <c r="D203" s="319" t="str">
        <f>D54</f>
        <v>%</v>
      </c>
      <c r="E203" s="320" t="str">
        <f>E54</f>
        <v>ET</v>
      </c>
      <c r="F203" s="321" t="str">
        <f>F54</f>
        <v>&gt;</v>
      </c>
      <c r="G203" s="749">
        <f t="shared" ref="G203:Z203" si="21">$M54</f>
        <v>0.98</v>
      </c>
      <c r="H203" s="748">
        <f t="shared" si="21"/>
        <v>0.98</v>
      </c>
      <c r="I203" s="747">
        <f t="shared" si="21"/>
        <v>0.98</v>
      </c>
      <c r="J203" s="747">
        <f t="shared" si="21"/>
        <v>0.98</v>
      </c>
      <c r="K203" s="747">
        <f t="shared" si="21"/>
        <v>0.98</v>
      </c>
      <c r="L203" s="747">
        <f t="shared" si="21"/>
        <v>0.98</v>
      </c>
      <c r="M203" s="746">
        <f t="shared" si="21"/>
        <v>0.98</v>
      </c>
      <c r="N203" s="743">
        <f t="shared" si="21"/>
        <v>0.98</v>
      </c>
      <c r="O203" s="745">
        <f t="shared" si="21"/>
        <v>0.98</v>
      </c>
      <c r="P203" s="744">
        <f t="shared" si="21"/>
        <v>0.98</v>
      </c>
      <c r="Q203" s="743">
        <f t="shared" si="21"/>
        <v>0.98</v>
      </c>
      <c r="R203" s="743">
        <f t="shared" si="21"/>
        <v>0.98</v>
      </c>
      <c r="S203" s="743">
        <f t="shared" si="21"/>
        <v>0.98</v>
      </c>
      <c r="T203" s="743">
        <f t="shared" si="21"/>
        <v>0.98</v>
      </c>
      <c r="U203" s="743">
        <f t="shared" si="21"/>
        <v>0.98</v>
      </c>
      <c r="V203" s="743">
        <f t="shared" si="21"/>
        <v>0.98</v>
      </c>
      <c r="W203" s="743">
        <f t="shared" si="21"/>
        <v>0.98</v>
      </c>
      <c r="X203" s="742">
        <f t="shared" si="21"/>
        <v>0.98</v>
      </c>
      <c r="Y203" s="742">
        <f t="shared" si="21"/>
        <v>0.98</v>
      </c>
      <c r="Z203" s="741">
        <f t="shared" si="21"/>
        <v>0.98</v>
      </c>
      <c r="AA203" s="18"/>
      <c r="AB203" s="18"/>
    </row>
  </sheetData>
  <sheetProtection pivotTables="0"/>
  <protectedRanges>
    <protectedRange sqref="M152:Z162 M164:Z181 M191:Z203" name="Target"/>
    <protectedRange sqref="C5:C53" name="leading"/>
    <protectedRange sqref="G12:Z12 G17:Z17 M5:Y10 M18:Y23 G27:Z29 M26:Z26 M30:Z30 G37:M37 N33:N34 M35:M36 G43:Z43 G47:Z47 M44:Z46 N42:Z42 P33:Z36 P38:Z41 M48:Z53 O37:Z37 G40:L41 M13:Y16 G25:Z25 G31:Z32 N38:N41 M11:X11 Z11 G24:Y24 Z5:Z6" name="body"/>
    <protectedRange sqref="B2:C2" name="Title"/>
    <protectedRange sqref="G5:L5" name="body_1"/>
    <protectedRange sqref="G6:L6" name="body_2"/>
    <protectedRange sqref="G7:L7" name="body_3"/>
    <protectedRange sqref="G8:L8" name="body_4"/>
    <protectedRange sqref="G9:L9" name="body_5"/>
    <protectedRange sqref="G10:L10" name="body_6"/>
    <protectedRange sqref="G11:L11" name="body_7"/>
    <protectedRange sqref="G14:L14" name="body_8"/>
    <protectedRange sqref="G15:L15" name="body_9"/>
    <protectedRange sqref="G16:L16" name="body_10"/>
    <protectedRange sqref="G18:L18" name="body_11"/>
    <protectedRange sqref="G19:L19" name="body_12"/>
    <protectedRange sqref="G20:L20" name="body_13"/>
    <protectedRange sqref="G21:L21" name="body_14"/>
    <protectedRange sqref="G22:L22" name="body_15"/>
    <protectedRange sqref="G23:L23" name="body_16"/>
    <protectedRange sqref="G26:L26" name="body_17"/>
    <protectedRange sqref="G30:L30" name="body_18"/>
    <protectedRange sqref="G33:L33" name="body_20"/>
    <protectedRange sqref="G34:L34" name="body_21"/>
    <protectedRange sqref="G35:L35" name="body_22"/>
    <protectedRange sqref="G36:L36" name="body_23"/>
    <protectedRange sqref="G38:L38" name="body_24"/>
    <protectedRange sqref="G39:L39" name="body_25"/>
    <protectedRange sqref="G44:L44" name="body_26"/>
    <protectedRange sqref="G45:L45" name="body_27"/>
    <protectedRange sqref="G46:L46" name="body_28"/>
    <protectedRange sqref="L48" name="body_13_1"/>
    <protectedRange sqref="G48:K48" name="body_13_1_1"/>
    <protectedRange sqref="L49" name="body_13_2"/>
    <protectedRange sqref="G49:K49" name="body_13_1_2"/>
    <protectedRange sqref="L50" name="body_13_3"/>
    <protectedRange sqref="G50:K50" name="body_13_1_3"/>
    <protectedRange sqref="L51" name="body_13_4"/>
    <protectedRange sqref="G51:K51" name="body_13_1_4"/>
    <protectedRange sqref="L52" name="body_13_5"/>
    <protectedRange sqref="G52:K52" name="body_13_1_5"/>
    <protectedRange sqref="L53" name="body_13_6"/>
    <protectedRange sqref="G53:K53" name="body_13_1_6"/>
    <protectedRange sqref="G42:L42" name="body_13_1_7"/>
    <protectedRange sqref="N35:O36 N37" name="body_19"/>
    <protectedRange sqref="O33:O34" name="body_29"/>
    <protectedRange sqref="O38:O41" name="body_30"/>
    <protectedRange sqref="M33:M34" name="body_31"/>
    <protectedRange sqref="M38:M39" name="body_32"/>
    <protectedRange sqref="AA12:AB12 AA32:AB32 AA17:AB25 AA43:AB43 AB5:AB11 AB26:AB31 AB13:AB16 AA45:AB53" name="body_39"/>
    <protectedRange sqref="AB33:AB42" name="body_31_1"/>
    <protectedRange sqref="AA5:AA11" name="body_33"/>
    <protectedRange sqref="AA13:AA16" name="body_34"/>
    <protectedRange sqref="AA31" name="body_35"/>
    <protectedRange sqref="AA30" name="body_4_1"/>
    <protectedRange sqref="AA26:AA29" name="body_36"/>
    <protectedRange sqref="AA33:AA42" name="body_37"/>
    <protectedRange sqref="AA44:AB44" name="body_38"/>
    <protectedRange sqref="M41:M42" name="body_40"/>
    <protectedRange sqref="M40" name="body_2_1"/>
    <protectedRange sqref="Y11" name="body_36_1"/>
    <protectedRange sqref="Z9:Z10" name="body_35_2"/>
    <protectedRange sqref="Z7:Z8" name="body_32_1_1"/>
    <protectedRange sqref="Z13:Z16" name="body_6_2"/>
    <protectedRange sqref="Z24" name="body_14_2"/>
    <protectedRange sqref="Z18:Z23" name="body_14_1_2"/>
  </protectedRanges>
  <mergeCells count="2">
    <mergeCell ref="Y59:Z59"/>
    <mergeCell ref="M79:P79"/>
  </mergeCells>
  <conditionalFormatting sqref="S33:Z33">
    <cfRule type="cellIs" dxfId="781" priority="232" stopIfTrue="1" operator="greaterThan">
      <formula>$M$33</formula>
    </cfRule>
    <cfRule type="cellIs" dxfId="780" priority="233" stopIfTrue="1" operator="lessThanOrEqual">
      <formula>$M$33</formula>
    </cfRule>
  </conditionalFormatting>
  <conditionalFormatting sqref="S34:Z34">
    <cfRule type="cellIs" dxfId="779" priority="236" stopIfTrue="1" operator="greaterThan">
      <formula>$M$34</formula>
    </cfRule>
    <cfRule type="cellIs" dxfId="778" priority="237" stopIfTrue="1" operator="lessThanOrEqual">
      <formula>$M$34</formula>
    </cfRule>
  </conditionalFormatting>
  <conditionalFormatting sqref="P38:Z38">
    <cfRule type="cellIs" dxfId="777" priority="240" stopIfTrue="1" operator="between">
      <formula>-$M$38</formula>
      <formula>$M$38</formula>
    </cfRule>
    <cfRule type="cellIs" dxfId="776" priority="241" stopIfTrue="1" operator="notBetween">
      <formula>-$M$38</formula>
      <formula>$M$38</formula>
    </cfRule>
  </conditionalFormatting>
  <conditionalFormatting sqref="Q39 S39:Z39">
    <cfRule type="cellIs" dxfId="775" priority="238" stopIfTrue="1" operator="greaterThan">
      <formula>$M$39</formula>
    </cfRule>
    <cfRule type="cellIs" dxfId="774" priority="239" stopIfTrue="1" operator="lessThanOrEqual">
      <formula>$M$39</formula>
    </cfRule>
  </conditionalFormatting>
  <conditionalFormatting sqref="P40:Z40">
    <cfRule type="cellIs" dxfId="773" priority="230" stopIfTrue="1" operator="greaterThan">
      <formula>$M$40</formula>
    </cfRule>
    <cfRule type="cellIs" dxfId="772" priority="231" stopIfTrue="1" operator="lessThanOrEqual">
      <formula>$M$40</formula>
    </cfRule>
  </conditionalFormatting>
  <conditionalFormatting sqref="O44:Z44">
    <cfRule type="containsBlanks" priority="58" stopIfTrue="1">
      <formula>LEN(TRIM(O44))=0</formula>
    </cfRule>
    <cfRule type="cellIs" dxfId="771" priority="221" stopIfTrue="1" operator="greaterThanOrEqual">
      <formula>$M$44</formula>
    </cfRule>
    <cfRule type="cellIs" dxfId="770" priority="222" stopIfTrue="1" operator="lessThan">
      <formula>$M$44</formula>
    </cfRule>
  </conditionalFormatting>
  <conditionalFormatting sqref="O45:Z45">
    <cfRule type="containsBlanks" priority="57" stopIfTrue="1">
      <formula>LEN(TRIM(O45))=0</formula>
    </cfRule>
    <cfRule type="cellIs" dxfId="769" priority="234" stopIfTrue="1" operator="greaterThan">
      <formula>$M$45</formula>
    </cfRule>
    <cfRule type="cellIs" dxfId="768" priority="235" stopIfTrue="1" operator="lessThanOrEqual">
      <formula>$M$45</formula>
    </cfRule>
  </conditionalFormatting>
  <conditionalFormatting sqref="O46:Z46">
    <cfRule type="containsBlanks" priority="56" stopIfTrue="1">
      <formula>LEN(TRIM(O46))=0</formula>
    </cfRule>
    <cfRule type="cellIs" dxfId="767" priority="227" stopIfTrue="1" operator="greaterThanOrEqual">
      <formula>$M$46</formula>
    </cfRule>
    <cfRule type="cellIs" dxfId="766" priority="242" stopIfTrue="1" operator="lessThan">
      <formula>$M$46</formula>
    </cfRule>
  </conditionalFormatting>
  <conditionalFormatting sqref="O30:Z30">
    <cfRule type="containsBlanks" priority="70" stopIfTrue="1">
      <formula>LEN(TRIM(O30))=0</formula>
    </cfRule>
    <cfRule type="cellIs" dxfId="765" priority="217" stopIfTrue="1" operator="greaterThanOrEqual">
      <formula>$M$30</formula>
    </cfRule>
    <cfRule type="cellIs" dxfId="764" priority="218" stopIfTrue="1" operator="lessThan">
      <formula>$M$30</formula>
    </cfRule>
  </conditionalFormatting>
  <conditionalFormatting sqref="O31:Z31">
    <cfRule type="containsBlanks" priority="69" stopIfTrue="1">
      <formula>LEN(TRIM(O31))=0</formula>
    </cfRule>
    <cfRule type="cellIs" dxfId="763" priority="215" stopIfTrue="1" operator="greaterThanOrEqual">
      <formula>$M$31</formula>
    </cfRule>
    <cfRule type="cellIs" dxfId="762" priority="216" stopIfTrue="1" operator="lessThan">
      <formula>$M$31</formula>
    </cfRule>
  </conditionalFormatting>
  <conditionalFormatting sqref="P5:Z5">
    <cfRule type="cellIs" dxfId="761" priority="213" stopIfTrue="1" operator="lessThanOrEqual">
      <formula>$M$5</formula>
    </cfRule>
    <cfRule type="cellIs" dxfId="760" priority="214" stopIfTrue="1" operator="greaterThan">
      <formula>$M$5</formula>
    </cfRule>
  </conditionalFormatting>
  <conditionalFormatting sqref="P6:Z6">
    <cfRule type="cellIs" dxfId="759" priority="211" stopIfTrue="1" operator="lessThanOrEqual">
      <formula>$M$6</formula>
    </cfRule>
    <cfRule type="cellIs" dxfId="758" priority="212" stopIfTrue="1" operator="greaterThan">
      <formula>$M$6</formula>
    </cfRule>
  </conditionalFormatting>
  <conditionalFormatting sqref="P10:Y10">
    <cfRule type="cellIs" dxfId="757" priority="209" stopIfTrue="1" operator="lessThanOrEqual">
      <formula>$M$10</formula>
    </cfRule>
    <cfRule type="cellIs" dxfId="756" priority="210" stopIfTrue="1" operator="greaterThan">
      <formula>$M$10</formula>
    </cfRule>
  </conditionalFormatting>
  <conditionalFormatting sqref="P11:X11 Z11">
    <cfRule type="cellIs" dxfId="755" priority="207" stopIfTrue="1" operator="lessThanOrEqual">
      <formula>$M$11</formula>
    </cfRule>
    <cfRule type="cellIs" dxfId="754" priority="208" stopIfTrue="1" operator="greaterThan">
      <formula>$M$11</formula>
    </cfRule>
  </conditionalFormatting>
  <conditionalFormatting sqref="O13:Y13">
    <cfRule type="containsBlanks" priority="85" stopIfTrue="1">
      <formula>LEN(TRIM(O13))=0</formula>
    </cfRule>
    <cfRule type="cellIs" dxfId="753" priority="205" stopIfTrue="1" operator="lessThanOrEqual">
      <formula>$M$13</formula>
    </cfRule>
    <cfRule type="cellIs" dxfId="752" priority="206" stopIfTrue="1" operator="greaterThan">
      <formula>$M$13</formula>
    </cfRule>
  </conditionalFormatting>
  <conditionalFormatting sqref="O15:Y15">
    <cfRule type="containsBlanks" priority="83" stopIfTrue="1">
      <formula>LEN(TRIM(O15))=0</formula>
    </cfRule>
    <cfRule type="cellIs" dxfId="751" priority="201" stopIfTrue="1" operator="lessThanOrEqual">
      <formula>$M$15</formula>
    </cfRule>
    <cfRule type="cellIs" dxfId="750" priority="202" stopIfTrue="1" operator="greaterThan">
      <formula>$M$15</formula>
    </cfRule>
  </conditionalFormatting>
  <conditionalFormatting sqref="O16:Y16">
    <cfRule type="containsBlanks" priority="82" stopIfTrue="1">
      <formula>LEN(TRIM(O16))=0</formula>
    </cfRule>
    <cfRule type="cellIs" dxfId="749" priority="199" stopIfTrue="1" operator="greaterThanOrEqual">
      <formula>$M$16</formula>
    </cfRule>
    <cfRule type="cellIs" dxfId="748" priority="200" stopIfTrue="1" operator="lessThan">
      <formula>$M$16</formula>
    </cfRule>
  </conditionalFormatting>
  <conditionalFormatting sqref="P20:Y20">
    <cfRule type="cellIs" dxfId="747" priority="197" stopIfTrue="1" operator="lessThanOrEqual">
      <formula>$M$20</formula>
    </cfRule>
    <cfRule type="cellIs" dxfId="746" priority="198" stopIfTrue="1" operator="greaterThan">
      <formula>$M$20</formula>
    </cfRule>
  </conditionalFormatting>
  <conditionalFormatting sqref="P21:Y21">
    <cfRule type="cellIs" dxfId="745" priority="195" stopIfTrue="1" operator="lessThan">
      <formula>$M$21</formula>
    </cfRule>
    <cfRule type="cellIs" dxfId="744" priority="196" stopIfTrue="1" operator="greaterThanOrEqual">
      <formula>$M$21</formula>
    </cfRule>
  </conditionalFormatting>
  <conditionalFormatting sqref="P22:Y22">
    <cfRule type="cellIs" dxfId="743" priority="193" stopIfTrue="1" operator="lessThanOrEqual">
      <formula>$M$22</formula>
    </cfRule>
    <cfRule type="cellIs" dxfId="742" priority="194" stopIfTrue="1" operator="greaterThan">
      <formula>$M$22</formula>
    </cfRule>
  </conditionalFormatting>
  <conditionalFormatting sqref="P23:Y23">
    <cfRule type="cellIs" dxfId="741" priority="191" stopIfTrue="1" operator="lessThan">
      <formula>$M$23</formula>
    </cfRule>
    <cfRule type="cellIs" dxfId="740" priority="192" stopIfTrue="1" operator="greaterThanOrEqual">
      <formula>$M$23</formula>
    </cfRule>
  </conditionalFormatting>
  <conditionalFormatting sqref="P24:Y24">
    <cfRule type="cellIs" dxfId="739" priority="223" stopIfTrue="1" operator="greaterThanOrEqual">
      <formula>$M$24</formula>
    </cfRule>
    <cfRule type="cellIs" dxfId="738" priority="224" stopIfTrue="1" operator="lessThan">
      <formula>$M$24</formula>
    </cfRule>
  </conditionalFormatting>
  <conditionalFormatting sqref="P18:Y18">
    <cfRule type="cellIs" dxfId="737" priority="189" stopIfTrue="1" operator="lessThanOrEqual">
      <formula>$M$18</formula>
    </cfRule>
    <cfRule type="cellIs" dxfId="736" priority="190" stopIfTrue="1" operator="greaterThan">
      <formula>$M$18</formula>
    </cfRule>
  </conditionalFormatting>
  <conditionalFormatting sqref="P19:Y19">
    <cfRule type="cellIs" dxfId="735" priority="187" stopIfTrue="1" operator="lessThan">
      <formula>$M$19</formula>
    </cfRule>
    <cfRule type="cellIs" dxfId="734" priority="188" stopIfTrue="1" operator="greaterThanOrEqual">
      <formula>$M$19</formula>
    </cfRule>
  </conditionalFormatting>
  <conditionalFormatting sqref="P33">
    <cfRule type="cellIs" dxfId="733" priority="185" stopIfTrue="1" operator="greaterThan">
      <formula>$M$33</formula>
    </cfRule>
    <cfRule type="cellIs" dxfId="732" priority="186" stopIfTrue="1" operator="lessThanOrEqual">
      <formula>$M$33</formula>
    </cfRule>
  </conditionalFormatting>
  <conditionalFormatting sqref="P34">
    <cfRule type="cellIs" dxfId="731" priority="183" stopIfTrue="1" operator="greaterThan">
      <formula>$M$34</formula>
    </cfRule>
    <cfRule type="cellIs" dxfId="730" priority="184" stopIfTrue="1" operator="lessThanOrEqual">
      <formula>$M$34</formula>
    </cfRule>
  </conditionalFormatting>
  <conditionalFormatting sqref="P39">
    <cfRule type="cellIs" dxfId="729" priority="181" stopIfTrue="1" operator="greaterThan">
      <formula>$M$39</formula>
    </cfRule>
    <cfRule type="cellIs" dxfId="728" priority="182" stopIfTrue="1" operator="lessThanOrEqual">
      <formula>$M$39</formula>
    </cfRule>
  </conditionalFormatting>
  <conditionalFormatting sqref="Q33">
    <cfRule type="cellIs" dxfId="727" priority="179" stopIfTrue="1" operator="greaterThan">
      <formula>$M$33</formula>
    </cfRule>
    <cfRule type="cellIs" dxfId="726" priority="180" stopIfTrue="1" operator="lessThanOrEqual">
      <formula>$M$33</formula>
    </cfRule>
  </conditionalFormatting>
  <conditionalFormatting sqref="Q34">
    <cfRule type="cellIs" dxfId="725" priority="177" stopIfTrue="1" operator="greaterThan">
      <formula>$M$34</formula>
    </cfRule>
    <cfRule type="cellIs" dxfId="724" priority="178" stopIfTrue="1" operator="lessThanOrEqual">
      <formula>$M$34</formula>
    </cfRule>
  </conditionalFormatting>
  <conditionalFormatting sqref="R34">
    <cfRule type="cellIs" dxfId="723" priority="175" stopIfTrue="1" operator="greaterThan">
      <formula>$M$34</formula>
    </cfRule>
    <cfRule type="cellIs" dxfId="722" priority="176" stopIfTrue="1" operator="lessThanOrEqual">
      <formula>$M$34</formula>
    </cfRule>
  </conditionalFormatting>
  <conditionalFormatting sqref="R33">
    <cfRule type="cellIs" dxfId="721" priority="173" stopIfTrue="1" operator="greaterThan">
      <formula>$M$33</formula>
    </cfRule>
    <cfRule type="cellIs" dxfId="720" priority="174" stopIfTrue="1" operator="lessThanOrEqual">
      <formula>$M$33</formula>
    </cfRule>
  </conditionalFormatting>
  <conditionalFormatting sqref="R39">
    <cfRule type="cellIs" dxfId="719" priority="171" stopIfTrue="1" operator="greaterThan">
      <formula>$M$39</formula>
    </cfRule>
    <cfRule type="cellIs" dxfId="718" priority="172" stopIfTrue="1" operator="lessThanOrEqual">
      <formula>$M$39</formula>
    </cfRule>
  </conditionalFormatting>
  <conditionalFormatting sqref="O48:Z48">
    <cfRule type="containsBlanks" priority="55" stopIfTrue="1">
      <formula>LEN(TRIM(O48))=0</formula>
    </cfRule>
    <cfRule type="cellIs" dxfId="717" priority="169" stopIfTrue="1" operator="greaterThanOrEqual">
      <formula>$M$48</formula>
    </cfRule>
    <cfRule type="cellIs" dxfId="716" priority="170" stopIfTrue="1" operator="lessThan">
      <formula>$M$48</formula>
    </cfRule>
  </conditionalFormatting>
  <conditionalFormatting sqref="O53:Z53">
    <cfRule type="containsBlanks" priority="50" stopIfTrue="1">
      <formula>LEN(TRIM(O53))=0</formula>
    </cfRule>
    <cfRule type="cellIs" dxfId="715" priority="161" stopIfTrue="1" operator="lessThanOrEqual">
      <formula>$M$53</formula>
    </cfRule>
    <cfRule type="cellIs" dxfId="714" priority="162" stopIfTrue="1" operator="greaterThan">
      <formula>$M$53</formula>
    </cfRule>
  </conditionalFormatting>
  <conditionalFormatting sqref="O49:Z49">
    <cfRule type="containsBlanks" priority="54" stopIfTrue="1">
      <formula>LEN(TRIM(O49))=0</formula>
    </cfRule>
    <cfRule type="cellIs" dxfId="713" priority="165" stopIfTrue="1" operator="greaterThanOrEqual">
      <formula>$M$49</formula>
    </cfRule>
    <cfRule type="cellIs" dxfId="712" priority="166" stopIfTrue="1" operator="lessThan">
      <formula>$M$49</formula>
    </cfRule>
  </conditionalFormatting>
  <conditionalFormatting sqref="O50:Z50">
    <cfRule type="containsBlanks" priority="53" stopIfTrue="1">
      <formula>LEN(TRIM(O50))=0</formula>
    </cfRule>
    <cfRule type="cellIs" dxfId="711" priority="159" stopIfTrue="1" operator="lessThan">
      <formula>$M$50</formula>
    </cfRule>
    <cfRule type="cellIs" dxfId="710" priority="160" stopIfTrue="1" operator="greaterThanOrEqual">
      <formula>$M$50</formula>
    </cfRule>
  </conditionalFormatting>
  <conditionalFormatting sqref="O51:Z51">
    <cfRule type="containsBlanks" priority="52" stopIfTrue="1">
      <formula>LEN(TRIM(O51))=0</formula>
    </cfRule>
    <cfRule type="cellIs" dxfId="709" priority="167" stopIfTrue="1" operator="greaterThanOrEqual">
      <formula>$M$51</formula>
    </cfRule>
    <cfRule type="cellIs" dxfId="708" priority="168" stopIfTrue="1" operator="lessThan">
      <formula>$M$51</formula>
    </cfRule>
  </conditionalFormatting>
  <conditionalFormatting sqref="O42:Z42">
    <cfRule type="containsBlanks" priority="59" stopIfTrue="1">
      <formula>LEN(TRIM(O42))=0</formula>
    </cfRule>
    <cfRule type="cellIs" dxfId="707" priority="157" stopIfTrue="1" operator="lessThan">
      <formula>$M$42</formula>
    </cfRule>
    <cfRule type="cellIs" dxfId="706" priority="158" stopIfTrue="1" operator="greaterThanOrEqual">
      <formula>$M$42</formula>
    </cfRule>
  </conditionalFormatting>
  <conditionalFormatting sqref="O52:Z52">
    <cfRule type="containsBlanks" priority="51" stopIfTrue="1">
      <formula>LEN(TRIM(O52))=0</formula>
    </cfRule>
    <cfRule type="cellIs" dxfId="705" priority="163" stopIfTrue="1" operator="greaterThanOrEqual">
      <formula>$M$52</formula>
    </cfRule>
    <cfRule type="cellIs" dxfId="704" priority="164" stopIfTrue="1" operator="lessThan">
      <formula>$M$52</formula>
    </cfRule>
  </conditionalFormatting>
  <conditionalFormatting sqref="O54:Z54">
    <cfRule type="containsBlanks" priority="49" stopIfTrue="1">
      <formula>LEN(TRIM(O54))=0</formula>
    </cfRule>
    <cfRule type="cellIs" dxfId="703" priority="155" stopIfTrue="1" operator="lessThan">
      <formula>$M$54</formula>
    </cfRule>
    <cfRule type="cellIs" dxfId="702" priority="156" stopIfTrue="1" operator="greaterThanOrEqual">
      <formula>$M$54</formula>
    </cfRule>
  </conditionalFormatting>
  <conditionalFormatting sqref="P9:Y9">
    <cfRule type="cellIs" dxfId="701" priority="153" stopIfTrue="1" operator="lessThan">
      <formula>$M$9</formula>
    </cfRule>
    <cfRule type="cellIs" dxfId="700" priority="154" stopIfTrue="1" operator="greaterThanOrEqual">
      <formula>$M$9</formula>
    </cfRule>
  </conditionalFormatting>
  <conditionalFormatting sqref="O14:P14 S14:Y14">
    <cfRule type="cellIs" dxfId="699" priority="145" stopIfTrue="1" operator="greaterThan">
      <formula>$M$14</formula>
    </cfRule>
    <cfRule type="cellIs" dxfId="698" priority="146" stopIfTrue="1" operator="lessThanOrEqual">
      <formula>$M$14</formula>
    </cfRule>
  </conditionalFormatting>
  <conditionalFormatting sqref="Q14">
    <cfRule type="cellIs" dxfId="697" priority="143" stopIfTrue="1" operator="greaterThan">
      <formula>$M$14</formula>
    </cfRule>
    <cfRule type="cellIs" dxfId="696" priority="144" stopIfTrue="1" operator="lessThanOrEqual">
      <formula>$M$14</formula>
    </cfRule>
  </conditionalFormatting>
  <conditionalFormatting sqref="R14">
    <cfRule type="cellIs" dxfId="695" priority="141" stopIfTrue="1" operator="greaterThan">
      <formula>$M$14</formula>
    </cfRule>
    <cfRule type="cellIs" dxfId="694" priority="142" stopIfTrue="1" operator="lessThanOrEqual">
      <formula>$M$14</formula>
    </cfRule>
  </conditionalFormatting>
  <conditionalFormatting sqref="O29:Z29">
    <cfRule type="containsBlanks" priority="71" stopIfTrue="1">
      <formula>LEN(TRIM(O29))=0</formula>
    </cfRule>
    <cfRule type="cellIs" dxfId="693" priority="151" stopIfTrue="1" operator="greaterThanOrEqual">
      <formula>$M$29</formula>
    </cfRule>
    <cfRule type="cellIs" dxfId="692" priority="152" stopIfTrue="1" operator="lessThan">
      <formula>$M$29</formula>
    </cfRule>
  </conditionalFormatting>
  <conditionalFormatting sqref="O28:Z28">
    <cfRule type="containsBlanks" priority="72" stopIfTrue="1">
      <formula>LEN(TRIM(O28))=0</formula>
    </cfRule>
    <cfRule type="cellIs" dxfId="691" priority="147" stopIfTrue="1" operator="greaterThanOrEqual">
      <formula>$M$28</formula>
    </cfRule>
    <cfRule type="cellIs" dxfId="690" priority="148" stopIfTrue="1" operator="lessThan">
      <formula>$M$28</formula>
    </cfRule>
  </conditionalFormatting>
  <conditionalFormatting sqref="O27:Z27">
    <cfRule type="containsBlanks" priority="73" stopIfTrue="1">
      <formula>LEN(TRIM(O27))=0</formula>
    </cfRule>
    <cfRule type="cellIs" dxfId="689" priority="149" stopIfTrue="1" operator="greaterThanOrEqual">
      <formula>$M$27</formula>
    </cfRule>
    <cfRule type="cellIs" dxfId="688" priority="150" stopIfTrue="1" operator="lessThan">
      <formula>$M$27</formula>
    </cfRule>
  </conditionalFormatting>
  <conditionalFormatting sqref="O26:Z26">
    <cfRule type="containsBlanks" priority="74" stopIfTrue="1">
      <formula>LEN(TRIM(O26))=0</formula>
    </cfRule>
    <cfRule type="cellIs" dxfId="687" priority="219" stopIfTrue="1" operator="greaterThanOrEqual">
      <formula>$M$26</formula>
    </cfRule>
    <cfRule type="cellIs" dxfId="686" priority="220" stopIfTrue="1" operator="lessThan">
      <formula>$M$26</formula>
    </cfRule>
  </conditionalFormatting>
  <conditionalFormatting sqref="P36:Z36">
    <cfRule type="cellIs" dxfId="685" priority="225" stopIfTrue="1" operator="greaterThanOrEqual">
      <formula>$M$36</formula>
    </cfRule>
    <cfRule type="cellIs" dxfId="684" priority="226" stopIfTrue="1" operator="lessThan">
      <formula>$M$36</formula>
    </cfRule>
  </conditionalFormatting>
  <conditionalFormatting sqref="P35:Z35">
    <cfRule type="cellIs" dxfId="683" priority="139" stopIfTrue="1" operator="lessThan">
      <formula>$M$35</formula>
    </cfRule>
    <cfRule type="cellIs" dxfId="682" priority="140" stopIfTrue="1" operator="greaterThanOrEqual">
      <formula>$M$35</formula>
    </cfRule>
  </conditionalFormatting>
  <conditionalFormatting sqref="P37:Z37">
    <cfRule type="cellIs" dxfId="681" priority="203" stopIfTrue="1" operator="greaterThanOrEqual">
      <formula>$M$37</formula>
    </cfRule>
    <cfRule type="cellIs" dxfId="680" priority="204" stopIfTrue="1" operator="lessThan">
      <formula>$M$37</formula>
    </cfRule>
  </conditionalFormatting>
  <conditionalFormatting sqref="P41:Z41">
    <cfRule type="cellIs" dxfId="679" priority="228" stopIfTrue="1" operator="greaterThan">
      <formula>$M$41</formula>
    </cfRule>
    <cfRule type="cellIs" dxfId="678" priority="229" stopIfTrue="1" operator="lessThanOrEqual">
      <formula>$M$41</formula>
    </cfRule>
  </conditionalFormatting>
  <conditionalFormatting sqref="O5">
    <cfRule type="cellIs" dxfId="677" priority="137" stopIfTrue="1" operator="lessThanOrEqual">
      <formula>$M$5</formula>
    </cfRule>
    <cfRule type="cellIs" dxfId="676" priority="138" stopIfTrue="1" operator="greaterThan">
      <formula>$M$5</formula>
    </cfRule>
  </conditionalFormatting>
  <conditionalFormatting sqref="O6">
    <cfRule type="cellIs" dxfId="675" priority="135" stopIfTrue="1" operator="lessThanOrEqual">
      <formula>$M$6</formula>
    </cfRule>
    <cfRule type="cellIs" dxfId="674" priority="136" stopIfTrue="1" operator="greaterThan">
      <formula>$M$6</formula>
    </cfRule>
  </conditionalFormatting>
  <conditionalFormatting sqref="O10">
    <cfRule type="cellIs" dxfId="673" priority="133" stopIfTrue="1" operator="lessThanOrEqual">
      <formula>$M$10</formula>
    </cfRule>
    <cfRule type="cellIs" dxfId="672" priority="134" stopIfTrue="1" operator="greaterThan">
      <formula>$M$10</formula>
    </cfRule>
  </conditionalFormatting>
  <conditionalFormatting sqref="O11">
    <cfRule type="cellIs" dxfId="671" priority="131" stopIfTrue="1" operator="lessThanOrEqual">
      <formula>$M$11</formula>
    </cfRule>
    <cfRule type="cellIs" dxfId="670" priority="132" stopIfTrue="1" operator="greaterThan">
      <formula>$M$11</formula>
    </cfRule>
  </conditionalFormatting>
  <conditionalFormatting sqref="O9">
    <cfRule type="cellIs" dxfId="669" priority="129" stopIfTrue="1" operator="lessThan">
      <formula>$M$9</formula>
    </cfRule>
    <cfRule type="cellIs" dxfId="668" priority="130" stopIfTrue="1" operator="greaterThanOrEqual">
      <formula>$M$9</formula>
    </cfRule>
  </conditionalFormatting>
  <conditionalFormatting sqref="O7:Y7">
    <cfRule type="containsBlanks" priority="90" stopIfTrue="1">
      <formula>LEN(TRIM(O7))=0</formula>
    </cfRule>
    <cfRule type="cellIs" dxfId="667" priority="127" stopIfTrue="1" operator="lessThanOrEqual">
      <formula>$M$7</formula>
    </cfRule>
    <cfRule type="cellIs" dxfId="666" priority="128" stopIfTrue="1" operator="greaterThan">
      <formula>$M$7</formula>
    </cfRule>
  </conditionalFormatting>
  <conditionalFormatting sqref="O8:Y8">
    <cfRule type="containsBlanks" priority="89" stopIfTrue="1">
      <formula>LEN(TRIM(O8))=0</formula>
    </cfRule>
    <cfRule type="cellIs" dxfId="665" priority="125" stopIfTrue="1" operator="lessThanOrEqual">
      <formula>$M$8</formula>
    </cfRule>
    <cfRule type="cellIs" dxfId="664" priority="126" stopIfTrue="1" operator="greaterThan">
      <formula>$M$8</formula>
    </cfRule>
  </conditionalFormatting>
  <conditionalFormatting sqref="O20">
    <cfRule type="cellIs" dxfId="663" priority="121" stopIfTrue="1" operator="lessThanOrEqual">
      <formula>$M$20</formula>
    </cfRule>
    <cfRule type="cellIs" dxfId="662" priority="122" stopIfTrue="1" operator="greaterThan">
      <formula>$M$20</formula>
    </cfRule>
  </conditionalFormatting>
  <conditionalFormatting sqref="O21">
    <cfRule type="cellIs" dxfId="661" priority="119" stopIfTrue="1" operator="lessThan">
      <formula>$M$21</formula>
    </cfRule>
    <cfRule type="cellIs" dxfId="660" priority="120" stopIfTrue="1" operator="greaterThanOrEqual">
      <formula>$M$21</formula>
    </cfRule>
  </conditionalFormatting>
  <conditionalFormatting sqref="O22">
    <cfRule type="cellIs" dxfId="659" priority="117" stopIfTrue="1" operator="lessThanOrEqual">
      <formula>$M$22</formula>
    </cfRule>
    <cfRule type="cellIs" dxfId="658" priority="118" stopIfTrue="1" operator="greaterThan">
      <formula>$M$22</formula>
    </cfRule>
  </conditionalFormatting>
  <conditionalFormatting sqref="O23">
    <cfRule type="cellIs" dxfId="657" priority="115" stopIfTrue="1" operator="lessThan">
      <formula>$M$23</formula>
    </cfRule>
    <cfRule type="cellIs" dxfId="656" priority="116" stopIfTrue="1" operator="greaterThanOrEqual">
      <formula>$M$23</formula>
    </cfRule>
  </conditionalFormatting>
  <conditionalFormatting sqref="O24">
    <cfRule type="cellIs" dxfId="655" priority="123" stopIfTrue="1" operator="greaterThanOrEqual">
      <formula>$M$24</formula>
    </cfRule>
    <cfRule type="cellIs" dxfId="654" priority="124" stopIfTrue="1" operator="lessThan">
      <formula>$M$24</formula>
    </cfRule>
  </conditionalFormatting>
  <conditionalFormatting sqref="O18">
    <cfRule type="cellIs" dxfId="653" priority="113" stopIfTrue="1" operator="lessThanOrEqual">
      <formula>$M$18</formula>
    </cfRule>
    <cfRule type="cellIs" dxfId="652" priority="114" stopIfTrue="1" operator="greaterThan">
      <formula>$M$18</formula>
    </cfRule>
  </conditionalFormatting>
  <conditionalFormatting sqref="O19">
    <cfRule type="cellIs" dxfId="651" priority="111" stopIfTrue="1" operator="lessThan">
      <formula>$M$19</formula>
    </cfRule>
    <cfRule type="cellIs" dxfId="650" priority="112" stopIfTrue="1" operator="greaterThanOrEqual">
      <formula>$M$19</formula>
    </cfRule>
  </conditionalFormatting>
  <conditionalFormatting sqref="O36">
    <cfRule type="cellIs" dxfId="649" priority="109" stopIfTrue="1" operator="greaterThanOrEqual">
      <formula>$M$36</formula>
    </cfRule>
    <cfRule type="cellIs" dxfId="648" priority="110" stopIfTrue="1" operator="lessThan">
      <formula>$M$36</formula>
    </cfRule>
  </conditionalFormatting>
  <conditionalFormatting sqref="O35">
    <cfRule type="cellIs" dxfId="647" priority="107" stopIfTrue="1" operator="lessThan">
      <formula>$M$35</formula>
    </cfRule>
    <cfRule type="cellIs" dxfId="646" priority="108" stopIfTrue="1" operator="greaterThanOrEqual">
      <formula>$M$35</formula>
    </cfRule>
  </conditionalFormatting>
  <conditionalFormatting sqref="O33">
    <cfRule type="cellIs" dxfId="645" priority="105" stopIfTrue="1" operator="greaterThan">
      <formula>$M$33</formula>
    </cfRule>
    <cfRule type="cellIs" dxfId="644" priority="106" stopIfTrue="1" operator="lessThanOrEqual">
      <formula>$M$33</formula>
    </cfRule>
  </conditionalFormatting>
  <conditionalFormatting sqref="O34">
    <cfRule type="cellIs" dxfId="643" priority="103" stopIfTrue="1" operator="greaterThan">
      <formula>$M$34</formula>
    </cfRule>
    <cfRule type="cellIs" dxfId="642" priority="104" stopIfTrue="1" operator="lessThanOrEqual">
      <formula>$M$34</formula>
    </cfRule>
  </conditionalFormatting>
  <conditionalFormatting sqref="O38">
    <cfRule type="cellIs" dxfId="641" priority="101" stopIfTrue="1" operator="between">
      <formula>-$M$38</formula>
      <formula>$M$38</formula>
    </cfRule>
    <cfRule type="cellIs" dxfId="640" priority="102" stopIfTrue="1" operator="notBetween">
      <formula>-$M$38</formula>
      <formula>$M$38</formula>
    </cfRule>
  </conditionalFormatting>
  <conditionalFormatting sqref="O39">
    <cfRule type="cellIs" dxfId="639" priority="99" stopIfTrue="1" operator="greaterThan">
      <formula>$M$39</formula>
    </cfRule>
    <cfRule type="cellIs" dxfId="638" priority="100" stopIfTrue="1" operator="lessThanOrEqual">
      <formula>$M$39</formula>
    </cfRule>
  </conditionalFormatting>
  <conditionalFormatting sqref="O40">
    <cfRule type="cellIs" dxfId="637" priority="97" stopIfTrue="1" operator="greaterThan">
      <formula>$M$40</formula>
    </cfRule>
    <cfRule type="cellIs" dxfId="636" priority="98" stopIfTrue="1" operator="lessThanOrEqual">
      <formula>$M$40</formula>
    </cfRule>
  </conditionalFormatting>
  <conditionalFormatting sqref="O41">
    <cfRule type="cellIs" dxfId="635" priority="95" stopIfTrue="1" operator="greaterThan">
      <formula>$M$41</formula>
    </cfRule>
    <cfRule type="cellIs" dxfId="634" priority="96" stopIfTrue="1" operator="lessThanOrEqual">
      <formula>$M$41</formula>
    </cfRule>
  </conditionalFormatting>
  <conditionalFormatting sqref="O37">
    <cfRule type="cellIs" dxfId="633" priority="93" stopIfTrue="1" operator="lessThan">
      <formula>$M$35</formula>
    </cfRule>
    <cfRule type="cellIs" dxfId="632" priority="94" stopIfTrue="1" operator="greaterThanOrEqual">
      <formula>$M$35</formula>
    </cfRule>
  </conditionalFormatting>
  <conditionalFormatting sqref="O5:Z5">
    <cfRule type="containsBlanks" priority="92" stopIfTrue="1">
      <formula>LEN(TRIM(O5))=0</formula>
    </cfRule>
  </conditionalFormatting>
  <conditionalFormatting sqref="O6:Z6">
    <cfRule type="containsBlanks" priority="91" stopIfTrue="1">
      <formula>LEN(TRIM(O6))=0</formula>
    </cfRule>
  </conditionalFormatting>
  <conditionalFormatting sqref="O9:Y9">
    <cfRule type="containsBlanks" priority="88" stopIfTrue="1">
      <formula>LEN(TRIM(O9))=0</formula>
    </cfRule>
  </conditionalFormatting>
  <conditionalFormatting sqref="O10:Y10">
    <cfRule type="containsBlanks" priority="87" stopIfTrue="1">
      <formula>LEN(TRIM(O10))=0</formula>
    </cfRule>
  </conditionalFormatting>
  <conditionalFormatting sqref="O11:X11 Z11">
    <cfRule type="containsBlanks" priority="86" stopIfTrue="1">
      <formula>LEN(TRIM(O11))=0</formula>
    </cfRule>
  </conditionalFormatting>
  <conditionalFormatting sqref="O14:Y14">
    <cfRule type="containsBlanks" priority="84" stopIfTrue="1">
      <formula>LEN(TRIM(O14))=0</formula>
    </cfRule>
  </conditionalFormatting>
  <conditionalFormatting sqref="O18:Y18">
    <cfRule type="containsBlanks" priority="81" stopIfTrue="1">
      <formula>LEN(TRIM(O18))=0</formula>
    </cfRule>
  </conditionalFormatting>
  <conditionalFormatting sqref="O19:Y19">
    <cfRule type="containsBlanks" priority="80" stopIfTrue="1">
      <formula>LEN(TRIM(O19))=0</formula>
    </cfRule>
  </conditionalFormatting>
  <conditionalFormatting sqref="O20:Y20">
    <cfRule type="containsBlanks" priority="79" stopIfTrue="1">
      <formula>LEN(TRIM(O20))=0</formula>
    </cfRule>
  </conditionalFormatting>
  <conditionalFormatting sqref="O21:Y21">
    <cfRule type="containsBlanks" priority="78" stopIfTrue="1">
      <formula>LEN(TRIM(O21))=0</formula>
    </cfRule>
  </conditionalFormatting>
  <conditionalFormatting sqref="O22:Y22">
    <cfRule type="containsBlanks" priority="77" stopIfTrue="1">
      <formula>LEN(TRIM(O22))=0</formula>
    </cfRule>
  </conditionalFormatting>
  <conditionalFormatting sqref="O23:Y23">
    <cfRule type="containsBlanks" priority="76" stopIfTrue="1">
      <formula>LEN(TRIM(O23))=0</formula>
    </cfRule>
  </conditionalFormatting>
  <conditionalFormatting sqref="O24:Y24">
    <cfRule type="containsBlanks" priority="75" stopIfTrue="1">
      <formula>LEN(TRIM(O24))=0</formula>
    </cfRule>
  </conditionalFormatting>
  <conditionalFormatting sqref="O33:Z33">
    <cfRule type="containsBlanks" priority="68" stopIfTrue="1">
      <formula>LEN(TRIM(O33))=0</formula>
    </cfRule>
  </conditionalFormatting>
  <conditionalFormatting sqref="O34:Z34">
    <cfRule type="containsBlanks" priority="67" stopIfTrue="1">
      <formula>LEN(TRIM(O34))=0</formula>
    </cfRule>
  </conditionalFormatting>
  <conditionalFormatting sqref="O35:Z35">
    <cfRule type="containsBlanks" priority="66" stopIfTrue="1">
      <formula>LEN(TRIM(O35))=0</formula>
    </cfRule>
  </conditionalFormatting>
  <conditionalFormatting sqref="O36:Z36">
    <cfRule type="containsBlanks" priority="65" stopIfTrue="1">
      <formula>LEN(TRIM(O36))=0</formula>
    </cfRule>
  </conditionalFormatting>
  <conditionalFormatting sqref="O37:Z37">
    <cfRule type="containsBlanks" priority="64" stopIfTrue="1">
      <formula>LEN(TRIM(O37))=0</formula>
    </cfRule>
  </conditionalFormatting>
  <conditionalFormatting sqref="O38:Z38">
    <cfRule type="containsBlanks" priority="63" stopIfTrue="1">
      <formula>LEN(TRIM(O38))=0</formula>
    </cfRule>
  </conditionalFormatting>
  <conditionalFormatting sqref="O39:Z39">
    <cfRule type="containsBlanks" priority="62" stopIfTrue="1">
      <formula>LEN(TRIM(O39))=0</formula>
    </cfRule>
  </conditionalFormatting>
  <conditionalFormatting sqref="O40:Z40">
    <cfRule type="containsBlanks" priority="61" stopIfTrue="1">
      <formula>LEN(TRIM(O40))=0</formula>
    </cfRule>
  </conditionalFormatting>
  <conditionalFormatting sqref="O41:Z41">
    <cfRule type="containsBlanks" priority="60" stopIfTrue="1">
      <formula>LEN(TRIM(O41))=0</formula>
    </cfRule>
  </conditionalFormatting>
  <conditionalFormatting sqref="Y11">
    <cfRule type="containsBlanks" priority="46" stopIfTrue="1">
      <formula>LEN(TRIM(Y11))=0</formula>
    </cfRule>
    <cfRule type="cellIs" dxfId="631" priority="47" stopIfTrue="1" operator="lessThanOrEqual">
      <formula>$M$11</formula>
    </cfRule>
    <cfRule type="cellIs" dxfId="630" priority="48" stopIfTrue="1" operator="greaterThan">
      <formula>$M$11</formula>
    </cfRule>
  </conditionalFormatting>
  <conditionalFormatting sqref="Z9">
    <cfRule type="containsBlanks" priority="40" stopIfTrue="1">
      <formula>LEN(TRIM(Z9))=0</formula>
    </cfRule>
    <cfRule type="cellIs" dxfId="629" priority="43" stopIfTrue="1" operator="greaterThanOrEqual">
      <formula>$M$9</formula>
    </cfRule>
    <cfRule type="cellIs" dxfId="628" priority="44" stopIfTrue="1" operator="lessThan">
      <formula>$M$9</formula>
    </cfRule>
  </conditionalFormatting>
  <conditionalFormatting sqref="Z10">
    <cfRule type="containsBlanks" priority="41" stopIfTrue="1">
      <formula>LEN(TRIM(Z10))=0</formula>
    </cfRule>
    <cfRule type="cellIs" dxfId="627" priority="42" stopIfTrue="1" operator="lessThanOrEqual">
      <formula>$M$10</formula>
    </cfRule>
    <cfRule type="cellIs" dxfId="626" priority="45" stopIfTrue="1" operator="greaterThan">
      <formula>$M$10</formula>
    </cfRule>
  </conditionalFormatting>
  <conditionalFormatting sqref="Z8">
    <cfRule type="containsBlanks" dxfId="625" priority="37" stopIfTrue="1">
      <formula>LEN(TRIM(Z8))=0</formula>
    </cfRule>
    <cfRule type="cellIs" dxfId="624" priority="38" stopIfTrue="1" operator="greaterThan">
      <formula>$M$8</formula>
    </cfRule>
    <cfRule type="cellIs" dxfId="623" priority="39" stopIfTrue="1" operator="lessThanOrEqual">
      <formula>$M$8</formula>
    </cfRule>
  </conditionalFormatting>
  <conditionalFormatting sqref="Z7">
    <cfRule type="containsBlanks" dxfId="622" priority="34" stopIfTrue="1">
      <formula>LEN(TRIM(Z7))=0</formula>
    </cfRule>
    <cfRule type="cellIs" dxfId="621" priority="35" stopIfTrue="1" operator="greaterThan">
      <formula>$M$7</formula>
    </cfRule>
    <cfRule type="cellIs" dxfId="620" priority="36" stopIfTrue="1" operator="lessThanOrEqual">
      <formula>$M$7</formula>
    </cfRule>
  </conditionalFormatting>
  <conditionalFormatting sqref="Z16">
    <cfRule type="containsBlanks" priority="22" stopIfTrue="1">
      <formula>LEN(TRIM(Z16))=0</formula>
    </cfRule>
    <cfRule type="cellIs" dxfId="619" priority="32" stopIfTrue="1" operator="greaterThanOrEqual">
      <formula>$M$16</formula>
    </cfRule>
    <cfRule type="cellIs" dxfId="618" priority="33" stopIfTrue="1" operator="lessThan">
      <formula>$M$16</formula>
    </cfRule>
  </conditionalFormatting>
  <conditionalFormatting sqref="Z13">
    <cfRule type="containsBlanks" priority="29" stopIfTrue="1">
      <formula>LEN(TRIM(Z13))=0</formula>
    </cfRule>
    <cfRule type="cellIs" dxfId="617" priority="30" stopIfTrue="1" operator="lessThanOrEqual">
      <formula>$M$13</formula>
    </cfRule>
    <cfRule type="cellIs" dxfId="616" priority="31" stopIfTrue="1" operator="greaterThan">
      <formula>$M$13</formula>
    </cfRule>
  </conditionalFormatting>
  <conditionalFormatting sqref="Z14">
    <cfRule type="containsBlanks" priority="26" stopIfTrue="1">
      <formula>LEN(TRIM(Z14))=0</formula>
    </cfRule>
    <cfRule type="cellIs" dxfId="615" priority="27" stopIfTrue="1" operator="lessThanOrEqual">
      <formula>$M$14</formula>
    </cfRule>
    <cfRule type="cellIs" dxfId="614" priority="28" stopIfTrue="1" operator="greaterThan">
      <formula>$M$14</formula>
    </cfRule>
  </conditionalFormatting>
  <conditionalFormatting sqref="Z15">
    <cfRule type="containsBlanks" priority="23" stopIfTrue="1">
      <formula>LEN(TRIM(Z15))=0</formula>
    </cfRule>
    <cfRule type="cellIs" dxfId="613" priority="24" stopIfTrue="1" operator="lessThanOrEqual">
      <formula>$M$15</formula>
    </cfRule>
    <cfRule type="cellIs" dxfId="612" priority="25" stopIfTrue="1" operator="greaterThan">
      <formula>$M$15</formula>
    </cfRule>
  </conditionalFormatting>
  <conditionalFormatting sqref="Z24">
    <cfRule type="containsBlanks" priority="19">
      <formula>LEN(TRIM(Z24))=0</formula>
    </cfRule>
    <cfRule type="cellIs" dxfId="611" priority="20" operator="greaterThan">
      <formula>0</formula>
    </cfRule>
    <cfRule type="cellIs" dxfId="610" priority="21" operator="equal">
      <formula>0</formula>
    </cfRule>
  </conditionalFormatting>
  <conditionalFormatting sqref="Z18">
    <cfRule type="containsBlanks" priority="6" stopIfTrue="1">
      <formula>LEN(TRIM(Z18))=0</formula>
    </cfRule>
    <cfRule type="cellIs" dxfId="609" priority="17" stopIfTrue="1" operator="lessThanOrEqual">
      <formula>$M$18</formula>
    </cfRule>
    <cfRule type="cellIs" dxfId="608" priority="18" stopIfTrue="1" operator="greaterThan">
      <formula>$M$18</formula>
    </cfRule>
  </conditionalFormatting>
  <conditionalFormatting sqref="Z19">
    <cfRule type="containsBlanks" priority="5" stopIfTrue="1">
      <formula>LEN(TRIM(Z19))=0</formula>
    </cfRule>
    <cfRule type="cellIs" dxfId="607" priority="15" stopIfTrue="1" operator="greaterThanOrEqual">
      <formula>$M$19</formula>
    </cfRule>
    <cfRule type="cellIs" dxfId="606" priority="16" stopIfTrue="1" operator="lessThan">
      <formula>$M$19</formula>
    </cfRule>
  </conditionalFormatting>
  <conditionalFormatting sqref="Z20">
    <cfRule type="containsBlanks" priority="4" stopIfTrue="1">
      <formula>LEN(TRIM(Z20))=0</formula>
    </cfRule>
    <cfRule type="cellIs" dxfId="605" priority="13" stopIfTrue="1" operator="lessThanOrEqual">
      <formula>$M$20</formula>
    </cfRule>
    <cfRule type="cellIs" dxfId="604" priority="14" stopIfTrue="1" operator="greaterThan">
      <formula>$M$20</formula>
    </cfRule>
  </conditionalFormatting>
  <conditionalFormatting sqref="Z22">
    <cfRule type="containsBlanks" priority="2" stopIfTrue="1">
      <formula>LEN(TRIM(Z22))=0</formula>
    </cfRule>
    <cfRule type="cellIs" dxfId="603" priority="11" stopIfTrue="1" operator="lessThanOrEqual">
      <formula>$M$22</formula>
    </cfRule>
    <cfRule type="cellIs" dxfId="602" priority="12" stopIfTrue="1" operator="greaterThan">
      <formula>$M$22</formula>
    </cfRule>
  </conditionalFormatting>
  <conditionalFormatting sqref="Z21">
    <cfRule type="containsBlanks" priority="3" stopIfTrue="1">
      <formula>LEN(TRIM(Z21))=0</formula>
    </cfRule>
    <cfRule type="cellIs" dxfId="601" priority="7" stopIfTrue="1" operator="greaterThanOrEqual">
      <formula>$M$21</formula>
    </cfRule>
    <cfRule type="cellIs" dxfId="600" priority="8" stopIfTrue="1" operator="lessThan">
      <formula>$M$21</formula>
    </cfRule>
  </conditionalFormatting>
  <conditionalFormatting sqref="Z23">
    <cfRule type="containsBlanks" priority="1" stopIfTrue="1">
      <formula>LEN(TRIM(Z23))=0</formula>
    </cfRule>
    <cfRule type="cellIs" dxfId="599" priority="9" stopIfTrue="1" operator="greaterThanOrEqual">
      <formula>$M$23</formula>
    </cfRule>
    <cfRule type="cellIs" dxfId="598" priority="10" stopIfTrue="1" operator="lessThan">
      <formula>$M$23</formula>
    </cfRule>
  </conditionalFormatting>
  <dataValidations count="7">
    <dataValidation type="list" errorStyle="information" allowBlank="1" showInputMessage="1" showErrorMessage="1" error="Enter Leading or Lagging" prompt="Leading or Lagging" sqref="WVK52 WLO52 WBS52 VRW52 VIA52 UYE52 UOI52 UEM52 TUQ52 TKU52 TAY52 SRC52 SHG52 RXK52 RNO52 RDS52 QTW52 QKA52 QAE52 PQI52 PGM52 OWQ52 OMU52 OCY52 NTC52 NJG52 MZK52 MPO52 MFS52 LVW52 LMA52 LCE52 KSI52 KIM52 JYQ52 JOU52 JEY52 IVC52 ILG52 IBK52 HRO52 HHS52 GXW52 GOA52 GEE52 FUI52 FKM52 FAQ52 EQU52 EGY52 DXC52 DNG52 DDK52 CTO52 CJS52 BZW52 BQA52 BGE52 AWI52 AMM52 ACQ52 SU52 IY52 C52">
      <formula1>C42:C54</formula1>
    </dataValidation>
    <dataValidation type="list" errorStyle="information" allowBlank="1" showInputMessage="1" showErrorMessage="1" error="Enter Leading or Lagging" prompt="Leading or Lagging" sqref="IY53 C53 WVK53 WLO53 WBS53 VRW53 VIA53 UYE53 UOI53 UEM53 TUQ53 TKU53 TAY53 SRC53 SHG53 RXK53 RNO53 RDS53 QTW53 QKA53 QAE53 PQI53 PGM53 OWQ53 OMU53 OCY53 NTC53 NJG53 MZK53 MPO53 MFS53 LVW53 LMA53 LCE53 KSI53 KIM53 JYQ53 JOU53 JEY53 IVC53 ILG53 IBK53 HRO53 HHS53 GXW53 GOA53 GEE53 FUI53 FKM53 FAQ53 EQU53 EGY53 DXC53 DNG53 DDK53 CTO53 CJS53 BZW53 BQA53 BGE53 AWI53 AMM53 ACQ53 SU53">
      <formula1>C54:C55</formula1>
    </dataValidation>
    <dataValidation type="list" errorStyle="information" allowBlank="1" showInputMessage="1" showErrorMessage="1" error="Enter Leading or Lagging" prompt="Leading or Lagging" sqref="C51 WVK51 WLO51 WBS51 VRW51 VIA51 UYE51 UOI51 UEM51 TUQ51 TKU51 TAY51 SRC51 SHG51 RXK51 RNO51 RDS51 QTW51 QKA51 QAE51 PQI51 PGM51 OWQ51 OMU51 OCY51 NTC51 NJG51 MZK51 MPO51 MFS51 LVW51 LMA51 LCE51 KSI51 KIM51 JYQ51 JOU51 JEY51 IVC51 ILG51 IBK51 HRO51 HHS51 GXW51 GOA51 GEE51 FUI51 FKM51 FAQ51 EQU51 EGY51 DXC51 DNG51 DDK51 CTO51 CJS51 BZW51 BQA51 BGE51 AWI51 AMM51 ACQ51 SU51 IY51">
      <formula1>C53:C53</formula1>
    </dataValidation>
    <dataValidation type="list" errorStyle="information" allowBlank="1" showInputMessage="1" showErrorMessage="1" error="Enter Leading or Lagging" prompt="Leading or Lagging" sqref="C39 IY39 SU39 ACQ39 AMM39 AWI39 BGE39 BQA39 BZW39 CJS39 CTO39 DDK39 DNG39 DXC39 EGY39 EQU39 FAQ39 FKM39 FUI39 GEE39 GOA39 GXW39 HHS39 HRO39 IBK39 ILG39 IVC39 JEY39 JOU39 JYQ39 KIM39 KSI39 LCE39 LMA39 LVW39 MFS39 MPO39 MZK39 NJG39 NTC39 OCY39 OMU39 OWQ39 PGM39 PQI39 QAE39 QKA39 QTW39 RDS39 RNO39 RXK39 SHG39 SRC39 TAY39 TKU39 TUQ39 UEM39 UOI39 UYE39 VIA39 VRW39 WBS39 WLO39 WVK39">
      <formula1>C41:C43</formula1>
    </dataValidation>
    <dataValidation type="list" errorStyle="information" allowBlank="1" showInputMessage="1" showErrorMessage="1" error="Enter Leading or Lagging" prompt="Leading or Lagging" sqref="WVK4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C42">
      <formula1>C55:C56</formula1>
    </dataValidation>
    <dataValidation type="list" errorStyle="information" allowBlank="1" showInputMessage="1" showErrorMessage="1" error="Enter Leading or Lagging" prompt="Leading or Lagging" sqref="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SU40:SU41 IY40:IY41 C40:C41">
      <formula1>C43:C44</formula1>
    </dataValidation>
    <dataValidation type="list" errorStyle="information" allowBlank="1" showInputMessage="1" showErrorMessage="1" error="Enter Leading or Lagging" prompt="Leading or Lagging" sqref="C65541:C65590 IY65541:IY65590 SU65541:SU65590 ACQ65541:ACQ65590 AMM65541:AMM65590 AWI65541:AWI65590 BGE65541:BGE65590 BQA65541:BQA65590 BZW65541:BZW65590 CJS65541:CJS65590 CTO65541:CTO65590 DDK65541:DDK65590 DNG65541:DNG65590 DXC65541:DXC65590 EGY65541:EGY65590 EQU65541:EQU65590 FAQ65541:FAQ65590 FKM65541:FKM65590 FUI65541:FUI65590 GEE65541:GEE65590 GOA65541:GOA65590 GXW65541:GXW65590 HHS65541:HHS65590 HRO65541:HRO65590 IBK65541:IBK65590 ILG65541:ILG65590 IVC65541:IVC65590 JEY65541:JEY65590 JOU65541:JOU65590 JYQ65541:JYQ65590 KIM65541:KIM65590 KSI65541:KSI65590 LCE65541:LCE65590 LMA65541:LMA65590 LVW65541:LVW65590 MFS65541:MFS65590 MPO65541:MPO65590 MZK65541:MZK65590 NJG65541:NJG65590 NTC65541:NTC65590 OCY65541:OCY65590 OMU65541:OMU65590 OWQ65541:OWQ65590 PGM65541:PGM65590 PQI65541:PQI65590 QAE65541:QAE65590 QKA65541:QKA65590 QTW65541:QTW65590 RDS65541:RDS65590 RNO65541:RNO65590 RXK65541:RXK65590 SHG65541:SHG65590 SRC65541:SRC65590 TAY65541:TAY65590 TKU65541:TKU65590 TUQ65541:TUQ65590 UEM65541:UEM65590 UOI65541:UOI65590 UYE65541:UYE65590 VIA65541:VIA65590 VRW65541:VRW65590 WBS65541:WBS65590 WLO65541:WLO65590 WVK65541:WVK65590 C131077:C131126 IY131077:IY131126 SU131077:SU131126 ACQ131077:ACQ131126 AMM131077:AMM131126 AWI131077:AWI131126 BGE131077:BGE131126 BQA131077:BQA131126 BZW131077:BZW131126 CJS131077:CJS131126 CTO131077:CTO131126 DDK131077:DDK131126 DNG131077:DNG131126 DXC131077:DXC131126 EGY131077:EGY131126 EQU131077:EQU131126 FAQ131077:FAQ131126 FKM131077:FKM131126 FUI131077:FUI131126 GEE131077:GEE131126 GOA131077:GOA131126 GXW131077:GXW131126 HHS131077:HHS131126 HRO131077:HRO131126 IBK131077:IBK131126 ILG131077:ILG131126 IVC131077:IVC131126 JEY131077:JEY131126 JOU131077:JOU131126 JYQ131077:JYQ131126 KIM131077:KIM131126 KSI131077:KSI131126 LCE131077:LCE131126 LMA131077:LMA131126 LVW131077:LVW131126 MFS131077:MFS131126 MPO131077:MPO131126 MZK131077:MZK131126 NJG131077:NJG131126 NTC131077:NTC131126 OCY131077:OCY131126 OMU131077:OMU131126 OWQ131077:OWQ131126 PGM131077:PGM131126 PQI131077:PQI131126 QAE131077:QAE131126 QKA131077:QKA131126 QTW131077:QTW131126 RDS131077:RDS131126 RNO131077:RNO131126 RXK131077:RXK131126 SHG131077:SHG131126 SRC131077:SRC131126 TAY131077:TAY131126 TKU131077:TKU131126 TUQ131077:TUQ131126 UEM131077:UEM131126 UOI131077:UOI131126 UYE131077:UYE131126 VIA131077:VIA131126 VRW131077:VRW131126 WBS131077:WBS131126 WLO131077:WLO131126 WVK131077:WVK131126 C196613:C196662 IY196613:IY196662 SU196613:SU196662 ACQ196613:ACQ196662 AMM196613:AMM196662 AWI196613:AWI196662 BGE196613:BGE196662 BQA196613:BQA196662 BZW196613:BZW196662 CJS196613:CJS196662 CTO196613:CTO196662 DDK196613:DDK196662 DNG196613:DNG196662 DXC196613:DXC196662 EGY196613:EGY196662 EQU196613:EQU196662 FAQ196613:FAQ196662 FKM196613:FKM196662 FUI196613:FUI196662 GEE196613:GEE196662 GOA196613:GOA196662 GXW196613:GXW196662 HHS196613:HHS196662 HRO196613:HRO196662 IBK196613:IBK196662 ILG196613:ILG196662 IVC196613:IVC196662 JEY196613:JEY196662 JOU196613:JOU196662 JYQ196613:JYQ196662 KIM196613:KIM196662 KSI196613:KSI196662 LCE196613:LCE196662 LMA196613:LMA196662 LVW196613:LVW196662 MFS196613:MFS196662 MPO196613:MPO196662 MZK196613:MZK196662 NJG196613:NJG196662 NTC196613:NTC196662 OCY196613:OCY196662 OMU196613:OMU196662 OWQ196613:OWQ196662 PGM196613:PGM196662 PQI196613:PQI196662 QAE196613:QAE196662 QKA196613:QKA196662 QTW196613:QTW196662 RDS196613:RDS196662 RNO196613:RNO196662 RXK196613:RXK196662 SHG196613:SHG196662 SRC196613:SRC196662 TAY196613:TAY196662 TKU196613:TKU196662 TUQ196613:TUQ196662 UEM196613:UEM196662 UOI196613:UOI196662 UYE196613:UYE196662 VIA196613:VIA196662 VRW196613:VRW196662 WBS196613:WBS196662 WLO196613:WLO196662 WVK196613:WVK196662 C262149:C262198 IY262149:IY262198 SU262149:SU262198 ACQ262149:ACQ262198 AMM262149:AMM262198 AWI262149:AWI262198 BGE262149:BGE262198 BQA262149:BQA262198 BZW262149:BZW262198 CJS262149:CJS262198 CTO262149:CTO262198 DDK262149:DDK262198 DNG262149:DNG262198 DXC262149:DXC262198 EGY262149:EGY262198 EQU262149:EQU262198 FAQ262149:FAQ262198 FKM262149:FKM262198 FUI262149:FUI262198 GEE262149:GEE262198 GOA262149:GOA262198 GXW262149:GXW262198 HHS262149:HHS262198 HRO262149:HRO262198 IBK262149:IBK262198 ILG262149:ILG262198 IVC262149:IVC262198 JEY262149:JEY262198 JOU262149:JOU262198 JYQ262149:JYQ262198 KIM262149:KIM262198 KSI262149:KSI262198 LCE262149:LCE262198 LMA262149:LMA262198 LVW262149:LVW262198 MFS262149:MFS262198 MPO262149:MPO262198 MZK262149:MZK262198 NJG262149:NJG262198 NTC262149:NTC262198 OCY262149:OCY262198 OMU262149:OMU262198 OWQ262149:OWQ262198 PGM262149:PGM262198 PQI262149:PQI262198 QAE262149:QAE262198 QKA262149:QKA262198 QTW262149:QTW262198 RDS262149:RDS262198 RNO262149:RNO262198 RXK262149:RXK262198 SHG262149:SHG262198 SRC262149:SRC262198 TAY262149:TAY262198 TKU262149:TKU262198 TUQ262149:TUQ262198 UEM262149:UEM262198 UOI262149:UOI262198 UYE262149:UYE262198 VIA262149:VIA262198 VRW262149:VRW262198 WBS262149:WBS262198 WLO262149:WLO262198 WVK262149:WVK262198 C327685:C327734 IY327685:IY327734 SU327685:SU327734 ACQ327685:ACQ327734 AMM327685:AMM327734 AWI327685:AWI327734 BGE327685:BGE327734 BQA327685:BQA327734 BZW327685:BZW327734 CJS327685:CJS327734 CTO327685:CTO327734 DDK327685:DDK327734 DNG327685:DNG327734 DXC327685:DXC327734 EGY327685:EGY327734 EQU327685:EQU327734 FAQ327685:FAQ327734 FKM327685:FKM327734 FUI327685:FUI327734 GEE327685:GEE327734 GOA327685:GOA327734 GXW327685:GXW327734 HHS327685:HHS327734 HRO327685:HRO327734 IBK327685:IBK327734 ILG327685:ILG327734 IVC327685:IVC327734 JEY327685:JEY327734 JOU327685:JOU327734 JYQ327685:JYQ327734 KIM327685:KIM327734 KSI327685:KSI327734 LCE327685:LCE327734 LMA327685:LMA327734 LVW327685:LVW327734 MFS327685:MFS327734 MPO327685:MPO327734 MZK327685:MZK327734 NJG327685:NJG327734 NTC327685:NTC327734 OCY327685:OCY327734 OMU327685:OMU327734 OWQ327685:OWQ327734 PGM327685:PGM327734 PQI327685:PQI327734 QAE327685:QAE327734 QKA327685:QKA327734 QTW327685:QTW327734 RDS327685:RDS327734 RNO327685:RNO327734 RXK327685:RXK327734 SHG327685:SHG327734 SRC327685:SRC327734 TAY327685:TAY327734 TKU327685:TKU327734 TUQ327685:TUQ327734 UEM327685:UEM327734 UOI327685:UOI327734 UYE327685:UYE327734 VIA327685:VIA327734 VRW327685:VRW327734 WBS327685:WBS327734 WLO327685:WLO327734 WVK327685:WVK327734 C393221:C393270 IY393221:IY393270 SU393221:SU393270 ACQ393221:ACQ393270 AMM393221:AMM393270 AWI393221:AWI393270 BGE393221:BGE393270 BQA393221:BQA393270 BZW393221:BZW393270 CJS393221:CJS393270 CTO393221:CTO393270 DDK393221:DDK393270 DNG393221:DNG393270 DXC393221:DXC393270 EGY393221:EGY393270 EQU393221:EQU393270 FAQ393221:FAQ393270 FKM393221:FKM393270 FUI393221:FUI393270 GEE393221:GEE393270 GOA393221:GOA393270 GXW393221:GXW393270 HHS393221:HHS393270 HRO393221:HRO393270 IBK393221:IBK393270 ILG393221:ILG393270 IVC393221:IVC393270 JEY393221:JEY393270 JOU393221:JOU393270 JYQ393221:JYQ393270 KIM393221:KIM393270 KSI393221:KSI393270 LCE393221:LCE393270 LMA393221:LMA393270 LVW393221:LVW393270 MFS393221:MFS393270 MPO393221:MPO393270 MZK393221:MZK393270 NJG393221:NJG393270 NTC393221:NTC393270 OCY393221:OCY393270 OMU393221:OMU393270 OWQ393221:OWQ393270 PGM393221:PGM393270 PQI393221:PQI393270 QAE393221:QAE393270 QKA393221:QKA393270 QTW393221:QTW393270 RDS393221:RDS393270 RNO393221:RNO393270 RXK393221:RXK393270 SHG393221:SHG393270 SRC393221:SRC393270 TAY393221:TAY393270 TKU393221:TKU393270 TUQ393221:TUQ393270 UEM393221:UEM393270 UOI393221:UOI393270 UYE393221:UYE393270 VIA393221:VIA393270 VRW393221:VRW393270 WBS393221:WBS393270 WLO393221:WLO393270 WVK393221:WVK393270 C458757:C458806 IY458757:IY458806 SU458757:SU458806 ACQ458757:ACQ458806 AMM458757:AMM458806 AWI458757:AWI458806 BGE458757:BGE458806 BQA458757:BQA458806 BZW458757:BZW458806 CJS458757:CJS458806 CTO458757:CTO458806 DDK458757:DDK458806 DNG458757:DNG458806 DXC458757:DXC458806 EGY458757:EGY458806 EQU458757:EQU458806 FAQ458757:FAQ458806 FKM458757:FKM458806 FUI458757:FUI458806 GEE458757:GEE458806 GOA458757:GOA458806 GXW458757:GXW458806 HHS458757:HHS458806 HRO458757:HRO458806 IBK458757:IBK458806 ILG458757:ILG458806 IVC458757:IVC458806 JEY458757:JEY458806 JOU458757:JOU458806 JYQ458757:JYQ458806 KIM458757:KIM458806 KSI458757:KSI458806 LCE458757:LCE458806 LMA458757:LMA458806 LVW458757:LVW458806 MFS458757:MFS458806 MPO458757:MPO458806 MZK458757:MZK458806 NJG458757:NJG458806 NTC458757:NTC458806 OCY458757:OCY458806 OMU458757:OMU458806 OWQ458757:OWQ458806 PGM458757:PGM458806 PQI458757:PQI458806 QAE458757:QAE458806 QKA458757:QKA458806 QTW458757:QTW458806 RDS458757:RDS458806 RNO458757:RNO458806 RXK458757:RXK458806 SHG458757:SHG458806 SRC458757:SRC458806 TAY458757:TAY458806 TKU458757:TKU458806 TUQ458757:TUQ458806 UEM458757:UEM458806 UOI458757:UOI458806 UYE458757:UYE458806 VIA458757:VIA458806 VRW458757:VRW458806 WBS458757:WBS458806 WLO458757:WLO458806 WVK458757:WVK458806 C524293:C524342 IY524293:IY524342 SU524293:SU524342 ACQ524293:ACQ524342 AMM524293:AMM524342 AWI524293:AWI524342 BGE524293:BGE524342 BQA524293:BQA524342 BZW524293:BZW524342 CJS524293:CJS524342 CTO524293:CTO524342 DDK524293:DDK524342 DNG524293:DNG524342 DXC524293:DXC524342 EGY524293:EGY524342 EQU524293:EQU524342 FAQ524293:FAQ524342 FKM524293:FKM524342 FUI524293:FUI524342 GEE524293:GEE524342 GOA524293:GOA524342 GXW524293:GXW524342 HHS524293:HHS524342 HRO524293:HRO524342 IBK524293:IBK524342 ILG524293:ILG524342 IVC524293:IVC524342 JEY524293:JEY524342 JOU524293:JOU524342 JYQ524293:JYQ524342 KIM524293:KIM524342 KSI524293:KSI524342 LCE524293:LCE524342 LMA524293:LMA524342 LVW524293:LVW524342 MFS524293:MFS524342 MPO524293:MPO524342 MZK524293:MZK524342 NJG524293:NJG524342 NTC524293:NTC524342 OCY524293:OCY524342 OMU524293:OMU524342 OWQ524293:OWQ524342 PGM524293:PGM524342 PQI524293:PQI524342 QAE524293:QAE524342 QKA524293:QKA524342 QTW524293:QTW524342 RDS524293:RDS524342 RNO524293:RNO524342 RXK524293:RXK524342 SHG524293:SHG524342 SRC524293:SRC524342 TAY524293:TAY524342 TKU524293:TKU524342 TUQ524293:TUQ524342 UEM524293:UEM524342 UOI524293:UOI524342 UYE524293:UYE524342 VIA524293:VIA524342 VRW524293:VRW524342 WBS524293:WBS524342 WLO524293:WLO524342 WVK524293:WVK524342 C589829:C589878 IY589829:IY589878 SU589829:SU589878 ACQ589829:ACQ589878 AMM589829:AMM589878 AWI589829:AWI589878 BGE589829:BGE589878 BQA589829:BQA589878 BZW589829:BZW589878 CJS589829:CJS589878 CTO589829:CTO589878 DDK589829:DDK589878 DNG589829:DNG589878 DXC589829:DXC589878 EGY589829:EGY589878 EQU589829:EQU589878 FAQ589829:FAQ589878 FKM589829:FKM589878 FUI589829:FUI589878 GEE589829:GEE589878 GOA589829:GOA589878 GXW589829:GXW589878 HHS589829:HHS589878 HRO589829:HRO589878 IBK589829:IBK589878 ILG589829:ILG589878 IVC589829:IVC589878 JEY589829:JEY589878 JOU589829:JOU589878 JYQ589829:JYQ589878 KIM589829:KIM589878 KSI589829:KSI589878 LCE589829:LCE589878 LMA589829:LMA589878 LVW589829:LVW589878 MFS589829:MFS589878 MPO589829:MPO589878 MZK589829:MZK589878 NJG589829:NJG589878 NTC589829:NTC589878 OCY589829:OCY589878 OMU589829:OMU589878 OWQ589829:OWQ589878 PGM589829:PGM589878 PQI589829:PQI589878 QAE589829:QAE589878 QKA589829:QKA589878 QTW589829:QTW589878 RDS589829:RDS589878 RNO589829:RNO589878 RXK589829:RXK589878 SHG589829:SHG589878 SRC589829:SRC589878 TAY589829:TAY589878 TKU589829:TKU589878 TUQ589829:TUQ589878 UEM589829:UEM589878 UOI589829:UOI589878 UYE589829:UYE589878 VIA589829:VIA589878 VRW589829:VRW589878 WBS589829:WBS589878 WLO589829:WLO589878 WVK589829:WVK589878 C655365:C655414 IY655365:IY655414 SU655365:SU655414 ACQ655365:ACQ655414 AMM655365:AMM655414 AWI655365:AWI655414 BGE655365:BGE655414 BQA655365:BQA655414 BZW655365:BZW655414 CJS655365:CJS655414 CTO655365:CTO655414 DDK655365:DDK655414 DNG655365:DNG655414 DXC655365:DXC655414 EGY655365:EGY655414 EQU655365:EQU655414 FAQ655365:FAQ655414 FKM655365:FKM655414 FUI655365:FUI655414 GEE655365:GEE655414 GOA655365:GOA655414 GXW655365:GXW655414 HHS655365:HHS655414 HRO655365:HRO655414 IBK655365:IBK655414 ILG655365:ILG655414 IVC655365:IVC655414 JEY655365:JEY655414 JOU655365:JOU655414 JYQ655365:JYQ655414 KIM655365:KIM655414 KSI655365:KSI655414 LCE655365:LCE655414 LMA655365:LMA655414 LVW655365:LVW655414 MFS655365:MFS655414 MPO655365:MPO655414 MZK655365:MZK655414 NJG655365:NJG655414 NTC655365:NTC655414 OCY655365:OCY655414 OMU655365:OMU655414 OWQ655365:OWQ655414 PGM655365:PGM655414 PQI655365:PQI655414 QAE655365:QAE655414 QKA655365:QKA655414 QTW655365:QTW655414 RDS655365:RDS655414 RNO655365:RNO655414 RXK655365:RXK655414 SHG655365:SHG655414 SRC655365:SRC655414 TAY655365:TAY655414 TKU655365:TKU655414 TUQ655365:TUQ655414 UEM655365:UEM655414 UOI655365:UOI655414 UYE655365:UYE655414 VIA655365:VIA655414 VRW655365:VRW655414 WBS655365:WBS655414 WLO655365:WLO655414 WVK655365:WVK655414 C720901:C720950 IY720901:IY720950 SU720901:SU720950 ACQ720901:ACQ720950 AMM720901:AMM720950 AWI720901:AWI720950 BGE720901:BGE720950 BQA720901:BQA720950 BZW720901:BZW720950 CJS720901:CJS720950 CTO720901:CTO720950 DDK720901:DDK720950 DNG720901:DNG720950 DXC720901:DXC720950 EGY720901:EGY720950 EQU720901:EQU720950 FAQ720901:FAQ720950 FKM720901:FKM720950 FUI720901:FUI720950 GEE720901:GEE720950 GOA720901:GOA720950 GXW720901:GXW720950 HHS720901:HHS720950 HRO720901:HRO720950 IBK720901:IBK720950 ILG720901:ILG720950 IVC720901:IVC720950 JEY720901:JEY720950 JOU720901:JOU720950 JYQ720901:JYQ720950 KIM720901:KIM720950 KSI720901:KSI720950 LCE720901:LCE720950 LMA720901:LMA720950 LVW720901:LVW720950 MFS720901:MFS720950 MPO720901:MPO720950 MZK720901:MZK720950 NJG720901:NJG720950 NTC720901:NTC720950 OCY720901:OCY720950 OMU720901:OMU720950 OWQ720901:OWQ720950 PGM720901:PGM720950 PQI720901:PQI720950 QAE720901:QAE720950 QKA720901:QKA720950 QTW720901:QTW720950 RDS720901:RDS720950 RNO720901:RNO720950 RXK720901:RXK720950 SHG720901:SHG720950 SRC720901:SRC720950 TAY720901:TAY720950 TKU720901:TKU720950 TUQ720901:TUQ720950 UEM720901:UEM720950 UOI720901:UOI720950 UYE720901:UYE720950 VIA720901:VIA720950 VRW720901:VRW720950 WBS720901:WBS720950 WLO720901:WLO720950 WVK720901:WVK720950 C786437:C786486 IY786437:IY786486 SU786437:SU786486 ACQ786437:ACQ786486 AMM786437:AMM786486 AWI786437:AWI786486 BGE786437:BGE786486 BQA786437:BQA786486 BZW786437:BZW786486 CJS786437:CJS786486 CTO786437:CTO786486 DDK786437:DDK786486 DNG786437:DNG786486 DXC786437:DXC786486 EGY786437:EGY786486 EQU786437:EQU786486 FAQ786437:FAQ786486 FKM786437:FKM786486 FUI786437:FUI786486 GEE786437:GEE786486 GOA786437:GOA786486 GXW786437:GXW786486 HHS786437:HHS786486 HRO786437:HRO786486 IBK786437:IBK786486 ILG786437:ILG786486 IVC786437:IVC786486 JEY786437:JEY786486 JOU786437:JOU786486 JYQ786437:JYQ786486 KIM786437:KIM786486 KSI786437:KSI786486 LCE786437:LCE786486 LMA786437:LMA786486 LVW786437:LVW786486 MFS786437:MFS786486 MPO786437:MPO786486 MZK786437:MZK786486 NJG786437:NJG786486 NTC786437:NTC786486 OCY786437:OCY786486 OMU786437:OMU786486 OWQ786437:OWQ786486 PGM786437:PGM786486 PQI786437:PQI786486 QAE786437:QAE786486 QKA786437:QKA786486 QTW786437:QTW786486 RDS786437:RDS786486 RNO786437:RNO786486 RXK786437:RXK786486 SHG786437:SHG786486 SRC786437:SRC786486 TAY786437:TAY786486 TKU786437:TKU786486 TUQ786437:TUQ786486 UEM786437:UEM786486 UOI786437:UOI786486 UYE786437:UYE786486 VIA786437:VIA786486 VRW786437:VRW786486 WBS786437:WBS786486 WLO786437:WLO786486 WVK786437:WVK786486 C851973:C852022 IY851973:IY852022 SU851973:SU852022 ACQ851973:ACQ852022 AMM851973:AMM852022 AWI851973:AWI852022 BGE851973:BGE852022 BQA851973:BQA852022 BZW851973:BZW852022 CJS851973:CJS852022 CTO851973:CTO852022 DDK851973:DDK852022 DNG851973:DNG852022 DXC851973:DXC852022 EGY851973:EGY852022 EQU851973:EQU852022 FAQ851973:FAQ852022 FKM851973:FKM852022 FUI851973:FUI852022 GEE851973:GEE852022 GOA851973:GOA852022 GXW851973:GXW852022 HHS851973:HHS852022 HRO851973:HRO852022 IBK851973:IBK852022 ILG851973:ILG852022 IVC851973:IVC852022 JEY851973:JEY852022 JOU851973:JOU852022 JYQ851973:JYQ852022 KIM851973:KIM852022 KSI851973:KSI852022 LCE851973:LCE852022 LMA851973:LMA852022 LVW851973:LVW852022 MFS851973:MFS852022 MPO851973:MPO852022 MZK851973:MZK852022 NJG851973:NJG852022 NTC851973:NTC852022 OCY851973:OCY852022 OMU851973:OMU852022 OWQ851973:OWQ852022 PGM851973:PGM852022 PQI851973:PQI852022 QAE851973:QAE852022 QKA851973:QKA852022 QTW851973:QTW852022 RDS851973:RDS852022 RNO851973:RNO852022 RXK851973:RXK852022 SHG851973:SHG852022 SRC851973:SRC852022 TAY851973:TAY852022 TKU851973:TKU852022 TUQ851973:TUQ852022 UEM851973:UEM852022 UOI851973:UOI852022 UYE851973:UYE852022 VIA851973:VIA852022 VRW851973:VRW852022 WBS851973:WBS852022 WLO851973:WLO852022 WVK851973:WVK852022 C917509:C917558 IY917509:IY917558 SU917509:SU917558 ACQ917509:ACQ917558 AMM917509:AMM917558 AWI917509:AWI917558 BGE917509:BGE917558 BQA917509:BQA917558 BZW917509:BZW917558 CJS917509:CJS917558 CTO917509:CTO917558 DDK917509:DDK917558 DNG917509:DNG917558 DXC917509:DXC917558 EGY917509:EGY917558 EQU917509:EQU917558 FAQ917509:FAQ917558 FKM917509:FKM917558 FUI917509:FUI917558 GEE917509:GEE917558 GOA917509:GOA917558 GXW917509:GXW917558 HHS917509:HHS917558 HRO917509:HRO917558 IBK917509:IBK917558 ILG917509:ILG917558 IVC917509:IVC917558 JEY917509:JEY917558 JOU917509:JOU917558 JYQ917509:JYQ917558 KIM917509:KIM917558 KSI917509:KSI917558 LCE917509:LCE917558 LMA917509:LMA917558 LVW917509:LVW917558 MFS917509:MFS917558 MPO917509:MPO917558 MZK917509:MZK917558 NJG917509:NJG917558 NTC917509:NTC917558 OCY917509:OCY917558 OMU917509:OMU917558 OWQ917509:OWQ917558 PGM917509:PGM917558 PQI917509:PQI917558 QAE917509:QAE917558 QKA917509:QKA917558 QTW917509:QTW917558 RDS917509:RDS917558 RNO917509:RNO917558 RXK917509:RXK917558 SHG917509:SHG917558 SRC917509:SRC917558 TAY917509:TAY917558 TKU917509:TKU917558 TUQ917509:TUQ917558 UEM917509:UEM917558 UOI917509:UOI917558 UYE917509:UYE917558 VIA917509:VIA917558 VRW917509:VRW917558 WBS917509:WBS917558 WLO917509:WLO917558 WVK917509:WVK917558 C983045:C983094 IY983045:IY983094 SU983045:SU983094 ACQ983045:ACQ983094 AMM983045:AMM983094 AWI983045:AWI983094 BGE983045:BGE983094 BQA983045:BQA983094 BZW983045:BZW983094 CJS983045:CJS983094 CTO983045:CTO983094 DDK983045:DDK983094 DNG983045:DNG983094 DXC983045:DXC983094 EGY983045:EGY983094 EQU983045:EQU983094 FAQ983045:FAQ983094 FKM983045:FKM983094 FUI983045:FUI983094 GEE983045:GEE983094 GOA983045:GOA983094 GXW983045:GXW983094 HHS983045:HHS983094 HRO983045:HRO983094 IBK983045:IBK983094 ILG983045:ILG983094 IVC983045:IVC983094 JEY983045:JEY983094 JOU983045:JOU983094 JYQ983045:JYQ983094 KIM983045:KIM983094 KSI983045:KSI983094 LCE983045:LCE983094 LMA983045:LMA983094 LVW983045:LVW983094 MFS983045:MFS983094 MPO983045:MPO983094 MZK983045:MZK983094 NJG983045:NJG983094 NTC983045:NTC983094 OCY983045:OCY983094 OMU983045:OMU983094 OWQ983045:OWQ983094 PGM983045:PGM983094 PQI983045:PQI983094 QAE983045:QAE983094 QKA983045:QKA983094 QTW983045:QTW983094 RDS983045:RDS983094 RNO983045:RNO983094 RXK983045:RXK983094 SHG983045:SHG983094 SRC983045:SRC983094 TAY983045:TAY983094 TKU983045:TKU983094 TUQ983045:TUQ983094 UEM983045:UEM983094 UOI983045:UOI983094 UYE983045:UYE983094 VIA983045:VIA983094 VRW983045:VRW983094 WBS983045:WBS983094 WLO983045:WLO983094 WVK983045:WVK983094 WVK5:WVK38 WLO5:WLO38 WBS5:WBS38 VRW5:VRW38 VIA5:VIA38 UYE5:UYE38 UOI5:UOI38 UEM5:UEM38 TUQ5:TUQ38 TKU5:TKU38 TAY5:TAY38 SRC5:SRC38 SHG5:SHG38 RXK5:RXK38 RNO5:RNO38 RDS5:RDS38 QTW5:QTW38 QKA5:QKA38 QAE5:QAE38 PQI5:PQI38 PGM5:PGM38 OWQ5:OWQ38 OMU5:OMU38 OCY5:OCY38 NTC5:NTC38 NJG5:NJG38 MZK5:MZK38 MPO5:MPO38 MFS5:MFS38 LVW5:LVW38 LMA5:LMA38 LCE5:LCE38 KSI5:KSI38 KIM5:KIM38 JYQ5:JYQ38 JOU5:JOU38 JEY5:JEY38 IVC5:IVC38 ILG5:ILG38 IBK5:IBK38 HRO5:HRO38 HHS5:HHS38 GXW5:GXW38 GOA5:GOA38 GEE5:GEE38 FUI5:FUI38 FKM5:FKM38 FAQ5:FAQ38 EQU5:EQU38 EGY5:EGY38 DXC5:DXC38 DNG5:DNG38 DDK5:DDK38 CTO5:CTO38 CJS5:CJS38 BZW5:BZW38 BQA5:BQA38 BGE5:BGE38 AWI5:AWI38 AMM5:AMM38 ACQ5:ACQ38 SU5:SU38 IY5:IY38 C5:C38 C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WVK43:WVK50 WLO43:WLO50 WBS43:WBS50 VRW43:VRW50 VIA43:VIA50 UYE43:UYE50 UOI43:UOI50 UEM43:UEM50 TUQ43:TUQ50 TKU43:TKU50 TAY43:TAY50 SRC43:SRC50 SHG43:SHG50 RXK43:RXK50 RNO43:RNO50 RDS43:RDS50 QTW43:QTW50 QKA43:QKA50 QAE43:QAE50 PQI43:PQI50 PGM43:PGM50 OWQ43:OWQ50 OMU43:OMU50 OCY43:OCY50 NTC43:NTC50 NJG43:NJG50 MZK43:MZK50 MPO43:MPO50 MFS43:MFS50 LVW43:LVW50 LMA43:LMA50 LCE43:LCE50 KSI43:KSI50 KIM43:KIM50 JYQ43:JYQ50 JOU43:JOU50 JEY43:JEY50 IVC43:IVC50 ILG43:ILG50 IBK43:IBK50 HRO43:HRO50 HHS43:HHS50 GXW43:GXW50 GOA43:GOA50 GEE43:GEE50 FUI43:FUI50 FKM43:FKM50 FAQ43:FAQ50 EQU43:EQU50 EGY43:EGY50 DXC43:DXC50 DNG43:DNG50 DDK43:DDK50 CTO43:CTO50 CJS43:CJS50 BZW43:BZW50 BQA43:BQA50 BGE43:BGE50 AWI43:AWI50 AMM43:AMM50 ACQ43:ACQ50 SU43:SU50 IY43:IY50 C43:C50">
      <formula1>C7:C8</formula1>
    </dataValidation>
  </dataValidations>
  <pageMargins left="0.7" right="0.7" top="0.75" bottom="0.75" header="0.3" footer="0.3"/>
  <pageSetup paperSize="9" scale="33" orientation="landscape" r:id="rId1"/>
  <rowBreaks count="1" manualBreakCount="1">
    <brk id="45" max="16383" man="1"/>
  </rowBreaks>
  <colBreaks count="1" manualBreakCount="1">
    <brk id="28" max="1048575" man="1"/>
  </col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pageSetUpPr fitToPage="1"/>
  </sheetPr>
  <dimension ref="B1:AD203"/>
  <sheetViews>
    <sheetView showGridLines="0" topLeftCell="B1" zoomScale="60" zoomScaleNormal="60" workbookViewId="0">
      <pane xSplit="5" ySplit="3" topLeftCell="G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1" width="10.33203125" style="452"/>
    <col min="2" max="2" width="62.109375" style="452" customWidth="1"/>
    <col min="3" max="3" width="11.44140625" style="452" customWidth="1"/>
    <col min="4" max="4" width="12.33203125" style="452" customWidth="1"/>
    <col min="5" max="5" width="10.44140625" style="277" bestFit="1" customWidth="1"/>
    <col min="6" max="6" width="4" style="452" customWidth="1"/>
    <col min="7" max="7" width="10.33203125" style="278" customWidth="1"/>
    <col min="8" max="8" width="11.44140625" style="452" customWidth="1"/>
    <col min="9" max="12" width="10.6640625" style="452" customWidth="1"/>
    <col min="13" max="13" width="12.44140625" style="452" customWidth="1"/>
    <col min="14" max="14" width="13.109375" style="452" customWidth="1"/>
    <col min="15" max="22" width="10.33203125" style="452" customWidth="1"/>
    <col min="23" max="23" width="8.109375" style="452" customWidth="1"/>
    <col min="24" max="24" width="9.33203125" style="452" customWidth="1"/>
    <col min="25" max="25" width="11.109375" style="452" customWidth="1"/>
    <col min="26" max="26" width="10.44140625" style="452" customWidth="1"/>
    <col min="27" max="27" width="101.44140625" style="452" customWidth="1"/>
    <col min="28" max="28" width="113.6640625" style="452" bestFit="1" customWidth="1"/>
    <col min="29" max="29" width="26.33203125" style="452" customWidth="1"/>
    <col min="30" max="30" width="28.88671875" style="452" customWidth="1"/>
    <col min="31" max="16384" width="10.33203125" style="452"/>
  </cols>
  <sheetData>
    <row r="1" spans="2:30" ht="110.25"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1"/>
      <c r="AB1" s="910"/>
    </row>
    <row r="2" spans="2:30" s="137" customFormat="1" ht="109.5" customHeight="1" thickBot="1">
      <c r="B2" s="909"/>
      <c r="C2" s="908" t="s">
        <v>210</v>
      </c>
      <c r="D2" s="907"/>
      <c r="E2" s="907"/>
      <c r="F2" s="907"/>
      <c r="G2" s="907"/>
      <c r="H2" s="907"/>
      <c r="I2" s="904"/>
      <c r="J2" s="906"/>
      <c r="K2" s="904"/>
      <c r="L2" s="904"/>
      <c r="M2" s="904"/>
      <c r="N2" s="904"/>
      <c r="O2" s="904"/>
      <c r="P2" s="905"/>
      <c r="Q2" s="904"/>
      <c r="R2" s="904"/>
      <c r="S2" s="904"/>
      <c r="T2" s="904"/>
      <c r="U2" s="904"/>
      <c r="V2" s="904"/>
      <c r="W2" s="904"/>
      <c r="X2" s="904"/>
      <c r="Y2" s="903"/>
      <c r="Z2" s="902"/>
      <c r="AA2" s="901"/>
      <c r="AB2" s="900"/>
    </row>
    <row r="3" spans="2:30" s="138" customFormat="1" ht="34.5" customHeight="1" thickBot="1">
      <c r="B3" s="899" t="s">
        <v>76</v>
      </c>
      <c r="C3" s="898"/>
      <c r="D3" s="897" t="s">
        <v>1</v>
      </c>
      <c r="E3" s="897" t="s">
        <v>2</v>
      </c>
      <c r="F3" s="896"/>
      <c r="G3" s="895" t="s">
        <v>125</v>
      </c>
      <c r="H3" s="891" t="s">
        <v>126</v>
      </c>
      <c r="I3" s="893" t="s">
        <v>127</v>
      </c>
      <c r="J3" s="893" t="s">
        <v>128</v>
      </c>
      <c r="K3" s="893" t="s">
        <v>129</v>
      </c>
      <c r="L3" s="893" t="s">
        <v>204</v>
      </c>
      <c r="M3" s="894" t="s">
        <v>562</v>
      </c>
      <c r="N3" s="893" t="s">
        <v>563</v>
      </c>
      <c r="O3" s="892" t="s">
        <v>3</v>
      </c>
      <c r="P3" s="891" t="s">
        <v>4</v>
      </c>
      <c r="Q3" s="891" t="s">
        <v>5</v>
      </c>
      <c r="R3" s="891" t="s">
        <v>6</v>
      </c>
      <c r="S3" s="891" t="s">
        <v>7</v>
      </c>
      <c r="T3" s="891" t="s">
        <v>8</v>
      </c>
      <c r="U3" s="891" t="s">
        <v>9</v>
      </c>
      <c r="V3" s="891" t="s">
        <v>10</v>
      </c>
      <c r="W3" s="891" t="s">
        <v>11</v>
      </c>
      <c r="X3" s="891" t="s">
        <v>12</v>
      </c>
      <c r="Y3" s="891" t="s">
        <v>13</v>
      </c>
      <c r="Z3" s="890" t="s">
        <v>14</v>
      </c>
      <c r="AA3" s="890" t="s">
        <v>130</v>
      </c>
      <c r="AB3" s="889" t="s">
        <v>131</v>
      </c>
    </row>
    <row r="4" spans="2:30"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3"/>
      <c r="AA4" s="143"/>
      <c r="AB4" s="145"/>
    </row>
    <row r="5" spans="2:30" s="10" customFormat="1" ht="31.5" customHeight="1">
      <c r="B5" s="147" t="s">
        <v>17</v>
      </c>
      <c r="C5" s="125" t="s">
        <v>120</v>
      </c>
      <c r="D5" s="829" t="s">
        <v>18</v>
      </c>
      <c r="E5" s="829" t="s">
        <v>19</v>
      </c>
      <c r="F5" s="829" t="s">
        <v>20</v>
      </c>
      <c r="G5" s="150">
        <v>0</v>
      </c>
      <c r="H5" s="150">
        <v>0</v>
      </c>
      <c r="I5" s="150">
        <v>2.8</v>
      </c>
      <c r="J5" s="151">
        <v>0.9</v>
      </c>
      <c r="K5" s="151">
        <v>0</v>
      </c>
      <c r="L5" s="151">
        <v>0</v>
      </c>
      <c r="M5" s="2526" t="s">
        <v>209</v>
      </c>
      <c r="N5" s="2527" t="s">
        <v>209</v>
      </c>
      <c r="O5" s="2527" t="s">
        <v>209</v>
      </c>
      <c r="P5" s="887" t="s">
        <v>209</v>
      </c>
      <c r="Q5" s="887" t="s">
        <v>209</v>
      </c>
      <c r="R5" s="887" t="s">
        <v>209</v>
      </c>
      <c r="S5" s="887" t="s">
        <v>209</v>
      </c>
      <c r="T5" s="887" t="s">
        <v>209</v>
      </c>
      <c r="U5" s="887" t="s">
        <v>209</v>
      </c>
      <c r="V5" s="887">
        <v>0</v>
      </c>
      <c r="W5" s="887">
        <v>0</v>
      </c>
      <c r="X5" s="887">
        <v>0</v>
      </c>
      <c r="Y5" s="887">
        <v>0</v>
      </c>
      <c r="Z5" s="887">
        <v>0</v>
      </c>
      <c r="AA5" s="148"/>
      <c r="AB5" s="154"/>
      <c r="AC5" s="155"/>
      <c r="AD5" s="156"/>
    </row>
    <row r="6" spans="2:30" s="10" customFormat="1" ht="31.5" customHeight="1">
      <c r="B6" s="23" t="s">
        <v>21</v>
      </c>
      <c r="C6" s="126" t="s">
        <v>120</v>
      </c>
      <c r="D6" s="801" t="s">
        <v>79</v>
      </c>
      <c r="E6" s="801" t="s">
        <v>19</v>
      </c>
      <c r="F6" s="801" t="s">
        <v>20</v>
      </c>
      <c r="G6" s="158">
        <v>2.5</v>
      </c>
      <c r="H6" s="158">
        <v>1.2</v>
      </c>
      <c r="I6" s="158">
        <v>2.8</v>
      </c>
      <c r="J6" s="159">
        <v>0.9</v>
      </c>
      <c r="K6" s="159">
        <v>0</v>
      </c>
      <c r="L6" s="159">
        <v>0</v>
      </c>
      <c r="M6" s="2528" t="s">
        <v>209</v>
      </c>
      <c r="N6" s="2529" t="s">
        <v>209</v>
      </c>
      <c r="O6" s="2529" t="s">
        <v>209</v>
      </c>
      <c r="P6" s="790" t="s">
        <v>209</v>
      </c>
      <c r="Q6" s="790" t="s">
        <v>209</v>
      </c>
      <c r="R6" s="790" t="s">
        <v>209</v>
      </c>
      <c r="S6" s="790" t="s">
        <v>209</v>
      </c>
      <c r="T6" s="790" t="s">
        <v>209</v>
      </c>
      <c r="U6" s="790" t="s">
        <v>209</v>
      </c>
      <c r="V6" s="790">
        <v>0</v>
      </c>
      <c r="W6" s="790">
        <v>0</v>
      </c>
      <c r="X6" s="790">
        <v>0</v>
      </c>
      <c r="Y6" s="790">
        <v>0</v>
      </c>
      <c r="Z6" s="790">
        <v>0</v>
      </c>
      <c r="AA6" s="24"/>
      <c r="AB6" s="38"/>
      <c r="AC6" s="161"/>
      <c r="AD6" s="156"/>
    </row>
    <row r="7" spans="2:30" s="10" customFormat="1" ht="31.5" customHeight="1">
      <c r="B7" s="23" t="s">
        <v>22</v>
      </c>
      <c r="C7" s="126" t="s">
        <v>121</v>
      </c>
      <c r="D7" s="801" t="s">
        <v>23</v>
      </c>
      <c r="E7" s="801" t="s">
        <v>19</v>
      </c>
      <c r="F7" s="801" t="s">
        <v>20</v>
      </c>
      <c r="G7" s="158">
        <v>0.6</v>
      </c>
      <c r="H7" s="158">
        <v>0.62</v>
      </c>
      <c r="I7" s="158">
        <v>0.56999999999999995</v>
      </c>
      <c r="J7" s="372">
        <v>0.76</v>
      </c>
      <c r="K7" s="372">
        <v>0.60250000000000015</v>
      </c>
      <c r="L7" s="372">
        <v>0.63833333333333331</v>
      </c>
      <c r="M7" s="886">
        <v>0.61</v>
      </c>
      <c r="N7" s="1303">
        <v>0.72</v>
      </c>
      <c r="O7" s="883">
        <v>0.61</v>
      </c>
      <c r="P7" s="883">
        <v>0.83099999999999996</v>
      </c>
      <c r="Q7" s="883">
        <v>0.76900000000000002</v>
      </c>
      <c r="R7" s="883">
        <v>0.91</v>
      </c>
      <c r="S7" s="883">
        <v>0.83</v>
      </c>
      <c r="T7" s="883">
        <v>0.72</v>
      </c>
      <c r="U7" s="883">
        <v>0.91</v>
      </c>
      <c r="V7" s="883">
        <v>0.753</v>
      </c>
      <c r="W7" s="883">
        <v>0.81</v>
      </c>
      <c r="X7" s="883">
        <v>0.75</v>
      </c>
      <c r="Y7" s="883">
        <v>0.78</v>
      </c>
      <c r="Z7" s="883"/>
      <c r="AA7" s="163"/>
      <c r="AB7" s="164"/>
      <c r="AC7" s="155"/>
    </row>
    <row r="8" spans="2:30" s="10" customFormat="1" ht="31.5" customHeight="1">
      <c r="B8" s="23" t="s">
        <v>203</v>
      </c>
      <c r="C8" s="126" t="s">
        <v>121</v>
      </c>
      <c r="D8" s="801" t="s">
        <v>202</v>
      </c>
      <c r="E8" s="801" t="s">
        <v>19</v>
      </c>
      <c r="F8" s="801" t="s">
        <v>20</v>
      </c>
      <c r="G8" s="158">
        <v>0.5</v>
      </c>
      <c r="H8" s="158">
        <v>0.45</v>
      </c>
      <c r="I8" s="158">
        <v>0.43</v>
      </c>
      <c r="J8" s="372">
        <v>0.44</v>
      </c>
      <c r="K8" s="372">
        <v>0.43</v>
      </c>
      <c r="L8" s="372">
        <v>0.61416666666666664</v>
      </c>
      <c r="M8" s="790">
        <v>0.65</v>
      </c>
      <c r="N8" s="1303">
        <v>0.52</v>
      </c>
      <c r="O8" s="883">
        <v>0.66</v>
      </c>
      <c r="P8" s="883">
        <v>0.64</v>
      </c>
      <c r="Q8" s="883">
        <v>0.51</v>
      </c>
      <c r="R8" s="883">
        <v>0.68</v>
      </c>
      <c r="S8" s="883">
        <v>0.49</v>
      </c>
      <c r="T8" s="883">
        <v>0.45</v>
      </c>
      <c r="U8" s="883">
        <v>0.54</v>
      </c>
      <c r="V8" s="883">
        <v>0.45700000000000002</v>
      </c>
      <c r="W8" s="883">
        <v>0.55000000000000004</v>
      </c>
      <c r="X8" s="883">
        <v>0.46</v>
      </c>
      <c r="Y8" s="883">
        <v>0.41</v>
      </c>
      <c r="Z8" s="883"/>
      <c r="AA8" s="163"/>
      <c r="AB8" s="166"/>
      <c r="AC8" s="167"/>
    </row>
    <row r="9" spans="2:30" s="10" customFormat="1" ht="31.5" customHeight="1">
      <c r="B9" s="23" t="s">
        <v>80</v>
      </c>
      <c r="C9" s="126" t="s">
        <v>121</v>
      </c>
      <c r="D9" s="801" t="s">
        <v>25</v>
      </c>
      <c r="E9" s="801" t="s">
        <v>19</v>
      </c>
      <c r="F9" s="801" t="s">
        <v>27</v>
      </c>
      <c r="G9" s="931" t="s">
        <v>171</v>
      </c>
      <c r="H9" s="931" t="s">
        <v>171</v>
      </c>
      <c r="I9" s="931" t="s">
        <v>171</v>
      </c>
      <c r="J9" s="930" t="s">
        <v>171</v>
      </c>
      <c r="K9" s="930" t="s">
        <v>171</v>
      </c>
      <c r="L9" s="1842">
        <v>3.5749999999999997</v>
      </c>
      <c r="M9" s="883">
        <v>1</v>
      </c>
      <c r="N9" s="2480">
        <v>16</v>
      </c>
      <c r="O9" s="883">
        <v>1.8</v>
      </c>
      <c r="P9" s="883">
        <v>1.1000000000000001</v>
      </c>
      <c r="Q9" s="883">
        <v>1</v>
      </c>
      <c r="R9" s="883">
        <v>1.9</v>
      </c>
      <c r="S9" s="883">
        <v>1.7</v>
      </c>
      <c r="T9" s="883">
        <v>1.9</v>
      </c>
      <c r="U9" s="883">
        <v>1.07</v>
      </c>
      <c r="V9" s="883">
        <v>1.7</v>
      </c>
      <c r="W9" s="883">
        <v>1.9</v>
      </c>
      <c r="X9" s="883">
        <v>2</v>
      </c>
      <c r="Y9" s="883">
        <v>2.1</v>
      </c>
      <c r="Z9" s="883">
        <v>1.6</v>
      </c>
      <c r="AA9" s="163"/>
      <c r="AB9" s="166"/>
    </row>
    <row r="10" spans="2:30" s="10" customFormat="1" ht="31.5" customHeight="1">
      <c r="B10" s="23" t="s">
        <v>141</v>
      </c>
      <c r="C10" s="126" t="s">
        <v>120</v>
      </c>
      <c r="D10" s="801" t="s">
        <v>142</v>
      </c>
      <c r="E10" s="801" t="s">
        <v>19</v>
      </c>
      <c r="F10" s="801" t="s">
        <v>20</v>
      </c>
      <c r="G10" s="2298">
        <v>3.6999999999999998E-2</v>
      </c>
      <c r="H10" s="2298">
        <v>3.6999999999999998E-2</v>
      </c>
      <c r="I10" s="2298">
        <v>3.2000000000000001E-2</v>
      </c>
      <c r="J10" s="2299">
        <v>2.1000000000000001E-2</v>
      </c>
      <c r="K10" s="2300">
        <v>1.3166666666666669E-2</v>
      </c>
      <c r="L10" s="1842">
        <v>246</v>
      </c>
      <c r="M10" s="925">
        <v>221.4</v>
      </c>
      <c r="N10" s="2480">
        <v>232</v>
      </c>
      <c r="O10" s="2530">
        <v>20.9</v>
      </c>
      <c r="P10" s="883">
        <v>14</v>
      </c>
      <c r="Q10" s="883">
        <v>14.82</v>
      </c>
      <c r="R10" s="883">
        <v>20</v>
      </c>
      <c r="S10" s="883">
        <v>18</v>
      </c>
      <c r="T10" s="883">
        <v>20</v>
      </c>
      <c r="U10" s="883">
        <v>23</v>
      </c>
      <c r="V10" s="883">
        <v>15</v>
      </c>
      <c r="W10" s="883">
        <v>37</v>
      </c>
      <c r="X10" s="883">
        <v>17</v>
      </c>
      <c r="Y10" s="883">
        <v>21</v>
      </c>
      <c r="Z10" s="883"/>
      <c r="AA10" s="1913"/>
      <c r="AB10" s="164"/>
    </row>
    <row r="11" spans="2:30" s="10" customFormat="1" ht="31.5" customHeight="1" thickBot="1">
      <c r="B11" s="172" t="s">
        <v>280</v>
      </c>
      <c r="C11" s="127" t="s">
        <v>120</v>
      </c>
      <c r="D11" s="1220" t="s">
        <v>326</v>
      </c>
      <c r="E11" s="859" t="s">
        <v>19</v>
      </c>
      <c r="F11" s="859" t="s">
        <v>20</v>
      </c>
      <c r="G11" s="2531" t="s">
        <v>171</v>
      </c>
      <c r="H11" s="2531" t="s">
        <v>171</v>
      </c>
      <c r="I11" s="2531" t="s">
        <v>171</v>
      </c>
      <c r="J11" s="2301" t="s">
        <v>171</v>
      </c>
      <c r="K11" s="2532">
        <v>0.93</v>
      </c>
      <c r="L11" s="2532">
        <v>0.41349999999999998</v>
      </c>
      <c r="M11" s="2483">
        <v>37.85</v>
      </c>
      <c r="N11" s="2533">
        <v>47</v>
      </c>
      <c r="O11" s="2303">
        <v>53</v>
      </c>
      <c r="P11" s="2303">
        <v>50</v>
      </c>
      <c r="Q11" s="2303">
        <v>50</v>
      </c>
      <c r="R11" s="2534">
        <v>60</v>
      </c>
      <c r="S11" s="2303">
        <v>59</v>
      </c>
      <c r="T11" s="2303">
        <v>47</v>
      </c>
      <c r="U11" s="2303">
        <v>61</v>
      </c>
      <c r="V11" s="2303">
        <v>47.48</v>
      </c>
      <c r="W11" s="2303">
        <v>53</v>
      </c>
      <c r="X11" s="2303">
        <v>50</v>
      </c>
      <c r="Y11" s="2303">
        <v>49</v>
      </c>
      <c r="Z11" s="2303"/>
      <c r="AA11" s="163"/>
      <c r="AB11" s="164"/>
    </row>
    <row r="12" spans="2:30" s="184" customFormat="1" ht="31.5" customHeight="1" thickBot="1">
      <c r="B12" s="881" t="s">
        <v>82</v>
      </c>
      <c r="C12" s="880"/>
      <c r="D12" s="879" t="s">
        <v>16</v>
      </c>
      <c r="E12" s="879" t="s">
        <v>16</v>
      </c>
      <c r="F12" s="879" t="s">
        <v>16</v>
      </c>
      <c r="G12" s="878"/>
      <c r="H12" s="878"/>
      <c r="I12" s="878"/>
      <c r="J12" s="878"/>
      <c r="K12" s="878"/>
      <c r="L12" s="878"/>
      <c r="M12" s="878"/>
      <c r="N12" s="878"/>
      <c r="O12" s="878"/>
      <c r="P12" s="878"/>
      <c r="Q12" s="878"/>
      <c r="R12" s="878"/>
      <c r="S12" s="878"/>
      <c r="T12" s="878"/>
      <c r="U12" s="878"/>
      <c r="V12" s="878"/>
      <c r="W12" s="878"/>
      <c r="X12" s="878"/>
      <c r="Y12" s="878"/>
      <c r="Z12" s="878"/>
      <c r="AA12" s="878"/>
      <c r="AB12" s="877"/>
    </row>
    <row r="13" spans="2:30" s="10" customFormat="1" ht="31.5" customHeight="1" thickBot="1">
      <c r="B13" s="147" t="s">
        <v>51</v>
      </c>
      <c r="C13" s="876" t="s">
        <v>121</v>
      </c>
      <c r="D13" s="827" t="s">
        <v>26</v>
      </c>
      <c r="E13" s="829" t="s">
        <v>30</v>
      </c>
      <c r="F13" s="829" t="s">
        <v>20</v>
      </c>
      <c r="G13" s="875"/>
      <c r="H13" s="875"/>
      <c r="I13" s="875"/>
      <c r="J13" s="875">
        <v>1.35E-2</v>
      </c>
      <c r="K13" s="875">
        <v>1.7390909090909099E-2</v>
      </c>
      <c r="L13" s="875"/>
      <c r="M13" s="186">
        <v>1.4999999999999999E-2</v>
      </c>
      <c r="N13" s="388">
        <v>1.0100000000000001E-2</v>
      </c>
      <c r="O13" s="388">
        <v>5.1999999999999998E-3</v>
      </c>
      <c r="P13" s="388">
        <v>4.8999999999999998E-3</v>
      </c>
      <c r="Q13" s="388">
        <v>7.7000000000000002E-3</v>
      </c>
      <c r="R13" s="388">
        <v>1.14E-2</v>
      </c>
      <c r="S13" s="388">
        <v>1.03E-2</v>
      </c>
      <c r="T13" s="388">
        <v>7.3000000000000001E-3</v>
      </c>
      <c r="U13" s="388">
        <v>8.0000000000000002E-3</v>
      </c>
      <c r="V13" s="388">
        <v>9.5999999999999992E-3</v>
      </c>
      <c r="W13" s="388">
        <v>2.3E-2</v>
      </c>
      <c r="X13" s="388">
        <v>1.7600000000000001E-2</v>
      </c>
      <c r="Y13" s="388">
        <v>9.1999999999999998E-3</v>
      </c>
      <c r="Z13" s="388">
        <v>7.0000000000000001E-3</v>
      </c>
      <c r="AA13" s="187"/>
      <c r="AB13" s="188"/>
    </row>
    <row r="14" spans="2:30" s="862" customFormat="1" ht="31.5" customHeight="1">
      <c r="B14" s="873" t="s">
        <v>52</v>
      </c>
      <c r="C14" s="872" t="s">
        <v>121</v>
      </c>
      <c r="D14" s="871" t="s">
        <v>26</v>
      </c>
      <c r="E14" s="870" t="s">
        <v>30</v>
      </c>
      <c r="F14" s="869" t="s">
        <v>20</v>
      </c>
      <c r="G14" s="922" t="s">
        <v>171</v>
      </c>
      <c r="H14" s="922" t="s">
        <v>171</v>
      </c>
      <c r="I14" s="923" t="s">
        <v>171</v>
      </c>
      <c r="J14" s="373" t="s">
        <v>208</v>
      </c>
      <c r="K14" s="921">
        <v>2.5899999999999999E-2</v>
      </c>
      <c r="L14" s="922">
        <v>1.1599999999999999E-2</v>
      </c>
      <c r="M14" s="511">
        <v>1.4999999999999999E-2</v>
      </c>
      <c r="N14" s="2005">
        <v>6.2416666666666662E-3</v>
      </c>
      <c r="O14" s="2005">
        <v>7.4999999999999997E-3</v>
      </c>
      <c r="P14" s="867">
        <v>4.0000000000000001E-3</v>
      </c>
      <c r="Q14" s="868">
        <v>4.3E-3</v>
      </c>
      <c r="R14" s="868">
        <v>6.6E-3</v>
      </c>
      <c r="S14" s="867">
        <v>7.0000000000000001E-3</v>
      </c>
      <c r="T14" s="867">
        <v>3.8E-3</v>
      </c>
      <c r="U14" s="867">
        <v>4.4999999999999997E-3</v>
      </c>
      <c r="V14" s="867">
        <v>4.1999999999999997E-3</v>
      </c>
      <c r="W14" s="867">
        <v>8.0000000000000002E-3</v>
      </c>
      <c r="X14" s="867">
        <v>9.4000000000000004E-3</v>
      </c>
      <c r="Y14" s="866">
        <v>7.3000000000000001E-3</v>
      </c>
      <c r="Z14" s="865">
        <v>8.3000000000000001E-3</v>
      </c>
      <c r="AA14" s="864"/>
      <c r="AB14" s="863"/>
    </row>
    <row r="15" spans="2:30" s="10" customFormat="1" ht="31.5" customHeight="1">
      <c r="B15" s="23" t="s">
        <v>200</v>
      </c>
      <c r="C15" s="861" t="s">
        <v>120</v>
      </c>
      <c r="D15" s="801" t="s">
        <v>26</v>
      </c>
      <c r="E15" s="801" t="s">
        <v>30</v>
      </c>
      <c r="F15" s="801" t="s">
        <v>20</v>
      </c>
      <c r="G15" s="190">
        <v>0.24</v>
      </c>
      <c r="H15" s="190">
        <v>0.28999999999999998</v>
      </c>
      <c r="I15" s="190">
        <v>0.42</v>
      </c>
      <c r="J15" s="190">
        <v>0.37</v>
      </c>
      <c r="K15" s="190">
        <v>0.3775</v>
      </c>
      <c r="L15" s="190">
        <v>0.43</v>
      </c>
      <c r="M15" s="469">
        <v>0.35</v>
      </c>
      <c r="N15" s="2001">
        <v>0.33382500000000004</v>
      </c>
      <c r="O15" s="469">
        <v>0.36</v>
      </c>
      <c r="P15" s="469">
        <v>0.32</v>
      </c>
      <c r="Q15" s="469">
        <v>0.33</v>
      </c>
      <c r="R15" s="469">
        <v>0.26</v>
      </c>
      <c r="S15" s="469">
        <v>0.3</v>
      </c>
      <c r="T15" s="469">
        <v>0.34</v>
      </c>
      <c r="U15" s="469">
        <v>0.32</v>
      </c>
      <c r="V15" s="469">
        <v>0.31</v>
      </c>
      <c r="W15" s="469">
        <v>0.33</v>
      </c>
      <c r="X15" s="469">
        <v>0.37</v>
      </c>
      <c r="Y15" s="469">
        <v>0.36</v>
      </c>
      <c r="Z15" s="469">
        <v>0.40589999999999998</v>
      </c>
      <c r="AA15" s="163" t="s">
        <v>590</v>
      </c>
      <c r="AB15" s="166"/>
    </row>
    <row r="16" spans="2:30" s="10" customFormat="1" ht="31.5" customHeight="1" thickBot="1">
      <c r="B16" s="172" t="s">
        <v>199</v>
      </c>
      <c r="C16" s="860" t="s">
        <v>120</v>
      </c>
      <c r="D16" s="859" t="s">
        <v>26</v>
      </c>
      <c r="E16" s="859" t="s">
        <v>30</v>
      </c>
      <c r="F16" s="859" t="s">
        <v>27</v>
      </c>
      <c r="G16" s="190" t="s">
        <v>171</v>
      </c>
      <c r="H16" s="190" t="s">
        <v>171</v>
      </c>
      <c r="I16" s="190" t="s">
        <v>171</v>
      </c>
      <c r="J16" s="190">
        <v>0.5</v>
      </c>
      <c r="K16" s="190">
        <v>0.5</v>
      </c>
      <c r="L16" s="190">
        <v>0.5</v>
      </c>
      <c r="M16" s="858">
        <v>0.7</v>
      </c>
      <c r="N16" s="178">
        <v>0.76</v>
      </c>
      <c r="O16" s="857">
        <v>0.5</v>
      </c>
      <c r="P16" s="857">
        <v>0.5</v>
      </c>
      <c r="Q16" s="857">
        <v>0.76</v>
      </c>
      <c r="R16" s="857">
        <v>0.76</v>
      </c>
      <c r="S16" s="857">
        <v>0.76</v>
      </c>
      <c r="T16" s="857">
        <v>0.76</v>
      </c>
      <c r="U16" s="857">
        <v>0.76</v>
      </c>
      <c r="V16" s="857">
        <v>0.76</v>
      </c>
      <c r="W16" s="857">
        <v>0.76</v>
      </c>
      <c r="X16" s="857">
        <v>0.76</v>
      </c>
      <c r="Y16" s="857">
        <v>0.76</v>
      </c>
      <c r="Z16" s="857">
        <v>0.76</v>
      </c>
      <c r="AA16" s="194"/>
      <c r="AB16" s="195"/>
    </row>
    <row r="17" spans="2:30" s="146" customFormat="1" ht="31.5" customHeight="1" thickBot="1">
      <c r="B17" s="856" t="s">
        <v>32</v>
      </c>
      <c r="C17" s="855"/>
      <c r="D17" s="854" t="s">
        <v>16</v>
      </c>
      <c r="E17" s="854" t="s">
        <v>16</v>
      </c>
      <c r="F17" s="854" t="s">
        <v>16</v>
      </c>
      <c r="G17" s="853"/>
      <c r="H17" s="853"/>
      <c r="I17" s="853"/>
      <c r="J17" s="853"/>
      <c r="K17" s="853"/>
      <c r="L17" s="853"/>
      <c r="M17" s="853"/>
      <c r="N17" s="853"/>
      <c r="O17" s="853"/>
      <c r="P17" s="853"/>
      <c r="Q17" s="853"/>
      <c r="R17" s="853"/>
      <c r="S17" s="853"/>
      <c r="T17" s="853"/>
      <c r="U17" s="853"/>
      <c r="V17" s="853"/>
      <c r="W17" s="853"/>
      <c r="X17" s="853"/>
      <c r="Y17" s="853"/>
      <c r="Z17" s="853"/>
      <c r="AA17" s="853"/>
      <c r="AB17" s="852"/>
    </row>
    <row r="18" spans="2:30" ht="31.5" customHeight="1">
      <c r="B18" s="23" t="s">
        <v>198</v>
      </c>
      <c r="C18" s="131" t="s">
        <v>120</v>
      </c>
      <c r="D18" s="796" t="s">
        <v>25</v>
      </c>
      <c r="E18" s="797" t="s">
        <v>33</v>
      </c>
      <c r="F18" s="796" t="s">
        <v>20</v>
      </c>
      <c r="G18" s="200"/>
      <c r="H18" s="200"/>
      <c r="I18" s="374"/>
      <c r="J18" s="201">
        <v>15</v>
      </c>
      <c r="K18" s="202">
        <v>7</v>
      </c>
      <c r="L18" s="202">
        <v>24</v>
      </c>
      <c r="M18" s="2000">
        <v>15</v>
      </c>
      <c r="N18" s="2000">
        <v>19</v>
      </c>
      <c r="O18" s="2000">
        <v>0</v>
      </c>
      <c r="P18" s="2000">
        <v>0</v>
      </c>
      <c r="Q18" s="2000">
        <v>0</v>
      </c>
      <c r="R18" s="2000">
        <v>1</v>
      </c>
      <c r="S18" s="2000">
        <v>3</v>
      </c>
      <c r="T18" s="203">
        <v>0</v>
      </c>
      <c r="U18" s="203">
        <v>6</v>
      </c>
      <c r="V18" s="203">
        <v>0</v>
      </c>
      <c r="W18" s="203">
        <v>8</v>
      </c>
      <c r="X18" s="203">
        <v>1</v>
      </c>
      <c r="Y18" s="203">
        <v>0</v>
      </c>
      <c r="Z18" s="203">
        <v>0</v>
      </c>
      <c r="AA18" s="603"/>
      <c r="AB18" s="2535" t="s">
        <v>591</v>
      </c>
    </row>
    <row r="19" spans="2:30" ht="31.5" customHeight="1">
      <c r="B19" s="23" t="s">
        <v>60</v>
      </c>
      <c r="C19" s="132" t="s">
        <v>120</v>
      </c>
      <c r="D19" s="794" t="s">
        <v>26</v>
      </c>
      <c r="E19" s="795" t="s">
        <v>33</v>
      </c>
      <c r="F19" s="794" t="s">
        <v>27</v>
      </c>
      <c r="G19" s="921" t="s">
        <v>171</v>
      </c>
      <c r="H19" s="921" t="s">
        <v>171</v>
      </c>
      <c r="I19" s="921" t="s">
        <v>171</v>
      </c>
      <c r="J19" s="921" t="s">
        <v>171</v>
      </c>
      <c r="K19" s="921">
        <v>0.99750000000000005</v>
      </c>
      <c r="L19" s="921">
        <v>0.99450000000000005</v>
      </c>
      <c r="M19" s="206">
        <v>0.99450000000000005</v>
      </c>
      <c r="N19" s="2313">
        <v>0.99950000000000006</v>
      </c>
      <c r="O19" s="1176">
        <v>1</v>
      </c>
      <c r="P19" s="1176">
        <v>1</v>
      </c>
      <c r="Q19" s="1176">
        <v>0.997</v>
      </c>
      <c r="R19" s="1176">
        <v>1</v>
      </c>
      <c r="S19" s="2001">
        <v>1</v>
      </c>
      <c r="T19" s="726">
        <v>1</v>
      </c>
      <c r="U19" s="210">
        <v>1</v>
      </c>
      <c r="V19" s="210">
        <v>1</v>
      </c>
      <c r="W19" s="210">
        <v>1</v>
      </c>
      <c r="X19" s="210">
        <v>1</v>
      </c>
      <c r="Y19" s="210">
        <v>1</v>
      </c>
      <c r="Z19" s="210">
        <v>1</v>
      </c>
      <c r="AA19" s="24"/>
      <c r="AB19" s="38"/>
    </row>
    <row r="20" spans="2:30" ht="31.5" customHeight="1">
      <c r="B20" s="23" t="s">
        <v>197</v>
      </c>
      <c r="C20" s="132" t="s">
        <v>121</v>
      </c>
      <c r="D20" s="794" t="s">
        <v>25</v>
      </c>
      <c r="E20" s="795" t="s">
        <v>33</v>
      </c>
      <c r="F20" s="794" t="s">
        <v>20</v>
      </c>
      <c r="G20" s="207">
        <v>0</v>
      </c>
      <c r="H20" s="207">
        <v>0</v>
      </c>
      <c r="I20" s="207">
        <v>0</v>
      </c>
      <c r="J20" s="162">
        <v>0</v>
      </c>
      <c r="K20" s="162">
        <v>0</v>
      </c>
      <c r="L20" s="162">
        <v>0</v>
      </c>
      <c r="M20" s="850">
        <v>0</v>
      </c>
      <c r="N20" s="850">
        <v>0</v>
      </c>
      <c r="O20" s="850">
        <v>0</v>
      </c>
      <c r="P20" s="850">
        <v>0</v>
      </c>
      <c r="Q20" s="850">
        <v>0</v>
      </c>
      <c r="R20" s="850">
        <v>0</v>
      </c>
      <c r="S20" s="850">
        <v>0</v>
      </c>
      <c r="T20" s="850">
        <v>0</v>
      </c>
      <c r="U20" s="850">
        <v>0</v>
      </c>
      <c r="V20" s="850">
        <v>0</v>
      </c>
      <c r="W20" s="850">
        <v>0</v>
      </c>
      <c r="X20" s="850">
        <v>0</v>
      </c>
      <c r="Y20" s="850">
        <v>0</v>
      </c>
      <c r="Z20" s="850">
        <v>0</v>
      </c>
      <c r="AA20" s="24"/>
      <c r="AB20" s="38"/>
    </row>
    <row r="21" spans="2:30" ht="31.5" customHeight="1">
      <c r="B21" s="23" t="s">
        <v>84</v>
      </c>
      <c r="C21" s="132" t="s">
        <v>121</v>
      </c>
      <c r="D21" s="794" t="s">
        <v>26</v>
      </c>
      <c r="E21" s="795" t="s">
        <v>33</v>
      </c>
      <c r="F21" s="794" t="s">
        <v>27</v>
      </c>
      <c r="G21" s="921">
        <v>0.99739999999999995</v>
      </c>
      <c r="H21" s="921">
        <v>0.998</v>
      </c>
      <c r="I21" s="921">
        <v>0.99650000000000005</v>
      </c>
      <c r="J21" s="921">
        <v>0.99619999999999997</v>
      </c>
      <c r="K21" s="921">
        <v>0.99290833333333295</v>
      </c>
      <c r="L21" s="921">
        <v>0.99150000000000005</v>
      </c>
      <c r="M21" s="206">
        <v>0.99150000000000005</v>
      </c>
      <c r="N21" s="462">
        <v>0.997</v>
      </c>
      <c r="O21" s="462">
        <v>0.98964803312629401</v>
      </c>
      <c r="P21" s="456">
        <v>1</v>
      </c>
      <c r="Q21" s="456">
        <v>0.99719999999999998</v>
      </c>
      <c r="R21" s="456">
        <v>0.98899999999999999</v>
      </c>
      <c r="S21" s="456">
        <v>0.99160000000000004</v>
      </c>
      <c r="T21" s="456">
        <v>1</v>
      </c>
      <c r="U21" s="456">
        <v>0.99719999999999998</v>
      </c>
      <c r="V21" s="456">
        <v>1</v>
      </c>
      <c r="W21" s="456">
        <v>1</v>
      </c>
      <c r="X21" s="456">
        <v>1</v>
      </c>
      <c r="Y21" s="456">
        <v>1</v>
      </c>
      <c r="Z21" s="456">
        <v>1</v>
      </c>
      <c r="AA21" s="24"/>
      <c r="AB21" s="38"/>
    </row>
    <row r="22" spans="2:30" ht="31.5" customHeight="1">
      <c r="B22" s="23" t="s">
        <v>61</v>
      </c>
      <c r="C22" s="132" t="s">
        <v>121</v>
      </c>
      <c r="D22" s="794" t="s">
        <v>25</v>
      </c>
      <c r="E22" s="795" t="s">
        <v>33</v>
      </c>
      <c r="F22" s="794" t="s">
        <v>20</v>
      </c>
      <c r="G22" s="212">
        <v>1</v>
      </c>
      <c r="H22" s="212">
        <v>0</v>
      </c>
      <c r="I22" s="212">
        <v>1</v>
      </c>
      <c r="J22" s="162">
        <v>0</v>
      </c>
      <c r="K22" s="162">
        <v>0</v>
      </c>
      <c r="L22" s="162">
        <v>0</v>
      </c>
      <c r="M22" s="467">
        <v>0</v>
      </c>
      <c r="N22" s="467">
        <v>0</v>
      </c>
      <c r="O22" s="467">
        <v>0</v>
      </c>
      <c r="P22" s="467">
        <v>0</v>
      </c>
      <c r="Q22" s="467">
        <v>0</v>
      </c>
      <c r="R22" s="467">
        <v>0</v>
      </c>
      <c r="S22" s="467">
        <v>0</v>
      </c>
      <c r="T22" s="467">
        <v>0</v>
      </c>
      <c r="U22" s="467">
        <v>0</v>
      </c>
      <c r="V22" s="467">
        <v>0</v>
      </c>
      <c r="W22" s="467">
        <v>0</v>
      </c>
      <c r="X22" s="467">
        <v>0</v>
      </c>
      <c r="Y22" s="467">
        <v>0</v>
      </c>
      <c r="Z22" s="467">
        <v>0</v>
      </c>
      <c r="AA22" s="24"/>
      <c r="AB22" s="38"/>
    </row>
    <row r="23" spans="2:30" s="10" customFormat="1" ht="31.5" customHeight="1">
      <c r="B23" s="23" t="s">
        <v>196</v>
      </c>
      <c r="C23" s="132" t="s">
        <v>121</v>
      </c>
      <c r="D23" s="801" t="s">
        <v>25</v>
      </c>
      <c r="E23" s="835" t="s">
        <v>33</v>
      </c>
      <c r="F23" s="801" t="s">
        <v>27</v>
      </c>
      <c r="G23" s="212" t="s">
        <v>171</v>
      </c>
      <c r="H23" s="162" t="s">
        <v>171</v>
      </c>
      <c r="I23" s="162" t="s">
        <v>171</v>
      </c>
      <c r="J23" s="162" t="s">
        <v>171</v>
      </c>
      <c r="K23" s="162">
        <v>6</v>
      </c>
      <c r="L23" s="162">
        <v>6</v>
      </c>
      <c r="M23" s="472">
        <v>6</v>
      </c>
      <c r="N23" s="472">
        <v>6</v>
      </c>
      <c r="O23" s="472">
        <v>6</v>
      </c>
      <c r="P23" s="472">
        <v>6</v>
      </c>
      <c r="Q23" s="472">
        <v>6</v>
      </c>
      <c r="R23" s="472">
        <v>6</v>
      </c>
      <c r="S23" s="472">
        <v>6</v>
      </c>
      <c r="T23" s="472">
        <v>6</v>
      </c>
      <c r="U23" s="455">
        <v>6</v>
      </c>
      <c r="V23" s="455">
        <v>6</v>
      </c>
      <c r="W23" s="455">
        <v>6</v>
      </c>
      <c r="X23" s="455">
        <v>7</v>
      </c>
      <c r="Y23" s="455">
        <v>7</v>
      </c>
      <c r="Z23" s="455">
        <v>7</v>
      </c>
      <c r="AA23" s="171"/>
      <c r="AB23" s="38" t="s">
        <v>592</v>
      </c>
    </row>
    <row r="24" spans="2:30" ht="31.5" customHeight="1" thickBot="1">
      <c r="B24" s="23" t="s">
        <v>195</v>
      </c>
      <c r="C24" s="132" t="s">
        <v>121</v>
      </c>
      <c r="D24" s="801" t="s">
        <v>25</v>
      </c>
      <c r="E24" s="849" t="s">
        <v>33</v>
      </c>
      <c r="F24" s="848" t="s">
        <v>27</v>
      </c>
      <c r="G24" s="920"/>
      <c r="H24" s="920"/>
      <c r="I24" s="920"/>
      <c r="J24" s="920"/>
      <c r="K24" s="920">
        <v>6</v>
      </c>
      <c r="L24" s="920">
        <v>8</v>
      </c>
      <c r="M24" s="2315">
        <v>0.5</v>
      </c>
      <c r="N24" s="847">
        <v>7</v>
      </c>
      <c r="O24" s="847">
        <v>1</v>
      </c>
      <c r="P24" s="847" t="s">
        <v>49</v>
      </c>
      <c r="Q24" s="847">
        <v>1</v>
      </c>
      <c r="R24" s="847" t="s">
        <v>49</v>
      </c>
      <c r="S24" s="847">
        <v>1</v>
      </c>
      <c r="T24" s="847" t="s">
        <v>49</v>
      </c>
      <c r="U24" s="847" t="s">
        <v>49</v>
      </c>
      <c r="V24" s="847">
        <v>1</v>
      </c>
      <c r="W24" s="847" t="s">
        <v>49</v>
      </c>
      <c r="X24" s="847" t="s">
        <v>49</v>
      </c>
      <c r="Y24" s="846">
        <v>2</v>
      </c>
      <c r="Z24" s="846">
        <v>1</v>
      </c>
      <c r="AA24" s="216"/>
      <c r="AB24" s="217"/>
    </row>
    <row r="25" spans="2:30" s="184" customFormat="1" ht="31.5" customHeight="1" thickBot="1">
      <c r="B25" s="845" t="s">
        <v>35</v>
      </c>
      <c r="C25" s="844"/>
      <c r="D25" s="843" t="s">
        <v>16</v>
      </c>
      <c r="E25" s="843" t="s">
        <v>16</v>
      </c>
      <c r="F25" s="842"/>
      <c r="G25" s="841"/>
      <c r="H25" s="841"/>
      <c r="I25" s="841"/>
      <c r="J25" s="841"/>
      <c r="K25" s="841"/>
      <c r="L25" s="841"/>
      <c r="M25" s="841"/>
      <c r="N25" s="841"/>
      <c r="O25" s="841"/>
      <c r="P25" s="841"/>
      <c r="Q25" s="841"/>
      <c r="R25" s="841"/>
      <c r="S25" s="841"/>
      <c r="T25" s="841"/>
      <c r="U25" s="841"/>
      <c r="V25" s="841"/>
      <c r="W25" s="841"/>
      <c r="X25" s="841"/>
      <c r="Y25" s="841"/>
      <c r="Z25" s="841"/>
      <c r="AA25" s="841"/>
      <c r="AB25" s="840"/>
    </row>
    <row r="26" spans="2:30" s="10" customFormat="1" ht="31.5" customHeight="1">
      <c r="B26" s="23" t="s">
        <v>194</v>
      </c>
      <c r="C26" s="839" t="s">
        <v>120</v>
      </c>
      <c r="D26" s="829" t="s">
        <v>190</v>
      </c>
      <c r="E26" s="838" t="s">
        <v>36</v>
      </c>
      <c r="F26" s="829" t="s">
        <v>27</v>
      </c>
      <c r="G26" s="150"/>
      <c r="H26" s="150"/>
      <c r="I26" s="150"/>
      <c r="J26" s="150"/>
      <c r="K26" s="374">
        <v>9.42</v>
      </c>
      <c r="L26" s="374"/>
      <c r="M26" s="837">
        <v>9.5</v>
      </c>
      <c r="N26" s="503">
        <v>9.44</v>
      </c>
      <c r="O26" s="503">
        <v>9.1300000000000008</v>
      </c>
      <c r="P26" s="503">
        <v>9.02</v>
      </c>
      <c r="Q26" s="503">
        <v>9.1999999999999993</v>
      </c>
      <c r="R26" s="503">
        <v>9.56</v>
      </c>
      <c r="S26" s="503">
        <v>9.7799999999999994</v>
      </c>
      <c r="T26" s="503">
        <v>9.2799999999999994</v>
      </c>
      <c r="U26" s="503">
        <v>9.3333333333333339</v>
      </c>
      <c r="V26" s="503">
        <v>10</v>
      </c>
      <c r="W26" s="503">
        <v>9.5399999999999991</v>
      </c>
      <c r="X26" s="503">
        <v>9.0966666666666658</v>
      </c>
      <c r="Y26" s="503">
        <v>9.67</v>
      </c>
      <c r="Z26" s="503">
        <v>9.67</v>
      </c>
      <c r="AA26" s="187"/>
      <c r="AB26" s="188"/>
    </row>
    <row r="27" spans="2:30" s="10" customFormat="1" ht="31.5" customHeight="1">
      <c r="B27" s="23" t="s">
        <v>193</v>
      </c>
      <c r="C27" s="836" t="s">
        <v>120</v>
      </c>
      <c r="D27" s="801" t="s">
        <v>190</v>
      </c>
      <c r="E27" s="835" t="s">
        <v>36</v>
      </c>
      <c r="F27" s="801" t="s">
        <v>27</v>
      </c>
      <c r="G27" s="158"/>
      <c r="H27" s="158"/>
      <c r="I27" s="158"/>
      <c r="J27" s="158"/>
      <c r="K27" s="212"/>
      <c r="L27" s="212"/>
      <c r="M27" s="822">
        <v>9.5</v>
      </c>
      <c r="N27" s="1999">
        <v>8.9441666666666659</v>
      </c>
      <c r="O27" s="1999">
        <v>8.67</v>
      </c>
      <c r="P27" s="1999">
        <v>8.33</v>
      </c>
      <c r="Q27" s="1999">
        <v>8.33</v>
      </c>
      <c r="R27" s="1999">
        <v>8.67</v>
      </c>
      <c r="S27" s="1999">
        <v>9.33</v>
      </c>
      <c r="T27" s="1999">
        <v>9.33</v>
      </c>
      <c r="U27" s="1999">
        <v>8</v>
      </c>
      <c r="V27" s="1999">
        <v>10</v>
      </c>
      <c r="W27" s="1999">
        <v>10</v>
      </c>
      <c r="X27" s="1999">
        <v>8.67</v>
      </c>
      <c r="Y27" s="1999">
        <v>9</v>
      </c>
      <c r="Z27" s="1999">
        <v>9</v>
      </c>
      <c r="AA27" s="165" t="s">
        <v>593</v>
      </c>
      <c r="AB27" s="166"/>
    </row>
    <row r="28" spans="2:30" s="10" customFormat="1" ht="31.5" customHeight="1">
      <c r="B28" s="23" t="s">
        <v>192</v>
      </c>
      <c r="C28" s="836" t="s">
        <v>120</v>
      </c>
      <c r="D28" s="801" t="s">
        <v>190</v>
      </c>
      <c r="E28" s="835" t="s">
        <v>36</v>
      </c>
      <c r="F28" s="801" t="s">
        <v>27</v>
      </c>
      <c r="G28" s="158"/>
      <c r="H28" s="158"/>
      <c r="I28" s="158"/>
      <c r="J28" s="158"/>
      <c r="K28" s="212"/>
      <c r="L28" s="212"/>
      <c r="M28" s="822">
        <v>9.5</v>
      </c>
      <c r="N28" s="1999">
        <v>9.8149999999999995</v>
      </c>
      <c r="O28" s="1999">
        <v>10</v>
      </c>
      <c r="P28" s="1999">
        <v>10</v>
      </c>
      <c r="Q28" s="1999">
        <v>9.26</v>
      </c>
      <c r="R28" s="1999">
        <v>10</v>
      </c>
      <c r="S28" s="1999">
        <v>10</v>
      </c>
      <c r="T28" s="1999">
        <v>8.52</v>
      </c>
      <c r="U28" s="1999">
        <v>10</v>
      </c>
      <c r="V28" s="1999">
        <v>10</v>
      </c>
      <c r="W28" s="1999">
        <v>10</v>
      </c>
      <c r="X28" s="1999">
        <v>10</v>
      </c>
      <c r="Y28" s="1999">
        <v>10</v>
      </c>
      <c r="Z28" s="1999">
        <v>10</v>
      </c>
      <c r="AA28" s="165"/>
      <c r="AB28" s="166"/>
    </row>
    <row r="29" spans="2:30" s="10" customFormat="1" ht="31.5" customHeight="1">
      <c r="B29" s="23" t="s">
        <v>191</v>
      </c>
      <c r="C29" s="836" t="s">
        <v>120</v>
      </c>
      <c r="D29" s="801" t="s">
        <v>190</v>
      </c>
      <c r="E29" s="835" t="s">
        <v>36</v>
      </c>
      <c r="F29" s="801" t="s">
        <v>27</v>
      </c>
      <c r="G29" s="158"/>
      <c r="H29" s="158"/>
      <c r="I29" s="158"/>
      <c r="J29" s="158"/>
      <c r="K29" s="212"/>
      <c r="L29" s="212"/>
      <c r="M29" s="822">
        <v>9.5</v>
      </c>
      <c r="N29" s="1999">
        <v>9.56</v>
      </c>
      <c r="O29" s="1999">
        <v>8.74</v>
      </c>
      <c r="P29" s="1999">
        <v>8.74</v>
      </c>
      <c r="Q29" s="1999">
        <v>10</v>
      </c>
      <c r="R29" s="1999">
        <v>10</v>
      </c>
      <c r="S29" s="1999">
        <v>10</v>
      </c>
      <c r="T29" s="1999">
        <v>10</v>
      </c>
      <c r="U29" s="1999">
        <v>10</v>
      </c>
      <c r="V29" s="1999">
        <v>10</v>
      </c>
      <c r="W29" s="1999">
        <v>8.6199999999999992</v>
      </c>
      <c r="X29" s="1999">
        <v>8.6199999999999992</v>
      </c>
      <c r="Y29" s="1999">
        <v>10</v>
      </c>
      <c r="Z29" s="1999">
        <v>10</v>
      </c>
      <c r="AA29" s="165"/>
      <c r="AB29" s="166"/>
    </row>
    <row r="30" spans="2:30" s="10" customFormat="1" ht="31.5" customHeight="1">
      <c r="B30" s="23" t="s">
        <v>189</v>
      </c>
      <c r="C30" s="836" t="s">
        <v>120</v>
      </c>
      <c r="D30" s="801" t="s">
        <v>26</v>
      </c>
      <c r="E30" s="835" t="s">
        <v>36</v>
      </c>
      <c r="F30" s="801" t="s">
        <v>27</v>
      </c>
      <c r="G30" s="189">
        <v>0.69199999999999995</v>
      </c>
      <c r="H30" s="191">
        <v>0.72</v>
      </c>
      <c r="I30" s="189">
        <v>0.69299999999999995</v>
      </c>
      <c r="J30" s="191">
        <v>0.747</v>
      </c>
      <c r="K30" s="189">
        <v>0.753</v>
      </c>
      <c r="L30" s="189">
        <v>0.73799999999999999</v>
      </c>
      <c r="M30" s="469">
        <v>0.75</v>
      </c>
      <c r="N30" s="2001">
        <v>0.755</v>
      </c>
      <c r="O30" s="2001">
        <v>0.70800287464507805</v>
      </c>
      <c r="P30" s="2001">
        <v>0.67617960880310202</v>
      </c>
      <c r="Q30" s="2001">
        <v>0.71122624153165204</v>
      </c>
      <c r="R30" s="2001">
        <v>0.72844753272700502</v>
      </c>
      <c r="S30" s="2001">
        <v>0.75506620925368795</v>
      </c>
      <c r="T30" s="2001">
        <v>0.73537678023540598</v>
      </c>
      <c r="U30" s="2001">
        <v>0.78752252698622693</v>
      </c>
      <c r="V30" s="2001">
        <v>0.78042531864734899</v>
      </c>
      <c r="W30" s="2001">
        <v>0.79519205072931898</v>
      </c>
      <c r="X30" s="2001">
        <v>0.78531548816840602</v>
      </c>
      <c r="Y30" s="2001">
        <v>0.760475904228196</v>
      </c>
      <c r="Z30" s="2001">
        <v>0.78800000000000003</v>
      </c>
      <c r="AA30" s="165"/>
      <c r="AB30" s="166"/>
    </row>
    <row r="31" spans="2:30" s="10" customFormat="1" ht="31.5" customHeight="1">
      <c r="B31" s="23" t="s">
        <v>188</v>
      </c>
      <c r="C31" s="836" t="s">
        <v>121</v>
      </c>
      <c r="D31" s="801" t="s">
        <v>39</v>
      </c>
      <c r="E31" s="835" t="s">
        <v>36</v>
      </c>
      <c r="F31" s="801" t="s">
        <v>27</v>
      </c>
      <c r="G31" s="376"/>
      <c r="H31" s="376"/>
      <c r="I31" s="376"/>
      <c r="J31" s="376"/>
      <c r="K31" s="376">
        <v>84.73</v>
      </c>
      <c r="L31" s="376">
        <v>86.75</v>
      </c>
      <c r="M31" s="822">
        <v>4.7858085808580855</v>
      </c>
      <c r="N31" s="1999">
        <v>7.159916926272067</v>
      </c>
      <c r="O31" s="1999">
        <v>6.39</v>
      </c>
      <c r="P31" s="1999">
        <v>6.3036809815950923</v>
      </c>
      <c r="Q31" s="1999">
        <v>6.8226299694189603</v>
      </c>
      <c r="R31" s="1999">
        <v>6.0764525993883796</v>
      </c>
      <c r="S31" s="1999">
        <v>6.5290519877675841</v>
      </c>
      <c r="T31" s="1999">
        <v>7.3693693693693696</v>
      </c>
      <c r="U31" s="1999">
        <v>7.9969879518072293</v>
      </c>
      <c r="V31" s="1999">
        <v>7.9452887537993924</v>
      </c>
      <c r="W31" s="1999">
        <v>6.6723629209726445</v>
      </c>
      <c r="X31" s="1999">
        <v>8.1253822629969417</v>
      </c>
      <c r="Y31" s="1999">
        <v>7.3486238532110093</v>
      </c>
      <c r="Z31" s="1999">
        <v>7.0809968847352023</v>
      </c>
      <c r="AA31" s="229"/>
      <c r="AB31" s="166"/>
    </row>
    <row r="32" spans="2:30" s="184" customFormat="1" ht="31.5" customHeight="1" thickBot="1">
      <c r="B32" s="834" t="s">
        <v>41</v>
      </c>
      <c r="C32" s="833"/>
      <c r="D32" s="832" t="s">
        <v>16</v>
      </c>
      <c r="E32" s="832" t="s">
        <v>16</v>
      </c>
      <c r="F32" s="832" t="s">
        <v>16</v>
      </c>
      <c r="G32" s="831"/>
      <c r="H32" s="831"/>
      <c r="I32" s="831"/>
      <c r="J32" s="831"/>
      <c r="K32" s="831"/>
      <c r="L32" s="831"/>
      <c r="M32" s="831"/>
      <c r="N32" s="831"/>
      <c r="O32" s="831"/>
      <c r="P32" s="831"/>
      <c r="Q32" s="831"/>
      <c r="R32" s="831"/>
      <c r="S32" s="831"/>
      <c r="T32" s="831"/>
      <c r="U32" s="831"/>
      <c r="V32" s="831"/>
      <c r="W32" s="831"/>
      <c r="X32" s="831"/>
      <c r="Y32" s="831"/>
      <c r="Z32" s="831"/>
      <c r="AA32" s="831"/>
      <c r="AB32" s="830"/>
      <c r="AC32" s="1172" t="s">
        <v>281</v>
      </c>
      <c r="AD32" s="1172"/>
    </row>
    <row r="33" spans="2:30" s="10" customFormat="1" ht="31.5" customHeight="1" thickBot="1">
      <c r="B33" s="23" t="s">
        <v>187</v>
      </c>
      <c r="C33" s="125" t="s">
        <v>120</v>
      </c>
      <c r="D33" s="827" t="s">
        <v>283</v>
      </c>
      <c r="E33" s="829" t="s">
        <v>40</v>
      </c>
      <c r="F33" s="828" t="s">
        <v>20</v>
      </c>
      <c r="G33" s="150">
        <v>1172.5039999999999</v>
      </c>
      <c r="H33" s="150">
        <v>1156.0735999999999</v>
      </c>
      <c r="I33" s="150">
        <v>1255.0319999999999</v>
      </c>
      <c r="J33" s="201">
        <v>1317.4190000000001</v>
      </c>
      <c r="K33" s="201">
        <v>1193.3599999999999</v>
      </c>
      <c r="L33" s="201">
        <v>1227.55</v>
      </c>
      <c r="M33" s="2316">
        <v>1270</v>
      </c>
      <c r="N33" s="729">
        <v>1255.4124108314081</v>
      </c>
      <c r="O33" s="232">
        <v>1308</v>
      </c>
      <c r="P33" s="729">
        <v>1214.1001354748814</v>
      </c>
      <c r="Q33" s="729">
        <v>1246.4997060784556</v>
      </c>
      <c r="R33" s="729">
        <v>1362.6941157442373</v>
      </c>
      <c r="S33" s="232">
        <v>1166.7413476113256</v>
      </c>
      <c r="T33" s="232">
        <v>1231.0754544214954</v>
      </c>
      <c r="U33" s="232">
        <v>1128.1980245484665</v>
      </c>
      <c r="V33" s="232">
        <v>1248.7</v>
      </c>
      <c r="W33" s="232">
        <v>1327.5446219517405</v>
      </c>
      <c r="X33" s="232">
        <v>1236.710414136094</v>
      </c>
      <c r="Y33" s="232">
        <v>1290.5</v>
      </c>
      <c r="Z33" s="232">
        <v>1440.7345165566057</v>
      </c>
      <c r="AA33" s="229" t="s">
        <v>594</v>
      </c>
      <c r="AB33" s="229"/>
      <c r="AC33" s="1825">
        <f>M33/$O$56</f>
        <v>2.1253576999999999</v>
      </c>
      <c r="AD33" s="1824">
        <f>N33/$P$56</f>
        <v>2.0667728978276387</v>
      </c>
    </row>
    <row r="34" spans="2:30" s="10" customFormat="1" ht="31.5" customHeight="1">
      <c r="B34" s="23" t="s">
        <v>186</v>
      </c>
      <c r="C34" s="126" t="s">
        <v>120</v>
      </c>
      <c r="D34" s="827" t="s">
        <v>283</v>
      </c>
      <c r="E34" s="801" t="s">
        <v>40</v>
      </c>
      <c r="F34" s="819" t="s">
        <v>20</v>
      </c>
      <c r="G34" s="162">
        <v>238.3</v>
      </c>
      <c r="H34" s="162">
        <v>249.1</v>
      </c>
      <c r="I34" s="162">
        <v>229.2</v>
      </c>
      <c r="J34" s="162">
        <v>267.7</v>
      </c>
      <c r="K34" s="212">
        <v>251.41</v>
      </c>
      <c r="L34" s="212">
        <v>280.7</v>
      </c>
      <c r="M34" s="826">
        <v>275.7</v>
      </c>
      <c r="N34" s="825">
        <v>269.35363231608346</v>
      </c>
      <c r="O34" s="825">
        <v>287.60000000000002</v>
      </c>
      <c r="P34" s="810">
        <v>266.99604986134671</v>
      </c>
      <c r="Q34" s="810">
        <v>252.7099816139538</v>
      </c>
      <c r="R34" s="810">
        <v>286.85877163316184</v>
      </c>
      <c r="S34" s="825">
        <v>280.1760737840213</v>
      </c>
      <c r="T34" s="825">
        <v>252.29565579381207</v>
      </c>
      <c r="U34" s="825">
        <v>226.96372042746808</v>
      </c>
      <c r="V34" s="825">
        <v>242.6</v>
      </c>
      <c r="W34" s="825">
        <v>353.15387347165654</v>
      </c>
      <c r="X34" s="825">
        <v>234.1255672683647</v>
      </c>
      <c r="Y34" s="825">
        <v>263.2</v>
      </c>
      <c r="Z34" s="825">
        <v>340.32483158845395</v>
      </c>
      <c r="AA34" s="229" t="s">
        <v>594</v>
      </c>
      <c r="AB34" s="229"/>
      <c r="AC34" s="1825">
        <f>M34/$O$56</f>
        <v>0.46138670699999995</v>
      </c>
      <c r="AD34" s="1824">
        <f>N34/$P$56</f>
        <v>0.44343419134564505</v>
      </c>
    </row>
    <row r="35" spans="2:30" s="10" customFormat="1" ht="31.5" customHeight="1">
      <c r="B35" s="23" t="s">
        <v>111</v>
      </c>
      <c r="C35" s="126" t="s">
        <v>120</v>
      </c>
      <c r="D35" s="820" t="s">
        <v>282</v>
      </c>
      <c r="E35" s="801" t="s">
        <v>36</v>
      </c>
      <c r="F35" s="819" t="s">
        <v>27</v>
      </c>
      <c r="G35" s="376" t="s">
        <v>171</v>
      </c>
      <c r="H35" s="376">
        <v>122</v>
      </c>
      <c r="I35" s="376">
        <v>1409</v>
      </c>
      <c r="J35" s="207">
        <v>1068</v>
      </c>
      <c r="K35" s="376">
        <v>1871</v>
      </c>
      <c r="L35" s="376">
        <v>1972</v>
      </c>
      <c r="M35" s="2508">
        <v>368320</v>
      </c>
      <c r="N35" s="1473">
        <v>143380.52429102638</v>
      </c>
      <c r="O35" s="1821">
        <v>16747</v>
      </c>
      <c r="P35" s="1821">
        <v>17936</v>
      </c>
      <c r="Q35" s="1821">
        <v>15789.966032591259</v>
      </c>
      <c r="R35" s="1821">
        <v>13145.112549801328</v>
      </c>
      <c r="S35" s="1821">
        <v>16274.394032046737</v>
      </c>
      <c r="T35" s="1821">
        <v>17817.580295681106</v>
      </c>
      <c r="U35" s="1821">
        <v>15638.605386336461</v>
      </c>
      <c r="V35" s="1999">
        <v>8524.9</v>
      </c>
      <c r="W35" s="1999">
        <v>4631.6202184494668</v>
      </c>
      <c r="X35" s="2003">
        <v>6000.5896278426608</v>
      </c>
      <c r="Y35" s="1999">
        <v>5441</v>
      </c>
      <c r="Z35" s="1999">
        <v>5434</v>
      </c>
      <c r="AA35" s="229" t="s">
        <v>595</v>
      </c>
      <c r="AB35" s="229" t="s">
        <v>596</v>
      </c>
      <c r="AC35" s="1825">
        <f>M35/$O$56</f>
        <v>616.38720319999993</v>
      </c>
      <c r="AD35" s="1824">
        <f>O35/$O$56+P35/$P$56+IFERROR(Q35/$Q$56,0)+IFERROR(R35/$R$56,0)+IFERROR(S35/$S$56,0)++IFERROR(T35/$T$56,0)+IFERROR(U35/$U$56,0)+IFERROR(V35/$V$56,0)+IFERROR(W35/$W$56,0)+IFERROR(W35/$W$56,0)+IFERROR(X35/$X$56,0)+IFERROR(Y35/$Y$56,0)+IFERROR(Z35/$Z$56,0)</f>
        <v>57.554129410000002</v>
      </c>
    </row>
    <row r="36" spans="2:30" s="10" customFormat="1" ht="31.5" customHeight="1">
      <c r="B36" s="23" t="s">
        <v>137</v>
      </c>
      <c r="C36" s="126" t="s">
        <v>120</v>
      </c>
      <c r="D36" s="801" t="s">
        <v>26</v>
      </c>
      <c r="E36" s="801" t="s">
        <v>36</v>
      </c>
      <c r="F36" s="819" t="s">
        <v>27</v>
      </c>
      <c r="G36" s="190"/>
      <c r="H36" s="190">
        <v>2.3999999999999998E-3</v>
      </c>
      <c r="I36" s="190">
        <v>2.75E-2</v>
      </c>
      <c r="J36" s="190">
        <v>2.0500000000000001E-2</v>
      </c>
      <c r="K36" s="190">
        <v>3.5000000000000003E-2</v>
      </c>
      <c r="L36" s="190">
        <v>0.06</v>
      </c>
      <c r="M36" s="469">
        <v>1.4999999999999999E-2</v>
      </c>
      <c r="N36" s="210">
        <v>5.2021996231376433E-3</v>
      </c>
      <c r="O36" s="824">
        <v>7.0000000000000001E-3</v>
      </c>
      <c r="P36" s="824">
        <v>5.0000000000000001E-3</v>
      </c>
      <c r="Q36" s="824">
        <v>5.94680467100768E-3</v>
      </c>
      <c r="R36" s="824">
        <v>5.0529028885932005E-3</v>
      </c>
      <c r="S36" s="824">
        <v>6.475945406661434E-3</v>
      </c>
      <c r="T36" s="824">
        <v>6.0293281373043003E-3</v>
      </c>
      <c r="U36" s="824">
        <v>5.043589413165502E-3</v>
      </c>
      <c r="V36" s="824">
        <v>2.5999999999999999E-3</v>
      </c>
      <c r="W36" s="824">
        <v>1.5252510215794603E-3</v>
      </c>
      <c r="X36" s="824">
        <v>1.8145630082641467E-3</v>
      </c>
      <c r="Y36" s="824">
        <v>1.8E-3</v>
      </c>
      <c r="Z36" s="824">
        <v>1.6000000000000001E-3</v>
      </c>
      <c r="AA36" s="229" t="s">
        <v>595</v>
      </c>
      <c r="AB36" s="229" t="s">
        <v>596</v>
      </c>
      <c r="AC36" s="1174"/>
      <c r="AD36" s="1174"/>
    </row>
    <row r="37" spans="2:30" s="10" customFormat="1" ht="31.5" customHeight="1">
      <c r="B37" s="23" t="s">
        <v>185</v>
      </c>
      <c r="C37" s="126" t="s">
        <v>120</v>
      </c>
      <c r="D37" s="820" t="s">
        <v>282</v>
      </c>
      <c r="E37" s="801" t="s">
        <v>40</v>
      </c>
      <c r="F37" s="819" t="s">
        <v>27</v>
      </c>
      <c r="G37" s="817" t="s">
        <v>50</v>
      </c>
      <c r="H37" s="817" t="s">
        <v>50</v>
      </c>
      <c r="I37" s="817" t="s">
        <v>50</v>
      </c>
      <c r="J37" s="817" t="s">
        <v>50</v>
      </c>
      <c r="K37" s="817" t="s">
        <v>50</v>
      </c>
      <c r="L37" s="817">
        <v>19463.401999999998</v>
      </c>
      <c r="M37" s="1821">
        <v>41666.666666666664</v>
      </c>
      <c r="N37" s="1476">
        <v>504342.66200000141</v>
      </c>
      <c r="O37" s="1476">
        <v>179511.3011666667</v>
      </c>
      <c r="P37" s="1476">
        <v>163708.66916666695</v>
      </c>
      <c r="Q37" s="1476">
        <v>124131.1811666665</v>
      </c>
      <c r="R37" s="823">
        <v>16897.419166666601</v>
      </c>
      <c r="S37" s="823">
        <v>48641.512166666915</v>
      </c>
      <c r="T37" s="823">
        <v>177590.4891666664</v>
      </c>
      <c r="U37" s="823">
        <v>104207.23916666547</v>
      </c>
      <c r="V37" s="823">
        <v>17087.599999999999</v>
      </c>
      <c r="W37" s="823">
        <v>-117422.08883332938</v>
      </c>
      <c r="X37" s="823">
        <v>265889.30016666302</v>
      </c>
      <c r="Y37" s="823">
        <v>70246.100000000006</v>
      </c>
      <c r="Z37" s="823">
        <v>-546146.03983333404</v>
      </c>
      <c r="AA37" s="163" t="s">
        <v>597</v>
      </c>
      <c r="AB37" s="164"/>
      <c r="AC37" s="1825">
        <f>M37/$O$56</f>
        <v>69.729583333333323</v>
      </c>
      <c r="AD37" s="1824">
        <f>O37/$O$56+P37/$P$56+IFERROR(Q37/$Q$56,0)+IFERROR(R37/$R$56,0)+IFERROR(S37/$S$56,0)++IFERROR(T37/$T$56,0)+IFERROR(U37/$U$56,0)+IFERROR(V37/$V$56,0)+IFERROR(W37/$W$56,0)+IFERROR(W37/$W$56,0)+IFERROR(X37/$X$56,0)+IFERROR(Y37/$Y$56,0)+IFERROR(Z37/$Z$56,0)</f>
        <v>569.92590257782058</v>
      </c>
    </row>
    <row r="38" spans="2:30" s="10" customFormat="1" ht="31.5" customHeight="1">
      <c r="B38" s="23" t="s">
        <v>175</v>
      </c>
      <c r="C38" s="126" t="s">
        <v>121</v>
      </c>
      <c r="D38" s="801" t="s">
        <v>26</v>
      </c>
      <c r="E38" s="801" t="s">
        <v>40</v>
      </c>
      <c r="F38" s="819" t="s">
        <v>184</v>
      </c>
      <c r="G38" s="190">
        <v>9.09</v>
      </c>
      <c r="H38" s="190">
        <v>0.32</v>
      </c>
      <c r="I38" s="190">
        <v>10.85</v>
      </c>
      <c r="J38" s="190">
        <v>0.56000000000000005</v>
      </c>
      <c r="K38" s="190">
        <v>-0.22</v>
      </c>
      <c r="L38" s="190">
        <v>0.4</v>
      </c>
      <c r="M38" s="464">
        <v>0.01</v>
      </c>
      <c r="N38" s="464">
        <v>-1E-3</v>
      </c>
      <c r="O38" s="464">
        <v>8.0000000000000002E-3</v>
      </c>
      <c r="P38" s="210">
        <v>-5.9999999999999995E-4</v>
      </c>
      <c r="Q38" s="210">
        <v>8.2000000000000007E-3</v>
      </c>
      <c r="R38" s="210">
        <v>5.4000000000000003E-3</v>
      </c>
      <c r="S38" s="464">
        <v>8.0000000000000004E-4</v>
      </c>
      <c r="T38" s="464">
        <v>-4.0000000000000002E-4</v>
      </c>
      <c r="U38" s="464">
        <v>1.6230049198087099E-2</v>
      </c>
      <c r="V38" s="464">
        <v>1.6000000000000001E-3</v>
      </c>
      <c r="W38" s="464">
        <v>1E-3</v>
      </c>
      <c r="X38" s="464">
        <v>2.9000000000000001E-2</v>
      </c>
      <c r="Y38" s="464">
        <v>4.8999999999999998E-3</v>
      </c>
      <c r="Z38" s="464">
        <v>-1.6E-2</v>
      </c>
      <c r="AA38" s="165" t="s">
        <v>598</v>
      </c>
      <c r="AB38" s="166"/>
      <c r="AC38" s="1175"/>
      <c r="AD38" s="1174"/>
    </row>
    <row r="39" spans="2:30" s="10" customFormat="1" ht="31.5" customHeight="1">
      <c r="B39" s="23" t="s">
        <v>45</v>
      </c>
      <c r="C39" s="126" t="s">
        <v>121</v>
      </c>
      <c r="D39" s="820" t="s">
        <v>282</v>
      </c>
      <c r="E39" s="801" t="s">
        <v>40</v>
      </c>
      <c r="F39" s="819" t="s">
        <v>20</v>
      </c>
      <c r="G39" s="1140">
        <v>2535645</v>
      </c>
      <c r="H39" s="158">
        <v>2873249</v>
      </c>
      <c r="I39" s="158">
        <v>3008425</v>
      </c>
      <c r="J39" s="207">
        <v>3466358</v>
      </c>
      <c r="K39" s="208">
        <v>3479685</v>
      </c>
      <c r="L39" s="159">
        <v>4078892</v>
      </c>
      <c r="M39" s="1821">
        <v>4379547.2630000003</v>
      </c>
      <c r="N39" s="2536">
        <v>4055966.6209999998</v>
      </c>
      <c r="O39" s="2537">
        <v>269248</v>
      </c>
      <c r="P39" s="2509">
        <v>273911.44799999997</v>
      </c>
      <c r="Q39" s="1480">
        <v>303538.83700000006</v>
      </c>
      <c r="R39" s="1480">
        <v>310866.89800000028</v>
      </c>
      <c r="S39" s="1476">
        <v>267628.40999999997</v>
      </c>
      <c r="T39" s="1476">
        <v>336830.93300000002</v>
      </c>
      <c r="U39" s="1476">
        <v>284769.16599999997</v>
      </c>
      <c r="V39" s="822">
        <v>358154.6</v>
      </c>
      <c r="W39" s="822">
        <v>483843.7080000001</v>
      </c>
      <c r="X39" s="822">
        <v>336728.71900000004</v>
      </c>
      <c r="Y39" s="821">
        <v>319781.2</v>
      </c>
      <c r="Z39" s="821">
        <v>510664.6549999998</v>
      </c>
      <c r="AA39" s="226" t="s">
        <v>599</v>
      </c>
      <c r="AB39" s="164"/>
      <c r="AC39" s="1825">
        <f>M39/$O$56</f>
        <v>7329.2161401031299</v>
      </c>
      <c r="AD39" s="1824">
        <f>O39/$O$56+P39/$P$56+IFERROR(Q39/$Q$56,0)+IFERROR(R39/$R$56,0)+IFERROR(S39/$S$56,0)++IFERROR(T39/$T$56,0)+IFERROR(U39/$U$56,0)+IFERROR(V39/$V$56,0)+IFERROR(W39/$W$56,0)+IFERROR(W39/$W$56,0)+IFERROR(X39/$X$56,0)+IFERROR(Y39/$Y$56,0)+IFERROR(Z39/$Z$56,0)</f>
        <v>901.52689820791988</v>
      </c>
    </row>
    <row r="40" spans="2:30" s="10" customFormat="1" ht="31.5" customHeight="1">
      <c r="B40" s="23" t="s">
        <v>183</v>
      </c>
      <c r="C40" s="126" t="s">
        <v>121</v>
      </c>
      <c r="D40" s="820" t="s">
        <v>282</v>
      </c>
      <c r="E40" s="801" t="s">
        <v>40</v>
      </c>
      <c r="F40" s="819" t="s">
        <v>20</v>
      </c>
      <c r="G40" s="372">
        <v>592731.75100000005</v>
      </c>
      <c r="H40" s="372">
        <v>2988944.8280000002</v>
      </c>
      <c r="I40" s="1143">
        <v>5393908.5760000004</v>
      </c>
      <c r="J40" s="1143">
        <v>2307899.949</v>
      </c>
      <c r="K40" s="1143">
        <v>4204344.5779999997</v>
      </c>
      <c r="L40" s="1143">
        <v>1862405.798</v>
      </c>
      <c r="M40" s="1821">
        <v>736809</v>
      </c>
      <c r="N40" s="1480">
        <v>1453064</v>
      </c>
      <c r="O40" s="1821">
        <v>2280.5940000000001</v>
      </c>
      <c r="P40" s="2322">
        <v>7127.4790000000003</v>
      </c>
      <c r="Q40" s="2322">
        <v>39543</v>
      </c>
      <c r="R40" s="2322">
        <v>203270.74799999999</v>
      </c>
      <c r="S40" s="2322">
        <v>26659</v>
      </c>
      <c r="T40" s="2322">
        <v>70381.123000000007</v>
      </c>
      <c r="U40" s="2322">
        <v>108000</v>
      </c>
      <c r="V40" s="813">
        <v>72738.055999999982</v>
      </c>
      <c r="W40" s="813">
        <v>16138.839999999967</v>
      </c>
      <c r="X40" s="813">
        <v>163861.16000000003</v>
      </c>
      <c r="Y40" s="812">
        <v>286064</v>
      </c>
      <c r="Z40" s="811">
        <v>457000</v>
      </c>
      <c r="AA40" s="226"/>
      <c r="AB40" s="164"/>
      <c r="AC40" s="1825">
        <f>M40/$O$56</f>
        <v>1233.0572295899999</v>
      </c>
      <c r="AD40" s="1824">
        <f>O40/$O$56+P40/$P$56+IFERROR(Q40/$Q$56,0)+IFERROR(R40/$R$56,0)+IFERROR(S40/$S$56,0)++IFERROR(T40/$T$56,0)+IFERROR(U40/$U$56,0)+IFERROR(V40/$V$56,0)+IFERROR(W40/$W$56,0)+IFERROR(W40/$W$56,0)+IFERROR(X40/$X$56,0)+IFERROR(Y40/$Y$56,0)+IFERROR(Z40/$Z$56,0)</f>
        <v>15.55049426785</v>
      </c>
    </row>
    <row r="41" spans="2:30" s="10" customFormat="1" ht="31.5" customHeight="1">
      <c r="B41" s="2323" t="s">
        <v>245</v>
      </c>
      <c r="C41" s="2324" t="s">
        <v>121</v>
      </c>
      <c r="D41" s="2325" t="s">
        <v>282</v>
      </c>
      <c r="E41" s="2325" t="s">
        <v>36</v>
      </c>
      <c r="F41" s="2326" t="s">
        <v>20</v>
      </c>
      <c r="G41" s="2329" t="s">
        <v>171</v>
      </c>
      <c r="H41" s="2329" t="s">
        <v>171</v>
      </c>
      <c r="I41" s="2329" t="s">
        <v>171</v>
      </c>
      <c r="J41" s="2329" t="s">
        <v>171</v>
      </c>
      <c r="K41" s="2329" t="s">
        <v>171</v>
      </c>
      <c r="L41" s="2329">
        <v>66548839</v>
      </c>
      <c r="M41" s="449">
        <v>0</v>
      </c>
      <c r="N41" s="2538">
        <v>16538.866999999998</v>
      </c>
      <c r="O41" s="2332">
        <v>0</v>
      </c>
      <c r="P41" s="2333">
        <v>0</v>
      </c>
      <c r="Q41" s="810">
        <v>0</v>
      </c>
      <c r="R41" s="810">
        <v>0</v>
      </c>
      <c r="S41" s="567">
        <v>0</v>
      </c>
      <c r="T41" s="567">
        <v>0</v>
      </c>
      <c r="U41" s="567">
        <v>0</v>
      </c>
      <c r="V41" s="567">
        <v>0</v>
      </c>
      <c r="W41" s="567">
        <v>0</v>
      </c>
      <c r="X41" s="567">
        <v>16538.866999999998</v>
      </c>
      <c r="Y41" s="737">
        <v>0</v>
      </c>
      <c r="Z41" s="809">
        <v>0</v>
      </c>
      <c r="AA41" s="248"/>
      <c r="AB41" s="249"/>
      <c r="AC41" s="1825">
        <f>M41/$O$56</f>
        <v>0</v>
      </c>
      <c r="AD41" s="1824">
        <f>O41/$O$56+P41/$P$56+IFERROR(Q41/$Q$56,0)+IFERROR(R41/$R$56,0)+IFERROR(S41/$S$56,0)++IFERROR(T41/$T$56,0)+IFERROR(U41/$U$56,0)+IFERROR(V41/$V$56,0)+IFERROR(W41/$W$56,0)+IFERROR(W41/$W$56,0)+IFERROR(X41/$X$56,0)+IFERROR(Y41/$Y$56,0)+IFERROR(Z41/$Z$56,0)</f>
        <v>0</v>
      </c>
    </row>
    <row r="42" spans="2:30" s="10" customFormat="1" ht="31.5" customHeight="1" thickBot="1">
      <c r="B42" s="2323" t="s">
        <v>257</v>
      </c>
      <c r="C42" s="2334" t="s">
        <v>121</v>
      </c>
      <c r="D42" s="2335" t="s">
        <v>282</v>
      </c>
      <c r="E42" s="2336" t="s">
        <v>255</v>
      </c>
      <c r="F42" s="2335" t="s">
        <v>27</v>
      </c>
      <c r="G42" s="2338" t="s">
        <v>171</v>
      </c>
      <c r="H42" s="2338" t="s">
        <v>171</v>
      </c>
      <c r="I42" s="2338" t="s">
        <v>171</v>
      </c>
      <c r="J42" s="2339" t="s">
        <v>171</v>
      </c>
      <c r="K42" s="2339" t="s">
        <v>171</v>
      </c>
      <c r="L42" s="2339" t="s">
        <v>171</v>
      </c>
      <c r="M42" s="2539">
        <v>64200</v>
      </c>
      <c r="N42" s="2540">
        <v>72765.267681476616</v>
      </c>
      <c r="O42" s="2541">
        <v>5305</v>
      </c>
      <c r="P42" s="2542">
        <v>6392</v>
      </c>
      <c r="Q42" s="2541">
        <v>2316.4200183040689</v>
      </c>
      <c r="R42" s="2541">
        <v>6154</v>
      </c>
      <c r="S42" s="2241">
        <v>8110.199938900666</v>
      </c>
      <c r="T42" s="2541">
        <v>8601.4441857248003</v>
      </c>
      <c r="U42" s="2541">
        <v>5854</v>
      </c>
      <c r="V42" s="1480">
        <v>8524.8714474471908</v>
      </c>
      <c r="W42" s="1480">
        <v>4631.6202184494668</v>
      </c>
      <c r="X42" s="1480">
        <v>6000.5896278426608</v>
      </c>
      <c r="Y42" s="2241">
        <v>5441</v>
      </c>
      <c r="Z42" s="2241">
        <v>5434.3660965303943</v>
      </c>
      <c r="AA42" s="171"/>
      <c r="AB42" s="38"/>
      <c r="AC42" s="1825">
        <f>M42/$O$56</f>
        <v>107.439342</v>
      </c>
      <c r="AD42" s="1824">
        <f>O42/$O$56+P42/$P$56+IFERROR(Q42/$Q$56,0)+IFERROR(R42/$R$56,0)+IFERROR(S42/$S$56,0)++IFERROR(T42/$T$56,0)+IFERROR(U42/$U$56,0)+IFERROR(V42/$V$56,0)+IFERROR(W42/$W$56,0)+IFERROR(W42/$W$56,0)+IFERROR(X42/$X$56,0)+IFERROR(Y42/$Y$56,0)+IFERROR(Z42/$Z$56,0)</f>
        <v>19.401056229999998</v>
      </c>
    </row>
    <row r="43" spans="2:30" s="252" customFormat="1" ht="31.5" customHeight="1" thickBot="1">
      <c r="B43" s="506" t="s">
        <v>87</v>
      </c>
      <c r="C43" s="808"/>
      <c r="D43" s="807" t="s">
        <v>16</v>
      </c>
      <c r="E43" s="807" t="s">
        <v>16</v>
      </c>
      <c r="F43" s="807" t="s">
        <v>16</v>
      </c>
      <c r="G43" s="508"/>
      <c r="H43" s="508"/>
      <c r="I43" s="508"/>
      <c r="J43" s="508"/>
      <c r="K43" s="508"/>
      <c r="L43" s="508"/>
      <c r="M43" s="508"/>
      <c r="N43" s="508"/>
      <c r="O43" s="250"/>
      <c r="P43" s="250"/>
      <c r="Q43" s="250"/>
      <c r="R43" s="250"/>
      <c r="S43" s="250"/>
      <c r="T43" s="250"/>
      <c r="U43" s="250"/>
      <c r="V43" s="250"/>
      <c r="W43" s="250"/>
      <c r="X43" s="250"/>
      <c r="Y43" s="250"/>
      <c r="Z43" s="250"/>
      <c r="AA43" s="250"/>
      <c r="AB43" s="251"/>
    </row>
    <row r="44" spans="2:30" s="10" customFormat="1" ht="31.5" customHeight="1">
      <c r="B44" s="23" t="s">
        <v>48</v>
      </c>
      <c r="C44" s="136" t="s">
        <v>120</v>
      </c>
      <c r="D44" s="805" t="s">
        <v>26</v>
      </c>
      <c r="E44" s="806" t="s">
        <v>47</v>
      </c>
      <c r="F44" s="805" t="s">
        <v>27</v>
      </c>
      <c r="G44" s="189">
        <v>0.92</v>
      </c>
      <c r="H44" s="189">
        <v>0.97</v>
      </c>
      <c r="I44" s="256">
        <v>1.08</v>
      </c>
      <c r="J44" s="224">
        <v>0.94499999999999995</v>
      </c>
      <c r="K44" s="224">
        <v>0.92715000000000003</v>
      </c>
      <c r="L44" s="224">
        <v>0.88500000000000001</v>
      </c>
      <c r="M44" s="802">
        <v>0.91</v>
      </c>
      <c r="N44" s="511">
        <v>0.93600000000000005</v>
      </c>
      <c r="O44" s="2005">
        <v>0.91998982104675409</v>
      </c>
      <c r="P44" s="513">
        <v>0.91049600630625604</v>
      </c>
      <c r="Q44" s="513">
        <v>0.92152305673064605</v>
      </c>
      <c r="R44" s="513">
        <v>0.950615007749534</v>
      </c>
      <c r="S44" s="513">
        <v>0.95167889096436797</v>
      </c>
      <c r="T44" s="513">
        <v>0.94199489078582599</v>
      </c>
      <c r="U44" s="513">
        <v>0.94555367059087903</v>
      </c>
      <c r="V44" s="513">
        <v>0.91393730913083804</v>
      </c>
      <c r="W44" s="513">
        <v>0.96655739246515493</v>
      </c>
      <c r="X44" s="727">
        <v>0.91388423400598395</v>
      </c>
      <c r="Y44" s="734">
        <v>0.94804822001436806</v>
      </c>
      <c r="Z44" s="734">
        <v>0.95099999999999996</v>
      </c>
      <c r="AA44" s="257"/>
      <c r="AB44" s="258"/>
    </row>
    <row r="45" spans="2:30" s="10" customFormat="1" ht="31.5" customHeight="1">
      <c r="B45" s="23" t="s">
        <v>182</v>
      </c>
      <c r="C45" s="126" t="s">
        <v>120</v>
      </c>
      <c r="D45" s="801" t="s">
        <v>55</v>
      </c>
      <c r="E45" s="801" t="s">
        <v>47</v>
      </c>
      <c r="F45" s="801" t="s">
        <v>20</v>
      </c>
      <c r="G45" s="245" t="s">
        <v>171</v>
      </c>
      <c r="H45" s="246" t="s">
        <v>171</v>
      </c>
      <c r="I45" s="246" t="s">
        <v>171</v>
      </c>
      <c r="J45" s="158">
        <v>46</v>
      </c>
      <c r="K45" s="207">
        <v>35</v>
      </c>
      <c r="L45" s="207">
        <v>28</v>
      </c>
      <c r="M45" s="489">
        <v>37</v>
      </c>
      <c r="N45" s="730">
        <v>27</v>
      </c>
      <c r="O45" s="730">
        <v>35</v>
      </c>
      <c r="P45" s="259">
        <v>39</v>
      </c>
      <c r="Q45" s="259">
        <v>37</v>
      </c>
      <c r="R45" s="259">
        <v>28</v>
      </c>
      <c r="S45" s="259">
        <v>29</v>
      </c>
      <c r="T45" s="730">
        <v>22.6</v>
      </c>
      <c r="U45" s="259">
        <v>27</v>
      </c>
      <c r="V45" s="259">
        <v>30</v>
      </c>
      <c r="W45" s="259">
        <v>33</v>
      </c>
      <c r="X45" s="259">
        <v>27</v>
      </c>
      <c r="Y45" s="259">
        <v>27.8</v>
      </c>
      <c r="Z45" s="259">
        <v>44</v>
      </c>
      <c r="AA45" s="2543" t="s">
        <v>600</v>
      </c>
      <c r="AB45" s="2544" t="s">
        <v>601</v>
      </c>
    </row>
    <row r="46" spans="2:30" ht="31.5" customHeight="1" thickBot="1">
      <c r="B46" s="23" t="s">
        <v>88</v>
      </c>
      <c r="C46" s="800" t="s">
        <v>120</v>
      </c>
      <c r="D46" s="799" t="s">
        <v>26</v>
      </c>
      <c r="E46" s="799" t="s">
        <v>47</v>
      </c>
      <c r="F46" s="799" t="s">
        <v>27</v>
      </c>
      <c r="G46" s="246" t="s">
        <v>171</v>
      </c>
      <c r="H46" s="246" t="s">
        <v>171</v>
      </c>
      <c r="I46" s="246" t="s">
        <v>171</v>
      </c>
      <c r="J46" s="246" t="s">
        <v>171</v>
      </c>
      <c r="K46" s="246" t="s">
        <v>171</v>
      </c>
      <c r="L46" s="798">
        <v>0.99</v>
      </c>
      <c r="M46" s="798">
        <v>0.99</v>
      </c>
      <c r="N46" s="178">
        <v>0.98899999999999999</v>
      </c>
      <c r="O46" s="2006">
        <v>0.99399999999999999</v>
      </c>
      <c r="P46" s="210">
        <v>0.94599999999999995</v>
      </c>
      <c r="Q46" s="210">
        <v>1</v>
      </c>
      <c r="R46" s="210">
        <v>0.96199999999999997</v>
      </c>
      <c r="S46" s="2545">
        <v>0.99960000000000004</v>
      </c>
      <c r="T46" s="210">
        <v>1</v>
      </c>
      <c r="U46" s="210">
        <v>0.998</v>
      </c>
      <c r="V46" s="210">
        <v>0.99</v>
      </c>
      <c r="W46" s="210" t="s">
        <v>602</v>
      </c>
      <c r="X46" s="210">
        <v>0.99770000000000003</v>
      </c>
      <c r="Y46" s="735">
        <v>0.99870000000000003</v>
      </c>
      <c r="Z46" s="735">
        <v>0.999</v>
      </c>
      <c r="AA46" s="2543"/>
      <c r="AB46" s="2544"/>
    </row>
    <row r="47" spans="2:30" s="146" customFormat="1" ht="31.5" customHeight="1" thickBot="1">
      <c r="B47" s="577" t="s">
        <v>155</v>
      </c>
      <c r="C47" s="2342"/>
      <c r="D47" s="2343" t="s">
        <v>16</v>
      </c>
      <c r="E47" s="2343" t="s">
        <v>16</v>
      </c>
      <c r="F47" s="2343" t="s">
        <v>16</v>
      </c>
      <c r="G47" s="578"/>
      <c r="H47" s="578"/>
      <c r="I47" s="578"/>
      <c r="J47" s="578"/>
      <c r="K47" s="578"/>
      <c r="L47" s="578"/>
      <c r="M47" s="578"/>
      <c r="N47" s="578"/>
      <c r="O47" s="578"/>
      <c r="P47" s="578"/>
      <c r="Q47" s="578"/>
      <c r="R47" s="578"/>
      <c r="S47" s="578"/>
      <c r="T47" s="578"/>
      <c r="U47" s="578"/>
      <c r="V47" s="578"/>
      <c r="W47" s="578"/>
      <c r="X47" s="578"/>
      <c r="Y47" s="578"/>
      <c r="Z47" s="578"/>
      <c r="AA47" s="578"/>
      <c r="AB47" s="579"/>
    </row>
    <row r="48" spans="2:30" ht="31.5" customHeight="1">
      <c r="B48" s="23" t="s">
        <v>147</v>
      </c>
      <c r="C48" s="131" t="s">
        <v>121</v>
      </c>
      <c r="D48" s="796" t="s">
        <v>57</v>
      </c>
      <c r="E48" s="797" t="s">
        <v>148</v>
      </c>
      <c r="F48" s="796" t="s">
        <v>27</v>
      </c>
      <c r="G48" s="150" t="s">
        <v>171</v>
      </c>
      <c r="H48" s="150" t="s">
        <v>171</v>
      </c>
      <c r="I48" s="150" t="s">
        <v>171</v>
      </c>
      <c r="J48" s="151" t="s">
        <v>171</v>
      </c>
      <c r="K48" s="151" t="s">
        <v>171</v>
      </c>
      <c r="L48" s="151">
        <v>83</v>
      </c>
      <c r="M48" s="153">
        <v>200</v>
      </c>
      <c r="N48" s="2000">
        <v>250.66348571428574</v>
      </c>
      <c r="O48" s="2000">
        <v>234.2</v>
      </c>
      <c r="P48" s="153">
        <v>306</v>
      </c>
      <c r="Q48" s="153">
        <v>156</v>
      </c>
      <c r="R48" s="2000">
        <v>236.4444</v>
      </c>
      <c r="S48" s="153">
        <v>228</v>
      </c>
      <c r="T48" s="153">
        <v>295</v>
      </c>
      <c r="U48" s="153">
        <v>299</v>
      </c>
      <c r="V48" s="153" t="s">
        <v>50</v>
      </c>
      <c r="W48" s="153">
        <v>250</v>
      </c>
      <c r="X48" s="153">
        <v>251.78</v>
      </c>
      <c r="Y48" s="153">
        <v>218</v>
      </c>
      <c r="Z48" s="153">
        <v>221</v>
      </c>
      <c r="AA48" s="148"/>
      <c r="AB48" s="154"/>
    </row>
    <row r="49" spans="2:28" ht="31.5" customHeight="1">
      <c r="B49" s="23" t="s">
        <v>157</v>
      </c>
      <c r="C49" s="132" t="s">
        <v>603</v>
      </c>
      <c r="D49" s="794" t="s">
        <v>26</v>
      </c>
      <c r="E49" s="795" t="s">
        <v>149</v>
      </c>
      <c r="F49" s="794" t="s">
        <v>27</v>
      </c>
      <c r="G49" s="189" t="s">
        <v>171</v>
      </c>
      <c r="H49" s="189" t="s">
        <v>171</v>
      </c>
      <c r="I49" s="189" t="s">
        <v>171</v>
      </c>
      <c r="J49" s="373" t="s">
        <v>171</v>
      </c>
      <c r="K49" s="373" t="s">
        <v>171</v>
      </c>
      <c r="L49" s="373" t="s">
        <v>176</v>
      </c>
      <c r="M49" s="210">
        <v>0.65</v>
      </c>
      <c r="N49" s="210">
        <v>0.45999999999999996</v>
      </c>
      <c r="O49" s="210" t="s">
        <v>176</v>
      </c>
      <c r="P49" s="210">
        <v>0.12</v>
      </c>
      <c r="Q49" s="210">
        <v>0.2</v>
      </c>
      <c r="R49" s="210">
        <v>0.45</v>
      </c>
      <c r="S49" s="210">
        <v>0.65</v>
      </c>
      <c r="T49" s="210">
        <v>0.65</v>
      </c>
      <c r="U49" s="210">
        <v>0.69</v>
      </c>
      <c r="V49" s="210">
        <v>0.69</v>
      </c>
      <c r="W49" s="210">
        <v>0.69</v>
      </c>
      <c r="X49" s="210">
        <v>0.75</v>
      </c>
      <c r="Y49" s="210">
        <v>0.75</v>
      </c>
      <c r="Z49" s="210">
        <v>0.75</v>
      </c>
      <c r="AA49" s="2543"/>
      <c r="AB49" s="38"/>
    </row>
    <row r="50" spans="2:28" ht="31.5" customHeight="1">
      <c r="B50" s="23" t="s">
        <v>158</v>
      </c>
      <c r="C50" s="132" t="s">
        <v>121</v>
      </c>
      <c r="D50" s="794" t="s">
        <v>26</v>
      </c>
      <c r="E50" s="795" t="s">
        <v>148</v>
      </c>
      <c r="F50" s="794" t="s">
        <v>27</v>
      </c>
      <c r="G50" s="464" t="s">
        <v>171</v>
      </c>
      <c r="H50" s="464" t="s">
        <v>171</v>
      </c>
      <c r="I50" s="464" t="s">
        <v>171</v>
      </c>
      <c r="J50" s="210" t="s">
        <v>171</v>
      </c>
      <c r="K50" s="210" t="s">
        <v>171</v>
      </c>
      <c r="L50" s="210">
        <v>1</v>
      </c>
      <c r="M50" s="210">
        <v>1</v>
      </c>
      <c r="N50" s="2001">
        <v>1</v>
      </c>
      <c r="O50" s="2001">
        <v>1</v>
      </c>
      <c r="P50" s="2001">
        <v>1</v>
      </c>
      <c r="Q50" s="2001">
        <v>1</v>
      </c>
      <c r="R50" s="2001">
        <v>1</v>
      </c>
      <c r="S50" s="2001">
        <v>1</v>
      </c>
      <c r="T50" s="2001">
        <v>1</v>
      </c>
      <c r="U50" s="2001">
        <v>1</v>
      </c>
      <c r="V50" s="2001">
        <v>1</v>
      </c>
      <c r="W50" s="2001">
        <v>1</v>
      </c>
      <c r="X50" s="2001">
        <v>1</v>
      </c>
      <c r="Y50" s="2001">
        <v>1</v>
      </c>
      <c r="Z50" s="2001">
        <v>1</v>
      </c>
      <c r="AA50" s="24"/>
      <c r="AB50" s="38"/>
    </row>
    <row r="51" spans="2:28" ht="31.5" customHeight="1">
      <c r="B51" s="23" t="s">
        <v>260</v>
      </c>
      <c r="C51" s="132" t="s">
        <v>120</v>
      </c>
      <c r="D51" s="794" t="s">
        <v>26</v>
      </c>
      <c r="E51" s="795" t="s">
        <v>216</v>
      </c>
      <c r="F51" s="794" t="s">
        <v>27</v>
      </c>
      <c r="G51" s="189" t="s">
        <v>171</v>
      </c>
      <c r="H51" s="189" t="s">
        <v>171</v>
      </c>
      <c r="I51" s="189" t="s">
        <v>171</v>
      </c>
      <c r="J51" s="373" t="s">
        <v>171</v>
      </c>
      <c r="K51" s="373" t="s">
        <v>171</v>
      </c>
      <c r="L51" s="373">
        <v>0.68</v>
      </c>
      <c r="M51" s="210">
        <v>0.8</v>
      </c>
      <c r="N51" s="210">
        <v>0.76</v>
      </c>
      <c r="O51" s="210">
        <v>0.68</v>
      </c>
      <c r="P51" s="210">
        <v>0.66100000000000003</v>
      </c>
      <c r="Q51" s="210">
        <v>0.7</v>
      </c>
      <c r="R51" s="210">
        <v>0.75</v>
      </c>
      <c r="S51" s="210">
        <v>0.77100000000000002</v>
      </c>
      <c r="T51" s="210">
        <v>0.83</v>
      </c>
      <c r="U51" s="210" t="s">
        <v>604</v>
      </c>
      <c r="V51" s="210" t="s">
        <v>50</v>
      </c>
      <c r="W51" s="210" t="s">
        <v>50</v>
      </c>
      <c r="X51" s="210">
        <v>0.81</v>
      </c>
      <c r="Y51" s="210">
        <v>0.745</v>
      </c>
      <c r="Z51" s="210">
        <v>0.78600000000000003</v>
      </c>
      <c r="AA51" s="2543" t="s">
        <v>605</v>
      </c>
      <c r="AB51" s="164" t="s">
        <v>606</v>
      </c>
    </row>
    <row r="52" spans="2:28" ht="31.5" customHeight="1">
      <c r="B52" s="23" t="s">
        <v>159</v>
      </c>
      <c r="C52" s="793" t="s">
        <v>120</v>
      </c>
      <c r="D52" s="791" t="s">
        <v>26</v>
      </c>
      <c r="E52" s="792" t="s">
        <v>154</v>
      </c>
      <c r="F52" s="791" t="s">
        <v>27</v>
      </c>
      <c r="G52" s="2344" t="s">
        <v>171</v>
      </c>
      <c r="H52" s="2344" t="s">
        <v>171</v>
      </c>
      <c r="I52" s="2344" t="s">
        <v>171</v>
      </c>
      <c r="J52" s="2345" t="s">
        <v>171</v>
      </c>
      <c r="K52" s="2345" t="s">
        <v>171</v>
      </c>
      <c r="L52" s="2345">
        <v>0.7</v>
      </c>
      <c r="M52" s="2005">
        <v>1</v>
      </c>
      <c r="N52" s="511">
        <v>0.82285714285714284</v>
      </c>
      <c r="O52" s="511">
        <v>0.62</v>
      </c>
      <c r="P52" s="511">
        <v>0.61</v>
      </c>
      <c r="Q52" s="511">
        <v>0.78</v>
      </c>
      <c r="R52" s="511">
        <v>0.85</v>
      </c>
      <c r="S52" s="511">
        <v>0.9</v>
      </c>
      <c r="T52" s="511">
        <v>1</v>
      </c>
      <c r="U52" s="511">
        <v>1</v>
      </c>
      <c r="V52" s="511">
        <v>1</v>
      </c>
      <c r="W52" s="511">
        <v>1</v>
      </c>
      <c r="X52" s="511">
        <v>1</v>
      </c>
      <c r="Y52" s="511">
        <v>1</v>
      </c>
      <c r="Z52" s="511">
        <v>1</v>
      </c>
      <c r="AA52" s="2543"/>
      <c r="AB52" s="562"/>
    </row>
    <row r="53" spans="2:28" ht="31.5" customHeight="1">
      <c r="B53" s="2323" t="s">
        <v>156</v>
      </c>
      <c r="C53" s="2334" t="s">
        <v>121</v>
      </c>
      <c r="D53" s="2335" t="s">
        <v>26</v>
      </c>
      <c r="E53" s="2336" t="s">
        <v>149</v>
      </c>
      <c r="F53" s="2335" t="s">
        <v>20</v>
      </c>
      <c r="G53" s="2346" t="s">
        <v>171</v>
      </c>
      <c r="H53" s="2346" t="s">
        <v>171</v>
      </c>
      <c r="I53" s="2346" t="s">
        <v>171</v>
      </c>
      <c r="J53" s="2347" t="s">
        <v>171</v>
      </c>
      <c r="K53" s="2347" t="s">
        <v>171</v>
      </c>
      <c r="L53" s="2347">
        <v>1.1100000000000001</v>
      </c>
      <c r="M53" s="210">
        <v>0.5</v>
      </c>
      <c r="N53" s="2001">
        <v>0.97907999999999995</v>
      </c>
      <c r="O53" s="2001">
        <v>0.57999999999999996</v>
      </c>
      <c r="P53" s="2001">
        <v>0.52</v>
      </c>
      <c r="Q53" s="2001">
        <v>0.15</v>
      </c>
      <c r="R53" s="2001">
        <v>0.35</v>
      </c>
      <c r="S53" s="2001">
        <v>0.3</v>
      </c>
      <c r="T53" s="2001">
        <v>0.59</v>
      </c>
      <c r="U53" s="2001">
        <v>0.57999999999999996</v>
      </c>
      <c r="V53" s="2001">
        <v>0.62</v>
      </c>
      <c r="W53" s="2001">
        <v>0.62</v>
      </c>
      <c r="X53" s="2001">
        <v>0.56999999999999995</v>
      </c>
      <c r="Y53" s="2001">
        <v>1.371</v>
      </c>
      <c r="Z53" s="2001">
        <v>2.8166199999999999</v>
      </c>
      <c r="AA53" s="2543"/>
      <c r="AB53" s="562"/>
    </row>
    <row r="54" spans="2:28" s="2357" customFormat="1" ht="31.5" customHeight="1" thickBot="1">
      <c r="B54" s="2349" t="s">
        <v>181</v>
      </c>
      <c r="C54" s="2350" t="s">
        <v>121</v>
      </c>
      <c r="D54" s="2351" t="s">
        <v>26</v>
      </c>
      <c r="E54" s="2351" t="s">
        <v>151</v>
      </c>
      <c r="F54" s="2351" t="s">
        <v>27</v>
      </c>
      <c r="G54" s="2352" t="s">
        <v>171</v>
      </c>
      <c r="H54" s="2353" t="s">
        <v>171</v>
      </c>
      <c r="I54" s="2353" t="s">
        <v>171</v>
      </c>
      <c r="J54" s="2353" t="s">
        <v>171</v>
      </c>
      <c r="K54" s="2353" t="s">
        <v>171</v>
      </c>
      <c r="L54" s="2353">
        <v>0</v>
      </c>
      <c r="M54" s="2354">
        <v>0.98</v>
      </c>
      <c r="N54" s="2354">
        <v>0.70670454545454542</v>
      </c>
      <c r="O54" s="2355">
        <v>0.06</v>
      </c>
      <c r="P54" s="2355">
        <v>0.5</v>
      </c>
      <c r="Q54" s="2355">
        <v>0.54</v>
      </c>
      <c r="R54" s="2355">
        <v>0.91</v>
      </c>
      <c r="S54" s="2355">
        <v>0.5</v>
      </c>
      <c r="T54" s="2355">
        <v>0.96375</v>
      </c>
      <c r="U54" s="2354">
        <v>0.97</v>
      </c>
      <c r="V54" s="2354">
        <v>0.81</v>
      </c>
      <c r="W54" s="2354">
        <v>0.84</v>
      </c>
      <c r="X54" s="2354">
        <v>0.76</v>
      </c>
      <c r="Y54" s="2354">
        <v>0.92</v>
      </c>
      <c r="Z54" s="2354">
        <v>0.85</v>
      </c>
      <c r="AA54" s="2517"/>
      <c r="AB54" s="226"/>
    </row>
    <row r="55" spans="2:28">
      <c r="B55" s="265"/>
      <c r="C55" s="265"/>
      <c r="D55" s="265"/>
      <c r="E55" s="266"/>
      <c r="F55" s="265"/>
      <c r="G55" s="267"/>
      <c r="H55" s="265"/>
      <c r="I55" s="265"/>
      <c r="J55" s="265"/>
      <c r="K55" s="265"/>
      <c r="L55" s="265"/>
      <c r="M55" s="265"/>
      <c r="N55" s="1183">
        <v>2</v>
      </c>
      <c r="O55" s="265"/>
      <c r="P55" s="265"/>
      <c r="Q55" s="265"/>
      <c r="R55" s="265"/>
      <c r="S55" s="265"/>
      <c r="T55" s="265"/>
      <c r="U55" s="265"/>
      <c r="V55" s="265"/>
      <c r="W55" s="268"/>
      <c r="X55" s="265"/>
      <c r="Y55" s="265"/>
      <c r="Z55" s="265"/>
      <c r="AA55" s="265"/>
      <c r="AB55" s="265"/>
    </row>
    <row r="56" spans="2:28">
      <c r="B56" s="265"/>
      <c r="C56" s="265" t="s">
        <v>121</v>
      </c>
      <c r="D56" s="265"/>
      <c r="E56" s="266"/>
      <c r="F56" s="265"/>
      <c r="G56" s="267"/>
      <c r="H56" s="265"/>
      <c r="I56" s="265"/>
      <c r="J56" s="265"/>
      <c r="K56" s="265"/>
      <c r="L56" s="269">
        <v>1499</v>
      </c>
      <c r="M56" s="269" t="s">
        <v>274</v>
      </c>
      <c r="N56" s="1184">
        <f>CHOOSE(N55,O56,P56,Q56,R56,S56,T56,U56,V56,W56,X56,Y56,Z56)</f>
        <v>607.42639510657295</v>
      </c>
      <c r="O56" s="269">
        <v>597.54647417702915</v>
      </c>
      <c r="P56" s="265">
        <v>607.42639510657295</v>
      </c>
      <c r="Q56" s="265"/>
      <c r="R56" s="265"/>
      <c r="S56" s="265"/>
      <c r="T56" s="265"/>
      <c r="U56" s="265"/>
      <c r="V56" s="265"/>
      <c r="W56" s="265"/>
      <c r="X56" s="265"/>
      <c r="Y56" s="265"/>
      <c r="Z56" s="265"/>
      <c r="AA56" s="265"/>
    </row>
    <row r="57" spans="2:28" s="26" customFormat="1" ht="22.5" customHeight="1">
      <c r="B57" s="269"/>
      <c r="C57" s="269" t="s">
        <v>120</v>
      </c>
      <c r="D57" s="269"/>
      <c r="E57" s="266"/>
      <c r="F57" s="269"/>
      <c r="G57" s="270"/>
      <c r="H57" s="269"/>
      <c r="I57" s="269"/>
      <c r="J57" s="269"/>
      <c r="K57" s="269"/>
      <c r="L57" s="269"/>
      <c r="Q57" s="269"/>
      <c r="R57" s="269"/>
      <c r="S57" s="269"/>
      <c r="T57" s="269"/>
      <c r="U57" s="269"/>
      <c r="V57" s="269"/>
      <c r="W57" s="269"/>
      <c r="X57" s="269"/>
      <c r="Y57" s="269"/>
      <c r="Z57" s="269"/>
      <c r="AA57" s="269"/>
      <c r="AB57" s="26">
        <v>92000000</v>
      </c>
    </row>
    <row r="58" spans="2:28" s="26" customFormat="1" ht="22.5" customHeight="1" thickBot="1">
      <c r="B58" s="269"/>
      <c r="C58" s="269"/>
      <c r="D58" s="269"/>
      <c r="E58" s="266"/>
      <c r="F58" s="269"/>
      <c r="G58" s="270"/>
      <c r="H58" s="269"/>
      <c r="I58" s="269"/>
      <c r="J58" s="269"/>
      <c r="K58" s="269"/>
      <c r="L58" s="1192" t="s">
        <v>304</v>
      </c>
      <c r="M58" s="1193" t="s">
        <v>305</v>
      </c>
      <c r="N58" s="1193" t="s">
        <v>306</v>
      </c>
      <c r="O58" s="1193" t="s">
        <v>307</v>
      </c>
      <c r="P58" s="1193" t="s">
        <v>308</v>
      </c>
      <c r="Q58" s="1188" t="s">
        <v>309</v>
      </c>
      <c r="S58" s="269"/>
      <c r="T58" s="269"/>
      <c r="U58" s="269"/>
      <c r="V58" s="269"/>
      <c r="W58" s="269"/>
      <c r="X58" s="269"/>
      <c r="Y58" s="269"/>
      <c r="Z58" s="269"/>
      <c r="AA58" s="269"/>
      <c r="AB58" s="26">
        <v>85000000</v>
      </c>
    </row>
    <row r="59" spans="2:28" s="26" customFormat="1" ht="22.5" customHeight="1" thickBot="1">
      <c r="B59" s="269"/>
      <c r="C59" s="269"/>
      <c r="D59" s="269"/>
      <c r="E59" s="266"/>
      <c r="F59" s="269"/>
      <c r="G59" s="270"/>
      <c r="H59" s="269"/>
      <c r="I59" s="269"/>
      <c r="J59" s="269"/>
      <c r="K59" s="269"/>
      <c r="L59" s="1189" t="s">
        <v>310</v>
      </c>
      <c r="M59" s="1190" t="s">
        <v>311</v>
      </c>
      <c r="N59" s="1191">
        <v>2015</v>
      </c>
      <c r="O59" s="1190" t="s">
        <v>271</v>
      </c>
      <c r="P59" s="1191">
        <v>0</v>
      </c>
      <c r="Q59" s="1190">
        <v>518.13</v>
      </c>
      <c r="S59" s="269"/>
      <c r="T59" s="269"/>
      <c r="U59" s="269"/>
      <c r="V59" s="269"/>
      <c r="W59" s="269"/>
      <c r="X59" s="269"/>
      <c r="Y59" s="2829"/>
      <c r="Z59" s="2829"/>
      <c r="AA59" s="2297"/>
      <c r="AB59" s="26">
        <v>81000000</v>
      </c>
    </row>
    <row r="60" spans="2:28" ht="22.5" customHeight="1" thickBot="1">
      <c r="B60" s="265"/>
      <c r="C60" s="265"/>
      <c r="D60" s="265"/>
      <c r="E60" s="266"/>
      <c r="F60" s="265"/>
      <c r="G60" s="267"/>
      <c r="H60" s="265"/>
      <c r="I60" s="265"/>
      <c r="J60" s="265"/>
      <c r="K60" s="265"/>
      <c r="L60" s="1189" t="s">
        <v>310</v>
      </c>
      <c r="M60" s="1190" t="s">
        <v>311</v>
      </c>
      <c r="N60" s="1191">
        <v>2015</v>
      </c>
      <c r="O60" s="1190" t="s">
        <v>272</v>
      </c>
      <c r="P60" s="1191">
        <v>0</v>
      </c>
      <c r="Q60" s="1190" t="s">
        <v>579</v>
      </c>
      <c r="S60" s="265"/>
      <c r="T60" s="265"/>
      <c r="U60" s="265"/>
      <c r="V60" s="265"/>
      <c r="W60" s="265"/>
      <c r="X60" s="265"/>
      <c r="Y60" s="265"/>
      <c r="Z60" s="269"/>
      <c r="AA60" s="269"/>
      <c r="AB60" s="452">
        <v>54000000</v>
      </c>
    </row>
    <row r="61" spans="2:28" ht="18" thickBot="1">
      <c r="B61" s="265"/>
      <c r="C61" s="265"/>
      <c r="D61" s="265"/>
      <c r="E61" s="266"/>
      <c r="F61" s="265"/>
      <c r="G61" s="267"/>
      <c r="H61" s="265"/>
      <c r="I61" s="265"/>
      <c r="J61" s="265"/>
      <c r="K61" s="265"/>
      <c r="L61" s="1189" t="s">
        <v>310</v>
      </c>
      <c r="M61" s="1190" t="s">
        <v>311</v>
      </c>
      <c r="N61" s="1191">
        <v>2015</v>
      </c>
      <c r="O61" s="1190" t="s">
        <v>273</v>
      </c>
      <c r="P61" s="1191">
        <v>0</v>
      </c>
      <c r="Q61" s="1190" t="s">
        <v>313</v>
      </c>
      <c r="S61" s="265"/>
      <c r="T61" s="265"/>
      <c r="U61" s="265"/>
      <c r="V61" s="265"/>
      <c r="W61" s="265"/>
      <c r="X61" s="265"/>
      <c r="Y61" s="265"/>
      <c r="Z61" s="265"/>
      <c r="AA61" s="265"/>
      <c r="AB61" s="272">
        <f>AB60/AB59</f>
        <v>0.66666666666666663</v>
      </c>
    </row>
    <row r="62" spans="2:28" ht="18" thickBot="1">
      <c r="B62" s="265"/>
      <c r="C62" s="265"/>
      <c r="D62" s="265"/>
      <c r="E62" s="266"/>
      <c r="F62" s="265"/>
      <c r="G62" s="267"/>
      <c r="H62" s="265"/>
      <c r="I62" s="265"/>
      <c r="J62" s="265"/>
      <c r="K62" s="265"/>
      <c r="L62" s="1189" t="s">
        <v>310</v>
      </c>
      <c r="M62" s="1190" t="s">
        <v>311</v>
      </c>
      <c r="N62" s="1191">
        <v>2015</v>
      </c>
      <c r="O62" s="1190" t="s">
        <v>274</v>
      </c>
      <c r="P62" s="1191">
        <v>0</v>
      </c>
      <c r="Q62" s="1190">
        <v>518.13</v>
      </c>
      <c r="S62" s="265"/>
      <c r="T62" s="265"/>
      <c r="U62" s="265"/>
      <c r="V62" s="265"/>
      <c r="W62" s="265"/>
      <c r="X62" s="265"/>
      <c r="Y62" s="265"/>
      <c r="Z62" s="265"/>
      <c r="AA62" s="265"/>
    </row>
    <row r="63" spans="2:28">
      <c r="B63" s="265"/>
      <c r="C63" s="265"/>
      <c r="D63" s="265"/>
      <c r="E63" s="266"/>
      <c r="F63" s="265"/>
      <c r="G63" s="267"/>
      <c r="H63" s="265"/>
      <c r="I63" s="265"/>
      <c r="J63" s="265"/>
      <c r="K63" s="265"/>
      <c r="L63" s="265"/>
      <c r="M63" s="265"/>
      <c r="N63" s="273"/>
      <c r="O63" s="265"/>
      <c r="P63" s="265"/>
      <c r="Q63" s="265"/>
      <c r="R63" s="265"/>
      <c r="S63" s="265"/>
      <c r="T63" s="265"/>
      <c r="U63" s="265"/>
      <c r="V63" s="265"/>
      <c r="W63" s="265"/>
      <c r="X63" s="265"/>
      <c r="Y63" s="265"/>
      <c r="Z63" s="265"/>
      <c r="AA63" s="265"/>
    </row>
    <row r="64" spans="2:28" ht="13.8">
      <c r="B64" s="265" t="str">
        <f>B35</f>
        <v>OPEX Savings</v>
      </c>
      <c r="C64" s="265" t="str">
        <f>C35</f>
        <v>Lagging</v>
      </c>
      <c r="D64" s="265" t="s">
        <v>42</v>
      </c>
      <c r="E64" s="265" t="str">
        <f>E35</f>
        <v>IPM</v>
      </c>
      <c r="F64" s="265" t="str">
        <f>F35</f>
        <v>&gt;</v>
      </c>
      <c r="G64" s="265" t="str">
        <f>G35</f>
        <v xml:space="preserve"> - </v>
      </c>
      <c r="H64" s="265"/>
      <c r="I64" s="265"/>
      <c r="J64" s="265"/>
      <c r="K64" s="265"/>
      <c r="L64" s="265"/>
      <c r="M64" s="1241">
        <f>M35/$Q$62</f>
        <v>710.86406886302666</v>
      </c>
      <c r="N64" s="1238">
        <f>N35/'[20]CWAR 15'!N64</f>
        <v>233.44919069890631</v>
      </c>
      <c r="O64" s="1238">
        <f>O35/'[20]CWAR 15'!O64</f>
        <v>28.02627197</v>
      </c>
      <c r="P64" s="1238">
        <f>P35/'[20]CWAR 15'!P64</f>
        <v>29.527857440000002</v>
      </c>
      <c r="Q64" s="1238">
        <f>Q35/'[20]CWAR 15'!Q64</f>
        <v>25.848324574117665</v>
      </c>
      <c r="R64" s="1238">
        <f>R35/'[20]CWAR 15'!R64</f>
        <v>21.336095081833534</v>
      </c>
      <c r="S64" s="1238">
        <f>S35/'[20]CWAR 15'!S64</f>
        <v>26.294401680394778</v>
      </c>
      <c r="T64" s="1238">
        <f>T35/'[20]CWAR 15'!T64</f>
        <v>28.787714758827505</v>
      </c>
      <c r="U64" s="1238">
        <f>U35/'[20]CWAR 15'!U64</f>
        <v>25.179405760432616</v>
      </c>
      <c r="V64" s="1238">
        <f>V35/'[20]CWAR 15'!V64</f>
        <v>13.760978829000001</v>
      </c>
      <c r="W64" s="1238">
        <f>W35/'[20]CWAR 15'!W64</f>
        <v>7.5019279002269714</v>
      </c>
      <c r="X64" s="1238">
        <f>X35/'[20]CWAR 15'!X64</f>
        <v>9.7424373079727875</v>
      </c>
      <c r="Y64" s="265"/>
      <c r="Z64" s="265"/>
      <c r="AA64" s="265"/>
    </row>
    <row r="65" spans="2:27" ht="13.8">
      <c r="B65" s="265" t="str">
        <f>B42</f>
        <v>FI Enabled Savings</v>
      </c>
      <c r="C65" s="265" t="str">
        <f>C42</f>
        <v>Leading</v>
      </c>
      <c r="D65" s="265" t="s">
        <v>42</v>
      </c>
      <c r="E65" s="265" t="str">
        <f>E42</f>
        <v>FI</v>
      </c>
      <c r="F65" s="265" t="str">
        <f>F42</f>
        <v>&gt;</v>
      </c>
      <c r="G65" s="265" t="str">
        <f>G42</f>
        <v xml:space="preserve"> - </v>
      </c>
      <c r="H65" s="265"/>
      <c r="I65" s="265"/>
      <c r="J65" s="265"/>
      <c r="K65" s="265"/>
      <c r="L65" s="265"/>
      <c r="M65" s="1238">
        <f>M42/$Q$62</f>
        <v>123.90712755486075</v>
      </c>
      <c r="N65" s="1238">
        <f>N42/'[20]CWAR 15'!N64</f>
        <v>118.47489702820921</v>
      </c>
      <c r="O65" s="1238">
        <f>O42/'[20]CWAR 15'!O64</f>
        <v>8.8779705499999988</v>
      </c>
      <c r="P65" s="1238">
        <f>P42/'[20]CWAR 15'!P64</f>
        <v>10.523085679999999</v>
      </c>
      <c r="Q65" s="1238">
        <f>Q42/'[20]CWAR 15'!Q64</f>
        <v>3.7920016014930655</v>
      </c>
      <c r="R65" s="1238">
        <f>R42/'[20]CWAR 15'!R64</f>
        <v>9.9886804800000011</v>
      </c>
      <c r="S65" s="1238">
        <f>S42/'[20]CWAR 15'!S64</f>
        <v>13.1035818895524</v>
      </c>
      <c r="T65" s="1238">
        <f>T42/'[20]CWAR 15'!T64</f>
        <v>13.897281091116605</v>
      </c>
      <c r="U65" s="1238">
        <f>U42/'[20]CWAR 15'!U64</f>
        <v>9.4254083200000007</v>
      </c>
      <c r="V65" s="1238">
        <f>V42/'[20]CWAR 15'!V64</f>
        <v>13.760932739183731</v>
      </c>
      <c r="W65" s="1238">
        <f>W42/'[20]CWAR 15'!W64</f>
        <v>7.5019279002269714</v>
      </c>
      <c r="X65" s="1238">
        <f>X42/'[20]CWAR 15'!X64</f>
        <v>9.7424373079727875</v>
      </c>
      <c r="Y65" s="265"/>
      <c r="Z65" s="265"/>
      <c r="AA65" s="265"/>
    </row>
    <row r="66" spans="2:27" ht="13.8">
      <c r="B66" s="265" t="str">
        <f>B37</f>
        <v>Real Savings</v>
      </c>
      <c r="C66" s="265" t="str">
        <f>C37</f>
        <v>Lagging</v>
      </c>
      <c r="D66" s="265" t="s">
        <v>42</v>
      </c>
      <c r="E66" s="265" t="str">
        <f>E37</f>
        <v>FC</v>
      </c>
      <c r="F66" s="265" t="str">
        <f>F37</f>
        <v>&gt;</v>
      </c>
      <c r="G66" s="265"/>
      <c r="H66" s="265"/>
      <c r="I66" s="265"/>
      <c r="J66" s="265"/>
      <c r="K66" s="265"/>
      <c r="L66" s="265"/>
      <c r="M66" s="1238">
        <f>M37/$Q$62</f>
        <v>80.417398464992701</v>
      </c>
      <c r="N66" s="1238">
        <f>N37/'[20]CWAR 15'!N64</f>
        <v>821.16024377099563</v>
      </c>
      <c r="O66" s="1238">
        <f>O37/'[20]CWAR 15'!O64</f>
        <v>300.41395761542839</v>
      </c>
      <c r="P66" s="1238">
        <f>P37/'[20]CWAR 15'!P64</f>
        <v>269.51194496239214</v>
      </c>
      <c r="Q66" s="1238">
        <f>Q37/'[20]CWAR 15'!Q64</f>
        <v>203.20392418463257</v>
      </c>
      <c r="R66" s="1238">
        <f>R37/'[20]CWAR 15'!R64</f>
        <v>27.426538997799895</v>
      </c>
      <c r="S66" s="1238">
        <f>S37/'[20]CWAR 15'!S64</f>
        <v>78.589682462745259</v>
      </c>
      <c r="T66" s="1238">
        <f>T37/'[20]CWAR 15'!T64</f>
        <v>286.93146101605419</v>
      </c>
      <c r="U66" s="1238">
        <f>U37/'[20]CWAR 15'!U64</f>
        <v>167.78199163746478</v>
      </c>
      <c r="V66" s="1238">
        <f>V37/'[20]CWAR 15'!V64</f>
        <v>27.582974795999998</v>
      </c>
      <c r="W66" s="1238">
        <f>W37/'[20]CWAR 15'!W64</f>
        <v>-190.19090572512027</v>
      </c>
      <c r="X66" s="1238">
        <f>X37/'[20]CWAR 15'!X64</f>
        <v>431.6925499645908</v>
      </c>
      <c r="Y66" s="265"/>
      <c r="Z66" s="265"/>
      <c r="AA66" s="265"/>
    </row>
    <row r="67" spans="2:27">
      <c r="B67" s="265"/>
      <c r="C67" s="265"/>
      <c r="D67" s="265"/>
      <c r="E67" s="266"/>
      <c r="F67" s="265"/>
      <c r="G67" s="267"/>
      <c r="H67" s="265"/>
      <c r="I67" s="265"/>
      <c r="J67" s="265"/>
      <c r="K67" s="265"/>
      <c r="L67" s="265"/>
      <c r="M67" s="265"/>
      <c r="N67" s="265"/>
      <c r="O67" s="265"/>
      <c r="P67" s="265"/>
      <c r="Q67" s="265"/>
      <c r="R67" s="265"/>
      <c r="S67" s="265"/>
      <c r="T67" s="265"/>
      <c r="U67" s="265"/>
      <c r="V67" s="265"/>
      <c r="W67" s="265"/>
      <c r="X67" s="265"/>
      <c r="Y67" s="265"/>
      <c r="Z67" s="265"/>
      <c r="AA67" s="265"/>
    </row>
    <row r="68" spans="2:27">
      <c r="B68" s="265"/>
      <c r="C68" s="265"/>
      <c r="D68" s="265"/>
      <c r="E68" s="266"/>
      <c r="F68" s="265"/>
      <c r="G68" s="267"/>
      <c r="H68" s="265"/>
      <c r="I68" s="265"/>
      <c r="J68" s="265"/>
      <c r="K68" s="265"/>
      <c r="L68" s="265"/>
      <c r="M68" s="265"/>
      <c r="N68" s="265"/>
      <c r="O68" s="265"/>
      <c r="P68" s="265"/>
      <c r="Q68" s="265"/>
      <c r="R68" s="276"/>
      <c r="S68" s="276"/>
      <c r="T68" s="276"/>
      <c r="U68" s="276"/>
      <c r="V68" s="276"/>
      <c r="W68" s="276"/>
      <c r="X68" s="276"/>
      <c r="Y68" s="265"/>
      <c r="Z68" s="265"/>
      <c r="AA68" s="265"/>
    </row>
    <row r="69" spans="2:27">
      <c r="B69" s="265"/>
      <c r="C69" s="265"/>
      <c r="D69" s="265"/>
      <c r="E69" s="266"/>
      <c r="F69" s="265"/>
      <c r="G69" s="267"/>
      <c r="H69" s="265"/>
      <c r="I69" s="265"/>
      <c r="J69" s="265"/>
      <c r="K69" s="265"/>
      <c r="L69" s="265"/>
      <c r="M69" s="265"/>
      <c r="N69" s="265"/>
      <c r="O69" s="265"/>
      <c r="P69" s="265"/>
      <c r="Q69" s="265"/>
      <c r="R69" s="265"/>
      <c r="S69" s="265"/>
      <c r="T69" s="265"/>
      <c r="U69" s="265"/>
      <c r="V69" s="265"/>
      <c r="W69" s="265"/>
      <c r="X69" s="265"/>
      <c r="Y69" s="265"/>
      <c r="Z69" s="265"/>
      <c r="AA69" s="265"/>
    </row>
    <row r="70" spans="2:27">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row>
    <row r="71" spans="2:27">
      <c r="B71" s="265"/>
      <c r="C71" s="265"/>
      <c r="D71" s="265"/>
      <c r="E71" s="266"/>
      <c r="F71" s="265"/>
      <c r="G71" s="267"/>
      <c r="H71" s="265"/>
      <c r="I71" s="265"/>
      <c r="J71" s="265"/>
      <c r="K71" s="265"/>
      <c r="L71" s="265"/>
      <c r="M71" s="265"/>
      <c r="N71" s="265"/>
      <c r="O71" s="265"/>
      <c r="P71" s="265"/>
      <c r="Q71" s="265"/>
      <c r="R71" s="265"/>
      <c r="S71" s="265"/>
      <c r="T71" s="265"/>
      <c r="U71" s="265"/>
      <c r="V71" s="276"/>
      <c r="W71" s="265"/>
      <c r="X71" s="265"/>
      <c r="Y71" s="265"/>
      <c r="Z71" s="265"/>
      <c r="AA71" s="265"/>
    </row>
    <row r="72" spans="2:27">
      <c r="B72" s="265"/>
      <c r="C72" s="265"/>
      <c r="D72" s="265"/>
      <c r="E72" s="266"/>
      <c r="F72" s="265"/>
      <c r="G72" s="267"/>
      <c r="H72" s="265"/>
      <c r="I72" s="265"/>
      <c r="J72" s="265"/>
      <c r="K72" s="265"/>
      <c r="L72" s="265"/>
      <c r="M72" s="265"/>
      <c r="N72" s="265"/>
      <c r="O72" s="265"/>
      <c r="P72" s="265"/>
      <c r="Q72" s="265"/>
      <c r="R72" s="265"/>
      <c r="S72" s="265"/>
      <c r="T72" s="265"/>
      <c r="U72" s="265"/>
      <c r="V72" s="265"/>
      <c r="W72" s="265"/>
      <c r="X72" s="265"/>
      <c r="Y72" s="265"/>
      <c r="Z72" s="265"/>
      <c r="AA72" s="265"/>
    </row>
    <row r="75" spans="2:27">
      <c r="V75" s="279"/>
      <c r="W75" s="27"/>
    </row>
    <row r="79" spans="2:27">
      <c r="M79" s="2830"/>
      <c r="N79" s="2830"/>
      <c r="O79" s="2830"/>
      <c r="P79" s="2830"/>
    </row>
    <row r="152" spans="2:28" s="252" customFormat="1" ht="20.100000000000001" customHeight="1">
      <c r="B152" s="2" t="str">
        <f>B3</f>
        <v>KEY PERFORMANCE INDICATOR</v>
      </c>
      <c r="C152" s="280"/>
      <c r="D152" s="3" t="s">
        <v>1</v>
      </c>
      <c r="E152" s="281" t="s">
        <v>2</v>
      </c>
      <c r="F152" s="4">
        <v>0</v>
      </c>
      <c r="G152" s="3" t="str">
        <f t="shared" ref="G152:Z153" si="0">G3</f>
        <v>Act '09</v>
      </c>
      <c r="H152" s="3" t="str">
        <f t="shared" si="0"/>
        <v>Act '10</v>
      </c>
      <c r="I152" s="4" t="str">
        <f t="shared" si="0"/>
        <v>Act '11</v>
      </c>
      <c r="J152" s="4" t="str">
        <f t="shared" si="0"/>
        <v>Act '12</v>
      </c>
      <c r="K152" s="4" t="str">
        <f t="shared" si="0"/>
        <v>Act '13</v>
      </c>
      <c r="L152" s="4" t="str">
        <f t="shared" si="0"/>
        <v>Act '14</v>
      </c>
      <c r="M152" s="2" t="str">
        <f t="shared" si="0"/>
        <v>Tgt '15</v>
      </c>
      <c r="N152" s="282" t="str">
        <f t="shared" si="0"/>
        <v>YTD '15</v>
      </c>
      <c r="O152" s="280" t="str">
        <f t="shared" si="0"/>
        <v>Jan</v>
      </c>
      <c r="P152" s="3" t="str">
        <f t="shared" si="0"/>
        <v>Feb</v>
      </c>
      <c r="Q152" s="3" t="str">
        <f t="shared" si="0"/>
        <v>Mar</v>
      </c>
      <c r="R152" s="3" t="str">
        <f t="shared" si="0"/>
        <v>Apr</v>
      </c>
      <c r="S152" s="3" t="str">
        <f t="shared" si="0"/>
        <v>May</v>
      </c>
      <c r="T152" s="3" t="str">
        <f t="shared" si="0"/>
        <v>Jun</v>
      </c>
      <c r="U152" s="3" t="str">
        <f t="shared" si="0"/>
        <v>Jul</v>
      </c>
      <c r="V152" s="3" t="str">
        <f t="shared" si="0"/>
        <v>Aug</v>
      </c>
      <c r="W152" s="3" t="str">
        <f t="shared" si="0"/>
        <v>Sep</v>
      </c>
      <c r="X152" s="3" t="str">
        <f t="shared" si="0"/>
        <v>Oct</v>
      </c>
      <c r="Y152" s="3" t="str">
        <f t="shared" si="0"/>
        <v>Nov</v>
      </c>
      <c r="Z152" s="4" t="str">
        <f t="shared" si="0"/>
        <v>Dec</v>
      </c>
      <c r="AA152" s="4"/>
      <c r="AB152" s="4"/>
    </row>
    <row r="153" spans="2:28" s="252" customFormat="1" ht="20.100000000000001" customHeight="1">
      <c r="B153" s="283" t="str">
        <f>B4</f>
        <v>SAFETY, HEALTH AND ENVIRONMENT</v>
      </c>
      <c r="C153" s="284"/>
      <c r="D153" s="285" t="s">
        <v>16</v>
      </c>
      <c r="E153" s="286" t="s">
        <v>16</v>
      </c>
      <c r="F153" s="287" t="s">
        <v>16</v>
      </c>
      <c r="G153" s="1808">
        <f t="shared" si="0"/>
        <v>0</v>
      </c>
      <c r="H153" s="5">
        <f t="shared" si="0"/>
        <v>0</v>
      </c>
      <c r="I153" s="6">
        <f t="shared" si="0"/>
        <v>0</v>
      </c>
      <c r="J153" s="6">
        <f t="shared" si="0"/>
        <v>0</v>
      </c>
      <c r="K153" s="6">
        <f t="shared" si="0"/>
        <v>0</v>
      </c>
      <c r="L153" s="6">
        <f t="shared" si="0"/>
        <v>0</v>
      </c>
      <c r="M153" s="288">
        <f t="shared" si="0"/>
        <v>0</v>
      </c>
      <c r="N153" s="289">
        <f t="shared" si="0"/>
        <v>0</v>
      </c>
      <c r="O153" s="290">
        <f t="shared" si="0"/>
        <v>0</v>
      </c>
      <c r="P153" s="5">
        <f t="shared" si="0"/>
        <v>0</v>
      </c>
      <c r="Q153" s="5">
        <f t="shared" si="0"/>
        <v>0</v>
      </c>
      <c r="R153" s="5">
        <f t="shared" si="0"/>
        <v>0</v>
      </c>
      <c r="S153" s="5">
        <f t="shared" si="0"/>
        <v>0</v>
      </c>
      <c r="T153" s="5">
        <f t="shared" si="0"/>
        <v>0</v>
      </c>
      <c r="U153" s="5">
        <f t="shared" si="0"/>
        <v>0</v>
      </c>
      <c r="V153" s="5">
        <f t="shared" si="0"/>
        <v>0</v>
      </c>
      <c r="W153" s="5">
        <f t="shared" si="0"/>
        <v>0</v>
      </c>
      <c r="X153" s="5">
        <f t="shared" si="0"/>
        <v>0</v>
      </c>
      <c r="Y153" s="5">
        <f t="shared" si="0"/>
        <v>0</v>
      </c>
      <c r="Z153" s="6">
        <f t="shared" si="0"/>
        <v>0</v>
      </c>
      <c r="AA153" s="6"/>
      <c r="AB153" s="6"/>
    </row>
    <row r="154" spans="2:28" s="10" customFormat="1" ht="20.100000000000001" customHeight="1">
      <c r="B154" s="7" t="str">
        <f t="shared" ref="B154:B190" si="1">B5&amp;" Target"</f>
        <v>Lost Time Injury frequency rate Target</v>
      </c>
      <c r="C154" s="118"/>
      <c r="D154" s="8" t="str">
        <f t="shared" ref="D154:F160" si="2">D5</f>
        <v>LTIFR</v>
      </c>
      <c r="E154" s="8" t="str">
        <f t="shared" si="2"/>
        <v>SHE</v>
      </c>
      <c r="F154" s="8" t="str">
        <f t="shared" si="2"/>
        <v>&lt;</v>
      </c>
      <c r="G154" s="291" t="str">
        <f t="shared" ref="G154:Z166" si="3">$M5</f>
        <v>0</v>
      </c>
      <c r="H154" s="291" t="str">
        <f t="shared" si="3"/>
        <v>0</v>
      </c>
      <c r="I154" s="292" t="str">
        <f t="shared" si="3"/>
        <v>0</v>
      </c>
      <c r="J154" s="292" t="str">
        <f t="shared" si="3"/>
        <v>0</v>
      </c>
      <c r="K154" s="292" t="str">
        <f t="shared" si="3"/>
        <v>0</v>
      </c>
      <c r="L154" s="292" t="str">
        <f t="shared" si="3"/>
        <v>0</v>
      </c>
      <c r="M154" s="293" t="str">
        <f t="shared" si="3"/>
        <v>0</v>
      </c>
      <c r="N154" s="294" t="str">
        <f t="shared" si="3"/>
        <v>0</v>
      </c>
      <c r="O154" s="30" t="str">
        <f t="shared" si="3"/>
        <v>0</v>
      </c>
      <c r="P154" s="28" t="str">
        <f t="shared" si="3"/>
        <v>0</v>
      </c>
      <c r="Q154" s="28" t="str">
        <f t="shared" si="3"/>
        <v>0</v>
      </c>
      <c r="R154" s="28" t="str">
        <f t="shared" si="3"/>
        <v>0</v>
      </c>
      <c r="S154" s="28" t="str">
        <f t="shared" si="3"/>
        <v>0</v>
      </c>
      <c r="T154" s="28" t="str">
        <f t="shared" si="3"/>
        <v>0</v>
      </c>
      <c r="U154" s="28" t="str">
        <f t="shared" si="3"/>
        <v>0</v>
      </c>
      <c r="V154" s="28" t="str">
        <f t="shared" si="3"/>
        <v>0</v>
      </c>
      <c r="W154" s="28" t="str">
        <f t="shared" si="3"/>
        <v>0</v>
      </c>
      <c r="X154" s="295" t="str">
        <f t="shared" si="3"/>
        <v>0</v>
      </c>
      <c r="Y154" s="295" t="str">
        <f t="shared" si="3"/>
        <v>0</v>
      </c>
      <c r="Z154" s="9" t="str">
        <f t="shared" si="3"/>
        <v>0</v>
      </c>
      <c r="AA154" s="9"/>
      <c r="AB154" s="9"/>
    </row>
    <row r="155" spans="2:28" s="10" customFormat="1" ht="20.100000000000001" customHeight="1">
      <c r="B155" s="7" t="str">
        <f t="shared" si="1"/>
        <v>Recordable Injury frequency rate Target</v>
      </c>
      <c r="C155" s="118"/>
      <c r="D155" s="8" t="str">
        <f t="shared" si="2"/>
        <v>RIFR</v>
      </c>
      <c r="E155" s="296" t="str">
        <f t="shared" si="2"/>
        <v>SHE</v>
      </c>
      <c r="F155" s="297" t="str">
        <f t="shared" si="2"/>
        <v>&lt;</v>
      </c>
      <c r="G155" s="1800" t="str">
        <f t="shared" si="3"/>
        <v>0</v>
      </c>
      <c r="H155" s="291" t="str">
        <f t="shared" si="3"/>
        <v>0</v>
      </c>
      <c r="I155" s="292" t="str">
        <f t="shared" si="3"/>
        <v>0</v>
      </c>
      <c r="J155" s="292" t="str">
        <f t="shared" si="3"/>
        <v>0</v>
      </c>
      <c r="K155" s="292" t="str">
        <f t="shared" si="3"/>
        <v>0</v>
      </c>
      <c r="L155" s="292" t="str">
        <f t="shared" si="3"/>
        <v>0</v>
      </c>
      <c r="M155" s="293" t="str">
        <f t="shared" si="3"/>
        <v>0</v>
      </c>
      <c r="N155" s="294" t="str">
        <f t="shared" si="3"/>
        <v>0</v>
      </c>
      <c r="O155" s="30" t="str">
        <f t="shared" si="3"/>
        <v>0</v>
      </c>
      <c r="P155" s="28" t="str">
        <f t="shared" si="3"/>
        <v>0</v>
      </c>
      <c r="Q155" s="28" t="str">
        <f t="shared" si="3"/>
        <v>0</v>
      </c>
      <c r="R155" s="28" t="str">
        <f t="shared" si="3"/>
        <v>0</v>
      </c>
      <c r="S155" s="28" t="str">
        <f t="shared" si="3"/>
        <v>0</v>
      </c>
      <c r="T155" s="28" t="str">
        <f t="shared" si="3"/>
        <v>0</v>
      </c>
      <c r="U155" s="28" t="str">
        <f t="shared" si="3"/>
        <v>0</v>
      </c>
      <c r="V155" s="28" t="str">
        <f t="shared" si="3"/>
        <v>0</v>
      </c>
      <c r="W155" s="28" t="str">
        <f t="shared" si="3"/>
        <v>0</v>
      </c>
      <c r="X155" s="295" t="str">
        <f t="shared" si="3"/>
        <v>0</v>
      </c>
      <c r="Y155" s="295" t="str">
        <f t="shared" si="3"/>
        <v>0</v>
      </c>
      <c r="Z155" s="9" t="str">
        <f t="shared" si="3"/>
        <v>0</v>
      </c>
      <c r="AA155" s="9"/>
      <c r="AB155" s="9"/>
    </row>
    <row r="156" spans="2:28" s="10" customFormat="1" ht="20.100000000000001" customHeight="1">
      <c r="B156" s="7" t="str">
        <f t="shared" si="1"/>
        <v>Energy Consumption / ton of production Target</v>
      </c>
      <c r="C156" s="118"/>
      <c r="D156" s="8" t="str">
        <f t="shared" si="2"/>
        <v>GJ/T</v>
      </c>
      <c r="E156" s="296" t="str">
        <f t="shared" si="2"/>
        <v>SHE</v>
      </c>
      <c r="F156" s="297" t="str">
        <f t="shared" si="2"/>
        <v>&lt;</v>
      </c>
      <c r="G156" s="291">
        <f t="shared" si="3"/>
        <v>0.61</v>
      </c>
      <c r="H156" s="291">
        <f t="shared" si="3"/>
        <v>0.61</v>
      </c>
      <c r="I156" s="292">
        <f t="shared" si="3"/>
        <v>0.61</v>
      </c>
      <c r="J156" s="292">
        <f t="shared" si="3"/>
        <v>0.61</v>
      </c>
      <c r="K156" s="292">
        <f t="shared" si="3"/>
        <v>0.61</v>
      </c>
      <c r="L156" s="292">
        <f t="shared" si="3"/>
        <v>0.61</v>
      </c>
      <c r="M156" s="293">
        <f t="shared" si="3"/>
        <v>0.61</v>
      </c>
      <c r="N156" s="294">
        <f t="shared" si="3"/>
        <v>0.61</v>
      </c>
      <c r="O156" s="30">
        <f t="shared" si="3"/>
        <v>0.61</v>
      </c>
      <c r="P156" s="28">
        <f t="shared" si="3"/>
        <v>0.61</v>
      </c>
      <c r="Q156" s="28">
        <f t="shared" si="3"/>
        <v>0.61</v>
      </c>
      <c r="R156" s="28">
        <f t="shared" si="3"/>
        <v>0.61</v>
      </c>
      <c r="S156" s="28">
        <f t="shared" si="3"/>
        <v>0.61</v>
      </c>
      <c r="T156" s="28">
        <f t="shared" si="3"/>
        <v>0.61</v>
      </c>
      <c r="U156" s="28">
        <f t="shared" si="3"/>
        <v>0.61</v>
      </c>
      <c r="V156" s="28">
        <f t="shared" si="3"/>
        <v>0.61</v>
      </c>
      <c r="W156" s="28">
        <f t="shared" si="3"/>
        <v>0.61</v>
      </c>
      <c r="X156" s="295">
        <f t="shared" si="3"/>
        <v>0.61</v>
      </c>
      <c r="Y156" s="295">
        <f t="shared" si="3"/>
        <v>0.61</v>
      </c>
      <c r="Z156" s="9">
        <f t="shared" si="3"/>
        <v>0.61</v>
      </c>
      <c r="AA156" s="9"/>
      <c r="AB156" s="9"/>
    </row>
    <row r="157" spans="2:28" s="10" customFormat="1" ht="20.100000000000001" customHeight="1">
      <c r="B157" s="7" t="str">
        <f t="shared" si="1"/>
        <v>Water Withdrawal / ton of production  Target</v>
      </c>
      <c r="C157" s="118"/>
      <c r="D157" s="8" t="str">
        <f t="shared" si="2"/>
        <v>M3/T</v>
      </c>
      <c r="E157" s="296" t="str">
        <f t="shared" si="2"/>
        <v>SHE</v>
      </c>
      <c r="F157" s="297" t="str">
        <f t="shared" si="2"/>
        <v>&lt;</v>
      </c>
      <c r="G157" s="1800">
        <f t="shared" si="3"/>
        <v>0.65</v>
      </c>
      <c r="H157" s="291">
        <f t="shared" si="3"/>
        <v>0.65</v>
      </c>
      <c r="I157" s="292">
        <f t="shared" si="3"/>
        <v>0.65</v>
      </c>
      <c r="J157" s="292">
        <f t="shared" si="3"/>
        <v>0.65</v>
      </c>
      <c r="K157" s="292">
        <f t="shared" si="3"/>
        <v>0.65</v>
      </c>
      <c r="L157" s="292">
        <f t="shared" si="3"/>
        <v>0.65</v>
      </c>
      <c r="M157" s="293">
        <f t="shared" si="3"/>
        <v>0.65</v>
      </c>
      <c r="N157" s="294">
        <f t="shared" si="3"/>
        <v>0.65</v>
      </c>
      <c r="O157" s="30">
        <f t="shared" si="3"/>
        <v>0.65</v>
      </c>
      <c r="P157" s="28">
        <f t="shared" si="3"/>
        <v>0.65</v>
      </c>
      <c r="Q157" s="28">
        <f t="shared" si="3"/>
        <v>0.65</v>
      </c>
      <c r="R157" s="28">
        <f t="shared" si="3"/>
        <v>0.65</v>
      </c>
      <c r="S157" s="28">
        <f t="shared" si="3"/>
        <v>0.65</v>
      </c>
      <c r="T157" s="28">
        <f t="shared" si="3"/>
        <v>0.65</v>
      </c>
      <c r="U157" s="28">
        <f t="shared" si="3"/>
        <v>0.65</v>
      </c>
      <c r="V157" s="28">
        <f t="shared" si="3"/>
        <v>0.65</v>
      </c>
      <c r="W157" s="28">
        <f t="shared" si="3"/>
        <v>0.65</v>
      </c>
      <c r="X157" s="295">
        <f t="shared" si="3"/>
        <v>0.65</v>
      </c>
      <c r="Y157" s="295">
        <f t="shared" si="3"/>
        <v>0.65</v>
      </c>
      <c r="Z157" s="9">
        <f t="shared" si="3"/>
        <v>0.65</v>
      </c>
      <c r="AA157" s="9"/>
      <c r="AB157" s="9"/>
    </row>
    <row r="158" spans="2:28" s="10" customFormat="1" ht="20.100000000000001" customHeight="1">
      <c r="B158" s="7" t="str">
        <f t="shared" si="1"/>
        <v>Behavioural Feedback Session Target</v>
      </c>
      <c r="C158" s="118"/>
      <c r="D158" s="8" t="str">
        <f t="shared" si="2"/>
        <v>#</v>
      </c>
      <c r="E158" s="296" t="str">
        <f t="shared" si="2"/>
        <v>SHE</v>
      </c>
      <c r="F158" s="297" t="str">
        <f t="shared" si="2"/>
        <v>&gt;</v>
      </c>
      <c r="G158" s="291">
        <f t="shared" si="3"/>
        <v>1</v>
      </c>
      <c r="H158" s="291">
        <f t="shared" si="3"/>
        <v>1</v>
      </c>
      <c r="I158" s="292">
        <f t="shared" si="3"/>
        <v>1</v>
      </c>
      <c r="J158" s="292">
        <f t="shared" si="3"/>
        <v>1</v>
      </c>
      <c r="K158" s="292">
        <f t="shared" si="3"/>
        <v>1</v>
      </c>
      <c r="L158" s="292">
        <f t="shared" si="3"/>
        <v>1</v>
      </c>
      <c r="M158" s="293">
        <f t="shared" si="3"/>
        <v>1</v>
      </c>
      <c r="N158" s="294">
        <f t="shared" si="3"/>
        <v>1</v>
      </c>
      <c r="O158" s="30">
        <f t="shared" si="3"/>
        <v>1</v>
      </c>
      <c r="P158" s="28">
        <f t="shared" si="3"/>
        <v>1</v>
      </c>
      <c r="Q158" s="28">
        <f t="shared" si="3"/>
        <v>1</v>
      </c>
      <c r="R158" s="28">
        <f t="shared" si="3"/>
        <v>1</v>
      </c>
      <c r="S158" s="28">
        <f t="shared" si="3"/>
        <v>1</v>
      </c>
      <c r="T158" s="28">
        <f t="shared" si="3"/>
        <v>1</v>
      </c>
      <c r="U158" s="28">
        <f t="shared" si="3"/>
        <v>1</v>
      </c>
      <c r="V158" s="28">
        <f t="shared" si="3"/>
        <v>1</v>
      </c>
      <c r="W158" s="28">
        <f t="shared" si="3"/>
        <v>1</v>
      </c>
      <c r="X158" s="295">
        <f t="shared" si="3"/>
        <v>1</v>
      </c>
      <c r="Y158" s="295">
        <f t="shared" si="3"/>
        <v>1</v>
      </c>
      <c r="Z158" s="9">
        <f t="shared" si="3"/>
        <v>1</v>
      </c>
      <c r="AA158" s="9"/>
      <c r="AB158" s="9"/>
    </row>
    <row r="159" spans="2:28" s="10" customFormat="1" ht="20.100000000000001" customHeight="1">
      <c r="B159" s="7" t="str">
        <f t="shared" si="1"/>
        <v>Solid Waste  Target</v>
      </c>
      <c r="C159" s="118"/>
      <c r="D159" s="8" t="str">
        <f t="shared" si="2"/>
        <v>Ton</v>
      </c>
      <c r="E159" s="296" t="str">
        <f t="shared" si="2"/>
        <v>SHE</v>
      </c>
      <c r="F159" s="297" t="str">
        <f t="shared" si="2"/>
        <v>&lt;</v>
      </c>
      <c r="G159" s="1800">
        <f t="shared" si="3"/>
        <v>221.4</v>
      </c>
      <c r="H159" s="291">
        <f t="shared" si="3"/>
        <v>221.4</v>
      </c>
      <c r="I159" s="292">
        <f t="shared" si="3"/>
        <v>221.4</v>
      </c>
      <c r="J159" s="292">
        <f t="shared" si="3"/>
        <v>221.4</v>
      </c>
      <c r="K159" s="292">
        <f t="shared" si="3"/>
        <v>221.4</v>
      </c>
      <c r="L159" s="292">
        <f t="shared" si="3"/>
        <v>221.4</v>
      </c>
      <c r="M159" s="293">
        <f t="shared" si="3"/>
        <v>221.4</v>
      </c>
      <c r="N159" s="294">
        <f t="shared" si="3"/>
        <v>221.4</v>
      </c>
      <c r="O159" s="30">
        <f t="shared" si="3"/>
        <v>221.4</v>
      </c>
      <c r="P159" s="28">
        <f t="shared" si="3"/>
        <v>221.4</v>
      </c>
      <c r="Q159" s="28">
        <f t="shared" si="3"/>
        <v>221.4</v>
      </c>
      <c r="R159" s="28">
        <f t="shared" si="3"/>
        <v>221.4</v>
      </c>
      <c r="S159" s="28">
        <f t="shared" si="3"/>
        <v>221.4</v>
      </c>
      <c r="T159" s="28">
        <f t="shared" si="3"/>
        <v>221.4</v>
      </c>
      <c r="U159" s="28">
        <f t="shared" si="3"/>
        <v>221.4</v>
      </c>
      <c r="V159" s="28">
        <f t="shared" si="3"/>
        <v>221.4</v>
      </c>
      <c r="W159" s="28">
        <f t="shared" si="3"/>
        <v>221.4</v>
      </c>
      <c r="X159" s="295">
        <f t="shared" si="3"/>
        <v>221.4</v>
      </c>
      <c r="Y159" s="295">
        <f t="shared" si="3"/>
        <v>221.4</v>
      </c>
      <c r="Z159" s="9">
        <f t="shared" si="3"/>
        <v>221.4</v>
      </c>
      <c r="AA159" s="9"/>
      <c r="AB159" s="9"/>
    </row>
    <row r="160" spans="2:28" s="10" customFormat="1" ht="20.100000000000001" customHeight="1">
      <c r="B160" s="7" t="str">
        <f t="shared" si="1"/>
        <v>Green House Gas Emission Target</v>
      </c>
      <c r="C160" s="118"/>
      <c r="D160" s="8" t="str">
        <f t="shared" si="2"/>
        <v>kg CO2/t</v>
      </c>
      <c r="E160" s="296" t="str">
        <f t="shared" si="2"/>
        <v>SHE</v>
      </c>
      <c r="F160" s="297" t="str">
        <f t="shared" si="2"/>
        <v>&lt;</v>
      </c>
      <c r="G160" s="291">
        <f t="shared" si="3"/>
        <v>37.85</v>
      </c>
      <c r="H160" s="291">
        <f t="shared" si="3"/>
        <v>37.85</v>
      </c>
      <c r="I160" s="292">
        <f t="shared" si="3"/>
        <v>37.85</v>
      </c>
      <c r="J160" s="292">
        <f t="shared" si="3"/>
        <v>37.85</v>
      </c>
      <c r="K160" s="292">
        <f t="shared" si="3"/>
        <v>37.85</v>
      </c>
      <c r="L160" s="292">
        <f t="shared" si="3"/>
        <v>37.85</v>
      </c>
      <c r="M160" s="293">
        <f t="shared" si="3"/>
        <v>37.85</v>
      </c>
      <c r="N160" s="294">
        <f t="shared" si="3"/>
        <v>37.85</v>
      </c>
      <c r="O160" s="30">
        <f t="shared" si="3"/>
        <v>37.85</v>
      </c>
      <c r="P160" s="28">
        <f t="shared" si="3"/>
        <v>37.85</v>
      </c>
      <c r="Q160" s="28">
        <f t="shared" si="3"/>
        <v>37.85</v>
      </c>
      <c r="R160" s="28">
        <f t="shared" si="3"/>
        <v>37.85</v>
      </c>
      <c r="S160" s="28">
        <f t="shared" si="3"/>
        <v>37.85</v>
      </c>
      <c r="T160" s="28">
        <f t="shared" si="3"/>
        <v>37.85</v>
      </c>
      <c r="U160" s="28">
        <f t="shared" si="3"/>
        <v>37.85</v>
      </c>
      <c r="V160" s="28">
        <f t="shared" si="3"/>
        <v>37.85</v>
      </c>
      <c r="W160" s="28">
        <f t="shared" si="3"/>
        <v>37.85</v>
      </c>
      <c r="X160" s="295">
        <f t="shared" si="3"/>
        <v>37.85</v>
      </c>
      <c r="Y160" s="295">
        <f t="shared" si="3"/>
        <v>37.85</v>
      </c>
      <c r="Z160" s="9">
        <f t="shared" si="3"/>
        <v>37.85</v>
      </c>
      <c r="AA160" s="9"/>
      <c r="AB160" s="9"/>
    </row>
    <row r="161" spans="2:28" ht="20.100000000000001" customHeight="1">
      <c r="B161" s="298" t="str">
        <f t="shared" si="1"/>
        <v>MOTIVATION Target</v>
      </c>
      <c r="C161" s="299"/>
      <c r="D161" s="300" t="s">
        <v>16</v>
      </c>
      <c r="E161" s="301" t="s">
        <v>16</v>
      </c>
      <c r="F161" s="302" t="s">
        <v>16</v>
      </c>
      <c r="G161" s="1807">
        <f t="shared" si="3"/>
        <v>0</v>
      </c>
      <c r="H161" s="29">
        <f t="shared" si="3"/>
        <v>0</v>
      </c>
      <c r="I161" s="303">
        <f t="shared" si="3"/>
        <v>0</v>
      </c>
      <c r="J161" s="303">
        <f t="shared" si="3"/>
        <v>0</v>
      </c>
      <c r="K161" s="303">
        <f t="shared" si="3"/>
        <v>0</v>
      </c>
      <c r="L161" s="303">
        <f t="shared" si="3"/>
        <v>0</v>
      </c>
      <c r="M161" s="304">
        <f t="shared" si="3"/>
        <v>0</v>
      </c>
      <c r="N161" s="305">
        <f t="shared" si="3"/>
        <v>0</v>
      </c>
      <c r="O161" s="306">
        <f t="shared" si="3"/>
        <v>0</v>
      </c>
      <c r="P161" s="29">
        <f t="shared" si="3"/>
        <v>0</v>
      </c>
      <c r="Q161" s="29">
        <f t="shared" si="3"/>
        <v>0</v>
      </c>
      <c r="R161" s="29">
        <f t="shared" si="3"/>
        <v>0</v>
      </c>
      <c r="S161" s="29">
        <f t="shared" si="3"/>
        <v>0</v>
      </c>
      <c r="T161" s="29">
        <f t="shared" si="3"/>
        <v>0</v>
      </c>
      <c r="U161" s="29">
        <f t="shared" si="3"/>
        <v>0</v>
      </c>
      <c r="V161" s="29">
        <f t="shared" si="3"/>
        <v>0</v>
      </c>
      <c r="W161" s="29">
        <f t="shared" si="3"/>
        <v>0</v>
      </c>
      <c r="X161" s="307">
        <f t="shared" si="3"/>
        <v>0</v>
      </c>
      <c r="Y161" s="307">
        <f t="shared" si="3"/>
        <v>0</v>
      </c>
      <c r="Z161" s="11">
        <f t="shared" si="3"/>
        <v>0</v>
      </c>
      <c r="AA161" s="11"/>
      <c r="AB161" s="11"/>
    </row>
    <row r="162" spans="2:28" s="10" customFormat="1" ht="20.100000000000001" customHeight="1">
      <c r="B162" s="7" t="str">
        <f t="shared" si="1"/>
        <v>% Overtime Target</v>
      </c>
      <c r="C162" s="118"/>
      <c r="D162" s="8" t="str">
        <f>D13</f>
        <v>%</v>
      </c>
      <c r="E162" s="296" t="str">
        <f>E13</f>
        <v>HRM</v>
      </c>
      <c r="F162" s="297" t="str">
        <f>F13</f>
        <v>&lt;</v>
      </c>
      <c r="G162" s="1800">
        <f t="shared" si="3"/>
        <v>1.4999999999999999E-2</v>
      </c>
      <c r="H162" s="291">
        <f t="shared" si="3"/>
        <v>1.4999999999999999E-2</v>
      </c>
      <c r="I162" s="292">
        <f t="shared" si="3"/>
        <v>1.4999999999999999E-2</v>
      </c>
      <c r="J162" s="292">
        <f t="shared" si="3"/>
        <v>1.4999999999999999E-2</v>
      </c>
      <c r="K162" s="292">
        <f t="shared" si="3"/>
        <v>1.4999999999999999E-2</v>
      </c>
      <c r="L162" s="292">
        <f t="shared" si="3"/>
        <v>1.4999999999999999E-2</v>
      </c>
      <c r="M162" s="293">
        <f t="shared" si="3"/>
        <v>1.4999999999999999E-2</v>
      </c>
      <c r="N162" s="294">
        <f t="shared" si="3"/>
        <v>1.4999999999999999E-2</v>
      </c>
      <c r="O162" s="30">
        <f t="shared" si="3"/>
        <v>1.4999999999999999E-2</v>
      </c>
      <c r="P162" s="30">
        <f t="shared" si="3"/>
        <v>1.4999999999999999E-2</v>
      </c>
      <c r="Q162" s="28">
        <f t="shared" si="3"/>
        <v>1.4999999999999999E-2</v>
      </c>
      <c r="R162" s="28">
        <f t="shared" si="3"/>
        <v>1.4999999999999999E-2</v>
      </c>
      <c r="S162" s="28">
        <f t="shared" si="3"/>
        <v>1.4999999999999999E-2</v>
      </c>
      <c r="T162" s="28">
        <f t="shared" si="3"/>
        <v>1.4999999999999999E-2</v>
      </c>
      <c r="U162" s="28">
        <f t="shared" si="3"/>
        <v>1.4999999999999999E-2</v>
      </c>
      <c r="V162" s="28">
        <f t="shared" si="3"/>
        <v>1.4999999999999999E-2</v>
      </c>
      <c r="W162" s="28">
        <f t="shared" si="3"/>
        <v>1.4999999999999999E-2</v>
      </c>
      <c r="X162" s="295">
        <f t="shared" si="3"/>
        <v>1.4999999999999999E-2</v>
      </c>
      <c r="Y162" s="295">
        <f t="shared" si="3"/>
        <v>1.4999999999999999E-2</v>
      </c>
      <c r="Z162" s="9">
        <f t="shared" si="3"/>
        <v>1.4999999999999999E-2</v>
      </c>
      <c r="AA162" s="9"/>
      <c r="AB162" s="9"/>
    </row>
    <row r="163" spans="2:28" s="10" customFormat="1" ht="20.100000000000001" customHeight="1">
      <c r="B163" s="7" t="str">
        <f t="shared" si="1"/>
        <v>% Absenteeism Target</v>
      </c>
      <c r="C163" s="118"/>
      <c r="D163" s="8" t="str">
        <f>D37</f>
        <v>KXAF</v>
      </c>
      <c r="E163" s="296" t="str">
        <f>E37</f>
        <v>FC</v>
      </c>
      <c r="F163" s="297" t="str">
        <f>F37</f>
        <v>&gt;</v>
      </c>
      <c r="G163" s="749">
        <f t="shared" si="3"/>
        <v>1.4999999999999999E-2</v>
      </c>
      <c r="H163" s="1800">
        <f t="shared" si="3"/>
        <v>1.4999999999999999E-2</v>
      </c>
      <c r="I163" s="1800">
        <f t="shared" si="3"/>
        <v>1.4999999999999999E-2</v>
      </c>
      <c r="J163" s="1800">
        <f t="shared" si="3"/>
        <v>1.4999999999999999E-2</v>
      </c>
      <c r="K163" s="1800">
        <f t="shared" si="3"/>
        <v>1.4999999999999999E-2</v>
      </c>
      <c r="L163" s="1800">
        <f t="shared" si="3"/>
        <v>1.4999999999999999E-2</v>
      </c>
      <c r="M163" s="1800">
        <f t="shared" si="3"/>
        <v>1.4999999999999999E-2</v>
      </c>
      <c r="N163" s="1800">
        <f t="shared" si="3"/>
        <v>1.4999999999999999E-2</v>
      </c>
      <c r="O163" s="1800">
        <f t="shared" si="3"/>
        <v>1.4999999999999999E-2</v>
      </c>
      <c r="P163" s="1800">
        <f t="shared" si="3"/>
        <v>1.4999999999999999E-2</v>
      </c>
      <c r="Q163" s="1800">
        <f t="shared" si="3"/>
        <v>1.4999999999999999E-2</v>
      </c>
      <c r="R163" s="1800">
        <f t="shared" si="3"/>
        <v>1.4999999999999999E-2</v>
      </c>
      <c r="S163" s="1800">
        <f t="shared" si="3"/>
        <v>1.4999999999999999E-2</v>
      </c>
      <c r="T163" s="1800">
        <f t="shared" si="3"/>
        <v>1.4999999999999999E-2</v>
      </c>
      <c r="U163" s="1800">
        <f t="shared" si="3"/>
        <v>1.4999999999999999E-2</v>
      </c>
      <c r="V163" s="1800">
        <f t="shared" si="3"/>
        <v>1.4999999999999999E-2</v>
      </c>
      <c r="W163" s="1800">
        <f t="shared" si="3"/>
        <v>1.4999999999999999E-2</v>
      </c>
      <c r="X163" s="1800">
        <f t="shared" si="3"/>
        <v>1.4999999999999999E-2</v>
      </c>
      <c r="Y163" s="1800">
        <f t="shared" si="3"/>
        <v>1.4999999999999999E-2</v>
      </c>
      <c r="Z163" s="1800">
        <f t="shared" si="3"/>
        <v>1.4999999999999999E-2</v>
      </c>
      <c r="AA163" s="9"/>
      <c r="AB163" s="9"/>
    </row>
    <row r="164" spans="2:28" s="10" customFormat="1" ht="20.100000000000001" customHeight="1">
      <c r="B164" s="7" t="str">
        <f t="shared" si="1"/>
        <v>Temporary staff usage Target</v>
      </c>
      <c r="C164" s="118"/>
      <c r="D164" s="8" t="str">
        <f t="shared" ref="D164:F165" si="4">D15</f>
        <v>%</v>
      </c>
      <c r="E164" s="296" t="str">
        <f t="shared" si="4"/>
        <v>HRM</v>
      </c>
      <c r="F164" s="297" t="str">
        <f t="shared" si="4"/>
        <v>&lt;</v>
      </c>
      <c r="G164" s="1806">
        <f t="shared" si="3"/>
        <v>0.35</v>
      </c>
      <c r="H164" s="291">
        <f t="shared" si="3"/>
        <v>0.35</v>
      </c>
      <c r="I164" s="292">
        <f t="shared" si="3"/>
        <v>0.35</v>
      </c>
      <c r="J164" s="292">
        <f t="shared" si="3"/>
        <v>0.35</v>
      </c>
      <c r="K164" s="292">
        <f t="shared" si="3"/>
        <v>0.35</v>
      </c>
      <c r="L164" s="292">
        <f t="shared" si="3"/>
        <v>0.35</v>
      </c>
      <c r="M164" s="293">
        <f t="shared" si="3"/>
        <v>0.35</v>
      </c>
      <c r="N164" s="294">
        <f t="shared" si="3"/>
        <v>0.35</v>
      </c>
      <c r="O164" s="30">
        <f t="shared" si="3"/>
        <v>0.35</v>
      </c>
      <c r="P164" s="28">
        <f t="shared" si="3"/>
        <v>0.35</v>
      </c>
      <c r="Q164" s="28">
        <f t="shared" si="3"/>
        <v>0.35</v>
      </c>
      <c r="R164" s="28">
        <f t="shared" si="3"/>
        <v>0.35</v>
      </c>
      <c r="S164" s="28">
        <f t="shared" si="3"/>
        <v>0.35</v>
      </c>
      <c r="T164" s="28">
        <f t="shared" si="3"/>
        <v>0.35</v>
      </c>
      <c r="U164" s="28">
        <f t="shared" si="3"/>
        <v>0.35</v>
      </c>
      <c r="V164" s="28">
        <f t="shared" si="3"/>
        <v>0.35</v>
      </c>
      <c r="W164" s="28">
        <f t="shared" si="3"/>
        <v>0.35</v>
      </c>
      <c r="X164" s="295">
        <f t="shared" si="3"/>
        <v>0.35</v>
      </c>
      <c r="Y164" s="295">
        <f t="shared" si="3"/>
        <v>0.35</v>
      </c>
      <c r="Z164" s="9">
        <f t="shared" si="3"/>
        <v>0.35</v>
      </c>
      <c r="AA164" s="9"/>
      <c r="AB164" s="9"/>
    </row>
    <row r="165" spans="2:28" s="10" customFormat="1" ht="20.100000000000001" customHeight="1">
      <c r="B165" s="7" t="str">
        <f t="shared" si="1"/>
        <v>Employee Engagement  Target</v>
      </c>
      <c r="C165" s="118"/>
      <c r="D165" s="8" t="str">
        <f t="shared" si="4"/>
        <v>%</v>
      </c>
      <c r="E165" s="296" t="str">
        <f t="shared" si="4"/>
        <v>HRM</v>
      </c>
      <c r="F165" s="297" t="str">
        <f t="shared" si="4"/>
        <v>&gt;</v>
      </c>
      <c r="G165" s="291">
        <f t="shared" si="3"/>
        <v>0.7</v>
      </c>
      <c r="H165" s="291">
        <f t="shared" si="3"/>
        <v>0.7</v>
      </c>
      <c r="I165" s="292">
        <f t="shared" si="3"/>
        <v>0.7</v>
      </c>
      <c r="J165" s="292">
        <f t="shared" si="3"/>
        <v>0.7</v>
      </c>
      <c r="K165" s="292">
        <f t="shared" si="3"/>
        <v>0.7</v>
      </c>
      <c r="L165" s="292">
        <f t="shared" si="3"/>
        <v>0.7</v>
      </c>
      <c r="M165" s="293">
        <f t="shared" si="3"/>
        <v>0.7</v>
      </c>
      <c r="N165" s="294">
        <f t="shared" si="3"/>
        <v>0.7</v>
      </c>
      <c r="O165" s="30">
        <f t="shared" si="3"/>
        <v>0.7</v>
      </c>
      <c r="P165" s="28">
        <f t="shared" si="3"/>
        <v>0.7</v>
      </c>
      <c r="Q165" s="28">
        <f t="shared" si="3"/>
        <v>0.7</v>
      </c>
      <c r="R165" s="28">
        <f t="shared" si="3"/>
        <v>0.7</v>
      </c>
      <c r="S165" s="28">
        <f t="shared" si="3"/>
        <v>0.7</v>
      </c>
      <c r="T165" s="28">
        <f t="shared" si="3"/>
        <v>0.7</v>
      </c>
      <c r="U165" s="28">
        <f t="shared" si="3"/>
        <v>0.7</v>
      </c>
      <c r="V165" s="28">
        <f t="shared" si="3"/>
        <v>0.7</v>
      </c>
      <c r="W165" s="28">
        <f t="shared" si="3"/>
        <v>0.7</v>
      </c>
      <c r="X165" s="295">
        <f t="shared" si="3"/>
        <v>0.7</v>
      </c>
      <c r="Y165" s="295">
        <f t="shared" si="3"/>
        <v>0.7</v>
      </c>
      <c r="Z165" s="9">
        <f t="shared" si="3"/>
        <v>0.7</v>
      </c>
      <c r="AA165" s="9"/>
      <c r="AB165" s="9"/>
    </row>
    <row r="166" spans="2:28" s="252" customFormat="1" ht="20.100000000000001" customHeight="1">
      <c r="B166" s="308" t="str">
        <f t="shared" si="1"/>
        <v>QUALITY MANAGEMENT Target</v>
      </c>
      <c r="C166" s="309"/>
      <c r="D166" s="310" t="s">
        <v>16</v>
      </c>
      <c r="E166" s="311" t="s">
        <v>16</v>
      </c>
      <c r="F166" s="312" t="s">
        <v>16</v>
      </c>
      <c r="G166" s="1805">
        <f t="shared" si="3"/>
        <v>0</v>
      </c>
      <c r="H166" s="31">
        <f t="shared" si="3"/>
        <v>0</v>
      </c>
      <c r="I166" s="313">
        <f t="shared" si="3"/>
        <v>0</v>
      </c>
      <c r="J166" s="313">
        <f t="shared" si="3"/>
        <v>0</v>
      </c>
      <c r="K166" s="313">
        <f t="shared" si="3"/>
        <v>0</v>
      </c>
      <c r="L166" s="313">
        <f t="shared" si="3"/>
        <v>0</v>
      </c>
      <c r="M166" s="314">
        <f t="shared" si="3"/>
        <v>0</v>
      </c>
      <c r="N166" s="315">
        <f t="shared" si="3"/>
        <v>0</v>
      </c>
      <c r="O166" s="316">
        <f t="shared" si="3"/>
        <v>0</v>
      </c>
      <c r="P166" s="31">
        <f t="shared" si="3"/>
        <v>0</v>
      </c>
      <c r="Q166" s="31">
        <f t="shared" si="3"/>
        <v>0</v>
      </c>
      <c r="R166" s="31">
        <f t="shared" si="3"/>
        <v>0</v>
      </c>
      <c r="S166" s="31">
        <f t="shared" si="3"/>
        <v>0</v>
      </c>
      <c r="T166" s="31">
        <f t="shared" si="3"/>
        <v>0</v>
      </c>
      <c r="U166" s="31">
        <f t="shared" si="3"/>
        <v>0</v>
      </c>
      <c r="V166" s="31">
        <f t="shared" ref="V166:Z166" si="5">$M17</f>
        <v>0</v>
      </c>
      <c r="W166" s="31">
        <f t="shared" si="5"/>
        <v>0</v>
      </c>
      <c r="X166" s="317">
        <f t="shared" si="5"/>
        <v>0</v>
      </c>
      <c r="Y166" s="317">
        <f t="shared" si="5"/>
        <v>0</v>
      </c>
      <c r="Z166" s="12">
        <f t="shared" si="5"/>
        <v>0</v>
      </c>
      <c r="AA166" s="12"/>
      <c r="AB166" s="12"/>
    </row>
    <row r="167" spans="2:28" ht="20.100000000000001" customHeight="1">
      <c r="B167" s="13" t="str">
        <f t="shared" si="1"/>
        <v>Consumer Complaints Target</v>
      </c>
      <c r="C167" s="318"/>
      <c r="D167" s="319" t="str">
        <f t="shared" ref="D167:F173" si="6">D18</f>
        <v>#</v>
      </c>
      <c r="E167" s="320" t="str">
        <f t="shared" si="6"/>
        <v>QAM</v>
      </c>
      <c r="F167" s="321" t="str">
        <f t="shared" si="6"/>
        <v>&lt;</v>
      </c>
      <c r="G167" s="1800">
        <f t="shared" ref="G167:Z179" si="7">$M18</f>
        <v>15</v>
      </c>
      <c r="H167" s="291">
        <f t="shared" si="7"/>
        <v>15</v>
      </c>
      <c r="I167" s="292">
        <f t="shared" si="7"/>
        <v>15</v>
      </c>
      <c r="J167" s="292">
        <f t="shared" si="7"/>
        <v>15</v>
      </c>
      <c r="K167" s="292">
        <f t="shared" si="7"/>
        <v>15</v>
      </c>
      <c r="L167" s="292">
        <f t="shared" si="7"/>
        <v>15</v>
      </c>
      <c r="M167" s="322">
        <f t="shared" si="7"/>
        <v>15</v>
      </c>
      <c r="N167" s="323">
        <f t="shared" si="7"/>
        <v>15</v>
      </c>
      <c r="O167" s="323">
        <f t="shared" si="7"/>
        <v>15</v>
      </c>
      <c r="P167" s="323">
        <f t="shared" si="7"/>
        <v>15</v>
      </c>
      <c r="Q167" s="323">
        <f t="shared" si="7"/>
        <v>15</v>
      </c>
      <c r="R167" s="323">
        <f t="shared" si="7"/>
        <v>15</v>
      </c>
      <c r="S167" s="323">
        <f t="shared" si="7"/>
        <v>15</v>
      </c>
      <c r="T167" s="323">
        <f t="shared" si="7"/>
        <v>15</v>
      </c>
      <c r="U167" s="323">
        <f t="shared" si="7"/>
        <v>15</v>
      </c>
      <c r="V167" s="323">
        <f t="shared" si="7"/>
        <v>15</v>
      </c>
      <c r="W167" s="323">
        <f t="shared" si="7"/>
        <v>15</v>
      </c>
      <c r="X167" s="323">
        <f t="shared" si="7"/>
        <v>15</v>
      </c>
      <c r="Y167" s="323">
        <f t="shared" si="7"/>
        <v>15</v>
      </c>
      <c r="Z167" s="323">
        <f t="shared" si="7"/>
        <v>15</v>
      </c>
      <c r="AA167" s="18"/>
      <c r="AB167" s="18"/>
    </row>
    <row r="168" spans="2:28" ht="20.100000000000001" customHeight="1">
      <c r="B168" s="13" t="str">
        <f t="shared" si="1"/>
        <v>First Time Right Target</v>
      </c>
      <c r="C168" s="318"/>
      <c r="D168" s="319" t="str">
        <f t="shared" si="6"/>
        <v>%</v>
      </c>
      <c r="E168" s="320" t="str">
        <f t="shared" si="6"/>
        <v>QAM</v>
      </c>
      <c r="F168" s="321" t="str">
        <f t="shared" si="6"/>
        <v>&gt;</v>
      </c>
      <c r="G168" s="1800">
        <f t="shared" si="7"/>
        <v>0.99450000000000005</v>
      </c>
      <c r="H168" s="291">
        <f t="shared" si="7"/>
        <v>0.99450000000000005</v>
      </c>
      <c r="I168" s="292">
        <f t="shared" si="7"/>
        <v>0.99450000000000005</v>
      </c>
      <c r="J168" s="292">
        <f t="shared" si="7"/>
        <v>0.99450000000000005</v>
      </c>
      <c r="K168" s="292">
        <f t="shared" si="7"/>
        <v>0.99450000000000005</v>
      </c>
      <c r="L168" s="292">
        <f t="shared" si="7"/>
        <v>0.99450000000000005</v>
      </c>
      <c r="M168" s="322">
        <f t="shared" si="7"/>
        <v>0.99450000000000005</v>
      </c>
      <c r="N168" s="324">
        <f t="shared" si="7"/>
        <v>0.99450000000000005</v>
      </c>
      <c r="O168" s="33">
        <f t="shared" si="7"/>
        <v>0.99450000000000005</v>
      </c>
      <c r="P168" s="32">
        <f t="shared" si="7"/>
        <v>0.99450000000000005</v>
      </c>
      <c r="Q168" s="32">
        <f t="shared" si="7"/>
        <v>0.99450000000000005</v>
      </c>
      <c r="R168" s="32">
        <f t="shared" si="7"/>
        <v>0.99450000000000005</v>
      </c>
      <c r="S168" s="32">
        <f t="shared" si="7"/>
        <v>0.99450000000000005</v>
      </c>
      <c r="T168" s="32">
        <f t="shared" si="7"/>
        <v>0.99450000000000005</v>
      </c>
      <c r="U168" s="32">
        <f t="shared" si="7"/>
        <v>0.99450000000000005</v>
      </c>
      <c r="V168" s="32">
        <f t="shared" si="7"/>
        <v>0.99450000000000005</v>
      </c>
      <c r="W168" s="32">
        <f t="shared" si="7"/>
        <v>0.99450000000000005</v>
      </c>
      <c r="X168" s="325">
        <f t="shared" si="7"/>
        <v>0.99450000000000005</v>
      </c>
      <c r="Y168" s="325">
        <f t="shared" si="7"/>
        <v>0.99450000000000005</v>
      </c>
      <c r="Z168" s="18">
        <f t="shared" si="7"/>
        <v>0.99450000000000005</v>
      </c>
      <c r="AA168" s="18"/>
      <c r="AB168" s="18"/>
    </row>
    <row r="169" spans="2:28" ht="20.100000000000001" customHeight="1">
      <c r="B169" s="13" t="str">
        <f t="shared" si="1"/>
        <v>Foreign Body Complaints (Factory related) Target</v>
      </c>
      <c r="C169" s="318"/>
      <c r="D169" s="319" t="str">
        <f t="shared" si="6"/>
        <v>#</v>
      </c>
      <c r="E169" s="320" t="str">
        <f t="shared" si="6"/>
        <v>QAM</v>
      </c>
      <c r="F169" s="321" t="str">
        <f t="shared" si="6"/>
        <v>&lt;</v>
      </c>
      <c r="G169" s="291">
        <f t="shared" si="7"/>
        <v>0</v>
      </c>
      <c r="H169" s="291">
        <f t="shared" si="7"/>
        <v>0</v>
      </c>
      <c r="I169" s="292">
        <f t="shared" si="7"/>
        <v>0</v>
      </c>
      <c r="J169" s="292">
        <f t="shared" si="7"/>
        <v>0</v>
      </c>
      <c r="K169" s="292">
        <f t="shared" si="7"/>
        <v>0</v>
      </c>
      <c r="L169" s="292">
        <f t="shared" si="7"/>
        <v>0</v>
      </c>
      <c r="M169" s="322">
        <f t="shared" si="7"/>
        <v>0</v>
      </c>
      <c r="N169" s="324">
        <f t="shared" si="7"/>
        <v>0</v>
      </c>
      <c r="O169" s="33">
        <f t="shared" si="7"/>
        <v>0</v>
      </c>
      <c r="P169" s="32">
        <f t="shared" si="7"/>
        <v>0</v>
      </c>
      <c r="Q169" s="32">
        <f t="shared" si="7"/>
        <v>0</v>
      </c>
      <c r="R169" s="32">
        <f t="shared" si="7"/>
        <v>0</v>
      </c>
      <c r="S169" s="32">
        <f t="shared" si="7"/>
        <v>0</v>
      </c>
      <c r="T169" s="32">
        <f t="shared" si="7"/>
        <v>0</v>
      </c>
      <c r="U169" s="32">
        <f t="shared" si="7"/>
        <v>0</v>
      </c>
      <c r="V169" s="32">
        <f t="shared" si="7"/>
        <v>0</v>
      </c>
      <c r="W169" s="32">
        <f t="shared" si="7"/>
        <v>0</v>
      </c>
      <c r="X169" s="325">
        <f t="shared" si="7"/>
        <v>0</v>
      </c>
      <c r="Y169" s="325">
        <f t="shared" si="7"/>
        <v>0</v>
      </c>
      <c r="Z169" s="18">
        <f t="shared" si="7"/>
        <v>0</v>
      </c>
      <c r="AA169" s="18"/>
      <c r="AB169" s="18"/>
    </row>
    <row r="170" spans="2:28" ht="20.100000000000001" customHeight="1">
      <c r="B170" s="13" t="str">
        <f t="shared" si="1"/>
        <v>On Time Usage Decision Target</v>
      </c>
      <c r="C170" s="318"/>
      <c r="D170" s="8" t="str">
        <f t="shared" si="6"/>
        <v>%</v>
      </c>
      <c r="E170" s="326" t="str">
        <f t="shared" si="6"/>
        <v>QAM</v>
      </c>
      <c r="F170" s="327" t="str">
        <f t="shared" si="6"/>
        <v>&gt;</v>
      </c>
      <c r="G170" s="1800">
        <f t="shared" si="7"/>
        <v>0.99150000000000005</v>
      </c>
      <c r="H170" s="291">
        <f t="shared" si="7"/>
        <v>0.99150000000000005</v>
      </c>
      <c r="I170" s="292">
        <f t="shared" si="7"/>
        <v>0.99150000000000005</v>
      </c>
      <c r="J170" s="292">
        <f t="shared" si="7"/>
        <v>0.99150000000000005</v>
      </c>
      <c r="K170" s="292">
        <f t="shared" si="7"/>
        <v>0.99150000000000005</v>
      </c>
      <c r="L170" s="292">
        <f t="shared" si="7"/>
        <v>0.99150000000000005</v>
      </c>
      <c r="M170" s="322">
        <f t="shared" si="7"/>
        <v>0.99150000000000005</v>
      </c>
      <c r="N170" s="323">
        <f t="shared" si="7"/>
        <v>0.99150000000000005</v>
      </c>
      <c r="O170" s="324">
        <f t="shared" si="7"/>
        <v>0.99150000000000005</v>
      </c>
      <c r="P170" s="33">
        <f t="shared" si="7"/>
        <v>0.99150000000000005</v>
      </c>
      <c r="Q170" s="32">
        <f t="shared" si="7"/>
        <v>0.99150000000000005</v>
      </c>
      <c r="R170" s="32">
        <f t="shared" si="7"/>
        <v>0.99150000000000005</v>
      </c>
      <c r="S170" s="32">
        <f t="shared" si="7"/>
        <v>0.99150000000000005</v>
      </c>
      <c r="T170" s="32">
        <f t="shared" si="7"/>
        <v>0.99150000000000005</v>
      </c>
      <c r="U170" s="32">
        <f t="shared" si="7"/>
        <v>0.99150000000000005</v>
      </c>
      <c r="V170" s="32">
        <f t="shared" si="7"/>
        <v>0.99150000000000005</v>
      </c>
      <c r="W170" s="32">
        <f t="shared" si="7"/>
        <v>0.99150000000000005</v>
      </c>
      <c r="X170" s="325">
        <f t="shared" si="7"/>
        <v>0.99150000000000005</v>
      </c>
      <c r="Y170" s="325">
        <f t="shared" si="7"/>
        <v>0.99150000000000005</v>
      </c>
      <c r="Z170" s="18">
        <f t="shared" si="7"/>
        <v>0.99150000000000005</v>
      </c>
      <c r="AA170" s="9"/>
      <c r="AB170" s="9"/>
    </row>
    <row r="171" spans="2:28" ht="20.100000000000001" customHeight="1">
      <c r="B171" s="13" t="str">
        <f t="shared" si="1"/>
        <v>Exceptional Release  Fert Target</v>
      </c>
      <c r="C171" s="318"/>
      <c r="D171" s="319" t="str">
        <f t="shared" si="6"/>
        <v>#</v>
      </c>
      <c r="E171" s="320" t="str">
        <f t="shared" si="6"/>
        <v>QAM</v>
      </c>
      <c r="F171" s="321" t="str">
        <f t="shared" si="6"/>
        <v>&lt;</v>
      </c>
      <c r="G171" s="1800">
        <f t="shared" si="7"/>
        <v>0</v>
      </c>
      <c r="H171" s="291">
        <f t="shared" si="7"/>
        <v>0</v>
      </c>
      <c r="I171" s="292">
        <f t="shared" si="7"/>
        <v>0</v>
      </c>
      <c r="J171" s="292">
        <f t="shared" si="7"/>
        <v>0</v>
      </c>
      <c r="K171" s="292">
        <f t="shared" si="7"/>
        <v>0</v>
      </c>
      <c r="L171" s="292">
        <f t="shared" si="7"/>
        <v>0</v>
      </c>
      <c r="M171" s="322">
        <f t="shared" si="7"/>
        <v>0</v>
      </c>
      <c r="N171" s="324">
        <f t="shared" si="7"/>
        <v>0</v>
      </c>
      <c r="O171" s="33">
        <f t="shared" si="7"/>
        <v>0</v>
      </c>
      <c r="P171" s="32">
        <f t="shared" si="7"/>
        <v>0</v>
      </c>
      <c r="Q171" s="32">
        <f t="shared" si="7"/>
        <v>0</v>
      </c>
      <c r="R171" s="32">
        <f t="shared" si="7"/>
        <v>0</v>
      </c>
      <c r="S171" s="32">
        <f t="shared" si="7"/>
        <v>0</v>
      </c>
      <c r="T171" s="32">
        <f t="shared" si="7"/>
        <v>0</v>
      </c>
      <c r="U171" s="32">
        <f t="shared" si="7"/>
        <v>0</v>
      </c>
      <c r="V171" s="32">
        <f t="shared" si="7"/>
        <v>0</v>
      </c>
      <c r="W171" s="32">
        <f t="shared" si="7"/>
        <v>0</v>
      </c>
      <c r="X171" s="325">
        <f t="shared" si="7"/>
        <v>0</v>
      </c>
      <c r="Y171" s="325">
        <f t="shared" si="7"/>
        <v>0</v>
      </c>
      <c r="Z171" s="18">
        <f t="shared" si="7"/>
        <v>0</v>
      </c>
      <c r="AA171" s="18"/>
      <c r="AB171" s="18"/>
    </row>
    <row r="172" spans="2:28" ht="20.100000000000001" customHeight="1">
      <c r="B172" s="13" t="str">
        <f t="shared" si="1"/>
        <v>Number of Defect Reduction Projects Target</v>
      </c>
      <c r="C172" s="318"/>
      <c r="D172" s="319" t="str">
        <f t="shared" si="6"/>
        <v>#</v>
      </c>
      <c r="E172" s="320" t="str">
        <f t="shared" si="6"/>
        <v>QAM</v>
      </c>
      <c r="F172" s="321" t="str">
        <f t="shared" si="6"/>
        <v>&gt;</v>
      </c>
      <c r="G172" s="291">
        <f t="shared" si="7"/>
        <v>6</v>
      </c>
      <c r="H172" s="291">
        <f t="shared" si="7"/>
        <v>6</v>
      </c>
      <c r="I172" s="292">
        <f t="shared" si="7"/>
        <v>6</v>
      </c>
      <c r="J172" s="292">
        <f t="shared" si="7"/>
        <v>6</v>
      </c>
      <c r="K172" s="292">
        <f t="shared" si="7"/>
        <v>6</v>
      </c>
      <c r="L172" s="292">
        <f t="shared" si="7"/>
        <v>6</v>
      </c>
      <c r="M172" s="322">
        <f t="shared" si="7"/>
        <v>6</v>
      </c>
      <c r="N172" s="324">
        <f t="shared" si="7"/>
        <v>6</v>
      </c>
      <c r="O172" s="33">
        <f t="shared" si="7"/>
        <v>6</v>
      </c>
      <c r="P172" s="32">
        <f t="shared" si="7"/>
        <v>6</v>
      </c>
      <c r="Q172" s="32">
        <f t="shared" si="7"/>
        <v>6</v>
      </c>
      <c r="R172" s="32">
        <f t="shared" si="7"/>
        <v>6</v>
      </c>
      <c r="S172" s="32">
        <f t="shared" si="7"/>
        <v>6</v>
      </c>
      <c r="T172" s="32">
        <f t="shared" si="7"/>
        <v>6</v>
      </c>
      <c r="U172" s="32">
        <f t="shared" si="7"/>
        <v>6</v>
      </c>
      <c r="V172" s="32">
        <f t="shared" si="7"/>
        <v>6</v>
      </c>
      <c r="W172" s="32">
        <f t="shared" si="7"/>
        <v>6</v>
      </c>
      <c r="X172" s="325">
        <f t="shared" si="7"/>
        <v>6</v>
      </c>
      <c r="Y172" s="325">
        <f t="shared" si="7"/>
        <v>6</v>
      </c>
      <c r="Z172" s="18">
        <f t="shared" si="7"/>
        <v>6</v>
      </c>
      <c r="AA172" s="18"/>
      <c r="AB172" s="18"/>
    </row>
    <row r="173" spans="2:28" ht="20.100000000000001" customHeight="1">
      <c r="B173" s="13" t="str">
        <f t="shared" si="1"/>
        <v>Number of Retail Quality Assessments  Done Target</v>
      </c>
      <c r="C173" s="318"/>
      <c r="D173" s="319" t="str">
        <f t="shared" si="6"/>
        <v>#</v>
      </c>
      <c r="E173" s="320" t="str">
        <f t="shared" si="6"/>
        <v>QAM</v>
      </c>
      <c r="F173" s="321" t="str">
        <f t="shared" si="6"/>
        <v>&gt;</v>
      </c>
      <c r="G173" s="1800">
        <f t="shared" si="7"/>
        <v>0.5</v>
      </c>
      <c r="H173" s="291">
        <f t="shared" si="7"/>
        <v>0.5</v>
      </c>
      <c r="I173" s="292">
        <f t="shared" si="7"/>
        <v>0.5</v>
      </c>
      <c r="J173" s="292">
        <f t="shared" si="7"/>
        <v>0.5</v>
      </c>
      <c r="K173" s="292">
        <f t="shared" si="7"/>
        <v>0.5</v>
      </c>
      <c r="L173" s="292">
        <f t="shared" si="7"/>
        <v>0.5</v>
      </c>
      <c r="M173" s="322">
        <f t="shared" si="7"/>
        <v>0.5</v>
      </c>
      <c r="N173" s="323">
        <f t="shared" si="7"/>
        <v>0.5</v>
      </c>
      <c r="O173" s="324">
        <f t="shared" si="7"/>
        <v>0.5</v>
      </c>
      <c r="P173" s="33">
        <f t="shared" si="7"/>
        <v>0.5</v>
      </c>
      <c r="Q173" s="32">
        <f t="shared" si="7"/>
        <v>0.5</v>
      </c>
      <c r="R173" s="32">
        <f t="shared" si="7"/>
        <v>0.5</v>
      </c>
      <c r="S173" s="32">
        <f t="shared" si="7"/>
        <v>0.5</v>
      </c>
      <c r="T173" s="32">
        <f t="shared" si="7"/>
        <v>0.5</v>
      </c>
      <c r="U173" s="32">
        <f t="shared" si="7"/>
        <v>0.5</v>
      </c>
      <c r="V173" s="32">
        <f t="shared" si="7"/>
        <v>0.5</v>
      </c>
      <c r="W173" s="32">
        <f t="shared" si="7"/>
        <v>0.5</v>
      </c>
      <c r="X173" s="325">
        <f t="shared" si="7"/>
        <v>0.5</v>
      </c>
      <c r="Y173" s="325">
        <f t="shared" si="7"/>
        <v>0.5</v>
      </c>
      <c r="Z173" s="18">
        <f t="shared" si="7"/>
        <v>0.5</v>
      </c>
      <c r="AA173" s="18"/>
      <c r="AB173" s="18"/>
    </row>
    <row r="174" spans="2:28" ht="20.100000000000001" customHeight="1">
      <c r="B174" s="328" t="str">
        <f t="shared" si="1"/>
        <v>PRODUCTIVITY Target</v>
      </c>
      <c r="C174" s="329"/>
      <c r="D174" s="330" t="s">
        <v>16</v>
      </c>
      <c r="E174" s="331" t="s">
        <v>16</v>
      </c>
      <c r="F174" s="14">
        <v>0</v>
      </c>
      <c r="G174" s="332">
        <f t="shared" si="7"/>
        <v>0</v>
      </c>
      <c r="H174" s="34">
        <f t="shared" si="7"/>
        <v>0</v>
      </c>
      <c r="I174" s="333">
        <f t="shared" si="7"/>
        <v>0</v>
      </c>
      <c r="J174" s="333">
        <f t="shared" si="7"/>
        <v>0</v>
      </c>
      <c r="K174" s="333">
        <f t="shared" si="7"/>
        <v>0</v>
      </c>
      <c r="L174" s="333">
        <f t="shared" si="7"/>
        <v>0</v>
      </c>
      <c r="M174" s="334">
        <f t="shared" si="7"/>
        <v>0</v>
      </c>
      <c r="N174" s="335">
        <f t="shared" si="7"/>
        <v>0</v>
      </c>
      <c r="O174" s="336">
        <f t="shared" si="7"/>
        <v>0</v>
      </c>
      <c r="P174" s="34">
        <f t="shared" si="7"/>
        <v>0</v>
      </c>
      <c r="Q174" s="34">
        <f t="shared" si="7"/>
        <v>0</v>
      </c>
      <c r="R174" s="34">
        <f t="shared" si="7"/>
        <v>0</v>
      </c>
      <c r="S174" s="34">
        <f t="shared" si="7"/>
        <v>0</v>
      </c>
      <c r="T174" s="34">
        <f t="shared" si="7"/>
        <v>0</v>
      </c>
      <c r="U174" s="34">
        <f t="shared" si="7"/>
        <v>0</v>
      </c>
      <c r="V174" s="34">
        <f t="shared" si="7"/>
        <v>0</v>
      </c>
      <c r="W174" s="34">
        <f t="shared" si="7"/>
        <v>0</v>
      </c>
      <c r="X174" s="337">
        <f t="shared" si="7"/>
        <v>0</v>
      </c>
      <c r="Y174" s="337">
        <f t="shared" si="7"/>
        <v>0</v>
      </c>
      <c r="Z174" s="14">
        <f t="shared" si="7"/>
        <v>0</v>
      </c>
      <c r="AA174" s="14"/>
      <c r="AB174" s="14"/>
    </row>
    <row r="175" spans="2:28" s="10" customFormat="1" ht="20.100000000000001" customHeight="1">
      <c r="B175" s="7" t="str">
        <f t="shared" si="1"/>
        <v>GFI Score Target</v>
      </c>
      <c r="C175" s="118"/>
      <c r="D175" s="8" t="str">
        <f t="shared" ref="D175:F180" si="8">D26</f>
        <v>Score</v>
      </c>
      <c r="E175" s="326" t="str">
        <f t="shared" si="8"/>
        <v>IPM</v>
      </c>
      <c r="F175" s="297" t="str">
        <f t="shared" si="8"/>
        <v>&gt;</v>
      </c>
      <c r="G175" s="1804">
        <f t="shared" si="7"/>
        <v>9.5</v>
      </c>
      <c r="H175" s="338">
        <f t="shared" si="7"/>
        <v>9.5</v>
      </c>
      <c r="I175" s="339">
        <f t="shared" si="7"/>
        <v>9.5</v>
      </c>
      <c r="J175" s="339">
        <f t="shared" si="7"/>
        <v>9.5</v>
      </c>
      <c r="K175" s="339">
        <f t="shared" si="7"/>
        <v>9.5</v>
      </c>
      <c r="L175" s="339">
        <f t="shared" si="7"/>
        <v>9.5</v>
      </c>
      <c r="M175" s="340">
        <f t="shared" si="7"/>
        <v>9.5</v>
      </c>
      <c r="N175" s="35">
        <f t="shared" si="7"/>
        <v>9.5</v>
      </c>
      <c r="O175" s="341">
        <f t="shared" si="7"/>
        <v>9.5</v>
      </c>
      <c r="P175" s="28">
        <f t="shared" si="7"/>
        <v>9.5</v>
      </c>
      <c r="Q175" s="35">
        <f t="shared" si="7"/>
        <v>9.5</v>
      </c>
      <c r="R175" s="35">
        <f t="shared" si="7"/>
        <v>9.5</v>
      </c>
      <c r="S175" s="35">
        <f t="shared" si="7"/>
        <v>9.5</v>
      </c>
      <c r="T175" s="35">
        <f t="shared" si="7"/>
        <v>9.5</v>
      </c>
      <c r="U175" s="35">
        <f t="shared" si="7"/>
        <v>9.5</v>
      </c>
      <c r="V175" s="35">
        <f t="shared" si="7"/>
        <v>9.5</v>
      </c>
      <c r="W175" s="28">
        <f t="shared" si="7"/>
        <v>9.5</v>
      </c>
      <c r="X175" s="295">
        <f t="shared" si="7"/>
        <v>9.5</v>
      </c>
      <c r="Y175" s="295">
        <f t="shared" si="7"/>
        <v>9.5</v>
      </c>
      <c r="Z175" s="9">
        <f t="shared" si="7"/>
        <v>9.5</v>
      </c>
      <c r="AA175" s="9"/>
      <c r="AB175" s="9"/>
    </row>
    <row r="176" spans="2:28" s="10" customFormat="1" ht="20.100000000000001" customHeight="1">
      <c r="B176" s="7" t="str">
        <f t="shared" si="1"/>
        <v>GFI Score:  MANUFACTURING Target</v>
      </c>
      <c r="C176" s="118"/>
      <c r="D176" s="8" t="str">
        <f t="shared" si="8"/>
        <v>Score</v>
      </c>
      <c r="E176" s="326" t="str">
        <f t="shared" si="8"/>
        <v>IPM</v>
      </c>
      <c r="F176" s="297" t="str">
        <f t="shared" si="8"/>
        <v>&gt;</v>
      </c>
      <c r="G176" s="1804">
        <f t="shared" si="7"/>
        <v>9.5</v>
      </c>
      <c r="H176" s="338">
        <f t="shared" si="7"/>
        <v>9.5</v>
      </c>
      <c r="I176" s="339">
        <f t="shared" si="7"/>
        <v>9.5</v>
      </c>
      <c r="J176" s="339">
        <f t="shared" si="7"/>
        <v>9.5</v>
      </c>
      <c r="K176" s="339">
        <f t="shared" si="7"/>
        <v>9.5</v>
      </c>
      <c r="L176" s="339">
        <f t="shared" si="7"/>
        <v>9.5</v>
      </c>
      <c r="M176" s="340">
        <f t="shared" si="7"/>
        <v>9.5</v>
      </c>
      <c r="N176" s="35">
        <f t="shared" si="7"/>
        <v>9.5</v>
      </c>
      <c r="O176" s="341">
        <f t="shared" si="7"/>
        <v>9.5</v>
      </c>
      <c r="P176" s="28">
        <f t="shared" si="7"/>
        <v>9.5</v>
      </c>
      <c r="Q176" s="35">
        <f t="shared" si="7"/>
        <v>9.5</v>
      </c>
      <c r="R176" s="35">
        <f t="shared" si="7"/>
        <v>9.5</v>
      </c>
      <c r="S176" s="35">
        <f t="shared" si="7"/>
        <v>9.5</v>
      </c>
      <c r="T176" s="35">
        <f t="shared" si="7"/>
        <v>9.5</v>
      </c>
      <c r="U176" s="35">
        <f t="shared" si="7"/>
        <v>9.5</v>
      </c>
      <c r="V176" s="35">
        <f t="shared" si="7"/>
        <v>9.5</v>
      </c>
      <c r="W176" s="28">
        <f t="shared" si="7"/>
        <v>9.5</v>
      </c>
      <c r="X176" s="295">
        <f t="shared" si="7"/>
        <v>9.5</v>
      </c>
      <c r="Y176" s="295">
        <f t="shared" si="7"/>
        <v>9.5</v>
      </c>
      <c r="Z176" s="9">
        <f t="shared" si="7"/>
        <v>9.5</v>
      </c>
      <c r="AA176" s="9"/>
      <c r="AB176" s="9"/>
    </row>
    <row r="177" spans="2:28" s="10" customFormat="1" ht="20.100000000000001" customHeight="1">
      <c r="B177" s="7" t="str">
        <f t="shared" si="1"/>
        <v>GFI Score:  AMM Target</v>
      </c>
      <c r="C177" s="118"/>
      <c r="D177" s="8" t="str">
        <f t="shared" si="8"/>
        <v>Score</v>
      </c>
      <c r="E177" s="326" t="str">
        <f t="shared" si="8"/>
        <v>IPM</v>
      </c>
      <c r="F177" s="297" t="str">
        <f t="shared" si="8"/>
        <v>&gt;</v>
      </c>
      <c r="G177" s="1804">
        <f t="shared" si="7"/>
        <v>9.5</v>
      </c>
      <c r="H177" s="338">
        <f t="shared" si="7"/>
        <v>9.5</v>
      </c>
      <c r="I177" s="339">
        <f t="shared" si="7"/>
        <v>9.5</v>
      </c>
      <c r="J177" s="339">
        <f t="shared" si="7"/>
        <v>9.5</v>
      </c>
      <c r="K177" s="339">
        <f t="shared" si="7"/>
        <v>9.5</v>
      </c>
      <c r="L177" s="339">
        <f t="shared" si="7"/>
        <v>9.5</v>
      </c>
      <c r="M177" s="340">
        <f t="shared" si="7"/>
        <v>9.5</v>
      </c>
      <c r="N177" s="35">
        <f t="shared" si="7"/>
        <v>9.5</v>
      </c>
      <c r="O177" s="341">
        <f t="shared" si="7"/>
        <v>9.5</v>
      </c>
      <c r="P177" s="28">
        <f t="shared" si="7"/>
        <v>9.5</v>
      </c>
      <c r="Q177" s="35">
        <f t="shared" si="7"/>
        <v>9.5</v>
      </c>
      <c r="R177" s="35">
        <f t="shared" si="7"/>
        <v>9.5</v>
      </c>
      <c r="S177" s="35">
        <f t="shared" si="7"/>
        <v>9.5</v>
      </c>
      <c r="T177" s="35">
        <f t="shared" si="7"/>
        <v>9.5</v>
      </c>
      <c r="U177" s="35">
        <f t="shared" si="7"/>
        <v>9.5</v>
      </c>
      <c r="V177" s="35">
        <f t="shared" si="7"/>
        <v>9.5</v>
      </c>
      <c r="W177" s="28">
        <f t="shared" si="7"/>
        <v>9.5</v>
      </c>
      <c r="X177" s="295">
        <f t="shared" si="7"/>
        <v>9.5</v>
      </c>
      <c r="Y177" s="295">
        <f t="shared" si="7"/>
        <v>9.5</v>
      </c>
      <c r="Z177" s="9">
        <f t="shared" si="7"/>
        <v>9.5</v>
      </c>
      <c r="AA177" s="9"/>
      <c r="AB177" s="9"/>
    </row>
    <row r="178" spans="2:28" s="10" customFormat="1" ht="20.100000000000001" customHeight="1">
      <c r="B178" s="7" t="str">
        <f t="shared" si="1"/>
        <v>GFI Score:  QUALITY Target</v>
      </c>
      <c r="C178" s="118"/>
      <c r="D178" s="8" t="str">
        <f t="shared" si="8"/>
        <v>Score</v>
      </c>
      <c r="E178" s="326" t="str">
        <f t="shared" si="8"/>
        <v>IPM</v>
      </c>
      <c r="F178" s="297" t="str">
        <f t="shared" si="8"/>
        <v>&gt;</v>
      </c>
      <c r="G178" s="1804">
        <f t="shared" si="7"/>
        <v>9.5</v>
      </c>
      <c r="H178" s="338">
        <f t="shared" si="7"/>
        <v>9.5</v>
      </c>
      <c r="I178" s="339">
        <f t="shared" si="7"/>
        <v>9.5</v>
      </c>
      <c r="J178" s="339">
        <f t="shared" si="7"/>
        <v>9.5</v>
      </c>
      <c r="K178" s="339">
        <f t="shared" si="7"/>
        <v>9.5</v>
      </c>
      <c r="L178" s="339">
        <f t="shared" si="7"/>
        <v>9.5</v>
      </c>
      <c r="M178" s="340">
        <f t="shared" si="7"/>
        <v>9.5</v>
      </c>
      <c r="N178" s="35">
        <f t="shared" si="7"/>
        <v>9.5</v>
      </c>
      <c r="O178" s="341">
        <f t="shared" si="7"/>
        <v>9.5</v>
      </c>
      <c r="P178" s="28">
        <f t="shared" si="7"/>
        <v>9.5</v>
      </c>
      <c r="Q178" s="35">
        <f t="shared" si="7"/>
        <v>9.5</v>
      </c>
      <c r="R178" s="35">
        <f t="shared" si="7"/>
        <v>9.5</v>
      </c>
      <c r="S178" s="35">
        <f t="shared" si="7"/>
        <v>9.5</v>
      </c>
      <c r="T178" s="35">
        <f t="shared" si="7"/>
        <v>9.5</v>
      </c>
      <c r="U178" s="35">
        <f t="shared" si="7"/>
        <v>9.5</v>
      </c>
      <c r="V178" s="35">
        <f t="shared" si="7"/>
        <v>9.5</v>
      </c>
      <c r="W178" s="28">
        <f t="shared" si="7"/>
        <v>9.5</v>
      </c>
      <c r="X178" s="295">
        <f t="shared" si="7"/>
        <v>9.5</v>
      </c>
      <c r="Y178" s="295">
        <f t="shared" si="7"/>
        <v>9.5</v>
      </c>
      <c r="Z178" s="9">
        <f t="shared" si="7"/>
        <v>9.5</v>
      </c>
      <c r="AA178" s="9"/>
      <c r="AB178" s="9"/>
    </row>
    <row r="179" spans="2:28" s="10" customFormat="1" ht="20.100000000000001" customHeight="1">
      <c r="B179" s="7" t="str">
        <f t="shared" si="1"/>
        <v>Asset Intensity  Target</v>
      </c>
      <c r="C179" s="118"/>
      <c r="D179" s="8" t="str">
        <f t="shared" si="8"/>
        <v>%</v>
      </c>
      <c r="E179" s="326" t="str">
        <f t="shared" si="8"/>
        <v>IPM</v>
      </c>
      <c r="F179" s="297" t="str">
        <f t="shared" si="8"/>
        <v>&gt;</v>
      </c>
      <c r="G179" s="1804">
        <f t="shared" si="7"/>
        <v>0.75</v>
      </c>
      <c r="H179" s="338">
        <f t="shared" si="7"/>
        <v>0.75</v>
      </c>
      <c r="I179" s="339">
        <f t="shared" si="7"/>
        <v>0.75</v>
      </c>
      <c r="J179" s="339">
        <f t="shared" si="7"/>
        <v>0.75</v>
      </c>
      <c r="K179" s="339">
        <f t="shared" si="7"/>
        <v>0.75</v>
      </c>
      <c r="L179" s="339">
        <f t="shared" si="7"/>
        <v>0.75</v>
      </c>
      <c r="M179" s="340">
        <f t="shared" si="7"/>
        <v>0.75</v>
      </c>
      <c r="N179" s="35">
        <f t="shared" si="7"/>
        <v>0.75</v>
      </c>
      <c r="O179" s="341">
        <f t="shared" si="7"/>
        <v>0.75</v>
      </c>
      <c r="P179" s="28">
        <f t="shared" si="7"/>
        <v>0.75</v>
      </c>
      <c r="Q179" s="35">
        <f t="shared" si="7"/>
        <v>0.75</v>
      </c>
      <c r="R179" s="35">
        <f t="shared" si="7"/>
        <v>0.75</v>
      </c>
      <c r="S179" s="35">
        <f t="shared" si="7"/>
        <v>0.75</v>
      </c>
      <c r="T179" s="35">
        <f t="shared" si="7"/>
        <v>0.75</v>
      </c>
      <c r="U179" s="35">
        <f t="shared" si="7"/>
        <v>0.75</v>
      </c>
      <c r="V179" s="35">
        <f t="shared" ref="V179:Z179" si="9">$M30</f>
        <v>0.75</v>
      </c>
      <c r="W179" s="28">
        <f t="shared" si="9"/>
        <v>0.75</v>
      </c>
      <c r="X179" s="295">
        <f t="shared" si="9"/>
        <v>0.75</v>
      </c>
      <c r="Y179" s="295">
        <f t="shared" si="9"/>
        <v>0.75</v>
      </c>
      <c r="Z179" s="9">
        <f t="shared" si="9"/>
        <v>0.75</v>
      </c>
      <c r="AA179" s="9"/>
      <c r="AB179" s="9"/>
    </row>
    <row r="180" spans="2:28" s="10" customFormat="1" ht="20.100000000000001" customHeight="1">
      <c r="B180" s="7" t="str">
        <f t="shared" si="1"/>
        <v>Total Factory Productivity Target</v>
      </c>
      <c r="C180" s="118"/>
      <c r="D180" s="8" t="str">
        <f t="shared" si="8"/>
        <v>Ton/Head</v>
      </c>
      <c r="E180" s="326" t="str">
        <f t="shared" si="8"/>
        <v>IPM</v>
      </c>
      <c r="F180" s="297" t="str">
        <f t="shared" si="8"/>
        <v>&gt;</v>
      </c>
      <c r="G180" s="342">
        <f t="shared" ref="G180:Z190" si="10">$M31</f>
        <v>4.7858085808580855</v>
      </c>
      <c r="H180" s="343">
        <f t="shared" si="10"/>
        <v>4.7858085808580855</v>
      </c>
      <c r="I180" s="344">
        <f t="shared" si="10"/>
        <v>4.7858085808580855</v>
      </c>
      <c r="J180" s="344">
        <f t="shared" si="10"/>
        <v>4.7858085808580855</v>
      </c>
      <c r="K180" s="344">
        <f t="shared" si="10"/>
        <v>4.7858085808580855</v>
      </c>
      <c r="L180" s="344">
        <f t="shared" si="10"/>
        <v>4.7858085808580855</v>
      </c>
      <c r="M180" s="345">
        <f t="shared" si="10"/>
        <v>4.7858085808580855</v>
      </c>
      <c r="N180" s="346">
        <f t="shared" si="10"/>
        <v>4.7858085808580855</v>
      </c>
      <c r="O180" s="347">
        <f t="shared" si="10"/>
        <v>4.7858085808580855</v>
      </c>
      <c r="P180" s="348">
        <f t="shared" si="10"/>
        <v>4.7858085808580855</v>
      </c>
      <c r="Q180" s="348">
        <f t="shared" si="10"/>
        <v>4.7858085808580855</v>
      </c>
      <c r="R180" s="348">
        <f t="shared" si="10"/>
        <v>4.7858085808580855</v>
      </c>
      <c r="S180" s="348">
        <f t="shared" si="10"/>
        <v>4.7858085808580855</v>
      </c>
      <c r="T180" s="348">
        <f t="shared" si="10"/>
        <v>4.7858085808580855</v>
      </c>
      <c r="U180" s="348">
        <f t="shared" si="10"/>
        <v>4.7858085808580855</v>
      </c>
      <c r="V180" s="348">
        <f t="shared" si="10"/>
        <v>4.7858085808580855</v>
      </c>
      <c r="W180" s="348">
        <f t="shared" si="10"/>
        <v>4.7858085808580855</v>
      </c>
      <c r="X180" s="295">
        <f t="shared" si="10"/>
        <v>4.7858085808580855</v>
      </c>
      <c r="Y180" s="295">
        <f t="shared" si="10"/>
        <v>4.7858085808580855</v>
      </c>
      <c r="Z180" s="9">
        <f t="shared" si="10"/>
        <v>4.7858085808580855</v>
      </c>
      <c r="AA180" s="9"/>
      <c r="AB180" s="9"/>
    </row>
    <row r="181" spans="2:28" ht="20.100000000000001" customHeight="1">
      <c r="B181" s="349" t="str">
        <f t="shared" si="1"/>
        <v>COST CONTROL Target</v>
      </c>
      <c r="C181" s="350"/>
      <c r="D181" s="351" t="s">
        <v>16</v>
      </c>
      <c r="E181" s="352" t="s">
        <v>16</v>
      </c>
      <c r="F181" s="353" t="s">
        <v>16</v>
      </c>
      <c r="G181" s="1803">
        <f t="shared" si="10"/>
        <v>0</v>
      </c>
      <c r="H181" s="36">
        <f t="shared" si="10"/>
        <v>0</v>
      </c>
      <c r="I181" s="354">
        <f t="shared" si="10"/>
        <v>0</v>
      </c>
      <c r="J181" s="354">
        <f t="shared" si="10"/>
        <v>0</v>
      </c>
      <c r="K181" s="354">
        <f t="shared" si="10"/>
        <v>0</v>
      </c>
      <c r="L181" s="354">
        <f t="shared" si="10"/>
        <v>0</v>
      </c>
      <c r="M181" s="355">
        <f t="shared" si="10"/>
        <v>0</v>
      </c>
      <c r="N181" s="356">
        <f t="shared" si="10"/>
        <v>0</v>
      </c>
      <c r="O181" s="357">
        <f t="shared" si="10"/>
        <v>0</v>
      </c>
      <c r="P181" s="36">
        <f t="shared" si="10"/>
        <v>0</v>
      </c>
      <c r="Q181" s="36">
        <f t="shared" si="10"/>
        <v>0</v>
      </c>
      <c r="R181" s="36">
        <f t="shared" si="10"/>
        <v>0</v>
      </c>
      <c r="S181" s="36">
        <f t="shared" si="10"/>
        <v>0</v>
      </c>
      <c r="T181" s="36">
        <f t="shared" si="10"/>
        <v>0</v>
      </c>
      <c r="U181" s="36">
        <f t="shared" si="10"/>
        <v>0</v>
      </c>
      <c r="V181" s="36">
        <f t="shared" si="10"/>
        <v>0</v>
      </c>
      <c r="W181" s="36">
        <f t="shared" si="10"/>
        <v>0</v>
      </c>
      <c r="X181" s="358">
        <f t="shared" si="10"/>
        <v>0</v>
      </c>
      <c r="Y181" s="358">
        <f t="shared" si="10"/>
        <v>0</v>
      </c>
      <c r="Z181" s="15">
        <f t="shared" si="10"/>
        <v>0</v>
      </c>
      <c r="AA181" s="15"/>
      <c r="AB181" s="15"/>
    </row>
    <row r="182" spans="2:28" s="10" customFormat="1" ht="20.100000000000001" customHeight="1">
      <c r="B182" s="7" t="str">
        <f t="shared" si="1"/>
        <v>Cost of Production/ton Target</v>
      </c>
      <c r="C182" s="118"/>
      <c r="D182" s="8" t="str">
        <f t="shared" ref="D182:F185" si="11">D33</f>
        <v>KXAF/ Ton</v>
      </c>
      <c r="E182" s="296" t="str">
        <f t="shared" si="11"/>
        <v>FC</v>
      </c>
      <c r="F182" s="359" t="str">
        <f t="shared" si="11"/>
        <v>&lt;</v>
      </c>
      <c r="G182" s="1802">
        <f t="shared" si="10"/>
        <v>1270</v>
      </c>
      <c r="H182" s="1802">
        <f t="shared" si="10"/>
        <v>1270</v>
      </c>
      <c r="I182" s="1802">
        <f t="shared" si="10"/>
        <v>1270</v>
      </c>
      <c r="J182" s="1802">
        <f t="shared" si="10"/>
        <v>1270</v>
      </c>
      <c r="K182" s="1802">
        <f t="shared" si="10"/>
        <v>1270</v>
      </c>
      <c r="L182" s="1802">
        <f t="shared" si="10"/>
        <v>1270</v>
      </c>
      <c r="M182" s="1802">
        <f t="shared" si="10"/>
        <v>1270</v>
      </c>
      <c r="N182" s="1802">
        <f t="shared" si="10"/>
        <v>1270</v>
      </c>
      <c r="O182" s="1802">
        <f t="shared" si="10"/>
        <v>1270</v>
      </c>
      <c r="P182" s="1802">
        <f t="shared" si="10"/>
        <v>1270</v>
      </c>
      <c r="Q182" s="1802">
        <f t="shared" si="10"/>
        <v>1270</v>
      </c>
      <c r="R182" s="1802">
        <f t="shared" si="10"/>
        <v>1270</v>
      </c>
      <c r="S182" s="1802">
        <f t="shared" si="10"/>
        <v>1270</v>
      </c>
      <c r="T182" s="1802">
        <f t="shared" si="10"/>
        <v>1270</v>
      </c>
      <c r="U182" s="1802">
        <f t="shared" si="10"/>
        <v>1270</v>
      </c>
      <c r="V182" s="1802">
        <f t="shared" si="10"/>
        <v>1270</v>
      </c>
      <c r="W182" s="1802">
        <f t="shared" si="10"/>
        <v>1270</v>
      </c>
      <c r="X182" s="1802">
        <f t="shared" si="10"/>
        <v>1270</v>
      </c>
      <c r="Y182" s="1802">
        <f t="shared" si="10"/>
        <v>1270</v>
      </c>
      <c r="Z182" s="1802">
        <f t="shared" si="10"/>
        <v>1270</v>
      </c>
      <c r="AA182" s="9"/>
      <c r="AB182" s="9"/>
    </row>
    <row r="183" spans="2:28" s="10" customFormat="1" ht="19.5" customHeight="1">
      <c r="B183" s="7" t="str">
        <f t="shared" si="1"/>
        <v>Conversion Cost/ton Target</v>
      </c>
      <c r="C183" s="118"/>
      <c r="D183" s="8" t="str">
        <f t="shared" si="11"/>
        <v>KXAF/ Ton</v>
      </c>
      <c r="E183" s="296" t="str">
        <f t="shared" si="11"/>
        <v>FC</v>
      </c>
      <c r="F183" s="359" t="str">
        <f t="shared" si="11"/>
        <v>&lt;</v>
      </c>
      <c r="G183" s="1802">
        <f t="shared" si="10"/>
        <v>275.7</v>
      </c>
      <c r="H183" s="1802">
        <f t="shared" si="10"/>
        <v>275.7</v>
      </c>
      <c r="I183" s="1802">
        <f t="shared" si="10"/>
        <v>275.7</v>
      </c>
      <c r="J183" s="1802">
        <f t="shared" si="10"/>
        <v>275.7</v>
      </c>
      <c r="K183" s="1802">
        <f t="shared" si="10"/>
        <v>275.7</v>
      </c>
      <c r="L183" s="1802">
        <f t="shared" si="10"/>
        <v>275.7</v>
      </c>
      <c r="M183" s="1802">
        <f t="shared" si="10"/>
        <v>275.7</v>
      </c>
      <c r="N183" s="1802">
        <f t="shared" si="10"/>
        <v>275.7</v>
      </c>
      <c r="O183" s="1802">
        <f t="shared" si="10"/>
        <v>275.7</v>
      </c>
      <c r="P183" s="1802">
        <f t="shared" si="10"/>
        <v>275.7</v>
      </c>
      <c r="Q183" s="1802">
        <f t="shared" si="10"/>
        <v>275.7</v>
      </c>
      <c r="R183" s="1802">
        <f t="shared" si="10"/>
        <v>275.7</v>
      </c>
      <c r="S183" s="1802">
        <f t="shared" si="10"/>
        <v>275.7</v>
      </c>
      <c r="T183" s="1802">
        <f t="shared" si="10"/>
        <v>275.7</v>
      </c>
      <c r="U183" s="1802">
        <f t="shared" si="10"/>
        <v>275.7</v>
      </c>
      <c r="V183" s="1802">
        <f t="shared" si="10"/>
        <v>275.7</v>
      </c>
      <c r="W183" s="1802">
        <f t="shared" si="10"/>
        <v>275.7</v>
      </c>
      <c r="X183" s="1802">
        <f t="shared" si="10"/>
        <v>275.7</v>
      </c>
      <c r="Y183" s="1802">
        <f t="shared" si="10"/>
        <v>275.7</v>
      </c>
      <c r="Z183" s="1802">
        <f t="shared" si="10"/>
        <v>275.7</v>
      </c>
      <c r="AA183" s="9"/>
      <c r="AB183" s="9"/>
    </row>
    <row r="184" spans="2:28" s="10" customFormat="1" ht="20.100000000000001" customHeight="1">
      <c r="B184" s="7" t="str">
        <f t="shared" si="1"/>
        <v>OPEX Savings Target</v>
      </c>
      <c r="C184" s="118"/>
      <c r="D184" s="8" t="str">
        <f t="shared" si="11"/>
        <v>KXAF</v>
      </c>
      <c r="E184" s="296" t="str">
        <f t="shared" si="11"/>
        <v>IPM</v>
      </c>
      <c r="F184" s="359" t="str">
        <f t="shared" si="11"/>
        <v>&gt;</v>
      </c>
      <c r="G184" s="1802">
        <f t="shared" si="10"/>
        <v>368320</v>
      </c>
      <c r="H184" s="1802">
        <f t="shared" si="10"/>
        <v>368320</v>
      </c>
      <c r="I184" s="1802">
        <f t="shared" si="10"/>
        <v>368320</v>
      </c>
      <c r="J184" s="1802">
        <f t="shared" si="10"/>
        <v>368320</v>
      </c>
      <c r="K184" s="1802">
        <f t="shared" si="10"/>
        <v>368320</v>
      </c>
      <c r="L184" s="1802">
        <f t="shared" si="10"/>
        <v>368320</v>
      </c>
      <c r="M184" s="1802">
        <f t="shared" si="10"/>
        <v>368320</v>
      </c>
      <c r="N184" s="1802">
        <f t="shared" si="10"/>
        <v>368320</v>
      </c>
      <c r="O184" s="1802">
        <f t="shared" si="10"/>
        <v>368320</v>
      </c>
      <c r="P184" s="1802">
        <f t="shared" si="10"/>
        <v>368320</v>
      </c>
      <c r="Q184" s="1802">
        <f t="shared" si="10"/>
        <v>368320</v>
      </c>
      <c r="R184" s="1802">
        <f t="shared" si="10"/>
        <v>368320</v>
      </c>
      <c r="S184" s="1802">
        <f t="shared" si="10"/>
        <v>368320</v>
      </c>
      <c r="T184" s="1802">
        <f t="shared" si="10"/>
        <v>368320</v>
      </c>
      <c r="U184" s="1802">
        <f t="shared" si="10"/>
        <v>368320</v>
      </c>
      <c r="V184" s="1802">
        <f t="shared" si="10"/>
        <v>368320</v>
      </c>
      <c r="W184" s="1802">
        <f t="shared" si="10"/>
        <v>368320</v>
      </c>
      <c r="X184" s="1802">
        <f t="shared" si="10"/>
        <v>368320</v>
      </c>
      <c r="Y184" s="1802">
        <f t="shared" si="10"/>
        <v>368320</v>
      </c>
      <c r="Z184" s="1802">
        <f t="shared" si="10"/>
        <v>368320</v>
      </c>
      <c r="AA184" s="9"/>
      <c r="AB184" s="9"/>
    </row>
    <row r="185" spans="2:28" s="10" customFormat="1" ht="20.100000000000001" customHeight="1">
      <c r="B185" s="7" t="str">
        <f t="shared" si="1"/>
        <v>% OPEX Savings Target</v>
      </c>
      <c r="C185" s="118"/>
      <c r="D185" s="8" t="str">
        <f t="shared" si="11"/>
        <v>%</v>
      </c>
      <c r="E185" s="296" t="str">
        <f t="shared" si="11"/>
        <v>IPM</v>
      </c>
      <c r="F185" s="359" t="str">
        <f t="shared" si="11"/>
        <v>&gt;</v>
      </c>
      <c r="G185" s="1802">
        <f t="shared" si="10"/>
        <v>1.4999999999999999E-2</v>
      </c>
      <c r="H185" s="1802">
        <f t="shared" si="10"/>
        <v>1.4999999999999999E-2</v>
      </c>
      <c r="I185" s="1802">
        <f t="shared" si="10"/>
        <v>1.4999999999999999E-2</v>
      </c>
      <c r="J185" s="1802">
        <f t="shared" si="10"/>
        <v>1.4999999999999999E-2</v>
      </c>
      <c r="K185" s="1802">
        <f t="shared" si="10"/>
        <v>1.4999999999999999E-2</v>
      </c>
      <c r="L185" s="1802">
        <f t="shared" si="10"/>
        <v>1.4999999999999999E-2</v>
      </c>
      <c r="M185" s="1802">
        <f t="shared" si="10"/>
        <v>1.4999999999999999E-2</v>
      </c>
      <c r="N185" s="1802">
        <f t="shared" si="10"/>
        <v>1.4999999999999999E-2</v>
      </c>
      <c r="O185" s="1802">
        <f t="shared" si="10"/>
        <v>1.4999999999999999E-2</v>
      </c>
      <c r="P185" s="1802">
        <f t="shared" si="10"/>
        <v>1.4999999999999999E-2</v>
      </c>
      <c r="Q185" s="1802">
        <f t="shared" si="10"/>
        <v>1.4999999999999999E-2</v>
      </c>
      <c r="R185" s="1802">
        <f t="shared" si="10"/>
        <v>1.4999999999999999E-2</v>
      </c>
      <c r="S185" s="1802">
        <f t="shared" si="10"/>
        <v>1.4999999999999999E-2</v>
      </c>
      <c r="T185" s="1802">
        <f t="shared" si="10"/>
        <v>1.4999999999999999E-2</v>
      </c>
      <c r="U185" s="1802">
        <f t="shared" si="10"/>
        <v>1.4999999999999999E-2</v>
      </c>
      <c r="V185" s="1802">
        <f t="shared" si="10"/>
        <v>1.4999999999999999E-2</v>
      </c>
      <c r="W185" s="1802">
        <f t="shared" si="10"/>
        <v>1.4999999999999999E-2</v>
      </c>
      <c r="X185" s="1802">
        <f t="shared" si="10"/>
        <v>1.4999999999999999E-2</v>
      </c>
      <c r="Y185" s="1802">
        <f t="shared" si="10"/>
        <v>1.4999999999999999E-2</v>
      </c>
      <c r="Z185" s="1802">
        <f t="shared" si="10"/>
        <v>1.4999999999999999E-2</v>
      </c>
      <c r="AA185" s="9"/>
      <c r="AB185" s="9"/>
    </row>
    <row r="186" spans="2:28" s="10" customFormat="1" ht="20.100000000000001" customHeight="1">
      <c r="B186" s="7" t="str">
        <f t="shared" si="1"/>
        <v>Real Savings Target</v>
      </c>
      <c r="C186" s="118"/>
      <c r="D186" s="8" t="str">
        <f>D37</f>
        <v>KXAF</v>
      </c>
      <c r="E186" s="296" t="str">
        <f t="shared" ref="E186:F189" si="12">E38</f>
        <v>FC</v>
      </c>
      <c r="F186" s="359" t="str">
        <f t="shared" si="12"/>
        <v>+-</v>
      </c>
      <c r="G186" s="1802">
        <f t="shared" si="10"/>
        <v>41666.666666666664</v>
      </c>
      <c r="H186" s="1802">
        <f t="shared" si="10"/>
        <v>41666.666666666664</v>
      </c>
      <c r="I186" s="1802">
        <f t="shared" si="10"/>
        <v>41666.666666666664</v>
      </c>
      <c r="J186" s="1802">
        <f t="shared" si="10"/>
        <v>41666.666666666664</v>
      </c>
      <c r="K186" s="1802">
        <f t="shared" si="10"/>
        <v>41666.666666666664</v>
      </c>
      <c r="L186" s="1802">
        <f t="shared" si="10"/>
        <v>41666.666666666664</v>
      </c>
      <c r="M186" s="1802">
        <f t="shared" si="10"/>
        <v>41666.666666666664</v>
      </c>
      <c r="N186" s="1802">
        <f t="shared" si="10"/>
        <v>41666.666666666664</v>
      </c>
      <c r="O186" s="1802">
        <f t="shared" si="10"/>
        <v>41666.666666666664</v>
      </c>
      <c r="P186" s="1802">
        <f t="shared" si="10"/>
        <v>41666.666666666664</v>
      </c>
      <c r="Q186" s="1802">
        <f t="shared" si="10"/>
        <v>41666.666666666664</v>
      </c>
      <c r="R186" s="1802">
        <f t="shared" si="10"/>
        <v>41666.666666666664</v>
      </c>
      <c r="S186" s="1802">
        <f t="shared" si="10"/>
        <v>41666.666666666664</v>
      </c>
      <c r="T186" s="1802">
        <f t="shared" si="10"/>
        <v>41666.666666666664</v>
      </c>
      <c r="U186" s="1802">
        <f t="shared" si="10"/>
        <v>41666.666666666664</v>
      </c>
      <c r="V186" s="1802">
        <f t="shared" si="10"/>
        <v>41666.666666666664</v>
      </c>
      <c r="W186" s="1802">
        <f t="shared" si="10"/>
        <v>41666.666666666664</v>
      </c>
      <c r="X186" s="1802">
        <f t="shared" si="10"/>
        <v>41666.666666666664</v>
      </c>
      <c r="Y186" s="1802">
        <f t="shared" si="10"/>
        <v>41666.666666666664</v>
      </c>
      <c r="Z186" s="1802">
        <f t="shared" si="10"/>
        <v>41666.666666666664</v>
      </c>
      <c r="AA186" s="9"/>
      <c r="AB186" s="9"/>
    </row>
    <row r="187" spans="2:28" s="10" customFormat="1" ht="20.100000000000001" customHeight="1">
      <c r="B187" s="7" t="str">
        <f t="shared" si="1"/>
        <v>Material Usage Variance Target</v>
      </c>
      <c r="C187" s="118"/>
      <c r="D187" s="8" t="str">
        <f>D38</f>
        <v>%</v>
      </c>
      <c r="E187" s="296" t="str">
        <f t="shared" si="12"/>
        <v>FC</v>
      </c>
      <c r="F187" s="359" t="str">
        <f t="shared" si="12"/>
        <v>&lt;</v>
      </c>
      <c r="G187" s="1802">
        <f t="shared" si="10"/>
        <v>0.01</v>
      </c>
      <c r="H187" s="1802">
        <f t="shared" si="10"/>
        <v>0.01</v>
      </c>
      <c r="I187" s="1802">
        <f t="shared" si="10"/>
        <v>0.01</v>
      </c>
      <c r="J187" s="1802">
        <f t="shared" si="10"/>
        <v>0.01</v>
      </c>
      <c r="K187" s="1802">
        <f t="shared" si="10"/>
        <v>0.01</v>
      </c>
      <c r="L187" s="1802">
        <f t="shared" si="10"/>
        <v>0.01</v>
      </c>
      <c r="M187" s="1802">
        <f t="shared" si="10"/>
        <v>0.01</v>
      </c>
      <c r="N187" s="1802">
        <f t="shared" si="10"/>
        <v>0.01</v>
      </c>
      <c r="O187" s="1802">
        <f t="shared" si="10"/>
        <v>0.01</v>
      </c>
      <c r="P187" s="1802">
        <f t="shared" si="10"/>
        <v>0.01</v>
      </c>
      <c r="Q187" s="1802">
        <f t="shared" si="10"/>
        <v>0.01</v>
      </c>
      <c r="R187" s="1802">
        <f t="shared" si="10"/>
        <v>0.01</v>
      </c>
      <c r="S187" s="1802">
        <f t="shared" si="10"/>
        <v>0.01</v>
      </c>
      <c r="T187" s="1802">
        <f t="shared" si="10"/>
        <v>0.01</v>
      </c>
      <c r="U187" s="1802">
        <f t="shared" si="10"/>
        <v>0.01</v>
      </c>
      <c r="V187" s="1802">
        <f t="shared" si="10"/>
        <v>0.01</v>
      </c>
      <c r="W187" s="1802">
        <f t="shared" si="10"/>
        <v>0.01</v>
      </c>
      <c r="X187" s="1802">
        <f t="shared" si="10"/>
        <v>0.01</v>
      </c>
      <c r="Y187" s="1802">
        <f t="shared" si="10"/>
        <v>0.01</v>
      </c>
      <c r="Z187" s="1802">
        <f t="shared" si="10"/>
        <v>0.01</v>
      </c>
      <c r="AA187" s="9"/>
      <c r="AB187" s="9"/>
    </row>
    <row r="188" spans="2:28" s="10" customFormat="1" ht="20.100000000000001" customHeight="1">
      <c r="B188" s="7" t="str">
        <f t="shared" si="1"/>
        <v>Factory Fixed Overhead Target</v>
      </c>
      <c r="C188" s="118"/>
      <c r="D188" s="8" t="str">
        <f>D39</f>
        <v>KXAF</v>
      </c>
      <c r="E188" s="326" t="str">
        <f t="shared" si="12"/>
        <v>FC</v>
      </c>
      <c r="F188" s="297" t="str">
        <f t="shared" si="12"/>
        <v>&lt;</v>
      </c>
      <c r="G188" s="1802">
        <f t="shared" si="10"/>
        <v>4379547.2630000003</v>
      </c>
      <c r="H188" s="1802">
        <f t="shared" si="10"/>
        <v>4379547.2630000003</v>
      </c>
      <c r="I188" s="1802">
        <f t="shared" si="10"/>
        <v>4379547.2630000003</v>
      </c>
      <c r="J188" s="1802">
        <f t="shared" si="10"/>
        <v>4379547.2630000003</v>
      </c>
      <c r="K188" s="1802">
        <f t="shared" si="10"/>
        <v>4379547.2630000003</v>
      </c>
      <c r="L188" s="1802">
        <f t="shared" si="10"/>
        <v>4379547.2630000003</v>
      </c>
      <c r="M188" s="1802">
        <f t="shared" si="10"/>
        <v>4379547.2630000003</v>
      </c>
      <c r="N188" s="1802">
        <f t="shared" si="10"/>
        <v>4379547.2630000003</v>
      </c>
      <c r="O188" s="1802">
        <f t="shared" si="10"/>
        <v>4379547.2630000003</v>
      </c>
      <c r="P188" s="1802">
        <f t="shared" si="10"/>
        <v>4379547.2630000003</v>
      </c>
      <c r="Q188" s="1802">
        <f t="shared" si="10"/>
        <v>4379547.2630000003</v>
      </c>
      <c r="R188" s="1802">
        <f t="shared" si="10"/>
        <v>4379547.2630000003</v>
      </c>
      <c r="S188" s="1802">
        <f t="shared" si="10"/>
        <v>4379547.2630000003</v>
      </c>
      <c r="T188" s="1802">
        <f t="shared" si="10"/>
        <v>4379547.2630000003</v>
      </c>
      <c r="U188" s="1802">
        <f t="shared" si="10"/>
        <v>4379547.2630000003</v>
      </c>
      <c r="V188" s="1802">
        <f t="shared" si="10"/>
        <v>4379547.2630000003</v>
      </c>
      <c r="W188" s="1802">
        <f t="shared" si="10"/>
        <v>4379547.2630000003</v>
      </c>
      <c r="X188" s="1802">
        <f t="shared" si="10"/>
        <v>4379547.2630000003</v>
      </c>
      <c r="Y188" s="1802">
        <f t="shared" si="10"/>
        <v>4379547.2630000003</v>
      </c>
      <c r="Z188" s="1802">
        <f t="shared" si="10"/>
        <v>4379547.2630000003</v>
      </c>
      <c r="AA188" s="9"/>
      <c r="AB188" s="9"/>
    </row>
    <row r="189" spans="2:28" s="10" customFormat="1" ht="20.100000000000001" customHeight="1">
      <c r="B189" s="7" t="str">
        <f t="shared" si="1"/>
        <v>Total Capital Spend  Target</v>
      </c>
      <c r="C189" s="118"/>
      <c r="D189" s="8" t="str">
        <f>D40</f>
        <v>KXAF</v>
      </c>
      <c r="E189" s="326" t="str">
        <f t="shared" si="12"/>
        <v>IPM</v>
      </c>
      <c r="F189" s="297" t="str">
        <f t="shared" si="12"/>
        <v>&lt;</v>
      </c>
      <c r="G189" s="1802">
        <f t="shared" si="10"/>
        <v>736809</v>
      </c>
      <c r="H189" s="1802">
        <f t="shared" si="10"/>
        <v>736809</v>
      </c>
      <c r="I189" s="1802">
        <f t="shared" si="10"/>
        <v>736809</v>
      </c>
      <c r="J189" s="1802">
        <f t="shared" si="10"/>
        <v>736809</v>
      </c>
      <c r="K189" s="1802">
        <f t="shared" si="10"/>
        <v>736809</v>
      </c>
      <c r="L189" s="1802">
        <f t="shared" si="10"/>
        <v>736809</v>
      </c>
      <c r="M189" s="1802">
        <f t="shared" si="10"/>
        <v>736809</v>
      </c>
      <c r="N189" s="1802">
        <f t="shared" si="10"/>
        <v>736809</v>
      </c>
      <c r="O189" s="1802">
        <f t="shared" si="10"/>
        <v>736809</v>
      </c>
      <c r="P189" s="1802">
        <f t="shared" si="10"/>
        <v>736809</v>
      </c>
      <c r="Q189" s="1802">
        <f t="shared" si="10"/>
        <v>736809</v>
      </c>
      <c r="R189" s="1802">
        <f t="shared" si="10"/>
        <v>736809</v>
      </c>
      <c r="S189" s="1802">
        <f t="shared" si="10"/>
        <v>736809</v>
      </c>
      <c r="T189" s="1802">
        <f t="shared" si="10"/>
        <v>736809</v>
      </c>
      <c r="U189" s="1802">
        <f t="shared" si="10"/>
        <v>736809</v>
      </c>
      <c r="V189" s="1802">
        <f t="shared" si="10"/>
        <v>736809</v>
      </c>
      <c r="W189" s="1802">
        <f t="shared" si="10"/>
        <v>736809</v>
      </c>
      <c r="X189" s="1802">
        <f t="shared" si="10"/>
        <v>736809</v>
      </c>
      <c r="Y189" s="1802">
        <f t="shared" si="10"/>
        <v>736809</v>
      </c>
      <c r="Z189" s="1802">
        <f t="shared" si="10"/>
        <v>736809</v>
      </c>
      <c r="AA189" s="9"/>
      <c r="AB189" s="9"/>
    </row>
    <row r="190" spans="2:28" s="10" customFormat="1" ht="20.100000000000001" customHeight="1">
      <c r="B190" s="7" t="str">
        <f t="shared" si="1"/>
        <v>Factory Write off Target</v>
      </c>
      <c r="C190" s="118"/>
      <c r="D190" s="8" t="str">
        <f>D41</f>
        <v>KXAF</v>
      </c>
      <c r="E190" s="326" t="str">
        <f>E43</f>
        <v xml:space="preserve"> </v>
      </c>
      <c r="F190" s="297" t="str">
        <f>F43</f>
        <v xml:space="preserve"> </v>
      </c>
      <c r="G190" s="1802">
        <f t="shared" si="10"/>
        <v>0</v>
      </c>
      <c r="H190" s="1802">
        <f t="shared" si="10"/>
        <v>0</v>
      </c>
      <c r="I190" s="1802">
        <f t="shared" si="10"/>
        <v>0</v>
      </c>
      <c r="J190" s="1802">
        <f t="shared" si="10"/>
        <v>0</v>
      </c>
      <c r="K190" s="1802">
        <f t="shared" si="10"/>
        <v>0</v>
      </c>
      <c r="L190" s="1802">
        <f t="shared" si="10"/>
        <v>0</v>
      </c>
      <c r="M190" s="1802">
        <f t="shared" si="10"/>
        <v>0</v>
      </c>
      <c r="N190" s="1802">
        <f t="shared" si="10"/>
        <v>0</v>
      </c>
      <c r="O190" s="1802">
        <f t="shared" si="10"/>
        <v>0</v>
      </c>
      <c r="P190" s="1802">
        <f t="shared" si="10"/>
        <v>0</v>
      </c>
      <c r="Q190" s="1802">
        <f t="shared" si="10"/>
        <v>0</v>
      </c>
      <c r="R190" s="1802">
        <f t="shared" si="10"/>
        <v>0</v>
      </c>
      <c r="S190" s="1802">
        <f t="shared" si="10"/>
        <v>0</v>
      </c>
      <c r="T190" s="1802">
        <f t="shared" si="10"/>
        <v>0</v>
      </c>
      <c r="U190" s="1802">
        <f t="shared" si="10"/>
        <v>0</v>
      </c>
      <c r="V190" s="1802">
        <f t="shared" si="10"/>
        <v>0</v>
      </c>
      <c r="W190" s="1802">
        <f t="shared" si="10"/>
        <v>0</v>
      </c>
      <c r="X190" s="1802">
        <f t="shared" si="10"/>
        <v>0</v>
      </c>
      <c r="Y190" s="1802">
        <f t="shared" si="10"/>
        <v>0</v>
      </c>
      <c r="Z190" s="1802">
        <f t="shared" si="10"/>
        <v>0</v>
      </c>
      <c r="AA190" s="9"/>
      <c r="AB190" s="9"/>
    </row>
    <row r="191" spans="2:28" s="252" customFormat="1" ht="20.100000000000001" customHeight="1">
      <c r="B191" s="360" t="str">
        <f t="shared" ref="B191:B196" si="13">B43&amp;" Target"</f>
        <v>DELIVERY Target</v>
      </c>
      <c r="C191" s="361"/>
      <c r="D191" s="362" t="s">
        <v>16</v>
      </c>
      <c r="E191" s="363" t="s">
        <v>16</v>
      </c>
      <c r="F191" s="364" t="s">
        <v>16</v>
      </c>
      <c r="G191" s="1801">
        <f t="shared" ref="G191:Z196" si="14">$M43</f>
        <v>0</v>
      </c>
      <c r="H191" s="37">
        <f t="shared" si="14"/>
        <v>0</v>
      </c>
      <c r="I191" s="365">
        <f t="shared" si="14"/>
        <v>0</v>
      </c>
      <c r="J191" s="365">
        <f t="shared" si="14"/>
        <v>0</v>
      </c>
      <c r="K191" s="365">
        <f t="shared" si="14"/>
        <v>0</v>
      </c>
      <c r="L191" s="365">
        <f t="shared" si="14"/>
        <v>0</v>
      </c>
      <c r="M191" s="366">
        <f t="shared" si="14"/>
        <v>0</v>
      </c>
      <c r="N191" s="367">
        <f t="shared" si="14"/>
        <v>0</v>
      </c>
      <c r="O191" s="368">
        <f t="shared" si="14"/>
        <v>0</v>
      </c>
      <c r="P191" s="37">
        <f t="shared" si="14"/>
        <v>0</v>
      </c>
      <c r="Q191" s="37">
        <f t="shared" si="14"/>
        <v>0</v>
      </c>
      <c r="R191" s="37">
        <f t="shared" si="14"/>
        <v>0</v>
      </c>
      <c r="S191" s="37">
        <f t="shared" si="14"/>
        <v>0</v>
      </c>
      <c r="T191" s="37">
        <f t="shared" si="14"/>
        <v>0</v>
      </c>
      <c r="U191" s="37">
        <f t="shared" si="14"/>
        <v>0</v>
      </c>
      <c r="V191" s="37">
        <f t="shared" si="14"/>
        <v>0</v>
      </c>
      <c r="W191" s="37">
        <f t="shared" si="14"/>
        <v>0</v>
      </c>
      <c r="X191" s="369">
        <f t="shared" si="14"/>
        <v>0</v>
      </c>
      <c r="Y191" s="369">
        <f t="shared" si="14"/>
        <v>0</v>
      </c>
      <c r="Z191" s="16">
        <f t="shared" si="14"/>
        <v>0</v>
      </c>
      <c r="AA191" s="16"/>
      <c r="AB191" s="16"/>
    </row>
    <row r="192" spans="2:28" s="10" customFormat="1" ht="20.100000000000001" customHeight="1">
      <c r="B192" s="7" t="str">
        <f t="shared" si="13"/>
        <v>Master Schedule Attainment Target</v>
      </c>
      <c r="C192" s="118"/>
      <c r="D192" s="8" t="str">
        <f t="shared" ref="D192:F194" si="15">D44</f>
        <v>%</v>
      </c>
      <c r="E192" s="326" t="str">
        <f t="shared" si="15"/>
        <v>FSCM</v>
      </c>
      <c r="F192" s="297" t="str">
        <f t="shared" si="15"/>
        <v>&gt;</v>
      </c>
      <c r="G192" s="1800">
        <f t="shared" si="14"/>
        <v>0.91</v>
      </c>
      <c r="H192" s="291">
        <f t="shared" si="14"/>
        <v>0.91</v>
      </c>
      <c r="I192" s="292">
        <f t="shared" si="14"/>
        <v>0.91</v>
      </c>
      <c r="J192" s="292">
        <f t="shared" si="14"/>
        <v>0.91</v>
      </c>
      <c r="K192" s="292">
        <f t="shared" si="14"/>
        <v>0.91</v>
      </c>
      <c r="L192" s="292">
        <f t="shared" si="14"/>
        <v>0.91</v>
      </c>
      <c r="M192" s="293">
        <f t="shared" si="14"/>
        <v>0.91</v>
      </c>
      <c r="N192" s="294">
        <f t="shared" si="14"/>
        <v>0.91</v>
      </c>
      <c r="O192" s="30">
        <f t="shared" si="14"/>
        <v>0.91</v>
      </c>
      <c r="P192" s="28">
        <f t="shared" si="14"/>
        <v>0.91</v>
      </c>
      <c r="Q192" s="28">
        <f t="shared" si="14"/>
        <v>0.91</v>
      </c>
      <c r="R192" s="28">
        <f t="shared" si="14"/>
        <v>0.91</v>
      </c>
      <c r="S192" s="28">
        <f t="shared" si="14"/>
        <v>0.91</v>
      </c>
      <c r="T192" s="28">
        <f t="shared" si="14"/>
        <v>0.91</v>
      </c>
      <c r="U192" s="28">
        <f t="shared" si="14"/>
        <v>0.91</v>
      </c>
      <c r="V192" s="28">
        <f t="shared" si="14"/>
        <v>0.91</v>
      </c>
      <c r="W192" s="28">
        <f t="shared" si="14"/>
        <v>0.91</v>
      </c>
      <c r="X192" s="295">
        <f t="shared" si="14"/>
        <v>0.91</v>
      </c>
      <c r="Y192" s="295">
        <f t="shared" si="14"/>
        <v>0.91</v>
      </c>
      <c r="Z192" s="9">
        <f t="shared" si="14"/>
        <v>0.91</v>
      </c>
      <c r="AA192" s="9"/>
      <c r="AB192" s="9"/>
    </row>
    <row r="193" spans="2:28" s="10" customFormat="1" ht="20.100000000000001" customHeight="1" thickBot="1">
      <c r="B193" s="7" t="str">
        <f t="shared" si="13"/>
        <v>Stock Cover - R&amp;P, SF Materials Target</v>
      </c>
      <c r="C193" s="119"/>
      <c r="D193" s="17" t="str">
        <f t="shared" si="15"/>
        <v>Days</v>
      </c>
      <c r="E193" s="370" t="str">
        <f t="shared" si="15"/>
        <v>FSCM</v>
      </c>
      <c r="F193" s="371" t="str">
        <f t="shared" si="15"/>
        <v>&lt;</v>
      </c>
      <c r="G193" s="1800">
        <f t="shared" si="14"/>
        <v>37</v>
      </c>
      <c r="H193" s="291">
        <f t="shared" si="14"/>
        <v>37</v>
      </c>
      <c r="I193" s="292">
        <f t="shared" si="14"/>
        <v>37</v>
      </c>
      <c r="J193" s="292">
        <f t="shared" si="14"/>
        <v>37</v>
      </c>
      <c r="K193" s="292">
        <f t="shared" si="14"/>
        <v>37</v>
      </c>
      <c r="L193" s="292">
        <f t="shared" si="14"/>
        <v>37</v>
      </c>
      <c r="M193" s="293">
        <f t="shared" si="14"/>
        <v>37</v>
      </c>
      <c r="N193" s="294">
        <f t="shared" si="14"/>
        <v>37</v>
      </c>
      <c r="O193" s="30">
        <f t="shared" si="14"/>
        <v>37</v>
      </c>
      <c r="P193" s="28">
        <f t="shared" si="14"/>
        <v>37</v>
      </c>
      <c r="Q193" s="28">
        <f t="shared" si="14"/>
        <v>37</v>
      </c>
      <c r="R193" s="28">
        <f t="shared" si="14"/>
        <v>37</v>
      </c>
      <c r="S193" s="28">
        <f t="shared" si="14"/>
        <v>37</v>
      </c>
      <c r="T193" s="28">
        <f t="shared" si="14"/>
        <v>37</v>
      </c>
      <c r="U193" s="28">
        <f t="shared" si="14"/>
        <v>37</v>
      </c>
      <c r="V193" s="28">
        <f t="shared" si="14"/>
        <v>37</v>
      </c>
      <c r="W193" s="28">
        <f t="shared" si="14"/>
        <v>37</v>
      </c>
      <c r="X193" s="295">
        <f t="shared" si="14"/>
        <v>37</v>
      </c>
      <c r="Y193" s="295">
        <f t="shared" si="14"/>
        <v>37</v>
      </c>
      <c r="Z193" s="9">
        <f t="shared" si="14"/>
        <v>37</v>
      </c>
      <c r="AA193" s="19"/>
      <c r="AB193" s="19"/>
    </row>
    <row r="194" spans="2:28" s="10" customFormat="1" ht="20.100000000000001" customHeight="1">
      <c r="B194" s="7" t="str">
        <f t="shared" si="13"/>
        <v>Case Fill rate Target</v>
      </c>
      <c r="C194" s="118"/>
      <c r="D194" s="8" t="str">
        <f t="shared" si="15"/>
        <v>%</v>
      </c>
      <c r="E194" s="326" t="str">
        <f t="shared" si="15"/>
        <v>FSCM</v>
      </c>
      <c r="F194" s="297" t="str">
        <f t="shared" si="15"/>
        <v>&gt;</v>
      </c>
      <c r="G194" s="1800">
        <f t="shared" si="14"/>
        <v>0.99</v>
      </c>
      <c r="H194" s="291">
        <f t="shared" si="14"/>
        <v>0.99</v>
      </c>
      <c r="I194" s="292">
        <f t="shared" si="14"/>
        <v>0.99</v>
      </c>
      <c r="J194" s="292">
        <f t="shared" si="14"/>
        <v>0.99</v>
      </c>
      <c r="K194" s="292">
        <f t="shared" si="14"/>
        <v>0.99</v>
      </c>
      <c r="L194" s="292">
        <f t="shared" si="14"/>
        <v>0.99</v>
      </c>
      <c r="M194" s="293">
        <f t="shared" si="14"/>
        <v>0.99</v>
      </c>
      <c r="N194" s="294">
        <f t="shared" si="14"/>
        <v>0.99</v>
      </c>
      <c r="O194" s="30">
        <f t="shared" si="14"/>
        <v>0.99</v>
      </c>
      <c r="P194" s="28">
        <f t="shared" si="14"/>
        <v>0.99</v>
      </c>
      <c r="Q194" s="28">
        <f t="shared" si="14"/>
        <v>0.99</v>
      </c>
      <c r="R194" s="28">
        <f t="shared" si="14"/>
        <v>0.99</v>
      </c>
      <c r="S194" s="28">
        <f t="shared" si="14"/>
        <v>0.99</v>
      </c>
      <c r="T194" s="28">
        <f t="shared" si="14"/>
        <v>0.99</v>
      </c>
      <c r="U194" s="28">
        <f t="shared" si="14"/>
        <v>0.99</v>
      </c>
      <c r="V194" s="28">
        <f t="shared" si="14"/>
        <v>0.99</v>
      </c>
      <c r="W194" s="28">
        <f t="shared" si="14"/>
        <v>0.99</v>
      </c>
      <c r="X194" s="295">
        <f t="shared" si="14"/>
        <v>0.99</v>
      </c>
      <c r="Y194" s="295">
        <f t="shared" si="14"/>
        <v>0.99</v>
      </c>
      <c r="Z194" s="9">
        <f t="shared" si="14"/>
        <v>0.99</v>
      </c>
      <c r="AA194" s="9"/>
      <c r="AB194" s="9"/>
    </row>
    <row r="195" spans="2:28" s="252" customFormat="1" ht="20.100000000000001" customHeight="1">
      <c r="B195" s="779" t="str">
        <f t="shared" si="13"/>
        <v>TOTAL PERFORMANCE MANAGEMENT Target</v>
      </c>
      <c r="C195" s="778"/>
      <c r="D195" s="777" t="s">
        <v>16</v>
      </c>
      <c r="E195" s="776" t="s">
        <v>16</v>
      </c>
      <c r="F195" s="775" t="s">
        <v>16</v>
      </c>
      <c r="G195" s="1799">
        <f t="shared" si="14"/>
        <v>0</v>
      </c>
      <c r="H195" s="769">
        <f t="shared" si="14"/>
        <v>0</v>
      </c>
      <c r="I195" s="773">
        <f t="shared" si="14"/>
        <v>0</v>
      </c>
      <c r="J195" s="773">
        <f t="shared" si="14"/>
        <v>0</v>
      </c>
      <c r="K195" s="773">
        <f t="shared" si="14"/>
        <v>0</v>
      </c>
      <c r="L195" s="773">
        <f t="shared" si="14"/>
        <v>0</v>
      </c>
      <c r="M195" s="772">
        <f t="shared" si="14"/>
        <v>0</v>
      </c>
      <c r="N195" s="771">
        <f t="shared" si="14"/>
        <v>0</v>
      </c>
      <c r="O195" s="770">
        <f t="shared" si="14"/>
        <v>0</v>
      </c>
      <c r="P195" s="769">
        <f t="shared" si="14"/>
        <v>0</v>
      </c>
      <c r="Q195" s="769">
        <f t="shared" si="14"/>
        <v>0</v>
      </c>
      <c r="R195" s="769">
        <f t="shared" si="14"/>
        <v>0</v>
      </c>
      <c r="S195" s="769">
        <f t="shared" si="14"/>
        <v>0</v>
      </c>
      <c r="T195" s="769">
        <f t="shared" si="14"/>
        <v>0</v>
      </c>
      <c r="U195" s="769">
        <f t="shared" si="14"/>
        <v>0</v>
      </c>
      <c r="V195" s="769">
        <f t="shared" si="14"/>
        <v>0</v>
      </c>
      <c r="W195" s="769">
        <f t="shared" si="14"/>
        <v>0</v>
      </c>
      <c r="X195" s="768">
        <f t="shared" si="14"/>
        <v>0</v>
      </c>
      <c r="Y195" s="768">
        <f t="shared" si="14"/>
        <v>0</v>
      </c>
      <c r="Z195" s="767">
        <f t="shared" si="14"/>
        <v>0</v>
      </c>
      <c r="AA195" s="767"/>
      <c r="AB195" s="767"/>
    </row>
    <row r="196" spans="2:28" s="751" customFormat="1" ht="20.100000000000001" customHeight="1">
      <c r="B196" s="766" t="str">
        <f t="shared" si="13"/>
        <v>MTBF Target</v>
      </c>
      <c r="C196" s="765"/>
      <c r="D196" s="764" t="str">
        <f>D48</f>
        <v>Hrs</v>
      </c>
      <c r="E196" s="763" t="str">
        <f>E48</f>
        <v>PM</v>
      </c>
      <c r="F196" s="762" t="str">
        <f>F48</f>
        <v>&gt;</v>
      </c>
      <c r="G196" s="1798">
        <f t="shared" si="14"/>
        <v>200</v>
      </c>
      <c r="H196" s="760">
        <f t="shared" si="14"/>
        <v>200</v>
      </c>
      <c r="I196" s="759">
        <f t="shared" si="14"/>
        <v>200</v>
      </c>
      <c r="J196" s="759">
        <f t="shared" si="14"/>
        <v>200</v>
      </c>
      <c r="K196" s="759">
        <f t="shared" si="14"/>
        <v>200</v>
      </c>
      <c r="L196" s="759">
        <f t="shared" si="14"/>
        <v>200</v>
      </c>
      <c r="M196" s="758">
        <f t="shared" si="14"/>
        <v>200</v>
      </c>
      <c r="N196" s="757">
        <f t="shared" si="14"/>
        <v>200</v>
      </c>
      <c r="O196" s="756">
        <f t="shared" si="14"/>
        <v>200</v>
      </c>
      <c r="P196" s="755">
        <f t="shared" si="14"/>
        <v>200</v>
      </c>
      <c r="Q196" s="754">
        <f t="shared" si="14"/>
        <v>200</v>
      </c>
      <c r="R196" s="754">
        <f t="shared" si="14"/>
        <v>200</v>
      </c>
      <c r="S196" s="754">
        <f t="shared" si="14"/>
        <v>200</v>
      </c>
      <c r="T196" s="754">
        <f t="shared" si="14"/>
        <v>200</v>
      </c>
      <c r="U196" s="754">
        <f t="shared" si="14"/>
        <v>200</v>
      </c>
      <c r="V196" s="754">
        <f t="shared" si="14"/>
        <v>200</v>
      </c>
      <c r="W196" s="754">
        <f t="shared" si="14"/>
        <v>200</v>
      </c>
      <c r="X196" s="753">
        <f t="shared" si="14"/>
        <v>200</v>
      </c>
      <c r="Y196" s="753">
        <f t="shared" si="14"/>
        <v>200</v>
      </c>
      <c r="Z196" s="752">
        <f t="shared" si="14"/>
        <v>200</v>
      </c>
      <c r="AA196" s="752"/>
      <c r="AB196" s="752"/>
    </row>
    <row r="197" spans="2:28" ht="20.100000000000001" customHeight="1">
      <c r="B197" s="13" t="str">
        <f>B53&amp;" Target"</f>
        <v>Index of Minor Stoppages Target</v>
      </c>
      <c r="C197" s="318"/>
      <c r="D197" s="319" t="str">
        <f>D53</f>
        <v>%</v>
      </c>
      <c r="E197" s="320" t="str">
        <f>E53</f>
        <v>AM</v>
      </c>
      <c r="F197" s="321" t="str">
        <f>F53</f>
        <v>&lt;</v>
      </c>
      <c r="G197" s="749">
        <f t="shared" ref="G197:Z197" si="16">$M53</f>
        <v>0.5</v>
      </c>
      <c r="H197" s="748">
        <f t="shared" si="16"/>
        <v>0.5</v>
      </c>
      <c r="I197" s="747">
        <f t="shared" si="16"/>
        <v>0.5</v>
      </c>
      <c r="J197" s="747">
        <f t="shared" si="16"/>
        <v>0.5</v>
      </c>
      <c r="K197" s="747">
        <f t="shared" si="16"/>
        <v>0.5</v>
      </c>
      <c r="L197" s="747">
        <f t="shared" si="16"/>
        <v>0.5</v>
      </c>
      <c r="M197" s="746">
        <f t="shared" si="16"/>
        <v>0.5</v>
      </c>
      <c r="N197" s="745">
        <f t="shared" si="16"/>
        <v>0.5</v>
      </c>
      <c r="O197" s="744">
        <f t="shared" si="16"/>
        <v>0.5</v>
      </c>
      <c r="P197" s="743">
        <f t="shared" si="16"/>
        <v>0.5</v>
      </c>
      <c r="Q197" s="743">
        <f t="shared" si="16"/>
        <v>0.5</v>
      </c>
      <c r="R197" s="743">
        <f t="shared" si="16"/>
        <v>0.5</v>
      </c>
      <c r="S197" s="743">
        <f t="shared" si="16"/>
        <v>0.5</v>
      </c>
      <c r="T197" s="743">
        <f t="shared" si="16"/>
        <v>0.5</v>
      </c>
      <c r="U197" s="743">
        <f t="shared" si="16"/>
        <v>0.5</v>
      </c>
      <c r="V197" s="743">
        <f t="shared" si="16"/>
        <v>0.5</v>
      </c>
      <c r="W197" s="743">
        <f t="shared" si="16"/>
        <v>0.5</v>
      </c>
      <c r="X197" s="742">
        <f t="shared" si="16"/>
        <v>0.5</v>
      </c>
      <c r="Y197" s="742">
        <f t="shared" si="16"/>
        <v>0.5</v>
      </c>
      <c r="Z197" s="741">
        <f t="shared" si="16"/>
        <v>0.5</v>
      </c>
      <c r="AA197" s="18"/>
      <c r="AB197" s="18"/>
    </row>
    <row r="198" spans="2:28" ht="20.100000000000001" customHeight="1">
      <c r="B198" s="13" t="str">
        <f>B49&amp;" Target"</f>
        <v>Index of Total Cleaning Time Target</v>
      </c>
      <c r="C198" s="318"/>
      <c r="D198" s="319" t="str">
        <f t="shared" ref="D198:F200" si="17">D49</f>
        <v>%</v>
      </c>
      <c r="E198" s="320" t="str">
        <f t="shared" si="17"/>
        <v>AM</v>
      </c>
      <c r="F198" s="321" t="str">
        <f t="shared" si="17"/>
        <v>&gt;</v>
      </c>
      <c r="G198" s="748">
        <f t="shared" ref="G198:Z200" si="18">$M49</f>
        <v>0.65</v>
      </c>
      <c r="H198" s="748">
        <f t="shared" si="18"/>
        <v>0.65</v>
      </c>
      <c r="I198" s="747">
        <f t="shared" si="18"/>
        <v>0.65</v>
      </c>
      <c r="J198" s="747">
        <f t="shared" si="18"/>
        <v>0.65</v>
      </c>
      <c r="K198" s="747">
        <f t="shared" si="18"/>
        <v>0.65</v>
      </c>
      <c r="L198" s="747">
        <f t="shared" si="18"/>
        <v>0.65</v>
      </c>
      <c r="M198" s="746">
        <f t="shared" si="18"/>
        <v>0.65</v>
      </c>
      <c r="N198" s="745">
        <f t="shared" si="18"/>
        <v>0.65</v>
      </c>
      <c r="O198" s="744">
        <f t="shared" si="18"/>
        <v>0.65</v>
      </c>
      <c r="P198" s="743">
        <f t="shared" si="18"/>
        <v>0.65</v>
      </c>
      <c r="Q198" s="743">
        <f t="shared" si="18"/>
        <v>0.65</v>
      </c>
      <c r="R198" s="743">
        <f t="shared" si="18"/>
        <v>0.65</v>
      </c>
      <c r="S198" s="743">
        <f t="shared" si="18"/>
        <v>0.65</v>
      </c>
      <c r="T198" s="743">
        <f t="shared" si="18"/>
        <v>0.65</v>
      </c>
      <c r="U198" s="743">
        <f t="shared" si="18"/>
        <v>0.65</v>
      </c>
      <c r="V198" s="743">
        <f t="shared" si="18"/>
        <v>0.65</v>
      </c>
      <c r="W198" s="743">
        <f t="shared" si="18"/>
        <v>0.65</v>
      </c>
      <c r="X198" s="742">
        <f t="shared" si="18"/>
        <v>0.65</v>
      </c>
      <c r="Y198" s="742">
        <f t="shared" si="18"/>
        <v>0.65</v>
      </c>
      <c r="Z198" s="741">
        <f t="shared" si="18"/>
        <v>0.65</v>
      </c>
      <c r="AA198" s="18"/>
      <c r="AB198" s="18"/>
    </row>
    <row r="199" spans="2:28" ht="20.100000000000001" customHeight="1">
      <c r="B199" s="13" t="str">
        <f>B50&amp;" Target"</f>
        <v>% Adherence to Preventive Maintenance Plan Target</v>
      </c>
      <c r="C199" s="318"/>
      <c r="D199" s="8" t="str">
        <f t="shared" si="17"/>
        <v>%</v>
      </c>
      <c r="E199" s="326" t="str">
        <f t="shared" si="17"/>
        <v>PM</v>
      </c>
      <c r="F199" s="327" t="str">
        <f t="shared" si="17"/>
        <v>&gt;</v>
      </c>
      <c r="G199" s="749">
        <f t="shared" si="18"/>
        <v>1</v>
      </c>
      <c r="H199" s="748">
        <f t="shared" si="18"/>
        <v>1</v>
      </c>
      <c r="I199" s="747">
        <f t="shared" si="18"/>
        <v>1</v>
      </c>
      <c r="J199" s="747">
        <f t="shared" si="18"/>
        <v>1</v>
      </c>
      <c r="K199" s="747">
        <f t="shared" si="18"/>
        <v>1</v>
      </c>
      <c r="L199" s="747">
        <f t="shared" si="18"/>
        <v>1</v>
      </c>
      <c r="M199" s="746">
        <f t="shared" si="18"/>
        <v>1</v>
      </c>
      <c r="N199" s="750">
        <f t="shared" si="18"/>
        <v>1</v>
      </c>
      <c r="O199" s="745">
        <f t="shared" si="18"/>
        <v>1</v>
      </c>
      <c r="P199" s="744">
        <f t="shared" si="18"/>
        <v>1</v>
      </c>
      <c r="Q199" s="743">
        <f t="shared" si="18"/>
        <v>1</v>
      </c>
      <c r="R199" s="743">
        <f t="shared" si="18"/>
        <v>1</v>
      </c>
      <c r="S199" s="743">
        <f t="shared" si="18"/>
        <v>1</v>
      </c>
      <c r="T199" s="743">
        <f t="shared" si="18"/>
        <v>1</v>
      </c>
      <c r="U199" s="743">
        <f t="shared" si="18"/>
        <v>1</v>
      </c>
      <c r="V199" s="743">
        <f t="shared" si="18"/>
        <v>1</v>
      </c>
      <c r="W199" s="743">
        <f t="shared" si="18"/>
        <v>1</v>
      </c>
      <c r="X199" s="742">
        <f t="shared" si="18"/>
        <v>1</v>
      </c>
      <c r="Y199" s="742">
        <f t="shared" si="18"/>
        <v>1</v>
      </c>
      <c r="Z199" s="741">
        <f t="shared" si="18"/>
        <v>1</v>
      </c>
      <c r="AA199" s="9"/>
      <c r="AB199" s="9"/>
    </row>
    <row r="200" spans="2:28" ht="20.100000000000001" customHeight="1">
      <c r="B200" s="13" t="str">
        <f>B51&amp;" Target"</f>
        <v>AI of lines in TPM Target</v>
      </c>
      <c r="C200" s="318"/>
      <c r="D200" s="319" t="str">
        <f t="shared" si="17"/>
        <v>%</v>
      </c>
      <c r="E200" s="320" t="str">
        <f t="shared" si="17"/>
        <v>LC</v>
      </c>
      <c r="F200" s="321" t="str">
        <f t="shared" si="17"/>
        <v>&gt;</v>
      </c>
      <c r="G200" s="749">
        <f t="shared" si="18"/>
        <v>0.8</v>
      </c>
      <c r="H200" s="748">
        <f t="shared" si="18"/>
        <v>0.8</v>
      </c>
      <c r="I200" s="747">
        <f t="shared" si="18"/>
        <v>0.8</v>
      </c>
      <c r="J200" s="747">
        <f t="shared" si="18"/>
        <v>0.8</v>
      </c>
      <c r="K200" s="747">
        <f t="shared" si="18"/>
        <v>0.8</v>
      </c>
      <c r="L200" s="747">
        <f t="shared" si="18"/>
        <v>0.8</v>
      </c>
      <c r="M200" s="746">
        <f t="shared" si="18"/>
        <v>0.8</v>
      </c>
      <c r="N200" s="745">
        <f t="shared" si="18"/>
        <v>0.8</v>
      </c>
      <c r="O200" s="744">
        <f t="shared" si="18"/>
        <v>0.8</v>
      </c>
      <c r="P200" s="743">
        <f t="shared" si="18"/>
        <v>0.8</v>
      </c>
      <c r="Q200" s="743">
        <f t="shared" si="18"/>
        <v>0.8</v>
      </c>
      <c r="R200" s="743">
        <f t="shared" si="18"/>
        <v>0.8</v>
      </c>
      <c r="S200" s="743">
        <f t="shared" si="18"/>
        <v>0.8</v>
      </c>
      <c r="T200" s="743">
        <f t="shared" si="18"/>
        <v>0.8</v>
      </c>
      <c r="U200" s="743">
        <f t="shared" si="18"/>
        <v>0.8</v>
      </c>
      <c r="V200" s="743">
        <f t="shared" si="18"/>
        <v>0.8</v>
      </c>
      <c r="W200" s="743">
        <f t="shared" si="18"/>
        <v>0.8</v>
      </c>
      <c r="X200" s="742">
        <f t="shared" si="18"/>
        <v>0.8</v>
      </c>
      <c r="Y200" s="742">
        <f t="shared" si="18"/>
        <v>0.8</v>
      </c>
      <c r="Z200" s="741">
        <f t="shared" si="18"/>
        <v>0.8</v>
      </c>
      <c r="AA200" s="18"/>
      <c r="AB200" s="18"/>
    </row>
    <row r="201" spans="2:28" ht="20.100000000000001" customHeight="1">
      <c r="B201" s="13" t="str">
        <f>B42&amp;" Target"</f>
        <v>FI Enabled Savings Target</v>
      </c>
      <c r="C201" s="318"/>
      <c r="D201" s="319" t="str">
        <f>D42</f>
        <v>KXAF</v>
      </c>
      <c r="E201" s="320" t="str">
        <f>E42</f>
        <v>FI</v>
      </c>
      <c r="F201" s="321" t="str">
        <f>F42</f>
        <v>&gt;</v>
      </c>
      <c r="G201" s="748">
        <f t="shared" ref="G201:Z201" si="19">$M42</f>
        <v>64200</v>
      </c>
      <c r="H201" s="748">
        <f t="shared" si="19"/>
        <v>64200</v>
      </c>
      <c r="I201" s="747">
        <f t="shared" si="19"/>
        <v>64200</v>
      </c>
      <c r="J201" s="747">
        <f t="shared" si="19"/>
        <v>64200</v>
      </c>
      <c r="K201" s="747">
        <f t="shared" si="19"/>
        <v>64200</v>
      </c>
      <c r="L201" s="747">
        <f t="shared" si="19"/>
        <v>64200</v>
      </c>
      <c r="M201" s="746">
        <f t="shared" si="19"/>
        <v>64200</v>
      </c>
      <c r="N201" s="745">
        <f t="shared" si="19"/>
        <v>64200</v>
      </c>
      <c r="O201" s="744">
        <f t="shared" si="19"/>
        <v>64200</v>
      </c>
      <c r="P201" s="743">
        <f t="shared" si="19"/>
        <v>64200</v>
      </c>
      <c r="Q201" s="743">
        <f t="shared" si="19"/>
        <v>64200</v>
      </c>
      <c r="R201" s="743">
        <f t="shared" si="19"/>
        <v>64200</v>
      </c>
      <c r="S201" s="743">
        <f t="shared" si="19"/>
        <v>64200</v>
      </c>
      <c r="T201" s="743">
        <f t="shared" si="19"/>
        <v>64200</v>
      </c>
      <c r="U201" s="743">
        <f t="shared" si="19"/>
        <v>64200</v>
      </c>
      <c r="V201" s="743">
        <f t="shared" si="19"/>
        <v>64200</v>
      </c>
      <c r="W201" s="743">
        <f t="shared" si="19"/>
        <v>64200</v>
      </c>
      <c r="X201" s="742">
        <f t="shared" si="19"/>
        <v>64200</v>
      </c>
      <c r="Y201" s="742">
        <f t="shared" si="19"/>
        <v>64200</v>
      </c>
      <c r="Z201" s="741">
        <f t="shared" si="19"/>
        <v>64200</v>
      </c>
      <c r="AA201" s="18"/>
      <c r="AB201" s="18"/>
    </row>
    <row r="202" spans="2:28" ht="20.100000000000001" customHeight="1">
      <c r="B202" s="13" t="str">
        <f>B52&amp;" Target"</f>
        <v>% Completion of Implementation Plan Target</v>
      </c>
      <c r="C202" s="318"/>
      <c r="D202" s="319" t="str">
        <f>D52</f>
        <v>%</v>
      </c>
      <c r="E202" s="320" t="str">
        <f>E52</f>
        <v>EC</v>
      </c>
      <c r="F202" s="321" t="str">
        <f>F52</f>
        <v>&gt;</v>
      </c>
      <c r="G202" s="749">
        <f t="shared" ref="G202:Z202" si="20">$M52</f>
        <v>1</v>
      </c>
      <c r="H202" s="748">
        <f t="shared" si="20"/>
        <v>1</v>
      </c>
      <c r="I202" s="747">
        <f t="shared" si="20"/>
        <v>1</v>
      </c>
      <c r="J202" s="747">
        <f t="shared" si="20"/>
        <v>1</v>
      </c>
      <c r="K202" s="747">
        <f t="shared" si="20"/>
        <v>1</v>
      </c>
      <c r="L202" s="747">
        <f t="shared" si="20"/>
        <v>1</v>
      </c>
      <c r="M202" s="746">
        <f t="shared" si="20"/>
        <v>1</v>
      </c>
      <c r="N202" s="743">
        <f t="shared" si="20"/>
        <v>1</v>
      </c>
      <c r="O202" s="745">
        <f t="shared" si="20"/>
        <v>1</v>
      </c>
      <c r="P202" s="744">
        <f t="shared" si="20"/>
        <v>1</v>
      </c>
      <c r="Q202" s="743">
        <f t="shared" si="20"/>
        <v>1</v>
      </c>
      <c r="R202" s="743">
        <f t="shared" si="20"/>
        <v>1</v>
      </c>
      <c r="S202" s="743">
        <f t="shared" si="20"/>
        <v>1</v>
      </c>
      <c r="T202" s="743">
        <f t="shared" si="20"/>
        <v>1</v>
      </c>
      <c r="U202" s="743">
        <f t="shared" si="20"/>
        <v>1</v>
      </c>
      <c r="V202" s="743">
        <f t="shared" si="20"/>
        <v>1</v>
      </c>
      <c r="W202" s="743">
        <f t="shared" si="20"/>
        <v>1</v>
      </c>
      <c r="X202" s="742">
        <f t="shared" si="20"/>
        <v>1</v>
      </c>
      <c r="Y202" s="742">
        <f t="shared" si="20"/>
        <v>1</v>
      </c>
      <c r="Z202" s="741">
        <f t="shared" si="20"/>
        <v>1</v>
      </c>
      <c r="AA202" s="18"/>
      <c r="AB202" s="18"/>
    </row>
    <row r="203" spans="2:28">
      <c r="B203" s="13" t="str">
        <f>B54&amp;" Target"</f>
        <v>% Competency Gap Closure Target</v>
      </c>
      <c r="C203" s="318"/>
      <c r="D203" s="319" t="str">
        <f>D54</f>
        <v>%</v>
      </c>
      <c r="E203" s="320" t="str">
        <f>E54</f>
        <v>ET</v>
      </c>
      <c r="F203" s="321" t="str">
        <f>F54</f>
        <v>&gt;</v>
      </c>
      <c r="G203" s="749">
        <f t="shared" ref="G203:Z203" si="21">$M54</f>
        <v>0.98</v>
      </c>
      <c r="H203" s="748">
        <f t="shared" si="21"/>
        <v>0.98</v>
      </c>
      <c r="I203" s="747">
        <f t="shared" si="21"/>
        <v>0.98</v>
      </c>
      <c r="J203" s="747">
        <f t="shared" si="21"/>
        <v>0.98</v>
      </c>
      <c r="K203" s="747">
        <f t="shared" si="21"/>
        <v>0.98</v>
      </c>
      <c r="L203" s="747">
        <f t="shared" si="21"/>
        <v>0.98</v>
      </c>
      <c r="M203" s="746">
        <f t="shared" si="21"/>
        <v>0.98</v>
      </c>
      <c r="N203" s="743">
        <f t="shared" si="21"/>
        <v>0.98</v>
      </c>
      <c r="O203" s="745">
        <f t="shared" si="21"/>
        <v>0.98</v>
      </c>
      <c r="P203" s="744">
        <f t="shared" si="21"/>
        <v>0.98</v>
      </c>
      <c r="Q203" s="743">
        <f t="shared" si="21"/>
        <v>0.98</v>
      </c>
      <c r="R203" s="743">
        <f t="shared" si="21"/>
        <v>0.98</v>
      </c>
      <c r="S203" s="743">
        <f t="shared" si="21"/>
        <v>0.98</v>
      </c>
      <c r="T203" s="743">
        <f t="shared" si="21"/>
        <v>0.98</v>
      </c>
      <c r="U203" s="743">
        <f t="shared" si="21"/>
        <v>0.98</v>
      </c>
      <c r="V203" s="743">
        <f t="shared" si="21"/>
        <v>0.98</v>
      </c>
      <c r="W203" s="743">
        <f t="shared" si="21"/>
        <v>0.98</v>
      </c>
      <c r="X203" s="742">
        <f t="shared" si="21"/>
        <v>0.98</v>
      </c>
      <c r="Y203" s="742">
        <f t="shared" si="21"/>
        <v>0.98</v>
      </c>
      <c r="Z203" s="741">
        <f t="shared" si="21"/>
        <v>0.98</v>
      </c>
      <c r="AA203" s="18"/>
      <c r="AB203" s="18"/>
    </row>
  </sheetData>
  <sheetProtection pivotTables="0"/>
  <protectedRanges>
    <protectedRange sqref="M152:Z162 M164:Z181 M191:Z203" name="Target"/>
    <protectedRange sqref="C5:C53" name="leading"/>
    <protectedRange sqref="M13:Z13 G5:Z6 G14:Z47 G49:Z53 G48:M48 Q48:Z48 G12:Z12 G7:M11 O7:Z11" name="body"/>
    <protectedRange sqref="B2:C2" name="Title"/>
    <protectedRange sqref="P48" name="body_1"/>
    <protectedRange sqref="N48:O48" name="body_6"/>
    <protectedRange sqref="AA35:AB53 AA5:AB33" name="body_4"/>
    <protectedRange sqref="AA34:AB34" name="body_9_1"/>
    <protectedRange sqref="N7:N11" name="body_5"/>
  </protectedRanges>
  <mergeCells count="2">
    <mergeCell ref="Y59:Z59"/>
    <mergeCell ref="M79:P79"/>
  </mergeCells>
  <conditionalFormatting sqref="S33:Z33">
    <cfRule type="cellIs" dxfId="597" priority="149" stopIfTrue="1" operator="greaterThan">
      <formula>$M$33</formula>
    </cfRule>
    <cfRule type="cellIs" dxfId="596" priority="150" stopIfTrue="1" operator="lessThanOrEqual">
      <formula>$M$33</formula>
    </cfRule>
  </conditionalFormatting>
  <conditionalFormatting sqref="S34:Z34">
    <cfRule type="cellIs" dxfId="595" priority="153" stopIfTrue="1" operator="greaterThan">
      <formula>$M$34</formula>
    </cfRule>
    <cfRule type="cellIs" dxfId="594" priority="154" stopIfTrue="1" operator="lessThanOrEqual">
      <formula>$M$34</formula>
    </cfRule>
  </conditionalFormatting>
  <conditionalFormatting sqref="O38:Z38">
    <cfRule type="containsBlanks" priority="15" stopIfTrue="1">
      <formula>LEN(TRIM(O38))=0</formula>
    </cfRule>
    <cfRule type="cellIs" dxfId="593" priority="157" stopIfTrue="1" operator="between">
      <formula>-$M$38</formula>
      <formula>$M$38</formula>
    </cfRule>
    <cfRule type="cellIs" dxfId="592" priority="158" stopIfTrue="1" operator="notBetween">
      <formula>-$M$38</formula>
      <formula>$M$38</formula>
    </cfRule>
  </conditionalFormatting>
  <conditionalFormatting sqref="O33">
    <cfRule type="cellIs" dxfId="591" priority="135" stopIfTrue="1" operator="greaterThan">
      <formula>$M$33</formula>
    </cfRule>
    <cfRule type="cellIs" dxfId="590" priority="136" stopIfTrue="1" operator="lessThanOrEqual">
      <formula>$M$33</formula>
    </cfRule>
  </conditionalFormatting>
  <conditionalFormatting sqref="O34">
    <cfRule type="cellIs" dxfId="589" priority="133" stopIfTrue="1" operator="greaterThan">
      <formula>$M$34</formula>
    </cfRule>
    <cfRule type="cellIs" dxfId="588" priority="134" stopIfTrue="1" operator="lessThanOrEqual">
      <formula>$M$34</formula>
    </cfRule>
  </conditionalFormatting>
  <conditionalFormatting sqref="Q39 S39:Z39 O39">
    <cfRule type="cellIs" dxfId="587" priority="155" stopIfTrue="1" operator="greaterThan">
      <formula>$M$39</formula>
    </cfRule>
    <cfRule type="cellIs" dxfId="586" priority="156" stopIfTrue="1" operator="lessThanOrEqual">
      <formula>$M$39</formula>
    </cfRule>
  </conditionalFormatting>
  <conditionalFormatting sqref="O40:Z40">
    <cfRule type="containsBlanks" priority="13" stopIfTrue="1">
      <formula>LEN(TRIM(O40))=0</formula>
    </cfRule>
    <cfRule type="cellIs" dxfId="585" priority="147" stopIfTrue="1" operator="greaterThan">
      <formula>$M$40</formula>
    </cfRule>
    <cfRule type="cellIs" dxfId="584" priority="148" stopIfTrue="1" operator="lessThanOrEqual">
      <formula>$M$40</formula>
    </cfRule>
  </conditionalFormatting>
  <conditionalFormatting sqref="O44:Z44">
    <cfRule type="containsBlanks" priority="10" stopIfTrue="1">
      <formula>LEN(TRIM(O44))=0</formula>
    </cfRule>
    <cfRule type="cellIs" dxfId="583" priority="137" stopIfTrue="1" operator="greaterThanOrEqual">
      <formula>$M$44</formula>
    </cfRule>
    <cfRule type="cellIs" dxfId="582" priority="138" stopIfTrue="1" operator="lessThan">
      <formula>$M$44</formula>
    </cfRule>
  </conditionalFormatting>
  <conditionalFormatting sqref="O45:Z45">
    <cfRule type="containsBlanks" priority="9" stopIfTrue="1">
      <formula>LEN(TRIM(O45))=0</formula>
    </cfRule>
    <cfRule type="cellIs" dxfId="581" priority="151" stopIfTrue="1" operator="greaterThan">
      <formula>$M$45</formula>
    </cfRule>
    <cfRule type="cellIs" dxfId="580" priority="152" stopIfTrue="1" operator="lessThanOrEqual">
      <formula>$M$45</formula>
    </cfRule>
  </conditionalFormatting>
  <conditionalFormatting sqref="O46:Z46">
    <cfRule type="containsBlanks" priority="8" stopIfTrue="1">
      <formula>LEN(TRIM(O46))=0</formula>
    </cfRule>
    <cfRule type="cellIs" dxfId="579" priority="143" stopIfTrue="1" operator="greaterThanOrEqual">
      <formula>$M$46</formula>
    </cfRule>
    <cfRule type="cellIs" dxfId="578" priority="144" stopIfTrue="1" operator="lessThan">
      <formula>$M$46</formula>
    </cfRule>
  </conditionalFormatting>
  <conditionalFormatting sqref="O30:Z30">
    <cfRule type="containsBlanks" priority="22" stopIfTrue="1">
      <formula>LEN(TRIM(O30))=0</formula>
    </cfRule>
    <cfRule type="cellIs" dxfId="577" priority="129" stopIfTrue="1" operator="greaterThanOrEqual">
      <formula>$M$30</formula>
    </cfRule>
    <cfRule type="cellIs" dxfId="576" priority="130" stopIfTrue="1" operator="lessThan">
      <formula>$M$30</formula>
    </cfRule>
  </conditionalFormatting>
  <conditionalFormatting sqref="O31:Z31">
    <cfRule type="containsBlanks" priority="21" stopIfTrue="1">
      <formula>LEN(TRIM(O31))=0</formula>
    </cfRule>
    <cfRule type="cellIs" dxfId="575" priority="127" stopIfTrue="1" operator="greaterThanOrEqual">
      <formula>$M$31</formula>
    </cfRule>
    <cfRule type="cellIs" dxfId="574" priority="128" stopIfTrue="1" operator="lessThan">
      <formula>$M$31</formula>
    </cfRule>
  </conditionalFormatting>
  <conditionalFormatting sqref="O5:Z5">
    <cfRule type="containsBlanks" priority="43" stopIfTrue="1">
      <formula>LEN(TRIM(O5))=0</formula>
    </cfRule>
    <cfRule type="cellIs" dxfId="573" priority="125" stopIfTrue="1" operator="lessThanOrEqual">
      <formula>$M$5</formula>
    </cfRule>
    <cfRule type="cellIs" dxfId="572" priority="126" stopIfTrue="1" operator="greaterThan">
      <formula>$M$5</formula>
    </cfRule>
  </conditionalFormatting>
  <conditionalFormatting sqref="O6:Z6">
    <cfRule type="containsBlanks" priority="42" stopIfTrue="1">
      <formula>LEN(TRIM(O6))=0</formula>
    </cfRule>
    <cfRule type="cellIs" dxfId="571" priority="123" stopIfTrue="1" operator="lessThanOrEqual">
      <formula>$M$6</formula>
    </cfRule>
    <cfRule type="cellIs" dxfId="570" priority="124" stopIfTrue="1" operator="greaterThan">
      <formula>$M$6</formula>
    </cfRule>
  </conditionalFormatting>
  <conditionalFormatting sqref="O7:Z7">
    <cfRule type="containsBlanks" priority="41" stopIfTrue="1">
      <formula>LEN(TRIM(O7))=0</formula>
    </cfRule>
    <cfRule type="cellIs" dxfId="569" priority="121" stopIfTrue="1" operator="lessThanOrEqual">
      <formula>$M$7</formula>
    </cfRule>
    <cfRule type="cellIs" dxfId="568" priority="122" stopIfTrue="1" operator="greaterThan">
      <formula>$M$7</formula>
    </cfRule>
  </conditionalFormatting>
  <conditionalFormatting sqref="O8:Z8">
    <cfRule type="containsBlanks" priority="40" stopIfTrue="1">
      <formula>LEN(TRIM(O8))=0</formula>
    </cfRule>
    <cfRule type="cellIs" dxfId="567" priority="119" stopIfTrue="1" operator="lessThanOrEqual">
      <formula>$M$8</formula>
    </cfRule>
    <cfRule type="cellIs" dxfId="566" priority="120" stopIfTrue="1" operator="greaterThan">
      <formula>$M$8</formula>
    </cfRule>
  </conditionalFormatting>
  <conditionalFormatting sqref="O10:Z10">
    <cfRule type="containsBlanks" priority="38" stopIfTrue="1">
      <formula>LEN(TRIM(O10))=0</formula>
    </cfRule>
    <cfRule type="cellIs" dxfId="565" priority="117" stopIfTrue="1" operator="lessThanOrEqual">
      <formula>$M$10</formula>
    </cfRule>
    <cfRule type="cellIs" dxfId="564" priority="118" stopIfTrue="1" operator="greaterThan">
      <formula>$M$10</formula>
    </cfRule>
  </conditionalFormatting>
  <conditionalFormatting sqref="O11:Z11">
    <cfRule type="containsBlanks" priority="37" stopIfTrue="1">
      <formula>LEN(TRIM(O11))=0</formula>
    </cfRule>
    <cfRule type="cellIs" dxfId="563" priority="115" stopIfTrue="1" operator="lessThanOrEqual">
      <formula>$M$11</formula>
    </cfRule>
    <cfRule type="cellIs" dxfId="562" priority="116" stopIfTrue="1" operator="greaterThan">
      <formula>$M$11</formula>
    </cfRule>
  </conditionalFormatting>
  <conditionalFormatting sqref="O13:Z13">
    <cfRule type="containsBlanks" priority="36" stopIfTrue="1">
      <formula>LEN(TRIM(O13))=0</formula>
    </cfRule>
    <cfRule type="cellIs" dxfId="561" priority="113" stopIfTrue="1" operator="lessThanOrEqual">
      <formula>$M$13</formula>
    </cfRule>
    <cfRule type="cellIs" dxfId="560" priority="114" stopIfTrue="1" operator="greaterThan">
      <formula>$M$13</formula>
    </cfRule>
  </conditionalFormatting>
  <conditionalFormatting sqref="O15:Z15">
    <cfRule type="containsBlanks" priority="34" stopIfTrue="1">
      <formula>LEN(TRIM(O15))=0</formula>
    </cfRule>
    <cfRule type="cellIs" dxfId="559" priority="109" stopIfTrue="1" operator="lessThanOrEqual">
      <formula>$M$15</formula>
    </cfRule>
    <cfRule type="cellIs" dxfId="558" priority="110" stopIfTrue="1" operator="greaterThan">
      <formula>$M$15</formula>
    </cfRule>
  </conditionalFormatting>
  <conditionalFormatting sqref="O16:Z16">
    <cfRule type="containsBlanks" priority="33" stopIfTrue="1">
      <formula>LEN(TRIM(O16))=0</formula>
    </cfRule>
    <cfRule type="cellIs" dxfId="557" priority="107" stopIfTrue="1" operator="greaterThanOrEqual">
      <formula>$M$16</formula>
    </cfRule>
    <cfRule type="cellIs" dxfId="556" priority="108" stopIfTrue="1" operator="lessThan">
      <formula>$M$16</formula>
    </cfRule>
  </conditionalFormatting>
  <conditionalFormatting sqref="O20:Z20">
    <cfRule type="containsBlanks" priority="31" stopIfTrue="1">
      <formula>LEN(TRIM(O20))=0</formula>
    </cfRule>
    <cfRule type="cellIs" dxfId="555" priority="105" stopIfTrue="1" operator="lessThanOrEqual">
      <formula>$M$20</formula>
    </cfRule>
    <cfRule type="cellIs" dxfId="554" priority="106" stopIfTrue="1" operator="greaterThan">
      <formula>$M$20</formula>
    </cfRule>
  </conditionalFormatting>
  <conditionalFormatting sqref="O21:Z21">
    <cfRule type="containsBlanks" priority="30" stopIfTrue="1">
      <formula>LEN(TRIM(O21))=0</formula>
    </cfRule>
    <cfRule type="cellIs" dxfId="553" priority="103" stopIfTrue="1" operator="lessThan">
      <formula>$M$21</formula>
    </cfRule>
    <cfRule type="cellIs" dxfId="552" priority="104" stopIfTrue="1" operator="greaterThanOrEqual">
      <formula>$M$21</formula>
    </cfRule>
  </conditionalFormatting>
  <conditionalFormatting sqref="O22:Z22">
    <cfRule type="containsBlanks" priority="29" stopIfTrue="1">
      <formula>LEN(TRIM(O22))=0</formula>
    </cfRule>
    <cfRule type="cellIs" dxfId="551" priority="101" stopIfTrue="1" operator="lessThanOrEqual">
      <formula>$M$22</formula>
    </cfRule>
    <cfRule type="cellIs" dxfId="550" priority="102" stopIfTrue="1" operator="greaterThan">
      <formula>$M$22</formula>
    </cfRule>
  </conditionalFormatting>
  <conditionalFormatting sqref="O23:Z23">
    <cfRule type="containsBlanks" priority="28" stopIfTrue="1">
      <formula>LEN(TRIM(O23))=0</formula>
    </cfRule>
    <cfRule type="cellIs" dxfId="549" priority="99" stopIfTrue="1" operator="lessThan">
      <formula>$M$23</formula>
    </cfRule>
    <cfRule type="cellIs" dxfId="548" priority="100" stopIfTrue="1" operator="greaterThanOrEqual">
      <formula>$M$23</formula>
    </cfRule>
  </conditionalFormatting>
  <conditionalFormatting sqref="O24:Z24">
    <cfRule type="containsBlanks" priority="27" stopIfTrue="1">
      <formula>LEN(TRIM(O24))=0</formula>
    </cfRule>
    <cfRule type="cellIs" dxfId="547" priority="139" stopIfTrue="1" operator="greaterThanOrEqual">
      <formula>$M$24</formula>
    </cfRule>
    <cfRule type="cellIs" dxfId="546" priority="140" stopIfTrue="1" operator="lessThan">
      <formula>$M$24</formula>
    </cfRule>
  </conditionalFormatting>
  <conditionalFormatting sqref="O18:Z18">
    <cfRule type="containsBlanks" priority="32" stopIfTrue="1">
      <formula>LEN(TRIM(O18))=0</formula>
    </cfRule>
    <cfRule type="cellIs" dxfId="545" priority="97" stopIfTrue="1" operator="lessThanOrEqual">
      <formula>$M$18</formula>
    </cfRule>
    <cfRule type="cellIs" dxfId="544" priority="98" stopIfTrue="1" operator="greaterThan">
      <formula>$M$18</formula>
    </cfRule>
  </conditionalFormatting>
  <conditionalFormatting sqref="O19:Z19">
    <cfRule type="containsBlanks" priority="96" stopIfTrue="1">
      <formula>LEN(TRIM(O19))=0</formula>
    </cfRule>
    <cfRule type="cellIs" dxfId="543" priority="159" stopIfTrue="1" operator="lessThan">
      <formula>$M$19</formula>
    </cfRule>
    <cfRule type="cellIs" dxfId="542" priority="160" stopIfTrue="1" operator="greaterThanOrEqual">
      <formula>$M$19</formula>
    </cfRule>
  </conditionalFormatting>
  <conditionalFormatting sqref="P33">
    <cfRule type="cellIs" dxfId="541" priority="94" stopIfTrue="1" operator="greaterThan">
      <formula>$M$33</formula>
    </cfRule>
    <cfRule type="cellIs" dxfId="540" priority="95" stopIfTrue="1" operator="lessThanOrEqual">
      <formula>$M$33</formula>
    </cfRule>
  </conditionalFormatting>
  <conditionalFormatting sqref="P34">
    <cfRule type="cellIs" dxfId="539" priority="92" stopIfTrue="1" operator="greaterThan">
      <formula>$M$34</formula>
    </cfRule>
    <cfRule type="cellIs" dxfId="538" priority="93" stopIfTrue="1" operator="lessThanOrEqual">
      <formula>$M$34</formula>
    </cfRule>
  </conditionalFormatting>
  <conditionalFormatting sqref="P39">
    <cfRule type="cellIs" dxfId="537" priority="90" stopIfTrue="1" operator="greaterThan">
      <formula>$M$39</formula>
    </cfRule>
    <cfRule type="cellIs" dxfId="536" priority="91" stopIfTrue="1" operator="lessThanOrEqual">
      <formula>$M$39</formula>
    </cfRule>
  </conditionalFormatting>
  <conditionalFormatting sqref="Q33">
    <cfRule type="cellIs" dxfId="535" priority="88" stopIfTrue="1" operator="greaterThan">
      <formula>$M$33</formula>
    </cfRule>
    <cfRule type="cellIs" dxfId="534" priority="89" stopIfTrue="1" operator="lessThanOrEqual">
      <formula>$M$33</formula>
    </cfRule>
  </conditionalFormatting>
  <conditionalFormatting sqref="Q34">
    <cfRule type="cellIs" dxfId="533" priority="86" stopIfTrue="1" operator="greaterThan">
      <formula>$M$34</formula>
    </cfRule>
    <cfRule type="cellIs" dxfId="532" priority="87" stopIfTrue="1" operator="lessThanOrEqual">
      <formula>$M$34</formula>
    </cfRule>
  </conditionalFormatting>
  <conditionalFormatting sqref="R34">
    <cfRule type="cellIs" dxfId="531" priority="84" stopIfTrue="1" operator="greaterThan">
      <formula>$M$34</formula>
    </cfRule>
    <cfRule type="cellIs" dxfId="530" priority="85" stopIfTrue="1" operator="lessThanOrEqual">
      <formula>$M$34</formula>
    </cfRule>
  </conditionalFormatting>
  <conditionalFormatting sqref="R33">
    <cfRule type="cellIs" dxfId="529" priority="82" stopIfTrue="1" operator="greaterThan">
      <formula>$M$33</formula>
    </cfRule>
    <cfRule type="cellIs" dxfId="528" priority="83" stopIfTrue="1" operator="lessThanOrEqual">
      <formula>$M$33</formula>
    </cfRule>
  </conditionalFormatting>
  <conditionalFormatting sqref="R39">
    <cfRule type="cellIs" dxfId="527" priority="80" stopIfTrue="1" operator="greaterThan">
      <formula>$M$39</formula>
    </cfRule>
    <cfRule type="cellIs" dxfId="526" priority="81" stopIfTrue="1" operator="lessThanOrEqual">
      <formula>$M$39</formula>
    </cfRule>
  </conditionalFormatting>
  <conditionalFormatting sqref="Q48:Z48">
    <cfRule type="cellIs" dxfId="525" priority="78" stopIfTrue="1" operator="greaterThanOrEqual">
      <formula>$M$48</formula>
    </cfRule>
    <cfRule type="cellIs" dxfId="524" priority="79" stopIfTrue="1" operator="lessThan">
      <formula>$M$48</formula>
    </cfRule>
  </conditionalFormatting>
  <conditionalFormatting sqref="O53:Z53">
    <cfRule type="containsBlanks" priority="2" stopIfTrue="1">
      <formula>LEN(TRIM(O53))=0</formula>
    </cfRule>
    <cfRule type="cellIs" dxfId="523" priority="70" stopIfTrue="1" operator="lessThanOrEqual">
      <formula>$M$53</formula>
    </cfRule>
    <cfRule type="cellIs" dxfId="522" priority="71" stopIfTrue="1" operator="greaterThan">
      <formula>$M$53</formula>
    </cfRule>
  </conditionalFormatting>
  <conditionalFormatting sqref="O49:Z49">
    <cfRule type="containsBlanks" priority="6" stopIfTrue="1">
      <formula>LEN(TRIM(O49))=0</formula>
    </cfRule>
    <cfRule type="cellIs" dxfId="521" priority="74" stopIfTrue="1" operator="greaterThanOrEqual">
      <formula>$M$49</formula>
    </cfRule>
    <cfRule type="cellIs" dxfId="520" priority="75" stopIfTrue="1" operator="lessThan">
      <formula>$M$49</formula>
    </cfRule>
  </conditionalFormatting>
  <conditionalFormatting sqref="O50:Z50">
    <cfRule type="containsBlanks" priority="5" stopIfTrue="1">
      <formula>LEN(TRIM(O50))=0</formula>
    </cfRule>
    <cfRule type="cellIs" dxfId="519" priority="68" stopIfTrue="1" operator="lessThan">
      <formula>$M$50</formula>
    </cfRule>
    <cfRule type="cellIs" dxfId="518" priority="69" stopIfTrue="1" operator="greaterThanOrEqual">
      <formula>$M$50</formula>
    </cfRule>
  </conditionalFormatting>
  <conditionalFormatting sqref="O51:Z51">
    <cfRule type="containsBlanks" priority="4" stopIfTrue="1">
      <formula>LEN(TRIM(O51))=0</formula>
    </cfRule>
    <cfRule type="cellIs" dxfId="517" priority="76" stopIfTrue="1" operator="greaterThanOrEqual">
      <formula>$M$51</formula>
    </cfRule>
    <cfRule type="cellIs" dxfId="516" priority="77" stopIfTrue="1" operator="lessThan">
      <formula>$M$51</formula>
    </cfRule>
  </conditionalFormatting>
  <conditionalFormatting sqref="O42:Z42">
    <cfRule type="containsBlanks" priority="11" stopIfTrue="1">
      <formula>LEN(TRIM(O42))=0</formula>
    </cfRule>
    <cfRule type="cellIs" dxfId="515" priority="66" stopIfTrue="1" operator="lessThan">
      <formula>$M$42</formula>
    </cfRule>
    <cfRule type="cellIs" dxfId="514" priority="67" stopIfTrue="1" operator="greaterThanOrEqual">
      <formula>$M$42</formula>
    </cfRule>
  </conditionalFormatting>
  <conditionalFormatting sqref="O52:Z52">
    <cfRule type="containsBlanks" priority="3" stopIfTrue="1">
      <formula>LEN(TRIM(O52))=0</formula>
    </cfRule>
    <cfRule type="cellIs" dxfId="513" priority="72" stopIfTrue="1" operator="greaterThanOrEqual">
      <formula>$M$52</formula>
    </cfRule>
    <cfRule type="cellIs" dxfId="512" priority="73" stopIfTrue="1" operator="lessThan">
      <formula>$M$52</formula>
    </cfRule>
  </conditionalFormatting>
  <conditionalFormatting sqref="O54:Z54">
    <cfRule type="containsBlanks" priority="1" stopIfTrue="1">
      <formula>LEN(TRIM(O54))=0</formula>
    </cfRule>
    <cfRule type="cellIs" dxfId="511" priority="64" stopIfTrue="1" operator="lessThan">
      <formula>$M$54</formula>
    </cfRule>
    <cfRule type="cellIs" dxfId="510" priority="65" stopIfTrue="1" operator="greaterThanOrEqual">
      <formula>$M$54</formula>
    </cfRule>
  </conditionalFormatting>
  <conditionalFormatting sqref="O9:Z9">
    <cfRule type="containsBlanks" priority="39" stopIfTrue="1">
      <formula>LEN(TRIM(O9))=0</formula>
    </cfRule>
    <cfRule type="cellIs" dxfId="509" priority="62" stopIfTrue="1" operator="lessThan">
      <formula>$M$9</formula>
    </cfRule>
    <cfRule type="cellIs" dxfId="508" priority="63" stopIfTrue="1" operator="greaterThanOrEqual">
      <formula>$M$9</formula>
    </cfRule>
  </conditionalFormatting>
  <conditionalFormatting sqref="O14:P14 S14:Z14">
    <cfRule type="cellIs" dxfId="507" priority="54" stopIfTrue="1" operator="greaterThan">
      <formula>$M$14</formula>
    </cfRule>
    <cfRule type="cellIs" dxfId="506" priority="55" stopIfTrue="1" operator="lessThanOrEqual">
      <formula>$M$14</formula>
    </cfRule>
  </conditionalFormatting>
  <conditionalFormatting sqref="Q14">
    <cfRule type="cellIs" dxfId="505" priority="52" stopIfTrue="1" operator="greaterThan">
      <formula>$M$14</formula>
    </cfRule>
    <cfRule type="cellIs" dxfId="504" priority="53" stopIfTrue="1" operator="lessThanOrEqual">
      <formula>$M$14</formula>
    </cfRule>
  </conditionalFormatting>
  <conditionalFormatting sqref="R14">
    <cfRule type="cellIs" dxfId="503" priority="50" stopIfTrue="1" operator="greaterThan">
      <formula>$M$14</formula>
    </cfRule>
    <cfRule type="cellIs" dxfId="502" priority="51" stopIfTrue="1" operator="lessThanOrEqual">
      <formula>$M$14</formula>
    </cfRule>
  </conditionalFormatting>
  <conditionalFormatting sqref="O29:Z29">
    <cfRule type="containsBlanks" priority="23" stopIfTrue="1">
      <formula>LEN(TRIM(O29))=0</formula>
    </cfRule>
    <cfRule type="cellIs" dxfId="501" priority="60" stopIfTrue="1" operator="greaterThanOrEqual">
      <formula>$M$29</formula>
    </cfRule>
    <cfRule type="cellIs" dxfId="500" priority="61" stopIfTrue="1" operator="lessThan">
      <formula>$M$29</formula>
    </cfRule>
  </conditionalFormatting>
  <conditionalFormatting sqref="O28:Z28">
    <cfRule type="containsBlanks" priority="24" stopIfTrue="1">
      <formula>LEN(TRIM(O28))=0</formula>
    </cfRule>
    <cfRule type="cellIs" dxfId="499" priority="56" stopIfTrue="1" operator="greaterThanOrEqual">
      <formula>$M$28</formula>
    </cfRule>
    <cfRule type="cellIs" dxfId="498" priority="57" stopIfTrue="1" operator="lessThan">
      <formula>$M$28</formula>
    </cfRule>
  </conditionalFormatting>
  <conditionalFormatting sqref="O27:Z27">
    <cfRule type="containsBlanks" priority="25" stopIfTrue="1">
      <formula>LEN(TRIM(O27))=0</formula>
    </cfRule>
    <cfRule type="cellIs" dxfId="497" priority="58" stopIfTrue="1" operator="greaterThanOrEqual">
      <formula>$M$27</formula>
    </cfRule>
    <cfRule type="cellIs" dxfId="496" priority="59" stopIfTrue="1" operator="lessThan">
      <formula>$M$27</formula>
    </cfRule>
  </conditionalFormatting>
  <conditionalFormatting sqref="O26:Z26">
    <cfRule type="containsBlanks" priority="26" stopIfTrue="1">
      <formula>LEN(TRIM(O26))=0</formula>
    </cfRule>
    <cfRule type="cellIs" dxfId="495" priority="131" stopIfTrue="1" operator="greaterThanOrEqual">
      <formula>$M$26</formula>
    </cfRule>
    <cfRule type="cellIs" dxfId="494" priority="132" stopIfTrue="1" operator="lessThan">
      <formula>$M$26</formula>
    </cfRule>
  </conditionalFormatting>
  <conditionalFormatting sqref="O36:Z36">
    <cfRule type="containsBlanks" priority="17" stopIfTrue="1">
      <formula>LEN(TRIM(O36))=0</formula>
    </cfRule>
    <cfRule type="cellIs" dxfId="493" priority="141" stopIfTrue="1" operator="greaterThanOrEqual">
      <formula>$M$36</formula>
    </cfRule>
    <cfRule type="cellIs" dxfId="492" priority="142" stopIfTrue="1" operator="lessThan">
      <formula>$M$36</formula>
    </cfRule>
  </conditionalFormatting>
  <conditionalFormatting sqref="O35:Z35">
    <cfRule type="containsBlanks" priority="18" stopIfTrue="1">
      <formula>LEN(TRIM(O35))=0</formula>
    </cfRule>
    <cfRule type="cellIs" dxfId="491" priority="48" stopIfTrue="1" operator="lessThan">
      <formula>$M$35</formula>
    </cfRule>
    <cfRule type="cellIs" dxfId="490" priority="49" stopIfTrue="1" operator="greaterThanOrEqual">
      <formula>$M$35</formula>
    </cfRule>
  </conditionalFormatting>
  <conditionalFormatting sqref="O37:Z37">
    <cfRule type="containsBlanks" priority="16" stopIfTrue="1">
      <formula>LEN(TRIM(O37))=0</formula>
    </cfRule>
    <cfRule type="cellIs" dxfId="489" priority="111" stopIfTrue="1" operator="greaterThanOrEqual">
      <formula>$M$37</formula>
    </cfRule>
    <cfRule type="cellIs" dxfId="488" priority="112" stopIfTrue="1" operator="lessThan">
      <formula>$M$37</formula>
    </cfRule>
  </conditionalFormatting>
  <conditionalFormatting sqref="O41:Z41">
    <cfRule type="containsBlanks" priority="12" stopIfTrue="1">
      <formula>LEN(TRIM(O41))=0</formula>
    </cfRule>
    <cfRule type="cellIs" dxfId="487" priority="145" stopIfTrue="1" operator="greaterThan">
      <formula>$M$41</formula>
    </cfRule>
    <cfRule type="cellIs" dxfId="486" priority="146" stopIfTrue="1" operator="lessThanOrEqual">
      <formula>$M$41</formula>
    </cfRule>
  </conditionalFormatting>
  <conditionalFormatting sqref="P48">
    <cfRule type="cellIs" dxfId="485" priority="46" stopIfTrue="1" operator="greaterThanOrEqual">
      <formula>$M$48</formula>
    </cfRule>
    <cfRule type="cellIs" dxfId="484" priority="47" stopIfTrue="1" operator="lessThan">
      <formula>$M$48</formula>
    </cfRule>
  </conditionalFormatting>
  <conditionalFormatting sqref="O48">
    <cfRule type="cellIs" dxfId="483" priority="44" stopIfTrue="1" operator="greaterThanOrEqual">
      <formula>$M$48</formula>
    </cfRule>
    <cfRule type="cellIs" dxfId="482" priority="45" stopIfTrue="1" operator="lessThan">
      <formula>$M$48</formula>
    </cfRule>
  </conditionalFormatting>
  <conditionalFormatting sqref="O14:Z14">
    <cfRule type="containsBlanks" priority="35" stopIfTrue="1">
      <formula>LEN(TRIM(O14))=0</formula>
    </cfRule>
  </conditionalFormatting>
  <conditionalFormatting sqref="O33:Z33">
    <cfRule type="containsBlanks" priority="20" stopIfTrue="1">
      <formula>LEN(TRIM(O33))=0</formula>
    </cfRule>
  </conditionalFormatting>
  <conditionalFormatting sqref="O34:Z34">
    <cfRule type="containsBlanks" priority="19" stopIfTrue="1">
      <formula>LEN(TRIM(O34))=0</formula>
    </cfRule>
  </conditionalFormatting>
  <conditionalFormatting sqref="O39:Z39">
    <cfRule type="containsBlanks" priority="14" stopIfTrue="1">
      <formula>LEN(TRIM(O39))=0</formula>
    </cfRule>
  </conditionalFormatting>
  <conditionalFormatting sqref="O48:Z48">
    <cfRule type="containsBlanks" priority="7" stopIfTrue="1">
      <formula>LEN(TRIM(O48))=0</formula>
    </cfRule>
  </conditionalFormatting>
  <dataValidations count="7">
    <dataValidation type="list" errorStyle="information" allowBlank="1" showInputMessage="1" showErrorMessage="1" error="Enter Leading or Lagging" prompt="Leading or Lagging" sqref="WVK52 WLO52 WBS52 VRW52 VIA52 UYE52 UOI52 UEM52 TUQ52 TKU52 TAY52 SRC52 SHG52 RXK52 RNO52 RDS52 QTW52 QKA52 QAE52 PQI52 PGM52 OWQ52 OMU52 OCY52 NTC52 NJG52 MZK52 MPO52 MFS52 LVW52 LMA52 LCE52 KSI52 KIM52 JYQ52 JOU52 JEY52 IVC52 ILG52 IBK52 HRO52 HHS52 GXW52 GOA52 GEE52 FUI52 FKM52 FAQ52 EQU52 EGY52 DXC52 DNG52 DDK52 CTO52 CJS52 BZW52 BQA52 BGE52 AWI52 AMM52 ACQ52 SU52 IY52 C52">
      <formula1>C42:C54</formula1>
    </dataValidation>
    <dataValidation type="list" errorStyle="information" allowBlank="1" showInputMessage="1" showErrorMessage="1" error="Enter Leading or Lagging" prompt="Leading or Lagging" sqref="IY53 C53 WVK53 WLO53 WBS53 VRW53 VIA53 UYE53 UOI53 UEM53 TUQ53 TKU53 TAY53 SRC53 SHG53 RXK53 RNO53 RDS53 QTW53 QKA53 QAE53 PQI53 PGM53 OWQ53 OMU53 OCY53 NTC53 NJG53 MZK53 MPO53 MFS53 LVW53 LMA53 LCE53 KSI53 KIM53 JYQ53 JOU53 JEY53 IVC53 ILG53 IBK53 HRO53 HHS53 GXW53 GOA53 GEE53 FUI53 FKM53 FAQ53 EQU53 EGY53 DXC53 DNG53 DDK53 CTO53 CJS53 BZW53 BQA53 BGE53 AWI53 AMM53 ACQ53 SU53">
      <formula1>C54:C55</formula1>
    </dataValidation>
    <dataValidation type="list" errorStyle="information" allowBlank="1" showInputMessage="1" showErrorMessage="1" error="Enter Leading or Lagging" prompt="Leading or Lagging" sqref="C51 WVK51 WLO51 WBS51 VRW51 VIA51 UYE51 UOI51 UEM51 TUQ51 TKU51 TAY51 SRC51 SHG51 RXK51 RNO51 RDS51 QTW51 QKA51 QAE51 PQI51 PGM51 OWQ51 OMU51 OCY51 NTC51 NJG51 MZK51 MPO51 MFS51 LVW51 LMA51 LCE51 KSI51 KIM51 JYQ51 JOU51 JEY51 IVC51 ILG51 IBK51 HRO51 HHS51 GXW51 GOA51 GEE51 FUI51 FKM51 FAQ51 EQU51 EGY51 DXC51 DNG51 DDK51 CTO51 CJS51 BZW51 BQA51 BGE51 AWI51 AMM51 ACQ51 SU51 IY51">
      <formula1>C53:C53</formula1>
    </dataValidation>
    <dataValidation type="list" errorStyle="information" allowBlank="1" showInputMessage="1" showErrorMessage="1" error="Enter Leading or Lagging" prompt="Leading or Lagging" sqref="C39 IY39 SU39 ACQ39 AMM39 AWI39 BGE39 BQA39 BZW39 CJS39 CTO39 DDK39 DNG39 DXC39 EGY39 EQU39 FAQ39 FKM39 FUI39 GEE39 GOA39 GXW39 HHS39 HRO39 IBK39 ILG39 IVC39 JEY39 JOU39 JYQ39 KIM39 KSI39 LCE39 LMA39 LVW39 MFS39 MPO39 MZK39 NJG39 NTC39 OCY39 OMU39 OWQ39 PGM39 PQI39 QAE39 QKA39 QTW39 RDS39 RNO39 RXK39 SHG39 SRC39 TAY39 TKU39 TUQ39 UEM39 UOI39 UYE39 VIA39 VRW39 WBS39 WLO39 WVK39">
      <formula1>C41:C43</formula1>
    </dataValidation>
    <dataValidation type="list" errorStyle="information" allowBlank="1" showInputMessage="1" showErrorMessage="1" error="Enter Leading or Lagging" prompt="Leading or Lagging" sqref="WVK4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C42">
      <formula1>C55:C56</formula1>
    </dataValidation>
    <dataValidation type="list" errorStyle="information" allowBlank="1" showInputMessage="1" showErrorMessage="1" error="Enter Leading or Lagging" prompt="Leading or Lagging" sqref="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SU40:SU41 IY40:IY41 C40:C41">
      <formula1>C43:C44</formula1>
    </dataValidation>
    <dataValidation type="list" errorStyle="information" allowBlank="1" showInputMessage="1" showErrorMessage="1" error="Enter Leading or Lagging" prompt="Leading or Lagging" sqref="C65541:C65590 IY65541:IY65590 SU65541:SU65590 ACQ65541:ACQ65590 AMM65541:AMM65590 AWI65541:AWI65590 BGE65541:BGE65590 BQA65541:BQA65590 BZW65541:BZW65590 CJS65541:CJS65590 CTO65541:CTO65590 DDK65541:DDK65590 DNG65541:DNG65590 DXC65541:DXC65590 EGY65541:EGY65590 EQU65541:EQU65590 FAQ65541:FAQ65590 FKM65541:FKM65590 FUI65541:FUI65590 GEE65541:GEE65590 GOA65541:GOA65590 GXW65541:GXW65590 HHS65541:HHS65590 HRO65541:HRO65590 IBK65541:IBK65590 ILG65541:ILG65590 IVC65541:IVC65590 JEY65541:JEY65590 JOU65541:JOU65590 JYQ65541:JYQ65590 KIM65541:KIM65590 KSI65541:KSI65590 LCE65541:LCE65590 LMA65541:LMA65590 LVW65541:LVW65590 MFS65541:MFS65590 MPO65541:MPO65590 MZK65541:MZK65590 NJG65541:NJG65590 NTC65541:NTC65590 OCY65541:OCY65590 OMU65541:OMU65590 OWQ65541:OWQ65590 PGM65541:PGM65590 PQI65541:PQI65590 QAE65541:QAE65590 QKA65541:QKA65590 QTW65541:QTW65590 RDS65541:RDS65590 RNO65541:RNO65590 RXK65541:RXK65590 SHG65541:SHG65590 SRC65541:SRC65590 TAY65541:TAY65590 TKU65541:TKU65590 TUQ65541:TUQ65590 UEM65541:UEM65590 UOI65541:UOI65590 UYE65541:UYE65590 VIA65541:VIA65590 VRW65541:VRW65590 WBS65541:WBS65590 WLO65541:WLO65590 WVK65541:WVK65590 C131077:C131126 IY131077:IY131126 SU131077:SU131126 ACQ131077:ACQ131126 AMM131077:AMM131126 AWI131077:AWI131126 BGE131077:BGE131126 BQA131077:BQA131126 BZW131077:BZW131126 CJS131077:CJS131126 CTO131077:CTO131126 DDK131077:DDK131126 DNG131077:DNG131126 DXC131077:DXC131126 EGY131077:EGY131126 EQU131077:EQU131126 FAQ131077:FAQ131126 FKM131077:FKM131126 FUI131077:FUI131126 GEE131077:GEE131126 GOA131077:GOA131126 GXW131077:GXW131126 HHS131077:HHS131126 HRO131077:HRO131126 IBK131077:IBK131126 ILG131077:ILG131126 IVC131077:IVC131126 JEY131077:JEY131126 JOU131077:JOU131126 JYQ131077:JYQ131126 KIM131077:KIM131126 KSI131077:KSI131126 LCE131077:LCE131126 LMA131077:LMA131126 LVW131077:LVW131126 MFS131077:MFS131126 MPO131077:MPO131126 MZK131077:MZK131126 NJG131077:NJG131126 NTC131077:NTC131126 OCY131077:OCY131126 OMU131077:OMU131126 OWQ131077:OWQ131126 PGM131077:PGM131126 PQI131077:PQI131126 QAE131077:QAE131126 QKA131077:QKA131126 QTW131077:QTW131126 RDS131077:RDS131126 RNO131077:RNO131126 RXK131077:RXK131126 SHG131077:SHG131126 SRC131077:SRC131126 TAY131077:TAY131126 TKU131077:TKU131126 TUQ131077:TUQ131126 UEM131077:UEM131126 UOI131077:UOI131126 UYE131077:UYE131126 VIA131077:VIA131126 VRW131077:VRW131126 WBS131077:WBS131126 WLO131077:WLO131126 WVK131077:WVK131126 C196613:C196662 IY196613:IY196662 SU196613:SU196662 ACQ196613:ACQ196662 AMM196613:AMM196662 AWI196613:AWI196662 BGE196613:BGE196662 BQA196613:BQA196662 BZW196613:BZW196662 CJS196613:CJS196662 CTO196613:CTO196662 DDK196613:DDK196662 DNG196613:DNG196662 DXC196613:DXC196662 EGY196613:EGY196662 EQU196613:EQU196662 FAQ196613:FAQ196662 FKM196613:FKM196662 FUI196613:FUI196662 GEE196613:GEE196662 GOA196613:GOA196662 GXW196613:GXW196662 HHS196613:HHS196662 HRO196613:HRO196662 IBK196613:IBK196662 ILG196613:ILG196662 IVC196613:IVC196662 JEY196613:JEY196662 JOU196613:JOU196662 JYQ196613:JYQ196662 KIM196613:KIM196662 KSI196613:KSI196662 LCE196613:LCE196662 LMA196613:LMA196662 LVW196613:LVW196662 MFS196613:MFS196662 MPO196613:MPO196662 MZK196613:MZK196662 NJG196613:NJG196662 NTC196613:NTC196662 OCY196613:OCY196662 OMU196613:OMU196662 OWQ196613:OWQ196662 PGM196613:PGM196662 PQI196613:PQI196662 QAE196613:QAE196662 QKA196613:QKA196662 QTW196613:QTW196662 RDS196613:RDS196662 RNO196613:RNO196662 RXK196613:RXK196662 SHG196613:SHG196662 SRC196613:SRC196662 TAY196613:TAY196662 TKU196613:TKU196662 TUQ196613:TUQ196662 UEM196613:UEM196662 UOI196613:UOI196662 UYE196613:UYE196662 VIA196613:VIA196662 VRW196613:VRW196662 WBS196613:WBS196662 WLO196613:WLO196662 WVK196613:WVK196662 C262149:C262198 IY262149:IY262198 SU262149:SU262198 ACQ262149:ACQ262198 AMM262149:AMM262198 AWI262149:AWI262198 BGE262149:BGE262198 BQA262149:BQA262198 BZW262149:BZW262198 CJS262149:CJS262198 CTO262149:CTO262198 DDK262149:DDK262198 DNG262149:DNG262198 DXC262149:DXC262198 EGY262149:EGY262198 EQU262149:EQU262198 FAQ262149:FAQ262198 FKM262149:FKM262198 FUI262149:FUI262198 GEE262149:GEE262198 GOA262149:GOA262198 GXW262149:GXW262198 HHS262149:HHS262198 HRO262149:HRO262198 IBK262149:IBK262198 ILG262149:ILG262198 IVC262149:IVC262198 JEY262149:JEY262198 JOU262149:JOU262198 JYQ262149:JYQ262198 KIM262149:KIM262198 KSI262149:KSI262198 LCE262149:LCE262198 LMA262149:LMA262198 LVW262149:LVW262198 MFS262149:MFS262198 MPO262149:MPO262198 MZK262149:MZK262198 NJG262149:NJG262198 NTC262149:NTC262198 OCY262149:OCY262198 OMU262149:OMU262198 OWQ262149:OWQ262198 PGM262149:PGM262198 PQI262149:PQI262198 QAE262149:QAE262198 QKA262149:QKA262198 QTW262149:QTW262198 RDS262149:RDS262198 RNO262149:RNO262198 RXK262149:RXK262198 SHG262149:SHG262198 SRC262149:SRC262198 TAY262149:TAY262198 TKU262149:TKU262198 TUQ262149:TUQ262198 UEM262149:UEM262198 UOI262149:UOI262198 UYE262149:UYE262198 VIA262149:VIA262198 VRW262149:VRW262198 WBS262149:WBS262198 WLO262149:WLO262198 WVK262149:WVK262198 C327685:C327734 IY327685:IY327734 SU327685:SU327734 ACQ327685:ACQ327734 AMM327685:AMM327734 AWI327685:AWI327734 BGE327685:BGE327734 BQA327685:BQA327734 BZW327685:BZW327734 CJS327685:CJS327734 CTO327685:CTO327734 DDK327685:DDK327734 DNG327685:DNG327734 DXC327685:DXC327734 EGY327685:EGY327734 EQU327685:EQU327734 FAQ327685:FAQ327734 FKM327685:FKM327734 FUI327685:FUI327734 GEE327685:GEE327734 GOA327685:GOA327734 GXW327685:GXW327734 HHS327685:HHS327734 HRO327685:HRO327734 IBK327685:IBK327734 ILG327685:ILG327734 IVC327685:IVC327734 JEY327685:JEY327734 JOU327685:JOU327734 JYQ327685:JYQ327734 KIM327685:KIM327734 KSI327685:KSI327734 LCE327685:LCE327734 LMA327685:LMA327734 LVW327685:LVW327734 MFS327685:MFS327734 MPO327685:MPO327734 MZK327685:MZK327734 NJG327685:NJG327734 NTC327685:NTC327734 OCY327685:OCY327734 OMU327685:OMU327734 OWQ327685:OWQ327734 PGM327685:PGM327734 PQI327685:PQI327734 QAE327685:QAE327734 QKA327685:QKA327734 QTW327685:QTW327734 RDS327685:RDS327734 RNO327685:RNO327734 RXK327685:RXK327734 SHG327685:SHG327734 SRC327685:SRC327734 TAY327685:TAY327734 TKU327685:TKU327734 TUQ327685:TUQ327734 UEM327685:UEM327734 UOI327685:UOI327734 UYE327685:UYE327734 VIA327685:VIA327734 VRW327685:VRW327734 WBS327685:WBS327734 WLO327685:WLO327734 WVK327685:WVK327734 C393221:C393270 IY393221:IY393270 SU393221:SU393270 ACQ393221:ACQ393270 AMM393221:AMM393270 AWI393221:AWI393270 BGE393221:BGE393270 BQA393221:BQA393270 BZW393221:BZW393270 CJS393221:CJS393270 CTO393221:CTO393270 DDK393221:DDK393270 DNG393221:DNG393270 DXC393221:DXC393270 EGY393221:EGY393270 EQU393221:EQU393270 FAQ393221:FAQ393270 FKM393221:FKM393270 FUI393221:FUI393270 GEE393221:GEE393270 GOA393221:GOA393270 GXW393221:GXW393270 HHS393221:HHS393270 HRO393221:HRO393270 IBK393221:IBK393270 ILG393221:ILG393270 IVC393221:IVC393270 JEY393221:JEY393270 JOU393221:JOU393270 JYQ393221:JYQ393270 KIM393221:KIM393270 KSI393221:KSI393270 LCE393221:LCE393270 LMA393221:LMA393270 LVW393221:LVW393270 MFS393221:MFS393270 MPO393221:MPO393270 MZK393221:MZK393270 NJG393221:NJG393270 NTC393221:NTC393270 OCY393221:OCY393270 OMU393221:OMU393270 OWQ393221:OWQ393270 PGM393221:PGM393270 PQI393221:PQI393270 QAE393221:QAE393270 QKA393221:QKA393270 QTW393221:QTW393270 RDS393221:RDS393270 RNO393221:RNO393270 RXK393221:RXK393270 SHG393221:SHG393270 SRC393221:SRC393270 TAY393221:TAY393270 TKU393221:TKU393270 TUQ393221:TUQ393270 UEM393221:UEM393270 UOI393221:UOI393270 UYE393221:UYE393270 VIA393221:VIA393270 VRW393221:VRW393270 WBS393221:WBS393270 WLO393221:WLO393270 WVK393221:WVK393270 C458757:C458806 IY458757:IY458806 SU458757:SU458806 ACQ458757:ACQ458806 AMM458757:AMM458806 AWI458757:AWI458806 BGE458757:BGE458806 BQA458757:BQA458806 BZW458757:BZW458806 CJS458757:CJS458806 CTO458757:CTO458806 DDK458757:DDK458806 DNG458757:DNG458806 DXC458757:DXC458806 EGY458757:EGY458806 EQU458757:EQU458806 FAQ458757:FAQ458806 FKM458757:FKM458806 FUI458757:FUI458806 GEE458757:GEE458806 GOA458757:GOA458806 GXW458757:GXW458806 HHS458757:HHS458806 HRO458757:HRO458806 IBK458757:IBK458806 ILG458757:ILG458806 IVC458757:IVC458806 JEY458757:JEY458806 JOU458757:JOU458806 JYQ458757:JYQ458806 KIM458757:KIM458806 KSI458757:KSI458806 LCE458757:LCE458806 LMA458757:LMA458806 LVW458757:LVW458806 MFS458757:MFS458806 MPO458757:MPO458806 MZK458757:MZK458806 NJG458757:NJG458806 NTC458757:NTC458806 OCY458757:OCY458806 OMU458757:OMU458806 OWQ458757:OWQ458806 PGM458757:PGM458806 PQI458757:PQI458806 QAE458757:QAE458806 QKA458757:QKA458806 QTW458757:QTW458806 RDS458757:RDS458806 RNO458757:RNO458806 RXK458757:RXK458806 SHG458757:SHG458806 SRC458757:SRC458806 TAY458757:TAY458806 TKU458757:TKU458806 TUQ458757:TUQ458806 UEM458757:UEM458806 UOI458757:UOI458806 UYE458757:UYE458806 VIA458757:VIA458806 VRW458757:VRW458806 WBS458757:WBS458806 WLO458757:WLO458806 WVK458757:WVK458806 C524293:C524342 IY524293:IY524342 SU524293:SU524342 ACQ524293:ACQ524342 AMM524293:AMM524342 AWI524293:AWI524342 BGE524293:BGE524342 BQA524293:BQA524342 BZW524293:BZW524342 CJS524293:CJS524342 CTO524293:CTO524342 DDK524293:DDK524342 DNG524293:DNG524342 DXC524293:DXC524342 EGY524293:EGY524342 EQU524293:EQU524342 FAQ524293:FAQ524342 FKM524293:FKM524342 FUI524293:FUI524342 GEE524293:GEE524342 GOA524293:GOA524342 GXW524293:GXW524342 HHS524293:HHS524342 HRO524293:HRO524342 IBK524293:IBK524342 ILG524293:ILG524342 IVC524293:IVC524342 JEY524293:JEY524342 JOU524293:JOU524342 JYQ524293:JYQ524342 KIM524293:KIM524342 KSI524293:KSI524342 LCE524293:LCE524342 LMA524293:LMA524342 LVW524293:LVW524342 MFS524293:MFS524342 MPO524293:MPO524342 MZK524293:MZK524342 NJG524293:NJG524342 NTC524293:NTC524342 OCY524293:OCY524342 OMU524293:OMU524342 OWQ524293:OWQ524342 PGM524293:PGM524342 PQI524293:PQI524342 QAE524293:QAE524342 QKA524293:QKA524342 QTW524293:QTW524342 RDS524293:RDS524342 RNO524293:RNO524342 RXK524293:RXK524342 SHG524293:SHG524342 SRC524293:SRC524342 TAY524293:TAY524342 TKU524293:TKU524342 TUQ524293:TUQ524342 UEM524293:UEM524342 UOI524293:UOI524342 UYE524293:UYE524342 VIA524293:VIA524342 VRW524293:VRW524342 WBS524293:WBS524342 WLO524293:WLO524342 WVK524293:WVK524342 C589829:C589878 IY589829:IY589878 SU589829:SU589878 ACQ589829:ACQ589878 AMM589829:AMM589878 AWI589829:AWI589878 BGE589829:BGE589878 BQA589829:BQA589878 BZW589829:BZW589878 CJS589829:CJS589878 CTO589829:CTO589878 DDK589829:DDK589878 DNG589829:DNG589878 DXC589829:DXC589878 EGY589829:EGY589878 EQU589829:EQU589878 FAQ589829:FAQ589878 FKM589829:FKM589878 FUI589829:FUI589878 GEE589829:GEE589878 GOA589829:GOA589878 GXW589829:GXW589878 HHS589829:HHS589878 HRO589829:HRO589878 IBK589829:IBK589878 ILG589829:ILG589878 IVC589829:IVC589878 JEY589829:JEY589878 JOU589829:JOU589878 JYQ589829:JYQ589878 KIM589829:KIM589878 KSI589829:KSI589878 LCE589829:LCE589878 LMA589829:LMA589878 LVW589829:LVW589878 MFS589829:MFS589878 MPO589829:MPO589878 MZK589829:MZK589878 NJG589829:NJG589878 NTC589829:NTC589878 OCY589829:OCY589878 OMU589829:OMU589878 OWQ589829:OWQ589878 PGM589829:PGM589878 PQI589829:PQI589878 QAE589829:QAE589878 QKA589829:QKA589878 QTW589829:QTW589878 RDS589829:RDS589878 RNO589829:RNO589878 RXK589829:RXK589878 SHG589829:SHG589878 SRC589829:SRC589878 TAY589829:TAY589878 TKU589829:TKU589878 TUQ589829:TUQ589878 UEM589829:UEM589878 UOI589829:UOI589878 UYE589829:UYE589878 VIA589829:VIA589878 VRW589829:VRW589878 WBS589829:WBS589878 WLO589829:WLO589878 WVK589829:WVK589878 C655365:C655414 IY655365:IY655414 SU655365:SU655414 ACQ655365:ACQ655414 AMM655365:AMM655414 AWI655365:AWI655414 BGE655365:BGE655414 BQA655365:BQA655414 BZW655365:BZW655414 CJS655365:CJS655414 CTO655365:CTO655414 DDK655365:DDK655414 DNG655365:DNG655414 DXC655365:DXC655414 EGY655365:EGY655414 EQU655365:EQU655414 FAQ655365:FAQ655414 FKM655365:FKM655414 FUI655365:FUI655414 GEE655365:GEE655414 GOA655365:GOA655414 GXW655365:GXW655414 HHS655365:HHS655414 HRO655365:HRO655414 IBK655365:IBK655414 ILG655365:ILG655414 IVC655365:IVC655414 JEY655365:JEY655414 JOU655365:JOU655414 JYQ655365:JYQ655414 KIM655365:KIM655414 KSI655365:KSI655414 LCE655365:LCE655414 LMA655365:LMA655414 LVW655365:LVW655414 MFS655365:MFS655414 MPO655365:MPO655414 MZK655365:MZK655414 NJG655365:NJG655414 NTC655365:NTC655414 OCY655365:OCY655414 OMU655365:OMU655414 OWQ655365:OWQ655414 PGM655365:PGM655414 PQI655365:PQI655414 QAE655365:QAE655414 QKA655365:QKA655414 QTW655365:QTW655414 RDS655365:RDS655414 RNO655365:RNO655414 RXK655365:RXK655414 SHG655365:SHG655414 SRC655365:SRC655414 TAY655365:TAY655414 TKU655365:TKU655414 TUQ655365:TUQ655414 UEM655365:UEM655414 UOI655365:UOI655414 UYE655365:UYE655414 VIA655365:VIA655414 VRW655365:VRW655414 WBS655365:WBS655414 WLO655365:WLO655414 WVK655365:WVK655414 C720901:C720950 IY720901:IY720950 SU720901:SU720950 ACQ720901:ACQ720950 AMM720901:AMM720950 AWI720901:AWI720950 BGE720901:BGE720950 BQA720901:BQA720950 BZW720901:BZW720950 CJS720901:CJS720950 CTO720901:CTO720950 DDK720901:DDK720950 DNG720901:DNG720950 DXC720901:DXC720950 EGY720901:EGY720950 EQU720901:EQU720950 FAQ720901:FAQ720950 FKM720901:FKM720950 FUI720901:FUI720950 GEE720901:GEE720950 GOA720901:GOA720950 GXW720901:GXW720950 HHS720901:HHS720950 HRO720901:HRO720950 IBK720901:IBK720950 ILG720901:ILG720950 IVC720901:IVC720950 JEY720901:JEY720950 JOU720901:JOU720950 JYQ720901:JYQ720950 KIM720901:KIM720950 KSI720901:KSI720950 LCE720901:LCE720950 LMA720901:LMA720950 LVW720901:LVW720950 MFS720901:MFS720950 MPO720901:MPO720950 MZK720901:MZK720950 NJG720901:NJG720950 NTC720901:NTC720950 OCY720901:OCY720950 OMU720901:OMU720950 OWQ720901:OWQ720950 PGM720901:PGM720950 PQI720901:PQI720950 QAE720901:QAE720950 QKA720901:QKA720950 QTW720901:QTW720950 RDS720901:RDS720950 RNO720901:RNO720950 RXK720901:RXK720950 SHG720901:SHG720950 SRC720901:SRC720950 TAY720901:TAY720950 TKU720901:TKU720950 TUQ720901:TUQ720950 UEM720901:UEM720950 UOI720901:UOI720950 UYE720901:UYE720950 VIA720901:VIA720950 VRW720901:VRW720950 WBS720901:WBS720950 WLO720901:WLO720950 WVK720901:WVK720950 C786437:C786486 IY786437:IY786486 SU786437:SU786486 ACQ786437:ACQ786486 AMM786437:AMM786486 AWI786437:AWI786486 BGE786437:BGE786486 BQA786437:BQA786486 BZW786437:BZW786486 CJS786437:CJS786486 CTO786437:CTO786486 DDK786437:DDK786486 DNG786437:DNG786486 DXC786437:DXC786486 EGY786437:EGY786486 EQU786437:EQU786486 FAQ786437:FAQ786486 FKM786437:FKM786486 FUI786437:FUI786486 GEE786437:GEE786486 GOA786437:GOA786486 GXW786437:GXW786486 HHS786437:HHS786486 HRO786437:HRO786486 IBK786437:IBK786486 ILG786437:ILG786486 IVC786437:IVC786486 JEY786437:JEY786486 JOU786437:JOU786486 JYQ786437:JYQ786486 KIM786437:KIM786486 KSI786437:KSI786486 LCE786437:LCE786486 LMA786437:LMA786486 LVW786437:LVW786486 MFS786437:MFS786486 MPO786437:MPO786486 MZK786437:MZK786486 NJG786437:NJG786486 NTC786437:NTC786486 OCY786437:OCY786486 OMU786437:OMU786486 OWQ786437:OWQ786486 PGM786437:PGM786486 PQI786437:PQI786486 QAE786437:QAE786486 QKA786437:QKA786486 QTW786437:QTW786486 RDS786437:RDS786486 RNO786437:RNO786486 RXK786437:RXK786486 SHG786437:SHG786486 SRC786437:SRC786486 TAY786437:TAY786486 TKU786437:TKU786486 TUQ786437:TUQ786486 UEM786437:UEM786486 UOI786437:UOI786486 UYE786437:UYE786486 VIA786437:VIA786486 VRW786437:VRW786486 WBS786437:WBS786486 WLO786437:WLO786486 WVK786437:WVK786486 C851973:C852022 IY851973:IY852022 SU851973:SU852022 ACQ851973:ACQ852022 AMM851973:AMM852022 AWI851973:AWI852022 BGE851973:BGE852022 BQA851973:BQA852022 BZW851973:BZW852022 CJS851973:CJS852022 CTO851973:CTO852022 DDK851973:DDK852022 DNG851973:DNG852022 DXC851973:DXC852022 EGY851973:EGY852022 EQU851973:EQU852022 FAQ851973:FAQ852022 FKM851973:FKM852022 FUI851973:FUI852022 GEE851973:GEE852022 GOA851973:GOA852022 GXW851973:GXW852022 HHS851973:HHS852022 HRO851973:HRO852022 IBK851973:IBK852022 ILG851973:ILG852022 IVC851973:IVC852022 JEY851973:JEY852022 JOU851973:JOU852022 JYQ851973:JYQ852022 KIM851973:KIM852022 KSI851973:KSI852022 LCE851973:LCE852022 LMA851973:LMA852022 LVW851973:LVW852022 MFS851973:MFS852022 MPO851973:MPO852022 MZK851973:MZK852022 NJG851973:NJG852022 NTC851973:NTC852022 OCY851973:OCY852022 OMU851973:OMU852022 OWQ851973:OWQ852022 PGM851973:PGM852022 PQI851973:PQI852022 QAE851973:QAE852022 QKA851973:QKA852022 QTW851973:QTW852022 RDS851973:RDS852022 RNO851973:RNO852022 RXK851973:RXK852022 SHG851973:SHG852022 SRC851973:SRC852022 TAY851973:TAY852022 TKU851973:TKU852022 TUQ851973:TUQ852022 UEM851973:UEM852022 UOI851973:UOI852022 UYE851973:UYE852022 VIA851973:VIA852022 VRW851973:VRW852022 WBS851973:WBS852022 WLO851973:WLO852022 WVK851973:WVK852022 C917509:C917558 IY917509:IY917558 SU917509:SU917558 ACQ917509:ACQ917558 AMM917509:AMM917558 AWI917509:AWI917558 BGE917509:BGE917558 BQA917509:BQA917558 BZW917509:BZW917558 CJS917509:CJS917558 CTO917509:CTO917558 DDK917509:DDK917558 DNG917509:DNG917558 DXC917509:DXC917558 EGY917509:EGY917558 EQU917509:EQU917558 FAQ917509:FAQ917558 FKM917509:FKM917558 FUI917509:FUI917558 GEE917509:GEE917558 GOA917509:GOA917558 GXW917509:GXW917558 HHS917509:HHS917558 HRO917509:HRO917558 IBK917509:IBK917558 ILG917509:ILG917558 IVC917509:IVC917558 JEY917509:JEY917558 JOU917509:JOU917558 JYQ917509:JYQ917558 KIM917509:KIM917558 KSI917509:KSI917558 LCE917509:LCE917558 LMA917509:LMA917558 LVW917509:LVW917558 MFS917509:MFS917558 MPO917509:MPO917558 MZK917509:MZK917558 NJG917509:NJG917558 NTC917509:NTC917558 OCY917509:OCY917558 OMU917509:OMU917558 OWQ917509:OWQ917558 PGM917509:PGM917558 PQI917509:PQI917558 QAE917509:QAE917558 QKA917509:QKA917558 QTW917509:QTW917558 RDS917509:RDS917558 RNO917509:RNO917558 RXK917509:RXK917558 SHG917509:SHG917558 SRC917509:SRC917558 TAY917509:TAY917558 TKU917509:TKU917558 TUQ917509:TUQ917558 UEM917509:UEM917558 UOI917509:UOI917558 UYE917509:UYE917558 VIA917509:VIA917558 VRW917509:VRW917558 WBS917509:WBS917558 WLO917509:WLO917558 WVK917509:WVK917558 C983045:C983094 IY983045:IY983094 SU983045:SU983094 ACQ983045:ACQ983094 AMM983045:AMM983094 AWI983045:AWI983094 BGE983045:BGE983094 BQA983045:BQA983094 BZW983045:BZW983094 CJS983045:CJS983094 CTO983045:CTO983094 DDK983045:DDK983094 DNG983045:DNG983094 DXC983045:DXC983094 EGY983045:EGY983094 EQU983045:EQU983094 FAQ983045:FAQ983094 FKM983045:FKM983094 FUI983045:FUI983094 GEE983045:GEE983094 GOA983045:GOA983094 GXW983045:GXW983094 HHS983045:HHS983094 HRO983045:HRO983094 IBK983045:IBK983094 ILG983045:ILG983094 IVC983045:IVC983094 JEY983045:JEY983094 JOU983045:JOU983094 JYQ983045:JYQ983094 KIM983045:KIM983094 KSI983045:KSI983094 LCE983045:LCE983094 LMA983045:LMA983094 LVW983045:LVW983094 MFS983045:MFS983094 MPO983045:MPO983094 MZK983045:MZK983094 NJG983045:NJG983094 NTC983045:NTC983094 OCY983045:OCY983094 OMU983045:OMU983094 OWQ983045:OWQ983094 PGM983045:PGM983094 PQI983045:PQI983094 QAE983045:QAE983094 QKA983045:QKA983094 QTW983045:QTW983094 RDS983045:RDS983094 RNO983045:RNO983094 RXK983045:RXK983094 SHG983045:SHG983094 SRC983045:SRC983094 TAY983045:TAY983094 TKU983045:TKU983094 TUQ983045:TUQ983094 UEM983045:UEM983094 UOI983045:UOI983094 UYE983045:UYE983094 VIA983045:VIA983094 VRW983045:VRW983094 WBS983045:WBS983094 WLO983045:WLO983094 WVK983045:WVK983094 WVK5:WVK38 WLO5:WLO38 WBS5:WBS38 VRW5:VRW38 VIA5:VIA38 UYE5:UYE38 UOI5:UOI38 UEM5:UEM38 TUQ5:TUQ38 TKU5:TKU38 TAY5:TAY38 SRC5:SRC38 SHG5:SHG38 RXK5:RXK38 RNO5:RNO38 RDS5:RDS38 QTW5:QTW38 QKA5:QKA38 QAE5:QAE38 PQI5:PQI38 PGM5:PGM38 OWQ5:OWQ38 OMU5:OMU38 OCY5:OCY38 NTC5:NTC38 NJG5:NJG38 MZK5:MZK38 MPO5:MPO38 MFS5:MFS38 LVW5:LVW38 LMA5:LMA38 LCE5:LCE38 KSI5:KSI38 KIM5:KIM38 JYQ5:JYQ38 JOU5:JOU38 JEY5:JEY38 IVC5:IVC38 ILG5:ILG38 IBK5:IBK38 HRO5:HRO38 HHS5:HHS38 GXW5:GXW38 GOA5:GOA38 GEE5:GEE38 FUI5:FUI38 FKM5:FKM38 FAQ5:FAQ38 EQU5:EQU38 EGY5:EGY38 DXC5:DXC38 DNG5:DNG38 DDK5:DDK38 CTO5:CTO38 CJS5:CJS38 BZW5:BZW38 BQA5:BQA38 BGE5:BGE38 AWI5:AWI38 AMM5:AMM38 ACQ5:ACQ38 SU5:SU38 IY5:IY38 C5:C38 C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WVK43:WVK50 WLO43:WLO50 WBS43:WBS50 VRW43:VRW50 VIA43:VIA50 UYE43:UYE50 UOI43:UOI50 UEM43:UEM50 TUQ43:TUQ50 TKU43:TKU50 TAY43:TAY50 SRC43:SRC50 SHG43:SHG50 RXK43:RXK50 RNO43:RNO50 RDS43:RDS50 QTW43:QTW50 QKA43:QKA50 QAE43:QAE50 PQI43:PQI50 PGM43:PGM50 OWQ43:OWQ50 OMU43:OMU50 OCY43:OCY50 NTC43:NTC50 NJG43:NJG50 MZK43:MZK50 MPO43:MPO50 MFS43:MFS50 LVW43:LVW50 LMA43:LMA50 LCE43:LCE50 KSI43:KSI50 KIM43:KIM50 JYQ43:JYQ50 JOU43:JOU50 JEY43:JEY50 IVC43:IVC50 ILG43:ILG50 IBK43:IBK50 HRO43:HRO50 HHS43:HHS50 GXW43:GXW50 GOA43:GOA50 GEE43:GEE50 FUI43:FUI50 FKM43:FKM50 FAQ43:FAQ50 EQU43:EQU50 EGY43:EGY50 DXC43:DXC50 DNG43:DNG50 DDK43:DDK50 CTO43:CTO50 CJS43:CJS50 BZW43:BZW50 BQA43:BQA50 BGE43:BGE50 AWI43:AWI50 AMM43:AMM50 ACQ43:ACQ50 SU43:SU50 IY43:IY50 C43:C50">
      <formula1>C7:C8</formula1>
    </dataValidation>
  </dataValidations>
  <pageMargins left="0.7" right="0.7" top="0.75" bottom="0.75" header="0.3" footer="0.3"/>
  <pageSetup paperSize="9" scale="10" orientation="landscape" r:id="rId1"/>
  <rowBreaks count="1" manualBreakCount="1">
    <brk id="45" max="16383" man="1"/>
  </rowBreaks>
  <colBreaks count="1" manualBreakCount="1">
    <brk id="28" max="1048575" man="1"/>
  </colBreaks>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fitToPage="1"/>
  </sheetPr>
  <dimension ref="B1:AD203"/>
  <sheetViews>
    <sheetView showGridLines="0" view="pageBreakPreview" topLeftCell="B1" zoomScale="70" zoomScaleNormal="60" zoomScaleSheetLayoutView="70" workbookViewId="0">
      <pane xSplit="5" ySplit="3" topLeftCell="G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outlineLevelCol="1"/>
  <cols>
    <col min="1" max="1" width="10.33203125" style="452"/>
    <col min="2" max="2" width="62.109375" style="452" customWidth="1"/>
    <col min="3" max="3" width="11.44140625" style="452" customWidth="1"/>
    <col min="4" max="4" width="12.33203125" style="452" customWidth="1"/>
    <col min="5" max="5" width="10.44140625" style="277" bestFit="1" customWidth="1"/>
    <col min="6" max="6" width="4" style="452" customWidth="1"/>
    <col min="7" max="7" width="10.33203125" style="278" hidden="1" customWidth="1"/>
    <col min="8" max="8" width="11.44140625" style="452" hidden="1" customWidth="1"/>
    <col min="9" max="9" width="10.6640625" style="452" hidden="1" customWidth="1"/>
    <col min="10" max="10" width="19.88671875" style="452" customWidth="1"/>
    <col min="11" max="11" width="22.88671875" style="452" customWidth="1"/>
    <col min="12" max="12" width="24.5546875" style="452" customWidth="1"/>
    <col min="13" max="13" width="19.5546875" style="452" customWidth="1"/>
    <col min="14" max="14" width="17.33203125" style="452" customWidth="1"/>
    <col min="15" max="15" width="16.44140625" style="452" customWidth="1"/>
    <col min="16" max="16" width="10.33203125" style="452" customWidth="1"/>
    <col min="17" max="18" width="10.33203125" style="452" customWidth="1" outlineLevel="1"/>
    <col min="19" max="19" width="12.109375" style="452" customWidth="1" outlineLevel="1"/>
    <col min="20" max="20" width="13" style="452" customWidth="1" outlineLevel="1"/>
    <col min="21" max="21" width="10.33203125" style="452" customWidth="1" outlineLevel="1"/>
    <col min="22" max="22" width="12.6640625" style="452" customWidth="1" outlineLevel="1"/>
    <col min="23" max="25" width="10.44140625" style="452" customWidth="1" outlineLevel="1"/>
    <col min="26" max="26" width="13" style="452" customWidth="1" outlineLevel="1"/>
    <col min="27" max="27" width="66" style="452" customWidth="1"/>
    <col min="28" max="28" width="58" style="452" customWidth="1"/>
    <col min="29" max="29" width="26.33203125" style="452" customWidth="1"/>
    <col min="30" max="30" width="28.88671875" style="452" customWidth="1"/>
    <col min="31" max="16384" width="10.33203125" style="452"/>
  </cols>
  <sheetData>
    <row r="1" spans="2:30" ht="110.25"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1"/>
      <c r="AB1" s="910"/>
    </row>
    <row r="2" spans="2:30" s="137" customFormat="1" ht="109.5" customHeight="1" thickBot="1">
      <c r="B2" s="909"/>
      <c r="C2" s="908" t="s">
        <v>133</v>
      </c>
      <c r="D2" s="907"/>
      <c r="E2" s="907"/>
      <c r="F2" s="907"/>
      <c r="G2" s="907"/>
      <c r="H2" s="907"/>
      <c r="I2" s="904"/>
      <c r="J2" s="906"/>
      <c r="K2" s="904"/>
      <c r="L2" s="904"/>
      <c r="M2" s="904"/>
      <c r="N2" s="904"/>
      <c r="O2" s="904"/>
      <c r="P2" s="905"/>
      <c r="Q2" s="904"/>
      <c r="R2" s="904"/>
      <c r="S2" s="904"/>
      <c r="T2" s="904"/>
      <c r="U2" s="904"/>
      <c r="V2" s="904"/>
      <c r="W2" s="904"/>
      <c r="X2" s="904"/>
      <c r="Y2" s="903"/>
      <c r="Z2" s="902"/>
      <c r="AA2" s="901"/>
      <c r="AB2" s="900"/>
    </row>
    <row r="3" spans="2:30" s="138" customFormat="1" ht="34.5" customHeight="1" thickBot="1">
      <c r="B3" s="899" t="s">
        <v>76</v>
      </c>
      <c r="C3" s="898"/>
      <c r="D3" s="897" t="s">
        <v>1</v>
      </c>
      <c r="E3" s="897" t="s">
        <v>2</v>
      </c>
      <c r="F3" s="896"/>
      <c r="G3" s="895" t="s">
        <v>125</v>
      </c>
      <c r="H3" s="891" t="s">
        <v>126</v>
      </c>
      <c r="I3" s="893" t="s">
        <v>127</v>
      </c>
      <c r="J3" s="893" t="s">
        <v>128</v>
      </c>
      <c r="K3" s="893" t="s">
        <v>129</v>
      </c>
      <c r="L3" s="893" t="s">
        <v>204</v>
      </c>
      <c r="M3" s="894" t="s">
        <v>562</v>
      </c>
      <c r="N3" s="893" t="s">
        <v>563</v>
      </c>
      <c r="O3" s="892" t="s">
        <v>3</v>
      </c>
      <c r="P3" s="891" t="s">
        <v>4</v>
      </c>
      <c r="Q3" s="891" t="s">
        <v>5</v>
      </c>
      <c r="R3" s="891" t="s">
        <v>6</v>
      </c>
      <c r="S3" s="891" t="s">
        <v>7</v>
      </c>
      <c r="T3" s="891" t="s">
        <v>8</v>
      </c>
      <c r="U3" s="891" t="s">
        <v>9</v>
      </c>
      <c r="V3" s="891" t="s">
        <v>10</v>
      </c>
      <c r="W3" s="891" t="s">
        <v>11</v>
      </c>
      <c r="X3" s="891" t="s">
        <v>12</v>
      </c>
      <c r="Y3" s="891" t="s">
        <v>13</v>
      </c>
      <c r="Z3" s="890" t="s">
        <v>14</v>
      </c>
      <c r="AA3" s="890" t="s">
        <v>130</v>
      </c>
      <c r="AB3" s="889" t="s">
        <v>131</v>
      </c>
    </row>
    <row r="4" spans="2:30"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3"/>
      <c r="AA4" s="143"/>
      <c r="AB4" s="145"/>
    </row>
    <row r="5" spans="2:30" s="10" customFormat="1" ht="31.5" customHeight="1">
      <c r="B5" s="147" t="s">
        <v>17</v>
      </c>
      <c r="C5" s="125" t="s">
        <v>120</v>
      </c>
      <c r="D5" s="829" t="s">
        <v>18</v>
      </c>
      <c r="E5" s="829" t="s">
        <v>19</v>
      </c>
      <c r="F5" s="829" t="s">
        <v>20</v>
      </c>
      <c r="G5" s="150"/>
      <c r="H5" s="150"/>
      <c r="I5" s="150"/>
      <c r="J5" s="151">
        <v>0</v>
      </c>
      <c r="K5" s="151">
        <v>1</v>
      </c>
      <c r="L5" s="151">
        <v>0</v>
      </c>
      <c r="M5" s="888">
        <v>0</v>
      </c>
      <c r="N5" s="887">
        <v>0.8</v>
      </c>
      <c r="O5" s="887">
        <v>0</v>
      </c>
      <c r="P5" s="887">
        <v>0</v>
      </c>
      <c r="Q5" s="2487">
        <v>0</v>
      </c>
      <c r="R5" s="887">
        <v>0</v>
      </c>
      <c r="S5" s="887">
        <v>2.0699999999999998</v>
      </c>
      <c r="T5" s="887">
        <v>0</v>
      </c>
      <c r="U5" s="887">
        <v>0</v>
      </c>
      <c r="V5" s="887">
        <v>0</v>
      </c>
      <c r="W5" s="887">
        <v>0</v>
      </c>
      <c r="X5" s="887">
        <v>0</v>
      </c>
      <c r="Y5" s="887">
        <v>0</v>
      </c>
      <c r="Z5" s="887">
        <v>0</v>
      </c>
      <c r="AA5" s="187"/>
      <c r="AB5" s="154"/>
      <c r="AC5" s="155"/>
      <c r="AD5" s="156"/>
    </row>
    <row r="6" spans="2:30" s="10" customFormat="1" ht="31.5" customHeight="1">
      <c r="B6" s="23" t="s">
        <v>21</v>
      </c>
      <c r="C6" s="126" t="s">
        <v>120</v>
      </c>
      <c r="D6" s="801" t="s">
        <v>79</v>
      </c>
      <c r="E6" s="801" t="s">
        <v>19</v>
      </c>
      <c r="F6" s="801" t="s">
        <v>20</v>
      </c>
      <c r="G6" s="158"/>
      <c r="H6" s="158"/>
      <c r="I6" s="158"/>
      <c r="J6" s="159">
        <v>2.5</v>
      </c>
      <c r="K6" s="159">
        <v>1</v>
      </c>
      <c r="L6" s="159">
        <v>1</v>
      </c>
      <c r="M6" s="159">
        <v>0</v>
      </c>
      <c r="N6" s="790">
        <v>0.8</v>
      </c>
      <c r="O6" s="790">
        <v>0</v>
      </c>
      <c r="P6" s="790">
        <v>0</v>
      </c>
      <c r="Q6" s="2002">
        <v>0</v>
      </c>
      <c r="R6" s="790">
        <v>0</v>
      </c>
      <c r="S6" s="790">
        <v>2.0699999999999998</v>
      </c>
      <c r="T6" s="790">
        <v>0</v>
      </c>
      <c r="U6" s="790">
        <v>0</v>
      </c>
      <c r="V6" s="790">
        <v>0</v>
      </c>
      <c r="W6" s="790">
        <v>0</v>
      </c>
      <c r="X6" s="790">
        <v>0</v>
      </c>
      <c r="Y6" s="790">
        <v>0</v>
      </c>
      <c r="Z6" s="790">
        <v>0</v>
      </c>
      <c r="AA6" s="165"/>
      <c r="AB6" s="38"/>
      <c r="AC6" s="161"/>
      <c r="AD6" s="156"/>
    </row>
    <row r="7" spans="2:30" s="10" customFormat="1" ht="31.5" customHeight="1">
      <c r="B7" s="23" t="s">
        <v>22</v>
      </c>
      <c r="C7" s="126" t="s">
        <v>121</v>
      </c>
      <c r="D7" s="801" t="s">
        <v>23</v>
      </c>
      <c r="E7" s="801" t="s">
        <v>19</v>
      </c>
      <c r="F7" s="801" t="s">
        <v>20</v>
      </c>
      <c r="G7" s="158"/>
      <c r="H7" s="158"/>
      <c r="I7" s="158"/>
      <c r="J7" s="372">
        <v>2.8</v>
      </c>
      <c r="K7" s="372">
        <v>2.4</v>
      </c>
      <c r="L7" s="372">
        <v>2.0699999999999998</v>
      </c>
      <c r="M7" s="372">
        <v>1.97</v>
      </c>
      <c r="N7" s="883">
        <v>1.7946424395640503</v>
      </c>
      <c r="O7" s="883">
        <v>1.95</v>
      </c>
      <c r="P7" s="883">
        <v>1.76</v>
      </c>
      <c r="Q7" s="484">
        <v>1.8757092747685999</v>
      </c>
      <c r="R7" s="883">
        <v>2.29</v>
      </c>
      <c r="S7" s="883">
        <v>1.59</v>
      </c>
      <c r="T7" s="883">
        <v>1.83</v>
      </c>
      <c r="U7" s="883">
        <v>1.71</v>
      </c>
      <c r="V7" s="883">
        <v>1.61</v>
      </c>
      <c r="W7" s="883">
        <v>1.69</v>
      </c>
      <c r="X7" s="883">
        <v>1.75</v>
      </c>
      <c r="Y7" s="883">
        <v>1.92</v>
      </c>
      <c r="Z7" s="883">
        <v>1.56</v>
      </c>
      <c r="AA7" s="165"/>
      <c r="AB7" s="164"/>
      <c r="AC7" s="155"/>
    </row>
    <row r="8" spans="2:30" s="10" customFormat="1" ht="31.5" customHeight="1">
      <c r="B8" s="23" t="s">
        <v>203</v>
      </c>
      <c r="C8" s="126" t="s">
        <v>121</v>
      </c>
      <c r="D8" s="801" t="s">
        <v>202</v>
      </c>
      <c r="E8" s="801" t="s">
        <v>19</v>
      </c>
      <c r="F8" s="801" t="s">
        <v>20</v>
      </c>
      <c r="G8" s="158"/>
      <c r="H8" s="158"/>
      <c r="I8" s="158"/>
      <c r="J8" s="372">
        <v>1.6</v>
      </c>
      <c r="K8" s="372">
        <v>1.3</v>
      </c>
      <c r="L8" s="372">
        <v>0.85</v>
      </c>
      <c r="M8" s="162">
        <v>0.75</v>
      </c>
      <c r="N8" s="883">
        <v>0.64083333333333337</v>
      </c>
      <c r="O8" s="883">
        <v>0.96</v>
      </c>
      <c r="P8" s="883">
        <v>0.8</v>
      </c>
      <c r="Q8" s="2546">
        <v>0.84</v>
      </c>
      <c r="R8" s="883">
        <v>0.6</v>
      </c>
      <c r="S8" s="883">
        <v>0.43</v>
      </c>
      <c r="T8" s="883">
        <v>0.5</v>
      </c>
      <c r="U8" s="883">
        <v>0.42</v>
      </c>
      <c r="V8" s="883">
        <v>0.54</v>
      </c>
      <c r="W8" s="883">
        <v>0.48</v>
      </c>
      <c r="X8" s="883">
        <v>0.59</v>
      </c>
      <c r="Y8" s="883">
        <v>0.62</v>
      </c>
      <c r="Z8" s="883">
        <v>0.91</v>
      </c>
      <c r="AA8" s="2547" t="s">
        <v>607</v>
      </c>
      <c r="AB8" s="166"/>
      <c r="AC8" s="167"/>
    </row>
    <row r="9" spans="2:30" s="10" customFormat="1" ht="31.5" customHeight="1">
      <c r="B9" s="23" t="s">
        <v>80</v>
      </c>
      <c r="C9" s="126" t="s">
        <v>121</v>
      </c>
      <c r="D9" s="801" t="s">
        <v>25</v>
      </c>
      <c r="E9" s="801" t="s">
        <v>19</v>
      </c>
      <c r="F9" s="801" t="s">
        <v>27</v>
      </c>
      <c r="G9" s="168"/>
      <c r="H9" s="168"/>
      <c r="I9" s="168"/>
      <c r="J9" s="372"/>
      <c r="K9" s="372"/>
      <c r="L9" s="372">
        <v>6662</v>
      </c>
      <c r="M9" s="372">
        <v>0.97843137254901957</v>
      </c>
      <c r="N9" s="883">
        <v>3.0293581032499275</v>
      </c>
      <c r="O9" s="883">
        <v>1.7138157894736801</v>
      </c>
      <c r="P9" s="883">
        <v>1.9342105263157894</v>
      </c>
      <c r="Q9" s="2548">
        <v>1.8032786885245902</v>
      </c>
      <c r="R9" s="883">
        <v>2.3026315789473686</v>
      </c>
      <c r="S9" s="883">
        <v>2.622950819672131</v>
      </c>
      <c r="T9" s="883">
        <v>3.3508196721311476</v>
      </c>
      <c r="U9" s="883">
        <v>3.5245901639344264</v>
      </c>
      <c r="V9" s="883">
        <v>3.77</v>
      </c>
      <c r="W9" s="883">
        <v>4.43</v>
      </c>
      <c r="X9" s="883">
        <v>4.92</v>
      </c>
      <c r="Y9" s="883">
        <v>4.3600000000000003</v>
      </c>
      <c r="Z9" s="883">
        <v>1.62</v>
      </c>
      <c r="AA9" s="165"/>
      <c r="AB9" s="166"/>
    </row>
    <row r="10" spans="2:30" s="10" customFormat="1" ht="31.5" customHeight="1">
      <c r="B10" s="23" t="s">
        <v>141</v>
      </c>
      <c r="C10" s="126" t="s">
        <v>120</v>
      </c>
      <c r="D10" s="801" t="s">
        <v>142</v>
      </c>
      <c r="E10" s="801" t="s">
        <v>19</v>
      </c>
      <c r="F10" s="801" t="s">
        <v>20</v>
      </c>
      <c r="G10" s="2298"/>
      <c r="H10" s="2298"/>
      <c r="I10" s="2298"/>
      <c r="J10" s="2299">
        <v>9.7000000000000003E-2</v>
      </c>
      <c r="K10" s="2300">
        <v>5.8999999999999997E-2</v>
      </c>
      <c r="L10" s="2300">
        <v>659</v>
      </c>
      <c r="M10" s="2300">
        <v>593</v>
      </c>
      <c r="N10" s="883">
        <v>302.87</v>
      </c>
      <c r="O10" s="883">
        <v>23</v>
      </c>
      <c r="P10" s="883">
        <v>32</v>
      </c>
      <c r="Q10" s="2549">
        <v>35</v>
      </c>
      <c r="R10" s="883">
        <v>32</v>
      </c>
      <c r="S10" s="883">
        <v>22</v>
      </c>
      <c r="T10" s="883">
        <v>25</v>
      </c>
      <c r="U10" s="883">
        <v>27</v>
      </c>
      <c r="V10" s="883">
        <v>23</v>
      </c>
      <c r="W10" s="883">
        <v>25</v>
      </c>
      <c r="X10" s="883">
        <v>20.079999999999998</v>
      </c>
      <c r="Y10" s="883">
        <v>20.440000000000001</v>
      </c>
      <c r="Z10" s="883">
        <v>18.350000000000001</v>
      </c>
      <c r="AA10" s="171"/>
      <c r="AB10" s="164"/>
    </row>
    <row r="11" spans="2:30" s="10" customFormat="1" ht="31.5" customHeight="1" thickBot="1">
      <c r="B11" s="172" t="s">
        <v>327</v>
      </c>
      <c r="C11" s="127" t="s">
        <v>120</v>
      </c>
      <c r="D11" s="1220" t="s">
        <v>326</v>
      </c>
      <c r="E11" s="859" t="s">
        <v>19</v>
      </c>
      <c r="F11" s="859" t="s">
        <v>20</v>
      </c>
      <c r="G11" s="175"/>
      <c r="H11" s="175"/>
      <c r="I11" s="175"/>
      <c r="J11" s="2301">
        <v>1.42</v>
      </c>
      <c r="K11" s="2301">
        <v>1.3</v>
      </c>
      <c r="L11" s="2301">
        <v>1.1599999999999999</v>
      </c>
      <c r="M11" s="2301">
        <v>125</v>
      </c>
      <c r="N11" s="2303">
        <v>99</v>
      </c>
      <c r="O11" s="2303">
        <v>110.54270853132866</v>
      </c>
      <c r="P11" s="2303">
        <v>119.14262930659687</v>
      </c>
      <c r="Q11" s="2550">
        <v>122.28564132663205</v>
      </c>
      <c r="R11" s="2303">
        <v>127.90776746151325</v>
      </c>
      <c r="S11" s="2303">
        <v>89</v>
      </c>
      <c r="T11" s="2303">
        <v>101</v>
      </c>
      <c r="U11" s="2303">
        <v>93</v>
      </c>
      <c r="V11" s="2303">
        <v>89.785163977942204</v>
      </c>
      <c r="W11" s="2303">
        <v>93.016165584870606</v>
      </c>
      <c r="X11" s="2303">
        <v>97</v>
      </c>
      <c r="Y11" s="2303">
        <v>104</v>
      </c>
      <c r="Z11" s="2303">
        <v>112</v>
      </c>
      <c r="AA11" s="179"/>
      <c r="AB11" s="39"/>
    </row>
    <row r="12" spans="2:30" s="184" customFormat="1" ht="31.5" customHeight="1" thickBot="1">
      <c r="B12" s="881" t="s">
        <v>82</v>
      </c>
      <c r="C12" s="880"/>
      <c r="D12" s="879" t="s">
        <v>16</v>
      </c>
      <c r="E12" s="879" t="s">
        <v>16</v>
      </c>
      <c r="F12" s="879" t="s">
        <v>16</v>
      </c>
      <c r="G12" s="878"/>
      <c r="H12" s="878"/>
      <c r="I12" s="878"/>
      <c r="J12" s="878"/>
      <c r="K12" s="878"/>
      <c r="L12" s="878"/>
      <c r="M12" s="878"/>
      <c r="N12" s="878"/>
      <c r="O12" s="878"/>
      <c r="P12" s="878"/>
      <c r="Q12" s="2551"/>
      <c r="R12" s="878"/>
      <c r="S12" s="878"/>
      <c r="T12" s="878"/>
      <c r="U12" s="878"/>
      <c r="V12" s="878"/>
      <c r="W12" s="878"/>
      <c r="X12" s="878"/>
      <c r="Y12" s="878"/>
      <c r="Z12" s="878"/>
      <c r="AA12" s="878"/>
      <c r="AB12" s="877"/>
    </row>
    <row r="13" spans="2:30" s="10" customFormat="1" ht="31.5" customHeight="1" thickBot="1">
      <c r="B13" s="147" t="s">
        <v>51</v>
      </c>
      <c r="C13" s="876" t="s">
        <v>121</v>
      </c>
      <c r="D13" s="827" t="s">
        <v>26</v>
      </c>
      <c r="E13" s="829" t="s">
        <v>30</v>
      </c>
      <c r="F13" s="829" t="s">
        <v>20</v>
      </c>
      <c r="G13" s="875"/>
      <c r="H13" s="875"/>
      <c r="I13" s="875"/>
      <c r="J13" s="875">
        <v>0.01</v>
      </c>
      <c r="K13" s="875">
        <v>1.0999999999999999E-2</v>
      </c>
      <c r="L13" s="875">
        <v>8.9416666666666689E-3</v>
      </c>
      <c r="M13" s="186">
        <v>0.01</v>
      </c>
      <c r="N13" s="388">
        <v>4.9258128022585789E-3</v>
      </c>
      <c r="O13" s="388">
        <v>4.3E-3</v>
      </c>
      <c r="P13" s="388">
        <v>1.1900000000000001E-2</v>
      </c>
      <c r="Q13" s="2552">
        <v>4.1772577751196171E-3</v>
      </c>
      <c r="R13" s="388">
        <v>5.1865281100478468E-3</v>
      </c>
      <c r="S13" s="388">
        <v>6.6E-3</v>
      </c>
      <c r="T13" s="388">
        <v>4.7000000000000002E-3</v>
      </c>
      <c r="U13" s="388">
        <v>3.8E-3</v>
      </c>
      <c r="V13" s="388">
        <v>3.2459677419354837E-3</v>
      </c>
      <c r="W13" s="388">
        <v>3.0000000000000001E-3</v>
      </c>
      <c r="X13" s="388">
        <v>5.1000000000000004E-3</v>
      </c>
      <c r="Y13" s="388">
        <v>4.0000000000000001E-3</v>
      </c>
      <c r="Z13" s="388">
        <v>3.0999999999999999E-3</v>
      </c>
      <c r="AA13" s="187"/>
      <c r="AB13" s="188"/>
    </row>
    <row r="14" spans="2:30" s="862" customFormat="1" ht="31.5" customHeight="1">
      <c r="B14" s="873" t="s">
        <v>52</v>
      </c>
      <c r="C14" s="872" t="s">
        <v>121</v>
      </c>
      <c r="D14" s="871" t="s">
        <v>26</v>
      </c>
      <c r="E14" s="870" t="s">
        <v>30</v>
      </c>
      <c r="F14" s="869" t="s">
        <v>20</v>
      </c>
      <c r="G14" s="924"/>
      <c r="H14" s="923"/>
      <c r="I14" s="923"/>
      <c r="J14" s="922">
        <v>5.0000000000000001E-3</v>
      </c>
      <c r="K14" s="922">
        <v>5.0000000000000001E-3</v>
      </c>
      <c r="L14" s="922">
        <v>4.0000000000000001E-3</v>
      </c>
      <c r="M14" s="511">
        <v>5.0000000000000001E-3</v>
      </c>
      <c r="N14" s="868">
        <v>5.7645438065596485E-3</v>
      </c>
      <c r="O14" s="2005">
        <v>7.326555023923445E-3</v>
      </c>
      <c r="P14" s="867">
        <v>5.8999999999999999E-3</v>
      </c>
      <c r="Q14" s="2553">
        <v>5.3827751196172252E-3</v>
      </c>
      <c r="R14" s="868">
        <v>6.1303827751196171E-3</v>
      </c>
      <c r="S14" s="867">
        <v>8.2000000000000007E-3</v>
      </c>
      <c r="T14" s="867">
        <v>7.7000000000000002E-3</v>
      </c>
      <c r="U14" s="867">
        <v>1.2999999999999999E-3</v>
      </c>
      <c r="V14" s="867">
        <v>6.1000000000000004E-3</v>
      </c>
      <c r="W14" s="867">
        <v>5.7999999999999996E-3</v>
      </c>
      <c r="X14" s="867">
        <v>6.9348127600554789E-3</v>
      </c>
      <c r="Y14" s="866">
        <v>4.4999999999999997E-3</v>
      </c>
      <c r="Z14" s="865">
        <v>3.8999999999999998E-3</v>
      </c>
      <c r="AA14" s="2547"/>
      <c r="AB14" s="863"/>
    </row>
    <row r="15" spans="2:30" s="10" customFormat="1" ht="31.5" customHeight="1">
      <c r="B15" s="23" t="s">
        <v>200</v>
      </c>
      <c r="C15" s="861" t="s">
        <v>120</v>
      </c>
      <c r="D15" s="801" t="s">
        <v>26</v>
      </c>
      <c r="E15" s="801" t="s">
        <v>30</v>
      </c>
      <c r="F15" s="801" t="s">
        <v>20</v>
      </c>
      <c r="G15" s="190"/>
      <c r="H15" s="190"/>
      <c r="I15" s="190"/>
      <c r="J15" s="189">
        <v>7.8600000000000003E-2</v>
      </c>
      <c r="K15" s="190">
        <v>1.0699999999999999E-2</v>
      </c>
      <c r="L15" s="190">
        <v>0.25</v>
      </c>
      <c r="M15" s="469">
        <v>0.25</v>
      </c>
      <c r="N15" s="469">
        <v>0.28653712886029958</v>
      </c>
      <c r="O15" s="469">
        <v>0.25609756097560976</v>
      </c>
      <c r="P15" s="469">
        <v>0.22051282051282051</v>
      </c>
      <c r="Q15" s="2554">
        <v>0.16483516483516483</v>
      </c>
      <c r="R15" s="469">
        <v>0.2</v>
      </c>
      <c r="S15" s="469">
        <v>0.29899999999999999</v>
      </c>
      <c r="T15" s="469">
        <v>0.30499999999999999</v>
      </c>
      <c r="U15" s="469">
        <v>0.30599999999999999</v>
      </c>
      <c r="V15" s="469">
        <v>0.33900000000000002</v>
      </c>
      <c r="W15" s="469">
        <v>0.3</v>
      </c>
      <c r="X15" s="469">
        <v>0.34</v>
      </c>
      <c r="Y15" s="469">
        <v>0.36199999999999999</v>
      </c>
      <c r="Z15" s="469">
        <v>0.34599999999999997</v>
      </c>
      <c r="AA15" s="563" t="s">
        <v>608</v>
      </c>
      <c r="AB15" s="166"/>
    </row>
    <row r="16" spans="2:30" s="10" customFormat="1" ht="31.5" customHeight="1" thickBot="1">
      <c r="B16" s="172" t="s">
        <v>199</v>
      </c>
      <c r="C16" s="860" t="s">
        <v>120</v>
      </c>
      <c r="D16" s="859" t="s">
        <v>26</v>
      </c>
      <c r="E16" s="859" t="s">
        <v>30</v>
      </c>
      <c r="F16" s="859" t="s">
        <v>27</v>
      </c>
      <c r="G16" s="175"/>
      <c r="H16" s="175"/>
      <c r="I16" s="175"/>
      <c r="J16" s="175" t="s">
        <v>176</v>
      </c>
      <c r="K16" s="175" t="s">
        <v>176</v>
      </c>
      <c r="L16" s="175" t="s">
        <v>176</v>
      </c>
      <c r="M16" s="858" t="s">
        <v>176</v>
      </c>
      <c r="N16" s="857"/>
      <c r="O16" s="857"/>
      <c r="P16" s="857"/>
      <c r="Q16" s="2555"/>
      <c r="R16" s="857"/>
      <c r="S16" s="857"/>
      <c r="T16" s="857"/>
      <c r="U16" s="857"/>
      <c r="V16" s="857"/>
      <c r="W16" s="857"/>
      <c r="X16" s="857"/>
      <c r="Y16" s="857"/>
      <c r="Z16" s="857"/>
      <c r="AA16" s="194"/>
      <c r="AB16" s="195"/>
    </row>
    <row r="17" spans="2:30" s="146" customFormat="1" ht="31.5" customHeight="1" thickBot="1">
      <c r="B17" s="856" t="s">
        <v>32</v>
      </c>
      <c r="C17" s="855"/>
      <c r="D17" s="854" t="s">
        <v>16</v>
      </c>
      <c r="E17" s="854" t="s">
        <v>16</v>
      </c>
      <c r="F17" s="854" t="s">
        <v>16</v>
      </c>
      <c r="G17" s="853"/>
      <c r="H17" s="853"/>
      <c r="I17" s="853"/>
      <c r="J17" s="853"/>
      <c r="K17" s="853"/>
      <c r="L17" s="853"/>
      <c r="M17" s="853"/>
      <c r="N17" s="853"/>
      <c r="O17" s="853"/>
      <c r="P17" s="853"/>
      <c r="Q17" s="2556"/>
      <c r="R17" s="853"/>
      <c r="S17" s="853"/>
      <c r="T17" s="853"/>
      <c r="U17" s="853"/>
      <c r="V17" s="853"/>
      <c r="W17" s="853"/>
      <c r="X17" s="853"/>
      <c r="Y17" s="853"/>
      <c r="Z17" s="853"/>
      <c r="AA17" s="853"/>
      <c r="AB17" s="852"/>
    </row>
    <row r="18" spans="2:30" ht="31.5" customHeight="1">
      <c r="B18" s="23" t="s">
        <v>198</v>
      </c>
      <c r="C18" s="131" t="s">
        <v>120</v>
      </c>
      <c r="D18" s="796" t="s">
        <v>25</v>
      </c>
      <c r="E18" s="797" t="s">
        <v>33</v>
      </c>
      <c r="F18" s="796" t="s">
        <v>20</v>
      </c>
      <c r="G18" s="200"/>
      <c r="H18" s="200"/>
      <c r="I18" s="374"/>
      <c r="J18" s="201">
        <v>0.02</v>
      </c>
      <c r="K18" s="202">
        <v>0.01</v>
      </c>
      <c r="L18" s="202">
        <v>7</v>
      </c>
      <c r="M18" s="2000">
        <v>6</v>
      </c>
      <c r="N18" s="2000">
        <v>9</v>
      </c>
      <c r="O18" s="2000">
        <v>1</v>
      </c>
      <c r="P18" s="2000">
        <v>2</v>
      </c>
      <c r="Q18" s="2000">
        <v>0</v>
      </c>
      <c r="R18" s="2000">
        <v>2</v>
      </c>
      <c r="S18" s="2000">
        <v>2</v>
      </c>
      <c r="T18" s="2000">
        <v>0</v>
      </c>
      <c r="U18" s="203">
        <v>0</v>
      </c>
      <c r="V18" s="203">
        <v>1</v>
      </c>
      <c r="W18" s="203">
        <v>0</v>
      </c>
      <c r="X18" s="203">
        <v>0</v>
      </c>
      <c r="Y18" s="203">
        <v>1</v>
      </c>
      <c r="Z18" s="203">
        <v>0</v>
      </c>
      <c r="AA18" s="148"/>
      <c r="AB18" s="154"/>
    </row>
    <row r="19" spans="2:30" ht="31.5" customHeight="1">
      <c r="B19" s="23" t="s">
        <v>60</v>
      </c>
      <c r="C19" s="132" t="s">
        <v>120</v>
      </c>
      <c r="D19" s="794" t="s">
        <v>26</v>
      </c>
      <c r="E19" s="795" t="s">
        <v>33</v>
      </c>
      <c r="F19" s="794" t="s">
        <v>27</v>
      </c>
      <c r="G19" s="168"/>
      <c r="H19" s="168"/>
      <c r="I19" s="168"/>
      <c r="J19" s="169" t="s">
        <v>176</v>
      </c>
      <c r="K19" s="169" t="s">
        <v>176</v>
      </c>
      <c r="L19" s="169">
        <v>0.99299999999999999</v>
      </c>
      <c r="M19" s="206">
        <v>0.995</v>
      </c>
      <c r="N19" s="1176">
        <v>0.99574976657329595</v>
      </c>
      <c r="O19" s="1176">
        <v>1</v>
      </c>
      <c r="P19" s="1176">
        <v>1</v>
      </c>
      <c r="Q19" s="2557">
        <v>1</v>
      </c>
      <c r="R19" s="1176">
        <v>0.99299719887955185</v>
      </c>
      <c r="S19" s="1176">
        <v>0.997</v>
      </c>
      <c r="T19" s="1176">
        <v>0.98699999999999999</v>
      </c>
      <c r="U19" s="1176">
        <v>1</v>
      </c>
      <c r="V19" s="2001">
        <v>1</v>
      </c>
      <c r="W19" s="2001">
        <v>0.999</v>
      </c>
      <c r="X19" s="2001">
        <v>1</v>
      </c>
      <c r="Y19" s="2001">
        <v>0.99399999999999999</v>
      </c>
      <c r="Z19" s="2001">
        <v>0.97899999999999998</v>
      </c>
      <c r="AA19" s="165" t="s">
        <v>609</v>
      </c>
      <c r="AB19" s="38"/>
    </row>
    <row r="20" spans="2:30" ht="31.5" customHeight="1">
      <c r="B20" s="23" t="s">
        <v>197</v>
      </c>
      <c r="C20" s="132" t="s">
        <v>121</v>
      </c>
      <c r="D20" s="794" t="s">
        <v>25</v>
      </c>
      <c r="E20" s="795" t="s">
        <v>33</v>
      </c>
      <c r="F20" s="794" t="s">
        <v>20</v>
      </c>
      <c r="G20" s="207"/>
      <c r="H20" s="207"/>
      <c r="I20" s="207"/>
      <c r="J20" s="162">
        <v>0</v>
      </c>
      <c r="K20" s="162">
        <v>0</v>
      </c>
      <c r="L20" s="162">
        <v>0</v>
      </c>
      <c r="M20" s="850">
        <v>0</v>
      </c>
      <c r="N20" s="850">
        <v>0</v>
      </c>
      <c r="O20" s="850">
        <v>0</v>
      </c>
      <c r="P20" s="850">
        <v>0</v>
      </c>
      <c r="Q20" s="2558">
        <v>0</v>
      </c>
      <c r="R20" s="850">
        <v>0</v>
      </c>
      <c r="S20" s="850">
        <v>0</v>
      </c>
      <c r="T20" s="850">
        <v>0</v>
      </c>
      <c r="U20" s="850">
        <v>0</v>
      </c>
      <c r="V20" s="850">
        <v>0</v>
      </c>
      <c r="W20" s="850">
        <v>0</v>
      </c>
      <c r="X20" s="850">
        <v>0</v>
      </c>
      <c r="Y20" s="850">
        <v>0</v>
      </c>
      <c r="Z20" s="850">
        <v>0</v>
      </c>
      <c r="AA20" s="24"/>
      <c r="AB20" s="38"/>
    </row>
    <row r="21" spans="2:30" ht="31.5" customHeight="1">
      <c r="B21" s="23" t="s">
        <v>84</v>
      </c>
      <c r="C21" s="132" t="s">
        <v>121</v>
      </c>
      <c r="D21" s="794" t="s">
        <v>26</v>
      </c>
      <c r="E21" s="795" t="s">
        <v>33</v>
      </c>
      <c r="F21" s="794" t="s">
        <v>27</v>
      </c>
      <c r="G21" s="463"/>
      <c r="H21" s="465"/>
      <c r="I21" s="465"/>
      <c r="J21" s="379">
        <v>0.98</v>
      </c>
      <c r="K21" s="210">
        <v>0.99</v>
      </c>
      <c r="L21" s="210">
        <v>0.99099999999999999</v>
      </c>
      <c r="M21" s="206">
        <v>0.99199999999999999</v>
      </c>
      <c r="N21" s="462">
        <v>0.99629971988795496</v>
      </c>
      <c r="O21" s="462">
        <v>1</v>
      </c>
      <c r="P21" s="456">
        <v>0.98299999999999998</v>
      </c>
      <c r="Q21" s="2559">
        <v>1</v>
      </c>
      <c r="R21" s="456">
        <v>0.99159663865546221</v>
      </c>
      <c r="S21" s="456">
        <v>1</v>
      </c>
      <c r="T21" s="456">
        <v>0.98799999999999999</v>
      </c>
      <c r="U21" s="456">
        <v>0.999</v>
      </c>
      <c r="V21" s="456">
        <v>1</v>
      </c>
      <c r="W21" s="456">
        <v>1</v>
      </c>
      <c r="X21" s="456">
        <v>0.998</v>
      </c>
      <c r="Y21" s="456">
        <v>0.998</v>
      </c>
      <c r="Z21" s="456">
        <v>0.998</v>
      </c>
      <c r="AA21" s="165"/>
      <c r="AB21" s="38"/>
    </row>
    <row r="22" spans="2:30" ht="31.5" customHeight="1">
      <c r="B22" s="23" t="s">
        <v>61</v>
      </c>
      <c r="C22" s="132" t="s">
        <v>121</v>
      </c>
      <c r="D22" s="794" t="s">
        <v>25</v>
      </c>
      <c r="E22" s="795" t="s">
        <v>33</v>
      </c>
      <c r="F22" s="794" t="s">
        <v>20</v>
      </c>
      <c r="G22" s="212"/>
      <c r="H22" s="212"/>
      <c r="I22" s="212"/>
      <c r="J22" s="162">
        <v>0</v>
      </c>
      <c r="K22" s="162">
        <v>0</v>
      </c>
      <c r="L22" s="162">
        <v>0</v>
      </c>
      <c r="M22" s="467">
        <v>0</v>
      </c>
      <c r="N22" s="467">
        <v>0</v>
      </c>
      <c r="O22" s="467">
        <v>0</v>
      </c>
      <c r="P22" s="467">
        <v>0</v>
      </c>
      <c r="Q22" s="2560">
        <v>0</v>
      </c>
      <c r="R22" s="467">
        <v>0</v>
      </c>
      <c r="S22" s="467">
        <v>0</v>
      </c>
      <c r="T22" s="467">
        <v>0</v>
      </c>
      <c r="U22" s="467">
        <v>0</v>
      </c>
      <c r="V22" s="467">
        <v>0</v>
      </c>
      <c r="W22" s="467">
        <v>0</v>
      </c>
      <c r="X22" s="467">
        <v>0</v>
      </c>
      <c r="Y22" s="467">
        <v>0</v>
      </c>
      <c r="Z22" s="467">
        <v>0</v>
      </c>
      <c r="AA22" s="24"/>
      <c r="AB22" s="38"/>
    </row>
    <row r="23" spans="2:30" s="10" customFormat="1" ht="31.5" customHeight="1">
      <c r="B23" s="23" t="s">
        <v>196</v>
      </c>
      <c r="C23" s="132" t="s">
        <v>121</v>
      </c>
      <c r="D23" s="801" t="s">
        <v>25</v>
      </c>
      <c r="E23" s="835" t="s">
        <v>33</v>
      </c>
      <c r="F23" s="801" t="s">
        <v>27</v>
      </c>
      <c r="G23" s="212"/>
      <c r="H23" s="212"/>
      <c r="I23" s="212"/>
      <c r="J23" s="375">
        <v>3</v>
      </c>
      <c r="K23" s="162"/>
      <c r="L23" s="162">
        <v>6</v>
      </c>
      <c r="M23" s="472">
        <v>0</v>
      </c>
      <c r="N23" s="2004">
        <v>6</v>
      </c>
      <c r="O23" s="2004">
        <v>0</v>
      </c>
      <c r="P23" s="455">
        <v>2</v>
      </c>
      <c r="Q23" s="2561">
        <v>0</v>
      </c>
      <c r="R23" s="455">
        <v>1</v>
      </c>
      <c r="S23" s="455">
        <v>0</v>
      </c>
      <c r="T23" s="455">
        <v>0</v>
      </c>
      <c r="U23" s="455">
        <v>0</v>
      </c>
      <c r="V23" s="455">
        <v>3</v>
      </c>
      <c r="W23" s="455">
        <v>0</v>
      </c>
      <c r="X23" s="455">
        <v>0</v>
      </c>
      <c r="Y23" s="455">
        <v>0</v>
      </c>
      <c r="Z23" s="455">
        <v>0</v>
      </c>
      <c r="AA23" s="171"/>
      <c r="AB23" s="38"/>
    </row>
    <row r="24" spans="2:30" ht="31.5" customHeight="1" thickBot="1">
      <c r="B24" s="23" t="s">
        <v>195</v>
      </c>
      <c r="C24" s="132" t="s">
        <v>121</v>
      </c>
      <c r="D24" s="801" t="s">
        <v>25</v>
      </c>
      <c r="E24" s="849" t="s">
        <v>33</v>
      </c>
      <c r="F24" s="848" t="s">
        <v>27</v>
      </c>
      <c r="G24" s="175"/>
      <c r="H24" s="175"/>
      <c r="I24" s="175"/>
      <c r="J24" s="176"/>
      <c r="K24" s="176"/>
      <c r="L24" s="2315">
        <v>6</v>
      </c>
      <c r="M24" s="2315">
        <v>0</v>
      </c>
      <c r="N24" s="847">
        <v>8</v>
      </c>
      <c r="O24" s="847">
        <v>0</v>
      </c>
      <c r="P24" s="847">
        <v>1</v>
      </c>
      <c r="Q24" s="847">
        <v>1</v>
      </c>
      <c r="R24" s="847">
        <v>0</v>
      </c>
      <c r="S24" s="847">
        <v>1</v>
      </c>
      <c r="T24" s="847">
        <v>1</v>
      </c>
      <c r="U24" s="847">
        <v>0</v>
      </c>
      <c r="V24" s="847">
        <v>1</v>
      </c>
      <c r="W24" s="847">
        <v>3</v>
      </c>
      <c r="X24" s="847">
        <v>0</v>
      </c>
      <c r="Y24" s="846">
        <v>1</v>
      </c>
      <c r="Z24" s="846">
        <v>1</v>
      </c>
      <c r="AA24" s="216"/>
      <c r="AB24" s="217"/>
    </row>
    <row r="25" spans="2:30" s="184" customFormat="1" ht="31.5" customHeight="1" thickBot="1">
      <c r="B25" s="845" t="s">
        <v>35</v>
      </c>
      <c r="C25" s="844"/>
      <c r="D25" s="843" t="s">
        <v>16</v>
      </c>
      <c r="E25" s="843" t="s">
        <v>16</v>
      </c>
      <c r="F25" s="842"/>
      <c r="G25" s="841"/>
      <c r="H25" s="841"/>
      <c r="I25" s="841"/>
      <c r="J25" s="841"/>
      <c r="K25" s="841"/>
      <c r="L25" s="841"/>
      <c r="M25" s="841"/>
      <c r="N25" s="841"/>
      <c r="O25" s="841"/>
      <c r="P25" s="841"/>
      <c r="Q25" s="2562"/>
      <c r="R25" s="841"/>
      <c r="S25" s="841"/>
      <c r="T25" s="841"/>
      <c r="U25" s="841"/>
      <c r="V25" s="841"/>
      <c r="W25" s="841"/>
      <c r="X25" s="841"/>
      <c r="Y25" s="841"/>
      <c r="Z25" s="841"/>
      <c r="AA25" s="841"/>
      <c r="AB25" s="840"/>
    </row>
    <row r="26" spans="2:30" s="10" customFormat="1" ht="31.5" customHeight="1">
      <c r="B26" s="23" t="s">
        <v>194</v>
      </c>
      <c r="C26" s="839" t="s">
        <v>120</v>
      </c>
      <c r="D26" s="829" t="s">
        <v>190</v>
      </c>
      <c r="E26" s="838" t="s">
        <v>36</v>
      </c>
      <c r="F26" s="829" t="s">
        <v>27</v>
      </c>
      <c r="G26" s="150"/>
      <c r="H26" s="150"/>
      <c r="I26" s="150"/>
      <c r="J26" s="151">
        <v>8.24</v>
      </c>
      <c r="K26" s="151">
        <v>9.3000000000000007</v>
      </c>
      <c r="L26" s="151">
        <v>9.64</v>
      </c>
      <c r="M26" s="151">
        <v>9.5</v>
      </c>
      <c r="N26" s="503">
        <v>9.5351515151515169</v>
      </c>
      <c r="O26" s="503">
        <v>9.5299999999999994</v>
      </c>
      <c r="P26" s="503">
        <v>9.7766666666666655</v>
      </c>
      <c r="Q26" s="2563">
        <v>9.7799999999999994</v>
      </c>
      <c r="R26" s="503">
        <v>9.2799999999999994</v>
      </c>
      <c r="S26" s="503">
        <v>9.5299999999999994</v>
      </c>
      <c r="T26" s="503">
        <v>9.5299999999999994</v>
      </c>
      <c r="U26" s="503">
        <v>9.75</v>
      </c>
      <c r="V26" s="503">
        <v>9.51</v>
      </c>
      <c r="W26" s="503">
        <v>9.31</v>
      </c>
      <c r="X26" s="503">
        <v>9.5399999999999991</v>
      </c>
      <c r="Y26" s="503">
        <v>9.35</v>
      </c>
      <c r="Z26" s="850">
        <v>10</v>
      </c>
      <c r="AA26" s="187"/>
      <c r="AB26" s="188"/>
    </row>
    <row r="27" spans="2:30" s="10" customFormat="1" ht="31.5" customHeight="1">
      <c r="B27" s="23" t="s">
        <v>193</v>
      </c>
      <c r="C27" s="836" t="s">
        <v>120</v>
      </c>
      <c r="D27" s="801" t="s">
        <v>190</v>
      </c>
      <c r="E27" s="835" t="s">
        <v>36</v>
      </c>
      <c r="F27" s="801" t="s">
        <v>27</v>
      </c>
      <c r="G27" s="158"/>
      <c r="H27" s="158"/>
      <c r="I27" s="158"/>
      <c r="J27" s="158"/>
      <c r="K27" s="212"/>
      <c r="L27" s="212">
        <v>9.75</v>
      </c>
      <c r="M27" s="822">
        <v>9.5</v>
      </c>
      <c r="N27" s="1999">
        <v>9.6281818181818171</v>
      </c>
      <c r="O27" s="1999">
        <v>9.26</v>
      </c>
      <c r="P27" s="1999">
        <v>9.33</v>
      </c>
      <c r="Q27" s="2564">
        <v>9.33</v>
      </c>
      <c r="R27" s="1999">
        <v>9.33</v>
      </c>
      <c r="S27" s="1999">
        <v>9.33</v>
      </c>
      <c r="T27" s="1999">
        <v>9.33</v>
      </c>
      <c r="U27" s="1999">
        <v>10</v>
      </c>
      <c r="V27" s="1999">
        <v>10</v>
      </c>
      <c r="W27" s="1999">
        <v>10</v>
      </c>
      <c r="X27" s="1999">
        <v>10</v>
      </c>
      <c r="Y27" s="1999">
        <v>10</v>
      </c>
      <c r="Z27" s="850">
        <v>10</v>
      </c>
      <c r="AA27" s="165"/>
      <c r="AB27" s="166"/>
    </row>
    <row r="28" spans="2:30" s="10" customFormat="1" ht="31.5" customHeight="1">
      <c r="B28" s="23" t="s">
        <v>192</v>
      </c>
      <c r="C28" s="836" t="s">
        <v>120</v>
      </c>
      <c r="D28" s="801" t="s">
        <v>190</v>
      </c>
      <c r="E28" s="835" t="s">
        <v>36</v>
      </c>
      <c r="F28" s="801" t="s">
        <v>27</v>
      </c>
      <c r="G28" s="158"/>
      <c r="H28" s="158"/>
      <c r="I28" s="158"/>
      <c r="J28" s="158"/>
      <c r="K28" s="381"/>
      <c r="L28" s="212">
        <v>9.3800000000000008</v>
      </c>
      <c r="M28" s="822">
        <v>9.5</v>
      </c>
      <c r="N28" s="1999">
        <v>9.4718181818181808</v>
      </c>
      <c r="O28" s="1999">
        <v>9.33</v>
      </c>
      <c r="P28" s="1999">
        <v>10</v>
      </c>
      <c r="Q28" s="2564">
        <v>10</v>
      </c>
      <c r="R28" s="1999">
        <v>8.52</v>
      </c>
      <c r="S28" s="1999">
        <v>9.26</v>
      </c>
      <c r="T28" s="1999">
        <v>9.26</v>
      </c>
      <c r="U28" s="1999">
        <v>9.3000000000000007</v>
      </c>
      <c r="V28" s="1999">
        <v>8.52</v>
      </c>
      <c r="W28" s="1999">
        <v>10</v>
      </c>
      <c r="X28" s="1999">
        <v>10</v>
      </c>
      <c r="Y28" s="1999">
        <v>10</v>
      </c>
      <c r="Z28" s="850">
        <v>10</v>
      </c>
      <c r="AA28" s="165"/>
      <c r="AB28" s="166"/>
    </row>
    <row r="29" spans="2:30" s="10" customFormat="1" ht="31.5" customHeight="1">
      <c r="B29" s="23" t="s">
        <v>191</v>
      </c>
      <c r="C29" s="836" t="s">
        <v>120</v>
      </c>
      <c r="D29" s="801" t="s">
        <v>190</v>
      </c>
      <c r="E29" s="835" t="s">
        <v>36</v>
      </c>
      <c r="F29" s="801" t="s">
        <v>27</v>
      </c>
      <c r="G29" s="158"/>
      <c r="H29" s="158"/>
      <c r="I29" s="158"/>
      <c r="J29" s="158"/>
      <c r="K29" s="212"/>
      <c r="L29" s="212">
        <v>9.7899999999999991</v>
      </c>
      <c r="M29" s="822">
        <v>9.5</v>
      </c>
      <c r="N29" s="1999">
        <v>9.5090909090909097</v>
      </c>
      <c r="O29" s="1999">
        <v>10</v>
      </c>
      <c r="P29" s="1999">
        <v>10</v>
      </c>
      <c r="Q29" s="2564">
        <v>10</v>
      </c>
      <c r="R29" s="1999">
        <v>10</v>
      </c>
      <c r="S29" s="1999">
        <v>10</v>
      </c>
      <c r="T29" s="1999">
        <v>10</v>
      </c>
      <c r="U29" s="1999">
        <v>10</v>
      </c>
      <c r="V29" s="1999">
        <v>10</v>
      </c>
      <c r="W29" s="1999">
        <v>7.93</v>
      </c>
      <c r="X29" s="1999">
        <v>8.6199999999999992</v>
      </c>
      <c r="Y29" s="1999">
        <v>8.0500000000000007</v>
      </c>
      <c r="Z29" s="850">
        <v>10</v>
      </c>
      <c r="AA29" s="165"/>
      <c r="AB29" s="166"/>
    </row>
    <row r="30" spans="2:30" s="10" customFormat="1" ht="31.5" customHeight="1">
      <c r="B30" s="23" t="s">
        <v>189</v>
      </c>
      <c r="C30" s="836" t="s">
        <v>120</v>
      </c>
      <c r="D30" s="801" t="s">
        <v>26</v>
      </c>
      <c r="E30" s="835" t="s">
        <v>36</v>
      </c>
      <c r="F30" s="801" t="s">
        <v>27</v>
      </c>
      <c r="G30" s="189"/>
      <c r="H30" s="191"/>
      <c r="I30" s="189"/>
      <c r="J30" s="381">
        <v>0.80200000000000005</v>
      </c>
      <c r="K30" s="169">
        <v>0.83</v>
      </c>
      <c r="L30" s="169">
        <v>0.79</v>
      </c>
      <c r="M30" s="169">
        <v>0.81</v>
      </c>
      <c r="N30" s="2001">
        <v>0.83099999999999996</v>
      </c>
      <c r="O30" s="2001">
        <v>0.82765953403372394</v>
      </c>
      <c r="P30" s="2001">
        <v>0.84888646536269308</v>
      </c>
      <c r="Q30" s="2559">
        <v>0.81403113194409005</v>
      </c>
      <c r="R30" s="2001">
        <v>0.81292892608459</v>
      </c>
      <c r="S30" s="2001">
        <v>0.8201208953700041</v>
      </c>
      <c r="T30" s="2001">
        <v>0.84441083334950096</v>
      </c>
      <c r="U30" s="2001">
        <v>0.84184834416656107</v>
      </c>
      <c r="V30" s="2001">
        <v>0.83813366682460599</v>
      </c>
      <c r="W30" s="2001">
        <v>0.84184827081500502</v>
      </c>
      <c r="X30" s="2001">
        <v>0.83972509924718597</v>
      </c>
      <c r="Y30" s="2001">
        <v>0.81327271408653701</v>
      </c>
      <c r="Z30" s="2001">
        <v>0.81599999999999995</v>
      </c>
      <c r="AA30" s="226"/>
      <c r="AB30" s="38"/>
    </row>
    <row r="31" spans="2:30" s="10" customFormat="1" ht="31.5" customHeight="1" thickBot="1">
      <c r="B31" s="23" t="s">
        <v>188</v>
      </c>
      <c r="C31" s="836" t="s">
        <v>121</v>
      </c>
      <c r="D31" s="801" t="s">
        <v>39</v>
      </c>
      <c r="E31" s="835" t="s">
        <v>36</v>
      </c>
      <c r="F31" s="801" t="s">
        <v>27</v>
      </c>
      <c r="G31" s="376"/>
      <c r="H31" s="376"/>
      <c r="I31" s="376"/>
      <c r="J31" s="2565">
        <v>8.9</v>
      </c>
      <c r="K31" s="2565">
        <v>8.8000000000000007</v>
      </c>
      <c r="L31" s="2565">
        <v>8.27</v>
      </c>
      <c r="M31" s="2565">
        <v>8.4021568627450982</v>
      </c>
      <c r="N31" s="1999">
        <v>8.5726322265655739</v>
      </c>
      <c r="O31" s="1999">
        <v>8.6707317073170724</v>
      </c>
      <c r="P31" s="1999">
        <v>7.7256410256410257</v>
      </c>
      <c r="Q31" s="2564">
        <v>8.0817438692098094</v>
      </c>
      <c r="R31" s="1999">
        <v>8.0140052493438318</v>
      </c>
      <c r="S31" s="1999">
        <v>9.7057471264367816</v>
      </c>
      <c r="T31" s="1999">
        <v>9.3609195402298848</v>
      </c>
      <c r="U31" s="1999">
        <v>9.8249999999999993</v>
      </c>
      <c r="V31" s="1999">
        <v>9.7545799573560767</v>
      </c>
      <c r="W31" s="1999">
        <v>8.6613995485327315</v>
      </c>
      <c r="X31" s="1999">
        <v>8.9807692307692299</v>
      </c>
      <c r="Y31" s="1999">
        <v>8.2396694214876032</v>
      </c>
      <c r="Z31" s="1999">
        <v>5.8513800424628446</v>
      </c>
      <c r="AA31" s="1529" t="s">
        <v>610</v>
      </c>
      <c r="AB31" s="166"/>
    </row>
    <row r="32" spans="2:30" s="184" customFormat="1" ht="31.5" customHeight="1" thickBot="1">
      <c r="B32" s="834" t="s">
        <v>41</v>
      </c>
      <c r="C32" s="833"/>
      <c r="D32" s="832" t="s">
        <v>16</v>
      </c>
      <c r="E32" s="832" t="s">
        <v>16</v>
      </c>
      <c r="F32" s="832" t="s">
        <v>16</v>
      </c>
      <c r="G32" s="831"/>
      <c r="H32" s="831"/>
      <c r="I32" s="831"/>
      <c r="J32" s="831"/>
      <c r="K32" s="831"/>
      <c r="L32" s="831"/>
      <c r="M32" s="831"/>
      <c r="N32" s="831"/>
      <c r="O32" s="831"/>
      <c r="P32" s="831"/>
      <c r="Q32" s="2566"/>
      <c r="R32" s="831"/>
      <c r="S32" s="831"/>
      <c r="T32" s="831"/>
      <c r="U32" s="831"/>
      <c r="V32" s="831"/>
      <c r="W32" s="831"/>
      <c r="X32" s="831"/>
      <c r="Y32" s="831"/>
      <c r="Z32" s="831"/>
      <c r="AA32" s="831"/>
      <c r="AB32" s="830"/>
      <c r="AC32" s="1172" t="s">
        <v>281</v>
      </c>
      <c r="AD32" s="1172"/>
    </row>
    <row r="33" spans="2:30" s="10" customFormat="1" ht="31.5" customHeight="1" thickBot="1">
      <c r="B33" s="23" t="s">
        <v>187</v>
      </c>
      <c r="C33" s="125" t="s">
        <v>120</v>
      </c>
      <c r="D33" s="827" t="s">
        <v>344</v>
      </c>
      <c r="E33" s="829" t="s">
        <v>40</v>
      </c>
      <c r="F33" s="828" t="s">
        <v>20</v>
      </c>
      <c r="G33" s="150"/>
      <c r="H33" s="150"/>
      <c r="I33" s="150"/>
      <c r="J33" s="936">
        <v>319.82470449187576</v>
      </c>
      <c r="K33" s="936">
        <v>335.70509260869568</v>
      </c>
      <c r="L33" s="936">
        <v>315.34197348038066</v>
      </c>
      <c r="M33" s="935">
        <v>318.49293802762503</v>
      </c>
      <c r="N33" s="888">
        <v>305.09999999999997</v>
      </c>
      <c r="O33" s="887">
        <v>308.01162266613903</v>
      </c>
      <c r="P33" s="383">
        <v>307.26</v>
      </c>
      <c r="Q33" s="2567">
        <v>316.19386691535402</v>
      </c>
      <c r="R33" s="383">
        <v>324</v>
      </c>
      <c r="S33" s="384">
        <v>288.53465574058703</v>
      </c>
      <c r="T33" s="384">
        <v>294.11028697486501</v>
      </c>
      <c r="U33" s="384">
        <v>288.36208448709698</v>
      </c>
      <c r="V33" s="232">
        <v>303.20000000000005</v>
      </c>
      <c r="W33" s="232">
        <v>324.2</v>
      </c>
      <c r="X33" s="232">
        <v>271.71068284558601</v>
      </c>
      <c r="Y33" s="232">
        <v>294.70021413276197</v>
      </c>
      <c r="Z33" s="1305">
        <f>0.3806*1000</f>
        <v>380.59999999999997</v>
      </c>
      <c r="AA33" s="165" t="s">
        <v>611</v>
      </c>
      <c r="AB33" s="188"/>
      <c r="AC33" s="1825">
        <f t="shared" ref="AC33:AD42" si="0">M33/$O$56*1000</f>
        <v>1613.6126212231593</v>
      </c>
      <c r="AD33" s="1824">
        <f t="shared" si="0"/>
        <v>1545.7586399999996</v>
      </c>
    </row>
    <row r="34" spans="2:30" s="10" customFormat="1" ht="31.5" customHeight="1">
      <c r="B34" s="23" t="s">
        <v>186</v>
      </c>
      <c r="C34" s="126" t="s">
        <v>120</v>
      </c>
      <c r="D34" s="827" t="s">
        <v>345</v>
      </c>
      <c r="E34" s="801" t="s">
        <v>40</v>
      </c>
      <c r="F34" s="819" t="s">
        <v>20</v>
      </c>
      <c r="G34" s="385"/>
      <c r="H34" s="376"/>
      <c r="I34" s="386"/>
      <c r="J34" s="932">
        <v>110.77148106603124</v>
      </c>
      <c r="K34" s="933">
        <v>106.63436483940217</v>
      </c>
      <c r="L34" s="932">
        <v>102.73841711136006</v>
      </c>
      <c r="M34" s="934">
        <v>100.43306200811999</v>
      </c>
      <c r="N34" s="2568">
        <v>102.2</v>
      </c>
      <c r="O34" s="2568">
        <v>103.70426473564601</v>
      </c>
      <c r="P34" s="2569">
        <v>117</v>
      </c>
      <c r="Q34" s="2570">
        <v>116.265897532229</v>
      </c>
      <c r="R34" s="2569">
        <v>130</v>
      </c>
      <c r="S34" s="509">
        <v>83.245317698773704</v>
      </c>
      <c r="T34" s="509">
        <v>96</v>
      </c>
      <c r="U34" s="509">
        <v>92.530370319294207</v>
      </c>
      <c r="V34" s="825">
        <v>90</v>
      </c>
      <c r="W34" s="825">
        <v>97.4</v>
      </c>
      <c r="X34" s="825">
        <v>80.894599095883891</v>
      </c>
      <c r="Y34" s="825">
        <v>96.627408993575997</v>
      </c>
      <c r="Z34" s="1305">
        <f>0.16431*1000</f>
        <v>164.31</v>
      </c>
      <c r="AA34" s="165" t="s">
        <v>612</v>
      </c>
      <c r="AB34" s="237"/>
      <c r="AC34" s="1825">
        <f t="shared" si="0"/>
        <v>508.8340653579391</v>
      </c>
      <c r="AD34" s="1824">
        <f t="shared" si="0"/>
        <v>517.78607999999997</v>
      </c>
    </row>
    <row r="35" spans="2:30" s="10" customFormat="1" ht="31.5" customHeight="1">
      <c r="B35" s="23" t="s">
        <v>111</v>
      </c>
      <c r="C35" s="126" t="s">
        <v>120</v>
      </c>
      <c r="D35" s="820" t="s">
        <v>276</v>
      </c>
      <c r="E35" s="801" t="s">
        <v>36</v>
      </c>
      <c r="F35" s="819" t="s">
        <v>27</v>
      </c>
      <c r="G35" s="376"/>
      <c r="H35" s="376"/>
      <c r="I35" s="376"/>
      <c r="J35" s="933"/>
      <c r="K35" s="933"/>
      <c r="L35" s="933">
        <v>263126.396869255</v>
      </c>
      <c r="M35" s="2318">
        <v>16307.500000000002</v>
      </c>
      <c r="N35" s="2568">
        <v>251103.88875204552</v>
      </c>
      <c r="O35" s="790">
        <v>23967.631866013799</v>
      </c>
      <c r="P35" s="467">
        <v>28259.628884630998</v>
      </c>
      <c r="Q35" s="2571">
        <v>27754.3799635875</v>
      </c>
      <c r="R35" s="467">
        <v>25483.789687231299</v>
      </c>
      <c r="S35" s="467">
        <v>30700</v>
      </c>
      <c r="T35" s="467">
        <v>42160</v>
      </c>
      <c r="U35" s="467">
        <v>15693.287169558502</v>
      </c>
      <c r="V35" s="1999">
        <v>12059.212846022499</v>
      </c>
      <c r="W35" s="1999">
        <v>15408.917133489202</v>
      </c>
      <c r="X35" s="1999">
        <v>5969.6451040225502</v>
      </c>
      <c r="Y35" s="1999">
        <v>23647.396509489201</v>
      </c>
      <c r="Z35" s="2572">
        <f>4906113.35568921/1000</f>
        <v>4906.11335568921</v>
      </c>
      <c r="AA35" s="240"/>
      <c r="AB35" s="166"/>
      <c r="AC35" s="1825">
        <f t="shared" si="0"/>
        <v>82620.317999999999</v>
      </c>
      <c r="AD35" s="1824">
        <f t="shared" si="0"/>
        <v>1272192.7419733633</v>
      </c>
    </row>
    <row r="36" spans="2:30" s="10" customFormat="1" ht="31.5" customHeight="1">
      <c r="B36" s="23" t="s">
        <v>137</v>
      </c>
      <c r="C36" s="126" t="s">
        <v>120</v>
      </c>
      <c r="D36" s="801" t="s">
        <v>26</v>
      </c>
      <c r="E36" s="801" t="s">
        <v>36</v>
      </c>
      <c r="F36" s="819" t="s">
        <v>27</v>
      </c>
      <c r="G36" s="168"/>
      <c r="H36" s="168"/>
      <c r="I36" s="168"/>
      <c r="J36" s="933"/>
      <c r="K36" s="933"/>
      <c r="L36" s="933">
        <v>1.9E-2</v>
      </c>
      <c r="M36" s="373">
        <v>1.38E-2</v>
      </c>
      <c r="N36" s="210">
        <v>1.8800000000000001E-2</v>
      </c>
      <c r="O36" s="824">
        <v>2.4122902878344517E-2</v>
      </c>
      <c r="P36" s="824">
        <v>3.2581076803413975E-2</v>
      </c>
      <c r="Q36" s="2573">
        <v>2.9905724754396457E-2</v>
      </c>
      <c r="R36" s="824">
        <v>2.5700000000000001E-2</v>
      </c>
      <c r="S36" s="824">
        <v>2.5999999999999999E-2</v>
      </c>
      <c r="T36" s="824">
        <v>3.5900000000000001E-2</v>
      </c>
      <c r="U36" s="824">
        <v>1.2500000000000001E-2</v>
      </c>
      <c r="V36" s="824">
        <v>8.5000000000000006E-3</v>
      </c>
      <c r="W36" s="824">
        <v>1.24E-2</v>
      </c>
      <c r="X36" s="824">
        <v>5.1999999999999998E-3</v>
      </c>
      <c r="Y36" s="824">
        <v>2.1499999999999998E-2</v>
      </c>
      <c r="Z36" s="379">
        <v>3.5910658120750184E-3</v>
      </c>
      <c r="AA36" s="240"/>
      <c r="AB36" s="166"/>
      <c r="AC36" s="1187">
        <f t="shared" si="0"/>
        <v>6.991631999999999E-2</v>
      </c>
      <c r="AD36" s="1187">
        <f t="shared" si="0"/>
        <v>9.5248319999999997E-2</v>
      </c>
    </row>
    <row r="37" spans="2:30" s="10" customFormat="1" ht="31.5" customHeight="1">
      <c r="B37" s="23" t="s">
        <v>185</v>
      </c>
      <c r="C37" s="126" t="s">
        <v>120</v>
      </c>
      <c r="D37" s="820" t="s">
        <v>276</v>
      </c>
      <c r="E37" s="801" t="s">
        <v>40</v>
      </c>
      <c r="F37" s="819" t="s">
        <v>27</v>
      </c>
      <c r="G37" s="817"/>
      <c r="H37" s="817"/>
      <c r="I37" s="817"/>
      <c r="J37" s="933"/>
      <c r="K37" s="933"/>
      <c r="L37" s="933"/>
      <c r="M37" s="2318"/>
      <c r="N37" s="2574">
        <v>342346</v>
      </c>
      <c r="O37" s="2574">
        <v>39333.69</v>
      </c>
      <c r="P37" s="1967">
        <v>53227.68</v>
      </c>
      <c r="Q37" s="2575">
        <v>30926.630000000005</v>
      </c>
      <c r="R37" s="1967">
        <v>20247</v>
      </c>
      <c r="S37" s="1967">
        <v>46409</v>
      </c>
      <c r="T37" s="823">
        <v>2393</v>
      </c>
      <c r="U37" s="823">
        <v>6707</v>
      </c>
      <c r="V37" s="823">
        <v>0</v>
      </c>
      <c r="W37" s="823">
        <v>0</v>
      </c>
      <c r="X37" s="823">
        <v>0</v>
      </c>
      <c r="Y37" s="823">
        <v>81196</v>
      </c>
      <c r="Z37" s="1305"/>
      <c r="AA37" s="163"/>
      <c r="AB37" s="164"/>
      <c r="AC37" s="1825">
        <f t="shared" si="0"/>
        <v>0</v>
      </c>
      <c r="AD37" s="1824">
        <f t="shared" si="0"/>
        <v>1734461.7744</v>
      </c>
    </row>
    <row r="38" spans="2:30" s="10" customFormat="1" ht="31.5" customHeight="1">
      <c r="B38" s="23" t="s">
        <v>175</v>
      </c>
      <c r="C38" s="126" t="s">
        <v>121</v>
      </c>
      <c r="D38" s="801" t="s">
        <v>26</v>
      </c>
      <c r="E38" s="801" t="s">
        <v>40</v>
      </c>
      <c r="F38" s="819" t="s">
        <v>184</v>
      </c>
      <c r="G38" s="168"/>
      <c r="H38" s="168"/>
      <c r="I38" s="168"/>
      <c r="J38" s="933"/>
      <c r="K38" s="933"/>
      <c r="L38" s="933">
        <v>6.0000000000000001E-3</v>
      </c>
      <c r="M38" s="469">
        <v>0.01</v>
      </c>
      <c r="N38" s="464">
        <v>-3.5000000000000001E-3</v>
      </c>
      <c r="O38" s="210">
        <v>-7.0000000000000001E-3</v>
      </c>
      <c r="P38" s="210">
        <v>-4.0000000000000001E-3</v>
      </c>
      <c r="Q38" s="2576">
        <v>-4.0000000000000001E-3</v>
      </c>
      <c r="R38" s="210">
        <v>-5.0000000000000001E-3</v>
      </c>
      <c r="S38" s="464">
        <v>-6.0000000000000001E-3</v>
      </c>
      <c r="T38" s="464">
        <v>-4.0000000000000001E-3</v>
      </c>
      <c r="U38" s="464">
        <v>-2E-3</v>
      </c>
      <c r="V38" s="464">
        <v>-4.0000000000000001E-3</v>
      </c>
      <c r="W38" s="464">
        <v>-1E-3</v>
      </c>
      <c r="X38" s="464">
        <v>-8.0000000000000002E-3</v>
      </c>
      <c r="Y38" s="464">
        <v>-2.9999999999999997E-4</v>
      </c>
      <c r="Z38" s="1269">
        <v>-2.9000000000000001E-2</v>
      </c>
      <c r="AA38" s="165"/>
      <c r="AB38" s="166"/>
      <c r="AC38" s="1175">
        <f t="shared" si="0"/>
        <v>5.0663999999999994E-2</v>
      </c>
      <c r="AD38" s="1187">
        <f t="shared" si="0"/>
        <v>-1.7732399999999999E-2</v>
      </c>
    </row>
    <row r="39" spans="2:30" s="10" customFormat="1" ht="31.5" customHeight="1">
      <c r="B39" s="23" t="s">
        <v>45</v>
      </c>
      <c r="C39" s="126" t="s">
        <v>121</v>
      </c>
      <c r="D39" s="820" t="s">
        <v>276</v>
      </c>
      <c r="E39" s="801" t="s">
        <v>40</v>
      </c>
      <c r="F39" s="819" t="s">
        <v>20</v>
      </c>
      <c r="G39" s="212"/>
      <c r="H39" s="158"/>
      <c r="I39" s="158"/>
      <c r="J39" s="932">
        <v>2895083.71496</v>
      </c>
      <c r="K39" s="932">
        <v>3207242.4939199998</v>
      </c>
      <c r="L39" s="932">
        <v>3626873.3725199997</v>
      </c>
      <c r="M39" s="2508">
        <v>2313743.5317899999</v>
      </c>
      <c r="N39" s="2508">
        <v>2347159.5821900005</v>
      </c>
      <c r="O39" s="1480">
        <v>154444.07428</v>
      </c>
      <c r="P39" s="1480">
        <v>159250.08442999999</v>
      </c>
      <c r="Q39" s="2577">
        <v>163092.83891000002</v>
      </c>
      <c r="R39" s="1480">
        <v>200399.47345000005</v>
      </c>
      <c r="S39" s="1476">
        <v>167042.32919999992</v>
      </c>
      <c r="T39" s="1476">
        <v>212256.25077999997</v>
      </c>
      <c r="U39" s="1476">
        <v>218452.67296000003</v>
      </c>
      <c r="V39" s="822">
        <v>244230.45466999983</v>
      </c>
      <c r="W39" s="822">
        <v>200508.79293000032</v>
      </c>
      <c r="X39" s="822">
        <v>157743.54196999979</v>
      </c>
      <c r="Y39" s="821">
        <v>173314.17863000013</v>
      </c>
      <c r="Z39" s="1305">
        <v>296424.88998000004</v>
      </c>
      <c r="AA39" s="165" t="s">
        <v>612</v>
      </c>
      <c r="AB39" s="164"/>
      <c r="AC39" s="1825">
        <f t="shared" si="0"/>
        <v>11722350.229460856</v>
      </c>
      <c r="AD39" s="1824">
        <f t="shared" si="0"/>
        <v>11891649.307207417</v>
      </c>
    </row>
    <row r="40" spans="2:30" s="10" customFormat="1" ht="31.5" customHeight="1">
      <c r="B40" s="23" t="s">
        <v>183</v>
      </c>
      <c r="C40" s="126" t="s">
        <v>121</v>
      </c>
      <c r="D40" s="820" t="s">
        <v>276</v>
      </c>
      <c r="E40" s="801" t="s">
        <v>40</v>
      </c>
      <c r="F40" s="819" t="s">
        <v>20</v>
      </c>
      <c r="G40" s="818"/>
      <c r="H40" s="817"/>
      <c r="I40" s="817"/>
      <c r="J40" s="159" t="s">
        <v>176</v>
      </c>
      <c r="K40" s="162" t="s">
        <v>176</v>
      </c>
      <c r="L40" s="162">
        <v>418370.15</v>
      </c>
      <c r="M40" s="2578">
        <v>136542.69750000001</v>
      </c>
      <c r="N40" s="2578">
        <v>380577.25699999998</v>
      </c>
      <c r="O40" s="1821">
        <v>1359.8380000000002</v>
      </c>
      <c r="P40" s="2322">
        <v>3748.0660000000003</v>
      </c>
      <c r="Q40" s="1826">
        <v>45600</v>
      </c>
      <c r="R40" s="2322">
        <v>16941.184000000001</v>
      </c>
      <c r="S40" s="2322">
        <v>34088.169000000002</v>
      </c>
      <c r="T40" s="2322">
        <v>35500</v>
      </c>
      <c r="U40" s="2322">
        <v>15200</v>
      </c>
      <c r="V40" s="813">
        <v>35500</v>
      </c>
      <c r="W40" s="813">
        <v>34740</v>
      </c>
      <c r="X40" s="813">
        <v>127700</v>
      </c>
      <c r="Y40" s="812">
        <v>30200</v>
      </c>
      <c r="Z40" s="1305">
        <f>134*1000</f>
        <v>134000</v>
      </c>
      <c r="AA40" s="165"/>
      <c r="AB40" s="164"/>
      <c r="AC40" s="1825">
        <f t="shared" si="0"/>
        <v>691779.92261400004</v>
      </c>
      <c r="AD40" s="1824">
        <f t="shared" si="0"/>
        <v>1928156.6148647999</v>
      </c>
    </row>
    <row r="41" spans="2:30" s="10" customFormat="1" ht="31.5" customHeight="1">
      <c r="B41" s="2323" t="s">
        <v>245</v>
      </c>
      <c r="C41" s="2324" t="s">
        <v>121</v>
      </c>
      <c r="D41" s="820" t="s">
        <v>276</v>
      </c>
      <c r="E41" s="2325" t="s">
        <v>36</v>
      </c>
      <c r="F41" s="2326" t="s">
        <v>20</v>
      </c>
      <c r="G41" s="2327"/>
      <c r="H41" s="2328"/>
      <c r="I41" s="2328"/>
      <c r="J41" s="2329"/>
      <c r="K41" s="2329"/>
      <c r="L41" s="2329"/>
      <c r="M41" s="2579">
        <v>4297.5490266666702</v>
      </c>
      <c r="N41" s="2580">
        <v>13272.276859999998</v>
      </c>
      <c r="O41" s="449">
        <v>0</v>
      </c>
      <c r="P41" s="2333">
        <v>138.12531999999999</v>
      </c>
      <c r="Q41" s="2581">
        <v>1080.5536200000001</v>
      </c>
      <c r="R41" s="810">
        <v>2063.29081</v>
      </c>
      <c r="S41" s="567">
        <v>764.05951000000005</v>
      </c>
      <c r="T41" s="567">
        <v>0</v>
      </c>
      <c r="U41" s="567">
        <v>5560</v>
      </c>
      <c r="V41" s="567">
        <v>2940.7403899999999</v>
      </c>
      <c r="W41" s="567">
        <v>0</v>
      </c>
      <c r="X41" s="567">
        <v>228.00970000000001</v>
      </c>
      <c r="Y41" s="737">
        <v>497.49751000000003</v>
      </c>
      <c r="Z41" s="1305">
        <f>8577045.99/1000</f>
        <v>8577.0459900000005</v>
      </c>
      <c r="AA41" s="248" t="s">
        <v>613</v>
      </c>
      <c r="AB41" s="249"/>
      <c r="AC41" s="1825">
        <f t="shared" si="0"/>
        <v>21773.102388704014</v>
      </c>
      <c r="AD41" s="1824">
        <f t="shared" si="0"/>
        <v>67242.663483503988</v>
      </c>
    </row>
    <row r="42" spans="2:30" s="10" customFormat="1" ht="31.5" customHeight="1" thickBot="1">
      <c r="B42" s="2323" t="s">
        <v>257</v>
      </c>
      <c r="C42" s="2334" t="s">
        <v>121</v>
      </c>
      <c r="D42" s="820" t="s">
        <v>276</v>
      </c>
      <c r="E42" s="2336" t="s">
        <v>255</v>
      </c>
      <c r="F42" s="2335" t="s">
        <v>27</v>
      </c>
      <c r="G42" s="2582"/>
      <c r="H42" s="2582"/>
      <c r="I42" s="2582"/>
      <c r="J42" s="2339"/>
      <c r="K42" s="2339"/>
      <c r="L42" s="2339"/>
      <c r="M42" s="2339"/>
      <c r="N42" s="2241">
        <v>13717.997124400001</v>
      </c>
      <c r="O42" s="449">
        <v>0</v>
      </c>
      <c r="P42" s="2241">
        <v>1016.9999999999999</v>
      </c>
      <c r="Q42" s="2581">
        <v>972</v>
      </c>
      <c r="R42" s="2241">
        <v>761.91393600000004</v>
      </c>
      <c r="S42" s="2241">
        <v>1037.2740699999999</v>
      </c>
      <c r="T42" s="2241">
        <v>1083.0879360000001</v>
      </c>
      <c r="U42" s="2541">
        <v>1883.7272172</v>
      </c>
      <c r="V42" s="2241">
        <v>2000.6528292</v>
      </c>
      <c r="W42" s="2241">
        <v>1204.2</v>
      </c>
      <c r="X42" s="2241">
        <v>2013</v>
      </c>
      <c r="Y42" s="2241">
        <v>1745.141136</v>
      </c>
      <c r="Z42" s="1305">
        <v>1907.73</v>
      </c>
      <c r="AA42" s="171"/>
      <c r="AB42" s="38"/>
      <c r="AC42" s="1825">
        <f t="shared" si="0"/>
        <v>0</v>
      </c>
      <c r="AD42" s="1824">
        <f t="shared" si="0"/>
        <v>69500.860631060161</v>
      </c>
    </row>
    <row r="43" spans="2:30" s="252" customFormat="1" ht="31.5" customHeight="1" thickBot="1">
      <c r="B43" s="506" t="s">
        <v>87</v>
      </c>
      <c r="C43" s="808"/>
      <c r="D43" s="807" t="s">
        <v>16</v>
      </c>
      <c r="E43" s="807" t="s">
        <v>16</v>
      </c>
      <c r="F43" s="807" t="s">
        <v>16</v>
      </c>
      <c r="G43" s="508"/>
      <c r="H43" s="508"/>
      <c r="I43" s="508"/>
      <c r="J43" s="508"/>
      <c r="K43" s="508"/>
      <c r="L43" s="508"/>
      <c r="M43" s="508"/>
      <c r="N43" s="508"/>
      <c r="O43" s="250"/>
      <c r="P43" s="250"/>
      <c r="Q43" s="1202"/>
      <c r="R43" s="250"/>
      <c r="S43" s="250"/>
      <c r="T43" s="250"/>
      <c r="U43" s="250"/>
      <c r="V43" s="250"/>
      <c r="W43" s="250"/>
      <c r="X43" s="250"/>
      <c r="Y43" s="250"/>
      <c r="Z43" s="250"/>
      <c r="AA43" s="250"/>
      <c r="AB43" s="251"/>
    </row>
    <row r="44" spans="2:30" s="10" customFormat="1" ht="31.5" customHeight="1">
      <c r="B44" s="23" t="s">
        <v>48</v>
      </c>
      <c r="C44" s="136" t="s">
        <v>120</v>
      </c>
      <c r="D44" s="805" t="s">
        <v>26</v>
      </c>
      <c r="E44" s="806" t="s">
        <v>47</v>
      </c>
      <c r="F44" s="805" t="s">
        <v>27</v>
      </c>
      <c r="G44" s="190"/>
      <c r="H44" s="190"/>
      <c r="I44" s="382"/>
      <c r="J44" s="378">
        <v>0.95</v>
      </c>
      <c r="K44" s="224">
        <v>0.96</v>
      </c>
      <c r="L44" s="224">
        <v>0.88</v>
      </c>
      <c r="M44" s="802">
        <v>0.92</v>
      </c>
      <c r="N44" s="511">
        <v>0.95699999999999996</v>
      </c>
      <c r="O44" s="2005">
        <v>0.95312427078797501</v>
      </c>
      <c r="P44" s="513">
        <v>0.936182839615049</v>
      </c>
      <c r="Q44" s="2583">
        <v>0.98754522689579405</v>
      </c>
      <c r="R44" s="513">
        <v>0.94427058202388392</v>
      </c>
      <c r="S44" s="513">
        <v>0.97873607980808397</v>
      </c>
      <c r="T44" s="513">
        <v>0.96875158400029904</v>
      </c>
      <c r="U44" s="513">
        <v>0.97281470043241891</v>
      </c>
      <c r="V44" s="513">
        <v>0.98533746818438805</v>
      </c>
      <c r="W44" s="513">
        <v>0.98577647542983593</v>
      </c>
      <c r="X44" s="727">
        <v>0.98798286146118897</v>
      </c>
      <c r="Y44" s="734">
        <v>0.87522510974002399</v>
      </c>
      <c r="Z44" s="734">
        <v>0.90800000000000003</v>
      </c>
      <c r="AA44" s="380" t="s">
        <v>614</v>
      </c>
      <c r="AB44" s="258"/>
    </row>
    <row r="45" spans="2:30" s="10" customFormat="1" ht="31.5" customHeight="1">
      <c r="B45" s="23" t="s">
        <v>182</v>
      </c>
      <c r="C45" s="126" t="s">
        <v>120</v>
      </c>
      <c r="D45" s="801" t="s">
        <v>55</v>
      </c>
      <c r="E45" s="801" t="s">
        <v>47</v>
      </c>
      <c r="F45" s="801" t="s">
        <v>20</v>
      </c>
      <c r="G45" s="245"/>
      <c r="H45" s="245"/>
      <c r="I45" s="505"/>
      <c r="J45" s="158">
        <v>41</v>
      </c>
      <c r="K45" s="207">
        <v>50</v>
      </c>
      <c r="L45" s="207">
        <v>27.9</v>
      </c>
      <c r="M45" s="489">
        <v>23</v>
      </c>
      <c r="N45" s="731">
        <v>21.4</v>
      </c>
      <c r="O45" s="731">
        <v>30.8</v>
      </c>
      <c r="P45" s="259">
        <v>17.100000000000001</v>
      </c>
      <c r="Q45" s="2584">
        <v>34.9</v>
      </c>
      <c r="R45" s="259">
        <v>19.899999999999999</v>
      </c>
      <c r="S45" s="259">
        <v>20.100000000000001</v>
      </c>
      <c r="T45" s="259">
        <v>17.7</v>
      </c>
      <c r="U45" s="259">
        <v>14.2</v>
      </c>
      <c r="V45" s="259">
        <v>19.5</v>
      </c>
      <c r="W45" s="259">
        <v>17.600000000000001</v>
      </c>
      <c r="X45" s="259">
        <v>17.5</v>
      </c>
      <c r="Y45" s="259">
        <v>28</v>
      </c>
      <c r="Z45" s="259">
        <v>19.899999999999999</v>
      </c>
      <c r="AA45" s="165"/>
      <c r="AB45" s="260"/>
    </row>
    <row r="46" spans="2:30" ht="31.5" customHeight="1" thickBot="1">
      <c r="B46" s="23" t="s">
        <v>88</v>
      </c>
      <c r="C46" s="800" t="s">
        <v>120</v>
      </c>
      <c r="D46" s="799" t="s">
        <v>26</v>
      </c>
      <c r="E46" s="799" t="s">
        <v>47</v>
      </c>
      <c r="F46" s="799" t="s">
        <v>27</v>
      </c>
      <c r="G46" s="261"/>
      <c r="H46" s="262"/>
      <c r="I46" s="262"/>
      <c r="J46" s="263"/>
      <c r="K46" s="263"/>
      <c r="L46" s="263">
        <v>1</v>
      </c>
      <c r="M46" s="798">
        <v>1</v>
      </c>
      <c r="N46" s="178">
        <v>0.99950000000000006</v>
      </c>
      <c r="O46" s="2585">
        <v>1</v>
      </c>
      <c r="P46" s="379">
        <v>1</v>
      </c>
      <c r="Q46" s="2586">
        <v>1</v>
      </c>
      <c r="R46" s="379">
        <v>1</v>
      </c>
      <c r="S46" s="379">
        <v>1</v>
      </c>
      <c r="T46" s="379">
        <v>1</v>
      </c>
      <c r="U46" s="379">
        <v>1</v>
      </c>
      <c r="V46" s="379">
        <v>0.99580000000000002</v>
      </c>
      <c r="W46" s="379">
        <v>1</v>
      </c>
      <c r="X46" s="379">
        <v>1</v>
      </c>
      <c r="Y46" s="2587">
        <v>1</v>
      </c>
      <c r="Z46" s="2587">
        <v>1</v>
      </c>
      <c r="AA46" s="194"/>
      <c r="AB46" s="264"/>
    </row>
    <row r="47" spans="2:30" s="146" customFormat="1" ht="31.5" customHeight="1" thickBot="1">
      <c r="B47" s="577" t="s">
        <v>155</v>
      </c>
      <c r="C47" s="2342"/>
      <c r="D47" s="2343" t="s">
        <v>16</v>
      </c>
      <c r="E47" s="2343" t="s">
        <v>16</v>
      </c>
      <c r="F47" s="2343" t="s">
        <v>16</v>
      </c>
      <c r="G47" s="578"/>
      <c r="H47" s="578"/>
      <c r="I47" s="578"/>
      <c r="J47" s="578"/>
      <c r="K47" s="578"/>
      <c r="L47" s="578"/>
      <c r="M47" s="578"/>
      <c r="N47" s="578"/>
      <c r="O47" s="578"/>
      <c r="P47" s="578"/>
      <c r="Q47" s="2588"/>
      <c r="R47" s="578"/>
      <c r="S47" s="578"/>
      <c r="T47" s="578"/>
      <c r="U47" s="578"/>
      <c r="V47" s="578"/>
      <c r="W47" s="578"/>
      <c r="X47" s="578"/>
      <c r="Y47" s="578"/>
      <c r="Z47" s="578"/>
      <c r="AA47" s="578"/>
      <c r="AB47" s="579"/>
    </row>
    <row r="48" spans="2:30" ht="31.5" customHeight="1">
      <c r="B48" s="23" t="s">
        <v>147</v>
      </c>
      <c r="C48" s="131"/>
      <c r="D48" s="796" t="s">
        <v>57</v>
      </c>
      <c r="E48" s="797" t="s">
        <v>148</v>
      </c>
      <c r="F48" s="796" t="s">
        <v>27</v>
      </c>
      <c r="G48" s="150"/>
      <c r="H48" s="150"/>
      <c r="I48" s="150"/>
      <c r="J48" s="151"/>
      <c r="K48" s="151"/>
      <c r="L48" s="151"/>
      <c r="M48" s="153">
        <v>100</v>
      </c>
      <c r="N48" s="203">
        <v>1338.7</v>
      </c>
      <c r="O48" s="153">
        <v>156.61000000000001</v>
      </c>
      <c r="P48" s="153">
        <v>127.66</v>
      </c>
      <c r="Q48" s="2589">
        <v>177.39</v>
      </c>
      <c r="R48" s="153">
        <v>197.48</v>
      </c>
      <c r="S48" s="153">
        <v>258.17</v>
      </c>
      <c r="T48" s="153">
        <v>291.14</v>
      </c>
      <c r="U48" s="153">
        <v>362.86</v>
      </c>
      <c r="V48" s="153">
        <v>683.19</v>
      </c>
      <c r="W48" s="153">
        <v>678.01</v>
      </c>
      <c r="X48" s="153">
        <v>927.85</v>
      </c>
      <c r="Y48" s="153">
        <v>1084.26</v>
      </c>
      <c r="Z48" s="153">
        <v>1338.7</v>
      </c>
      <c r="AA48" s="148"/>
      <c r="AB48" s="154"/>
    </row>
    <row r="49" spans="2:28" ht="31.5" customHeight="1">
      <c r="B49" s="23" t="s">
        <v>157</v>
      </c>
      <c r="C49" s="132"/>
      <c r="D49" s="794" t="s">
        <v>26</v>
      </c>
      <c r="E49" s="795" t="s">
        <v>149</v>
      </c>
      <c r="F49" s="794" t="s">
        <v>27</v>
      </c>
      <c r="G49" s="207"/>
      <c r="H49" s="207"/>
      <c r="I49" s="207"/>
      <c r="J49" s="162"/>
      <c r="K49" s="162"/>
      <c r="L49" s="162"/>
      <c r="M49" s="210">
        <v>0.1308</v>
      </c>
      <c r="N49" s="210">
        <v>0.12921666666666667</v>
      </c>
      <c r="O49" s="210">
        <v>0.11</v>
      </c>
      <c r="P49" s="210">
        <v>0.17499999999999999</v>
      </c>
      <c r="Q49" s="2576">
        <v>0.22589999999999999</v>
      </c>
      <c r="R49" s="210">
        <v>0.15970000000000001</v>
      </c>
      <c r="S49" s="210">
        <v>0.14000000000000001</v>
      </c>
      <c r="T49" s="210">
        <v>0.11</v>
      </c>
      <c r="U49" s="210">
        <v>0.09</v>
      </c>
      <c r="V49" s="210">
        <v>0.08</v>
      </c>
      <c r="W49" s="210">
        <v>0.08</v>
      </c>
      <c r="X49" s="210">
        <v>0.08</v>
      </c>
      <c r="Y49" s="210">
        <v>0.22</v>
      </c>
      <c r="Z49" s="210">
        <v>0.08</v>
      </c>
      <c r="AA49" s="165"/>
      <c r="AB49" s="38"/>
    </row>
    <row r="50" spans="2:28" ht="31.5" customHeight="1">
      <c r="B50" s="23" t="s">
        <v>158</v>
      </c>
      <c r="C50" s="132"/>
      <c r="D50" s="794" t="s">
        <v>26</v>
      </c>
      <c r="E50" s="795" t="s">
        <v>148</v>
      </c>
      <c r="F50" s="794" t="s">
        <v>27</v>
      </c>
      <c r="G50" s="463"/>
      <c r="H50" s="465"/>
      <c r="I50" s="465"/>
      <c r="J50" s="379"/>
      <c r="K50" s="210"/>
      <c r="L50" s="210"/>
      <c r="M50" s="210">
        <v>1</v>
      </c>
      <c r="N50" s="2001">
        <v>1</v>
      </c>
      <c r="O50" s="2001">
        <v>1</v>
      </c>
      <c r="P50" s="2001">
        <v>1</v>
      </c>
      <c r="Q50" s="2559">
        <v>1</v>
      </c>
      <c r="R50" s="2001">
        <v>1</v>
      </c>
      <c r="S50" s="2001">
        <v>1</v>
      </c>
      <c r="T50" s="2001">
        <v>1</v>
      </c>
      <c r="U50" s="2001">
        <v>1</v>
      </c>
      <c r="V50" s="2001">
        <v>1</v>
      </c>
      <c r="W50" s="2001">
        <v>1</v>
      </c>
      <c r="X50" s="2001">
        <v>1</v>
      </c>
      <c r="Y50" s="2001">
        <v>1</v>
      </c>
      <c r="Z50" s="2001">
        <v>1</v>
      </c>
      <c r="AA50" s="24"/>
      <c r="AB50" s="38"/>
    </row>
    <row r="51" spans="2:28" ht="31.5" customHeight="1">
      <c r="B51" s="23" t="s">
        <v>260</v>
      </c>
      <c r="C51" s="132"/>
      <c r="D51" s="794" t="s">
        <v>26</v>
      </c>
      <c r="E51" s="795" t="s">
        <v>216</v>
      </c>
      <c r="F51" s="794" t="s">
        <v>27</v>
      </c>
      <c r="G51" s="212"/>
      <c r="H51" s="212"/>
      <c r="I51" s="212"/>
      <c r="J51" s="162"/>
      <c r="K51" s="162"/>
      <c r="L51" s="162"/>
      <c r="M51" s="210">
        <v>0.84</v>
      </c>
      <c r="N51" s="210">
        <v>0.86399999999999999</v>
      </c>
      <c r="O51" s="210">
        <v>0.88200000000000001</v>
      </c>
      <c r="P51" s="210">
        <v>0.871</v>
      </c>
      <c r="Q51" s="2590">
        <v>0.86699999999999999</v>
      </c>
      <c r="R51" s="210">
        <v>0.83199999999999996</v>
      </c>
      <c r="S51" s="210">
        <v>0.86499999999999999</v>
      </c>
      <c r="T51" s="210">
        <v>0.86399999999999999</v>
      </c>
      <c r="U51" s="210">
        <v>0.87</v>
      </c>
      <c r="V51" s="210">
        <v>0.871</v>
      </c>
      <c r="W51" s="210">
        <v>0.84299999999999997</v>
      </c>
      <c r="X51" s="210">
        <v>0.83299999999999996</v>
      </c>
      <c r="Y51" s="210">
        <v>0.82499999999999996</v>
      </c>
      <c r="Z51" s="210">
        <v>0.84</v>
      </c>
      <c r="AA51" s="171" t="s">
        <v>615</v>
      </c>
      <c r="AB51" s="38"/>
    </row>
    <row r="52" spans="2:28" ht="31.5" customHeight="1">
      <c r="B52" s="23" t="s">
        <v>159</v>
      </c>
      <c r="C52" s="793"/>
      <c r="D52" s="791" t="s">
        <v>26</v>
      </c>
      <c r="E52" s="792" t="s">
        <v>154</v>
      </c>
      <c r="F52" s="791" t="s">
        <v>27</v>
      </c>
      <c r="G52" s="1612"/>
      <c r="H52" s="1612"/>
      <c r="I52" s="1612"/>
      <c r="J52" s="1653"/>
      <c r="K52" s="1653"/>
      <c r="L52" s="1653"/>
      <c r="M52" s="2005">
        <v>0.14280000000000001</v>
      </c>
      <c r="N52" s="511">
        <v>0.19063333333333332</v>
      </c>
      <c r="O52" s="511">
        <v>0.14280000000000001</v>
      </c>
      <c r="P52" s="511">
        <v>0.14280000000000001</v>
      </c>
      <c r="Q52" s="2591">
        <v>0.14299999999999999</v>
      </c>
      <c r="R52" s="511">
        <v>0.14299999999999999</v>
      </c>
      <c r="S52" s="511">
        <v>0.14299999999999999</v>
      </c>
      <c r="T52" s="511">
        <v>0.14299999999999999</v>
      </c>
      <c r="U52" s="511">
        <v>0.14299999999999999</v>
      </c>
      <c r="V52" s="511">
        <v>0.14299999999999999</v>
      </c>
      <c r="W52" s="511">
        <v>0.14299999999999999</v>
      </c>
      <c r="X52" s="511">
        <v>0.14299999999999999</v>
      </c>
      <c r="Y52" s="511">
        <v>0.42899999999999999</v>
      </c>
      <c r="Z52" s="511">
        <v>0.42899999999999999</v>
      </c>
      <c r="AA52" s="2592"/>
      <c r="AB52" s="249"/>
    </row>
    <row r="53" spans="2:28" ht="31.5" customHeight="1">
      <c r="B53" s="2323" t="s">
        <v>156</v>
      </c>
      <c r="C53" s="2334"/>
      <c r="D53" s="2335" t="s">
        <v>26</v>
      </c>
      <c r="E53" s="2336" t="s">
        <v>149</v>
      </c>
      <c r="F53" s="2335" t="s">
        <v>20</v>
      </c>
      <c r="G53" s="2593"/>
      <c r="H53" s="2593"/>
      <c r="I53" s="2593"/>
      <c r="J53" s="2594"/>
      <c r="K53" s="2594"/>
      <c r="L53" s="2594"/>
      <c r="M53" s="2348">
        <v>0.5</v>
      </c>
      <c r="N53" s="2001">
        <v>0.36799999999999999</v>
      </c>
      <c r="O53" s="2001">
        <v>0.40799999999999997</v>
      </c>
      <c r="P53" s="2001">
        <v>0.53700000000000003</v>
      </c>
      <c r="Q53" s="2559">
        <v>0.12</v>
      </c>
      <c r="R53" s="2001">
        <v>0.46</v>
      </c>
      <c r="S53" s="2001">
        <v>0.37</v>
      </c>
      <c r="T53" s="2001">
        <v>0.28000000000000003</v>
      </c>
      <c r="U53" s="2001">
        <v>0.28999999999999998</v>
      </c>
      <c r="V53" s="2001">
        <v>0.24</v>
      </c>
      <c r="W53" s="2001">
        <v>0.4</v>
      </c>
      <c r="X53" s="2001">
        <v>0.39</v>
      </c>
      <c r="Y53" s="2001">
        <v>0.47</v>
      </c>
      <c r="Z53" s="2001">
        <v>0.37</v>
      </c>
      <c r="AA53" s="165" t="s">
        <v>616</v>
      </c>
      <c r="AB53" s="38"/>
    </row>
    <row r="54" spans="2:28" s="2357" customFormat="1" ht="31.5" customHeight="1" thickBot="1">
      <c r="B54" s="2349" t="s">
        <v>181</v>
      </c>
      <c r="C54" s="2350"/>
      <c r="D54" s="2351" t="s">
        <v>26</v>
      </c>
      <c r="E54" s="2351" t="s">
        <v>151</v>
      </c>
      <c r="F54" s="2351" t="s">
        <v>27</v>
      </c>
      <c r="G54" s="2522"/>
      <c r="H54" s="2523"/>
      <c r="I54" s="2523"/>
      <c r="J54" s="2523"/>
      <c r="K54" s="2523"/>
      <c r="L54" s="2523"/>
      <c r="M54" s="2353">
        <v>0.98</v>
      </c>
      <c r="N54" s="2354">
        <v>1</v>
      </c>
      <c r="O54" s="2355">
        <v>1</v>
      </c>
      <c r="P54" s="2355">
        <v>1</v>
      </c>
      <c r="Q54" s="2595">
        <v>1</v>
      </c>
      <c r="R54" s="2355">
        <v>1</v>
      </c>
      <c r="S54" s="2355">
        <v>1</v>
      </c>
      <c r="T54" s="2355">
        <v>1</v>
      </c>
      <c r="U54" s="2354">
        <v>1</v>
      </c>
      <c r="V54" s="2354">
        <v>1</v>
      </c>
      <c r="W54" s="2354">
        <v>1</v>
      </c>
      <c r="X54" s="2354">
        <v>1</v>
      </c>
      <c r="Y54" s="2354">
        <v>1</v>
      </c>
      <c r="Z54" s="2354">
        <v>1</v>
      </c>
      <c r="AA54" s="2596"/>
      <c r="AB54" s="2356"/>
    </row>
    <row r="55" spans="2:28">
      <c r="B55" s="265"/>
      <c r="C55" s="265"/>
      <c r="D55" s="265"/>
      <c r="E55" s="266"/>
      <c r="F55" s="265"/>
      <c r="G55" s="267"/>
      <c r="H55" s="265"/>
      <c r="I55" s="265"/>
      <c r="J55" s="265"/>
      <c r="K55" s="265"/>
      <c r="L55" s="265"/>
      <c r="M55" s="265"/>
      <c r="N55" s="1183">
        <v>2</v>
      </c>
      <c r="O55" s="265"/>
      <c r="P55" s="265"/>
      <c r="Q55" s="265"/>
      <c r="R55" s="265"/>
      <c r="S55" s="265"/>
      <c r="T55" s="265"/>
      <c r="U55" s="265"/>
      <c r="V55" s="265"/>
      <c r="W55" s="268"/>
      <c r="X55" s="265"/>
      <c r="Y55" s="265"/>
      <c r="Z55" s="265"/>
      <c r="AA55" s="265"/>
      <c r="AB55" s="265"/>
    </row>
    <row r="56" spans="2:28">
      <c r="B56" s="265"/>
      <c r="C56" s="265" t="s">
        <v>121</v>
      </c>
      <c r="D56" s="265"/>
      <c r="E56" s="266"/>
      <c r="F56" s="265"/>
      <c r="G56" s="267"/>
      <c r="H56" s="265"/>
      <c r="I56" s="265"/>
      <c r="J56" s="265"/>
      <c r="K56" s="265"/>
      <c r="L56" s="265">
        <v>4981</v>
      </c>
      <c r="M56" s="265" t="s">
        <v>272</v>
      </c>
      <c r="N56" s="1184">
        <f>CHOOSE(N55,O56,P56,Q56,R56,S56,T56,U56,V56,W56,X56,Y56,Z56)</f>
        <v>204.53411219923257</v>
      </c>
      <c r="O56" s="265">
        <v>197.37880941102165</v>
      </c>
      <c r="P56" s="265">
        <v>204.53411219923257</v>
      </c>
      <c r="Q56" s="265"/>
      <c r="R56" s="265"/>
      <c r="S56" s="265"/>
      <c r="T56" s="265"/>
      <c r="U56" s="265"/>
      <c r="V56" s="265"/>
      <c r="W56" s="265"/>
      <c r="X56" s="265"/>
      <c r="Y56" s="265"/>
      <c r="Z56" s="265"/>
      <c r="AA56" s="265"/>
    </row>
    <row r="57" spans="2:28" s="26" customFormat="1" ht="22.5" customHeight="1">
      <c r="B57" s="269"/>
      <c r="C57" s="269" t="s">
        <v>120</v>
      </c>
      <c r="D57" s="269"/>
      <c r="E57" s="266"/>
      <c r="F57" s="269"/>
      <c r="G57" s="270"/>
      <c r="H57" s="269"/>
      <c r="I57" s="269"/>
      <c r="J57" s="269"/>
      <c r="K57" s="269"/>
      <c r="L57" s="269"/>
      <c r="M57" s="269"/>
      <c r="N57" s="269"/>
      <c r="O57" s="269"/>
      <c r="P57" s="265"/>
      <c r="Q57" s="269"/>
      <c r="R57" s="269"/>
      <c r="S57" s="269"/>
      <c r="T57" s="269"/>
      <c r="U57" s="269"/>
      <c r="V57" s="269"/>
      <c r="W57" s="269"/>
      <c r="X57" s="269"/>
      <c r="Y57" s="269"/>
      <c r="Z57" s="269"/>
      <c r="AA57" s="269"/>
      <c r="AB57" s="26">
        <v>92000000</v>
      </c>
    </row>
    <row r="58" spans="2:28" s="26" customFormat="1" ht="22.5" customHeight="1" thickBot="1">
      <c r="B58" s="269"/>
      <c r="C58" s="269"/>
      <c r="D58" s="269"/>
      <c r="E58" s="266"/>
      <c r="F58" s="269"/>
      <c r="G58" s="270"/>
      <c r="H58" s="269"/>
      <c r="I58" s="269"/>
      <c r="J58" s="269"/>
      <c r="K58" s="269"/>
      <c r="L58" s="269"/>
      <c r="O58" s="1192" t="s">
        <v>304</v>
      </c>
      <c r="P58" s="1193" t="s">
        <v>305</v>
      </c>
      <c r="Q58" s="1193" t="s">
        <v>306</v>
      </c>
      <c r="R58" s="1193" t="s">
        <v>307</v>
      </c>
      <c r="S58" s="1193" t="s">
        <v>308</v>
      </c>
      <c r="T58" s="1188" t="s">
        <v>309</v>
      </c>
      <c r="V58" s="269"/>
      <c r="W58" s="269"/>
      <c r="X58" s="269"/>
      <c r="Y58" s="269"/>
      <c r="Z58" s="269"/>
      <c r="AA58" s="269"/>
      <c r="AB58" s="26">
        <v>85000000</v>
      </c>
    </row>
    <row r="59" spans="2:28" s="26" customFormat="1" ht="22.5" customHeight="1" thickBot="1">
      <c r="B59" s="269"/>
      <c r="C59" s="269"/>
      <c r="D59" s="269"/>
      <c r="E59" s="266"/>
      <c r="F59" s="269"/>
      <c r="G59" s="270"/>
      <c r="H59" s="269"/>
      <c r="I59" s="269"/>
      <c r="J59" s="269"/>
      <c r="K59" s="269"/>
      <c r="L59" s="269"/>
      <c r="O59" s="1189" t="s">
        <v>310</v>
      </c>
      <c r="P59" s="1190" t="s">
        <v>311</v>
      </c>
      <c r="Q59" s="1191">
        <v>2015</v>
      </c>
      <c r="R59" s="1190" t="s">
        <v>271</v>
      </c>
      <c r="S59" s="1191">
        <v>0</v>
      </c>
      <c r="T59" s="1190">
        <v>518.13</v>
      </c>
      <c r="V59" s="269"/>
      <c r="W59" s="269"/>
      <c r="X59" s="269"/>
      <c r="Y59" s="2829"/>
      <c r="Z59" s="2829"/>
      <c r="AA59" s="2297"/>
      <c r="AB59" s="26">
        <v>81000000</v>
      </c>
    </row>
    <row r="60" spans="2:28" ht="22.5" customHeight="1" thickBot="1">
      <c r="B60" s="265"/>
      <c r="C60" s="265"/>
      <c r="D60" s="265"/>
      <c r="E60" s="266"/>
      <c r="F60" s="265"/>
      <c r="G60" s="267"/>
      <c r="H60" s="265"/>
      <c r="I60" s="265"/>
      <c r="J60" s="265"/>
      <c r="K60" s="265"/>
      <c r="L60" s="265"/>
      <c r="M60" s="265"/>
      <c r="N60" s="265"/>
      <c r="O60" s="1189" t="s">
        <v>310</v>
      </c>
      <c r="P60" s="1190" t="s">
        <v>311</v>
      </c>
      <c r="Q60" s="1191">
        <v>2015</v>
      </c>
      <c r="R60" s="1190" t="s">
        <v>272</v>
      </c>
      <c r="S60" s="1191">
        <v>0</v>
      </c>
      <c r="T60" s="1190">
        <v>179.53</v>
      </c>
      <c r="V60" s="265"/>
      <c r="W60" s="265"/>
      <c r="X60" s="265"/>
      <c r="Y60" s="265"/>
      <c r="Z60" s="269"/>
      <c r="AA60" s="269"/>
      <c r="AB60" s="452">
        <v>54000000</v>
      </c>
    </row>
    <row r="61" spans="2:28" ht="18" thickBot="1">
      <c r="B61" s="265"/>
      <c r="C61" s="265"/>
      <c r="D61" s="265"/>
      <c r="E61" s="266"/>
      <c r="F61" s="265"/>
      <c r="G61" s="267"/>
      <c r="H61" s="265"/>
      <c r="I61" s="265"/>
      <c r="J61" s="265"/>
      <c r="K61" s="265"/>
      <c r="L61" s="265"/>
      <c r="M61" s="265"/>
      <c r="N61" s="265"/>
      <c r="O61" s="1189" t="s">
        <v>310</v>
      </c>
      <c r="P61" s="1190" t="s">
        <v>311</v>
      </c>
      <c r="Q61" s="1191">
        <v>2015</v>
      </c>
      <c r="R61" s="1190" t="s">
        <v>273</v>
      </c>
      <c r="S61" s="1191">
        <v>0</v>
      </c>
      <c r="T61" s="1190" t="s">
        <v>313</v>
      </c>
      <c r="V61" s="265"/>
      <c r="W61" s="265"/>
      <c r="X61" s="265"/>
      <c r="Y61" s="265"/>
      <c r="Z61" s="265"/>
      <c r="AA61" s="265"/>
      <c r="AB61" s="272">
        <f>AB60/AB59</f>
        <v>0.66666666666666663</v>
      </c>
    </row>
    <row r="62" spans="2:28" ht="18" thickBot="1">
      <c r="B62" s="265"/>
      <c r="C62" s="265"/>
      <c r="D62" s="265"/>
      <c r="E62" s="266"/>
      <c r="F62" s="265"/>
      <c r="G62" s="267"/>
      <c r="H62" s="265"/>
      <c r="I62" s="265"/>
      <c r="J62" s="265"/>
      <c r="K62" s="265"/>
      <c r="L62" s="265"/>
      <c r="M62" s="265"/>
      <c r="N62" s="265"/>
      <c r="O62" s="1189" t="s">
        <v>310</v>
      </c>
      <c r="P62" s="1190" t="s">
        <v>311</v>
      </c>
      <c r="Q62" s="1191">
        <v>2015</v>
      </c>
      <c r="R62" s="1190" t="s">
        <v>274</v>
      </c>
      <c r="S62" s="1191">
        <v>0</v>
      </c>
      <c r="T62" s="1190" t="s">
        <v>312</v>
      </c>
      <c r="V62" s="265"/>
      <c r="W62" s="265"/>
      <c r="X62" s="265"/>
      <c r="Y62" s="265"/>
      <c r="Z62" s="265"/>
      <c r="AA62" s="265"/>
    </row>
    <row r="63" spans="2:28">
      <c r="B63" s="265"/>
      <c r="C63" s="265"/>
      <c r="D63" s="265"/>
      <c r="E63" s="266"/>
      <c r="F63" s="265"/>
      <c r="G63" s="267"/>
      <c r="H63" s="265"/>
      <c r="I63" s="265"/>
      <c r="J63" s="265"/>
      <c r="K63" s="265"/>
      <c r="L63" s="265"/>
      <c r="M63" s="265"/>
      <c r="N63" s="273"/>
      <c r="O63" s="265"/>
      <c r="P63" s="265"/>
      <c r="Q63" s="265"/>
      <c r="R63" s="265"/>
      <c r="S63" s="265"/>
      <c r="T63" s="265"/>
      <c r="U63" s="265"/>
      <c r="V63" s="265"/>
      <c r="W63" s="265"/>
      <c r="X63" s="265"/>
      <c r="Y63" s="265"/>
      <c r="Z63" s="265"/>
      <c r="AA63" s="265"/>
    </row>
    <row r="64" spans="2:28">
      <c r="B64" s="265"/>
      <c r="C64" s="265"/>
      <c r="D64" s="265"/>
      <c r="E64" s="266"/>
      <c r="F64" s="265"/>
      <c r="G64" s="267"/>
      <c r="H64" s="265"/>
      <c r="I64" s="265"/>
      <c r="J64" s="265"/>
      <c r="K64" s="265"/>
      <c r="L64" s="265"/>
      <c r="M64" s="265"/>
      <c r="N64" s="265"/>
      <c r="O64" s="265"/>
      <c r="P64" s="265"/>
      <c r="Q64" s="265"/>
      <c r="R64" s="265"/>
      <c r="S64" s="265"/>
      <c r="T64" s="265"/>
      <c r="U64" s="265"/>
      <c r="V64" s="265"/>
      <c r="W64" s="265"/>
      <c r="X64" s="265"/>
      <c r="Y64" s="265"/>
      <c r="Z64" s="265"/>
      <c r="AA64" s="265"/>
    </row>
    <row r="65" spans="2:27">
      <c r="B65" s="265"/>
      <c r="C65" s="265"/>
      <c r="D65" s="265"/>
      <c r="E65" s="266"/>
      <c r="F65" s="265"/>
      <c r="G65" s="267"/>
      <c r="H65" s="265"/>
      <c r="I65" s="265"/>
      <c r="J65" s="265"/>
      <c r="K65" s="265"/>
      <c r="L65" s="265"/>
      <c r="M65" s="265"/>
      <c r="N65" s="265"/>
      <c r="O65" s="265"/>
      <c r="P65" s="274"/>
      <c r="Q65" s="265"/>
      <c r="R65" s="265"/>
      <c r="S65" s="265"/>
      <c r="T65" s="275"/>
      <c r="U65" s="265"/>
      <c r="V65" s="265"/>
      <c r="W65" s="265"/>
      <c r="X65" s="265"/>
      <c r="Y65" s="265"/>
      <c r="Z65" s="265"/>
      <c r="AA65" s="265"/>
    </row>
    <row r="66" spans="2:27" ht="13.8">
      <c r="B66" s="265" t="str">
        <f>B35</f>
        <v>OPEX Savings</v>
      </c>
      <c r="C66" s="265" t="str">
        <f t="shared" ref="C66:I66" si="1">C35</f>
        <v>Lagging</v>
      </c>
      <c r="D66" s="265" t="s">
        <v>329</v>
      </c>
      <c r="E66" s="265" t="str">
        <f t="shared" si="1"/>
        <v>IPM</v>
      </c>
      <c r="F66" s="265" t="str">
        <f t="shared" si="1"/>
        <v>&gt;</v>
      </c>
      <c r="G66" s="265">
        <f t="shared" si="1"/>
        <v>0</v>
      </c>
      <c r="H66" s="265">
        <f t="shared" si="1"/>
        <v>0</v>
      </c>
      <c r="I66" s="265">
        <f t="shared" si="1"/>
        <v>0</v>
      </c>
      <c r="J66" s="265"/>
      <c r="K66" s="265"/>
      <c r="L66" s="265"/>
      <c r="M66" s="276">
        <f>M35/$T$60</f>
        <v>90.834400935776756</v>
      </c>
      <c r="N66" s="1238">
        <f>N35/'[20]CWAR 15'!N65</f>
        <v>1221.2986554349404</v>
      </c>
      <c r="O66" s="1238">
        <f>O35/'[20]CWAR 15'!O65</f>
        <v>121.4296100859723</v>
      </c>
      <c r="P66" s="1238">
        <f>P35/'[20]CWAR 15'!P65</f>
        <v>138.1658471575825</v>
      </c>
      <c r="Q66" s="1238">
        <f>Q35/'[20]CWAR 15'!Q65</f>
        <v>135.91762959641284</v>
      </c>
      <c r="R66" s="1238">
        <f>R35/'[20]CWAR 15'!R65</f>
        <v>124.41542898361941</v>
      </c>
      <c r="S66" s="1238">
        <f>S35/'[20]CWAR 15'!S65</f>
        <v>148.67887200000001</v>
      </c>
      <c r="T66" s="1238">
        <f>T35/'[20]CWAR 15'!T65</f>
        <v>204.17919359999999</v>
      </c>
      <c r="U66" s="1238">
        <f>U35/'[20]CWAR 15'!U65</f>
        <v>75.518922651606019</v>
      </c>
      <c r="V66" s="1238">
        <f>V35/'[20]CWAR 15'!V65</f>
        <v>58.105146440247132</v>
      </c>
      <c r="W66" s="1238">
        <f>W35/'[20]CWAR 15'!W65</f>
        <v>74.35403464676746</v>
      </c>
      <c r="X66" s="1300">
        <f>X35/'[20]CWAR 15'!X65</f>
        <v>28.83099799438731</v>
      </c>
      <c r="Y66" s="265"/>
      <c r="Z66" s="265"/>
      <c r="AA66" s="265"/>
    </row>
    <row r="67" spans="2:27" ht="13.8">
      <c r="B67" s="265" t="str">
        <f>B42</f>
        <v>FI Enabled Savings</v>
      </c>
      <c r="C67" s="265" t="str">
        <f t="shared" ref="C67:I67" si="2">C42</f>
        <v>Leading</v>
      </c>
      <c r="D67" s="265" t="s">
        <v>329</v>
      </c>
      <c r="E67" s="265" t="str">
        <f t="shared" si="2"/>
        <v>FI</v>
      </c>
      <c r="F67" s="265" t="str">
        <f t="shared" si="2"/>
        <v>&gt;</v>
      </c>
      <c r="G67" s="265">
        <f t="shared" si="2"/>
        <v>0</v>
      </c>
      <c r="H67" s="265">
        <f t="shared" si="2"/>
        <v>0</v>
      </c>
      <c r="I67" s="265">
        <f t="shared" si="2"/>
        <v>0</v>
      </c>
      <c r="J67" s="265"/>
      <c r="K67" s="265"/>
      <c r="L67" s="265"/>
      <c r="M67" s="1238">
        <f>M42/$T$60</f>
        <v>0</v>
      </c>
      <c r="N67" s="1238">
        <f>N42/'[20]CWAR 15'!N65</f>
        <v>66.720477833116092</v>
      </c>
      <c r="O67" s="1238">
        <f>O42/'[20]CWAR 15'!O65</f>
        <v>0</v>
      </c>
      <c r="P67" s="1238">
        <f>P42/'[20]CWAR 15'!P65</f>
        <v>4.9722757199999998</v>
      </c>
      <c r="Q67" s="1238">
        <f>Q42/'[20]CWAR 15'!Q65</f>
        <v>4.7600391772771795</v>
      </c>
      <c r="R67" s="1238">
        <f>R42/'[20]CWAR 15'!R65</f>
        <v>3.7197705035030402</v>
      </c>
      <c r="S67" s="1238">
        <f>S42/'[20]CWAR 15'!S65</f>
        <v>5.0234768300471995</v>
      </c>
      <c r="T67" s="1238">
        <f>T42/'[20]CWAR 15'!T65</f>
        <v>5.245351550530561</v>
      </c>
      <c r="U67" s="1238">
        <f>U42/'[20]CWAR 15'!U65</f>
        <v>9.0648344400654945</v>
      </c>
      <c r="V67" s="1238">
        <f>V42/'[20]CWAR 15'!V65</f>
        <v>9.6397855399909442</v>
      </c>
      <c r="W67" s="1238">
        <f>W42/'[20]CWAR 15'!W65</f>
        <v>5.8107346380000005</v>
      </c>
      <c r="X67" s="1238">
        <f>X42/'[20]CWAR 15'!X65</f>
        <v>9.7219848000000013</v>
      </c>
      <c r="Y67" s="265"/>
      <c r="Z67" s="265"/>
      <c r="AA67" s="265"/>
    </row>
    <row r="68" spans="2:27" ht="13.8">
      <c r="B68" s="265" t="str">
        <f>B37</f>
        <v>Real Savings</v>
      </c>
      <c r="C68" s="265" t="str">
        <f t="shared" ref="C68:I68" si="3">C37</f>
        <v>Lagging</v>
      </c>
      <c r="D68" s="265" t="s">
        <v>329</v>
      </c>
      <c r="E68" s="265" t="str">
        <f t="shared" si="3"/>
        <v>FC</v>
      </c>
      <c r="F68" s="265" t="str">
        <f t="shared" si="3"/>
        <v>&gt;</v>
      </c>
      <c r="G68" s="265">
        <f t="shared" si="3"/>
        <v>0</v>
      </c>
      <c r="H68" s="265">
        <f t="shared" si="3"/>
        <v>0</v>
      </c>
      <c r="I68" s="265">
        <f t="shared" si="3"/>
        <v>0</v>
      </c>
      <c r="J68" s="265"/>
      <c r="K68" s="265"/>
      <c r="L68" s="265"/>
      <c r="M68" s="276">
        <f>M37/$T$60</f>
        <v>0</v>
      </c>
      <c r="N68" s="1238">
        <f>N37/'[20]CWAR 15'!N65</f>
        <v>1665.074609443396</v>
      </c>
      <c r="O68" s="1238">
        <f>O37/'[20]CWAR 15'!O65</f>
        <v>199.28020701599999</v>
      </c>
      <c r="P68" s="1238">
        <f>P37/'[20]CWAR 15'!P65</f>
        <v>260.23864394880002</v>
      </c>
      <c r="Q68" s="1238">
        <f>Q37/'[20]CWAR 15'!Q65</f>
        <v>151.45264446620962</v>
      </c>
      <c r="R68" s="1238">
        <f>R37/'[20]CWAR 15'!R65</f>
        <v>98.848688580000001</v>
      </c>
      <c r="S68" s="1238">
        <f>S37/'[20]CWAR 15'!S65</f>
        <v>224.75693064000001</v>
      </c>
      <c r="T68" s="1238">
        <f>T37/'[20]CWAR 15'!T65</f>
        <v>11.58920328</v>
      </c>
      <c r="U68" s="1238">
        <f>U37/'[20]CWAR 15'!U65</f>
        <v>32.275291259999996</v>
      </c>
      <c r="V68" s="1238">
        <f>V37/'[20]CWAR 15'!V65</f>
        <v>0</v>
      </c>
      <c r="W68" s="1238">
        <f>W37/'[20]CWAR 15'!W65</f>
        <v>0</v>
      </c>
      <c r="X68" s="1238">
        <f>X37/'[20]CWAR 15'!X65</f>
        <v>0</v>
      </c>
      <c r="Y68" s="265"/>
      <c r="Z68" s="265"/>
      <c r="AA68" s="265"/>
    </row>
    <row r="69" spans="2:27">
      <c r="B69" s="265"/>
      <c r="C69" s="265"/>
      <c r="D69" s="265"/>
      <c r="E69" s="266"/>
      <c r="F69" s="265"/>
      <c r="G69" s="267"/>
      <c r="H69" s="265"/>
      <c r="I69" s="265"/>
      <c r="J69" s="265"/>
      <c r="K69" s="265"/>
      <c r="L69" s="265"/>
      <c r="M69" s="265"/>
      <c r="N69" s="265"/>
      <c r="O69" s="265"/>
      <c r="P69" s="265"/>
      <c r="Q69" s="265"/>
      <c r="R69" s="265"/>
      <c r="S69" s="265"/>
      <c r="T69" s="265"/>
      <c r="U69" s="265"/>
      <c r="V69" s="265"/>
      <c r="W69" s="265"/>
      <c r="X69" s="265"/>
      <c r="Y69" s="265"/>
      <c r="Z69" s="265"/>
      <c r="AA69" s="265"/>
    </row>
    <row r="70" spans="2:27">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row>
    <row r="71" spans="2:27">
      <c r="B71" s="265"/>
      <c r="C71" s="265"/>
      <c r="D71" s="265"/>
      <c r="E71" s="266"/>
      <c r="F71" s="265"/>
      <c r="G71" s="267"/>
      <c r="H71" s="265"/>
      <c r="I71" s="265"/>
      <c r="J71" s="265"/>
      <c r="K71" s="265"/>
      <c r="L71" s="265"/>
      <c r="M71" s="265"/>
      <c r="N71" s="265"/>
      <c r="O71" s="265"/>
      <c r="P71" s="265"/>
      <c r="Q71" s="265"/>
      <c r="R71" s="265"/>
      <c r="S71" s="265"/>
      <c r="T71" s="265"/>
      <c r="U71" s="265"/>
      <c r="V71" s="276"/>
      <c r="W71" s="265"/>
      <c r="X71" s="265"/>
      <c r="Y71" s="265"/>
      <c r="Z71" s="265"/>
      <c r="AA71" s="265"/>
    </row>
    <row r="72" spans="2:27">
      <c r="B72" s="265"/>
      <c r="C72" s="265"/>
      <c r="D72" s="265"/>
      <c r="E72" s="266"/>
      <c r="F72" s="265"/>
      <c r="G72" s="267"/>
      <c r="H72" s="265"/>
      <c r="I72" s="265"/>
      <c r="J72" s="265"/>
      <c r="K72" s="265"/>
      <c r="L72" s="265"/>
      <c r="M72" s="265"/>
      <c r="N72" s="265"/>
      <c r="O72" s="265"/>
      <c r="P72" s="265"/>
      <c r="Q72" s="265"/>
      <c r="R72" s="265"/>
      <c r="S72" s="265"/>
      <c r="T72" s="265"/>
      <c r="U72" s="265"/>
      <c r="V72" s="265"/>
      <c r="W72" s="265"/>
      <c r="X72" s="265"/>
      <c r="Y72" s="265"/>
      <c r="Z72" s="265"/>
      <c r="AA72" s="265"/>
    </row>
    <row r="75" spans="2:27">
      <c r="V75" s="279"/>
      <c r="W75" s="27"/>
    </row>
    <row r="79" spans="2:27">
      <c r="M79" s="2830"/>
      <c r="N79" s="2830"/>
      <c r="O79" s="2830"/>
      <c r="P79" s="2830"/>
    </row>
    <row r="152" spans="2:28" s="252" customFormat="1" ht="20.100000000000001" customHeight="1">
      <c r="B152" s="2" t="str">
        <f>B3</f>
        <v>KEY PERFORMANCE INDICATOR</v>
      </c>
      <c r="C152" s="280"/>
      <c r="D152" s="3" t="s">
        <v>1</v>
      </c>
      <c r="E152" s="281" t="s">
        <v>2</v>
      </c>
      <c r="F152" s="4">
        <v>0</v>
      </c>
      <c r="G152" s="3" t="str">
        <f t="shared" ref="G152:Z153" si="4">G3</f>
        <v>Act '09</v>
      </c>
      <c r="H152" s="3" t="str">
        <f t="shared" si="4"/>
        <v>Act '10</v>
      </c>
      <c r="I152" s="4" t="str">
        <f t="shared" si="4"/>
        <v>Act '11</v>
      </c>
      <c r="J152" s="4" t="str">
        <f t="shared" si="4"/>
        <v>Act '12</v>
      </c>
      <c r="K152" s="4" t="str">
        <f t="shared" si="4"/>
        <v>Act '13</v>
      </c>
      <c r="L152" s="4" t="str">
        <f t="shared" si="4"/>
        <v>Act '14</v>
      </c>
      <c r="M152" s="2" t="str">
        <f t="shared" si="4"/>
        <v>Tgt '15</v>
      </c>
      <c r="N152" s="282" t="str">
        <f t="shared" si="4"/>
        <v>YTD '15</v>
      </c>
      <c r="O152" s="280" t="str">
        <f t="shared" si="4"/>
        <v>Jan</v>
      </c>
      <c r="P152" s="3" t="str">
        <f t="shared" si="4"/>
        <v>Feb</v>
      </c>
      <c r="Q152" s="3" t="str">
        <f t="shared" si="4"/>
        <v>Mar</v>
      </c>
      <c r="R152" s="3" t="str">
        <f t="shared" si="4"/>
        <v>Apr</v>
      </c>
      <c r="S152" s="3" t="str">
        <f t="shared" si="4"/>
        <v>May</v>
      </c>
      <c r="T152" s="3" t="str">
        <f t="shared" si="4"/>
        <v>Jun</v>
      </c>
      <c r="U152" s="3" t="str">
        <f t="shared" si="4"/>
        <v>Jul</v>
      </c>
      <c r="V152" s="3" t="str">
        <f t="shared" si="4"/>
        <v>Aug</v>
      </c>
      <c r="W152" s="3" t="str">
        <f t="shared" si="4"/>
        <v>Sep</v>
      </c>
      <c r="X152" s="3" t="str">
        <f t="shared" si="4"/>
        <v>Oct</v>
      </c>
      <c r="Y152" s="3" t="str">
        <f t="shared" si="4"/>
        <v>Nov</v>
      </c>
      <c r="Z152" s="4" t="str">
        <f t="shared" si="4"/>
        <v>Dec</v>
      </c>
      <c r="AA152" s="4"/>
      <c r="AB152" s="4"/>
    </row>
    <row r="153" spans="2:28" s="252" customFormat="1" ht="20.100000000000001" customHeight="1">
      <c r="B153" s="283" t="str">
        <f>B4</f>
        <v>SAFETY, HEALTH AND ENVIRONMENT</v>
      </c>
      <c r="C153" s="284"/>
      <c r="D153" s="285" t="s">
        <v>16</v>
      </c>
      <c r="E153" s="286" t="s">
        <v>16</v>
      </c>
      <c r="F153" s="287" t="s">
        <v>16</v>
      </c>
      <c r="G153" s="1808">
        <f t="shared" si="4"/>
        <v>0</v>
      </c>
      <c r="H153" s="5">
        <f t="shared" si="4"/>
        <v>0</v>
      </c>
      <c r="I153" s="6">
        <f t="shared" si="4"/>
        <v>0</v>
      </c>
      <c r="J153" s="6">
        <f t="shared" si="4"/>
        <v>0</v>
      </c>
      <c r="K153" s="6">
        <f t="shared" si="4"/>
        <v>0</v>
      </c>
      <c r="L153" s="6">
        <f t="shared" si="4"/>
        <v>0</v>
      </c>
      <c r="M153" s="288">
        <f t="shared" si="4"/>
        <v>0</v>
      </c>
      <c r="N153" s="289">
        <f t="shared" si="4"/>
        <v>0</v>
      </c>
      <c r="O153" s="290">
        <f t="shared" si="4"/>
        <v>0</v>
      </c>
      <c r="P153" s="5">
        <f t="shared" si="4"/>
        <v>0</v>
      </c>
      <c r="Q153" s="5">
        <f t="shared" si="4"/>
        <v>0</v>
      </c>
      <c r="R153" s="5">
        <f t="shared" si="4"/>
        <v>0</v>
      </c>
      <c r="S153" s="5">
        <f t="shared" si="4"/>
        <v>0</v>
      </c>
      <c r="T153" s="5">
        <f t="shared" si="4"/>
        <v>0</v>
      </c>
      <c r="U153" s="5">
        <f t="shared" si="4"/>
        <v>0</v>
      </c>
      <c r="V153" s="5">
        <f t="shared" si="4"/>
        <v>0</v>
      </c>
      <c r="W153" s="5">
        <f t="shared" si="4"/>
        <v>0</v>
      </c>
      <c r="X153" s="5">
        <f t="shared" si="4"/>
        <v>0</v>
      </c>
      <c r="Y153" s="5">
        <f t="shared" si="4"/>
        <v>0</v>
      </c>
      <c r="Z153" s="6">
        <f t="shared" si="4"/>
        <v>0</v>
      </c>
      <c r="AA153" s="6"/>
      <c r="AB153" s="6"/>
    </row>
    <row r="154" spans="2:28" s="10" customFormat="1" ht="20.100000000000001" customHeight="1">
      <c r="B154" s="7" t="str">
        <f t="shared" ref="B154:B190" si="5">B5&amp;" Target"</f>
        <v>Lost Time Injury frequency rate Target</v>
      </c>
      <c r="C154" s="118"/>
      <c r="D154" s="8" t="str">
        <f t="shared" ref="D154:F160" si="6">D5</f>
        <v>LTIFR</v>
      </c>
      <c r="E154" s="8" t="str">
        <f t="shared" si="6"/>
        <v>SHE</v>
      </c>
      <c r="F154" s="8" t="str">
        <f t="shared" si="6"/>
        <v>&lt;</v>
      </c>
      <c r="G154" s="291">
        <f t="shared" ref="G154:Z166" si="7">$M5</f>
        <v>0</v>
      </c>
      <c r="H154" s="291">
        <f t="shared" si="7"/>
        <v>0</v>
      </c>
      <c r="I154" s="292">
        <f t="shared" si="7"/>
        <v>0</v>
      </c>
      <c r="J154" s="292">
        <f t="shared" si="7"/>
        <v>0</v>
      </c>
      <c r="K154" s="292">
        <f t="shared" si="7"/>
        <v>0</v>
      </c>
      <c r="L154" s="292">
        <f t="shared" si="7"/>
        <v>0</v>
      </c>
      <c r="M154" s="293">
        <f t="shared" si="7"/>
        <v>0</v>
      </c>
      <c r="N154" s="294">
        <f t="shared" si="7"/>
        <v>0</v>
      </c>
      <c r="O154" s="30">
        <f t="shared" si="7"/>
        <v>0</v>
      </c>
      <c r="P154" s="28">
        <f t="shared" si="7"/>
        <v>0</v>
      </c>
      <c r="Q154" s="28">
        <f t="shared" si="7"/>
        <v>0</v>
      </c>
      <c r="R154" s="28">
        <f t="shared" si="7"/>
        <v>0</v>
      </c>
      <c r="S154" s="28">
        <f t="shared" si="7"/>
        <v>0</v>
      </c>
      <c r="T154" s="28">
        <f t="shared" si="7"/>
        <v>0</v>
      </c>
      <c r="U154" s="28">
        <f t="shared" si="7"/>
        <v>0</v>
      </c>
      <c r="V154" s="28">
        <f t="shared" si="7"/>
        <v>0</v>
      </c>
      <c r="W154" s="28">
        <f t="shared" si="7"/>
        <v>0</v>
      </c>
      <c r="X154" s="295">
        <f t="shared" si="7"/>
        <v>0</v>
      </c>
      <c r="Y154" s="295">
        <f t="shared" si="7"/>
        <v>0</v>
      </c>
      <c r="Z154" s="9">
        <f t="shared" si="7"/>
        <v>0</v>
      </c>
      <c r="AA154" s="9"/>
      <c r="AB154" s="9"/>
    </row>
    <row r="155" spans="2:28" s="10" customFormat="1" ht="20.100000000000001" customHeight="1">
      <c r="B155" s="7" t="str">
        <f t="shared" si="5"/>
        <v>Recordable Injury frequency rate Target</v>
      </c>
      <c r="C155" s="118"/>
      <c r="D155" s="8" t="str">
        <f t="shared" si="6"/>
        <v>RIFR</v>
      </c>
      <c r="E155" s="296" t="str">
        <f t="shared" si="6"/>
        <v>SHE</v>
      </c>
      <c r="F155" s="297" t="str">
        <f t="shared" si="6"/>
        <v>&lt;</v>
      </c>
      <c r="G155" s="1800">
        <f t="shared" si="7"/>
        <v>0</v>
      </c>
      <c r="H155" s="291">
        <f t="shared" si="7"/>
        <v>0</v>
      </c>
      <c r="I155" s="292">
        <f t="shared" si="7"/>
        <v>0</v>
      </c>
      <c r="J155" s="292">
        <f t="shared" si="7"/>
        <v>0</v>
      </c>
      <c r="K155" s="292">
        <f t="shared" si="7"/>
        <v>0</v>
      </c>
      <c r="L155" s="292">
        <f t="shared" si="7"/>
        <v>0</v>
      </c>
      <c r="M155" s="293">
        <f t="shared" si="7"/>
        <v>0</v>
      </c>
      <c r="N155" s="294">
        <f t="shared" si="7"/>
        <v>0</v>
      </c>
      <c r="O155" s="30">
        <f t="shared" si="7"/>
        <v>0</v>
      </c>
      <c r="P155" s="28">
        <f t="shared" si="7"/>
        <v>0</v>
      </c>
      <c r="Q155" s="28">
        <f t="shared" si="7"/>
        <v>0</v>
      </c>
      <c r="R155" s="28">
        <f t="shared" si="7"/>
        <v>0</v>
      </c>
      <c r="S155" s="28">
        <f t="shared" si="7"/>
        <v>0</v>
      </c>
      <c r="T155" s="28">
        <f t="shared" si="7"/>
        <v>0</v>
      </c>
      <c r="U155" s="28">
        <f t="shared" si="7"/>
        <v>0</v>
      </c>
      <c r="V155" s="28">
        <f t="shared" si="7"/>
        <v>0</v>
      </c>
      <c r="W155" s="28">
        <f t="shared" si="7"/>
        <v>0</v>
      </c>
      <c r="X155" s="295">
        <f t="shared" si="7"/>
        <v>0</v>
      </c>
      <c r="Y155" s="295">
        <f t="shared" si="7"/>
        <v>0</v>
      </c>
      <c r="Z155" s="9">
        <f t="shared" si="7"/>
        <v>0</v>
      </c>
      <c r="AA155" s="9"/>
      <c r="AB155" s="9"/>
    </row>
    <row r="156" spans="2:28" s="10" customFormat="1" ht="20.100000000000001" customHeight="1">
      <c r="B156" s="7" t="str">
        <f t="shared" si="5"/>
        <v>Energy Consumption / ton of production Target</v>
      </c>
      <c r="C156" s="118"/>
      <c r="D156" s="8" t="str">
        <f t="shared" si="6"/>
        <v>GJ/T</v>
      </c>
      <c r="E156" s="296" t="str">
        <f t="shared" si="6"/>
        <v>SHE</v>
      </c>
      <c r="F156" s="297" t="str">
        <f t="shared" si="6"/>
        <v>&lt;</v>
      </c>
      <c r="G156" s="291">
        <f t="shared" si="7"/>
        <v>1.97</v>
      </c>
      <c r="H156" s="291">
        <f t="shared" si="7"/>
        <v>1.97</v>
      </c>
      <c r="I156" s="292">
        <f t="shared" si="7"/>
        <v>1.97</v>
      </c>
      <c r="J156" s="292">
        <f t="shared" si="7"/>
        <v>1.97</v>
      </c>
      <c r="K156" s="292">
        <f t="shared" si="7"/>
        <v>1.97</v>
      </c>
      <c r="L156" s="292">
        <f t="shared" si="7"/>
        <v>1.97</v>
      </c>
      <c r="M156" s="293">
        <f t="shared" si="7"/>
        <v>1.97</v>
      </c>
      <c r="N156" s="294">
        <f t="shared" si="7"/>
        <v>1.97</v>
      </c>
      <c r="O156" s="30">
        <f t="shared" si="7"/>
        <v>1.97</v>
      </c>
      <c r="P156" s="28">
        <f t="shared" si="7"/>
        <v>1.97</v>
      </c>
      <c r="Q156" s="28">
        <f t="shared" si="7"/>
        <v>1.97</v>
      </c>
      <c r="R156" s="28">
        <f t="shared" si="7"/>
        <v>1.97</v>
      </c>
      <c r="S156" s="28">
        <f t="shared" si="7"/>
        <v>1.97</v>
      </c>
      <c r="T156" s="28">
        <f t="shared" si="7"/>
        <v>1.97</v>
      </c>
      <c r="U156" s="28">
        <f t="shared" si="7"/>
        <v>1.97</v>
      </c>
      <c r="V156" s="28">
        <f t="shared" si="7"/>
        <v>1.97</v>
      </c>
      <c r="W156" s="28">
        <f t="shared" si="7"/>
        <v>1.97</v>
      </c>
      <c r="X156" s="295">
        <f t="shared" si="7"/>
        <v>1.97</v>
      </c>
      <c r="Y156" s="295">
        <f t="shared" si="7"/>
        <v>1.97</v>
      </c>
      <c r="Z156" s="9">
        <f t="shared" si="7"/>
        <v>1.97</v>
      </c>
      <c r="AA156" s="9"/>
      <c r="AB156" s="9"/>
    </row>
    <row r="157" spans="2:28" s="10" customFormat="1" ht="20.100000000000001" customHeight="1">
      <c r="B157" s="7" t="str">
        <f t="shared" si="5"/>
        <v>Water Withdrawal / ton of production  Target</v>
      </c>
      <c r="C157" s="118"/>
      <c r="D157" s="8" t="str">
        <f t="shared" si="6"/>
        <v>M3/T</v>
      </c>
      <c r="E157" s="296" t="str">
        <f t="shared" si="6"/>
        <v>SHE</v>
      </c>
      <c r="F157" s="297" t="str">
        <f t="shared" si="6"/>
        <v>&lt;</v>
      </c>
      <c r="G157" s="1800">
        <f t="shared" si="7"/>
        <v>0.75</v>
      </c>
      <c r="H157" s="291">
        <f t="shared" si="7"/>
        <v>0.75</v>
      </c>
      <c r="I157" s="292">
        <f t="shared" si="7"/>
        <v>0.75</v>
      </c>
      <c r="J157" s="292">
        <f t="shared" si="7"/>
        <v>0.75</v>
      </c>
      <c r="K157" s="292">
        <f t="shared" si="7"/>
        <v>0.75</v>
      </c>
      <c r="L157" s="292">
        <f t="shared" si="7"/>
        <v>0.75</v>
      </c>
      <c r="M157" s="293">
        <f t="shared" si="7"/>
        <v>0.75</v>
      </c>
      <c r="N157" s="294">
        <f t="shared" si="7"/>
        <v>0.75</v>
      </c>
      <c r="O157" s="30">
        <f t="shared" si="7"/>
        <v>0.75</v>
      </c>
      <c r="P157" s="28">
        <f t="shared" si="7"/>
        <v>0.75</v>
      </c>
      <c r="Q157" s="28">
        <f t="shared" si="7"/>
        <v>0.75</v>
      </c>
      <c r="R157" s="28">
        <f t="shared" si="7"/>
        <v>0.75</v>
      </c>
      <c r="S157" s="28">
        <f t="shared" si="7"/>
        <v>0.75</v>
      </c>
      <c r="T157" s="28">
        <f t="shared" si="7"/>
        <v>0.75</v>
      </c>
      <c r="U157" s="28">
        <f t="shared" si="7"/>
        <v>0.75</v>
      </c>
      <c r="V157" s="28">
        <f t="shared" si="7"/>
        <v>0.75</v>
      </c>
      <c r="W157" s="28">
        <f t="shared" si="7"/>
        <v>0.75</v>
      </c>
      <c r="X157" s="295">
        <f t="shared" si="7"/>
        <v>0.75</v>
      </c>
      <c r="Y157" s="295">
        <f t="shared" si="7"/>
        <v>0.75</v>
      </c>
      <c r="Z157" s="9">
        <f t="shared" si="7"/>
        <v>0.75</v>
      </c>
      <c r="AA157" s="9"/>
      <c r="AB157" s="9"/>
    </row>
    <row r="158" spans="2:28" s="10" customFormat="1" ht="20.100000000000001" customHeight="1">
      <c r="B158" s="7" t="str">
        <f t="shared" si="5"/>
        <v>Behavioural Feedback Session Target</v>
      </c>
      <c r="C158" s="118"/>
      <c r="D158" s="8" t="str">
        <f t="shared" si="6"/>
        <v>#</v>
      </c>
      <c r="E158" s="296" t="str">
        <f t="shared" si="6"/>
        <v>SHE</v>
      </c>
      <c r="F158" s="297" t="str">
        <f t="shared" si="6"/>
        <v>&gt;</v>
      </c>
      <c r="G158" s="291">
        <f t="shared" si="7"/>
        <v>0.97843137254901957</v>
      </c>
      <c r="H158" s="291">
        <f t="shared" si="7"/>
        <v>0.97843137254901957</v>
      </c>
      <c r="I158" s="292">
        <f t="shared" si="7"/>
        <v>0.97843137254901957</v>
      </c>
      <c r="J158" s="292">
        <f t="shared" si="7"/>
        <v>0.97843137254901957</v>
      </c>
      <c r="K158" s="292">
        <f t="shared" si="7"/>
        <v>0.97843137254901957</v>
      </c>
      <c r="L158" s="292">
        <f t="shared" si="7"/>
        <v>0.97843137254901957</v>
      </c>
      <c r="M158" s="293">
        <f t="shared" si="7"/>
        <v>0.97843137254901957</v>
      </c>
      <c r="N158" s="294">
        <f t="shared" si="7"/>
        <v>0.97843137254901957</v>
      </c>
      <c r="O158" s="30">
        <f t="shared" si="7"/>
        <v>0.97843137254901957</v>
      </c>
      <c r="P158" s="28">
        <f t="shared" si="7"/>
        <v>0.97843137254901957</v>
      </c>
      <c r="Q158" s="28">
        <f t="shared" si="7"/>
        <v>0.97843137254901957</v>
      </c>
      <c r="R158" s="28">
        <f t="shared" si="7"/>
        <v>0.97843137254901957</v>
      </c>
      <c r="S158" s="28">
        <f t="shared" si="7"/>
        <v>0.97843137254901957</v>
      </c>
      <c r="T158" s="28">
        <f t="shared" si="7"/>
        <v>0.97843137254901957</v>
      </c>
      <c r="U158" s="28">
        <f t="shared" si="7"/>
        <v>0.97843137254901957</v>
      </c>
      <c r="V158" s="28">
        <f t="shared" si="7"/>
        <v>0.97843137254901957</v>
      </c>
      <c r="W158" s="28">
        <f t="shared" si="7"/>
        <v>0.97843137254901957</v>
      </c>
      <c r="X158" s="295">
        <f t="shared" si="7"/>
        <v>0.97843137254901957</v>
      </c>
      <c r="Y158" s="295">
        <f t="shared" si="7"/>
        <v>0.97843137254901957</v>
      </c>
      <c r="Z158" s="9">
        <f t="shared" si="7"/>
        <v>0.97843137254901957</v>
      </c>
      <c r="AA158" s="9"/>
      <c r="AB158" s="9"/>
    </row>
    <row r="159" spans="2:28" s="10" customFormat="1" ht="20.100000000000001" customHeight="1">
      <c r="B159" s="7" t="str">
        <f t="shared" si="5"/>
        <v>Solid Waste  Target</v>
      </c>
      <c r="C159" s="118"/>
      <c r="D159" s="8" t="str">
        <f t="shared" si="6"/>
        <v>Ton</v>
      </c>
      <c r="E159" s="296" t="str">
        <f t="shared" si="6"/>
        <v>SHE</v>
      </c>
      <c r="F159" s="297" t="str">
        <f t="shared" si="6"/>
        <v>&lt;</v>
      </c>
      <c r="G159" s="1800">
        <f t="shared" si="7"/>
        <v>593</v>
      </c>
      <c r="H159" s="291">
        <f t="shared" si="7"/>
        <v>593</v>
      </c>
      <c r="I159" s="292">
        <f t="shared" si="7"/>
        <v>593</v>
      </c>
      <c r="J159" s="292">
        <f t="shared" si="7"/>
        <v>593</v>
      </c>
      <c r="K159" s="292">
        <f t="shared" si="7"/>
        <v>593</v>
      </c>
      <c r="L159" s="292">
        <f t="shared" si="7"/>
        <v>593</v>
      </c>
      <c r="M159" s="293">
        <f t="shared" si="7"/>
        <v>593</v>
      </c>
      <c r="N159" s="294">
        <f t="shared" si="7"/>
        <v>593</v>
      </c>
      <c r="O159" s="30">
        <f t="shared" si="7"/>
        <v>593</v>
      </c>
      <c r="P159" s="28">
        <f t="shared" si="7"/>
        <v>593</v>
      </c>
      <c r="Q159" s="28">
        <f t="shared" si="7"/>
        <v>593</v>
      </c>
      <c r="R159" s="28">
        <f t="shared" si="7"/>
        <v>593</v>
      </c>
      <c r="S159" s="28">
        <f t="shared" si="7"/>
        <v>593</v>
      </c>
      <c r="T159" s="28">
        <f t="shared" si="7"/>
        <v>593</v>
      </c>
      <c r="U159" s="28">
        <f t="shared" si="7"/>
        <v>593</v>
      </c>
      <c r="V159" s="28">
        <f t="shared" si="7"/>
        <v>593</v>
      </c>
      <c r="W159" s="28">
        <f t="shared" si="7"/>
        <v>593</v>
      </c>
      <c r="X159" s="295">
        <f t="shared" si="7"/>
        <v>593</v>
      </c>
      <c r="Y159" s="295">
        <f t="shared" si="7"/>
        <v>593</v>
      </c>
      <c r="Z159" s="9">
        <f t="shared" si="7"/>
        <v>593</v>
      </c>
      <c r="AA159" s="9"/>
      <c r="AB159" s="9"/>
    </row>
    <row r="160" spans="2:28" s="10" customFormat="1" ht="20.100000000000001" customHeight="1">
      <c r="B160" s="7" t="str">
        <f t="shared" si="5"/>
        <v>Green House Gas Emission  Target</v>
      </c>
      <c r="C160" s="118"/>
      <c r="D160" s="8" t="str">
        <f t="shared" si="6"/>
        <v>kg CO2/t</v>
      </c>
      <c r="E160" s="296" t="str">
        <f t="shared" si="6"/>
        <v>SHE</v>
      </c>
      <c r="F160" s="297" t="str">
        <f t="shared" si="6"/>
        <v>&lt;</v>
      </c>
      <c r="G160" s="291">
        <f t="shared" si="7"/>
        <v>125</v>
      </c>
      <c r="H160" s="291">
        <f t="shared" si="7"/>
        <v>125</v>
      </c>
      <c r="I160" s="292">
        <f t="shared" si="7"/>
        <v>125</v>
      </c>
      <c r="J160" s="292">
        <f t="shared" si="7"/>
        <v>125</v>
      </c>
      <c r="K160" s="292">
        <f t="shared" si="7"/>
        <v>125</v>
      </c>
      <c r="L160" s="292">
        <f t="shared" si="7"/>
        <v>125</v>
      </c>
      <c r="M160" s="293">
        <f t="shared" si="7"/>
        <v>125</v>
      </c>
      <c r="N160" s="294">
        <f t="shared" si="7"/>
        <v>125</v>
      </c>
      <c r="O160" s="30">
        <f t="shared" si="7"/>
        <v>125</v>
      </c>
      <c r="P160" s="28">
        <f t="shared" si="7"/>
        <v>125</v>
      </c>
      <c r="Q160" s="28">
        <f t="shared" si="7"/>
        <v>125</v>
      </c>
      <c r="R160" s="28">
        <f t="shared" si="7"/>
        <v>125</v>
      </c>
      <c r="S160" s="28">
        <f t="shared" si="7"/>
        <v>125</v>
      </c>
      <c r="T160" s="28">
        <f t="shared" si="7"/>
        <v>125</v>
      </c>
      <c r="U160" s="28">
        <f t="shared" si="7"/>
        <v>125</v>
      </c>
      <c r="V160" s="28">
        <f t="shared" si="7"/>
        <v>125</v>
      </c>
      <c r="W160" s="28">
        <f t="shared" si="7"/>
        <v>125</v>
      </c>
      <c r="X160" s="295">
        <f t="shared" si="7"/>
        <v>125</v>
      </c>
      <c r="Y160" s="295">
        <f t="shared" si="7"/>
        <v>125</v>
      </c>
      <c r="Z160" s="9">
        <f t="shared" si="7"/>
        <v>125</v>
      </c>
      <c r="AA160" s="9"/>
      <c r="AB160" s="9"/>
    </row>
    <row r="161" spans="2:28" ht="20.100000000000001" customHeight="1">
      <c r="B161" s="298" t="str">
        <f t="shared" si="5"/>
        <v>MOTIVATION Target</v>
      </c>
      <c r="C161" s="299"/>
      <c r="D161" s="300" t="s">
        <v>16</v>
      </c>
      <c r="E161" s="301" t="s">
        <v>16</v>
      </c>
      <c r="F161" s="302" t="s">
        <v>16</v>
      </c>
      <c r="G161" s="1807">
        <f t="shared" si="7"/>
        <v>0</v>
      </c>
      <c r="H161" s="29">
        <f t="shared" si="7"/>
        <v>0</v>
      </c>
      <c r="I161" s="303">
        <f t="shared" si="7"/>
        <v>0</v>
      </c>
      <c r="J161" s="303">
        <f t="shared" si="7"/>
        <v>0</v>
      </c>
      <c r="K161" s="303">
        <f t="shared" si="7"/>
        <v>0</v>
      </c>
      <c r="L161" s="303">
        <f t="shared" si="7"/>
        <v>0</v>
      </c>
      <c r="M161" s="304">
        <f t="shared" si="7"/>
        <v>0</v>
      </c>
      <c r="N161" s="305">
        <f t="shared" si="7"/>
        <v>0</v>
      </c>
      <c r="O161" s="306">
        <f t="shared" si="7"/>
        <v>0</v>
      </c>
      <c r="P161" s="29">
        <f t="shared" si="7"/>
        <v>0</v>
      </c>
      <c r="Q161" s="29">
        <f t="shared" si="7"/>
        <v>0</v>
      </c>
      <c r="R161" s="29">
        <f t="shared" si="7"/>
        <v>0</v>
      </c>
      <c r="S161" s="29">
        <f t="shared" si="7"/>
        <v>0</v>
      </c>
      <c r="T161" s="29">
        <f t="shared" si="7"/>
        <v>0</v>
      </c>
      <c r="U161" s="29">
        <f t="shared" si="7"/>
        <v>0</v>
      </c>
      <c r="V161" s="29">
        <f t="shared" si="7"/>
        <v>0</v>
      </c>
      <c r="W161" s="29">
        <f t="shared" si="7"/>
        <v>0</v>
      </c>
      <c r="X161" s="307">
        <f t="shared" si="7"/>
        <v>0</v>
      </c>
      <c r="Y161" s="307">
        <f t="shared" si="7"/>
        <v>0</v>
      </c>
      <c r="Z161" s="11">
        <f t="shared" si="7"/>
        <v>0</v>
      </c>
      <c r="AA161" s="11"/>
      <c r="AB161" s="11"/>
    </row>
    <row r="162" spans="2:28" s="10" customFormat="1" ht="20.100000000000001" customHeight="1">
      <c r="B162" s="7" t="str">
        <f t="shared" si="5"/>
        <v>% Overtime Target</v>
      </c>
      <c r="C162" s="118"/>
      <c r="D162" s="8" t="str">
        <f>D13</f>
        <v>%</v>
      </c>
      <c r="E162" s="296" t="str">
        <f>E13</f>
        <v>HRM</v>
      </c>
      <c r="F162" s="297" t="str">
        <f>F13</f>
        <v>&lt;</v>
      </c>
      <c r="G162" s="1800">
        <f t="shared" si="7"/>
        <v>0.01</v>
      </c>
      <c r="H162" s="291">
        <f t="shared" si="7"/>
        <v>0.01</v>
      </c>
      <c r="I162" s="292">
        <f t="shared" si="7"/>
        <v>0.01</v>
      </c>
      <c r="J162" s="292">
        <f t="shared" si="7"/>
        <v>0.01</v>
      </c>
      <c r="K162" s="292">
        <f t="shared" si="7"/>
        <v>0.01</v>
      </c>
      <c r="L162" s="292">
        <f t="shared" si="7"/>
        <v>0.01</v>
      </c>
      <c r="M162" s="293">
        <f t="shared" si="7"/>
        <v>0.01</v>
      </c>
      <c r="N162" s="294">
        <f t="shared" si="7"/>
        <v>0.01</v>
      </c>
      <c r="O162" s="30">
        <f t="shared" si="7"/>
        <v>0.01</v>
      </c>
      <c r="P162" s="30">
        <f t="shared" si="7"/>
        <v>0.01</v>
      </c>
      <c r="Q162" s="28">
        <f t="shared" si="7"/>
        <v>0.01</v>
      </c>
      <c r="R162" s="28">
        <f t="shared" si="7"/>
        <v>0.01</v>
      </c>
      <c r="S162" s="28">
        <f t="shared" si="7"/>
        <v>0.01</v>
      </c>
      <c r="T162" s="28">
        <f t="shared" si="7"/>
        <v>0.01</v>
      </c>
      <c r="U162" s="28">
        <f t="shared" si="7"/>
        <v>0.01</v>
      </c>
      <c r="V162" s="28">
        <f t="shared" si="7"/>
        <v>0.01</v>
      </c>
      <c r="W162" s="28">
        <f t="shared" si="7"/>
        <v>0.01</v>
      </c>
      <c r="X162" s="295">
        <f t="shared" si="7"/>
        <v>0.01</v>
      </c>
      <c r="Y162" s="295">
        <f t="shared" si="7"/>
        <v>0.01</v>
      </c>
      <c r="Z162" s="9">
        <f t="shared" si="7"/>
        <v>0.01</v>
      </c>
      <c r="AA162" s="9"/>
      <c r="AB162" s="9"/>
    </row>
    <row r="163" spans="2:28" s="10" customFormat="1" ht="20.100000000000001" customHeight="1">
      <c r="B163" s="7" t="str">
        <f t="shared" si="5"/>
        <v>% Absenteeism Target</v>
      </c>
      <c r="C163" s="118"/>
      <c r="D163" s="8" t="str">
        <f>D37</f>
        <v>KNGN</v>
      </c>
      <c r="E163" s="296" t="str">
        <f>E37</f>
        <v>FC</v>
      </c>
      <c r="F163" s="297" t="str">
        <f>F37</f>
        <v>&gt;</v>
      </c>
      <c r="G163" s="749">
        <f t="shared" si="7"/>
        <v>5.0000000000000001E-3</v>
      </c>
      <c r="H163" s="1800">
        <f t="shared" si="7"/>
        <v>5.0000000000000001E-3</v>
      </c>
      <c r="I163" s="1800">
        <f t="shared" si="7"/>
        <v>5.0000000000000001E-3</v>
      </c>
      <c r="J163" s="1800">
        <f t="shared" si="7"/>
        <v>5.0000000000000001E-3</v>
      </c>
      <c r="K163" s="1800">
        <f t="shared" si="7"/>
        <v>5.0000000000000001E-3</v>
      </c>
      <c r="L163" s="1800">
        <f t="shared" si="7"/>
        <v>5.0000000000000001E-3</v>
      </c>
      <c r="M163" s="1800">
        <f t="shared" si="7"/>
        <v>5.0000000000000001E-3</v>
      </c>
      <c r="N163" s="1800">
        <f t="shared" si="7"/>
        <v>5.0000000000000001E-3</v>
      </c>
      <c r="O163" s="1800">
        <f t="shared" si="7"/>
        <v>5.0000000000000001E-3</v>
      </c>
      <c r="P163" s="1800">
        <f t="shared" si="7"/>
        <v>5.0000000000000001E-3</v>
      </c>
      <c r="Q163" s="1800">
        <f t="shared" si="7"/>
        <v>5.0000000000000001E-3</v>
      </c>
      <c r="R163" s="1800">
        <f t="shared" si="7"/>
        <v>5.0000000000000001E-3</v>
      </c>
      <c r="S163" s="1800">
        <f t="shared" si="7"/>
        <v>5.0000000000000001E-3</v>
      </c>
      <c r="T163" s="1800">
        <f t="shared" si="7"/>
        <v>5.0000000000000001E-3</v>
      </c>
      <c r="U163" s="1800">
        <f t="shared" si="7"/>
        <v>5.0000000000000001E-3</v>
      </c>
      <c r="V163" s="1800">
        <f t="shared" si="7"/>
        <v>5.0000000000000001E-3</v>
      </c>
      <c r="W163" s="1800">
        <f t="shared" si="7"/>
        <v>5.0000000000000001E-3</v>
      </c>
      <c r="X163" s="1800">
        <f t="shared" si="7"/>
        <v>5.0000000000000001E-3</v>
      </c>
      <c r="Y163" s="1800">
        <f t="shared" si="7"/>
        <v>5.0000000000000001E-3</v>
      </c>
      <c r="Z163" s="1800">
        <f t="shared" si="7"/>
        <v>5.0000000000000001E-3</v>
      </c>
      <c r="AA163" s="9"/>
      <c r="AB163" s="9"/>
    </row>
    <row r="164" spans="2:28" s="10" customFormat="1" ht="20.100000000000001" customHeight="1">
      <c r="B164" s="7" t="str">
        <f t="shared" si="5"/>
        <v>Temporary staff usage Target</v>
      </c>
      <c r="C164" s="118"/>
      <c r="D164" s="8" t="str">
        <f t="shared" ref="D164:F165" si="8">D15</f>
        <v>%</v>
      </c>
      <c r="E164" s="296" t="str">
        <f t="shared" si="8"/>
        <v>HRM</v>
      </c>
      <c r="F164" s="297" t="str">
        <f t="shared" si="8"/>
        <v>&lt;</v>
      </c>
      <c r="G164" s="1806">
        <f t="shared" si="7"/>
        <v>0.25</v>
      </c>
      <c r="H164" s="291">
        <f t="shared" si="7"/>
        <v>0.25</v>
      </c>
      <c r="I164" s="292">
        <f t="shared" si="7"/>
        <v>0.25</v>
      </c>
      <c r="J164" s="292">
        <f t="shared" si="7"/>
        <v>0.25</v>
      </c>
      <c r="K164" s="292">
        <f t="shared" si="7"/>
        <v>0.25</v>
      </c>
      <c r="L164" s="292">
        <f t="shared" si="7"/>
        <v>0.25</v>
      </c>
      <c r="M164" s="293">
        <f t="shared" si="7"/>
        <v>0.25</v>
      </c>
      <c r="N164" s="294">
        <f t="shared" si="7"/>
        <v>0.25</v>
      </c>
      <c r="O164" s="30">
        <f t="shared" si="7"/>
        <v>0.25</v>
      </c>
      <c r="P164" s="28">
        <f t="shared" si="7"/>
        <v>0.25</v>
      </c>
      <c r="Q164" s="28">
        <f t="shared" si="7"/>
        <v>0.25</v>
      </c>
      <c r="R164" s="28">
        <f t="shared" si="7"/>
        <v>0.25</v>
      </c>
      <c r="S164" s="28">
        <f t="shared" si="7"/>
        <v>0.25</v>
      </c>
      <c r="T164" s="28">
        <f t="shared" si="7"/>
        <v>0.25</v>
      </c>
      <c r="U164" s="28">
        <f t="shared" si="7"/>
        <v>0.25</v>
      </c>
      <c r="V164" s="28">
        <f t="shared" si="7"/>
        <v>0.25</v>
      </c>
      <c r="W164" s="28">
        <f t="shared" si="7"/>
        <v>0.25</v>
      </c>
      <c r="X164" s="295">
        <f t="shared" si="7"/>
        <v>0.25</v>
      </c>
      <c r="Y164" s="295">
        <f t="shared" si="7"/>
        <v>0.25</v>
      </c>
      <c r="Z164" s="9">
        <f t="shared" si="7"/>
        <v>0.25</v>
      </c>
      <c r="AA164" s="9"/>
      <c r="AB164" s="9"/>
    </row>
    <row r="165" spans="2:28" s="10" customFormat="1" ht="20.100000000000001" customHeight="1">
      <c r="B165" s="7" t="str">
        <f t="shared" si="5"/>
        <v>Employee Engagement  Target</v>
      </c>
      <c r="C165" s="118"/>
      <c r="D165" s="8" t="str">
        <f t="shared" si="8"/>
        <v>%</v>
      </c>
      <c r="E165" s="296" t="str">
        <f t="shared" si="8"/>
        <v>HRM</v>
      </c>
      <c r="F165" s="297" t="str">
        <f t="shared" si="8"/>
        <v>&gt;</v>
      </c>
      <c r="G165" s="291" t="str">
        <f t="shared" si="7"/>
        <v>N/A</v>
      </c>
      <c r="H165" s="291" t="str">
        <f t="shared" si="7"/>
        <v>N/A</v>
      </c>
      <c r="I165" s="292" t="str">
        <f t="shared" si="7"/>
        <v>N/A</v>
      </c>
      <c r="J165" s="292" t="str">
        <f t="shared" si="7"/>
        <v>N/A</v>
      </c>
      <c r="K165" s="292" t="str">
        <f t="shared" si="7"/>
        <v>N/A</v>
      </c>
      <c r="L165" s="292" t="str">
        <f t="shared" si="7"/>
        <v>N/A</v>
      </c>
      <c r="M165" s="293" t="str">
        <f t="shared" si="7"/>
        <v>N/A</v>
      </c>
      <c r="N165" s="294" t="str">
        <f t="shared" si="7"/>
        <v>N/A</v>
      </c>
      <c r="O165" s="30" t="str">
        <f t="shared" si="7"/>
        <v>N/A</v>
      </c>
      <c r="P165" s="28" t="str">
        <f t="shared" si="7"/>
        <v>N/A</v>
      </c>
      <c r="Q165" s="28" t="str">
        <f t="shared" si="7"/>
        <v>N/A</v>
      </c>
      <c r="R165" s="28" t="str">
        <f t="shared" si="7"/>
        <v>N/A</v>
      </c>
      <c r="S165" s="28" t="str">
        <f t="shared" si="7"/>
        <v>N/A</v>
      </c>
      <c r="T165" s="28" t="str">
        <f t="shared" si="7"/>
        <v>N/A</v>
      </c>
      <c r="U165" s="28" t="str">
        <f t="shared" si="7"/>
        <v>N/A</v>
      </c>
      <c r="V165" s="28" t="str">
        <f t="shared" si="7"/>
        <v>N/A</v>
      </c>
      <c r="W165" s="28" t="str">
        <f t="shared" si="7"/>
        <v>N/A</v>
      </c>
      <c r="X165" s="295" t="str">
        <f t="shared" si="7"/>
        <v>N/A</v>
      </c>
      <c r="Y165" s="295" t="str">
        <f t="shared" si="7"/>
        <v>N/A</v>
      </c>
      <c r="Z165" s="9" t="str">
        <f t="shared" si="7"/>
        <v>N/A</v>
      </c>
      <c r="AA165" s="9"/>
      <c r="AB165" s="9"/>
    </row>
    <row r="166" spans="2:28" s="252" customFormat="1" ht="20.100000000000001" customHeight="1">
      <c r="B166" s="308" t="str">
        <f t="shared" si="5"/>
        <v>QUALITY MANAGEMENT Target</v>
      </c>
      <c r="C166" s="309"/>
      <c r="D166" s="310" t="s">
        <v>16</v>
      </c>
      <c r="E166" s="311" t="s">
        <v>16</v>
      </c>
      <c r="F166" s="312" t="s">
        <v>16</v>
      </c>
      <c r="G166" s="1805">
        <f t="shared" si="7"/>
        <v>0</v>
      </c>
      <c r="H166" s="31">
        <f t="shared" si="7"/>
        <v>0</v>
      </c>
      <c r="I166" s="313">
        <f t="shared" si="7"/>
        <v>0</v>
      </c>
      <c r="J166" s="313">
        <f t="shared" si="7"/>
        <v>0</v>
      </c>
      <c r="K166" s="313">
        <f t="shared" si="7"/>
        <v>0</v>
      </c>
      <c r="L166" s="313">
        <f t="shared" si="7"/>
        <v>0</v>
      </c>
      <c r="M166" s="314">
        <f t="shared" si="7"/>
        <v>0</v>
      </c>
      <c r="N166" s="315">
        <f t="shared" si="7"/>
        <v>0</v>
      </c>
      <c r="O166" s="316">
        <f t="shared" si="7"/>
        <v>0</v>
      </c>
      <c r="P166" s="31">
        <f t="shared" si="7"/>
        <v>0</v>
      </c>
      <c r="Q166" s="31">
        <f t="shared" si="7"/>
        <v>0</v>
      </c>
      <c r="R166" s="31">
        <f t="shared" si="7"/>
        <v>0</v>
      </c>
      <c r="S166" s="31">
        <f t="shared" si="7"/>
        <v>0</v>
      </c>
      <c r="T166" s="31">
        <f t="shared" si="7"/>
        <v>0</v>
      </c>
      <c r="U166" s="31">
        <f t="shared" si="7"/>
        <v>0</v>
      </c>
      <c r="V166" s="31">
        <f t="shared" ref="V166:Z166" si="9">$M17</f>
        <v>0</v>
      </c>
      <c r="W166" s="31">
        <f t="shared" si="9"/>
        <v>0</v>
      </c>
      <c r="X166" s="317">
        <f t="shared" si="9"/>
        <v>0</v>
      </c>
      <c r="Y166" s="317">
        <f t="shared" si="9"/>
        <v>0</v>
      </c>
      <c r="Z166" s="12">
        <f t="shared" si="9"/>
        <v>0</v>
      </c>
      <c r="AA166" s="12"/>
      <c r="AB166" s="12"/>
    </row>
    <row r="167" spans="2:28" ht="20.100000000000001" customHeight="1">
      <c r="B167" s="13" t="str">
        <f t="shared" si="5"/>
        <v>Consumer Complaints Target</v>
      </c>
      <c r="C167" s="318"/>
      <c r="D167" s="319" t="str">
        <f t="shared" ref="D167:F173" si="10">D18</f>
        <v>#</v>
      </c>
      <c r="E167" s="320" t="str">
        <f t="shared" si="10"/>
        <v>QAM</v>
      </c>
      <c r="F167" s="321" t="str">
        <f t="shared" si="10"/>
        <v>&lt;</v>
      </c>
      <c r="G167" s="1800">
        <f t="shared" ref="G167:Z179" si="11">$M18</f>
        <v>6</v>
      </c>
      <c r="H167" s="291">
        <f t="shared" si="11"/>
        <v>6</v>
      </c>
      <c r="I167" s="292">
        <f t="shared" si="11"/>
        <v>6</v>
      </c>
      <c r="J167" s="292">
        <f t="shared" si="11"/>
        <v>6</v>
      </c>
      <c r="K167" s="292">
        <f t="shared" si="11"/>
        <v>6</v>
      </c>
      <c r="L167" s="292">
        <f t="shared" si="11"/>
        <v>6</v>
      </c>
      <c r="M167" s="322">
        <f t="shared" si="11"/>
        <v>6</v>
      </c>
      <c r="N167" s="323">
        <f t="shared" si="11"/>
        <v>6</v>
      </c>
      <c r="O167" s="323">
        <f t="shared" si="11"/>
        <v>6</v>
      </c>
      <c r="P167" s="323">
        <f t="shared" si="11"/>
        <v>6</v>
      </c>
      <c r="Q167" s="323">
        <f t="shared" si="11"/>
        <v>6</v>
      </c>
      <c r="R167" s="323">
        <f t="shared" si="11"/>
        <v>6</v>
      </c>
      <c r="S167" s="323">
        <f t="shared" si="11"/>
        <v>6</v>
      </c>
      <c r="T167" s="323">
        <f t="shared" si="11"/>
        <v>6</v>
      </c>
      <c r="U167" s="323">
        <f t="shared" si="11"/>
        <v>6</v>
      </c>
      <c r="V167" s="323">
        <f t="shared" si="11"/>
        <v>6</v>
      </c>
      <c r="W167" s="323">
        <f t="shared" si="11"/>
        <v>6</v>
      </c>
      <c r="X167" s="323">
        <f t="shared" si="11"/>
        <v>6</v>
      </c>
      <c r="Y167" s="323">
        <f t="shared" si="11"/>
        <v>6</v>
      </c>
      <c r="Z167" s="323">
        <f t="shared" si="11"/>
        <v>6</v>
      </c>
      <c r="AA167" s="18"/>
      <c r="AB167" s="18"/>
    </row>
    <row r="168" spans="2:28" ht="20.100000000000001" customHeight="1">
      <c r="B168" s="13" t="str">
        <f t="shared" si="5"/>
        <v>First Time Right Target</v>
      </c>
      <c r="C168" s="318"/>
      <c r="D168" s="319" t="str">
        <f t="shared" si="10"/>
        <v>%</v>
      </c>
      <c r="E168" s="320" t="str">
        <f t="shared" si="10"/>
        <v>QAM</v>
      </c>
      <c r="F168" s="321" t="str">
        <f t="shared" si="10"/>
        <v>&gt;</v>
      </c>
      <c r="G168" s="1800">
        <f t="shared" si="11"/>
        <v>0.995</v>
      </c>
      <c r="H168" s="291">
        <f t="shared" si="11"/>
        <v>0.995</v>
      </c>
      <c r="I168" s="292">
        <f t="shared" si="11"/>
        <v>0.995</v>
      </c>
      <c r="J168" s="292">
        <f t="shared" si="11"/>
        <v>0.995</v>
      </c>
      <c r="K168" s="292">
        <f t="shared" si="11"/>
        <v>0.995</v>
      </c>
      <c r="L168" s="292">
        <f t="shared" si="11"/>
        <v>0.995</v>
      </c>
      <c r="M168" s="322">
        <f t="shared" si="11"/>
        <v>0.995</v>
      </c>
      <c r="N168" s="324">
        <f t="shared" si="11"/>
        <v>0.995</v>
      </c>
      <c r="O168" s="33">
        <f t="shared" si="11"/>
        <v>0.995</v>
      </c>
      <c r="P168" s="32">
        <f t="shared" si="11"/>
        <v>0.995</v>
      </c>
      <c r="Q168" s="32">
        <f t="shared" si="11"/>
        <v>0.995</v>
      </c>
      <c r="R168" s="32">
        <f t="shared" si="11"/>
        <v>0.995</v>
      </c>
      <c r="S168" s="32">
        <f t="shared" si="11"/>
        <v>0.995</v>
      </c>
      <c r="T168" s="32">
        <f t="shared" si="11"/>
        <v>0.995</v>
      </c>
      <c r="U168" s="32">
        <f t="shared" si="11"/>
        <v>0.995</v>
      </c>
      <c r="V168" s="32">
        <f t="shared" si="11"/>
        <v>0.995</v>
      </c>
      <c r="W168" s="32">
        <f t="shared" si="11"/>
        <v>0.995</v>
      </c>
      <c r="X168" s="325">
        <f t="shared" si="11"/>
        <v>0.995</v>
      </c>
      <c r="Y168" s="325">
        <f t="shared" si="11"/>
        <v>0.995</v>
      </c>
      <c r="Z168" s="18">
        <f t="shared" si="11"/>
        <v>0.995</v>
      </c>
      <c r="AA168" s="18"/>
      <c r="AB168" s="18"/>
    </row>
    <row r="169" spans="2:28" ht="20.100000000000001" customHeight="1">
      <c r="B169" s="13" t="str">
        <f t="shared" si="5"/>
        <v>Foreign Body Complaints (Factory related) Target</v>
      </c>
      <c r="C169" s="318"/>
      <c r="D169" s="319" t="str">
        <f t="shared" si="10"/>
        <v>#</v>
      </c>
      <c r="E169" s="320" t="str">
        <f t="shared" si="10"/>
        <v>QAM</v>
      </c>
      <c r="F169" s="321" t="str">
        <f t="shared" si="10"/>
        <v>&lt;</v>
      </c>
      <c r="G169" s="291">
        <f t="shared" si="11"/>
        <v>0</v>
      </c>
      <c r="H169" s="291">
        <f t="shared" si="11"/>
        <v>0</v>
      </c>
      <c r="I169" s="292">
        <f t="shared" si="11"/>
        <v>0</v>
      </c>
      <c r="J169" s="292">
        <f t="shared" si="11"/>
        <v>0</v>
      </c>
      <c r="K169" s="292">
        <f t="shared" si="11"/>
        <v>0</v>
      </c>
      <c r="L169" s="292">
        <f t="shared" si="11"/>
        <v>0</v>
      </c>
      <c r="M169" s="322">
        <f t="shared" si="11"/>
        <v>0</v>
      </c>
      <c r="N169" s="324">
        <f t="shared" si="11"/>
        <v>0</v>
      </c>
      <c r="O169" s="33">
        <f t="shared" si="11"/>
        <v>0</v>
      </c>
      <c r="P169" s="32">
        <f t="shared" si="11"/>
        <v>0</v>
      </c>
      <c r="Q169" s="32">
        <f t="shared" si="11"/>
        <v>0</v>
      </c>
      <c r="R169" s="32">
        <f t="shared" si="11"/>
        <v>0</v>
      </c>
      <c r="S169" s="32">
        <f t="shared" si="11"/>
        <v>0</v>
      </c>
      <c r="T169" s="32">
        <f t="shared" si="11"/>
        <v>0</v>
      </c>
      <c r="U169" s="32">
        <f t="shared" si="11"/>
        <v>0</v>
      </c>
      <c r="V169" s="32">
        <f t="shared" si="11"/>
        <v>0</v>
      </c>
      <c r="W169" s="32">
        <f t="shared" si="11"/>
        <v>0</v>
      </c>
      <c r="X169" s="325">
        <f t="shared" si="11"/>
        <v>0</v>
      </c>
      <c r="Y169" s="325">
        <f t="shared" si="11"/>
        <v>0</v>
      </c>
      <c r="Z169" s="18">
        <f t="shared" si="11"/>
        <v>0</v>
      </c>
      <c r="AA169" s="18"/>
      <c r="AB169" s="18"/>
    </row>
    <row r="170" spans="2:28" ht="20.100000000000001" customHeight="1">
      <c r="B170" s="13" t="str">
        <f t="shared" si="5"/>
        <v>On Time Usage Decision Target</v>
      </c>
      <c r="C170" s="318"/>
      <c r="D170" s="8" t="str">
        <f t="shared" si="10"/>
        <v>%</v>
      </c>
      <c r="E170" s="326" t="str">
        <f t="shared" si="10"/>
        <v>QAM</v>
      </c>
      <c r="F170" s="327" t="str">
        <f t="shared" si="10"/>
        <v>&gt;</v>
      </c>
      <c r="G170" s="1800">
        <f t="shared" si="11"/>
        <v>0.99199999999999999</v>
      </c>
      <c r="H170" s="291">
        <f t="shared" si="11"/>
        <v>0.99199999999999999</v>
      </c>
      <c r="I170" s="292">
        <f t="shared" si="11"/>
        <v>0.99199999999999999</v>
      </c>
      <c r="J170" s="292">
        <f t="shared" si="11"/>
        <v>0.99199999999999999</v>
      </c>
      <c r="K170" s="292">
        <f t="shared" si="11"/>
        <v>0.99199999999999999</v>
      </c>
      <c r="L170" s="292">
        <f t="shared" si="11"/>
        <v>0.99199999999999999</v>
      </c>
      <c r="M170" s="322">
        <f t="shared" si="11"/>
        <v>0.99199999999999999</v>
      </c>
      <c r="N170" s="323">
        <f t="shared" si="11"/>
        <v>0.99199999999999999</v>
      </c>
      <c r="O170" s="324">
        <f t="shared" si="11"/>
        <v>0.99199999999999999</v>
      </c>
      <c r="P170" s="33">
        <f t="shared" si="11"/>
        <v>0.99199999999999999</v>
      </c>
      <c r="Q170" s="32">
        <f t="shared" si="11"/>
        <v>0.99199999999999999</v>
      </c>
      <c r="R170" s="32">
        <f t="shared" si="11"/>
        <v>0.99199999999999999</v>
      </c>
      <c r="S170" s="32">
        <f t="shared" si="11"/>
        <v>0.99199999999999999</v>
      </c>
      <c r="T170" s="32">
        <f t="shared" si="11"/>
        <v>0.99199999999999999</v>
      </c>
      <c r="U170" s="32">
        <f t="shared" si="11"/>
        <v>0.99199999999999999</v>
      </c>
      <c r="V170" s="32">
        <f t="shared" si="11"/>
        <v>0.99199999999999999</v>
      </c>
      <c r="W170" s="32">
        <f t="shared" si="11"/>
        <v>0.99199999999999999</v>
      </c>
      <c r="X170" s="325">
        <f t="shared" si="11"/>
        <v>0.99199999999999999</v>
      </c>
      <c r="Y170" s="325">
        <f t="shared" si="11"/>
        <v>0.99199999999999999</v>
      </c>
      <c r="Z170" s="18">
        <f t="shared" si="11"/>
        <v>0.99199999999999999</v>
      </c>
      <c r="AA170" s="9"/>
      <c r="AB170" s="9"/>
    </row>
    <row r="171" spans="2:28" ht="20.100000000000001" customHeight="1">
      <c r="B171" s="13" t="str">
        <f t="shared" si="5"/>
        <v>Exceptional Release  Fert Target</v>
      </c>
      <c r="C171" s="318"/>
      <c r="D171" s="319" t="str">
        <f t="shared" si="10"/>
        <v>#</v>
      </c>
      <c r="E171" s="320" t="str">
        <f t="shared" si="10"/>
        <v>QAM</v>
      </c>
      <c r="F171" s="321" t="str">
        <f t="shared" si="10"/>
        <v>&lt;</v>
      </c>
      <c r="G171" s="1800">
        <f t="shared" si="11"/>
        <v>0</v>
      </c>
      <c r="H171" s="291">
        <f t="shared" si="11"/>
        <v>0</v>
      </c>
      <c r="I171" s="292">
        <f t="shared" si="11"/>
        <v>0</v>
      </c>
      <c r="J171" s="292">
        <f t="shared" si="11"/>
        <v>0</v>
      </c>
      <c r="K171" s="292">
        <f t="shared" si="11"/>
        <v>0</v>
      </c>
      <c r="L171" s="292">
        <f t="shared" si="11"/>
        <v>0</v>
      </c>
      <c r="M171" s="322">
        <f t="shared" si="11"/>
        <v>0</v>
      </c>
      <c r="N171" s="324">
        <f t="shared" si="11"/>
        <v>0</v>
      </c>
      <c r="O171" s="33">
        <f t="shared" si="11"/>
        <v>0</v>
      </c>
      <c r="P171" s="32">
        <f t="shared" si="11"/>
        <v>0</v>
      </c>
      <c r="Q171" s="32">
        <f t="shared" si="11"/>
        <v>0</v>
      </c>
      <c r="R171" s="32">
        <f t="shared" si="11"/>
        <v>0</v>
      </c>
      <c r="S171" s="32">
        <f t="shared" si="11"/>
        <v>0</v>
      </c>
      <c r="T171" s="32">
        <f t="shared" si="11"/>
        <v>0</v>
      </c>
      <c r="U171" s="32">
        <f t="shared" si="11"/>
        <v>0</v>
      </c>
      <c r="V171" s="32">
        <f t="shared" si="11"/>
        <v>0</v>
      </c>
      <c r="W171" s="32">
        <f t="shared" si="11"/>
        <v>0</v>
      </c>
      <c r="X171" s="325">
        <f t="shared" si="11"/>
        <v>0</v>
      </c>
      <c r="Y171" s="325">
        <f t="shared" si="11"/>
        <v>0</v>
      </c>
      <c r="Z171" s="18">
        <f t="shared" si="11"/>
        <v>0</v>
      </c>
      <c r="AA171" s="18"/>
      <c r="AB171" s="18"/>
    </row>
    <row r="172" spans="2:28" ht="20.100000000000001" customHeight="1">
      <c r="B172" s="13" t="str">
        <f t="shared" si="5"/>
        <v>Number of Defect Reduction Projects Target</v>
      </c>
      <c r="C172" s="318"/>
      <c r="D172" s="319" t="str">
        <f t="shared" si="10"/>
        <v>#</v>
      </c>
      <c r="E172" s="320" t="str">
        <f t="shared" si="10"/>
        <v>QAM</v>
      </c>
      <c r="F172" s="321" t="str">
        <f t="shared" si="10"/>
        <v>&gt;</v>
      </c>
      <c r="G172" s="291">
        <f t="shared" si="11"/>
        <v>0</v>
      </c>
      <c r="H172" s="291">
        <f t="shared" si="11"/>
        <v>0</v>
      </c>
      <c r="I172" s="292">
        <f t="shared" si="11"/>
        <v>0</v>
      </c>
      <c r="J172" s="292">
        <f t="shared" si="11"/>
        <v>0</v>
      </c>
      <c r="K172" s="292">
        <f t="shared" si="11"/>
        <v>0</v>
      </c>
      <c r="L172" s="292">
        <f t="shared" si="11"/>
        <v>0</v>
      </c>
      <c r="M172" s="322">
        <f t="shared" si="11"/>
        <v>0</v>
      </c>
      <c r="N172" s="324">
        <f t="shared" si="11"/>
        <v>0</v>
      </c>
      <c r="O172" s="33">
        <f t="shared" si="11"/>
        <v>0</v>
      </c>
      <c r="P172" s="32">
        <f t="shared" si="11"/>
        <v>0</v>
      </c>
      <c r="Q172" s="32">
        <f t="shared" si="11"/>
        <v>0</v>
      </c>
      <c r="R172" s="32">
        <f t="shared" si="11"/>
        <v>0</v>
      </c>
      <c r="S172" s="32">
        <f t="shared" si="11"/>
        <v>0</v>
      </c>
      <c r="T172" s="32">
        <f t="shared" si="11"/>
        <v>0</v>
      </c>
      <c r="U172" s="32">
        <f t="shared" si="11"/>
        <v>0</v>
      </c>
      <c r="V172" s="32">
        <f t="shared" si="11"/>
        <v>0</v>
      </c>
      <c r="W172" s="32">
        <f t="shared" si="11"/>
        <v>0</v>
      </c>
      <c r="X172" s="325">
        <f t="shared" si="11"/>
        <v>0</v>
      </c>
      <c r="Y172" s="325">
        <f t="shared" si="11"/>
        <v>0</v>
      </c>
      <c r="Z172" s="18">
        <f t="shared" si="11"/>
        <v>0</v>
      </c>
      <c r="AA172" s="18"/>
      <c r="AB172" s="18"/>
    </row>
    <row r="173" spans="2:28" ht="20.100000000000001" customHeight="1">
      <c r="B173" s="13" t="str">
        <f t="shared" si="5"/>
        <v>Number of Retail Quality Assessments  Done Target</v>
      </c>
      <c r="C173" s="318"/>
      <c r="D173" s="319" t="str">
        <f t="shared" si="10"/>
        <v>#</v>
      </c>
      <c r="E173" s="320" t="str">
        <f t="shared" si="10"/>
        <v>QAM</v>
      </c>
      <c r="F173" s="321" t="str">
        <f t="shared" si="10"/>
        <v>&gt;</v>
      </c>
      <c r="G173" s="1800">
        <f t="shared" si="11"/>
        <v>0</v>
      </c>
      <c r="H173" s="291">
        <f t="shared" si="11"/>
        <v>0</v>
      </c>
      <c r="I173" s="292">
        <f t="shared" si="11"/>
        <v>0</v>
      </c>
      <c r="J173" s="292">
        <f t="shared" si="11"/>
        <v>0</v>
      </c>
      <c r="K173" s="292">
        <f t="shared" si="11"/>
        <v>0</v>
      </c>
      <c r="L173" s="292">
        <f t="shared" si="11"/>
        <v>0</v>
      </c>
      <c r="M173" s="322">
        <f t="shared" si="11"/>
        <v>0</v>
      </c>
      <c r="N173" s="323">
        <f t="shared" si="11"/>
        <v>0</v>
      </c>
      <c r="O173" s="324">
        <f t="shared" si="11"/>
        <v>0</v>
      </c>
      <c r="P173" s="33">
        <f t="shared" si="11"/>
        <v>0</v>
      </c>
      <c r="Q173" s="32">
        <f t="shared" si="11"/>
        <v>0</v>
      </c>
      <c r="R173" s="32">
        <f t="shared" si="11"/>
        <v>0</v>
      </c>
      <c r="S173" s="32">
        <f t="shared" si="11"/>
        <v>0</v>
      </c>
      <c r="T173" s="32">
        <f t="shared" si="11"/>
        <v>0</v>
      </c>
      <c r="U173" s="32">
        <f t="shared" si="11"/>
        <v>0</v>
      </c>
      <c r="V173" s="32">
        <f t="shared" si="11"/>
        <v>0</v>
      </c>
      <c r="W173" s="32">
        <f t="shared" si="11"/>
        <v>0</v>
      </c>
      <c r="X173" s="325">
        <f t="shared" si="11"/>
        <v>0</v>
      </c>
      <c r="Y173" s="325">
        <f t="shared" si="11"/>
        <v>0</v>
      </c>
      <c r="Z173" s="18">
        <f t="shared" si="11"/>
        <v>0</v>
      </c>
      <c r="AA173" s="18"/>
      <c r="AB173" s="18"/>
    </row>
    <row r="174" spans="2:28" ht="20.100000000000001" customHeight="1">
      <c r="B174" s="328" t="str">
        <f t="shared" si="5"/>
        <v>PRODUCTIVITY Target</v>
      </c>
      <c r="C174" s="329"/>
      <c r="D174" s="330" t="s">
        <v>16</v>
      </c>
      <c r="E174" s="331" t="s">
        <v>16</v>
      </c>
      <c r="F174" s="14">
        <v>0</v>
      </c>
      <c r="G174" s="332">
        <f t="shared" si="11"/>
        <v>0</v>
      </c>
      <c r="H174" s="34">
        <f t="shared" si="11"/>
        <v>0</v>
      </c>
      <c r="I174" s="333">
        <f t="shared" si="11"/>
        <v>0</v>
      </c>
      <c r="J174" s="333">
        <f t="shared" si="11"/>
        <v>0</v>
      </c>
      <c r="K174" s="333">
        <f t="shared" si="11"/>
        <v>0</v>
      </c>
      <c r="L174" s="333">
        <f t="shared" si="11"/>
        <v>0</v>
      </c>
      <c r="M174" s="334">
        <f t="shared" si="11"/>
        <v>0</v>
      </c>
      <c r="N174" s="335">
        <f t="shared" si="11"/>
        <v>0</v>
      </c>
      <c r="O174" s="336">
        <f t="shared" si="11"/>
        <v>0</v>
      </c>
      <c r="P174" s="34">
        <f t="shared" si="11"/>
        <v>0</v>
      </c>
      <c r="Q174" s="34">
        <f t="shared" si="11"/>
        <v>0</v>
      </c>
      <c r="R174" s="34">
        <f t="shared" si="11"/>
        <v>0</v>
      </c>
      <c r="S174" s="34">
        <f t="shared" si="11"/>
        <v>0</v>
      </c>
      <c r="T174" s="34">
        <f t="shared" si="11"/>
        <v>0</v>
      </c>
      <c r="U174" s="34">
        <f t="shared" si="11"/>
        <v>0</v>
      </c>
      <c r="V174" s="34">
        <f t="shared" si="11"/>
        <v>0</v>
      </c>
      <c r="W174" s="34">
        <f t="shared" si="11"/>
        <v>0</v>
      </c>
      <c r="X174" s="337">
        <f t="shared" si="11"/>
        <v>0</v>
      </c>
      <c r="Y174" s="337">
        <f t="shared" si="11"/>
        <v>0</v>
      </c>
      <c r="Z174" s="14">
        <f t="shared" si="11"/>
        <v>0</v>
      </c>
      <c r="AA174" s="14"/>
      <c r="AB174" s="14"/>
    </row>
    <row r="175" spans="2:28" s="10" customFormat="1" ht="20.100000000000001" customHeight="1">
      <c r="B175" s="7" t="str">
        <f t="shared" si="5"/>
        <v>GFI Score Target</v>
      </c>
      <c r="C175" s="118"/>
      <c r="D175" s="8" t="str">
        <f t="shared" ref="D175:F180" si="12">D26</f>
        <v>Score</v>
      </c>
      <c r="E175" s="326" t="str">
        <f t="shared" si="12"/>
        <v>IPM</v>
      </c>
      <c r="F175" s="297" t="str">
        <f t="shared" si="12"/>
        <v>&gt;</v>
      </c>
      <c r="G175" s="1804">
        <f t="shared" si="11"/>
        <v>9.5</v>
      </c>
      <c r="H175" s="338">
        <f t="shared" si="11"/>
        <v>9.5</v>
      </c>
      <c r="I175" s="339">
        <f t="shared" si="11"/>
        <v>9.5</v>
      </c>
      <c r="J175" s="339">
        <f t="shared" si="11"/>
        <v>9.5</v>
      </c>
      <c r="K175" s="339">
        <f t="shared" si="11"/>
        <v>9.5</v>
      </c>
      <c r="L175" s="339">
        <f t="shared" si="11"/>
        <v>9.5</v>
      </c>
      <c r="M175" s="340">
        <f t="shared" si="11"/>
        <v>9.5</v>
      </c>
      <c r="N175" s="35">
        <f t="shared" si="11"/>
        <v>9.5</v>
      </c>
      <c r="O175" s="341">
        <f t="shared" si="11"/>
        <v>9.5</v>
      </c>
      <c r="P175" s="28">
        <f t="shared" si="11"/>
        <v>9.5</v>
      </c>
      <c r="Q175" s="35">
        <f t="shared" si="11"/>
        <v>9.5</v>
      </c>
      <c r="R175" s="35">
        <f t="shared" si="11"/>
        <v>9.5</v>
      </c>
      <c r="S175" s="35">
        <f t="shared" si="11"/>
        <v>9.5</v>
      </c>
      <c r="T175" s="35">
        <f t="shared" si="11"/>
        <v>9.5</v>
      </c>
      <c r="U175" s="35">
        <f t="shared" si="11"/>
        <v>9.5</v>
      </c>
      <c r="V175" s="35">
        <f t="shared" si="11"/>
        <v>9.5</v>
      </c>
      <c r="W175" s="28">
        <f t="shared" si="11"/>
        <v>9.5</v>
      </c>
      <c r="X175" s="295">
        <f t="shared" si="11"/>
        <v>9.5</v>
      </c>
      <c r="Y175" s="295">
        <f t="shared" si="11"/>
        <v>9.5</v>
      </c>
      <c r="Z175" s="9">
        <f t="shared" si="11"/>
        <v>9.5</v>
      </c>
      <c r="AA175" s="9"/>
      <c r="AB175" s="9"/>
    </row>
    <row r="176" spans="2:28" s="10" customFormat="1" ht="20.100000000000001" customHeight="1">
      <c r="B176" s="7" t="str">
        <f t="shared" si="5"/>
        <v>GFI Score:  MANUFACTURING Target</v>
      </c>
      <c r="C176" s="118"/>
      <c r="D176" s="8" t="str">
        <f t="shared" si="12"/>
        <v>Score</v>
      </c>
      <c r="E176" s="326" t="str">
        <f t="shared" si="12"/>
        <v>IPM</v>
      </c>
      <c r="F176" s="297" t="str">
        <f t="shared" si="12"/>
        <v>&gt;</v>
      </c>
      <c r="G176" s="1804">
        <f t="shared" si="11"/>
        <v>9.5</v>
      </c>
      <c r="H176" s="338">
        <f t="shared" si="11"/>
        <v>9.5</v>
      </c>
      <c r="I176" s="339">
        <f t="shared" si="11"/>
        <v>9.5</v>
      </c>
      <c r="J176" s="339">
        <f t="shared" si="11"/>
        <v>9.5</v>
      </c>
      <c r="K176" s="339">
        <f t="shared" si="11"/>
        <v>9.5</v>
      </c>
      <c r="L176" s="339">
        <f t="shared" si="11"/>
        <v>9.5</v>
      </c>
      <c r="M176" s="340">
        <f t="shared" si="11"/>
        <v>9.5</v>
      </c>
      <c r="N176" s="35">
        <f t="shared" si="11"/>
        <v>9.5</v>
      </c>
      <c r="O176" s="341">
        <f t="shared" si="11"/>
        <v>9.5</v>
      </c>
      <c r="P176" s="28">
        <f t="shared" si="11"/>
        <v>9.5</v>
      </c>
      <c r="Q176" s="35">
        <f t="shared" si="11"/>
        <v>9.5</v>
      </c>
      <c r="R176" s="35">
        <f t="shared" si="11"/>
        <v>9.5</v>
      </c>
      <c r="S176" s="35">
        <f t="shared" si="11"/>
        <v>9.5</v>
      </c>
      <c r="T176" s="35">
        <f t="shared" si="11"/>
        <v>9.5</v>
      </c>
      <c r="U176" s="35">
        <f t="shared" si="11"/>
        <v>9.5</v>
      </c>
      <c r="V176" s="35">
        <f t="shared" si="11"/>
        <v>9.5</v>
      </c>
      <c r="W176" s="28">
        <f t="shared" si="11"/>
        <v>9.5</v>
      </c>
      <c r="X176" s="295">
        <f t="shared" si="11"/>
        <v>9.5</v>
      </c>
      <c r="Y176" s="295">
        <f t="shared" si="11"/>
        <v>9.5</v>
      </c>
      <c r="Z176" s="9">
        <f t="shared" si="11"/>
        <v>9.5</v>
      </c>
      <c r="AA176" s="9"/>
      <c r="AB176" s="9"/>
    </row>
    <row r="177" spans="2:28" s="10" customFormat="1" ht="20.100000000000001" customHeight="1">
      <c r="B177" s="7" t="str">
        <f t="shared" si="5"/>
        <v>GFI Score:  AMM Target</v>
      </c>
      <c r="C177" s="118"/>
      <c r="D177" s="8" t="str">
        <f t="shared" si="12"/>
        <v>Score</v>
      </c>
      <c r="E177" s="326" t="str">
        <f t="shared" si="12"/>
        <v>IPM</v>
      </c>
      <c r="F177" s="297" t="str">
        <f t="shared" si="12"/>
        <v>&gt;</v>
      </c>
      <c r="G177" s="1804">
        <f t="shared" si="11"/>
        <v>9.5</v>
      </c>
      <c r="H177" s="338">
        <f t="shared" si="11"/>
        <v>9.5</v>
      </c>
      <c r="I177" s="339">
        <f t="shared" si="11"/>
        <v>9.5</v>
      </c>
      <c r="J177" s="339">
        <f t="shared" si="11"/>
        <v>9.5</v>
      </c>
      <c r="K177" s="339">
        <f t="shared" si="11"/>
        <v>9.5</v>
      </c>
      <c r="L177" s="339">
        <f t="shared" si="11"/>
        <v>9.5</v>
      </c>
      <c r="M177" s="340">
        <f t="shared" si="11"/>
        <v>9.5</v>
      </c>
      <c r="N177" s="35">
        <f t="shared" si="11"/>
        <v>9.5</v>
      </c>
      <c r="O177" s="341">
        <f t="shared" si="11"/>
        <v>9.5</v>
      </c>
      <c r="P177" s="28">
        <f t="shared" si="11"/>
        <v>9.5</v>
      </c>
      <c r="Q177" s="35">
        <f t="shared" si="11"/>
        <v>9.5</v>
      </c>
      <c r="R177" s="35">
        <f t="shared" si="11"/>
        <v>9.5</v>
      </c>
      <c r="S177" s="35">
        <f t="shared" si="11"/>
        <v>9.5</v>
      </c>
      <c r="T177" s="35">
        <f t="shared" si="11"/>
        <v>9.5</v>
      </c>
      <c r="U177" s="35">
        <f t="shared" si="11"/>
        <v>9.5</v>
      </c>
      <c r="V177" s="35">
        <f t="shared" si="11"/>
        <v>9.5</v>
      </c>
      <c r="W177" s="28">
        <f t="shared" si="11"/>
        <v>9.5</v>
      </c>
      <c r="X177" s="295">
        <f t="shared" si="11"/>
        <v>9.5</v>
      </c>
      <c r="Y177" s="295">
        <f t="shared" si="11"/>
        <v>9.5</v>
      </c>
      <c r="Z177" s="9">
        <f t="shared" si="11"/>
        <v>9.5</v>
      </c>
      <c r="AA177" s="9"/>
      <c r="AB177" s="9"/>
    </row>
    <row r="178" spans="2:28" s="10" customFormat="1" ht="20.100000000000001" customHeight="1">
      <c r="B178" s="7" t="str">
        <f t="shared" si="5"/>
        <v>GFI Score:  QUALITY Target</v>
      </c>
      <c r="C178" s="118"/>
      <c r="D178" s="8" t="str">
        <f t="shared" si="12"/>
        <v>Score</v>
      </c>
      <c r="E178" s="326" t="str">
        <f t="shared" si="12"/>
        <v>IPM</v>
      </c>
      <c r="F178" s="297" t="str">
        <f t="shared" si="12"/>
        <v>&gt;</v>
      </c>
      <c r="G178" s="1804">
        <f t="shared" si="11"/>
        <v>9.5</v>
      </c>
      <c r="H178" s="338">
        <f t="shared" si="11"/>
        <v>9.5</v>
      </c>
      <c r="I178" s="339">
        <f t="shared" si="11"/>
        <v>9.5</v>
      </c>
      <c r="J178" s="339">
        <f t="shared" si="11"/>
        <v>9.5</v>
      </c>
      <c r="K178" s="339">
        <f t="shared" si="11"/>
        <v>9.5</v>
      </c>
      <c r="L178" s="339">
        <f t="shared" si="11"/>
        <v>9.5</v>
      </c>
      <c r="M178" s="340">
        <f t="shared" si="11"/>
        <v>9.5</v>
      </c>
      <c r="N178" s="35">
        <f t="shared" si="11"/>
        <v>9.5</v>
      </c>
      <c r="O178" s="341">
        <f t="shared" si="11"/>
        <v>9.5</v>
      </c>
      <c r="P178" s="28">
        <f t="shared" si="11"/>
        <v>9.5</v>
      </c>
      <c r="Q178" s="35">
        <f t="shared" si="11"/>
        <v>9.5</v>
      </c>
      <c r="R178" s="35">
        <f t="shared" si="11"/>
        <v>9.5</v>
      </c>
      <c r="S178" s="35">
        <f t="shared" si="11"/>
        <v>9.5</v>
      </c>
      <c r="T178" s="35">
        <f t="shared" si="11"/>
        <v>9.5</v>
      </c>
      <c r="U178" s="35">
        <f t="shared" si="11"/>
        <v>9.5</v>
      </c>
      <c r="V178" s="35">
        <f t="shared" si="11"/>
        <v>9.5</v>
      </c>
      <c r="W178" s="28">
        <f t="shared" si="11"/>
        <v>9.5</v>
      </c>
      <c r="X178" s="295">
        <f t="shared" si="11"/>
        <v>9.5</v>
      </c>
      <c r="Y178" s="295">
        <f t="shared" si="11"/>
        <v>9.5</v>
      </c>
      <c r="Z178" s="9">
        <f t="shared" si="11"/>
        <v>9.5</v>
      </c>
      <c r="AA178" s="9"/>
      <c r="AB178" s="9"/>
    </row>
    <row r="179" spans="2:28" s="10" customFormat="1" ht="20.100000000000001" customHeight="1">
      <c r="B179" s="7" t="str">
        <f t="shared" si="5"/>
        <v>Asset Intensity  Target</v>
      </c>
      <c r="C179" s="118"/>
      <c r="D179" s="8" t="str">
        <f t="shared" si="12"/>
        <v>%</v>
      </c>
      <c r="E179" s="326" t="str">
        <f t="shared" si="12"/>
        <v>IPM</v>
      </c>
      <c r="F179" s="297" t="str">
        <f t="shared" si="12"/>
        <v>&gt;</v>
      </c>
      <c r="G179" s="1804">
        <f t="shared" si="11"/>
        <v>0.81</v>
      </c>
      <c r="H179" s="338">
        <f t="shared" si="11"/>
        <v>0.81</v>
      </c>
      <c r="I179" s="339">
        <f t="shared" si="11"/>
        <v>0.81</v>
      </c>
      <c r="J179" s="339">
        <f t="shared" si="11"/>
        <v>0.81</v>
      </c>
      <c r="K179" s="339">
        <f t="shared" si="11"/>
        <v>0.81</v>
      </c>
      <c r="L179" s="339">
        <f t="shared" si="11"/>
        <v>0.81</v>
      </c>
      <c r="M179" s="340">
        <f t="shared" si="11"/>
        <v>0.81</v>
      </c>
      <c r="N179" s="35">
        <f t="shared" si="11"/>
        <v>0.81</v>
      </c>
      <c r="O179" s="341">
        <f t="shared" si="11"/>
        <v>0.81</v>
      </c>
      <c r="P179" s="28">
        <f t="shared" si="11"/>
        <v>0.81</v>
      </c>
      <c r="Q179" s="35">
        <f t="shared" si="11"/>
        <v>0.81</v>
      </c>
      <c r="R179" s="35">
        <f t="shared" si="11"/>
        <v>0.81</v>
      </c>
      <c r="S179" s="35">
        <f t="shared" si="11"/>
        <v>0.81</v>
      </c>
      <c r="T179" s="35">
        <f t="shared" si="11"/>
        <v>0.81</v>
      </c>
      <c r="U179" s="35">
        <f t="shared" si="11"/>
        <v>0.81</v>
      </c>
      <c r="V179" s="35">
        <f t="shared" ref="V179:Z179" si="13">$M30</f>
        <v>0.81</v>
      </c>
      <c r="W179" s="28">
        <f t="shared" si="13"/>
        <v>0.81</v>
      </c>
      <c r="X179" s="295">
        <f t="shared" si="13"/>
        <v>0.81</v>
      </c>
      <c r="Y179" s="295">
        <f t="shared" si="13"/>
        <v>0.81</v>
      </c>
      <c r="Z179" s="9">
        <f t="shared" si="13"/>
        <v>0.81</v>
      </c>
      <c r="AA179" s="9"/>
      <c r="AB179" s="9"/>
    </row>
    <row r="180" spans="2:28" s="10" customFormat="1" ht="20.100000000000001" customHeight="1">
      <c r="B180" s="7" t="str">
        <f t="shared" si="5"/>
        <v>Total Factory Productivity Target</v>
      </c>
      <c r="C180" s="118"/>
      <c r="D180" s="8" t="str">
        <f t="shared" si="12"/>
        <v>Ton/Head</v>
      </c>
      <c r="E180" s="326" t="str">
        <f t="shared" si="12"/>
        <v>IPM</v>
      </c>
      <c r="F180" s="297" t="str">
        <f t="shared" si="12"/>
        <v>&gt;</v>
      </c>
      <c r="G180" s="342">
        <f t="shared" ref="G180:Z190" si="14">$M31</f>
        <v>8.4021568627450982</v>
      </c>
      <c r="H180" s="343">
        <f t="shared" si="14"/>
        <v>8.4021568627450982</v>
      </c>
      <c r="I180" s="344">
        <f t="shared" si="14"/>
        <v>8.4021568627450982</v>
      </c>
      <c r="J180" s="344">
        <f t="shared" si="14"/>
        <v>8.4021568627450982</v>
      </c>
      <c r="K180" s="344">
        <f t="shared" si="14"/>
        <v>8.4021568627450982</v>
      </c>
      <c r="L180" s="344">
        <f t="shared" si="14"/>
        <v>8.4021568627450982</v>
      </c>
      <c r="M180" s="345">
        <f t="shared" si="14"/>
        <v>8.4021568627450982</v>
      </c>
      <c r="N180" s="346">
        <f t="shared" si="14"/>
        <v>8.4021568627450982</v>
      </c>
      <c r="O180" s="347">
        <f t="shared" si="14"/>
        <v>8.4021568627450982</v>
      </c>
      <c r="P180" s="348">
        <f t="shared" si="14"/>
        <v>8.4021568627450982</v>
      </c>
      <c r="Q180" s="348">
        <f t="shared" si="14"/>
        <v>8.4021568627450982</v>
      </c>
      <c r="R180" s="348">
        <f t="shared" si="14"/>
        <v>8.4021568627450982</v>
      </c>
      <c r="S180" s="348">
        <f t="shared" si="14"/>
        <v>8.4021568627450982</v>
      </c>
      <c r="T180" s="348">
        <f t="shared" si="14"/>
        <v>8.4021568627450982</v>
      </c>
      <c r="U180" s="348">
        <f t="shared" si="14"/>
        <v>8.4021568627450982</v>
      </c>
      <c r="V180" s="348">
        <f t="shared" si="14"/>
        <v>8.4021568627450982</v>
      </c>
      <c r="W180" s="348">
        <f t="shared" si="14"/>
        <v>8.4021568627450982</v>
      </c>
      <c r="X180" s="295">
        <f t="shared" si="14"/>
        <v>8.4021568627450982</v>
      </c>
      <c r="Y180" s="295">
        <f t="shared" si="14"/>
        <v>8.4021568627450982</v>
      </c>
      <c r="Z180" s="9">
        <f t="shared" si="14"/>
        <v>8.4021568627450982</v>
      </c>
      <c r="AA180" s="9"/>
      <c r="AB180" s="9"/>
    </row>
    <row r="181" spans="2:28" ht="20.100000000000001" customHeight="1">
      <c r="B181" s="349" t="str">
        <f t="shared" si="5"/>
        <v>COST CONTROL Target</v>
      </c>
      <c r="C181" s="350"/>
      <c r="D181" s="351" t="s">
        <v>16</v>
      </c>
      <c r="E181" s="352" t="s">
        <v>16</v>
      </c>
      <c r="F181" s="353" t="s">
        <v>16</v>
      </c>
      <c r="G181" s="1803">
        <f t="shared" si="14"/>
        <v>0</v>
      </c>
      <c r="H181" s="36">
        <f t="shared" si="14"/>
        <v>0</v>
      </c>
      <c r="I181" s="354">
        <f t="shared" si="14"/>
        <v>0</v>
      </c>
      <c r="J181" s="354">
        <f t="shared" si="14"/>
        <v>0</v>
      </c>
      <c r="K181" s="354">
        <f t="shared" si="14"/>
        <v>0</v>
      </c>
      <c r="L181" s="354">
        <f t="shared" si="14"/>
        <v>0</v>
      </c>
      <c r="M181" s="355">
        <f t="shared" si="14"/>
        <v>0</v>
      </c>
      <c r="N181" s="356">
        <f t="shared" si="14"/>
        <v>0</v>
      </c>
      <c r="O181" s="357">
        <f t="shared" si="14"/>
        <v>0</v>
      </c>
      <c r="P181" s="36">
        <f t="shared" si="14"/>
        <v>0</v>
      </c>
      <c r="Q181" s="36">
        <f t="shared" si="14"/>
        <v>0</v>
      </c>
      <c r="R181" s="36">
        <f t="shared" si="14"/>
        <v>0</v>
      </c>
      <c r="S181" s="36">
        <f t="shared" si="14"/>
        <v>0</v>
      </c>
      <c r="T181" s="36">
        <f t="shared" si="14"/>
        <v>0</v>
      </c>
      <c r="U181" s="36">
        <f t="shared" si="14"/>
        <v>0</v>
      </c>
      <c r="V181" s="36">
        <f t="shared" si="14"/>
        <v>0</v>
      </c>
      <c r="W181" s="36">
        <f t="shared" si="14"/>
        <v>0</v>
      </c>
      <c r="X181" s="358">
        <f t="shared" si="14"/>
        <v>0</v>
      </c>
      <c r="Y181" s="358">
        <f t="shared" si="14"/>
        <v>0</v>
      </c>
      <c r="Z181" s="15">
        <f t="shared" si="14"/>
        <v>0</v>
      </c>
      <c r="AA181" s="15"/>
      <c r="AB181" s="15"/>
    </row>
    <row r="182" spans="2:28" s="10" customFormat="1" ht="20.100000000000001" customHeight="1">
      <c r="B182" s="7" t="str">
        <f t="shared" si="5"/>
        <v>Cost of Production/ton Target</v>
      </c>
      <c r="C182" s="118"/>
      <c r="D182" s="8" t="str">
        <f t="shared" ref="D182:F185" si="15">D33</f>
        <v>KNGN/ Ton</v>
      </c>
      <c r="E182" s="296" t="str">
        <f t="shared" si="15"/>
        <v>FC</v>
      </c>
      <c r="F182" s="359" t="str">
        <f t="shared" si="15"/>
        <v>&lt;</v>
      </c>
      <c r="G182" s="1802">
        <f t="shared" si="14"/>
        <v>318.49293802762503</v>
      </c>
      <c r="H182" s="1802">
        <f t="shared" si="14"/>
        <v>318.49293802762503</v>
      </c>
      <c r="I182" s="1802">
        <f t="shared" si="14"/>
        <v>318.49293802762503</v>
      </c>
      <c r="J182" s="1802">
        <f t="shared" si="14"/>
        <v>318.49293802762503</v>
      </c>
      <c r="K182" s="1802">
        <f t="shared" si="14"/>
        <v>318.49293802762503</v>
      </c>
      <c r="L182" s="1802">
        <f t="shared" si="14"/>
        <v>318.49293802762503</v>
      </c>
      <c r="M182" s="1802">
        <f t="shared" si="14"/>
        <v>318.49293802762503</v>
      </c>
      <c r="N182" s="1802">
        <f t="shared" si="14"/>
        <v>318.49293802762503</v>
      </c>
      <c r="O182" s="1802">
        <f t="shared" si="14"/>
        <v>318.49293802762503</v>
      </c>
      <c r="P182" s="1802">
        <f t="shared" si="14"/>
        <v>318.49293802762503</v>
      </c>
      <c r="Q182" s="1802">
        <f t="shared" si="14"/>
        <v>318.49293802762503</v>
      </c>
      <c r="R182" s="1802">
        <f t="shared" si="14"/>
        <v>318.49293802762503</v>
      </c>
      <c r="S182" s="1802">
        <f t="shared" si="14"/>
        <v>318.49293802762503</v>
      </c>
      <c r="T182" s="1802">
        <f t="shared" si="14"/>
        <v>318.49293802762503</v>
      </c>
      <c r="U182" s="1802">
        <f t="shared" si="14"/>
        <v>318.49293802762503</v>
      </c>
      <c r="V182" s="1802">
        <f t="shared" si="14"/>
        <v>318.49293802762503</v>
      </c>
      <c r="W182" s="1802">
        <f t="shared" si="14"/>
        <v>318.49293802762503</v>
      </c>
      <c r="X182" s="1802">
        <f t="shared" si="14"/>
        <v>318.49293802762503</v>
      </c>
      <c r="Y182" s="1802">
        <f t="shared" si="14"/>
        <v>318.49293802762503</v>
      </c>
      <c r="Z182" s="1802">
        <f t="shared" si="14"/>
        <v>318.49293802762503</v>
      </c>
      <c r="AA182" s="9"/>
      <c r="AB182" s="9"/>
    </row>
    <row r="183" spans="2:28" s="10" customFormat="1" ht="19.5" customHeight="1">
      <c r="B183" s="7" t="str">
        <f t="shared" si="5"/>
        <v>Conversion Cost/ton Target</v>
      </c>
      <c r="C183" s="118"/>
      <c r="D183" s="8" t="str">
        <f t="shared" si="15"/>
        <v>KNGN / Ton</v>
      </c>
      <c r="E183" s="296" t="str">
        <f t="shared" si="15"/>
        <v>FC</v>
      </c>
      <c r="F183" s="359" t="str">
        <f t="shared" si="15"/>
        <v>&lt;</v>
      </c>
      <c r="G183" s="1802">
        <f t="shared" si="14"/>
        <v>100.43306200811999</v>
      </c>
      <c r="H183" s="1802">
        <f t="shared" si="14"/>
        <v>100.43306200811999</v>
      </c>
      <c r="I183" s="1802">
        <f t="shared" si="14"/>
        <v>100.43306200811999</v>
      </c>
      <c r="J183" s="1802">
        <f t="shared" si="14"/>
        <v>100.43306200811999</v>
      </c>
      <c r="K183" s="1802">
        <f t="shared" si="14"/>
        <v>100.43306200811999</v>
      </c>
      <c r="L183" s="1802">
        <f t="shared" si="14"/>
        <v>100.43306200811999</v>
      </c>
      <c r="M183" s="1802">
        <f t="shared" si="14"/>
        <v>100.43306200811999</v>
      </c>
      <c r="N183" s="1802">
        <f t="shared" si="14"/>
        <v>100.43306200811999</v>
      </c>
      <c r="O183" s="1802">
        <f t="shared" si="14"/>
        <v>100.43306200811999</v>
      </c>
      <c r="P183" s="1802">
        <f t="shared" si="14"/>
        <v>100.43306200811999</v>
      </c>
      <c r="Q183" s="1802">
        <f t="shared" si="14"/>
        <v>100.43306200811999</v>
      </c>
      <c r="R183" s="1802">
        <f t="shared" si="14"/>
        <v>100.43306200811999</v>
      </c>
      <c r="S183" s="1802">
        <f t="shared" si="14"/>
        <v>100.43306200811999</v>
      </c>
      <c r="T183" s="1802">
        <f t="shared" si="14"/>
        <v>100.43306200811999</v>
      </c>
      <c r="U183" s="1802">
        <f t="shared" si="14"/>
        <v>100.43306200811999</v>
      </c>
      <c r="V183" s="1802">
        <f t="shared" si="14"/>
        <v>100.43306200811999</v>
      </c>
      <c r="W183" s="1802">
        <f t="shared" si="14"/>
        <v>100.43306200811999</v>
      </c>
      <c r="X183" s="1802">
        <f t="shared" si="14"/>
        <v>100.43306200811999</v>
      </c>
      <c r="Y183" s="1802">
        <f t="shared" si="14"/>
        <v>100.43306200811999</v>
      </c>
      <c r="Z183" s="1802">
        <f t="shared" si="14"/>
        <v>100.43306200811999</v>
      </c>
      <c r="AA183" s="9"/>
      <c r="AB183" s="9"/>
    </row>
    <row r="184" spans="2:28" s="10" customFormat="1" ht="20.100000000000001" customHeight="1">
      <c r="B184" s="7" t="str">
        <f t="shared" si="5"/>
        <v>OPEX Savings Target</v>
      </c>
      <c r="C184" s="118"/>
      <c r="D184" s="8" t="str">
        <f t="shared" si="15"/>
        <v>KNGN</v>
      </c>
      <c r="E184" s="296" t="str">
        <f t="shared" si="15"/>
        <v>IPM</v>
      </c>
      <c r="F184" s="359" t="str">
        <f t="shared" si="15"/>
        <v>&gt;</v>
      </c>
      <c r="G184" s="1802">
        <f t="shared" si="14"/>
        <v>16307.500000000002</v>
      </c>
      <c r="H184" s="1802">
        <f t="shared" si="14"/>
        <v>16307.500000000002</v>
      </c>
      <c r="I184" s="1802">
        <f t="shared" si="14"/>
        <v>16307.500000000002</v>
      </c>
      <c r="J184" s="1802">
        <f t="shared" si="14"/>
        <v>16307.500000000002</v>
      </c>
      <c r="K184" s="1802">
        <f t="shared" si="14"/>
        <v>16307.500000000002</v>
      </c>
      <c r="L184" s="1802">
        <f t="shared" si="14"/>
        <v>16307.500000000002</v>
      </c>
      <c r="M184" s="1802">
        <f t="shared" si="14"/>
        <v>16307.500000000002</v>
      </c>
      <c r="N184" s="1802">
        <f t="shared" si="14"/>
        <v>16307.500000000002</v>
      </c>
      <c r="O184" s="1802">
        <f t="shared" si="14"/>
        <v>16307.500000000002</v>
      </c>
      <c r="P184" s="1802">
        <f t="shared" si="14"/>
        <v>16307.500000000002</v>
      </c>
      <c r="Q184" s="1802">
        <f t="shared" si="14"/>
        <v>16307.500000000002</v>
      </c>
      <c r="R184" s="1802">
        <f t="shared" si="14"/>
        <v>16307.500000000002</v>
      </c>
      <c r="S184" s="1802">
        <f t="shared" si="14"/>
        <v>16307.500000000002</v>
      </c>
      <c r="T184" s="1802">
        <f t="shared" si="14"/>
        <v>16307.500000000002</v>
      </c>
      <c r="U184" s="1802">
        <f t="shared" si="14"/>
        <v>16307.500000000002</v>
      </c>
      <c r="V184" s="1802">
        <f t="shared" si="14"/>
        <v>16307.500000000002</v>
      </c>
      <c r="W184" s="1802">
        <f t="shared" si="14"/>
        <v>16307.500000000002</v>
      </c>
      <c r="X184" s="1802">
        <f t="shared" si="14"/>
        <v>16307.500000000002</v>
      </c>
      <c r="Y184" s="1802">
        <f t="shared" si="14"/>
        <v>16307.500000000002</v>
      </c>
      <c r="Z184" s="1802">
        <f t="shared" si="14"/>
        <v>16307.500000000002</v>
      </c>
      <c r="AA184" s="9"/>
      <c r="AB184" s="9"/>
    </row>
    <row r="185" spans="2:28" s="10" customFormat="1" ht="20.100000000000001" customHeight="1">
      <c r="B185" s="7" t="str">
        <f t="shared" si="5"/>
        <v>% OPEX Savings Target</v>
      </c>
      <c r="C185" s="118"/>
      <c r="D185" s="8" t="str">
        <f t="shared" si="15"/>
        <v>%</v>
      </c>
      <c r="E185" s="296" t="str">
        <f t="shared" si="15"/>
        <v>IPM</v>
      </c>
      <c r="F185" s="359" t="str">
        <f t="shared" si="15"/>
        <v>&gt;</v>
      </c>
      <c r="G185" s="1802">
        <f t="shared" si="14"/>
        <v>1.38E-2</v>
      </c>
      <c r="H185" s="1802">
        <f t="shared" si="14"/>
        <v>1.38E-2</v>
      </c>
      <c r="I185" s="1802">
        <f t="shared" si="14"/>
        <v>1.38E-2</v>
      </c>
      <c r="J185" s="1802">
        <f t="shared" si="14"/>
        <v>1.38E-2</v>
      </c>
      <c r="K185" s="1802">
        <f t="shared" si="14"/>
        <v>1.38E-2</v>
      </c>
      <c r="L185" s="1802">
        <f t="shared" si="14"/>
        <v>1.38E-2</v>
      </c>
      <c r="M185" s="1802">
        <f t="shared" si="14"/>
        <v>1.38E-2</v>
      </c>
      <c r="N185" s="1802">
        <f t="shared" si="14"/>
        <v>1.38E-2</v>
      </c>
      <c r="O185" s="1802">
        <f t="shared" si="14"/>
        <v>1.38E-2</v>
      </c>
      <c r="P185" s="1802">
        <f t="shared" si="14"/>
        <v>1.38E-2</v>
      </c>
      <c r="Q185" s="1802">
        <f t="shared" si="14"/>
        <v>1.38E-2</v>
      </c>
      <c r="R185" s="1802">
        <f t="shared" si="14"/>
        <v>1.38E-2</v>
      </c>
      <c r="S185" s="1802">
        <f t="shared" si="14"/>
        <v>1.38E-2</v>
      </c>
      <c r="T185" s="1802">
        <f t="shared" si="14"/>
        <v>1.38E-2</v>
      </c>
      <c r="U185" s="1802">
        <f t="shared" si="14"/>
        <v>1.38E-2</v>
      </c>
      <c r="V185" s="1802">
        <f t="shared" si="14"/>
        <v>1.38E-2</v>
      </c>
      <c r="W185" s="1802">
        <f t="shared" si="14"/>
        <v>1.38E-2</v>
      </c>
      <c r="X185" s="1802">
        <f t="shared" si="14"/>
        <v>1.38E-2</v>
      </c>
      <c r="Y185" s="1802">
        <f t="shared" si="14"/>
        <v>1.38E-2</v>
      </c>
      <c r="Z185" s="1802">
        <f t="shared" si="14"/>
        <v>1.38E-2</v>
      </c>
      <c r="AA185" s="9"/>
      <c r="AB185" s="9"/>
    </row>
    <row r="186" spans="2:28" s="10" customFormat="1" ht="20.100000000000001" customHeight="1">
      <c r="B186" s="7" t="str">
        <f t="shared" si="5"/>
        <v>Real Savings Target</v>
      </c>
      <c r="C186" s="118"/>
      <c r="D186" s="8" t="str">
        <f>D37</f>
        <v>KNGN</v>
      </c>
      <c r="E186" s="296" t="str">
        <f t="shared" ref="E186:F189" si="16">E38</f>
        <v>FC</v>
      </c>
      <c r="F186" s="359" t="str">
        <f t="shared" si="16"/>
        <v>+-</v>
      </c>
      <c r="G186" s="1802">
        <f t="shared" si="14"/>
        <v>0</v>
      </c>
      <c r="H186" s="1802">
        <f t="shared" si="14"/>
        <v>0</v>
      </c>
      <c r="I186" s="1802">
        <f t="shared" si="14"/>
        <v>0</v>
      </c>
      <c r="J186" s="1802">
        <f t="shared" si="14"/>
        <v>0</v>
      </c>
      <c r="K186" s="1802">
        <f t="shared" si="14"/>
        <v>0</v>
      </c>
      <c r="L186" s="1802">
        <f t="shared" si="14"/>
        <v>0</v>
      </c>
      <c r="M186" s="1802">
        <f t="shared" si="14"/>
        <v>0</v>
      </c>
      <c r="N186" s="1802">
        <f t="shared" si="14"/>
        <v>0</v>
      </c>
      <c r="O186" s="1802">
        <f t="shared" si="14"/>
        <v>0</v>
      </c>
      <c r="P186" s="1802">
        <f t="shared" si="14"/>
        <v>0</v>
      </c>
      <c r="Q186" s="1802">
        <f t="shared" si="14"/>
        <v>0</v>
      </c>
      <c r="R186" s="1802">
        <f t="shared" si="14"/>
        <v>0</v>
      </c>
      <c r="S186" s="1802">
        <f t="shared" si="14"/>
        <v>0</v>
      </c>
      <c r="T186" s="1802">
        <f t="shared" si="14"/>
        <v>0</v>
      </c>
      <c r="U186" s="1802">
        <f t="shared" si="14"/>
        <v>0</v>
      </c>
      <c r="V186" s="1802">
        <f t="shared" si="14"/>
        <v>0</v>
      </c>
      <c r="W186" s="1802">
        <f t="shared" si="14"/>
        <v>0</v>
      </c>
      <c r="X186" s="1802">
        <f t="shared" si="14"/>
        <v>0</v>
      </c>
      <c r="Y186" s="1802">
        <f t="shared" si="14"/>
        <v>0</v>
      </c>
      <c r="Z186" s="1802">
        <f t="shared" si="14"/>
        <v>0</v>
      </c>
      <c r="AA186" s="9"/>
      <c r="AB186" s="9"/>
    </row>
    <row r="187" spans="2:28" s="10" customFormat="1" ht="20.100000000000001" customHeight="1">
      <c r="B187" s="7" t="str">
        <f t="shared" si="5"/>
        <v>Material Usage Variance Target</v>
      </c>
      <c r="C187" s="118"/>
      <c r="D187" s="8" t="str">
        <f>D38</f>
        <v>%</v>
      </c>
      <c r="E187" s="296" t="str">
        <f t="shared" si="16"/>
        <v>FC</v>
      </c>
      <c r="F187" s="359" t="str">
        <f t="shared" si="16"/>
        <v>&lt;</v>
      </c>
      <c r="G187" s="1802">
        <f t="shared" si="14"/>
        <v>0.01</v>
      </c>
      <c r="H187" s="1802">
        <f t="shared" si="14"/>
        <v>0.01</v>
      </c>
      <c r="I187" s="1802">
        <f t="shared" si="14"/>
        <v>0.01</v>
      </c>
      <c r="J187" s="1802">
        <f t="shared" si="14"/>
        <v>0.01</v>
      </c>
      <c r="K187" s="1802">
        <f t="shared" si="14"/>
        <v>0.01</v>
      </c>
      <c r="L187" s="1802">
        <f t="shared" si="14"/>
        <v>0.01</v>
      </c>
      <c r="M187" s="1802">
        <f t="shared" si="14"/>
        <v>0.01</v>
      </c>
      <c r="N187" s="1802">
        <f t="shared" si="14"/>
        <v>0.01</v>
      </c>
      <c r="O187" s="1802">
        <f t="shared" si="14"/>
        <v>0.01</v>
      </c>
      <c r="P187" s="1802">
        <f t="shared" si="14"/>
        <v>0.01</v>
      </c>
      <c r="Q187" s="1802">
        <f t="shared" si="14"/>
        <v>0.01</v>
      </c>
      <c r="R187" s="1802">
        <f t="shared" si="14"/>
        <v>0.01</v>
      </c>
      <c r="S187" s="1802">
        <f t="shared" si="14"/>
        <v>0.01</v>
      </c>
      <c r="T187" s="1802">
        <f t="shared" si="14"/>
        <v>0.01</v>
      </c>
      <c r="U187" s="1802">
        <f t="shared" si="14"/>
        <v>0.01</v>
      </c>
      <c r="V187" s="1802">
        <f t="shared" si="14"/>
        <v>0.01</v>
      </c>
      <c r="W187" s="1802">
        <f t="shared" si="14"/>
        <v>0.01</v>
      </c>
      <c r="X187" s="1802">
        <f t="shared" si="14"/>
        <v>0.01</v>
      </c>
      <c r="Y187" s="1802">
        <f t="shared" si="14"/>
        <v>0.01</v>
      </c>
      <c r="Z187" s="1802">
        <f t="shared" si="14"/>
        <v>0.01</v>
      </c>
      <c r="AA187" s="9"/>
      <c r="AB187" s="9"/>
    </row>
    <row r="188" spans="2:28" s="10" customFormat="1" ht="20.100000000000001" customHeight="1">
      <c r="B188" s="7" t="str">
        <f t="shared" si="5"/>
        <v>Factory Fixed Overhead Target</v>
      </c>
      <c r="C188" s="118"/>
      <c r="D188" s="8" t="str">
        <f>D39</f>
        <v>KNGN</v>
      </c>
      <c r="E188" s="326" t="str">
        <f t="shared" si="16"/>
        <v>FC</v>
      </c>
      <c r="F188" s="297" t="str">
        <f t="shared" si="16"/>
        <v>&lt;</v>
      </c>
      <c r="G188" s="1802">
        <f t="shared" si="14"/>
        <v>2313743.5317899999</v>
      </c>
      <c r="H188" s="1802">
        <f t="shared" si="14"/>
        <v>2313743.5317899999</v>
      </c>
      <c r="I188" s="1802">
        <f t="shared" si="14"/>
        <v>2313743.5317899999</v>
      </c>
      <c r="J188" s="1802">
        <f t="shared" si="14"/>
        <v>2313743.5317899999</v>
      </c>
      <c r="K188" s="1802">
        <f t="shared" si="14"/>
        <v>2313743.5317899999</v>
      </c>
      <c r="L188" s="1802">
        <f t="shared" si="14"/>
        <v>2313743.5317899999</v>
      </c>
      <c r="M188" s="1802">
        <f t="shared" si="14"/>
        <v>2313743.5317899999</v>
      </c>
      <c r="N188" s="1802">
        <f t="shared" si="14"/>
        <v>2313743.5317899999</v>
      </c>
      <c r="O188" s="1802">
        <f t="shared" si="14"/>
        <v>2313743.5317899999</v>
      </c>
      <c r="P188" s="1802">
        <f t="shared" si="14"/>
        <v>2313743.5317899999</v>
      </c>
      <c r="Q188" s="1802">
        <f t="shared" si="14"/>
        <v>2313743.5317899999</v>
      </c>
      <c r="R188" s="1802">
        <f t="shared" si="14"/>
        <v>2313743.5317899999</v>
      </c>
      <c r="S188" s="1802">
        <f t="shared" si="14"/>
        <v>2313743.5317899999</v>
      </c>
      <c r="T188" s="1802">
        <f t="shared" si="14"/>
        <v>2313743.5317899999</v>
      </c>
      <c r="U188" s="1802">
        <f t="shared" si="14"/>
        <v>2313743.5317899999</v>
      </c>
      <c r="V188" s="1802">
        <f t="shared" si="14"/>
        <v>2313743.5317899999</v>
      </c>
      <c r="W188" s="1802">
        <f t="shared" si="14"/>
        <v>2313743.5317899999</v>
      </c>
      <c r="X188" s="1802">
        <f t="shared" si="14"/>
        <v>2313743.5317899999</v>
      </c>
      <c r="Y188" s="1802">
        <f t="shared" si="14"/>
        <v>2313743.5317899999</v>
      </c>
      <c r="Z188" s="1802">
        <f t="shared" si="14"/>
        <v>2313743.5317899999</v>
      </c>
      <c r="AA188" s="9"/>
      <c r="AB188" s="9"/>
    </row>
    <row r="189" spans="2:28" s="10" customFormat="1" ht="20.100000000000001" customHeight="1">
      <c r="B189" s="7" t="str">
        <f t="shared" si="5"/>
        <v>Total Capital Spend  Target</v>
      </c>
      <c r="C189" s="118"/>
      <c r="D189" s="8" t="str">
        <f>D40</f>
        <v>KNGN</v>
      </c>
      <c r="E189" s="326" t="str">
        <f t="shared" si="16"/>
        <v>IPM</v>
      </c>
      <c r="F189" s="297" t="str">
        <f t="shared" si="16"/>
        <v>&lt;</v>
      </c>
      <c r="G189" s="1802">
        <f t="shared" si="14"/>
        <v>136542.69750000001</v>
      </c>
      <c r="H189" s="1802">
        <f t="shared" si="14"/>
        <v>136542.69750000001</v>
      </c>
      <c r="I189" s="1802">
        <f t="shared" si="14"/>
        <v>136542.69750000001</v>
      </c>
      <c r="J189" s="1802">
        <f t="shared" si="14"/>
        <v>136542.69750000001</v>
      </c>
      <c r="K189" s="1802">
        <f t="shared" si="14"/>
        <v>136542.69750000001</v>
      </c>
      <c r="L189" s="1802">
        <f t="shared" si="14"/>
        <v>136542.69750000001</v>
      </c>
      <c r="M189" s="1802">
        <f t="shared" si="14"/>
        <v>136542.69750000001</v>
      </c>
      <c r="N189" s="1802">
        <f t="shared" si="14"/>
        <v>136542.69750000001</v>
      </c>
      <c r="O189" s="1802">
        <f t="shared" si="14"/>
        <v>136542.69750000001</v>
      </c>
      <c r="P189" s="1802">
        <f t="shared" si="14"/>
        <v>136542.69750000001</v>
      </c>
      <c r="Q189" s="1802">
        <f t="shared" si="14"/>
        <v>136542.69750000001</v>
      </c>
      <c r="R189" s="1802">
        <f t="shared" si="14"/>
        <v>136542.69750000001</v>
      </c>
      <c r="S189" s="1802">
        <f t="shared" si="14"/>
        <v>136542.69750000001</v>
      </c>
      <c r="T189" s="1802">
        <f t="shared" si="14"/>
        <v>136542.69750000001</v>
      </c>
      <c r="U189" s="1802">
        <f t="shared" si="14"/>
        <v>136542.69750000001</v>
      </c>
      <c r="V189" s="1802">
        <f t="shared" si="14"/>
        <v>136542.69750000001</v>
      </c>
      <c r="W189" s="1802">
        <f t="shared" si="14"/>
        <v>136542.69750000001</v>
      </c>
      <c r="X189" s="1802">
        <f t="shared" si="14"/>
        <v>136542.69750000001</v>
      </c>
      <c r="Y189" s="1802">
        <f t="shared" si="14"/>
        <v>136542.69750000001</v>
      </c>
      <c r="Z189" s="1802">
        <f t="shared" si="14"/>
        <v>136542.69750000001</v>
      </c>
      <c r="AA189" s="9"/>
      <c r="AB189" s="9"/>
    </row>
    <row r="190" spans="2:28" s="10" customFormat="1" ht="20.100000000000001" customHeight="1">
      <c r="B190" s="7" t="str">
        <f t="shared" si="5"/>
        <v>Factory Write off Target</v>
      </c>
      <c r="C190" s="118"/>
      <c r="D190" s="8" t="str">
        <f>D41</f>
        <v>KNGN</v>
      </c>
      <c r="E190" s="326" t="str">
        <f>E43</f>
        <v xml:space="preserve"> </v>
      </c>
      <c r="F190" s="297" t="str">
        <f>F43</f>
        <v xml:space="preserve"> </v>
      </c>
      <c r="G190" s="1802">
        <f t="shared" si="14"/>
        <v>4297.5490266666702</v>
      </c>
      <c r="H190" s="1802">
        <f t="shared" si="14"/>
        <v>4297.5490266666702</v>
      </c>
      <c r="I190" s="1802">
        <f t="shared" si="14"/>
        <v>4297.5490266666702</v>
      </c>
      <c r="J190" s="1802">
        <f t="shared" si="14"/>
        <v>4297.5490266666702</v>
      </c>
      <c r="K190" s="1802">
        <f t="shared" si="14"/>
        <v>4297.5490266666702</v>
      </c>
      <c r="L190" s="1802">
        <f t="shared" si="14"/>
        <v>4297.5490266666702</v>
      </c>
      <c r="M190" s="1802">
        <f t="shared" si="14"/>
        <v>4297.5490266666702</v>
      </c>
      <c r="N190" s="1802">
        <f t="shared" si="14"/>
        <v>4297.5490266666702</v>
      </c>
      <c r="O190" s="1802">
        <f t="shared" si="14"/>
        <v>4297.5490266666702</v>
      </c>
      <c r="P190" s="1802">
        <f t="shared" si="14"/>
        <v>4297.5490266666702</v>
      </c>
      <c r="Q190" s="1802">
        <f t="shared" si="14"/>
        <v>4297.5490266666702</v>
      </c>
      <c r="R190" s="1802">
        <f t="shared" si="14"/>
        <v>4297.5490266666702</v>
      </c>
      <c r="S190" s="1802">
        <f t="shared" si="14"/>
        <v>4297.5490266666702</v>
      </c>
      <c r="T190" s="1802">
        <f t="shared" si="14"/>
        <v>4297.5490266666702</v>
      </c>
      <c r="U190" s="1802">
        <f t="shared" si="14"/>
        <v>4297.5490266666702</v>
      </c>
      <c r="V190" s="1802">
        <f t="shared" si="14"/>
        <v>4297.5490266666702</v>
      </c>
      <c r="W190" s="1802">
        <f t="shared" si="14"/>
        <v>4297.5490266666702</v>
      </c>
      <c r="X190" s="1802">
        <f t="shared" si="14"/>
        <v>4297.5490266666702</v>
      </c>
      <c r="Y190" s="1802">
        <f t="shared" si="14"/>
        <v>4297.5490266666702</v>
      </c>
      <c r="Z190" s="1802">
        <f t="shared" si="14"/>
        <v>4297.5490266666702</v>
      </c>
      <c r="AA190" s="9"/>
      <c r="AB190" s="9"/>
    </row>
    <row r="191" spans="2:28" s="252" customFormat="1" ht="20.100000000000001" customHeight="1">
      <c r="B191" s="360" t="str">
        <f t="shared" ref="B191:B196" si="17">B43&amp;" Target"</f>
        <v>DELIVERY Target</v>
      </c>
      <c r="C191" s="361"/>
      <c r="D191" s="362" t="s">
        <v>16</v>
      </c>
      <c r="E191" s="363" t="s">
        <v>16</v>
      </c>
      <c r="F191" s="364" t="s">
        <v>16</v>
      </c>
      <c r="G191" s="1801">
        <f t="shared" ref="G191:Z196" si="18">$M43</f>
        <v>0</v>
      </c>
      <c r="H191" s="37">
        <f t="shared" si="18"/>
        <v>0</v>
      </c>
      <c r="I191" s="365">
        <f t="shared" si="18"/>
        <v>0</v>
      </c>
      <c r="J191" s="365">
        <f t="shared" si="18"/>
        <v>0</v>
      </c>
      <c r="K191" s="365">
        <f t="shared" si="18"/>
        <v>0</v>
      </c>
      <c r="L191" s="365">
        <f t="shared" si="18"/>
        <v>0</v>
      </c>
      <c r="M191" s="366">
        <f t="shared" si="18"/>
        <v>0</v>
      </c>
      <c r="N191" s="367">
        <f t="shared" si="18"/>
        <v>0</v>
      </c>
      <c r="O191" s="368">
        <f t="shared" si="18"/>
        <v>0</v>
      </c>
      <c r="P191" s="37">
        <f t="shared" si="18"/>
        <v>0</v>
      </c>
      <c r="Q191" s="37">
        <f t="shared" si="18"/>
        <v>0</v>
      </c>
      <c r="R191" s="37">
        <f t="shared" si="18"/>
        <v>0</v>
      </c>
      <c r="S191" s="37">
        <f t="shared" si="18"/>
        <v>0</v>
      </c>
      <c r="T191" s="37">
        <f t="shared" si="18"/>
        <v>0</v>
      </c>
      <c r="U191" s="37">
        <f t="shared" si="18"/>
        <v>0</v>
      </c>
      <c r="V191" s="37">
        <f t="shared" si="18"/>
        <v>0</v>
      </c>
      <c r="W191" s="37">
        <f t="shared" si="18"/>
        <v>0</v>
      </c>
      <c r="X191" s="369">
        <f t="shared" si="18"/>
        <v>0</v>
      </c>
      <c r="Y191" s="369">
        <f t="shared" si="18"/>
        <v>0</v>
      </c>
      <c r="Z191" s="16">
        <f t="shared" si="18"/>
        <v>0</v>
      </c>
      <c r="AA191" s="16"/>
      <c r="AB191" s="16"/>
    </row>
    <row r="192" spans="2:28" s="10" customFormat="1" ht="20.100000000000001" customHeight="1">
      <c r="B192" s="7" t="str">
        <f t="shared" si="17"/>
        <v>Master Schedule Attainment Target</v>
      </c>
      <c r="C192" s="118"/>
      <c r="D192" s="8" t="str">
        <f t="shared" ref="D192:F194" si="19">D44</f>
        <v>%</v>
      </c>
      <c r="E192" s="326" t="str">
        <f t="shared" si="19"/>
        <v>FSCM</v>
      </c>
      <c r="F192" s="297" t="str">
        <f t="shared" si="19"/>
        <v>&gt;</v>
      </c>
      <c r="G192" s="1800">
        <f t="shared" si="18"/>
        <v>0.92</v>
      </c>
      <c r="H192" s="291">
        <f t="shared" si="18"/>
        <v>0.92</v>
      </c>
      <c r="I192" s="292">
        <f t="shared" si="18"/>
        <v>0.92</v>
      </c>
      <c r="J192" s="292">
        <f t="shared" si="18"/>
        <v>0.92</v>
      </c>
      <c r="K192" s="292">
        <f t="shared" si="18"/>
        <v>0.92</v>
      </c>
      <c r="L192" s="292">
        <f t="shared" si="18"/>
        <v>0.92</v>
      </c>
      <c r="M192" s="293">
        <f t="shared" si="18"/>
        <v>0.92</v>
      </c>
      <c r="N192" s="294">
        <f t="shared" si="18"/>
        <v>0.92</v>
      </c>
      <c r="O192" s="30">
        <f t="shared" si="18"/>
        <v>0.92</v>
      </c>
      <c r="P192" s="28">
        <f t="shared" si="18"/>
        <v>0.92</v>
      </c>
      <c r="Q192" s="28">
        <f t="shared" si="18"/>
        <v>0.92</v>
      </c>
      <c r="R192" s="28">
        <f t="shared" si="18"/>
        <v>0.92</v>
      </c>
      <c r="S192" s="28">
        <f t="shared" si="18"/>
        <v>0.92</v>
      </c>
      <c r="T192" s="28">
        <f t="shared" si="18"/>
        <v>0.92</v>
      </c>
      <c r="U192" s="28">
        <f t="shared" si="18"/>
        <v>0.92</v>
      </c>
      <c r="V192" s="28">
        <f t="shared" si="18"/>
        <v>0.92</v>
      </c>
      <c r="W192" s="28">
        <f t="shared" si="18"/>
        <v>0.92</v>
      </c>
      <c r="X192" s="295">
        <f t="shared" si="18"/>
        <v>0.92</v>
      </c>
      <c r="Y192" s="295">
        <f t="shared" si="18"/>
        <v>0.92</v>
      </c>
      <c r="Z192" s="9">
        <f t="shared" si="18"/>
        <v>0.92</v>
      </c>
      <c r="AA192" s="9"/>
      <c r="AB192" s="9"/>
    </row>
    <row r="193" spans="2:28" s="10" customFormat="1" ht="20.100000000000001" customHeight="1" thickBot="1">
      <c r="B193" s="7" t="str">
        <f t="shared" si="17"/>
        <v>Stock Cover - R&amp;P, SF Materials Target</v>
      </c>
      <c r="C193" s="119"/>
      <c r="D193" s="17" t="str">
        <f t="shared" si="19"/>
        <v>Days</v>
      </c>
      <c r="E193" s="370" t="str">
        <f t="shared" si="19"/>
        <v>FSCM</v>
      </c>
      <c r="F193" s="371" t="str">
        <f t="shared" si="19"/>
        <v>&lt;</v>
      </c>
      <c r="G193" s="1800">
        <f t="shared" si="18"/>
        <v>23</v>
      </c>
      <c r="H193" s="291">
        <f t="shared" si="18"/>
        <v>23</v>
      </c>
      <c r="I193" s="292">
        <f t="shared" si="18"/>
        <v>23</v>
      </c>
      <c r="J193" s="292">
        <f t="shared" si="18"/>
        <v>23</v>
      </c>
      <c r="K193" s="292">
        <f t="shared" si="18"/>
        <v>23</v>
      </c>
      <c r="L193" s="292">
        <f t="shared" si="18"/>
        <v>23</v>
      </c>
      <c r="M193" s="293">
        <f t="shared" si="18"/>
        <v>23</v>
      </c>
      <c r="N193" s="294">
        <f t="shared" si="18"/>
        <v>23</v>
      </c>
      <c r="O193" s="30">
        <f t="shared" si="18"/>
        <v>23</v>
      </c>
      <c r="P193" s="28">
        <f t="shared" si="18"/>
        <v>23</v>
      </c>
      <c r="Q193" s="28">
        <f t="shared" si="18"/>
        <v>23</v>
      </c>
      <c r="R193" s="28">
        <f t="shared" si="18"/>
        <v>23</v>
      </c>
      <c r="S193" s="28">
        <f t="shared" si="18"/>
        <v>23</v>
      </c>
      <c r="T193" s="28">
        <f t="shared" si="18"/>
        <v>23</v>
      </c>
      <c r="U193" s="28">
        <f t="shared" si="18"/>
        <v>23</v>
      </c>
      <c r="V193" s="28">
        <f t="shared" si="18"/>
        <v>23</v>
      </c>
      <c r="W193" s="28">
        <f t="shared" si="18"/>
        <v>23</v>
      </c>
      <c r="X193" s="295">
        <f t="shared" si="18"/>
        <v>23</v>
      </c>
      <c r="Y193" s="295">
        <f t="shared" si="18"/>
        <v>23</v>
      </c>
      <c r="Z193" s="9">
        <f t="shared" si="18"/>
        <v>23</v>
      </c>
      <c r="AA193" s="19"/>
      <c r="AB193" s="19"/>
    </row>
    <row r="194" spans="2:28" s="10" customFormat="1" ht="20.100000000000001" customHeight="1">
      <c r="B194" s="7" t="str">
        <f t="shared" si="17"/>
        <v>Case Fill rate Target</v>
      </c>
      <c r="C194" s="118"/>
      <c r="D194" s="8" t="str">
        <f t="shared" si="19"/>
        <v>%</v>
      </c>
      <c r="E194" s="326" t="str">
        <f t="shared" si="19"/>
        <v>FSCM</v>
      </c>
      <c r="F194" s="297" t="str">
        <f t="shared" si="19"/>
        <v>&gt;</v>
      </c>
      <c r="G194" s="1800">
        <f t="shared" si="18"/>
        <v>1</v>
      </c>
      <c r="H194" s="291">
        <f t="shared" si="18"/>
        <v>1</v>
      </c>
      <c r="I194" s="292">
        <f t="shared" si="18"/>
        <v>1</v>
      </c>
      <c r="J194" s="292">
        <f t="shared" si="18"/>
        <v>1</v>
      </c>
      <c r="K194" s="292">
        <f t="shared" si="18"/>
        <v>1</v>
      </c>
      <c r="L194" s="292">
        <f t="shared" si="18"/>
        <v>1</v>
      </c>
      <c r="M194" s="293">
        <f t="shared" si="18"/>
        <v>1</v>
      </c>
      <c r="N194" s="294">
        <f t="shared" si="18"/>
        <v>1</v>
      </c>
      <c r="O194" s="30">
        <f t="shared" si="18"/>
        <v>1</v>
      </c>
      <c r="P194" s="28">
        <f t="shared" si="18"/>
        <v>1</v>
      </c>
      <c r="Q194" s="28">
        <f t="shared" si="18"/>
        <v>1</v>
      </c>
      <c r="R194" s="28">
        <f t="shared" si="18"/>
        <v>1</v>
      </c>
      <c r="S194" s="28">
        <f t="shared" si="18"/>
        <v>1</v>
      </c>
      <c r="T194" s="28">
        <f t="shared" si="18"/>
        <v>1</v>
      </c>
      <c r="U194" s="28">
        <f t="shared" si="18"/>
        <v>1</v>
      </c>
      <c r="V194" s="28">
        <f t="shared" si="18"/>
        <v>1</v>
      </c>
      <c r="W194" s="28">
        <f t="shared" si="18"/>
        <v>1</v>
      </c>
      <c r="X194" s="295">
        <f t="shared" si="18"/>
        <v>1</v>
      </c>
      <c r="Y194" s="295">
        <f t="shared" si="18"/>
        <v>1</v>
      </c>
      <c r="Z194" s="9">
        <f t="shared" si="18"/>
        <v>1</v>
      </c>
      <c r="AA194" s="9"/>
      <c r="AB194" s="9"/>
    </row>
    <row r="195" spans="2:28" s="252" customFormat="1" ht="20.100000000000001" customHeight="1">
      <c r="B195" s="779" t="str">
        <f t="shared" si="17"/>
        <v>TOTAL PERFORMANCE MANAGEMENT Target</v>
      </c>
      <c r="C195" s="778"/>
      <c r="D195" s="777" t="s">
        <v>16</v>
      </c>
      <c r="E195" s="776" t="s">
        <v>16</v>
      </c>
      <c r="F195" s="775" t="s">
        <v>16</v>
      </c>
      <c r="G195" s="1799">
        <f t="shared" si="18"/>
        <v>0</v>
      </c>
      <c r="H195" s="769">
        <f t="shared" si="18"/>
        <v>0</v>
      </c>
      <c r="I195" s="773">
        <f t="shared" si="18"/>
        <v>0</v>
      </c>
      <c r="J195" s="773">
        <f t="shared" si="18"/>
        <v>0</v>
      </c>
      <c r="K195" s="773">
        <f t="shared" si="18"/>
        <v>0</v>
      </c>
      <c r="L195" s="773">
        <f t="shared" si="18"/>
        <v>0</v>
      </c>
      <c r="M195" s="772">
        <f t="shared" si="18"/>
        <v>0</v>
      </c>
      <c r="N195" s="771">
        <f t="shared" si="18"/>
        <v>0</v>
      </c>
      <c r="O195" s="770">
        <f t="shared" si="18"/>
        <v>0</v>
      </c>
      <c r="P195" s="769">
        <f t="shared" si="18"/>
        <v>0</v>
      </c>
      <c r="Q195" s="769">
        <f t="shared" si="18"/>
        <v>0</v>
      </c>
      <c r="R195" s="769">
        <f t="shared" si="18"/>
        <v>0</v>
      </c>
      <c r="S195" s="769">
        <f t="shared" si="18"/>
        <v>0</v>
      </c>
      <c r="T195" s="769">
        <f t="shared" si="18"/>
        <v>0</v>
      </c>
      <c r="U195" s="769">
        <f t="shared" si="18"/>
        <v>0</v>
      </c>
      <c r="V195" s="769">
        <f t="shared" si="18"/>
        <v>0</v>
      </c>
      <c r="W195" s="769">
        <f t="shared" si="18"/>
        <v>0</v>
      </c>
      <c r="X195" s="768">
        <f t="shared" si="18"/>
        <v>0</v>
      </c>
      <c r="Y195" s="768">
        <f t="shared" si="18"/>
        <v>0</v>
      </c>
      <c r="Z195" s="767">
        <f t="shared" si="18"/>
        <v>0</v>
      </c>
      <c r="AA195" s="767"/>
      <c r="AB195" s="767"/>
    </row>
    <row r="196" spans="2:28" s="751" customFormat="1" ht="20.100000000000001" customHeight="1">
      <c r="B196" s="766" t="str">
        <f t="shared" si="17"/>
        <v>MTBF Target</v>
      </c>
      <c r="C196" s="765"/>
      <c r="D196" s="764" t="str">
        <f>D48</f>
        <v>Hrs</v>
      </c>
      <c r="E196" s="763" t="str">
        <f>E48</f>
        <v>PM</v>
      </c>
      <c r="F196" s="762" t="str">
        <f>F48</f>
        <v>&gt;</v>
      </c>
      <c r="G196" s="1798">
        <f t="shared" si="18"/>
        <v>100</v>
      </c>
      <c r="H196" s="760">
        <f t="shared" si="18"/>
        <v>100</v>
      </c>
      <c r="I196" s="759">
        <f t="shared" si="18"/>
        <v>100</v>
      </c>
      <c r="J196" s="759">
        <f t="shared" si="18"/>
        <v>100</v>
      </c>
      <c r="K196" s="759">
        <f t="shared" si="18"/>
        <v>100</v>
      </c>
      <c r="L196" s="759">
        <f t="shared" si="18"/>
        <v>100</v>
      </c>
      <c r="M196" s="758">
        <f t="shared" si="18"/>
        <v>100</v>
      </c>
      <c r="N196" s="757">
        <f t="shared" si="18"/>
        <v>100</v>
      </c>
      <c r="O196" s="756">
        <f t="shared" si="18"/>
        <v>100</v>
      </c>
      <c r="P196" s="755">
        <f t="shared" si="18"/>
        <v>100</v>
      </c>
      <c r="Q196" s="754">
        <f t="shared" si="18"/>
        <v>100</v>
      </c>
      <c r="R196" s="754">
        <f t="shared" si="18"/>
        <v>100</v>
      </c>
      <c r="S196" s="754">
        <f t="shared" si="18"/>
        <v>100</v>
      </c>
      <c r="T196" s="754">
        <f t="shared" si="18"/>
        <v>100</v>
      </c>
      <c r="U196" s="754">
        <f t="shared" si="18"/>
        <v>100</v>
      </c>
      <c r="V196" s="754">
        <f t="shared" si="18"/>
        <v>100</v>
      </c>
      <c r="W196" s="754">
        <f t="shared" si="18"/>
        <v>100</v>
      </c>
      <c r="X196" s="753">
        <f t="shared" si="18"/>
        <v>100</v>
      </c>
      <c r="Y196" s="753">
        <f t="shared" si="18"/>
        <v>100</v>
      </c>
      <c r="Z196" s="752">
        <f t="shared" si="18"/>
        <v>100</v>
      </c>
      <c r="AA196" s="752"/>
      <c r="AB196" s="752"/>
    </row>
    <row r="197" spans="2:28" ht="20.100000000000001" customHeight="1">
      <c r="B197" s="13" t="str">
        <f>B53&amp;" Target"</f>
        <v>Index of Minor Stoppages Target</v>
      </c>
      <c r="C197" s="318"/>
      <c r="D197" s="319" t="str">
        <f>D53</f>
        <v>%</v>
      </c>
      <c r="E197" s="320" t="str">
        <f>E53</f>
        <v>AM</v>
      </c>
      <c r="F197" s="321" t="str">
        <f>F53</f>
        <v>&lt;</v>
      </c>
      <c r="G197" s="749">
        <f t="shared" ref="G197:Z197" si="20">$M53</f>
        <v>0.5</v>
      </c>
      <c r="H197" s="748">
        <f t="shared" si="20"/>
        <v>0.5</v>
      </c>
      <c r="I197" s="747">
        <f t="shared" si="20"/>
        <v>0.5</v>
      </c>
      <c r="J197" s="747">
        <f t="shared" si="20"/>
        <v>0.5</v>
      </c>
      <c r="K197" s="747">
        <f t="shared" si="20"/>
        <v>0.5</v>
      </c>
      <c r="L197" s="747">
        <f t="shared" si="20"/>
        <v>0.5</v>
      </c>
      <c r="M197" s="746">
        <f t="shared" si="20"/>
        <v>0.5</v>
      </c>
      <c r="N197" s="745">
        <f t="shared" si="20"/>
        <v>0.5</v>
      </c>
      <c r="O197" s="744">
        <f t="shared" si="20"/>
        <v>0.5</v>
      </c>
      <c r="P197" s="743">
        <f t="shared" si="20"/>
        <v>0.5</v>
      </c>
      <c r="Q197" s="743">
        <f t="shared" si="20"/>
        <v>0.5</v>
      </c>
      <c r="R197" s="743">
        <f t="shared" si="20"/>
        <v>0.5</v>
      </c>
      <c r="S197" s="743">
        <f t="shared" si="20"/>
        <v>0.5</v>
      </c>
      <c r="T197" s="743">
        <f t="shared" si="20"/>
        <v>0.5</v>
      </c>
      <c r="U197" s="743">
        <f t="shared" si="20"/>
        <v>0.5</v>
      </c>
      <c r="V197" s="743">
        <f t="shared" si="20"/>
        <v>0.5</v>
      </c>
      <c r="W197" s="743">
        <f t="shared" si="20"/>
        <v>0.5</v>
      </c>
      <c r="X197" s="742">
        <f t="shared" si="20"/>
        <v>0.5</v>
      </c>
      <c r="Y197" s="742">
        <f t="shared" si="20"/>
        <v>0.5</v>
      </c>
      <c r="Z197" s="741">
        <f t="shared" si="20"/>
        <v>0.5</v>
      </c>
      <c r="AA197" s="18"/>
      <c r="AB197" s="18"/>
    </row>
    <row r="198" spans="2:28" ht="20.100000000000001" customHeight="1">
      <c r="B198" s="13" t="str">
        <f>B49&amp;" Target"</f>
        <v>Index of Total Cleaning Time Target</v>
      </c>
      <c r="C198" s="318"/>
      <c r="D198" s="319" t="str">
        <f t="shared" ref="D198:F200" si="21">D49</f>
        <v>%</v>
      </c>
      <c r="E198" s="320" t="str">
        <f t="shared" si="21"/>
        <v>AM</v>
      </c>
      <c r="F198" s="321" t="str">
        <f t="shared" si="21"/>
        <v>&gt;</v>
      </c>
      <c r="G198" s="748">
        <f t="shared" ref="G198:Z200" si="22">$M49</f>
        <v>0.1308</v>
      </c>
      <c r="H198" s="748">
        <f t="shared" si="22"/>
        <v>0.1308</v>
      </c>
      <c r="I198" s="747">
        <f t="shared" si="22"/>
        <v>0.1308</v>
      </c>
      <c r="J198" s="747">
        <f t="shared" si="22"/>
        <v>0.1308</v>
      </c>
      <c r="K198" s="747">
        <f t="shared" si="22"/>
        <v>0.1308</v>
      </c>
      <c r="L198" s="747">
        <f t="shared" si="22"/>
        <v>0.1308</v>
      </c>
      <c r="M198" s="746">
        <f t="shared" si="22"/>
        <v>0.1308</v>
      </c>
      <c r="N198" s="745">
        <f t="shared" si="22"/>
        <v>0.1308</v>
      </c>
      <c r="O198" s="744">
        <f t="shared" si="22"/>
        <v>0.1308</v>
      </c>
      <c r="P198" s="743">
        <f t="shared" si="22"/>
        <v>0.1308</v>
      </c>
      <c r="Q198" s="743">
        <f t="shared" si="22"/>
        <v>0.1308</v>
      </c>
      <c r="R198" s="743">
        <f t="shared" si="22"/>
        <v>0.1308</v>
      </c>
      <c r="S198" s="743">
        <f t="shared" si="22"/>
        <v>0.1308</v>
      </c>
      <c r="T198" s="743">
        <f t="shared" si="22"/>
        <v>0.1308</v>
      </c>
      <c r="U198" s="743">
        <f t="shared" si="22"/>
        <v>0.1308</v>
      </c>
      <c r="V198" s="743">
        <f t="shared" si="22"/>
        <v>0.1308</v>
      </c>
      <c r="W198" s="743">
        <f t="shared" si="22"/>
        <v>0.1308</v>
      </c>
      <c r="X198" s="742">
        <f t="shared" si="22"/>
        <v>0.1308</v>
      </c>
      <c r="Y198" s="742">
        <f t="shared" si="22"/>
        <v>0.1308</v>
      </c>
      <c r="Z198" s="741">
        <f t="shared" si="22"/>
        <v>0.1308</v>
      </c>
      <c r="AA198" s="18"/>
      <c r="AB198" s="18"/>
    </row>
    <row r="199" spans="2:28" ht="20.100000000000001" customHeight="1">
      <c r="B199" s="13" t="str">
        <f>B50&amp;" Target"</f>
        <v>% Adherence to Preventive Maintenance Plan Target</v>
      </c>
      <c r="C199" s="318"/>
      <c r="D199" s="8" t="str">
        <f t="shared" si="21"/>
        <v>%</v>
      </c>
      <c r="E199" s="326" t="str">
        <f t="shared" si="21"/>
        <v>PM</v>
      </c>
      <c r="F199" s="327" t="str">
        <f t="shared" si="21"/>
        <v>&gt;</v>
      </c>
      <c r="G199" s="749">
        <f t="shared" si="22"/>
        <v>1</v>
      </c>
      <c r="H199" s="748">
        <f t="shared" si="22"/>
        <v>1</v>
      </c>
      <c r="I199" s="747">
        <f t="shared" si="22"/>
        <v>1</v>
      </c>
      <c r="J199" s="747">
        <f t="shared" si="22"/>
        <v>1</v>
      </c>
      <c r="K199" s="747">
        <f t="shared" si="22"/>
        <v>1</v>
      </c>
      <c r="L199" s="747">
        <f t="shared" si="22"/>
        <v>1</v>
      </c>
      <c r="M199" s="746">
        <f t="shared" si="22"/>
        <v>1</v>
      </c>
      <c r="N199" s="750">
        <f t="shared" si="22"/>
        <v>1</v>
      </c>
      <c r="O199" s="745">
        <f t="shared" si="22"/>
        <v>1</v>
      </c>
      <c r="P199" s="744">
        <f t="shared" si="22"/>
        <v>1</v>
      </c>
      <c r="Q199" s="743">
        <f t="shared" si="22"/>
        <v>1</v>
      </c>
      <c r="R199" s="743">
        <f t="shared" si="22"/>
        <v>1</v>
      </c>
      <c r="S199" s="743">
        <f t="shared" si="22"/>
        <v>1</v>
      </c>
      <c r="T199" s="743">
        <f t="shared" si="22"/>
        <v>1</v>
      </c>
      <c r="U199" s="743">
        <f t="shared" si="22"/>
        <v>1</v>
      </c>
      <c r="V199" s="743">
        <f t="shared" si="22"/>
        <v>1</v>
      </c>
      <c r="W199" s="743">
        <f t="shared" si="22"/>
        <v>1</v>
      </c>
      <c r="X199" s="742">
        <f t="shared" si="22"/>
        <v>1</v>
      </c>
      <c r="Y199" s="742">
        <f t="shared" si="22"/>
        <v>1</v>
      </c>
      <c r="Z199" s="741">
        <f t="shared" si="22"/>
        <v>1</v>
      </c>
      <c r="AA199" s="9"/>
      <c r="AB199" s="9"/>
    </row>
    <row r="200" spans="2:28" ht="20.100000000000001" customHeight="1">
      <c r="B200" s="13" t="str">
        <f>B51&amp;" Target"</f>
        <v>AI of lines in TPM Target</v>
      </c>
      <c r="C200" s="318"/>
      <c r="D200" s="319" t="str">
        <f t="shared" si="21"/>
        <v>%</v>
      </c>
      <c r="E200" s="320" t="str">
        <f t="shared" si="21"/>
        <v>LC</v>
      </c>
      <c r="F200" s="321" t="str">
        <f t="shared" si="21"/>
        <v>&gt;</v>
      </c>
      <c r="G200" s="749">
        <f t="shared" si="22"/>
        <v>0.84</v>
      </c>
      <c r="H200" s="748">
        <f t="shared" si="22"/>
        <v>0.84</v>
      </c>
      <c r="I200" s="747">
        <f t="shared" si="22"/>
        <v>0.84</v>
      </c>
      <c r="J200" s="747">
        <f t="shared" si="22"/>
        <v>0.84</v>
      </c>
      <c r="K200" s="747">
        <f t="shared" si="22"/>
        <v>0.84</v>
      </c>
      <c r="L200" s="747">
        <f t="shared" si="22"/>
        <v>0.84</v>
      </c>
      <c r="M200" s="746">
        <f t="shared" si="22"/>
        <v>0.84</v>
      </c>
      <c r="N200" s="745">
        <f t="shared" si="22"/>
        <v>0.84</v>
      </c>
      <c r="O200" s="744">
        <f t="shared" si="22"/>
        <v>0.84</v>
      </c>
      <c r="P200" s="743">
        <f t="shared" si="22"/>
        <v>0.84</v>
      </c>
      <c r="Q200" s="743">
        <f t="shared" si="22"/>
        <v>0.84</v>
      </c>
      <c r="R200" s="743">
        <f t="shared" si="22"/>
        <v>0.84</v>
      </c>
      <c r="S200" s="743">
        <f t="shared" si="22"/>
        <v>0.84</v>
      </c>
      <c r="T200" s="743">
        <f t="shared" si="22"/>
        <v>0.84</v>
      </c>
      <c r="U200" s="743">
        <f t="shared" si="22"/>
        <v>0.84</v>
      </c>
      <c r="V200" s="743">
        <f t="shared" si="22"/>
        <v>0.84</v>
      </c>
      <c r="W200" s="743">
        <f t="shared" si="22"/>
        <v>0.84</v>
      </c>
      <c r="X200" s="742">
        <f t="shared" si="22"/>
        <v>0.84</v>
      </c>
      <c r="Y200" s="742">
        <f t="shared" si="22"/>
        <v>0.84</v>
      </c>
      <c r="Z200" s="741">
        <f t="shared" si="22"/>
        <v>0.84</v>
      </c>
      <c r="AA200" s="18"/>
      <c r="AB200" s="18"/>
    </row>
    <row r="201" spans="2:28" ht="20.100000000000001" customHeight="1">
      <c r="B201" s="13" t="str">
        <f>B42&amp;" Target"</f>
        <v>FI Enabled Savings Target</v>
      </c>
      <c r="C201" s="318"/>
      <c r="D201" s="319" t="str">
        <f>D42</f>
        <v>KNGN</v>
      </c>
      <c r="E201" s="320" t="str">
        <f>E42</f>
        <v>FI</v>
      </c>
      <c r="F201" s="321" t="str">
        <f>F42</f>
        <v>&gt;</v>
      </c>
      <c r="G201" s="748">
        <f t="shared" ref="G201:Z201" si="23">$M42</f>
        <v>0</v>
      </c>
      <c r="H201" s="748">
        <f t="shared" si="23"/>
        <v>0</v>
      </c>
      <c r="I201" s="747">
        <f t="shared" si="23"/>
        <v>0</v>
      </c>
      <c r="J201" s="747">
        <f t="shared" si="23"/>
        <v>0</v>
      </c>
      <c r="K201" s="747">
        <f t="shared" si="23"/>
        <v>0</v>
      </c>
      <c r="L201" s="747">
        <f t="shared" si="23"/>
        <v>0</v>
      </c>
      <c r="M201" s="746">
        <f t="shared" si="23"/>
        <v>0</v>
      </c>
      <c r="N201" s="745">
        <f t="shared" si="23"/>
        <v>0</v>
      </c>
      <c r="O201" s="744">
        <f t="shared" si="23"/>
        <v>0</v>
      </c>
      <c r="P201" s="743">
        <f t="shared" si="23"/>
        <v>0</v>
      </c>
      <c r="Q201" s="743">
        <f t="shared" si="23"/>
        <v>0</v>
      </c>
      <c r="R201" s="743">
        <f t="shared" si="23"/>
        <v>0</v>
      </c>
      <c r="S201" s="743">
        <f t="shared" si="23"/>
        <v>0</v>
      </c>
      <c r="T201" s="743">
        <f t="shared" si="23"/>
        <v>0</v>
      </c>
      <c r="U201" s="743">
        <f t="shared" si="23"/>
        <v>0</v>
      </c>
      <c r="V201" s="743">
        <f t="shared" si="23"/>
        <v>0</v>
      </c>
      <c r="W201" s="743">
        <f t="shared" si="23"/>
        <v>0</v>
      </c>
      <c r="X201" s="742">
        <f t="shared" si="23"/>
        <v>0</v>
      </c>
      <c r="Y201" s="742">
        <f t="shared" si="23"/>
        <v>0</v>
      </c>
      <c r="Z201" s="741">
        <f t="shared" si="23"/>
        <v>0</v>
      </c>
      <c r="AA201" s="18"/>
      <c r="AB201" s="18"/>
    </row>
    <row r="202" spans="2:28" ht="20.100000000000001" customHeight="1">
      <c r="B202" s="13" t="str">
        <f>B52&amp;" Target"</f>
        <v>% Completion of Implementation Plan Target</v>
      </c>
      <c r="C202" s="318"/>
      <c r="D202" s="319" t="str">
        <f>D52</f>
        <v>%</v>
      </c>
      <c r="E202" s="320" t="str">
        <f>E52</f>
        <v>EC</v>
      </c>
      <c r="F202" s="321" t="str">
        <f>F52</f>
        <v>&gt;</v>
      </c>
      <c r="G202" s="749">
        <f t="shared" ref="G202:Z202" si="24">$M52</f>
        <v>0.14280000000000001</v>
      </c>
      <c r="H202" s="748">
        <f t="shared" si="24"/>
        <v>0.14280000000000001</v>
      </c>
      <c r="I202" s="747">
        <f t="shared" si="24"/>
        <v>0.14280000000000001</v>
      </c>
      <c r="J202" s="747">
        <f t="shared" si="24"/>
        <v>0.14280000000000001</v>
      </c>
      <c r="K202" s="747">
        <f t="shared" si="24"/>
        <v>0.14280000000000001</v>
      </c>
      <c r="L202" s="747">
        <f t="shared" si="24"/>
        <v>0.14280000000000001</v>
      </c>
      <c r="M202" s="746">
        <f t="shared" si="24"/>
        <v>0.14280000000000001</v>
      </c>
      <c r="N202" s="743">
        <f t="shared" si="24"/>
        <v>0.14280000000000001</v>
      </c>
      <c r="O202" s="745">
        <f t="shared" si="24"/>
        <v>0.14280000000000001</v>
      </c>
      <c r="P202" s="744">
        <f t="shared" si="24"/>
        <v>0.14280000000000001</v>
      </c>
      <c r="Q202" s="743">
        <f t="shared" si="24"/>
        <v>0.14280000000000001</v>
      </c>
      <c r="R202" s="743">
        <f t="shared" si="24"/>
        <v>0.14280000000000001</v>
      </c>
      <c r="S202" s="743">
        <f t="shared" si="24"/>
        <v>0.14280000000000001</v>
      </c>
      <c r="T202" s="743">
        <f t="shared" si="24"/>
        <v>0.14280000000000001</v>
      </c>
      <c r="U202" s="743">
        <f t="shared" si="24"/>
        <v>0.14280000000000001</v>
      </c>
      <c r="V202" s="743">
        <f t="shared" si="24"/>
        <v>0.14280000000000001</v>
      </c>
      <c r="W202" s="743">
        <f t="shared" si="24"/>
        <v>0.14280000000000001</v>
      </c>
      <c r="X202" s="742">
        <f t="shared" si="24"/>
        <v>0.14280000000000001</v>
      </c>
      <c r="Y202" s="742">
        <f t="shared" si="24"/>
        <v>0.14280000000000001</v>
      </c>
      <c r="Z202" s="741">
        <f t="shared" si="24"/>
        <v>0.14280000000000001</v>
      </c>
      <c r="AA202" s="18"/>
      <c r="AB202" s="18"/>
    </row>
    <row r="203" spans="2:28">
      <c r="B203" s="13" t="str">
        <f>B54&amp;" Target"</f>
        <v>% Competency Gap Closure Target</v>
      </c>
      <c r="C203" s="318"/>
      <c r="D203" s="319" t="str">
        <f>D54</f>
        <v>%</v>
      </c>
      <c r="E203" s="320" t="str">
        <f>E54</f>
        <v>ET</v>
      </c>
      <c r="F203" s="321" t="str">
        <f>F54</f>
        <v>&gt;</v>
      </c>
      <c r="G203" s="749">
        <f t="shared" ref="G203:Z203" si="25">$M54</f>
        <v>0.98</v>
      </c>
      <c r="H203" s="748">
        <f t="shared" si="25"/>
        <v>0.98</v>
      </c>
      <c r="I203" s="747">
        <f t="shared" si="25"/>
        <v>0.98</v>
      </c>
      <c r="J203" s="747">
        <f t="shared" si="25"/>
        <v>0.98</v>
      </c>
      <c r="K203" s="747">
        <f t="shared" si="25"/>
        <v>0.98</v>
      </c>
      <c r="L203" s="747">
        <f t="shared" si="25"/>
        <v>0.98</v>
      </c>
      <c r="M203" s="746">
        <f t="shared" si="25"/>
        <v>0.98</v>
      </c>
      <c r="N203" s="743">
        <f t="shared" si="25"/>
        <v>0.98</v>
      </c>
      <c r="O203" s="745">
        <f t="shared" si="25"/>
        <v>0.98</v>
      </c>
      <c r="P203" s="744">
        <f t="shared" si="25"/>
        <v>0.98</v>
      </c>
      <c r="Q203" s="743">
        <f t="shared" si="25"/>
        <v>0.98</v>
      </c>
      <c r="R203" s="743">
        <f t="shared" si="25"/>
        <v>0.98</v>
      </c>
      <c r="S203" s="743">
        <f t="shared" si="25"/>
        <v>0.98</v>
      </c>
      <c r="T203" s="743">
        <f t="shared" si="25"/>
        <v>0.98</v>
      </c>
      <c r="U203" s="743">
        <f t="shared" si="25"/>
        <v>0.98</v>
      </c>
      <c r="V203" s="743">
        <f t="shared" si="25"/>
        <v>0.98</v>
      </c>
      <c r="W203" s="743">
        <f t="shared" si="25"/>
        <v>0.98</v>
      </c>
      <c r="X203" s="742">
        <f t="shared" si="25"/>
        <v>0.98</v>
      </c>
      <c r="Y203" s="742">
        <f t="shared" si="25"/>
        <v>0.98</v>
      </c>
      <c r="Z203" s="741">
        <f t="shared" si="25"/>
        <v>0.98</v>
      </c>
      <c r="AA203" s="18"/>
      <c r="AB203" s="18"/>
    </row>
  </sheetData>
  <sheetProtection pivotTables="0"/>
  <protectedRanges>
    <protectedRange sqref="M152:Z162 M164:Z181 M191:Z203" name="Target"/>
    <protectedRange sqref="C5:C53" name="leading"/>
    <protectedRange sqref="M13:P13 G5:P12 AB5:AB7 R5:Z25 AB9:AB53 R30:Z32 R26:Y29 R43:Z53 R33:Y42 G14:P53" name="body"/>
    <protectedRange sqref="B2:C2" name="Title"/>
    <protectedRange sqref="Q16:Q17 Q43:Q47 Q5:Q6 Q9:Q12 Q25:Q40" name="body_1"/>
    <protectedRange sqref="Q51" name="body_7"/>
    <protectedRange sqref="Q41" name="body_9"/>
    <protectedRange sqref="Q42" name="body_11"/>
    <protectedRange sqref="Q14:Q15" name="body_3"/>
    <protectedRange sqref="Q13" name="body_5_1"/>
    <protectedRange sqref="Q18:Q24" name="body_6"/>
    <protectedRange sqref="Q48:Q50" name="body_16"/>
    <protectedRange sqref="Q52" name="body_18"/>
    <protectedRange sqref="Q53" name="body_19"/>
    <protectedRange sqref="Q7:Q8" name="body_4"/>
    <protectedRange sqref="AA5:AA7 AA9:AA12 AA52:AA53 AA43:AA50 AA14:AA40" name="body_2"/>
    <protectedRange sqref="AA13" name="body_5"/>
    <protectedRange sqref="AA51" name="body_7_1"/>
    <protectedRange sqref="AA41" name="body_9_1"/>
    <protectedRange sqref="AA42" name="body_11_1"/>
    <protectedRange sqref="AA8" name="body_8"/>
    <protectedRange sqref="Z26:Z29" name="body_10"/>
    <protectedRange sqref="Z33:Z42" name="body_12"/>
  </protectedRanges>
  <mergeCells count="2">
    <mergeCell ref="Y59:Z59"/>
    <mergeCell ref="M79:P79"/>
  </mergeCells>
  <conditionalFormatting sqref="S33:Y33">
    <cfRule type="cellIs" dxfId="481" priority="274" stopIfTrue="1" operator="greaterThan">
      <formula>$M$33</formula>
    </cfRule>
    <cfRule type="cellIs" dxfId="480" priority="275" stopIfTrue="1" operator="lessThanOrEqual">
      <formula>$M$33</formula>
    </cfRule>
  </conditionalFormatting>
  <conditionalFormatting sqref="S34:Y34">
    <cfRule type="cellIs" dxfId="479" priority="278" stopIfTrue="1" operator="greaterThan">
      <formula>$M$34</formula>
    </cfRule>
    <cfRule type="cellIs" dxfId="478" priority="279" stopIfTrue="1" operator="lessThanOrEqual">
      <formula>$M$34</formula>
    </cfRule>
  </conditionalFormatting>
  <conditionalFormatting sqref="O38:P38 R38:Y38">
    <cfRule type="cellIs" dxfId="477" priority="282" stopIfTrue="1" operator="between">
      <formula>-$M$38</formula>
      <formula>$M$38</formula>
    </cfRule>
    <cfRule type="cellIs" dxfId="476" priority="283" stopIfTrue="1" operator="notBetween">
      <formula>-$M$38</formula>
      <formula>$M$38</formula>
    </cfRule>
  </conditionalFormatting>
  <conditionalFormatting sqref="O33">
    <cfRule type="cellIs" dxfId="475" priority="260" stopIfTrue="1" operator="greaterThan">
      <formula>$M$33</formula>
    </cfRule>
    <cfRule type="cellIs" dxfId="474" priority="261" stopIfTrue="1" operator="lessThanOrEqual">
      <formula>$M$33</formula>
    </cfRule>
  </conditionalFormatting>
  <conditionalFormatting sqref="O34">
    <cfRule type="cellIs" dxfId="473" priority="258" stopIfTrue="1" operator="greaterThan">
      <formula>$M$34</formula>
    </cfRule>
    <cfRule type="cellIs" dxfId="472" priority="259" stopIfTrue="1" operator="lessThanOrEqual">
      <formula>$M$34</formula>
    </cfRule>
  </conditionalFormatting>
  <conditionalFormatting sqref="S39:Y39 O39">
    <cfRule type="cellIs" dxfId="471" priority="280" stopIfTrue="1" operator="greaterThan">
      <formula>$M$39</formula>
    </cfRule>
    <cfRule type="cellIs" dxfId="470" priority="281" stopIfTrue="1" operator="lessThanOrEqual">
      <formula>$M$39</formula>
    </cfRule>
  </conditionalFormatting>
  <conditionalFormatting sqref="O40:P40 R40:Y40">
    <cfRule type="cellIs" dxfId="469" priority="272" stopIfTrue="1" operator="greaterThan">
      <formula>$M$40</formula>
    </cfRule>
    <cfRule type="cellIs" dxfId="468" priority="273" stopIfTrue="1" operator="lessThanOrEqual">
      <formula>$M$40</formula>
    </cfRule>
  </conditionalFormatting>
  <conditionalFormatting sqref="O44:P44 R44:Z44">
    <cfRule type="cellIs" dxfId="467" priority="262" stopIfTrue="1" operator="greaterThanOrEqual">
      <formula>$M$44</formula>
    </cfRule>
    <cfRule type="cellIs" dxfId="466" priority="263" stopIfTrue="1" operator="lessThan">
      <formula>$M$44</formula>
    </cfRule>
  </conditionalFormatting>
  <conditionalFormatting sqref="O45:P45 R45:Z45">
    <cfRule type="cellIs" dxfId="465" priority="276" stopIfTrue="1" operator="greaterThan">
      <formula>$M$45</formula>
    </cfRule>
    <cfRule type="cellIs" dxfId="464" priority="277" stopIfTrue="1" operator="lessThanOrEqual">
      <formula>$M$45</formula>
    </cfRule>
  </conditionalFormatting>
  <conditionalFormatting sqref="O46:P46 R46:Z46">
    <cfRule type="cellIs" dxfId="463" priority="268" stopIfTrue="1" operator="greaterThanOrEqual">
      <formula>$M$46</formula>
    </cfRule>
    <cfRule type="cellIs" dxfId="462" priority="269" stopIfTrue="1" operator="lessThan">
      <formula>$M$46</formula>
    </cfRule>
  </conditionalFormatting>
  <conditionalFormatting sqref="P30 R30:Z30">
    <cfRule type="cellIs" dxfId="461" priority="254" stopIfTrue="1" operator="greaterThanOrEqual">
      <formula>$M$30</formula>
    </cfRule>
    <cfRule type="cellIs" dxfId="460" priority="255" stopIfTrue="1" operator="lessThan">
      <formula>$M$30</formula>
    </cfRule>
  </conditionalFormatting>
  <conditionalFormatting sqref="O31:P31 R31:Z31">
    <cfRule type="cellIs" dxfId="459" priority="252" stopIfTrue="1" operator="greaterThanOrEqual">
      <formula>$M$31</formula>
    </cfRule>
    <cfRule type="cellIs" dxfId="458" priority="253" stopIfTrue="1" operator="lessThan">
      <formula>$M$31</formula>
    </cfRule>
  </conditionalFormatting>
  <conditionalFormatting sqref="O5:P5 R5:Z5">
    <cfRule type="cellIs" dxfId="457" priority="250" stopIfTrue="1" operator="lessThanOrEqual">
      <formula>$M$5</formula>
    </cfRule>
    <cfRule type="cellIs" dxfId="456" priority="251" stopIfTrue="1" operator="greaterThan">
      <formula>$M$5</formula>
    </cfRule>
  </conditionalFormatting>
  <conditionalFormatting sqref="O6:P6 R6:Z6">
    <cfRule type="cellIs" dxfId="455" priority="248" stopIfTrue="1" operator="lessThanOrEqual">
      <formula>$M$6</formula>
    </cfRule>
    <cfRule type="cellIs" dxfId="454" priority="249" stopIfTrue="1" operator="greaterThan">
      <formula>$M$6</formula>
    </cfRule>
  </conditionalFormatting>
  <conditionalFormatting sqref="O7:P7 R7:Z7">
    <cfRule type="cellIs" dxfId="453" priority="246" stopIfTrue="1" operator="lessThanOrEqual">
      <formula>$M$7</formula>
    </cfRule>
    <cfRule type="cellIs" dxfId="452" priority="247" stopIfTrue="1" operator="greaterThan">
      <formula>$M$7</formula>
    </cfRule>
  </conditionalFormatting>
  <conditionalFormatting sqref="O8:P8 R8:Z8">
    <cfRule type="cellIs" dxfId="451" priority="244" stopIfTrue="1" operator="lessThanOrEqual">
      <formula>$M$8</formula>
    </cfRule>
    <cfRule type="cellIs" dxfId="450" priority="245" stopIfTrue="1" operator="greaterThan">
      <formula>$M$8</formula>
    </cfRule>
  </conditionalFormatting>
  <conditionalFormatting sqref="O10:P10 R10:Z10">
    <cfRule type="cellIs" dxfId="449" priority="242" stopIfTrue="1" operator="lessThanOrEqual">
      <formula>$M$10</formula>
    </cfRule>
    <cfRule type="cellIs" dxfId="448" priority="243" stopIfTrue="1" operator="greaterThan">
      <formula>$M$10</formula>
    </cfRule>
  </conditionalFormatting>
  <conditionalFormatting sqref="O11:P11 R11:Z11">
    <cfRule type="cellIs" dxfId="447" priority="240" stopIfTrue="1" operator="lessThanOrEqual">
      <formula>$M$11</formula>
    </cfRule>
    <cfRule type="cellIs" dxfId="446" priority="241" stopIfTrue="1" operator="greaterThan">
      <formula>$M$11</formula>
    </cfRule>
  </conditionalFormatting>
  <conditionalFormatting sqref="O13:P13 R13:Z13">
    <cfRule type="cellIs" dxfId="445" priority="238" stopIfTrue="1" operator="lessThanOrEqual">
      <formula>$M$13</formula>
    </cfRule>
    <cfRule type="cellIs" dxfId="444" priority="239" stopIfTrue="1" operator="greaterThan">
      <formula>$M$13</formula>
    </cfRule>
  </conditionalFormatting>
  <conditionalFormatting sqref="O15:P15 R15:Z15">
    <cfRule type="cellIs" dxfId="443" priority="234" stopIfTrue="1" operator="lessThanOrEqual">
      <formula>$M$15</formula>
    </cfRule>
    <cfRule type="cellIs" dxfId="442" priority="235" stopIfTrue="1" operator="greaterThan">
      <formula>$M$15</formula>
    </cfRule>
  </conditionalFormatting>
  <conditionalFormatting sqref="O16:P16 R16:Z16">
    <cfRule type="cellIs" dxfId="441" priority="232" stopIfTrue="1" operator="greaterThanOrEqual">
      <formula>$M$16</formula>
    </cfRule>
    <cfRule type="cellIs" dxfId="440" priority="233" stopIfTrue="1" operator="lessThan">
      <formula>$M$16</formula>
    </cfRule>
  </conditionalFormatting>
  <conditionalFormatting sqref="O20:P20 R20:Z20">
    <cfRule type="cellIs" dxfId="439" priority="230" stopIfTrue="1" operator="lessThanOrEqual">
      <formula>$M$20</formula>
    </cfRule>
    <cfRule type="cellIs" dxfId="438" priority="231" stopIfTrue="1" operator="greaterThan">
      <formula>$M$20</formula>
    </cfRule>
  </conditionalFormatting>
  <conditionalFormatting sqref="O21:P21 R21:Z21">
    <cfRule type="cellIs" dxfId="437" priority="228" stopIfTrue="1" operator="lessThan">
      <formula>$M$21</formula>
    </cfRule>
    <cfRule type="cellIs" dxfId="436" priority="229" stopIfTrue="1" operator="greaterThanOrEqual">
      <formula>$M$21</formula>
    </cfRule>
  </conditionalFormatting>
  <conditionalFormatting sqref="O22:P22 R22:Z22">
    <cfRule type="cellIs" dxfId="435" priority="226" stopIfTrue="1" operator="lessThanOrEqual">
      <formula>$M$22</formula>
    </cfRule>
    <cfRule type="cellIs" dxfId="434" priority="227" stopIfTrue="1" operator="greaterThan">
      <formula>$M$22</formula>
    </cfRule>
  </conditionalFormatting>
  <conditionalFormatting sqref="O23:P23 R23:Z23">
    <cfRule type="cellIs" dxfId="433" priority="224" stopIfTrue="1" operator="lessThan">
      <formula>$M$23</formula>
    </cfRule>
    <cfRule type="cellIs" dxfId="432" priority="225" stopIfTrue="1" operator="greaterThanOrEqual">
      <formula>$M$23</formula>
    </cfRule>
  </conditionalFormatting>
  <conditionalFormatting sqref="O24:P24 R24:Z24">
    <cfRule type="cellIs" dxfId="431" priority="264" stopIfTrue="1" operator="greaterThanOrEqual">
      <formula>$M$24</formula>
    </cfRule>
    <cfRule type="cellIs" dxfId="430" priority="265" stopIfTrue="1" operator="lessThan">
      <formula>$M$24</formula>
    </cfRule>
  </conditionalFormatting>
  <conditionalFormatting sqref="O18:P18 R18:Z18">
    <cfRule type="cellIs" dxfId="429" priority="222" stopIfTrue="1" operator="lessThanOrEqual">
      <formula>$M$18</formula>
    </cfRule>
    <cfRule type="cellIs" dxfId="428" priority="223" stopIfTrue="1" operator="greaterThan">
      <formula>$M$18</formula>
    </cfRule>
  </conditionalFormatting>
  <conditionalFormatting sqref="O19:P19 R19:Z19">
    <cfRule type="cellIs" dxfId="427" priority="220" stopIfTrue="1" operator="lessThan">
      <formula>$M$19</formula>
    </cfRule>
    <cfRule type="cellIs" dxfId="426" priority="221" stopIfTrue="1" operator="greaterThanOrEqual">
      <formula>$M$19</formula>
    </cfRule>
  </conditionalFormatting>
  <conditionalFormatting sqref="P33">
    <cfRule type="cellIs" dxfId="425" priority="218" stopIfTrue="1" operator="greaterThan">
      <formula>$M$33</formula>
    </cfRule>
    <cfRule type="cellIs" dxfId="424" priority="219" stopIfTrue="1" operator="lessThanOrEqual">
      <formula>$M$33</formula>
    </cfRule>
  </conditionalFormatting>
  <conditionalFormatting sqref="P34">
    <cfRule type="cellIs" dxfId="423" priority="216" stopIfTrue="1" operator="greaterThan">
      <formula>$M$34</formula>
    </cfRule>
    <cfRule type="cellIs" dxfId="422" priority="217" stopIfTrue="1" operator="lessThanOrEqual">
      <formula>$M$34</formula>
    </cfRule>
  </conditionalFormatting>
  <conditionalFormatting sqref="P39">
    <cfRule type="cellIs" dxfId="421" priority="214" stopIfTrue="1" operator="greaterThan">
      <formula>$M$39</formula>
    </cfRule>
    <cfRule type="cellIs" dxfId="420" priority="215" stopIfTrue="1" operator="lessThanOrEqual">
      <formula>$M$39</formula>
    </cfRule>
  </conditionalFormatting>
  <conditionalFormatting sqref="R34">
    <cfRule type="cellIs" dxfId="419" priority="212" stopIfTrue="1" operator="greaterThan">
      <formula>$M$34</formula>
    </cfRule>
    <cfRule type="cellIs" dxfId="418" priority="213" stopIfTrue="1" operator="lessThanOrEqual">
      <formula>$M$34</formula>
    </cfRule>
  </conditionalFormatting>
  <conditionalFormatting sqref="R33">
    <cfRule type="cellIs" dxfId="417" priority="210" stopIfTrue="1" operator="greaterThan">
      <formula>$M$33</formula>
    </cfRule>
    <cfRule type="cellIs" dxfId="416" priority="211" stopIfTrue="1" operator="lessThanOrEqual">
      <formula>$M$33</formula>
    </cfRule>
  </conditionalFormatting>
  <conditionalFormatting sqref="R39">
    <cfRule type="cellIs" dxfId="415" priority="208" stopIfTrue="1" operator="greaterThan">
      <formula>$M$39</formula>
    </cfRule>
    <cfRule type="cellIs" dxfId="414" priority="209" stopIfTrue="1" operator="lessThanOrEqual">
      <formula>$M$39</formula>
    </cfRule>
  </conditionalFormatting>
  <conditionalFormatting sqref="P48 R48:Z48">
    <cfRule type="cellIs" dxfId="413" priority="206" stopIfTrue="1" operator="greaterThanOrEqual">
      <formula>$M$48</formula>
    </cfRule>
    <cfRule type="cellIs" dxfId="412" priority="207" stopIfTrue="1" operator="lessThan">
      <formula>$M$48</formula>
    </cfRule>
  </conditionalFormatting>
  <conditionalFormatting sqref="O53:P53 R53:Z53">
    <cfRule type="cellIs" dxfId="411" priority="198" stopIfTrue="1" operator="lessThanOrEqual">
      <formula>$M$53</formula>
    </cfRule>
    <cfRule type="cellIs" dxfId="410" priority="199" stopIfTrue="1" operator="greaterThan">
      <formula>$M$53</formula>
    </cfRule>
  </conditionalFormatting>
  <conditionalFormatting sqref="P49 R49:Z49">
    <cfRule type="cellIs" dxfId="409" priority="202" stopIfTrue="1" operator="greaterThanOrEqual">
      <formula>$M$49</formula>
    </cfRule>
    <cfRule type="cellIs" dxfId="408" priority="203" stopIfTrue="1" operator="lessThan">
      <formula>$M$49</formula>
    </cfRule>
  </conditionalFormatting>
  <conditionalFormatting sqref="P50 R50:Z50">
    <cfRule type="cellIs" dxfId="407" priority="196" stopIfTrue="1" operator="lessThan">
      <formula>$M$50</formula>
    </cfRule>
    <cfRule type="cellIs" dxfId="406" priority="197" stopIfTrue="1" operator="greaterThanOrEqual">
      <formula>$M$50</formula>
    </cfRule>
  </conditionalFormatting>
  <conditionalFormatting sqref="P51 R51:Z51">
    <cfRule type="cellIs" dxfId="405" priority="204" stopIfTrue="1" operator="greaterThanOrEqual">
      <formula>$M$51</formula>
    </cfRule>
    <cfRule type="cellIs" dxfId="404" priority="205" stopIfTrue="1" operator="lessThan">
      <formula>$M$51</formula>
    </cfRule>
  </conditionalFormatting>
  <conditionalFormatting sqref="P42 R42:Y42">
    <cfRule type="cellIs" dxfId="403" priority="194" stopIfTrue="1" operator="lessThan">
      <formula>$M$42</formula>
    </cfRule>
    <cfRule type="cellIs" dxfId="402" priority="195" stopIfTrue="1" operator="greaterThanOrEqual">
      <formula>$M$42</formula>
    </cfRule>
  </conditionalFormatting>
  <conditionalFormatting sqref="P52 R52:Z52">
    <cfRule type="cellIs" dxfId="401" priority="200" stopIfTrue="1" operator="greaterThanOrEqual">
      <formula>$M$52</formula>
    </cfRule>
    <cfRule type="cellIs" dxfId="400" priority="201" stopIfTrue="1" operator="lessThan">
      <formula>$M$52</formula>
    </cfRule>
  </conditionalFormatting>
  <conditionalFormatting sqref="O54:P54 R54:Z54">
    <cfRule type="cellIs" dxfId="399" priority="192" stopIfTrue="1" operator="lessThan">
      <formula>$M$54</formula>
    </cfRule>
    <cfRule type="cellIs" dxfId="398" priority="193" stopIfTrue="1" operator="greaterThanOrEqual">
      <formula>$M$54</formula>
    </cfRule>
  </conditionalFormatting>
  <conditionalFormatting sqref="O9:P9 R9:Z9">
    <cfRule type="cellIs" dxfId="397" priority="190" stopIfTrue="1" operator="lessThan">
      <formula>$M$9</formula>
    </cfRule>
    <cfRule type="cellIs" dxfId="396" priority="191" stopIfTrue="1" operator="greaterThanOrEqual">
      <formula>$M$9</formula>
    </cfRule>
  </conditionalFormatting>
  <conditionalFormatting sqref="O14:P14 S14:Z14">
    <cfRule type="cellIs" dxfId="395" priority="182" stopIfTrue="1" operator="greaterThan">
      <formula>$M$14</formula>
    </cfRule>
    <cfRule type="cellIs" dxfId="394" priority="183" stopIfTrue="1" operator="lessThanOrEqual">
      <formula>$M$14</formula>
    </cfRule>
  </conditionalFormatting>
  <conditionalFormatting sqref="R14">
    <cfRule type="cellIs" dxfId="393" priority="180" stopIfTrue="1" operator="greaterThan">
      <formula>$M$14</formula>
    </cfRule>
    <cfRule type="cellIs" dxfId="392" priority="181" stopIfTrue="1" operator="lessThanOrEqual">
      <formula>$M$14</formula>
    </cfRule>
  </conditionalFormatting>
  <conditionalFormatting sqref="P29 R29:Y29">
    <cfRule type="cellIs" dxfId="391" priority="188" stopIfTrue="1" operator="greaterThanOrEqual">
      <formula>$M$29</formula>
    </cfRule>
    <cfRule type="cellIs" dxfId="390" priority="189" stopIfTrue="1" operator="lessThan">
      <formula>$M$29</formula>
    </cfRule>
  </conditionalFormatting>
  <conditionalFormatting sqref="P28 R28:Y28">
    <cfRule type="cellIs" dxfId="389" priority="184" stopIfTrue="1" operator="greaterThanOrEqual">
      <formula>$M$28</formula>
    </cfRule>
    <cfRule type="cellIs" dxfId="388" priority="185" stopIfTrue="1" operator="lessThan">
      <formula>$M$28</formula>
    </cfRule>
  </conditionalFormatting>
  <conditionalFormatting sqref="P27 R27:Y27">
    <cfRule type="cellIs" dxfId="387" priority="186" stopIfTrue="1" operator="greaterThanOrEqual">
      <formula>$M$27</formula>
    </cfRule>
    <cfRule type="cellIs" dxfId="386" priority="187" stopIfTrue="1" operator="lessThan">
      <formula>$M$27</formula>
    </cfRule>
  </conditionalFormatting>
  <conditionalFormatting sqref="P26 R26:Y26">
    <cfRule type="cellIs" dxfId="385" priority="256" stopIfTrue="1" operator="greaterThanOrEqual">
      <formula>$M$26</formula>
    </cfRule>
    <cfRule type="cellIs" dxfId="384" priority="257" stopIfTrue="1" operator="lessThan">
      <formula>$M$26</formula>
    </cfRule>
  </conditionalFormatting>
  <conditionalFormatting sqref="O36:P36 R36:Y36">
    <cfRule type="cellIs" dxfId="383" priority="266" stopIfTrue="1" operator="greaterThanOrEqual">
      <formula>$M$36</formula>
    </cfRule>
    <cfRule type="cellIs" dxfId="382" priority="267" stopIfTrue="1" operator="lessThan">
      <formula>$M$36</formula>
    </cfRule>
  </conditionalFormatting>
  <conditionalFormatting sqref="O35:P35 R35:Y35">
    <cfRule type="cellIs" dxfId="381" priority="178" stopIfTrue="1" operator="lessThan">
      <formula>$M$35</formula>
    </cfRule>
    <cfRule type="cellIs" dxfId="380" priority="179" stopIfTrue="1" operator="greaterThanOrEqual">
      <formula>$M$35</formula>
    </cfRule>
  </conditionalFormatting>
  <conditionalFormatting sqref="O37:P37 R37:Y37">
    <cfRule type="cellIs" dxfId="379" priority="236" stopIfTrue="1" operator="greaterThanOrEqual">
      <formula>$M$37</formula>
    </cfRule>
    <cfRule type="cellIs" dxfId="378" priority="237" stopIfTrue="1" operator="lessThan">
      <formula>$M$37</formula>
    </cfRule>
  </conditionalFormatting>
  <conditionalFormatting sqref="O41:P41 R41:Y41 O42">
    <cfRule type="cellIs" dxfId="377" priority="270" stopIfTrue="1" operator="greaterThan">
      <formula>$M$41</formula>
    </cfRule>
    <cfRule type="cellIs" dxfId="376" priority="271" stopIfTrue="1" operator="lessThanOrEqual">
      <formula>$M$41</formula>
    </cfRule>
  </conditionalFormatting>
  <conditionalFormatting sqref="O48">
    <cfRule type="cellIs" dxfId="375" priority="176" stopIfTrue="1" operator="greaterThanOrEqual">
      <formula>$M$48</formula>
    </cfRule>
    <cfRule type="cellIs" dxfId="374" priority="177" stopIfTrue="1" operator="lessThan">
      <formula>$M$48</formula>
    </cfRule>
  </conditionalFormatting>
  <conditionalFormatting sqref="O49">
    <cfRule type="cellIs" dxfId="373" priority="172" stopIfTrue="1" operator="greaterThanOrEqual">
      <formula>$M$49</formula>
    </cfRule>
    <cfRule type="cellIs" dxfId="372" priority="173" stopIfTrue="1" operator="lessThan">
      <formula>$M$49</formula>
    </cfRule>
  </conditionalFormatting>
  <conditionalFormatting sqref="O50">
    <cfRule type="cellIs" dxfId="371" priority="168" stopIfTrue="1" operator="lessThan">
      <formula>$M$50</formula>
    </cfRule>
    <cfRule type="cellIs" dxfId="370" priority="169" stopIfTrue="1" operator="greaterThanOrEqual">
      <formula>$M$50</formula>
    </cfRule>
  </conditionalFormatting>
  <conditionalFormatting sqref="O51">
    <cfRule type="cellIs" dxfId="369" priority="174" stopIfTrue="1" operator="greaterThanOrEqual">
      <formula>$M$51</formula>
    </cfRule>
    <cfRule type="cellIs" dxfId="368" priority="175" stopIfTrue="1" operator="lessThan">
      <formula>$M$51</formula>
    </cfRule>
  </conditionalFormatting>
  <conditionalFormatting sqref="O52">
    <cfRule type="cellIs" dxfId="367" priority="170" stopIfTrue="1" operator="greaterThanOrEqual">
      <formula>$M$52</formula>
    </cfRule>
    <cfRule type="cellIs" dxfId="366" priority="171" stopIfTrue="1" operator="lessThan">
      <formula>$M$52</formula>
    </cfRule>
  </conditionalFormatting>
  <conditionalFormatting sqref="O30">
    <cfRule type="cellIs" dxfId="365" priority="166" stopIfTrue="1" operator="greaterThanOrEqual">
      <formula>$M$30</formula>
    </cfRule>
    <cfRule type="cellIs" dxfId="364" priority="167" stopIfTrue="1" operator="lessThan">
      <formula>$M$30</formula>
    </cfRule>
  </conditionalFormatting>
  <conditionalFormatting sqref="O29">
    <cfRule type="cellIs" dxfId="363" priority="162" stopIfTrue="1" operator="greaterThanOrEqual">
      <formula>$M$29</formula>
    </cfRule>
    <cfRule type="cellIs" dxfId="362" priority="163" stopIfTrue="1" operator="lessThan">
      <formula>$M$29</formula>
    </cfRule>
  </conditionalFormatting>
  <conditionalFormatting sqref="O27">
    <cfRule type="cellIs" dxfId="361" priority="160" stopIfTrue="1" operator="greaterThanOrEqual">
      <formula>$M$27</formula>
    </cfRule>
    <cfRule type="cellIs" dxfId="360" priority="161" stopIfTrue="1" operator="lessThan">
      <formula>$M$27</formula>
    </cfRule>
  </conditionalFormatting>
  <conditionalFormatting sqref="O26">
    <cfRule type="cellIs" dxfId="359" priority="164" stopIfTrue="1" operator="greaterThanOrEqual">
      <formula>$M$26</formula>
    </cfRule>
    <cfRule type="cellIs" dxfId="358" priority="165" stopIfTrue="1" operator="lessThan">
      <formula>$M$26</formula>
    </cfRule>
  </conditionalFormatting>
  <conditionalFormatting sqref="O28">
    <cfRule type="cellIs" dxfId="357" priority="158" stopIfTrue="1" operator="greaterThanOrEqual">
      <formula>$M$29</formula>
    </cfRule>
    <cfRule type="cellIs" dxfId="356" priority="159" stopIfTrue="1" operator="lessThan">
      <formula>$M$29</formula>
    </cfRule>
  </conditionalFormatting>
  <conditionalFormatting sqref="Q38">
    <cfRule type="cellIs" dxfId="355" priority="156" stopIfTrue="1" operator="between">
      <formula>-$M$38</formula>
      <formula>$M$38</formula>
    </cfRule>
    <cfRule type="cellIs" dxfId="354" priority="157" stopIfTrue="1" operator="notBetween">
      <formula>-$M$38</formula>
      <formula>$M$38</formula>
    </cfRule>
  </conditionalFormatting>
  <conditionalFormatting sqref="Q40">
    <cfRule type="cellIs" dxfId="353" priority="154" stopIfTrue="1" operator="greaterThan">
      <formula>$M$40</formula>
    </cfRule>
    <cfRule type="cellIs" dxfId="352" priority="155" stopIfTrue="1" operator="lessThanOrEqual">
      <formula>$M$40</formula>
    </cfRule>
  </conditionalFormatting>
  <conditionalFormatting sqref="Q30">
    <cfRule type="cellIs" dxfId="351" priority="150" stopIfTrue="1" operator="greaterThanOrEqual">
      <formula>$M$30</formula>
    </cfRule>
    <cfRule type="cellIs" dxfId="350" priority="151" stopIfTrue="1" operator="lessThan">
      <formula>$M$30</formula>
    </cfRule>
  </conditionalFormatting>
  <conditionalFormatting sqref="Q31">
    <cfRule type="cellIs" dxfId="349" priority="148" stopIfTrue="1" operator="greaterThanOrEqual">
      <formula>$M$31</formula>
    </cfRule>
    <cfRule type="cellIs" dxfId="348" priority="149" stopIfTrue="1" operator="lessThan">
      <formula>$M$31</formula>
    </cfRule>
  </conditionalFormatting>
  <conditionalFormatting sqref="Q5">
    <cfRule type="cellIs" dxfId="347" priority="146" stopIfTrue="1" operator="lessThanOrEqual">
      <formula>$M$5</formula>
    </cfRule>
    <cfRule type="cellIs" dxfId="346" priority="147" stopIfTrue="1" operator="greaterThan">
      <formula>$M$5</formula>
    </cfRule>
  </conditionalFormatting>
  <conditionalFormatting sqref="Q6">
    <cfRule type="cellIs" dxfId="345" priority="144" stopIfTrue="1" operator="lessThanOrEqual">
      <formula>$M$6</formula>
    </cfRule>
    <cfRule type="cellIs" dxfId="344" priority="145" stopIfTrue="1" operator="greaterThan">
      <formula>$M$6</formula>
    </cfRule>
  </conditionalFormatting>
  <conditionalFormatting sqref="Q10">
    <cfRule type="cellIs" dxfId="343" priority="142" stopIfTrue="1" operator="lessThanOrEqual">
      <formula>$M$10</formula>
    </cfRule>
    <cfRule type="cellIs" dxfId="342" priority="143" stopIfTrue="1" operator="greaterThan">
      <formula>$M$10</formula>
    </cfRule>
  </conditionalFormatting>
  <conditionalFormatting sqref="Q11">
    <cfRule type="cellIs" dxfId="341" priority="140" stopIfTrue="1" operator="lessThanOrEqual">
      <formula>$M$11</formula>
    </cfRule>
    <cfRule type="cellIs" dxfId="340" priority="141" stopIfTrue="1" operator="greaterThan">
      <formula>$M$11</formula>
    </cfRule>
  </conditionalFormatting>
  <conditionalFormatting sqref="Q33">
    <cfRule type="cellIs" dxfId="339" priority="136" stopIfTrue="1" operator="greaterThan">
      <formula>$M$33</formula>
    </cfRule>
    <cfRule type="cellIs" dxfId="338" priority="137" stopIfTrue="1" operator="lessThanOrEqual">
      <formula>$M$33</formula>
    </cfRule>
  </conditionalFormatting>
  <conditionalFormatting sqref="Q34">
    <cfRule type="cellIs" dxfId="337" priority="134" stopIfTrue="1" operator="greaterThan">
      <formula>$M$34</formula>
    </cfRule>
    <cfRule type="cellIs" dxfId="336" priority="135" stopIfTrue="1" operator="lessThanOrEqual">
      <formula>$M$34</formula>
    </cfRule>
  </conditionalFormatting>
  <conditionalFormatting sqref="Q39">
    <cfRule type="cellIs" dxfId="335" priority="132" stopIfTrue="1" operator="greaterThan">
      <formula>$M$39</formula>
    </cfRule>
    <cfRule type="cellIs" dxfId="334" priority="133" stopIfTrue="1" operator="lessThanOrEqual">
      <formula>$M$39</formula>
    </cfRule>
  </conditionalFormatting>
  <conditionalFormatting sqref="Q29">
    <cfRule type="cellIs" dxfId="333" priority="130" stopIfTrue="1" operator="greaterThanOrEqual">
      <formula>$M$29</formula>
    </cfRule>
    <cfRule type="cellIs" dxfId="332" priority="131" stopIfTrue="1" operator="lessThan">
      <formula>$M$29</formula>
    </cfRule>
  </conditionalFormatting>
  <conditionalFormatting sqref="Q28">
    <cfRule type="cellIs" dxfId="331" priority="126" stopIfTrue="1" operator="greaterThanOrEqual">
      <formula>$M$28</formula>
    </cfRule>
    <cfRule type="cellIs" dxfId="330" priority="127" stopIfTrue="1" operator="lessThan">
      <formula>$M$28</formula>
    </cfRule>
  </conditionalFormatting>
  <conditionalFormatting sqref="Q27">
    <cfRule type="cellIs" dxfId="329" priority="128" stopIfTrue="1" operator="greaterThanOrEqual">
      <formula>$M$27</formula>
    </cfRule>
    <cfRule type="cellIs" dxfId="328" priority="129" stopIfTrue="1" operator="lessThan">
      <formula>$M$27</formula>
    </cfRule>
  </conditionalFormatting>
  <conditionalFormatting sqref="Q36">
    <cfRule type="cellIs" dxfId="327" priority="152" stopIfTrue="1" operator="greaterThanOrEqual">
      <formula>$M$36</formula>
    </cfRule>
    <cfRule type="cellIs" dxfId="326" priority="153" stopIfTrue="1" operator="lessThan">
      <formula>$M$36</formula>
    </cfRule>
  </conditionalFormatting>
  <conditionalFormatting sqref="Q37">
    <cfRule type="cellIs" dxfId="325" priority="138" stopIfTrue="1" operator="greaterThanOrEqual">
      <formula>$M$37</formula>
    </cfRule>
    <cfRule type="cellIs" dxfId="324" priority="139" stopIfTrue="1" operator="lessThan">
      <formula>$M$37</formula>
    </cfRule>
  </conditionalFormatting>
  <conditionalFormatting sqref="Q51">
    <cfRule type="cellIs" dxfId="323" priority="124" stopIfTrue="1" operator="greaterThanOrEqual">
      <formula>$M$51</formula>
    </cfRule>
    <cfRule type="cellIs" dxfId="322" priority="125" stopIfTrue="1" operator="lessThan">
      <formula>$M$51</formula>
    </cfRule>
  </conditionalFormatting>
  <conditionalFormatting sqref="Q41">
    <cfRule type="cellIs" dxfId="321" priority="122" stopIfTrue="1" operator="greaterThan">
      <formula>$M$41</formula>
    </cfRule>
    <cfRule type="cellIs" dxfId="320" priority="123" stopIfTrue="1" operator="lessThanOrEqual">
      <formula>$M$41</formula>
    </cfRule>
  </conditionalFormatting>
  <conditionalFormatting sqref="Q15">
    <cfRule type="cellIs" dxfId="319" priority="120" stopIfTrue="1" operator="lessThanOrEqual">
      <formula>$M$15</formula>
    </cfRule>
    <cfRule type="cellIs" dxfId="318" priority="121" stopIfTrue="1" operator="greaterThan">
      <formula>$M$15</formula>
    </cfRule>
  </conditionalFormatting>
  <conditionalFormatting sqref="Q14">
    <cfRule type="cellIs" dxfId="317" priority="118" stopIfTrue="1" operator="greaterThan">
      <formula>$M$14</formula>
    </cfRule>
    <cfRule type="cellIs" dxfId="316" priority="119" stopIfTrue="1" operator="lessThanOrEqual">
      <formula>$M$14</formula>
    </cfRule>
  </conditionalFormatting>
  <conditionalFormatting sqref="Q13">
    <cfRule type="cellIs" dxfId="315" priority="116" stopIfTrue="1" operator="lessThanOrEqual">
      <formula>$M$13</formula>
    </cfRule>
    <cfRule type="cellIs" dxfId="314" priority="117" stopIfTrue="1" operator="greaterThan">
      <formula>$M$13</formula>
    </cfRule>
  </conditionalFormatting>
  <conditionalFormatting sqref="Q20">
    <cfRule type="cellIs" dxfId="313" priority="114" stopIfTrue="1" operator="lessThanOrEqual">
      <formula>$M$20</formula>
    </cfRule>
    <cfRule type="cellIs" dxfId="312" priority="115" stopIfTrue="1" operator="greaterThan">
      <formula>$M$20</formula>
    </cfRule>
  </conditionalFormatting>
  <conditionalFormatting sqref="Q21">
    <cfRule type="cellIs" dxfId="311" priority="112" stopIfTrue="1" operator="lessThan">
      <formula>$M$21</formula>
    </cfRule>
    <cfRule type="cellIs" dxfId="310" priority="113" stopIfTrue="1" operator="greaterThanOrEqual">
      <formula>$M$21</formula>
    </cfRule>
  </conditionalFormatting>
  <conditionalFormatting sqref="Q22">
    <cfRule type="cellIs" dxfId="309" priority="110" stopIfTrue="1" operator="lessThanOrEqual">
      <formula>$M$22</formula>
    </cfRule>
    <cfRule type="cellIs" dxfId="308" priority="111" stopIfTrue="1" operator="greaterThan">
      <formula>$M$22</formula>
    </cfRule>
  </conditionalFormatting>
  <conditionalFormatting sqref="Q18">
    <cfRule type="cellIs" dxfId="307" priority="108" stopIfTrue="1" operator="lessThanOrEqual">
      <formula>$M$18</formula>
    </cfRule>
    <cfRule type="cellIs" dxfId="306" priority="109" stopIfTrue="1" operator="greaterThan">
      <formula>$M$18</formula>
    </cfRule>
  </conditionalFormatting>
  <conditionalFormatting sqref="Q19">
    <cfRule type="cellIs" dxfId="305" priority="106" stopIfTrue="1" operator="lessThan">
      <formula>$M$19</formula>
    </cfRule>
    <cfRule type="cellIs" dxfId="304" priority="107" stopIfTrue="1" operator="greaterThanOrEqual">
      <formula>$M$19</formula>
    </cfRule>
  </conditionalFormatting>
  <conditionalFormatting sqref="Q48">
    <cfRule type="cellIs" dxfId="303" priority="104" stopIfTrue="1" operator="greaterThanOrEqual">
      <formula>$M$47</formula>
    </cfRule>
    <cfRule type="cellIs" dxfId="302" priority="105" stopIfTrue="1" operator="lessThan">
      <formula>$M$47</formula>
    </cfRule>
  </conditionalFormatting>
  <conditionalFormatting sqref="Q49">
    <cfRule type="cellIs" dxfId="301" priority="102" stopIfTrue="1" operator="greaterThanOrEqual">
      <formula>$M$48</formula>
    </cfRule>
    <cfRule type="cellIs" dxfId="300" priority="103" stopIfTrue="1" operator="lessThan">
      <formula>$M$48</formula>
    </cfRule>
  </conditionalFormatting>
  <conditionalFormatting sqref="Q50">
    <cfRule type="cellIs" dxfId="299" priority="100" stopIfTrue="1" operator="lessThan">
      <formula>$M$49</formula>
    </cfRule>
    <cfRule type="cellIs" dxfId="298" priority="101" stopIfTrue="1" operator="greaterThanOrEqual">
      <formula>$M$49</formula>
    </cfRule>
  </conditionalFormatting>
  <conditionalFormatting sqref="Q52">
    <cfRule type="cellIs" dxfId="297" priority="98" stopIfTrue="1" operator="greaterThanOrEqual">
      <formula>$M$52</formula>
    </cfRule>
    <cfRule type="cellIs" dxfId="296" priority="99" stopIfTrue="1" operator="lessThan">
      <formula>$M$52</formula>
    </cfRule>
  </conditionalFormatting>
  <conditionalFormatting sqref="Q53">
    <cfRule type="cellIs" dxfId="295" priority="96" stopIfTrue="1" operator="lessThanOrEqual">
      <formula>$M$52</formula>
    </cfRule>
    <cfRule type="cellIs" dxfId="294" priority="97" stopIfTrue="1" operator="greaterThan">
      <formula>$M$52</formula>
    </cfRule>
  </conditionalFormatting>
  <conditionalFormatting sqref="Q54">
    <cfRule type="cellIs" dxfId="293" priority="94" stopIfTrue="1" operator="lessThan">
      <formula>$M$54</formula>
    </cfRule>
    <cfRule type="cellIs" dxfId="292" priority="95" stopIfTrue="1" operator="greaterThanOrEqual">
      <formula>$M$54</formula>
    </cfRule>
  </conditionalFormatting>
  <conditionalFormatting sqref="Q7">
    <cfRule type="cellIs" dxfId="291" priority="92" stopIfTrue="1" operator="lessThanOrEqual">
      <formula>$M$7</formula>
    </cfRule>
    <cfRule type="cellIs" dxfId="290" priority="93" stopIfTrue="1" operator="greaterThan">
      <formula>$M$7</formula>
    </cfRule>
  </conditionalFormatting>
  <conditionalFormatting sqref="Q8">
    <cfRule type="cellIs" dxfId="289" priority="90" stopIfTrue="1" operator="lessThanOrEqual">
      <formula>$M$8</formula>
    </cfRule>
    <cfRule type="cellIs" dxfId="288" priority="91" stopIfTrue="1" operator="greaterThan">
      <formula>$M$8</formula>
    </cfRule>
  </conditionalFormatting>
  <conditionalFormatting sqref="Q26">
    <cfRule type="cellIs" dxfId="287" priority="88" stopIfTrue="1" operator="greaterThanOrEqual">
      <formula>$M$26</formula>
    </cfRule>
    <cfRule type="cellIs" dxfId="286" priority="89" stopIfTrue="1" operator="lessThan">
      <formula>$M$26</formula>
    </cfRule>
  </conditionalFormatting>
  <conditionalFormatting sqref="Q42">
    <cfRule type="cellIs" dxfId="285" priority="86" stopIfTrue="1" operator="greaterThan">
      <formula>$M$41</formula>
    </cfRule>
    <cfRule type="cellIs" dxfId="284" priority="87" stopIfTrue="1" operator="lessThanOrEqual">
      <formula>$M$41</formula>
    </cfRule>
  </conditionalFormatting>
  <conditionalFormatting sqref="Q24">
    <cfRule type="cellIs" dxfId="283" priority="84" stopIfTrue="1" operator="greaterThanOrEqual">
      <formula>$M$24</formula>
    </cfRule>
    <cfRule type="cellIs" dxfId="282" priority="85" stopIfTrue="1" operator="lessThan">
      <formula>$M$24</formula>
    </cfRule>
  </conditionalFormatting>
  <conditionalFormatting sqref="O5:Z5">
    <cfRule type="containsBlanks" priority="83" stopIfTrue="1">
      <formula>LEN(TRIM(O5))=0</formula>
    </cfRule>
  </conditionalFormatting>
  <conditionalFormatting sqref="O6:Z6">
    <cfRule type="containsBlanks" priority="82" stopIfTrue="1">
      <formula>LEN(TRIM(O6))=0</formula>
    </cfRule>
  </conditionalFormatting>
  <conditionalFormatting sqref="O7:Z7">
    <cfRule type="containsBlanks" priority="81" stopIfTrue="1">
      <formula>LEN(TRIM(O7))=0</formula>
    </cfRule>
  </conditionalFormatting>
  <conditionalFormatting sqref="O8:Z8">
    <cfRule type="containsBlanks" priority="80" stopIfTrue="1">
      <formula>LEN(TRIM(O8))=0</formula>
    </cfRule>
  </conditionalFormatting>
  <conditionalFormatting sqref="O9:Z9">
    <cfRule type="containsBlanks" priority="79" stopIfTrue="1">
      <formula>LEN(TRIM(O9))=0</formula>
    </cfRule>
  </conditionalFormatting>
  <conditionalFormatting sqref="O10:Z10">
    <cfRule type="containsBlanks" priority="78" stopIfTrue="1">
      <formula>LEN(TRIM(O10))=0</formula>
    </cfRule>
  </conditionalFormatting>
  <conditionalFormatting sqref="O11:Z11">
    <cfRule type="containsBlanks" priority="77" stopIfTrue="1">
      <formula>LEN(TRIM(O11))=0</formula>
    </cfRule>
  </conditionalFormatting>
  <conditionalFormatting sqref="O13:Z13">
    <cfRule type="containsBlanks" priority="76" stopIfTrue="1">
      <formula>LEN(TRIM(O13))=0</formula>
    </cfRule>
  </conditionalFormatting>
  <conditionalFormatting sqref="O14:Z14">
    <cfRule type="containsBlanks" priority="75" stopIfTrue="1">
      <formula>LEN(TRIM(O14))=0</formula>
    </cfRule>
  </conditionalFormatting>
  <conditionalFormatting sqref="O15:Z15">
    <cfRule type="containsBlanks" priority="74" stopIfTrue="1">
      <formula>LEN(TRIM(O15))=0</formula>
    </cfRule>
  </conditionalFormatting>
  <conditionalFormatting sqref="O16:Z16">
    <cfRule type="containsBlanks" priority="73" stopIfTrue="1">
      <formula>LEN(TRIM(O16))=0</formula>
    </cfRule>
  </conditionalFormatting>
  <conditionalFormatting sqref="O18:Z18">
    <cfRule type="containsBlanks" priority="72" stopIfTrue="1">
      <formula>LEN(TRIM(O18))=0</formula>
    </cfRule>
  </conditionalFormatting>
  <conditionalFormatting sqref="O19:Z19">
    <cfRule type="containsBlanks" priority="71" stopIfTrue="1">
      <formula>LEN(TRIM(O19))=0</formula>
    </cfRule>
  </conditionalFormatting>
  <conditionalFormatting sqref="O20:Z20">
    <cfRule type="containsBlanks" priority="70" stopIfTrue="1">
      <formula>LEN(TRIM(O20))=0</formula>
    </cfRule>
  </conditionalFormatting>
  <conditionalFormatting sqref="O21:Z21">
    <cfRule type="containsBlanks" priority="69" stopIfTrue="1">
      <formula>LEN(TRIM(O21))=0</formula>
    </cfRule>
  </conditionalFormatting>
  <conditionalFormatting sqref="O22:Z22">
    <cfRule type="containsBlanks" priority="68" stopIfTrue="1">
      <formula>LEN(TRIM(O22))=0</formula>
    </cfRule>
  </conditionalFormatting>
  <conditionalFormatting sqref="O23:Z23">
    <cfRule type="containsBlanks" priority="67" stopIfTrue="1">
      <formula>LEN(TRIM(O23))=0</formula>
    </cfRule>
  </conditionalFormatting>
  <conditionalFormatting sqref="O24:Z24">
    <cfRule type="containsBlanks" priority="66" stopIfTrue="1">
      <formula>LEN(TRIM(O24))=0</formula>
    </cfRule>
  </conditionalFormatting>
  <conditionalFormatting sqref="O26:Y26">
    <cfRule type="containsBlanks" priority="65" stopIfTrue="1">
      <formula>LEN(TRIM(O26))=0</formula>
    </cfRule>
  </conditionalFormatting>
  <conditionalFormatting sqref="O27:Y27">
    <cfRule type="containsBlanks" priority="64" stopIfTrue="1">
      <formula>LEN(TRIM(O27))=0</formula>
    </cfRule>
  </conditionalFormatting>
  <conditionalFormatting sqref="O28:Y28">
    <cfRule type="containsBlanks" priority="63" stopIfTrue="1">
      <formula>LEN(TRIM(O28))=0</formula>
    </cfRule>
  </conditionalFormatting>
  <conditionalFormatting sqref="O29:Y29">
    <cfRule type="containsBlanks" priority="62" stopIfTrue="1">
      <formula>LEN(TRIM(O29))=0</formula>
    </cfRule>
  </conditionalFormatting>
  <conditionalFormatting sqref="O30:Z30">
    <cfRule type="containsBlanks" priority="61" stopIfTrue="1">
      <formula>LEN(TRIM(O30))=0</formula>
    </cfRule>
  </conditionalFormatting>
  <conditionalFormatting sqref="O31:Z31">
    <cfRule type="containsBlanks" priority="60" stopIfTrue="1">
      <formula>LEN(TRIM(O31))=0</formula>
    </cfRule>
  </conditionalFormatting>
  <conditionalFormatting sqref="O33:Y33">
    <cfRule type="containsBlanks" priority="59" stopIfTrue="1">
      <formula>LEN(TRIM(O33))=0</formula>
    </cfRule>
  </conditionalFormatting>
  <conditionalFormatting sqref="O34:Y34">
    <cfRule type="containsBlanks" priority="58" stopIfTrue="1">
      <formula>LEN(TRIM(O34))=0</formula>
    </cfRule>
  </conditionalFormatting>
  <conditionalFormatting sqref="O35:Y35">
    <cfRule type="containsBlanks" priority="57" stopIfTrue="1">
      <formula>LEN(TRIM(O35))=0</formula>
    </cfRule>
  </conditionalFormatting>
  <conditionalFormatting sqref="O36:Y36">
    <cfRule type="containsBlanks" priority="56" stopIfTrue="1">
      <formula>LEN(TRIM(O36))=0</formula>
    </cfRule>
  </conditionalFormatting>
  <conditionalFormatting sqref="O37:Y37">
    <cfRule type="containsBlanks" priority="55" stopIfTrue="1">
      <formula>LEN(TRIM(O37))=0</formula>
    </cfRule>
  </conditionalFormatting>
  <conditionalFormatting sqref="O38:Y38">
    <cfRule type="containsBlanks" priority="54" stopIfTrue="1">
      <formula>LEN(TRIM(O38))=0</formula>
    </cfRule>
  </conditionalFormatting>
  <conditionalFormatting sqref="O39:Y39">
    <cfRule type="containsBlanks" priority="53" stopIfTrue="1">
      <formula>LEN(TRIM(O39))=0</formula>
    </cfRule>
  </conditionalFormatting>
  <conditionalFormatting sqref="O40:Y40">
    <cfRule type="containsBlanks" priority="52" stopIfTrue="1">
      <formula>LEN(TRIM(O40))=0</formula>
    </cfRule>
  </conditionalFormatting>
  <conditionalFormatting sqref="O41:Y41 O42">
    <cfRule type="containsBlanks" priority="51" stopIfTrue="1">
      <formula>LEN(TRIM(O41))=0</formula>
    </cfRule>
  </conditionalFormatting>
  <conditionalFormatting sqref="P42:Y42">
    <cfRule type="containsBlanks" priority="50" stopIfTrue="1">
      <formula>LEN(TRIM(P42))=0</formula>
    </cfRule>
  </conditionalFormatting>
  <conditionalFormatting sqref="O44:Z44">
    <cfRule type="containsBlanks" priority="49" stopIfTrue="1">
      <formula>LEN(TRIM(O44))=0</formula>
    </cfRule>
  </conditionalFormatting>
  <conditionalFormatting sqref="O45:Z45">
    <cfRule type="containsBlanks" priority="48" stopIfTrue="1">
      <formula>LEN(TRIM(O45))=0</formula>
    </cfRule>
  </conditionalFormatting>
  <conditionalFormatting sqref="O46:Z46">
    <cfRule type="containsBlanks" priority="47" stopIfTrue="1">
      <formula>LEN(TRIM(O46))=0</formula>
    </cfRule>
  </conditionalFormatting>
  <conditionalFormatting sqref="O48:Z48">
    <cfRule type="containsBlanks" priority="46" stopIfTrue="1">
      <formula>LEN(TRIM(O48))=0</formula>
    </cfRule>
  </conditionalFormatting>
  <conditionalFormatting sqref="O49:Z49">
    <cfRule type="containsBlanks" priority="45" stopIfTrue="1">
      <formula>LEN(TRIM(O49))=0</formula>
    </cfRule>
  </conditionalFormatting>
  <conditionalFormatting sqref="O50:Z50">
    <cfRule type="containsBlanks" priority="44" stopIfTrue="1">
      <formula>LEN(TRIM(O50))=0</formula>
    </cfRule>
  </conditionalFormatting>
  <conditionalFormatting sqref="O51:Z51">
    <cfRule type="containsBlanks" priority="43" stopIfTrue="1">
      <formula>LEN(TRIM(O51))=0</formula>
    </cfRule>
  </conditionalFormatting>
  <conditionalFormatting sqref="O52:Z52">
    <cfRule type="containsBlanks" priority="42" stopIfTrue="1">
      <formula>LEN(TRIM(O52))=0</formula>
    </cfRule>
  </conditionalFormatting>
  <conditionalFormatting sqref="O53:Z53">
    <cfRule type="containsBlanks" priority="41" stopIfTrue="1">
      <formula>LEN(TRIM(O53))=0</formula>
    </cfRule>
  </conditionalFormatting>
  <conditionalFormatting sqref="O54:Z54">
    <cfRule type="containsBlanks" priority="40" stopIfTrue="1">
      <formula>LEN(TRIM(O54))=0</formula>
    </cfRule>
  </conditionalFormatting>
  <conditionalFormatting sqref="Z26">
    <cfRule type="containsBlanks" priority="36" stopIfTrue="1">
      <formula>LEN(TRIM(Z26))=0</formula>
    </cfRule>
    <cfRule type="cellIs" dxfId="281" priority="37" stopIfTrue="1" operator="greaterThanOrEqual">
      <formula>$M$28</formula>
    </cfRule>
    <cfRule type="cellIs" dxfId="280" priority="38" stopIfTrue="1" operator="lessThan">
      <formula>$M$28</formula>
    </cfRule>
  </conditionalFormatting>
  <conditionalFormatting sqref="Z27">
    <cfRule type="containsBlanks" priority="33" stopIfTrue="1">
      <formula>LEN(TRIM(Z27))=0</formula>
    </cfRule>
    <cfRule type="cellIs" dxfId="279" priority="34" stopIfTrue="1" operator="greaterThanOrEqual">
      <formula>$M$29</formula>
    </cfRule>
    <cfRule type="cellIs" dxfId="278" priority="35" stopIfTrue="1" operator="lessThan">
      <formula>$M$29</formula>
    </cfRule>
  </conditionalFormatting>
  <conditionalFormatting sqref="Z28">
    <cfRule type="containsBlanks" priority="30" stopIfTrue="1">
      <formula>LEN(TRIM(Z28))=0</formula>
    </cfRule>
    <cfRule type="cellIs" dxfId="277" priority="31" stopIfTrue="1" operator="greaterThanOrEqual">
      <formula>$M$30</formula>
    </cfRule>
    <cfRule type="cellIs" dxfId="276" priority="32" stopIfTrue="1" operator="lessThan">
      <formula>$M$30</formula>
    </cfRule>
  </conditionalFormatting>
  <conditionalFormatting sqref="Z29">
    <cfRule type="containsBlanks" priority="28" stopIfTrue="1">
      <formula>LEN(TRIM(Z29))=0</formula>
    </cfRule>
    <cfRule type="cellIs" dxfId="275" priority="29" stopIfTrue="1" operator="greaterThanOrEqual">
      <formula>$M$31</formula>
    </cfRule>
    <cfRule type="cellIs" dxfId="274" priority="39" stopIfTrue="1" operator="lessThan">
      <formula>$M$31</formula>
    </cfRule>
  </conditionalFormatting>
  <conditionalFormatting sqref="Z38">
    <cfRule type="containsBlanks" priority="23" stopIfTrue="1">
      <formula>LEN(TRIM(Z38))=0</formula>
    </cfRule>
    <cfRule type="cellIs" dxfId="273" priority="26" stopIfTrue="1" operator="between">
      <formula>-$M$38</formula>
      <formula>$M$38</formula>
    </cfRule>
    <cfRule type="cellIs" dxfId="272" priority="27" stopIfTrue="1" operator="notBetween">
      <formula>-$M$38</formula>
      <formula>$M$38</formula>
    </cfRule>
  </conditionalFormatting>
  <conditionalFormatting sqref="Z33">
    <cfRule type="containsBlanks" priority="22" stopIfTrue="1">
      <formula>LEN(TRIM(Z33))=0</formula>
    </cfRule>
    <cfRule type="cellIs" dxfId="271" priority="24" stopIfTrue="1" operator="lessThanOrEqual">
      <formula>$M$33</formula>
    </cfRule>
    <cfRule type="cellIs" dxfId="270" priority="25" stopIfTrue="1" operator="greaterThan">
      <formula>$M33</formula>
    </cfRule>
  </conditionalFormatting>
  <conditionalFormatting sqref="Z34">
    <cfRule type="containsBlanks" priority="19" stopIfTrue="1">
      <formula>LEN(TRIM(Z34))=0</formula>
    </cfRule>
    <cfRule type="cellIs" dxfId="269" priority="20" stopIfTrue="1" operator="lessThanOrEqual">
      <formula>$M$34</formula>
    </cfRule>
    <cfRule type="cellIs" dxfId="268" priority="21" stopIfTrue="1" operator="greaterThan">
      <formula>$M34</formula>
    </cfRule>
  </conditionalFormatting>
  <conditionalFormatting sqref="Z36">
    <cfRule type="containsBlanks" priority="17" stopIfTrue="1">
      <formula>LEN(TRIM(Z36))=0</formula>
    </cfRule>
    <cfRule type="cellIs" dxfId="267" priority="18" stopIfTrue="1" operator="greaterThanOrEqual">
      <formula>$M$36</formula>
    </cfRule>
  </conditionalFormatting>
  <conditionalFormatting sqref="Z37">
    <cfRule type="containsBlanks" priority="14" stopIfTrue="1">
      <formula>LEN(TRIM(Z37))=0</formula>
    </cfRule>
    <cfRule type="cellIs" dxfId="266" priority="15" stopIfTrue="1" operator="greaterThanOrEqual">
      <formula>$M$37</formula>
    </cfRule>
    <cfRule type="cellIs" dxfId="265" priority="16" stopIfTrue="1" operator="lessThan">
      <formula>$M37</formula>
    </cfRule>
  </conditionalFormatting>
  <conditionalFormatting sqref="Z39">
    <cfRule type="containsBlanks" priority="11" stopIfTrue="1">
      <formula>LEN(TRIM(Z39))=0</formula>
    </cfRule>
    <cfRule type="cellIs" dxfId="264" priority="12" stopIfTrue="1" operator="lessThanOrEqual">
      <formula>$M$39</formula>
    </cfRule>
    <cfRule type="cellIs" dxfId="263" priority="13" stopIfTrue="1" operator="greaterThan">
      <formula>$M39</formula>
    </cfRule>
  </conditionalFormatting>
  <conditionalFormatting sqref="Z40">
    <cfRule type="containsBlanks" priority="8" stopIfTrue="1">
      <formula>LEN(TRIM(Z40))=0</formula>
    </cfRule>
    <cfRule type="cellIs" dxfId="262" priority="9" stopIfTrue="1" operator="lessThanOrEqual">
      <formula>$M$40</formula>
    </cfRule>
    <cfRule type="cellIs" dxfId="261" priority="10" stopIfTrue="1" operator="greaterThan">
      <formula>$M40</formula>
    </cfRule>
  </conditionalFormatting>
  <conditionalFormatting sqref="Z41">
    <cfRule type="containsBlanks" priority="5" stopIfTrue="1">
      <formula>LEN(TRIM(Z41))=0</formula>
    </cfRule>
    <cfRule type="cellIs" dxfId="260" priority="6" stopIfTrue="1" operator="lessThanOrEqual">
      <formula>$M$41</formula>
    </cfRule>
    <cfRule type="cellIs" dxfId="259" priority="7" stopIfTrue="1" operator="greaterThan">
      <formula>$M41</formula>
    </cfRule>
  </conditionalFormatting>
  <conditionalFormatting sqref="Z42">
    <cfRule type="containsBlanks" priority="2" stopIfTrue="1">
      <formula>LEN(TRIM(Z42))=0</formula>
    </cfRule>
    <cfRule type="cellIs" dxfId="258" priority="3" stopIfTrue="1" operator="greaterThanOrEqual">
      <formula>$M$42</formula>
    </cfRule>
    <cfRule type="cellIs" dxfId="257" priority="4" stopIfTrue="1" operator="lessThan">
      <formula>$M42</formula>
    </cfRule>
  </conditionalFormatting>
  <conditionalFormatting sqref="Z36">
    <cfRule type="cellIs" dxfId="256" priority="1" operator="lessThan">
      <formula>0.0076</formula>
    </cfRule>
  </conditionalFormatting>
  <dataValidations count="7">
    <dataValidation type="list" errorStyle="information" allowBlank="1" showInputMessage="1" showErrorMessage="1" error="Enter Leading or Lagging" prompt="Leading or Lagging" sqref="WVK52 WLO52 WBS52 VRW52 VIA52 UYE52 UOI52 UEM52 TUQ52 TKU52 TAY52 SRC52 SHG52 RXK52 RNO52 RDS52 QTW52 QKA52 QAE52 PQI52 PGM52 OWQ52 OMU52 OCY52 NTC52 NJG52 MZK52 MPO52 MFS52 LVW52 LMA52 LCE52 KSI52 KIM52 JYQ52 JOU52 JEY52 IVC52 ILG52 IBK52 HRO52 HHS52 GXW52 GOA52 GEE52 FUI52 FKM52 FAQ52 EQU52 EGY52 DXC52 DNG52 DDK52 CTO52 CJS52 BZW52 BQA52 BGE52 AWI52 AMM52 ACQ52 SU52 IY52 C52">
      <formula1>C42:C54</formula1>
    </dataValidation>
    <dataValidation type="list" errorStyle="information" allowBlank="1" showInputMessage="1" showErrorMessage="1" error="Enter Leading or Lagging" prompt="Leading or Lagging" sqref="IY53 C53 WVK53 WLO53 WBS53 VRW53 VIA53 UYE53 UOI53 UEM53 TUQ53 TKU53 TAY53 SRC53 SHG53 RXK53 RNO53 RDS53 QTW53 QKA53 QAE53 PQI53 PGM53 OWQ53 OMU53 OCY53 NTC53 NJG53 MZK53 MPO53 MFS53 LVW53 LMA53 LCE53 KSI53 KIM53 JYQ53 JOU53 JEY53 IVC53 ILG53 IBK53 HRO53 HHS53 GXW53 GOA53 GEE53 FUI53 FKM53 FAQ53 EQU53 EGY53 DXC53 DNG53 DDK53 CTO53 CJS53 BZW53 BQA53 BGE53 AWI53 AMM53 ACQ53 SU53">
      <formula1>C54:C55</formula1>
    </dataValidation>
    <dataValidation type="list" errorStyle="information" allowBlank="1" showInputMessage="1" showErrorMessage="1" error="Enter Leading or Lagging" prompt="Leading or Lagging" sqref="C51 WVK51 WLO51 WBS51 VRW51 VIA51 UYE51 UOI51 UEM51 TUQ51 TKU51 TAY51 SRC51 SHG51 RXK51 RNO51 RDS51 QTW51 QKA51 QAE51 PQI51 PGM51 OWQ51 OMU51 OCY51 NTC51 NJG51 MZK51 MPO51 MFS51 LVW51 LMA51 LCE51 KSI51 KIM51 JYQ51 JOU51 JEY51 IVC51 ILG51 IBK51 HRO51 HHS51 GXW51 GOA51 GEE51 FUI51 FKM51 FAQ51 EQU51 EGY51 DXC51 DNG51 DDK51 CTO51 CJS51 BZW51 BQA51 BGE51 AWI51 AMM51 ACQ51 SU51 IY51">
      <formula1>C53:C53</formula1>
    </dataValidation>
    <dataValidation type="list" errorStyle="information" allowBlank="1" showInputMessage="1" showErrorMessage="1" error="Enter Leading or Lagging" prompt="Leading or Lagging" sqref="C39 IY39 SU39 ACQ39 AMM39 AWI39 BGE39 BQA39 BZW39 CJS39 CTO39 DDK39 DNG39 DXC39 EGY39 EQU39 FAQ39 FKM39 FUI39 GEE39 GOA39 GXW39 HHS39 HRO39 IBK39 ILG39 IVC39 JEY39 JOU39 JYQ39 KIM39 KSI39 LCE39 LMA39 LVW39 MFS39 MPO39 MZK39 NJG39 NTC39 OCY39 OMU39 OWQ39 PGM39 PQI39 QAE39 QKA39 QTW39 RDS39 RNO39 RXK39 SHG39 SRC39 TAY39 TKU39 TUQ39 UEM39 UOI39 UYE39 VIA39 VRW39 WBS39 WLO39 WVK39">
      <formula1>C41:C43</formula1>
    </dataValidation>
    <dataValidation type="list" errorStyle="information" allowBlank="1" showInputMessage="1" showErrorMessage="1" error="Enter Leading or Lagging" prompt="Leading or Lagging" sqref="WVK4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C42">
      <formula1>C55:C56</formula1>
    </dataValidation>
    <dataValidation type="list" errorStyle="information" allowBlank="1" showInputMessage="1" showErrorMessage="1" error="Enter Leading or Lagging" prompt="Leading or Lagging" sqref="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SU40:SU41 IY40:IY41 C40:C41">
      <formula1>C43:C44</formula1>
    </dataValidation>
    <dataValidation type="list" errorStyle="information" allowBlank="1" showInputMessage="1" showErrorMessage="1" error="Enter Leading or Lagging" prompt="Leading or Lagging" sqref="C65541:C65590 IY65541:IY65590 SU65541:SU65590 ACQ65541:ACQ65590 AMM65541:AMM65590 AWI65541:AWI65590 BGE65541:BGE65590 BQA65541:BQA65590 BZW65541:BZW65590 CJS65541:CJS65590 CTO65541:CTO65590 DDK65541:DDK65590 DNG65541:DNG65590 DXC65541:DXC65590 EGY65541:EGY65590 EQU65541:EQU65590 FAQ65541:FAQ65590 FKM65541:FKM65590 FUI65541:FUI65590 GEE65541:GEE65590 GOA65541:GOA65590 GXW65541:GXW65590 HHS65541:HHS65590 HRO65541:HRO65590 IBK65541:IBK65590 ILG65541:ILG65590 IVC65541:IVC65590 JEY65541:JEY65590 JOU65541:JOU65590 JYQ65541:JYQ65590 KIM65541:KIM65590 KSI65541:KSI65590 LCE65541:LCE65590 LMA65541:LMA65590 LVW65541:LVW65590 MFS65541:MFS65590 MPO65541:MPO65590 MZK65541:MZK65590 NJG65541:NJG65590 NTC65541:NTC65590 OCY65541:OCY65590 OMU65541:OMU65590 OWQ65541:OWQ65590 PGM65541:PGM65590 PQI65541:PQI65590 QAE65541:QAE65590 QKA65541:QKA65590 QTW65541:QTW65590 RDS65541:RDS65590 RNO65541:RNO65590 RXK65541:RXK65590 SHG65541:SHG65590 SRC65541:SRC65590 TAY65541:TAY65590 TKU65541:TKU65590 TUQ65541:TUQ65590 UEM65541:UEM65590 UOI65541:UOI65590 UYE65541:UYE65590 VIA65541:VIA65590 VRW65541:VRW65590 WBS65541:WBS65590 WLO65541:WLO65590 WVK65541:WVK65590 C131077:C131126 IY131077:IY131126 SU131077:SU131126 ACQ131077:ACQ131126 AMM131077:AMM131126 AWI131077:AWI131126 BGE131077:BGE131126 BQA131077:BQA131126 BZW131077:BZW131126 CJS131077:CJS131126 CTO131077:CTO131126 DDK131077:DDK131126 DNG131077:DNG131126 DXC131077:DXC131126 EGY131077:EGY131126 EQU131077:EQU131126 FAQ131077:FAQ131126 FKM131077:FKM131126 FUI131077:FUI131126 GEE131077:GEE131126 GOA131077:GOA131126 GXW131077:GXW131126 HHS131077:HHS131126 HRO131077:HRO131126 IBK131077:IBK131126 ILG131077:ILG131126 IVC131077:IVC131126 JEY131077:JEY131126 JOU131077:JOU131126 JYQ131077:JYQ131126 KIM131077:KIM131126 KSI131077:KSI131126 LCE131077:LCE131126 LMA131077:LMA131126 LVW131077:LVW131126 MFS131077:MFS131126 MPO131077:MPO131126 MZK131077:MZK131126 NJG131077:NJG131126 NTC131077:NTC131126 OCY131077:OCY131126 OMU131077:OMU131126 OWQ131077:OWQ131126 PGM131077:PGM131126 PQI131077:PQI131126 QAE131077:QAE131126 QKA131077:QKA131126 QTW131077:QTW131126 RDS131077:RDS131126 RNO131077:RNO131126 RXK131077:RXK131126 SHG131077:SHG131126 SRC131077:SRC131126 TAY131077:TAY131126 TKU131077:TKU131126 TUQ131077:TUQ131126 UEM131077:UEM131126 UOI131077:UOI131126 UYE131077:UYE131126 VIA131077:VIA131126 VRW131077:VRW131126 WBS131077:WBS131126 WLO131077:WLO131126 WVK131077:WVK131126 C196613:C196662 IY196613:IY196662 SU196613:SU196662 ACQ196613:ACQ196662 AMM196613:AMM196662 AWI196613:AWI196662 BGE196613:BGE196662 BQA196613:BQA196662 BZW196613:BZW196662 CJS196613:CJS196662 CTO196613:CTO196662 DDK196613:DDK196662 DNG196613:DNG196662 DXC196613:DXC196662 EGY196613:EGY196662 EQU196613:EQU196662 FAQ196613:FAQ196662 FKM196613:FKM196662 FUI196613:FUI196662 GEE196613:GEE196662 GOA196613:GOA196662 GXW196613:GXW196662 HHS196613:HHS196662 HRO196613:HRO196662 IBK196613:IBK196662 ILG196613:ILG196662 IVC196613:IVC196662 JEY196613:JEY196662 JOU196613:JOU196662 JYQ196613:JYQ196662 KIM196613:KIM196662 KSI196613:KSI196662 LCE196613:LCE196662 LMA196613:LMA196662 LVW196613:LVW196662 MFS196613:MFS196662 MPO196613:MPO196662 MZK196613:MZK196662 NJG196613:NJG196662 NTC196613:NTC196662 OCY196613:OCY196662 OMU196613:OMU196662 OWQ196613:OWQ196662 PGM196613:PGM196662 PQI196613:PQI196662 QAE196613:QAE196662 QKA196613:QKA196662 QTW196613:QTW196662 RDS196613:RDS196662 RNO196613:RNO196662 RXK196613:RXK196662 SHG196613:SHG196662 SRC196613:SRC196662 TAY196613:TAY196662 TKU196613:TKU196662 TUQ196613:TUQ196662 UEM196613:UEM196662 UOI196613:UOI196662 UYE196613:UYE196662 VIA196613:VIA196662 VRW196613:VRW196662 WBS196613:WBS196662 WLO196613:WLO196662 WVK196613:WVK196662 C262149:C262198 IY262149:IY262198 SU262149:SU262198 ACQ262149:ACQ262198 AMM262149:AMM262198 AWI262149:AWI262198 BGE262149:BGE262198 BQA262149:BQA262198 BZW262149:BZW262198 CJS262149:CJS262198 CTO262149:CTO262198 DDK262149:DDK262198 DNG262149:DNG262198 DXC262149:DXC262198 EGY262149:EGY262198 EQU262149:EQU262198 FAQ262149:FAQ262198 FKM262149:FKM262198 FUI262149:FUI262198 GEE262149:GEE262198 GOA262149:GOA262198 GXW262149:GXW262198 HHS262149:HHS262198 HRO262149:HRO262198 IBK262149:IBK262198 ILG262149:ILG262198 IVC262149:IVC262198 JEY262149:JEY262198 JOU262149:JOU262198 JYQ262149:JYQ262198 KIM262149:KIM262198 KSI262149:KSI262198 LCE262149:LCE262198 LMA262149:LMA262198 LVW262149:LVW262198 MFS262149:MFS262198 MPO262149:MPO262198 MZK262149:MZK262198 NJG262149:NJG262198 NTC262149:NTC262198 OCY262149:OCY262198 OMU262149:OMU262198 OWQ262149:OWQ262198 PGM262149:PGM262198 PQI262149:PQI262198 QAE262149:QAE262198 QKA262149:QKA262198 QTW262149:QTW262198 RDS262149:RDS262198 RNO262149:RNO262198 RXK262149:RXK262198 SHG262149:SHG262198 SRC262149:SRC262198 TAY262149:TAY262198 TKU262149:TKU262198 TUQ262149:TUQ262198 UEM262149:UEM262198 UOI262149:UOI262198 UYE262149:UYE262198 VIA262149:VIA262198 VRW262149:VRW262198 WBS262149:WBS262198 WLO262149:WLO262198 WVK262149:WVK262198 C327685:C327734 IY327685:IY327734 SU327685:SU327734 ACQ327685:ACQ327734 AMM327685:AMM327734 AWI327685:AWI327734 BGE327685:BGE327734 BQA327685:BQA327734 BZW327685:BZW327734 CJS327685:CJS327734 CTO327685:CTO327734 DDK327685:DDK327734 DNG327685:DNG327734 DXC327685:DXC327734 EGY327685:EGY327734 EQU327685:EQU327734 FAQ327685:FAQ327734 FKM327685:FKM327734 FUI327685:FUI327734 GEE327685:GEE327734 GOA327685:GOA327734 GXW327685:GXW327734 HHS327685:HHS327734 HRO327685:HRO327734 IBK327685:IBK327734 ILG327685:ILG327734 IVC327685:IVC327734 JEY327685:JEY327734 JOU327685:JOU327734 JYQ327685:JYQ327734 KIM327685:KIM327734 KSI327685:KSI327734 LCE327685:LCE327734 LMA327685:LMA327734 LVW327685:LVW327734 MFS327685:MFS327734 MPO327685:MPO327734 MZK327685:MZK327734 NJG327685:NJG327734 NTC327685:NTC327734 OCY327685:OCY327734 OMU327685:OMU327734 OWQ327685:OWQ327734 PGM327685:PGM327734 PQI327685:PQI327734 QAE327685:QAE327734 QKA327685:QKA327734 QTW327685:QTW327734 RDS327685:RDS327734 RNO327685:RNO327734 RXK327685:RXK327734 SHG327685:SHG327734 SRC327685:SRC327734 TAY327685:TAY327734 TKU327685:TKU327734 TUQ327685:TUQ327734 UEM327685:UEM327734 UOI327685:UOI327734 UYE327685:UYE327734 VIA327685:VIA327734 VRW327685:VRW327734 WBS327685:WBS327734 WLO327685:WLO327734 WVK327685:WVK327734 C393221:C393270 IY393221:IY393270 SU393221:SU393270 ACQ393221:ACQ393270 AMM393221:AMM393270 AWI393221:AWI393270 BGE393221:BGE393270 BQA393221:BQA393270 BZW393221:BZW393270 CJS393221:CJS393270 CTO393221:CTO393270 DDK393221:DDK393270 DNG393221:DNG393270 DXC393221:DXC393270 EGY393221:EGY393270 EQU393221:EQU393270 FAQ393221:FAQ393270 FKM393221:FKM393270 FUI393221:FUI393270 GEE393221:GEE393270 GOA393221:GOA393270 GXW393221:GXW393270 HHS393221:HHS393270 HRO393221:HRO393270 IBK393221:IBK393270 ILG393221:ILG393270 IVC393221:IVC393270 JEY393221:JEY393270 JOU393221:JOU393270 JYQ393221:JYQ393270 KIM393221:KIM393270 KSI393221:KSI393270 LCE393221:LCE393270 LMA393221:LMA393270 LVW393221:LVW393270 MFS393221:MFS393270 MPO393221:MPO393270 MZK393221:MZK393270 NJG393221:NJG393270 NTC393221:NTC393270 OCY393221:OCY393270 OMU393221:OMU393270 OWQ393221:OWQ393270 PGM393221:PGM393270 PQI393221:PQI393270 QAE393221:QAE393270 QKA393221:QKA393270 QTW393221:QTW393270 RDS393221:RDS393270 RNO393221:RNO393270 RXK393221:RXK393270 SHG393221:SHG393270 SRC393221:SRC393270 TAY393221:TAY393270 TKU393221:TKU393270 TUQ393221:TUQ393270 UEM393221:UEM393270 UOI393221:UOI393270 UYE393221:UYE393270 VIA393221:VIA393270 VRW393221:VRW393270 WBS393221:WBS393270 WLO393221:WLO393270 WVK393221:WVK393270 C458757:C458806 IY458757:IY458806 SU458757:SU458806 ACQ458757:ACQ458806 AMM458757:AMM458806 AWI458757:AWI458806 BGE458757:BGE458806 BQA458757:BQA458806 BZW458757:BZW458806 CJS458757:CJS458806 CTO458757:CTO458806 DDK458757:DDK458806 DNG458757:DNG458806 DXC458757:DXC458806 EGY458757:EGY458806 EQU458757:EQU458806 FAQ458757:FAQ458806 FKM458757:FKM458806 FUI458757:FUI458806 GEE458757:GEE458806 GOA458757:GOA458806 GXW458757:GXW458806 HHS458757:HHS458806 HRO458757:HRO458806 IBK458757:IBK458806 ILG458757:ILG458806 IVC458757:IVC458806 JEY458757:JEY458806 JOU458757:JOU458806 JYQ458757:JYQ458806 KIM458757:KIM458806 KSI458757:KSI458806 LCE458757:LCE458806 LMA458757:LMA458806 LVW458757:LVW458806 MFS458757:MFS458806 MPO458757:MPO458806 MZK458757:MZK458806 NJG458757:NJG458806 NTC458757:NTC458806 OCY458757:OCY458806 OMU458757:OMU458806 OWQ458757:OWQ458806 PGM458757:PGM458806 PQI458757:PQI458806 QAE458757:QAE458806 QKA458757:QKA458806 QTW458757:QTW458806 RDS458757:RDS458806 RNO458757:RNO458806 RXK458757:RXK458806 SHG458757:SHG458806 SRC458757:SRC458806 TAY458757:TAY458806 TKU458757:TKU458806 TUQ458757:TUQ458806 UEM458757:UEM458806 UOI458757:UOI458806 UYE458757:UYE458806 VIA458757:VIA458806 VRW458757:VRW458806 WBS458757:WBS458806 WLO458757:WLO458806 WVK458757:WVK458806 C524293:C524342 IY524293:IY524342 SU524293:SU524342 ACQ524293:ACQ524342 AMM524293:AMM524342 AWI524293:AWI524342 BGE524293:BGE524342 BQA524293:BQA524342 BZW524293:BZW524342 CJS524293:CJS524342 CTO524293:CTO524342 DDK524293:DDK524342 DNG524293:DNG524342 DXC524293:DXC524342 EGY524293:EGY524342 EQU524293:EQU524342 FAQ524293:FAQ524342 FKM524293:FKM524342 FUI524293:FUI524342 GEE524293:GEE524342 GOA524293:GOA524342 GXW524293:GXW524342 HHS524293:HHS524342 HRO524293:HRO524342 IBK524293:IBK524342 ILG524293:ILG524342 IVC524293:IVC524342 JEY524293:JEY524342 JOU524293:JOU524342 JYQ524293:JYQ524342 KIM524293:KIM524342 KSI524293:KSI524342 LCE524293:LCE524342 LMA524293:LMA524342 LVW524293:LVW524342 MFS524293:MFS524342 MPO524293:MPO524342 MZK524293:MZK524342 NJG524293:NJG524342 NTC524293:NTC524342 OCY524293:OCY524342 OMU524293:OMU524342 OWQ524293:OWQ524342 PGM524293:PGM524342 PQI524293:PQI524342 QAE524293:QAE524342 QKA524293:QKA524342 QTW524293:QTW524342 RDS524293:RDS524342 RNO524293:RNO524342 RXK524293:RXK524342 SHG524293:SHG524342 SRC524293:SRC524342 TAY524293:TAY524342 TKU524293:TKU524342 TUQ524293:TUQ524342 UEM524293:UEM524342 UOI524293:UOI524342 UYE524293:UYE524342 VIA524293:VIA524342 VRW524293:VRW524342 WBS524293:WBS524342 WLO524293:WLO524342 WVK524293:WVK524342 C589829:C589878 IY589829:IY589878 SU589829:SU589878 ACQ589829:ACQ589878 AMM589829:AMM589878 AWI589829:AWI589878 BGE589829:BGE589878 BQA589829:BQA589878 BZW589829:BZW589878 CJS589829:CJS589878 CTO589829:CTO589878 DDK589829:DDK589878 DNG589829:DNG589878 DXC589829:DXC589878 EGY589829:EGY589878 EQU589829:EQU589878 FAQ589829:FAQ589878 FKM589829:FKM589878 FUI589829:FUI589878 GEE589829:GEE589878 GOA589829:GOA589878 GXW589829:GXW589878 HHS589829:HHS589878 HRO589829:HRO589878 IBK589829:IBK589878 ILG589829:ILG589878 IVC589829:IVC589878 JEY589829:JEY589878 JOU589829:JOU589878 JYQ589829:JYQ589878 KIM589829:KIM589878 KSI589829:KSI589878 LCE589829:LCE589878 LMA589829:LMA589878 LVW589829:LVW589878 MFS589829:MFS589878 MPO589829:MPO589878 MZK589829:MZK589878 NJG589829:NJG589878 NTC589829:NTC589878 OCY589829:OCY589878 OMU589829:OMU589878 OWQ589829:OWQ589878 PGM589829:PGM589878 PQI589829:PQI589878 QAE589829:QAE589878 QKA589829:QKA589878 QTW589829:QTW589878 RDS589829:RDS589878 RNO589829:RNO589878 RXK589829:RXK589878 SHG589829:SHG589878 SRC589829:SRC589878 TAY589829:TAY589878 TKU589829:TKU589878 TUQ589829:TUQ589878 UEM589829:UEM589878 UOI589829:UOI589878 UYE589829:UYE589878 VIA589829:VIA589878 VRW589829:VRW589878 WBS589829:WBS589878 WLO589829:WLO589878 WVK589829:WVK589878 C655365:C655414 IY655365:IY655414 SU655365:SU655414 ACQ655365:ACQ655414 AMM655365:AMM655414 AWI655365:AWI655414 BGE655365:BGE655414 BQA655365:BQA655414 BZW655365:BZW655414 CJS655365:CJS655414 CTO655365:CTO655414 DDK655365:DDK655414 DNG655365:DNG655414 DXC655365:DXC655414 EGY655365:EGY655414 EQU655365:EQU655414 FAQ655365:FAQ655414 FKM655365:FKM655414 FUI655365:FUI655414 GEE655365:GEE655414 GOA655365:GOA655414 GXW655365:GXW655414 HHS655365:HHS655414 HRO655365:HRO655414 IBK655365:IBK655414 ILG655365:ILG655414 IVC655365:IVC655414 JEY655365:JEY655414 JOU655365:JOU655414 JYQ655365:JYQ655414 KIM655365:KIM655414 KSI655365:KSI655414 LCE655365:LCE655414 LMA655365:LMA655414 LVW655365:LVW655414 MFS655365:MFS655414 MPO655365:MPO655414 MZK655365:MZK655414 NJG655365:NJG655414 NTC655365:NTC655414 OCY655365:OCY655414 OMU655365:OMU655414 OWQ655365:OWQ655414 PGM655365:PGM655414 PQI655365:PQI655414 QAE655365:QAE655414 QKA655365:QKA655414 QTW655365:QTW655414 RDS655365:RDS655414 RNO655365:RNO655414 RXK655365:RXK655414 SHG655365:SHG655414 SRC655365:SRC655414 TAY655365:TAY655414 TKU655365:TKU655414 TUQ655365:TUQ655414 UEM655365:UEM655414 UOI655365:UOI655414 UYE655365:UYE655414 VIA655365:VIA655414 VRW655365:VRW655414 WBS655365:WBS655414 WLO655365:WLO655414 WVK655365:WVK655414 C720901:C720950 IY720901:IY720950 SU720901:SU720950 ACQ720901:ACQ720950 AMM720901:AMM720950 AWI720901:AWI720950 BGE720901:BGE720950 BQA720901:BQA720950 BZW720901:BZW720950 CJS720901:CJS720950 CTO720901:CTO720950 DDK720901:DDK720950 DNG720901:DNG720950 DXC720901:DXC720950 EGY720901:EGY720950 EQU720901:EQU720950 FAQ720901:FAQ720950 FKM720901:FKM720950 FUI720901:FUI720950 GEE720901:GEE720950 GOA720901:GOA720950 GXW720901:GXW720950 HHS720901:HHS720950 HRO720901:HRO720950 IBK720901:IBK720950 ILG720901:ILG720950 IVC720901:IVC720950 JEY720901:JEY720950 JOU720901:JOU720950 JYQ720901:JYQ720950 KIM720901:KIM720950 KSI720901:KSI720950 LCE720901:LCE720950 LMA720901:LMA720950 LVW720901:LVW720950 MFS720901:MFS720950 MPO720901:MPO720950 MZK720901:MZK720950 NJG720901:NJG720950 NTC720901:NTC720950 OCY720901:OCY720950 OMU720901:OMU720950 OWQ720901:OWQ720950 PGM720901:PGM720950 PQI720901:PQI720950 QAE720901:QAE720950 QKA720901:QKA720950 QTW720901:QTW720950 RDS720901:RDS720950 RNO720901:RNO720950 RXK720901:RXK720950 SHG720901:SHG720950 SRC720901:SRC720950 TAY720901:TAY720950 TKU720901:TKU720950 TUQ720901:TUQ720950 UEM720901:UEM720950 UOI720901:UOI720950 UYE720901:UYE720950 VIA720901:VIA720950 VRW720901:VRW720950 WBS720901:WBS720950 WLO720901:WLO720950 WVK720901:WVK720950 C786437:C786486 IY786437:IY786486 SU786437:SU786486 ACQ786437:ACQ786486 AMM786437:AMM786486 AWI786437:AWI786486 BGE786437:BGE786486 BQA786437:BQA786486 BZW786437:BZW786486 CJS786437:CJS786486 CTO786437:CTO786486 DDK786437:DDK786486 DNG786437:DNG786486 DXC786437:DXC786486 EGY786437:EGY786486 EQU786437:EQU786486 FAQ786437:FAQ786486 FKM786437:FKM786486 FUI786437:FUI786486 GEE786437:GEE786486 GOA786437:GOA786486 GXW786437:GXW786486 HHS786437:HHS786486 HRO786437:HRO786486 IBK786437:IBK786486 ILG786437:ILG786486 IVC786437:IVC786486 JEY786437:JEY786486 JOU786437:JOU786486 JYQ786437:JYQ786486 KIM786437:KIM786486 KSI786437:KSI786486 LCE786437:LCE786486 LMA786437:LMA786486 LVW786437:LVW786486 MFS786437:MFS786486 MPO786437:MPO786486 MZK786437:MZK786486 NJG786437:NJG786486 NTC786437:NTC786486 OCY786437:OCY786486 OMU786437:OMU786486 OWQ786437:OWQ786486 PGM786437:PGM786486 PQI786437:PQI786486 QAE786437:QAE786486 QKA786437:QKA786486 QTW786437:QTW786486 RDS786437:RDS786486 RNO786437:RNO786486 RXK786437:RXK786486 SHG786437:SHG786486 SRC786437:SRC786486 TAY786437:TAY786486 TKU786437:TKU786486 TUQ786437:TUQ786486 UEM786437:UEM786486 UOI786437:UOI786486 UYE786437:UYE786486 VIA786437:VIA786486 VRW786437:VRW786486 WBS786437:WBS786486 WLO786437:WLO786486 WVK786437:WVK786486 C851973:C852022 IY851973:IY852022 SU851973:SU852022 ACQ851973:ACQ852022 AMM851973:AMM852022 AWI851973:AWI852022 BGE851973:BGE852022 BQA851973:BQA852022 BZW851973:BZW852022 CJS851973:CJS852022 CTO851973:CTO852022 DDK851973:DDK852022 DNG851973:DNG852022 DXC851973:DXC852022 EGY851973:EGY852022 EQU851973:EQU852022 FAQ851973:FAQ852022 FKM851973:FKM852022 FUI851973:FUI852022 GEE851973:GEE852022 GOA851973:GOA852022 GXW851973:GXW852022 HHS851973:HHS852022 HRO851973:HRO852022 IBK851973:IBK852022 ILG851973:ILG852022 IVC851973:IVC852022 JEY851973:JEY852022 JOU851973:JOU852022 JYQ851973:JYQ852022 KIM851973:KIM852022 KSI851973:KSI852022 LCE851973:LCE852022 LMA851973:LMA852022 LVW851973:LVW852022 MFS851973:MFS852022 MPO851973:MPO852022 MZK851973:MZK852022 NJG851973:NJG852022 NTC851973:NTC852022 OCY851973:OCY852022 OMU851973:OMU852022 OWQ851973:OWQ852022 PGM851973:PGM852022 PQI851973:PQI852022 QAE851973:QAE852022 QKA851973:QKA852022 QTW851973:QTW852022 RDS851973:RDS852022 RNO851973:RNO852022 RXK851973:RXK852022 SHG851973:SHG852022 SRC851973:SRC852022 TAY851973:TAY852022 TKU851973:TKU852022 TUQ851973:TUQ852022 UEM851973:UEM852022 UOI851973:UOI852022 UYE851973:UYE852022 VIA851973:VIA852022 VRW851973:VRW852022 WBS851973:WBS852022 WLO851973:WLO852022 WVK851973:WVK852022 C917509:C917558 IY917509:IY917558 SU917509:SU917558 ACQ917509:ACQ917558 AMM917509:AMM917558 AWI917509:AWI917558 BGE917509:BGE917558 BQA917509:BQA917558 BZW917509:BZW917558 CJS917509:CJS917558 CTO917509:CTO917558 DDK917509:DDK917558 DNG917509:DNG917558 DXC917509:DXC917558 EGY917509:EGY917558 EQU917509:EQU917558 FAQ917509:FAQ917558 FKM917509:FKM917558 FUI917509:FUI917558 GEE917509:GEE917558 GOA917509:GOA917558 GXW917509:GXW917558 HHS917509:HHS917558 HRO917509:HRO917558 IBK917509:IBK917558 ILG917509:ILG917558 IVC917509:IVC917558 JEY917509:JEY917558 JOU917509:JOU917558 JYQ917509:JYQ917558 KIM917509:KIM917558 KSI917509:KSI917558 LCE917509:LCE917558 LMA917509:LMA917558 LVW917509:LVW917558 MFS917509:MFS917558 MPO917509:MPO917558 MZK917509:MZK917558 NJG917509:NJG917558 NTC917509:NTC917558 OCY917509:OCY917558 OMU917509:OMU917558 OWQ917509:OWQ917558 PGM917509:PGM917558 PQI917509:PQI917558 QAE917509:QAE917558 QKA917509:QKA917558 QTW917509:QTW917558 RDS917509:RDS917558 RNO917509:RNO917558 RXK917509:RXK917558 SHG917509:SHG917558 SRC917509:SRC917558 TAY917509:TAY917558 TKU917509:TKU917558 TUQ917509:TUQ917558 UEM917509:UEM917558 UOI917509:UOI917558 UYE917509:UYE917558 VIA917509:VIA917558 VRW917509:VRW917558 WBS917509:WBS917558 WLO917509:WLO917558 WVK917509:WVK917558 C983045:C983094 IY983045:IY983094 SU983045:SU983094 ACQ983045:ACQ983094 AMM983045:AMM983094 AWI983045:AWI983094 BGE983045:BGE983094 BQA983045:BQA983094 BZW983045:BZW983094 CJS983045:CJS983094 CTO983045:CTO983094 DDK983045:DDK983094 DNG983045:DNG983094 DXC983045:DXC983094 EGY983045:EGY983094 EQU983045:EQU983094 FAQ983045:FAQ983094 FKM983045:FKM983094 FUI983045:FUI983094 GEE983045:GEE983094 GOA983045:GOA983094 GXW983045:GXW983094 HHS983045:HHS983094 HRO983045:HRO983094 IBK983045:IBK983094 ILG983045:ILG983094 IVC983045:IVC983094 JEY983045:JEY983094 JOU983045:JOU983094 JYQ983045:JYQ983094 KIM983045:KIM983094 KSI983045:KSI983094 LCE983045:LCE983094 LMA983045:LMA983094 LVW983045:LVW983094 MFS983045:MFS983094 MPO983045:MPO983094 MZK983045:MZK983094 NJG983045:NJG983094 NTC983045:NTC983094 OCY983045:OCY983094 OMU983045:OMU983094 OWQ983045:OWQ983094 PGM983045:PGM983094 PQI983045:PQI983094 QAE983045:QAE983094 QKA983045:QKA983094 QTW983045:QTW983094 RDS983045:RDS983094 RNO983045:RNO983094 RXK983045:RXK983094 SHG983045:SHG983094 SRC983045:SRC983094 TAY983045:TAY983094 TKU983045:TKU983094 TUQ983045:TUQ983094 UEM983045:UEM983094 UOI983045:UOI983094 UYE983045:UYE983094 VIA983045:VIA983094 VRW983045:VRW983094 WBS983045:WBS983094 WLO983045:WLO983094 WVK983045:WVK983094 WVK5:WVK38 WLO5:WLO38 WBS5:WBS38 VRW5:VRW38 VIA5:VIA38 UYE5:UYE38 UOI5:UOI38 UEM5:UEM38 TUQ5:TUQ38 TKU5:TKU38 TAY5:TAY38 SRC5:SRC38 SHG5:SHG38 RXK5:RXK38 RNO5:RNO38 RDS5:RDS38 QTW5:QTW38 QKA5:QKA38 QAE5:QAE38 PQI5:PQI38 PGM5:PGM38 OWQ5:OWQ38 OMU5:OMU38 OCY5:OCY38 NTC5:NTC38 NJG5:NJG38 MZK5:MZK38 MPO5:MPO38 MFS5:MFS38 LVW5:LVW38 LMA5:LMA38 LCE5:LCE38 KSI5:KSI38 KIM5:KIM38 JYQ5:JYQ38 JOU5:JOU38 JEY5:JEY38 IVC5:IVC38 ILG5:ILG38 IBK5:IBK38 HRO5:HRO38 HHS5:HHS38 GXW5:GXW38 GOA5:GOA38 GEE5:GEE38 FUI5:FUI38 FKM5:FKM38 FAQ5:FAQ38 EQU5:EQU38 EGY5:EGY38 DXC5:DXC38 DNG5:DNG38 DDK5:DDK38 CTO5:CTO38 CJS5:CJS38 BZW5:BZW38 BQA5:BQA38 BGE5:BGE38 AWI5:AWI38 AMM5:AMM38 ACQ5:ACQ38 SU5:SU38 IY5:IY38 C5:C38 C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WVK43:WVK50 WLO43:WLO50 WBS43:WBS50 VRW43:VRW50 VIA43:VIA50 UYE43:UYE50 UOI43:UOI50 UEM43:UEM50 TUQ43:TUQ50 TKU43:TKU50 TAY43:TAY50 SRC43:SRC50 SHG43:SHG50 RXK43:RXK50 RNO43:RNO50 RDS43:RDS50 QTW43:QTW50 QKA43:QKA50 QAE43:QAE50 PQI43:PQI50 PGM43:PGM50 OWQ43:OWQ50 OMU43:OMU50 OCY43:OCY50 NTC43:NTC50 NJG43:NJG50 MZK43:MZK50 MPO43:MPO50 MFS43:MFS50 LVW43:LVW50 LMA43:LMA50 LCE43:LCE50 KSI43:KSI50 KIM43:KIM50 JYQ43:JYQ50 JOU43:JOU50 JEY43:JEY50 IVC43:IVC50 ILG43:ILG50 IBK43:IBK50 HRO43:HRO50 HHS43:HHS50 GXW43:GXW50 GOA43:GOA50 GEE43:GEE50 FUI43:FUI50 FKM43:FKM50 FAQ43:FAQ50 EQU43:EQU50 EGY43:EGY50 DXC43:DXC50 DNG43:DNG50 DDK43:DDK50 CTO43:CTO50 CJS43:CJS50 BZW43:BZW50 BQA43:BQA50 BGE43:BGE50 AWI43:AWI50 AMM43:AMM50 ACQ43:ACQ50 SU43:SU50 IY43:IY50 C43:C50">
      <formula1>C7:C8</formula1>
    </dataValidation>
  </dataValidations>
  <pageMargins left="0.7" right="0.7" top="0.75" bottom="0.75" header="0.3" footer="0.3"/>
  <pageSetup paperSize="8" scale="24" orientation="landscape" r:id="rId1"/>
  <rowBreaks count="1" manualBreakCount="1">
    <brk id="55" max="27" man="1"/>
  </rowBreak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B1:AD203"/>
  <sheetViews>
    <sheetView showGridLines="0" view="pageBreakPreview" topLeftCell="B1" zoomScale="60" zoomScaleNormal="70" workbookViewId="0">
      <pane xSplit="5" ySplit="3" topLeftCell="G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1" width="10.33203125" style="452"/>
    <col min="2" max="2" width="62.109375" style="452" customWidth="1"/>
    <col min="3" max="3" width="11.44140625" style="452" customWidth="1"/>
    <col min="4" max="4" width="12.33203125" style="452" customWidth="1"/>
    <col min="5" max="5" width="10.44140625" style="277" bestFit="1" customWidth="1"/>
    <col min="6" max="6" width="4" style="452" customWidth="1"/>
    <col min="7" max="7" width="13.6640625" style="278" customWidth="1"/>
    <col min="8" max="26" width="13.6640625" style="452" customWidth="1"/>
    <col min="27" max="27" width="101.44140625" style="452" customWidth="1"/>
    <col min="28" max="28" width="113.6640625" style="452" bestFit="1" customWidth="1"/>
    <col min="29" max="29" width="26.33203125" style="452" customWidth="1"/>
    <col min="30" max="30" width="28.88671875" style="452" customWidth="1"/>
    <col min="31" max="16384" width="10.33203125" style="452"/>
  </cols>
  <sheetData>
    <row r="1" spans="2:30" ht="117" customHeight="1" thickBot="1">
      <c r="B1" s="914"/>
      <c r="C1" s="911"/>
      <c r="D1" s="911"/>
      <c r="E1" s="913"/>
      <c r="F1" s="911"/>
      <c r="G1" s="912"/>
      <c r="H1" s="911"/>
      <c r="I1" s="911"/>
      <c r="J1" s="911"/>
      <c r="K1" s="911"/>
      <c r="L1" s="911"/>
      <c r="M1" s="911"/>
      <c r="N1" s="911"/>
      <c r="O1" s="911"/>
      <c r="P1" s="911"/>
      <c r="Q1" s="911"/>
      <c r="R1" s="911"/>
      <c r="S1" s="911"/>
      <c r="T1" s="911"/>
      <c r="U1" s="911"/>
      <c r="V1" s="911"/>
      <c r="W1" s="911"/>
      <c r="X1" s="911"/>
      <c r="Y1" s="911"/>
      <c r="Z1" s="911"/>
      <c r="AA1" s="911"/>
      <c r="AB1" s="910"/>
    </row>
    <row r="2" spans="2:30" s="137" customFormat="1" ht="109.5" customHeight="1" thickBot="1">
      <c r="B2" s="909"/>
      <c r="C2" s="908" t="s">
        <v>243</v>
      </c>
      <c r="D2" s="907"/>
      <c r="E2" s="907"/>
      <c r="F2" s="907"/>
      <c r="G2" s="907"/>
      <c r="H2" s="907"/>
      <c r="I2" s="904"/>
      <c r="J2" s="906"/>
      <c r="K2" s="904"/>
      <c r="L2" s="904"/>
      <c r="M2" s="904"/>
      <c r="N2" s="904"/>
      <c r="O2" s="904"/>
      <c r="P2" s="905"/>
      <c r="Q2" s="904"/>
      <c r="R2" s="904"/>
      <c r="S2" s="904"/>
      <c r="T2" s="904"/>
      <c r="U2" s="904"/>
      <c r="V2" s="904"/>
      <c r="W2" s="904"/>
      <c r="X2" s="904"/>
      <c r="Y2" s="903"/>
      <c r="Z2" s="902"/>
      <c r="AA2" s="901"/>
      <c r="AB2" s="900"/>
    </row>
    <row r="3" spans="2:30" s="138" customFormat="1" ht="34.5" customHeight="1" thickBot="1">
      <c r="B3" s="899" t="s">
        <v>76</v>
      </c>
      <c r="C3" s="898"/>
      <c r="D3" s="897" t="s">
        <v>1</v>
      </c>
      <c r="E3" s="897" t="s">
        <v>2</v>
      </c>
      <c r="F3" s="896"/>
      <c r="G3" s="895" t="s">
        <v>125</v>
      </c>
      <c r="H3" s="891" t="s">
        <v>126</v>
      </c>
      <c r="I3" s="893" t="s">
        <v>127</v>
      </c>
      <c r="J3" s="893" t="s">
        <v>128</v>
      </c>
      <c r="K3" s="893" t="s">
        <v>129</v>
      </c>
      <c r="L3" s="893" t="s">
        <v>204</v>
      </c>
      <c r="M3" s="894" t="s">
        <v>562</v>
      </c>
      <c r="N3" s="893" t="s">
        <v>563</v>
      </c>
      <c r="O3" s="892" t="s">
        <v>3</v>
      </c>
      <c r="P3" s="891" t="s">
        <v>4</v>
      </c>
      <c r="Q3" s="891" t="s">
        <v>5</v>
      </c>
      <c r="R3" s="891" t="s">
        <v>6</v>
      </c>
      <c r="S3" s="891" t="s">
        <v>7</v>
      </c>
      <c r="T3" s="891" t="s">
        <v>8</v>
      </c>
      <c r="U3" s="891" t="s">
        <v>9</v>
      </c>
      <c r="V3" s="891" t="s">
        <v>10</v>
      </c>
      <c r="W3" s="891" t="s">
        <v>11</v>
      </c>
      <c r="X3" s="891" t="s">
        <v>12</v>
      </c>
      <c r="Y3" s="891" t="s">
        <v>13</v>
      </c>
      <c r="Z3" s="890" t="s">
        <v>14</v>
      </c>
      <c r="AA3" s="890" t="s">
        <v>130</v>
      </c>
      <c r="AB3" s="889" t="s">
        <v>131</v>
      </c>
    </row>
    <row r="4" spans="2:30"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3"/>
      <c r="AA4" s="143"/>
      <c r="AB4" s="145"/>
    </row>
    <row r="5" spans="2:30" s="10" customFormat="1" ht="31.5" customHeight="1">
      <c r="B5" s="2597" t="s">
        <v>17</v>
      </c>
      <c r="C5" s="2598" t="s">
        <v>120</v>
      </c>
      <c r="D5" s="149" t="s">
        <v>18</v>
      </c>
      <c r="E5" s="149" t="s">
        <v>19</v>
      </c>
      <c r="F5" s="149" t="s">
        <v>20</v>
      </c>
      <c r="G5" s="991">
        <v>0.9</v>
      </c>
      <c r="H5" s="991">
        <v>1.2</v>
      </c>
      <c r="I5" s="991">
        <v>1.3</v>
      </c>
      <c r="J5" s="990">
        <v>1.9</v>
      </c>
      <c r="K5" s="990">
        <v>0.89</v>
      </c>
      <c r="L5" s="990">
        <v>0.33</v>
      </c>
      <c r="M5" s="2599">
        <v>0</v>
      </c>
      <c r="N5" s="2600">
        <v>0</v>
      </c>
      <c r="O5" s="2601">
        <v>0</v>
      </c>
      <c r="P5" s="887">
        <v>0</v>
      </c>
      <c r="Q5" s="887">
        <v>0</v>
      </c>
      <c r="R5" s="887">
        <v>0</v>
      </c>
      <c r="S5" s="887">
        <v>0</v>
      </c>
      <c r="T5" s="887">
        <v>0</v>
      </c>
      <c r="U5" s="887">
        <v>0</v>
      </c>
      <c r="V5" s="887">
        <v>0</v>
      </c>
      <c r="W5" s="887">
        <v>0</v>
      </c>
      <c r="X5" s="887">
        <v>0</v>
      </c>
      <c r="Y5" s="887">
        <v>0</v>
      </c>
      <c r="Z5" s="887">
        <v>0</v>
      </c>
      <c r="AA5" s="148"/>
      <c r="AB5" s="154"/>
      <c r="AC5" s="155"/>
      <c r="AD5" s="156"/>
    </row>
    <row r="6" spans="2:30" s="10" customFormat="1" ht="31.5" customHeight="1">
      <c r="B6" s="2602" t="s">
        <v>21</v>
      </c>
      <c r="C6" s="2603" t="s">
        <v>120</v>
      </c>
      <c r="D6" s="157" t="s">
        <v>79</v>
      </c>
      <c r="E6" s="157" t="s">
        <v>19</v>
      </c>
      <c r="F6" s="157" t="s">
        <v>20</v>
      </c>
      <c r="G6" s="998">
        <v>0.9</v>
      </c>
      <c r="H6" s="998">
        <v>1.2</v>
      </c>
      <c r="I6" s="998">
        <v>1.9</v>
      </c>
      <c r="J6" s="1033">
        <v>2.5</v>
      </c>
      <c r="K6" s="1033">
        <v>2.0699999999999998</v>
      </c>
      <c r="L6" s="1033">
        <v>0.33</v>
      </c>
      <c r="M6" s="2599">
        <v>0</v>
      </c>
      <c r="N6" s="2604">
        <v>0</v>
      </c>
      <c r="O6" s="2605">
        <v>0</v>
      </c>
      <c r="P6" s="790">
        <v>0</v>
      </c>
      <c r="Q6" s="790">
        <v>0</v>
      </c>
      <c r="R6" s="790">
        <v>0</v>
      </c>
      <c r="S6" s="790">
        <v>0</v>
      </c>
      <c r="T6" s="790">
        <v>0</v>
      </c>
      <c r="U6" s="790">
        <v>0</v>
      </c>
      <c r="V6" s="790">
        <v>0</v>
      </c>
      <c r="W6" s="790">
        <v>0</v>
      </c>
      <c r="X6" s="790">
        <v>0</v>
      </c>
      <c r="Y6" s="790">
        <v>0</v>
      </c>
      <c r="Z6" s="790">
        <v>0</v>
      </c>
      <c r="AA6" s="24"/>
      <c r="AB6" s="38"/>
      <c r="AC6" s="161"/>
      <c r="AD6" s="156"/>
    </row>
    <row r="7" spans="2:30" s="10" customFormat="1" ht="31.5" customHeight="1">
      <c r="B7" s="2602" t="s">
        <v>22</v>
      </c>
      <c r="C7" s="2603" t="s">
        <v>121</v>
      </c>
      <c r="D7" s="157" t="s">
        <v>23</v>
      </c>
      <c r="E7" s="157" t="s">
        <v>19</v>
      </c>
      <c r="F7" s="157" t="s">
        <v>20</v>
      </c>
      <c r="G7" s="998">
        <v>5.93</v>
      </c>
      <c r="H7" s="998">
        <v>5.81</v>
      </c>
      <c r="I7" s="998">
        <v>4.49</v>
      </c>
      <c r="J7" s="1032">
        <v>4.26</v>
      </c>
      <c r="K7" s="1032">
        <v>4.21</v>
      </c>
      <c r="L7" s="1032">
        <v>3.75</v>
      </c>
      <c r="M7" s="2599">
        <v>3.64</v>
      </c>
      <c r="N7" s="2604">
        <v>3.52</v>
      </c>
      <c r="O7" s="2604">
        <v>3.67</v>
      </c>
      <c r="P7" s="883">
        <v>4.0599999999999996</v>
      </c>
      <c r="Q7" s="883">
        <v>3.64</v>
      </c>
      <c r="R7" s="883">
        <v>3.5331367326661569</v>
      </c>
      <c r="S7" s="883">
        <v>3.5360359642330481</v>
      </c>
      <c r="T7" s="883">
        <v>3.3611576584237319</v>
      </c>
      <c r="U7" s="883">
        <v>3.7366776026181321</v>
      </c>
      <c r="V7" s="883">
        <v>3.7</v>
      </c>
      <c r="W7" s="883">
        <v>3.74</v>
      </c>
      <c r="X7" s="883">
        <v>2.84</v>
      </c>
      <c r="Y7" s="883">
        <v>3.34</v>
      </c>
      <c r="Z7" s="883">
        <v>3.4021885959615363</v>
      </c>
      <c r="AA7" s="563"/>
      <c r="AB7" s="164"/>
      <c r="AC7" s="155"/>
    </row>
    <row r="8" spans="2:30" s="10" customFormat="1" ht="31.5" customHeight="1">
      <c r="B8" s="2602" t="s">
        <v>203</v>
      </c>
      <c r="C8" s="2603" t="s">
        <v>121</v>
      </c>
      <c r="D8" s="157" t="s">
        <v>617</v>
      </c>
      <c r="E8" s="157" t="s">
        <v>19</v>
      </c>
      <c r="F8" s="157" t="s">
        <v>20</v>
      </c>
      <c r="G8" s="998">
        <v>6.08</v>
      </c>
      <c r="H8" s="998">
        <v>5.64</v>
      </c>
      <c r="I8" s="998">
        <v>4.49</v>
      </c>
      <c r="J8" s="1032">
        <v>4.83</v>
      </c>
      <c r="K8" s="1032">
        <v>4.49</v>
      </c>
      <c r="L8" s="1032">
        <v>3.6</v>
      </c>
      <c r="M8" s="2599">
        <v>3.44</v>
      </c>
      <c r="N8" s="2604">
        <v>3.35</v>
      </c>
      <c r="O8" s="2604">
        <v>4.3899999999999997</v>
      </c>
      <c r="P8" s="883">
        <v>3.77</v>
      </c>
      <c r="Q8" s="883">
        <v>3.76</v>
      </c>
      <c r="R8" s="883">
        <v>3.0502063273727646</v>
      </c>
      <c r="S8" s="883">
        <v>3.3082114735658044</v>
      </c>
      <c r="T8" s="883">
        <v>3.1912299854439592</v>
      </c>
      <c r="U8" s="883">
        <v>3.9213483146067416</v>
      </c>
      <c r="V8" s="883">
        <v>3.3741851368970015</v>
      </c>
      <c r="W8" s="883">
        <v>3.26</v>
      </c>
      <c r="X8" s="883">
        <v>2.4300000000000002</v>
      </c>
      <c r="Y8" s="883">
        <v>2.97</v>
      </c>
      <c r="Z8" s="883">
        <v>3.5074344417410113</v>
      </c>
      <c r="AA8" s="165" t="s">
        <v>618</v>
      </c>
      <c r="AB8" s="166"/>
      <c r="AC8" s="167"/>
    </row>
    <row r="9" spans="2:30" s="10" customFormat="1" ht="31.5" customHeight="1">
      <c r="B9" s="2602" t="s">
        <v>80</v>
      </c>
      <c r="C9" s="2603" t="s">
        <v>121</v>
      </c>
      <c r="D9" s="157" t="s">
        <v>25</v>
      </c>
      <c r="E9" s="157" t="s">
        <v>19</v>
      </c>
      <c r="F9" s="157" t="s">
        <v>27</v>
      </c>
      <c r="G9" s="1017" t="s">
        <v>172</v>
      </c>
      <c r="H9" s="1017" t="s">
        <v>172</v>
      </c>
      <c r="I9" s="1017" t="s">
        <v>172</v>
      </c>
      <c r="J9" s="1017" t="s">
        <v>172</v>
      </c>
      <c r="K9" s="1017" t="s">
        <v>172</v>
      </c>
      <c r="L9" s="2606">
        <v>10.37</v>
      </c>
      <c r="M9" s="2599">
        <v>0.92</v>
      </c>
      <c r="N9" s="2604">
        <v>17.239999999999998</v>
      </c>
      <c r="O9" s="2607">
        <v>1.2</v>
      </c>
      <c r="P9" s="883">
        <v>1.34</v>
      </c>
      <c r="Q9" s="883">
        <v>1.5</v>
      </c>
      <c r="R9" s="883">
        <v>1.5</v>
      </c>
      <c r="S9" s="883">
        <v>1.8</v>
      </c>
      <c r="T9" s="883">
        <v>1.7</v>
      </c>
      <c r="U9" s="883">
        <v>1.8</v>
      </c>
      <c r="V9" s="883">
        <v>1.6</v>
      </c>
      <c r="W9" s="883">
        <v>1.2</v>
      </c>
      <c r="X9" s="883">
        <v>1.2</v>
      </c>
      <c r="Y9" s="883">
        <v>1.7</v>
      </c>
      <c r="Z9" s="883">
        <v>0.7</v>
      </c>
      <c r="AA9" s="165" t="s">
        <v>619</v>
      </c>
      <c r="AB9" s="166"/>
    </row>
    <row r="10" spans="2:30" s="10" customFormat="1" ht="31.5" customHeight="1">
      <c r="B10" s="2602" t="s">
        <v>141</v>
      </c>
      <c r="C10" s="2603" t="s">
        <v>120</v>
      </c>
      <c r="D10" s="157" t="s">
        <v>142</v>
      </c>
      <c r="E10" s="157" t="s">
        <v>19</v>
      </c>
      <c r="F10" s="157" t="s">
        <v>20</v>
      </c>
      <c r="G10" s="1845"/>
      <c r="H10" s="1845"/>
      <c r="I10" s="1845"/>
      <c r="J10" s="1844"/>
      <c r="K10" s="2608"/>
      <c r="L10" s="2606">
        <v>1270.93</v>
      </c>
      <c r="M10" s="2609">
        <v>34.166666666666664</v>
      </c>
      <c r="N10" s="2604">
        <v>1141</v>
      </c>
      <c r="O10" s="2607">
        <v>114</v>
      </c>
      <c r="P10" s="883">
        <v>250.42</v>
      </c>
      <c r="Q10" s="883">
        <v>45.58</v>
      </c>
      <c r="R10" s="883">
        <v>43.32</v>
      </c>
      <c r="S10" s="883">
        <v>38.119999999999997</v>
      </c>
      <c r="T10" s="883">
        <v>75.94</v>
      </c>
      <c r="U10" s="883">
        <v>41.52</v>
      </c>
      <c r="V10" s="883">
        <v>85.4</v>
      </c>
      <c r="W10" s="883">
        <v>75.92</v>
      </c>
      <c r="X10" s="883">
        <v>192</v>
      </c>
      <c r="Y10" s="883">
        <v>179</v>
      </c>
      <c r="Z10" s="883"/>
      <c r="AA10" s="165" t="s">
        <v>620</v>
      </c>
      <c r="AB10" s="38" t="s">
        <v>621</v>
      </c>
    </row>
    <row r="11" spans="2:30" s="10" customFormat="1" ht="31.5" customHeight="1" thickBot="1">
      <c r="B11" s="2610" t="s">
        <v>280</v>
      </c>
      <c r="C11" s="2611" t="s">
        <v>120</v>
      </c>
      <c r="D11" s="1220" t="s">
        <v>326</v>
      </c>
      <c r="E11" s="174" t="s">
        <v>19</v>
      </c>
      <c r="F11" s="174" t="s">
        <v>20</v>
      </c>
      <c r="G11" s="2612" t="s">
        <v>172</v>
      </c>
      <c r="H11" s="2612" t="s">
        <v>172</v>
      </c>
      <c r="I11" s="2612" t="s">
        <v>172</v>
      </c>
      <c r="J11" s="2612" t="s">
        <v>172</v>
      </c>
      <c r="K11" s="2612" t="s">
        <v>172</v>
      </c>
      <c r="L11" s="2613">
        <v>273.10000000000002</v>
      </c>
      <c r="M11" s="2614">
        <v>273.10000000000002</v>
      </c>
      <c r="N11" s="2534">
        <v>267</v>
      </c>
      <c r="O11" s="2615">
        <v>287</v>
      </c>
      <c r="P11" s="2534">
        <v>299</v>
      </c>
      <c r="Q11" s="2534">
        <v>291</v>
      </c>
      <c r="R11" s="2534">
        <v>286</v>
      </c>
      <c r="S11" s="882">
        <v>282</v>
      </c>
      <c r="T11" s="882">
        <v>277</v>
      </c>
      <c r="U11" s="882">
        <v>278</v>
      </c>
      <c r="V11" s="882">
        <v>281</v>
      </c>
      <c r="W11" s="882">
        <v>277</v>
      </c>
      <c r="X11" s="882">
        <v>269</v>
      </c>
      <c r="Y11" s="882">
        <v>267</v>
      </c>
      <c r="Z11" s="882"/>
      <c r="AA11" s="179"/>
      <c r="AB11" s="39"/>
    </row>
    <row r="12" spans="2:30" s="184" customFormat="1" ht="31.5" customHeight="1" thickBot="1">
      <c r="B12" s="2616" t="s">
        <v>82</v>
      </c>
      <c r="C12" s="2617"/>
      <c r="D12" s="2618" t="s">
        <v>16</v>
      </c>
      <c r="E12" s="2618" t="s">
        <v>16</v>
      </c>
      <c r="F12" s="2618" t="s">
        <v>16</v>
      </c>
      <c r="G12" s="2619"/>
      <c r="H12" s="2619"/>
      <c r="I12" s="2619"/>
      <c r="J12" s="2619"/>
      <c r="K12" s="2619"/>
      <c r="L12" s="2619"/>
      <c r="M12" s="2619"/>
      <c r="N12" s="2619"/>
      <c r="O12" s="2619"/>
      <c r="P12" s="878"/>
      <c r="Q12" s="878"/>
      <c r="R12" s="878"/>
      <c r="S12" s="878"/>
      <c r="T12" s="878"/>
      <c r="U12" s="878"/>
      <c r="V12" s="878"/>
      <c r="W12" s="878"/>
      <c r="X12" s="878"/>
      <c r="Y12" s="878"/>
      <c r="Z12" s="878"/>
      <c r="AA12" s="878"/>
      <c r="AB12" s="877"/>
    </row>
    <row r="13" spans="2:30" s="10" customFormat="1" ht="31.5" customHeight="1">
      <c r="B13" s="2597" t="s">
        <v>51</v>
      </c>
      <c r="C13" s="2620" t="s">
        <v>121</v>
      </c>
      <c r="D13" s="2621" t="s">
        <v>26</v>
      </c>
      <c r="E13" s="2622" t="s">
        <v>30</v>
      </c>
      <c r="F13" s="149" t="s">
        <v>20</v>
      </c>
      <c r="G13" s="2623">
        <v>0.109517833333333</v>
      </c>
      <c r="H13" s="2624">
        <v>0.128</v>
      </c>
      <c r="I13" s="2624">
        <v>0.13600000000000001</v>
      </c>
      <c r="J13" s="2624">
        <v>0.161</v>
      </c>
      <c r="K13" s="2624">
        <v>0.107</v>
      </c>
      <c r="L13" s="2623">
        <v>8.3900000000000002E-2</v>
      </c>
      <c r="M13" s="2625">
        <v>0.08</v>
      </c>
      <c r="N13" s="2626">
        <v>6.4100000000000004E-2</v>
      </c>
      <c r="O13" s="2626">
        <v>8.2799999999999999E-2</v>
      </c>
      <c r="P13" s="388">
        <v>7.3200000000000001E-2</v>
      </c>
      <c r="Q13" s="388">
        <v>5.62E-2</v>
      </c>
      <c r="R13" s="388">
        <v>5.8099999999999999E-2</v>
      </c>
      <c r="S13" s="388">
        <v>5.6800000000000003E-2</v>
      </c>
      <c r="T13" s="388">
        <v>7.8E-2</v>
      </c>
      <c r="U13" s="388">
        <v>5.5E-2</v>
      </c>
      <c r="V13" s="388">
        <v>4.87E-2</v>
      </c>
      <c r="W13" s="388">
        <v>6.88E-2</v>
      </c>
      <c r="X13" s="388">
        <v>7.2499999999999995E-2</v>
      </c>
      <c r="Y13" s="388">
        <v>7.4700000000000003E-2</v>
      </c>
      <c r="Z13" s="388">
        <v>6.6500000000000004E-2</v>
      </c>
      <c r="AA13" s="187"/>
      <c r="AB13" s="188"/>
    </row>
    <row r="14" spans="2:30" s="862" customFormat="1" ht="31.5" customHeight="1">
      <c r="B14" s="2627" t="s">
        <v>52</v>
      </c>
      <c r="C14" s="2628" t="s">
        <v>121</v>
      </c>
      <c r="D14" s="2629" t="s">
        <v>26</v>
      </c>
      <c r="E14" s="1031" t="s">
        <v>30</v>
      </c>
      <c r="F14" s="1030" t="s">
        <v>20</v>
      </c>
      <c r="G14" s="1029"/>
      <c r="H14" s="1028">
        <v>0.01</v>
      </c>
      <c r="I14" s="1028">
        <v>1.0999999999999999E-2</v>
      </c>
      <c r="J14" s="1027">
        <v>1.0808867316097599E-2</v>
      </c>
      <c r="K14" s="1027">
        <v>1.0999999999999999E-2</v>
      </c>
      <c r="L14" s="1027">
        <v>1.3390000000000001E-2</v>
      </c>
      <c r="M14" s="2630">
        <v>1.34E-2</v>
      </c>
      <c r="N14" s="2631">
        <v>1.4500000000000001E-2</v>
      </c>
      <c r="O14" s="2631">
        <v>1.3093779999999999E-2</v>
      </c>
      <c r="P14" s="867">
        <v>1.43E-2</v>
      </c>
      <c r="Q14" s="868">
        <v>1.0999999999999999E-2</v>
      </c>
      <c r="R14" s="868">
        <v>1.7999999999999999E-2</v>
      </c>
      <c r="S14" s="867">
        <v>1.29E-2</v>
      </c>
      <c r="T14" s="867">
        <v>1.6400000000000001E-2</v>
      </c>
      <c r="U14" s="867">
        <v>1.66E-2</v>
      </c>
      <c r="V14" s="867">
        <v>1.46E-2</v>
      </c>
      <c r="W14" s="867">
        <v>1.0500000000000001E-2</v>
      </c>
      <c r="X14" s="867">
        <v>1.38E-2</v>
      </c>
      <c r="Y14" s="866">
        <v>1.6400000000000001E-2</v>
      </c>
      <c r="Z14" s="865">
        <v>8.8000000000000005E-3</v>
      </c>
      <c r="AA14" s="864" t="s">
        <v>622</v>
      </c>
      <c r="AB14" s="863"/>
    </row>
    <row r="15" spans="2:30" s="10" customFormat="1" ht="31.5" customHeight="1">
      <c r="B15" s="2602" t="s">
        <v>200</v>
      </c>
      <c r="C15" s="738" t="s">
        <v>120</v>
      </c>
      <c r="D15" s="157" t="s">
        <v>26</v>
      </c>
      <c r="E15" s="157" t="s">
        <v>30</v>
      </c>
      <c r="F15" s="157" t="s">
        <v>20</v>
      </c>
      <c r="G15" s="1012"/>
      <c r="H15" s="1012">
        <v>0.19259999999999999</v>
      </c>
      <c r="I15" s="1012">
        <v>0.2127</v>
      </c>
      <c r="J15" s="1012">
        <v>0.25700000000000001</v>
      </c>
      <c r="K15" s="1012">
        <v>0.223</v>
      </c>
      <c r="L15" s="1012">
        <v>0.2298</v>
      </c>
      <c r="M15" s="2632">
        <v>0.25</v>
      </c>
      <c r="N15" s="2632">
        <v>0.191</v>
      </c>
      <c r="O15" s="2632">
        <v>0.222</v>
      </c>
      <c r="P15" s="469">
        <v>0.2311</v>
      </c>
      <c r="Q15" s="469">
        <v>0.16750000000000001</v>
      </c>
      <c r="R15" s="469">
        <v>0.1651</v>
      </c>
      <c r="S15" s="469">
        <v>0.19980000000000001</v>
      </c>
      <c r="T15" s="469">
        <v>0.20830000000000001</v>
      </c>
      <c r="U15" s="469">
        <v>0.13700000000000001</v>
      </c>
      <c r="V15" s="469">
        <v>0.192</v>
      </c>
      <c r="W15" s="469">
        <v>0.19980000000000001</v>
      </c>
      <c r="X15" s="469">
        <v>0.1678</v>
      </c>
      <c r="Y15" s="469">
        <v>0.20469999999999999</v>
      </c>
      <c r="Z15" s="469">
        <v>0.192</v>
      </c>
      <c r="AA15" s="163"/>
      <c r="AB15" s="166"/>
    </row>
    <row r="16" spans="2:30" s="10" customFormat="1" ht="31.5" customHeight="1" thickBot="1">
      <c r="B16" s="2610" t="s">
        <v>199</v>
      </c>
      <c r="C16" s="2633" t="s">
        <v>120</v>
      </c>
      <c r="D16" s="174" t="s">
        <v>26</v>
      </c>
      <c r="E16" s="174" t="s">
        <v>30</v>
      </c>
      <c r="F16" s="174" t="s">
        <v>27</v>
      </c>
      <c r="G16" s="1012"/>
      <c r="H16" s="1012"/>
      <c r="I16" s="1012"/>
      <c r="J16" s="1012">
        <v>0.38</v>
      </c>
      <c r="K16" s="1012"/>
      <c r="L16" s="1012" t="s">
        <v>49</v>
      </c>
      <c r="M16" s="2634"/>
      <c r="N16" s="2635">
        <v>0</v>
      </c>
      <c r="O16" s="2635">
        <v>0</v>
      </c>
      <c r="P16" s="857">
        <v>0</v>
      </c>
      <c r="Q16" s="857">
        <v>0</v>
      </c>
      <c r="R16" s="857">
        <v>0</v>
      </c>
      <c r="S16" s="857">
        <v>0</v>
      </c>
      <c r="T16" s="857">
        <v>0</v>
      </c>
      <c r="U16" s="857">
        <v>0</v>
      </c>
      <c r="V16" s="857">
        <v>0</v>
      </c>
      <c r="W16" s="857">
        <v>0</v>
      </c>
      <c r="X16" s="857">
        <v>0</v>
      </c>
      <c r="Y16" s="857">
        <v>0</v>
      </c>
      <c r="Z16" s="857">
        <v>0</v>
      </c>
      <c r="AA16" s="194"/>
      <c r="AB16" s="195"/>
    </row>
    <row r="17" spans="2:30" s="146" customFormat="1" ht="31.5" customHeight="1" thickBot="1">
      <c r="B17" s="1026" t="s">
        <v>32</v>
      </c>
      <c r="C17" s="2636"/>
      <c r="D17" s="1025" t="s">
        <v>16</v>
      </c>
      <c r="E17" s="1025" t="s">
        <v>16</v>
      </c>
      <c r="F17" s="1025" t="s">
        <v>16</v>
      </c>
      <c r="G17" s="1024"/>
      <c r="H17" s="1024"/>
      <c r="I17" s="1024"/>
      <c r="J17" s="1024"/>
      <c r="K17" s="1024"/>
      <c r="L17" s="1024"/>
      <c r="M17" s="1024"/>
      <c r="N17" s="1024"/>
      <c r="O17" s="1024"/>
      <c r="P17" s="853"/>
      <c r="Q17" s="853"/>
      <c r="R17" s="853"/>
      <c r="S17" s="853"/>
      <c r="T17" s="853"/>
      <c r="U17" s="853"/>
      <c r="V17" s="853"/>
      <c r="W17" s="853"/>
      <c r="X17" s="853"/>
      <c r="Y17" s="853"/>
      <c r="Z17" s="853"/>
      <c r="AA17" s="853"/>
      <c r="AB17" s="852"/>
    </row>
    <row r="18" spans="2:30" ht="31.5" customHeight="1">
      <c r="B18" s="2602" t="s">
        <v>623</v>
      </c>
      <c r="C18" s="2637" t="s">
        <v>120</v>
      </c>
      <c r="D18" s="992" t="s">
        <v>25</v>
      </c>
      <c r="E18" s="199" t="s">
        <v>33</v>
      </c>
      <c r="F18" s="992" t="s">
        <v>20</v>
      </c>
      <c r="G18" s="1023">
        <v>150</v>
      </c>
      <c r="H18" s="1023">
        <v>99</v>
      </c>
      <c r="I18" s="1018">
        <v>153</v>
      </c>
      <c r="J18" s="1015">
        <v>242</v>
      </c>
      <c r="K18" s="2638">
        <v>266</v>
      </c>
      <c r="L18" s="2638">
        <v>293</v>
      </c>
      <c r="M18" s="2393">
        <v>22</v>
      </c>
      <c r="N18" s="2393">
        <v>179</v>
      </c>
      <c r="O18" s="2393">
        <v>21</v>
      </c>
      <c r="P18" s="2000">
        <v>6</v>
      </c>
      <c r="Q18" s="2000">
        <v>15</v>
      </c>
      <c r="R18" s="2000">
        <v>11</v>
      </c>
      <c r="S18" s="2000">
        <v>17</v>
      </c>
      <c r="T18" s="2000">
        <v>12</v>
      </c>
      <c r="U18" s="203">
        <v>15</v>
      </c>
      <c r="V18" s="203">
        <v>12</v>
      </c>
      <c r="W18" s="203">
        <v>15</v>
      </c>
      <c r="X18" s="203">
        <v>24</v>
      </c>
      <c r="Y18" s="203">
        <v>11</v>
      </c>
      <c r="Z18" s="203">
        <v>20</v>
      </c>
      <c r="AA18" s="2516" t="s">
        <v>624</v>
      </c>
      <c r="AB18" s="154"/>
    </row>
    <row r="19" spans="2:30" ht="31.5" customHeight="1">
      <c r="B19" s="2602" t="s">
        <v>60</v>
      </c>
      <c r="C19" s="2639" t="s">
        <v>120</v>
      </c>
      <c r="D19" s="204" t="s">
        <v>26</v>
      </c>
      <c r="E19" s="205" t="s">
        <v>33</v>
      </c>
      <c r="F19" s="204" t="s">
        <v>27</v>
      </c>
      <c r="G19" s="1022">
        <v>0.99039999999999995</v>
      </c>
      <c r="H19" s="1022">
        <v>0.99060000000000004</v>
      </c>
      <c r="I19" s="1022">
        <v>0.99519999999999997</v>
      </c>
      <c r="J19" s="1022">
        <v>0.99080000000000001</v>
      </c>
      <c r="K19" s="1022">
        <v>0.99860000000000004</v>
      </c>
      <c r="L19" s="1022">
        <v>0.99960000000000004</v>
      </c>
      <c r="M19" s="2640"/>
      <c r="N19" s="2641">
        <v>0.99909999999999999</v>
      </c>
      <c r="O19" s="2641">
        <v>1</v>
      </c>
      <c r="P19" s="1176">
        <v>0.99980000000000002</v>
      </c>
      <c r="Q19" s="1176">
        <v>0.99980000000000002</v>
      </c>
      <c r="R19" s="1176">
        <v>0.99980000000000002</v>
      </c>
      <c r="S19" s="1176">
        <v>1</v>
      </c>
      <c r="T19" s="1176">
        <v>0.99960000000000004</v>
      </c>
      <c r="U19" s="1176">
        <v>1</v>
      </c>
      <c r="V19" s="2001">
        <v>0.99219999999999997</v>
      </c>
      <c r="W19" s="2001">
        <v>0.99399999999999999</v>
      </c>
      <c r="X19" s="2001">
        <v>1</v>
      </c>
      <c r="Y19" s="2001">
        <v>0.98060000000000003</v>
      </c>
      <c r="Z19" s="2001">
        <v>0.98899999999999999</v>
      </c>
      <c r="AA19" s="24"/>
      <c r="AB19" s="38"/>
    </row>
    <row r="20" spans="2:30" ht="31.5" customHeight="1">
      <c r="B20" s="2602" t="s">
        <v>197</v>
      </c>
      <c r="C20" s="2639" t="s">
        <v>121</v>
      </c>
      <c r="D20" s="204" t="s">
        <v>25</v>
      </c>
      <c r="E20" s="205" t="s">
        <v>33</v>
      </c>
      <c r="F20" s="204" t="s">
        <v>20</v>
      </c>
      <c r="G20" s="997">
        <v>0</v>
      </c>
      <c r="H20" s="997">
        <v>9</v>
      </c>
      <c r="I20" s="997">
        <v>1</v>
      </c>
      <c r="J20" s="1020">
        <v>24</v>
      </c>
      <c r="K20" s="1020">
        <v>5</v>
      </c>
      <c r="L20" s="1020">
        <v>3</v>
      </c>
      <c r="M20" s="2642">
        <v>2</v>
      </c>
      <c r="N20" s="2605">
        <v>5</v>
      </c>
      <c r="O20" s="2605">
        <v>1</v>
      </c>
      <c r="P20" s="850">
        <v>1</v>
      </c>
      <c r="Q20" s="850">
        <v>0</v>
      </c>
      <c r="R20" s="850">
        <v>0</v>
      </c>
      <c r="S20" s="850">
        <v>1</v>
      </c>
      <c r="T20" s="850">
        <v>0</v>
      </c>
      <c r="U20" s="850">
        <v>0</v>
      </c>
      <c r="V20" s="850">
        <v>0</v>
      </c>
      <c r="W20" s="850">
        <v>1</v>
      </c>
      <c r="X20" s="850">
        <v>0</v>
      </c>
      <c r="Y20" s="850">
        <v>1</v>
      </c>
      <c r="Z20" s="850">
        <v>0</v>
      </c>
      <c r="AA20" s="171"/>
      <c r="AB20" s="166"/>
    </row>
    <row r="21" spans="2:30" ht="31.5" customHeight="1">
      <c r="B21" s="2602" t="s">
        <v>84</v>
      </c>
      <c r="C21" s="2639" t="s">
        <v>121</v>
      </c>
      <c r="D21" s="204" t="s">
        <v>26</v>
      </c>
      <c r="E21" s="205" t="s">
        <v>33</v>
      </c>
      <c r="F21" s="204" t="s">
        <v>27</v>
      </c>
      <c r="G21" s="1022">
        <v>0.98109999999999997</v>
      </c>
      <c r="H21" s="1022">
        <v>0.98509999999999998</v>
      </c>
      <c r="I21" s="1022">
        <v>0.98580000000000001</v>
      </c>
      <c r="J21" s="1022">
        <v>0.98560000000000003</v>
      </c>
      <c r="K21" s="1022">
        <v>0.99713078291814905</v>
      </c>
      <c r="L21" s="1022">
        <v>0.99519999999999997</v>
      </c>
      <c r="M21" s="2640">
        <v>0.996</v>
      </c>
      <c r="N21" s="2643">
        <v>0.99029999999999996</v>
      </c>
      <c r="O21" s="2643">
        <v>1</v>
      </c>
      <c r="P21" s="456">
        <v>0.99650000000000005</v>
      </c>
      <c r="Q21" s="456">
        <v>0.99099999999999999</v>
      </c>
      <c r="R21" s="456">
        <v>0.99209999999999998</v>
      </c>
      <c r="S21" s="456">
        <v>0.99299999999999999</v>
      </c>
      <c r="T21" s="456">
        <v>0.99380000000000002</v>
      </c>
      <c r="U21" s="456">
        <v>0.97299999999999998</v>
      </c>
      <c r="V21" s="456">
        <v>0.89410000000000001</v>
      </c>
      <c r="W21" s="456">
        <v>0.95689999999999997</v>
      </c>
      <c r="X21" s="456">
        <v>0.98429999999999995</v>
      </c>
      <c r="Y21" s="456">
        <v>0.93689999999999996</v>
      </c>
      <c r="Z21" s="456">
        <v>0.94210000000000005</v>
      </c>
      <c r="AA21" s="2644" t="s">
        <v>625</v>
      </c>
      <c r="AB21" s="38"/>
    </row>
    <row r="22" spans="2:30" ht="31.5" customHeight="1">
      <c r="B22" s="2602" t="s">
        <v>61</v>
      </c>
      <c r="C22" s="2639" t="s">
        <v>121</v>
      </c>
      <c r="D22" s="204" t="s">
        <v>25</v>
      </c>
      <c r="E22" s="205" t="s">
        <v>33</v>
      </c>
      <c r="F22" s="204" t="s">
        <v>20</v>
      </c>
      <c r="G22" s="1011">
        <v>9</v>
      </c>
      <c r="H22" s="1011">
        <v>11</v>
      </c>
      <c r="I22" s="1011">
        <v>17</v>
      </c>
      <c r="J22" s="1020">
        <v>21</v>
      </c>
      <c r="K22" s="1020">
        <v>2</v>
      </c>
      <c r="L22" s="1020">
        <v>0</v>
      </c>
      <c r="M22" s="2645">
        <v>0</v>
      </c>
      <c r="N22" s="2645">
        <v>0</v>
      </c>
      <c r="O22" s="2645">
        <v>0</v>
      </c>
      <c r="P22" s="467">
        <v>0</v>
      </c>
      <c r="Q22" s="467">
        <v>0</v>
      </c>
      <c r="R22" s="467">
        <v>0</v>
      </c>
      <c r="S22" s="467">
        <v>0</v>
      </c>
      <c r="T22" s="467">
        <v>0</v>
      </c>
      <c r="U22" s="467">
        <v>0</v>
      </c>
      <c r="V22" s="467">
        <v>0</v>
      </c>
      <c r="W22" s="467">
        <v>0</v>
      </c>
      <c r="X22" s="467">
        <v>0</v>
      </c>
      <c r="Y22" s="467">
        <v>0</v>
      </c>
      <c r="Z22" s="467">
        <v>0</v>
      </c>
      <c r="AA22" s="24"/>
      <c r="AB22" s="38"/>
    </row>
    <row r="23" spans="2:30" s="10" customFormat="1" ht="31.5" customHeight="1">
      <c r="B23" s="2602" t="s">
        <v>196</v>
      </c>
      <c r="C23" s="2639" t="s">
        <v>121</v>
      </c>
      <c r="D23" s="157" t="s">
        <v>25</v>
      </c>
      <c r="E23" s="211" t="s">
        <v>33</v>
      </c>
      <c r="F23" s="157" t="s">
        <v>27</v>
      </c>
      <c r="G23" s="1011"/>
      <c r="H23" s="1011"/>
      <c r="I23" s="1011"/>
      <c r="J23" s="1021">
        <v>9</v>
      </c>
      <c r="K23" s="1020">
        <v>4</v>
      </c>
      <c r="L23" s="1020">
        <v>10</v>
      </c>
      <c r="M23" s="2646">
        <v>8</v>
      </c>
      <c r="N23" s="2646">
        <v>10</v>
      </c>
      <c r="O23" s="2646">
        <v>5</v>
      </c>
      <c r="P23" s="472">
        <v>8</v>
      </c>
      <c r="Q23" s="472">
        <v>10</v>
      </c>
      <c r="R23" s="472">
        <v>8</v>
      </c>
      <c r="S23" s="472">
        <v>8</v>
      </c>
      <c r="T23" s="455">
        <v>8</v>
      </c>
      <c r="U23" s="455">
        <v>5</v>
      </c>
      <c r="V23" s="455">
        <v>5</v>
      </c>
      <c r="W23" s="455">
        <v>4</v>
      </c>
      <c r="X23" s="455">
        <v>0</v>
      </c>
      <c r="Y23" s="455">
        <v>0</v>
      </c>
      <c r="Z23" s="455">
        <v>0</v>
      </c>
      <c r="AA23" s="171" t="s">
        <v>626</v>
      </c>
      <c r="AB23" s="38"/>
    </row>
    <row r="24" spans="2:30" ht="31.5" customHeight="1" thickBot="1">
      <c r="B24" s="2602" t="s">
        <v>195</v>
      </c>
      <c r="C24" s="2639" t="s">
        <v>121</v>
      </c>
      <c r="D24" s="157" t="s">
        <v>25</v>
      </c>
      <c r="E24" s="214" t="s">
        <v>33</v>
      </c>
      <c r="F24" s="213" t="s">
        <v>27</v>
      </c>
      <c r="G24" s="1019"/>
      <c r="H24" s="1019"/>
      <c r="I24" s="1019"/>
      <c r="J24" s="1019"/>
      <c r="K24" s="1019"/>
      <c r="L24" s="1019">
        <v>6</v>
      </c>
      <c r="M24" s="2647">
        <v>6</v>
      </c>
      <c r="N24" s="2648">
        <v>10</v>
      </c>
      <c r="O24" s="847">
        <v>0</v>
      </c>
      <c r="P24" s="2649">
        <v>1</v>
      </c>
      <c r="Q24" s="847">
        <v>1</v>
      </c>
      <c r="R24" s="847" t="s">
        <v>627</v>
      </c>
      <c r="S24" s="847">
        <v>1</v>
      </c>
      <c r="T24" s="847">
        <v>1</v>
      </c>
      <c r="U24" s="847">
        <v>1</v>
      </c>
      <c r="V24" s="847">
        <v>0</v>
      </c>
      <c r="W24" s="847">
        <v>1</v>
      </c>
      <c r="X24" s="847">
        <v>1</v>
      </c>
      <c r="Y24" s="846">
        <v>2</v>
      </c>
      <c r="Z24" s="846">
        <v>1</v>
      </c>
      <c r="AA24" s="216" t="s">
        <v>628</v>
      </c>
      <c r="AB24" s="217"/>
    </row>
    <row r="25" spans="2:30" s="184" customFormat="1" ht="31.5" customHeight="1" thickBot="1">
      <c r="B25" s="2650" t="s">
        <v>35</v>
      </c>
      <c r="C25" s="2651"/>
      <c r="D25" s="2652" t="s">
        <v>16</v>
      </c>
      <c r="E25" s="2652" t="s">
        <v>16</v>
      </c>
      <c r="F25" s="2653"/>
      <c r="G25" s="2654"/>
      <c r="H25" s="2654"/>
      <c r="I25" s="2654"/>
      <c r="J25" s="2654"/>
      <c r="K25" s="2654"/>
      <c r="L25" s="2654"/>
      <c r="M25" s="2654"/>
      <c r="N25" s="2654"/>
      <c r="O25" s="2654"/>
      <c r="P25" s="841"/>
      <c r="Q25" s="841"/>
      <c r="R25" s="841"/>
      <c r="S25" s="841"/>
      <c r="T25" s="841"/>
      <c r="U25" s="841"/>
      <c r="V25" s="841"/>
      <c r="W25" s="841"/>
      <c r="X25" s="841"/>
      <c r="Y25" s="841"/>
      <c r="Z25" s="841"/>
      <c r="AA25" s="841"/>
      <c r="AB25" s="840"/>
    </row>
    <row r="26" spans="2:30" s="10" customFormat="1" ht="31.5" customHeight="1">
      <c r="B26" s="2602" t="s">
        <v>194</v>
      </c>
      <c r="C26" s="2655" t="s">
        <v>120</v>
      </c>
      <c r="D26" s="149" t="s">
        <v>190</v>
      </c>
      <c r="E26" s="221" t="s">
        <v>36</v>
      </c>
      <c r="F26" s="149" t="s">
        <v>27</v>
      </c>
      <c r="G26" s="2656" t="s">
        <v>172</v>
      </c>
      <c r="H26" s="2656" t="s">
        <v>172</v>
      </c>
      <c r="I26" s="2656" t="s">
        <v>172</v>
      </c>
      <c r="J26" s="2656" t="s">
        <v>172</v>
      </c>
      <c r="K26" s="2656">
        <v>8.92</v>
      </c>
      <c r="L26" s="1018">
        <v>9.44</v>
      </c>
      <c r="M26" s="2657">
        <v>9.5</v>
      </c>
      <c r="N26" s="2658">
        <v>9.6133333333333315</v>
      </c>
      <c r="O26" s="2658">
        <v>9.52</v>
      </c>
      <c r="P26" s="503">
        <v>9.0299999999999994</v>
      </c>
      <c r="Q26" s="503">
        <v>9.77</v>
      </c>
      <c r="R26" s="503">
        <v>9.8000000000000007</v>
      </c>
      <c r="S26" s="503">
        <v>9.77</v>
      </c>
      <c r="T26" s="503">
        <v>9.77</v>
      </c>
      <c r="U26" s="503">
        <v>9.77</v>
      </c>
      <c r="V26" s="503">
        <v>9.08</v>
      </c>
      <c r="W26" s="503">
        <v>9.08</v>
      </c>
      <c r="X26" s="503">
        <v>10</v>
      </c>
      <c r="Y26" s="503">
        <v>10</v>
      </c>
      <c r="Z26" s="503">
        <v>9.77</v>
      </c>
      <c r="AA26" s="187"/>
      <c r="AB26" s="188"/>
    </row>
    <row r="27" spans="2:30" s="10" customFormat="1" ht="31.5" customHeight="1">
      <c r="B27" s="2602" t="s">
        <v>193</v>
      </c>
      <c r="C27" s="2659" t="s">
        <v>120</v>
      </c>
      <c r="D27" s="157" t="s">
        <v>190</v>
      </c>
      <c r="E27" s="211" t="s">
        <v>36</v>
      </c>
      <c r="F27" s="157" t="s">
        <v>27</v>
      </c>
      <c r="G27" s="1017" t="s">
        <v>172</v>
      </c>
      <c r="H27" s="1017" t="s">
        <v>172</v>
      </c>
      <c r="I27" s="1017" t="s">
        <v>172</v>
      </c>
      <c r="J27" s="1017" t="s">
        <v>172</v>
      </c>
      <c r="K27" s="1017">
        <v>9</v>
      </c>
      <c r="L27" s="1011">
        <v>9.76</v>
      </c>
      <c r="M27" s="2599">
        <v>9.8000000000000007</v>
      </c>
      <c r="N27" s="2660">
        <v>9.8891666666666662</v>
      </c>
      <c r="O27" s="2660">
        <v>10</v>
      </c>
      <c r="P27" s="2660">
        <v>10</v>
      </c>
      <c r="Q27" s="1999">
        <v>10</v>
      </c>
      <c r="R27" s="1999">
        <v>8.67</v>
      </c>
      <c r="S27" s="1999">
        <v>10</v>
      </c>
      <c r="T27" s="1999">
        <v>10</v>
      </c>
      <c r="U27" s="1999">
        <v>10</v>
      </c>
      <c r="V27" s="1999">
        <v>10</v>
      </c>
      <c r="W27" s="1999">
        <v>10</v>
      </c>
      <c r="X27" s="1999">
        <v>10</v>
      </c>
      <c r="Y27" s="1999">
        <v>10</v>
      </c>
      <c r="Z27" s="1999">
        <v>10</v>
      </c>
      <c r="AA27" s="2517"/>
      <c r="AB27" s="166"/>
    </row>
    <row r="28" spans="2:30" s="10" customFormat="1" ht="31.5" customHeight="1">
      <c r="B28" s="2602" t="s">
        <v>192</v>
      </c>
      <c r="C28" s="2659" t="s">
        <v>120</v>
      </c>
      <c r="D28" s="157" t="s">
        <v>190</v>
      </c>
      <c r="E28" s="211" t="s">
        <v>36</v>
      </c>
      <c r="F28" s="157" t="s">
        <v>27</v>
      </c>
      <c r="G28" s="1017" t="s">
        <v>172</v>
      </c>
      <c r="H28" s="1017" t="s">
        <v>172</v>
      </c>
      <c r="I28" s="1017" t="s">
        <v>172</v>
      </c>
      <c r="J28" s="1017" t="s">
        <v>172</v>
      </c>
      <c r="K28" s="1017">
        <v>8.25</v>
      </c>
      <c r="L28" s="1011">
        <v>8.7100000000000009</v>
      </c>
      <c r="M28" s="2599">
        <v>9</v>
      </c>
      <c r="N28" s="2660">
        <v>9.7533333333333321</v>
      </c>
      <c r="O28" s="2660">
        <v>9.26</v>
      </c>
      <c r="P28" s="1999">
        <v>7.78</v>
      </c>
      <c r="Q28" s="1999">
        <v>10</v>
      </c>
      <c r="R28" s="1999">
        <v>10</v>
      </c>
      <c r="S28" s="1999">
        <v>10</v>
      </c>
      <c r="T28" s="1999">
        <v>10</v>
      </c>
      <c r="U28" s="1999">
        <v>10</v>
      </c>
      <c r="V28" s="1999">
        <v>10</v>
      </c>
      <c r="W28" s="1999">
        <v>10</v>
      </c>
      <c r="X28" s="1999">
        <v>10</v>
      </c>
      <c r="Y28" s="1999">
        <v>10</v>
      </c>
      <c r="Z28" s="1999">
        <v>10</v>
      </c>
      <c r="AA28" s="165"/>
      <c r="AB28" s="166"/>
    </row>
    <row r="29" spans="2:30" s="10" customFormat="1" ht="31.5" customHeight="1">
      <c r="B29" s="2602" t="s">
        <v>191</v>
      </c>
      <c r="C29" s="2659" t="s">
        <v>120</v>
      </c>
      <c r="D29" s="157" t="s">
        <v>190</v>
      </c>
      <c r="E29" s="211" t="s">
        <v>36</v>
      </c>
      <c r="F29" s="157" t="s">
        <v>27</v>
      </c>
      <c r="G29" s="1017" t="s">
        <v>172</v>
      </c>
      <c r="H29" s="1017" t="s">
        <v>172</v>
      </c>
      <c r="I29" s="1017" t="s">
        <v>172</v>
      </c>
      <c r="J29" s="1017" t="s">
        <v>172</v>
      </c>
      <c r="K29" s="1017">
        <v>9.5</v>
      </c>
      <c r="L29" s="1011">
        <v>9.8699999999999992</v>
      </c>
      <c r="M29" s="2599">
        <v>9.8000000000000007</v>
      </c>
      <c r="N29" s="2660">
        <v>9.0225000000000009</v>
      </c>
      <c r="O29" s="2660">
        <v>9.31</v>
      </c>
      <c r="P29" s="1999">
        <v>9.31</v>
      </c>
      <c r="Q29" s="1999">
        <v>9.3000000000000007</v>
      </c>
      <c r="R29" s="1999">
        <v>8.6199999999999992</v>
      </c>
      <c r="S29" s="1999">
        <v>9.31</v>
      </c>
      <c r="T29" s="1999">
        <v>9.3000000000000007</v>
      </c>
      <c r="U29" s="1999">
        <v>9.31</v>
      </c>
      <c r="V29" s="1999">
        <v>7.24</v>
      </c>
      <c r="W29" s="1999">
        <v>7.26</v>
      </c>
      <c r="X29" s="1999">
        <v>10</v>
      </c>
      <c r="Y29" s="1999">
        <v>10</v>
      </c>
      <c r="Z29" s="1999">
        <v>9.31</v>
      </c>
      <c r="AA29" s="2517" t="s">
        <v>629</v>
      </c>
      <c r="AB29" s="166"/>
    </row>
    <row r="30" spans="2:30" s="10" customFormat="1" ht="31.5" customHeight="1">
      <c r="B30" s="2602" t="s">
        <v>189</v>
      </c>
      <c r="C30" s="2659" t="s">
        <v>120</v>
      </c>
      <c r="D30" s="157" t="s">
        <v>26</v>
      </c>
      <c r="E30" s="211" t="s">
        <v>36</v>
      </c>
      <c r="F30" s="157" t="s">
        <v>27</v>
      </c>
      <c r="G30" s="989">
        <v>0.69469999999999998</v>
      </c>
      <c r="H30" s="1016">
        <v>0.72799999999999998</v>
      </c>
      <c r="I30" s="989">
        <v>0.755</v>
      </c>
      <c r="J30" s="1016">
        <v>0.71699999999999997</v>
      </c>
      <c r="K30" s="989">
        <v>0.71687999999999996</v>
      </c>
      <c r="L30" s="989">
        <v>0.72948999999999997</v>
      </c>
      <c r="M30" s="2661">
        <v>0.75</v>
      </c>
      <c r="N30" s="2643">
        <v>0.76359678119632091</v>
      </c>
      <c r="O30" s="2662">
        <v>0.74790000000000001</v>
      </c>
      <c r="P30" s="2662">
        <v>0.78700000000000003</v>
      </c>
      <c r="Q30" s="2001">
        <v>0.76200000000000001</v>
      </c>
      <c r="R30" s="2001">
        <v>0.76600000000000001</v>
      </c>
      <c r="S30" s="2001">
        <v>0.74399999999999999</v>
      </c>
      <c r="T30" s="2001">
        <v>0.74299999999999999</v>
      </c>
      <c r="U30" s="2001">
        <v>0.76600000000000001</v>
      </c>
      <c r="V30" s="2001">
        <v>0.74370000000000003</v>
      </c>
      <c r="W30" s="2001">
        <v>0.78700000000000003</v>
      </c>
      <c r="X30" s="2001">
        <v>0.79400000000000004</v>
      </c>
      <c r="Y30" s="2001">
        <v>0.79</v>
      </c>
      <c r="Z30" s="2001">
        <v>0.73904268937396911</v>
      </c>
      <c r="AA30" s="226" t="s">
        <v>630</v>
      </c>
      <c r="AB30" s="38"/>
    </row>
    <row r="31" spans="2:30" s="10" customFormat="1" ht="31.5" customHeight="1">
      <c r="B31" s="2602" t="s">
        <v>188</v>
      </c>
      <c r="C31" s="2659" t="s">
        <v>121</v>
      </c>
      <c r="D31" s="157" t="s">
        <v>39</v>
      </c>
      <c r="E31" s="211" t="s">
        <v>36</v>
      </c>
      <c r="F31" s="157" t="s">
        <v>27</v>
      </c>
      <c r="G31" s="1010"/>
      <c r="H31" s="1010">
        <v>4.9102183332985083</v>
      </c>
      <c r="I31" s="1010">
        <v>6</v>
      </c>
      <c r="J31" s="1010">
        <v>5.75</v>
      </c>
      <c r="K31" s="1010">
        <v>5.12</v>
      </c>
      <c r="L31" s="1010">
        <v>4.5102549284767353</v>
      </c>
      <c r="M31" s="2599">
        <v>4.5999999999999996</v>
      </c>
      <c r="N31" s="2660">
        <v>12.30669598648339</v>
      </c>
      <c r="O31" s="2660">
        <v>5.0199999999999996</v>
      </c>
      <c r="P31" s="1999">
        <v>4.09</v>
      </c>
      <c r="Q31" s="1999">
        <v>4.5</v>
      </c>
      <c r="R31" s="1999">
        <v>5.3</v>
      </c>
      <c r="S31" s="1999">
        <v>5.4211720880281682</v>
      </c>
      <c r="T31" s="1999">
        <v>6.1218764966592438</v>
      </c>
      <c r="U31" s="1999">
        <v>4.4000000000000004</v>
      </c>
      <c r="V31" s="1999">
        <v>4.5199999999999996</v>
      </c>
      <c r="W31" s="1999">
        <v>5.2499455144124196</v>
      </c>
      <c r="X31" s="1999">
        <v>6.9352989138134591</v>
      </c>
      <c r="Y31" s="1999">
        <v>6.38</v>
      </c>
      <c r="Z31" s="1999">
        <v>3.7139146059564689</v>
      </c>
      <c r="AA31" s="229" t="s">
        <v>631</v>
      </c>
      <c r="AB31" s="166"/>
    </row>
    <row r="32" spans="2:30" s="184" customFormat="1" ht="31.5" customHeight="1" thickBot="1">
      <c r="B32" s="2663" t="s">
        <v>41</v>
      </c>
      <c r="C32" s="2664"/>
      <c r="D32" s="2665" t="s">
        <v>16</v>
      </c>
      <c r="E32" s="2665" t="s">
        <v>16</v>
      </c>
      <c r="F32" s="2665" t="s">
        <v>16</v>
      </c>
      <c r="G32" s="2666"/>
      <c r="H32" s="2666"/>
      <c r="I32" s="2666"/>
      <c r="J32" s="2666"/>
      <c r="K32" s="2666"/>
      <c r="L32" s="2666"/>
      <c r="M32" s="2666"/>
      <c r="N32" s="2666"/>
      <c r="O32" s="2666"/>
      <c r="P32" s="831"/>
      <c r="Q32" s="831"/>
      <c r="R32" s="831"/>
      <c r="S32" s="831"/>
      <c r="T32" s="831"/>
      <c r="U32" s="831"/>
      <c r="V32" s="831"/>
      <c r="W32" s="831"/>
      <c r="X32" s="831"/>
      <c r="Y32" s="831"/>
      <c r="Z32" s="831"/>
      <c r="AA32" s="831"/>
      <c r="AB32" s="830"/>
      <c r="AC32" s="1172" t="s">
        <v>281</v>
      </c>
      <c r="AD32" s="1172"/>
    </row>
    <row r="33" spans="2:30" s="10" customFormat="1" ht="39" customHeight="1">
      <c r="B33" s="2602" t="s">
        <v>187</v>
      </c>
      <c r="C33" s="2598" t="s">
        <v>120</v>
      </c>
      <c r="D33" s="2667" t="s">
        <v>632</v>
      </c>
      <c r="E33" s="149" t="s">
        <v>40</v>
      </c>
      <c r="F33" s="2668" t="s">
        <v>20</v>
      </c>
      <c r="G33" s="991">
        <v>3232.7859799125972</v>
      </c>
      <c r="H33" s="991">
        <v>3521.9426474067932</v>
      </c>
      <c r="I33" s="991">
        <v>4296.7431505325112</v>
      </c>
      <c r="J33" s="990">
        <v>5313.6997269863459</v>
      </c>
      <c r="K33" s="1015">
        <v>5937.7559957702088</v>
      </c>
      <c r="L33" s="1015">
        <v>8704.1133840640741</v>
      </c>
      <c r="M33" s="2669">
        <v>10048.700000000001</v>
      </c>
      <c r="N33" s="2670">
        <v>9318.0828551458508</v>
      </c>
      <c r="O33" s="2670">
        <v>10773.198926999914</v>
      </c>
      <c r="P33" s="729">
        <v>8808.5635790226988</v>
      </c>
      <c r="Q33" s="729">
        <v>9426.7350789683842</v>
      </c>
      <c r="R33" s="729">
        <v>9455.7070557717525</v>
      </c>
      <c r="S33" s="232">
        <v>8884.8674385780705</v>
      </c>
      <c r="T33" s="232">
        <v>9790.7741668479121</v>
      </c>
      <c r="U33" s="232">
        <v>9299.2999999999993</v>
      </c>
      <c r="V33" s="232">
        <v>9847</v>
      </c>
      <c r="W33" s="232">
        <v>8467.8508206093848</v>
      </c>
      <c r="X33" s="232">
        <v>8987.1364656933492</v>
      </c>
      <c r="Y33" s="232">
        <v>9840</v>
      </c>
      <c r="Z33" s="232">
        <v>8199.2405582124193</v>
      </c>
      <c r="AA33" s="233"/>
      <c r="AB33" s="188"/>
      <c r="AC33" s="1829">
        <f>M33/$O$56/1000</f>
        <v>2.9292161474000005</v>
      </c>
      <c r="AD33" s="1829">
        <f>N33/$P$56/1000</f>
        <v>2.6424126179794052</v>
      </c>
    </row>
    <row r="34" spans="2:30" s="10" customFormat="1" ht="36.75" customHeight="1">
      <c r="B34" s="2602" t="s">
        <v>186</v>
      </c>
      <c r="C34" s="2603" t="s">
        <v>120</v>
      </c>
      <c r="D34" s="2671" t="s">
        <v>632</v>
      </c>
      <c r="E34" s="157" t="s">
        <v>40</v>
      </c>
      <c r="F34" s="1009" t="s">
        <v>20</v>
      </c>
      <c r="G34" s="1014">
        <v>753.83399383378719</v>
      </c>
      <c r="H34" s="1010">
        <v>821.16928385185383</v>
      </c>
      <c r="I34" s="1013">
        <v>1431.8113936769387</v>
      </c>
      <c r="J34" s="1010">
        <v>1018.669901114916</v>
      </c>
      <c r="K34" s="1011">
        <v>1201.9596985317398</v>
      </c>
      <c r="L34" s="1011">
        <v>1875.4249406135714</v>
      </c>
      <c r="M34" s="2672">
        <v>1799.85</v>
      </c>
      <c r="N34" s="2673">
        <v>1717</v>
      </c>
      <c r="O34" s="2673">
        <v>2023.1063268306348</v>
      </c>
      <c r="P34" s="810">
        <v>1509.3231073650754</v>
      </c>
      <c r="Q34" s="810">
        <v>1831.2378839564615</v>
      </c>
      <c r="R34" s="810">
        <v>1568.7257483781941</v>
      </c>
      <c r="S34" s="825">
        <v>1404.8637125591681</v>
      </c>
      <c r="T34" s="825">
        <v>1542.2084777623795</v>
      </c>
      <c r="U34" s="825">
        <v>1881.6</v>
      </c>
      <c r="V34" s="825">
        <v>1669.6662134132287</v>
      </c>
      <c r="W34" s="825">
        <v>1729.6449298129546</v>
      </c>
      <c r="X34" s="825">
        <v>1658.3494012735141</v>
      </c>
      <c r="Y34" s="825">
        <v>1636.1255943927438</v>
      </c>
      <c r="Z34" s="825">
        <v>2984</v>
      </c>
      <c r="AA34" s="229" t="s">
        <v>631</v>
      </c>
      <c r="AB34" s="237"/>
      <c r="AC34" s="1829">
        <f>M34/$O$56/1000</f>
        <v>0.52465987470000008</v>
      </c>
      <c r="AD34" s="1829">
        <f>N34/$P$56/1000</f>
        <v>0.48690514299999998</v>
      </c>
    </row>
    <row r="35" spans="2:30" s="10" customFormat="1" ht="42" customHeight="1">
      <c r="B35" s="2602" t="s">
        <v>111</v>
      </c>
      <c r="C35" s="2603" t="s">
        <v>120</v>
      </c>
      <c r="D35" s="2671" t="s">
        <v>279</v>
      </c>
      <c r="E35" s="157" t="s">
        <v>36</v>
      </c>
      <c r="F35" s="1009" t="s">
        <v>27</v>
      </c>
      <c r="G35" s="1010">
        <v>1358.0966795371801</v>
      </c>
      <c r="H35" s="1010">
        <v>5283.9747816699992</v>
      </c>
      <c r="I35" s="1010">
        <v>6070.7080644545613</v>
      </c>
      <c r="J35" s="997">
        <v>3343.1000915229415</v>
      </c>
      <c r="K35" s="1010">
        <v>4613.6075029368631</v>
      </c>
      <c r="L35" s="1010">
        <v>8257.7960974454018</v>
      </c>
      <c r="M35" s="2599">
        <v>471.4</v>
      </c>
      <c r="N35" s="2673">
        <v>5930.2842727313118</v>
      </c>
      <c r="O35" s="2660">
        <v>452.9</v>
      </c>
      <c r="P35" s="1999">
        <v>512.47299999999996</v>
      </c>
      <c r="Q35" s="1999">
        <v>433.89302208866502</v>
      </c>
      <c r="R35" s="1999">
        <v>1291</v>
      </c>
      <c r="S35" s="1999">
        <v>981.1</v>
      </c>
      <c r="T35" s="1999">
        <v>415.5</v>
      </c>
      <c r="U35" s="1999">
        <v>713.2238798500548</v>
      </c>
      <c r="V35" s="1999">
        <v>508.1093821753293</v>
      </c>
      <c r="W35" s="1999">
        <v>410.43462305259072</v>
      </c>
      <c r="X35" s="1999">
        <v>626.1129483476534</v>
      </c>
      <c r="Y35" s="1999">
        <v>425.53698363999956</v>
      </c>
      <c r="Z35" s="1999">
        <v>126.7779155802109</v>
      </c>
      <c r="AA35" s="240" t="s">
        <v>633</v>
      </c>
      <c r="AB35" s="166"/>
      <c r="AC35" s="1825">
        <f>M35/$O$56</f>
        <v>137.4140428</v>
      </c>
      <c r="AD35" s="1824">
        <f>O35/$O$56+P35/$P$56+IFERROR(Q35/$Q$56,0)+IFERROR(R35/$R$56,0)+IFERROR(S35/$S$56,0)++IFERROR(T35/$T$56,0)+IFERROR(U35/$U$56,0)+IFERROR(V35/$V$56,0)+IFERROR(W35/$W$56,0)+IFERROR(W35/$W$56,0)+IFERROR(X35/$X$56,0)+IFERROR(Y35/$Y$56,0)+IFERROR(Z35/$Z$56,0)</f>
        <v>749.60605284819133</v>
      </c>
    </row>
    <row r="36" spans="2:30" s="10" customFormat="1" ht="31.5" customHeight="1">
      <c r="B36" s="2602" t="s">
        <v>137</v>
      </c>
      <c r="C36" s="2603" t="s">
        <v>120</v>
      </c>
      <c r="D36" s="157" t="s">
        <v>26</v>
      </c>
      <c r="E36" s="157" t="s">
        <v>36</v>
      </c>
      <c r="F36" s="1009" t="s">
        <v>27</v>
      </c>
      <c r="G36" s="1012">
        <v>1.0012154113458852E-2</v>
      </c>
      <c r="H36" s="1012">
        <v>3.1899999999999998E-2</v>
      </c>
      <c r="I36" s="1012">
        <v>2.6726109451035561E-2</v>
      </c>
      <c r="J36" s="1012">
        <v>1.1855952397123381E-2</v>
      </c>
      <c r="K36" s="1012">
        <v>1.3906794128978193E-2</v>
      </c>
      <c r="L36" s="1012">
        <v>1.9900000000000001E-2</v>
      </c>
      <c r="M36" s="2632">
        <v>0.01</v>
      </c>
      <c r="N36" s="2674">
        <v>1.2E-2</v>
      </c>
      <c r="O36" s="2675">
        <v>1.1900000000000001E-2</v>
      </c>
      <c r="P36" s="824">
        <v>1.38E-2</v>
      </c>
      <c r="Q36" s="824">
        <v>1.1900000000000001E-2</v>
      </c>
      <c r="R36" s="824">
        <v>3.0099999999999998E-2</v>
      </c>
      <c r="S36" s="824">
        <v>2.4E-2</v>
      </c>
      <c r="T36" s="824">
        <v>0.01</v>
      </c>
      <c r="U36" s="824">
        <v>4.3999999999999997E-2</v>
      </c>
      <c r="V36" s="824">
        <v>1.2244843536000397E-2</v>
      </c>
      <c r="W36" s="824">
        <v>4.0000000000000001E-3</v>
      </c>
      <c r="X36" s="824">
        <v>1.2200000000000001E-2</v>
      </c>
      <c r="Y36" s="824">
        <v>8.0247826347357772E-3</v>
      </c>
      <c r="Z36" s="824">
        <v>4.7999999999999996E-3</v>
      </c>
      <c r="AA36" s="240"/>
      <c r="AB36" s="166"/>
      <c r="AC36" s="1174"/>
      <c r="AD36" s="1174"/>
    </row>
    <row r="37" spans="2:30" s="10" customFormat="1" ht="39.75" customHeight="1">
      <c r="B37" s="2602" t="s">
        <v>185</v>
      </c>
      <c r="C37" s="2603" t="s">
        <v>120</v>
      </c>
      <c r="D37" s="2671" t="s">
        <v>279</v>
      </c>
      <c r="E37" s="157" t="s">
        <v>40</v>
      </c>
      <c r="F37" s="1009" t="s">
        <v>27</v>
      </c>
      <c r="G37" s="1007"/>
      <c r="H37" s="1007"/>
      <c r="I37" s="1007"/>
      <c r="J37" s="1007"/>
      <c r="K37" s="1007"/>
      <c r="L37" s="1007"/>
      <c r="M37" s="2438">
        <v>371.3</v>
      </c>
      <c r="N37" s="2676">
        <v>11656.564866499983</v>
      </c>
      <c r="O37" s="2676">
        <v>-442.27711999999997</v>
      </c>
      <c r="P37" s="823">
        <v>546</v>
      </c>
      <c r="Q37" s="823">
        <v>1776.7477999999999</v>
      </c>
      <c r="R37" s="823">
        <v>1940.35</v>
      </c>
      <c r="S37" s="823">
        <v>3292.95</v>
      </c>
      <c r="T37" s="823">
        <v>561</v>
      </c>
      <c r="U37" s="823">
        <v>442.19999999999982</v>
      </c>
      <c r="V37" s="823">
        <v>1636</v>
      </c>
      <c r="W37" s="823">
        <v>2595</v>
      </c>
      <c r="X37" s="823" t="s">
        <v>176</v>
      </c>
      <c r="Y37" s="823">
        <v>1177</v>
      </c>
      <c r="Z37" s="823">
        <v>-1869.4351335000199</v>
      </c>
      <c r="AA37" s="163"/>
      <c r="AB37" s="164"/>
      <c r="AC37" s="1825">
        <f>M37/$O$56</f>
        <v>108.2346926</v>
      </c>
      <c r="AD37" s="1824">
        <f>O37/$O$56+P37/$P$56+IFERROR(Q37/$Q$56,0)+IFERROR(R37/$R$56,0)+IFERROR(S37/$S$56,0)++IFERROR(T37/$T$56,0)+IFERROR(U37/$U$56,0)+IFERROR(V37/$V$56,0)+IFERROR(W37/$W$56,0)+IFERROR(W37/$W$56,0)+IFERROR(X37/$X$56,0)+IFERROR(Y37/$Y$56,0)+IFERROR(Z37/$Z$56,0)</f>
        <v>1049.8432319221845</v>
      </c>
    </row>
    <row r="38" spans="2:30" s="10" customFormat="1" ht="31.5" customHeight="1">
      <c r="B38" s="2602" t="s">
        <v>175</v>
      </c>
      <c r="C38" s="2603" t="s">
        <v>121</v>
      </c>
      <c r="D38" s="157" t="s">
        <v>26</v>
      </c>
      <c r="E38" s="157" t="s">
        <v>40</v>
      </c>
      <c r="F38" s="1009" t="s">
        <v>184</v>
      </c>
      <c r="G38" s="1012"/>
      <c r="H38" s="1012"/>
      <c r="I38" s="1012"/>
      <c r="J38" s="1012"/>
      <c r="K38" s="1012"/>
      <c r="L38" s="1012"/>
      <c r="M38" s="2632">
        <v>-8.0000000000000002E-3</v>
      </c>
      <c r="N38" s="2677">
        <v>2.5999999999999999E-3</v>
      </c>
      <c r="O38" s="2677">
        <v>6.0000000000000001E-3</v>
      </c>
      <c r="P38" s="210">
        <v>3.3999999999999998E-3</v>
      </c>
      <c r="Q38" s="210">
        <v>2E-3</v>
      </c>
      <c r="R38" s="210">
        <v>-1.4044859232860624E-3</v>
      </c>
      <c r="S38" s="464">
        <v>4.3592122577682489E-3</v>
      </c>
      <c r="T38" s="464">
        <v>2E-3</v>
      </c>
      <c r="U38" s="464">
        <v>9.1000000000000004E-3</v>
      </c>
      <c r="V38" s="464">
        <v>3.0000000000000001E-3</v>
      </c>
      <c r="W38" s="464">
        <v>1E-3</v>
      </c>
      <c r="X38" s="464">
        <v>2E-3</v>
      </c>
      <c r="Y38" s="464">
        <v>7.0000000000000001E-3</v>
      </c>
      <c r="Z38" s="464">
        <v>1E-4</v>
      </c>
      <c r="AA38" s="165"/>
      <c r="AB38" s="166"/>
      <c r="AC38" s="1175"/>
      <c r="AD38" s="1174"/>
    </row>
    <row r="39" spans="2:30" s="10" customFormat="1" ht="39" customHeight="1">
      <c r="B39" s="2602" t="s">
        <v>45</v>
      </c>
      <c r="C39" s="2603" t="s">
        <v>121</v>
      </c>
      <c r="D39" s="2671" t="s">
        <v>279</v>
      </c>
      <c r="E39" s="157" t="s">
        <v>40</v>
      </c>
      <c r="F39" s="1009" t="s">
        <v>20</v>
      </c>
      <c r="G39" s="1011">
        <v>20392.787660000002</v>
      </c>
      <c r="H39" s="998">
        <v>23950.398929999999</v>
      </c>
      <c r="I39" s="998">
        <v>25355.114249999999</v>
      </c>
      <c r="J39" s="997">
        <v>30867.936679999995</v>
      </c>
      <c r="K39" s="1010">
        <v>39832.185270000002</v>
      </c>
      <c r="L39" s="1010">
        <v>53327.289419999994</v>
      </c>
      <c r="M39" s="2678">
        <v>5301.2</v>
      </c>
      <c r="N39" s="2679">
        <v>60939.217020000004</v>
      </c>
      <c r="O39" s="2679">
        <v>4902</v>
      </c>
      <c r="P39" s="1480">
        <v>4538</v>
      </c>
      <c r="Q39" s="559">
        <v>4981.1000000000004</v>
      </c>
      <c r="R39" s="559">
        <v>4720.5</v>
      </c>
      <c r="S39" s="822">
        <v>4241.6000000000004</v>
      </c>
      <c r="T39" s="822">
        <v>5836.1</v>
      </c>
      <c r="U39" s="822">
        <v>4952.3</v>
      </c>
      <c r="V39" s="822">
        <v>4731.8999999999996</v>
      </c>
      <c r="W39" s="822">
        <v>5172.7066100000002</v>
      </c>
      <c r="X39" s="822">
        <v>5032.0533299999906</v>
      </c>
      <c r="Y39" s="821">
        <v>5439.0675800000008</v>
      </c>
      <c r="Z39" s="821">
        <v>6397.1683500000017</v>
      </c>
      <c r="AA39" s="226" t="s">
        <v>634</v>
      </c>
      <c r="AB39" s="164"/>
      <c r="AC39" s="1825">
        <f>M39/$O$56</f>
        <v>1545.3104023999999</v>
      </c>
      <c r="AD39" s="1824">
        <f>O39/$O$56+P39/$P$56+IFERROR(Q39/$Q$56,0)+IFERROR(R39/$R$56,0)+IFERROR(S39/$S$56,0)++IFERROR(T39/$T$56,0)+IFERROR(U39/$U$56,0)+IFERROR(V39/$V$56,0)+IFERROR(W39/$W$56,0)+IFERROR(W39/$W$56,0)+IFERROR(X39/$X$56,0)+IFERROR(Y39/$Y$56,0)+IFERROR(Z39/$Z$56,0)</f>
        <v>5390.8291450837987</v>
      </c>
    </row>
    <row r="40" spans="2:30" s="10" customFormat="1" ht="49.5" customHeight="1">
      <c r="B40" s="2602" t="s">
        <v>183</v>
      </c>
      <c r="C40" s="2603" t="s">
        <v>121</v>
      </c>
      <c r="D40" s="2671" t="s">
        <v>279</v>
      </c>
      <c r="E40" s="157" t="s">
        <v>40</v>
      </c>
      <c r="F40" s="1009" t="s">
        <v>20</v>
      </c>
      <c r="G40" s="1008"/>
      <c r="H40" s="1007"/>
      <c r="I40" s="1007"/>
      <c r="J40" s="1006"/>
      <c r="K40" s="1006"/>
      <c r="L40" s="1006"/>
      <c r="M40" s="2679"/>
      <c r="N40" s="2680">
        <v>23833.541633228888</v>
      </c>
      <c r="O40" s="2681">
        <v>62.1</v>
      </c>
      <c r="P40" s="2322">
        <v>155.04</v>
      </c>
      <c r="Q40" s="2322">
        <v>424.1</v>
      </c>
      <c r="R40" s="2322">
        <v>650</v>
      </c>
      <c r="S40" s="2322">
        <v>1425.6</v>
      </c>
      <c r="T40" s="2322">
        <v>1438.0020000000004</v>
      </c>
      <c r="U40" s="2322">
        <v>3188.3617081545062</v>
      </c>
      <c r="V40" s="813">
        <v>3420</v>
      </c>
      <c r="W40" s="813">
        <v>2972.3</v>
      </c>
      <c r="X40" s="813">
        <v>1528.5112918454979</v>
      </c>
      <c r="Y40" s="812">
        <v>3292.8640748031467</v>
      </c>
      <c r="Z40" s="811">
        <v>5276.6625584257381</v>
      </c>
      <c r="AA40" s="226"/>
      <c r="AB40" s="164"/>
      <c r="AC40" s="1825">
        <f>M40/$O$56</f>
        <v>0</v>
      </c>
      <c r="AD40" s="1824">
        <f>O40/$O$56+P40/$P$56+IFERROR(Q40/$Q$56,0)+IFERROR(R40/$R$56,0)+IFERROR(S40/$S$56,0)++IFERROR(T40/$T$56,0)+IFERROR(U40/$U$56,0)+IFERROR(V40/$V$56,0)+IFERROR(W40/$W$56,0)+IFERROR(W40/$W$56,0)+IFERROR(X40/$X$56,0)+IFERROR(Y40/$Y$56,0)+IFERROR(Z40/$Z$56,0)</f>
        <v>357.28524951083796</v>
      </c>
    </row>
    <row r="41" spans="2:30" s="10" customFormat="1" ht="31.5" customHeight="1">
      <c r="B41" s="23" t="s">
        <v>245</v>
      </c>
      <c r="C41" s="2682" t="s">
        <v>121</v>
      </c>
      <c r="D41" s="2683" t="s">
        <v>279</v>
      </c>
      <c r="E41" s="2683" t="s">
        <v>36</v>
      </c>
      <c r="F41" s="2684" t="s">
        <v>20</v>
      </c>
      <c r="G41" s="2685"/>
      <c r="H41" s="2686"/>
      <c r="I41" s="2686"/>
      <c r="J41" s="2687"/>
      <c r="K41" s="2687"/>
      <c r="L41" s="2687"/>
      <c r="M41" s="2688"/>
      <c r="N41" s="2689">
        <v>1159.8</v>
      </c>
      <c r="O41" s="2690">
        <v>152.81191999999999</v>
      </c>
      <c r="P41" s="2333">
        <v>9.3157300000000021</v>
      </c>
      <c r="Q41" s="810">
        <v>173.54667999999998</v>
      </c>
      <c r="R41" s="810">
        <v>170.55990999999997</v>
      </c>
      <c r="S41" s="567">
        <v>59.202930000000009</v>
      </c>
      <c r="T41" s="567">
        <v>39.405559999999994</v>
      </c>
      <c r="U41" s="567">
        <v>97.751989999999978</v>
      </c>
      <c r="V41" s="567">
        <v>4.3114799999999995</v>
      </c>
      <c r="W41" s="567">
        <v>12.356390000000001</v>
      </c>
      <c r="X41" s="567">
        <v>305.08418999999998</v>
      </c>
      <c r="Y41" s="737">
        <v>24</v>
      </c>
      <c r="Z41" s="809">
        <v>19</v>
      </c>
      <c r="AA41" s="248" t="s">
        <v>635</v>
      </c>
      <c r="AB41" s="249"/>
      <c r="AC41" s="1825">
        <f>M41/$O$56</f>
        <v>0</v>
      </c>
      <c r="AD41" s="1824">
        <f>O41/$O$56+P41/$P$56+IFERROR(Q41/$Q$56,0)+IFERROR(R41/$R$56,0)+IFERROR(S41/$S$56,0)++IFERROR(T41/$T$56,0)+IFERROR(U41/$U$56,0)+IFERROR(V41/$V$56,0)+IFERROR(W41/$W$56,0)+IFERROR(W41/$W$56,0)+IFERROR(X41/$X$56,0)+IFERROR(Y41/$Y$56,0)+IFERROR(Z41/$Z$56,0)</f>
        <v>142.04346716497321</v>
      </c>
    </row>
    <row r="42" spans="2:30" s="10" customFormat="1" ht="31.5" customHeight="1" thickBot="1">
      <c r="B42" s="2691" t="s">
        <v>257</v>
      </c>
      <c r="C42" s="2692" t="s">
        <v>121</v>
      </c>
      <c r="D42" s="2693" t="s">
        <v>279</v>
      </c>
      <c r="E42" s="2694" t="s">
        <v>255</v>
      </c>
      <c r="F42" s="2693" t="s">
        <v>27</v>
      </c>
      <c r="G42" s="2695"/>
      <c r="H42" s="2695"/>
      <c r="I42" s="2695"/>
      <c r="J42" s="2696"/>
      <c r="K42" s="2696"/>
      <c r="L42" s="2697">
        <v>1214.6884560723299</v>
      </c>
      <c r="M42" s="2696"/>
      <c r="N42" s="2680">
        <v>1712.8019999999999</v>
      </c>
      <c r="O42" s="2680">
        <v>98.888000000000005</v>
      </c>
      <c r="P42" s="2578">
        <v>209.47300000000001</v>
      </c>
      <c r="Q42" s="2578">
        <v>188.141791382718</v>
      </c>
      <c r="R42" s="2578">
        <v>208.84719564094672</v>
      </c>
      <c r="S42" s="2578">
        <v>215.93299999999999</v>
      </c>
      <c r="T42" s="2578">
        <v>270.15109483675701</v>
      </c>
      <c r="U42" s="1480">
        <v>106.37926233171601</v>
      </c>
      <c r="V42" s="1480">
        <v>45.589707498447801</v>
      </c>
      <c r="W42" s="1480">
        <v>88.415000000000006</v>
      </c>
      <c r="X42" s="1480">
        <v>137.51635107218101</v>
      </c>
      <c r="Y42" s="1480">
        <v>96.247104138176098</v>
      </c>
      <c r="Z42" s="1480">
        <v>47.781999999999996</v>
      </c>
      <c r="AA42" s="171"/>
      <c r="AB42" s="38"/>
      <c r="AC42" s="1825">
        <f>M42/$O$56</f>
        <v>0</v>
      </c>
      <c r="AD42" s="1824">
        <f>O42/$O$56+P42/$P$56+IFERROR(Q42/$Q$56,0)+IFERROR(R42/$R$56,0)+IFERROR(S42/$S$56,0)++IFERROR(T42/$T$56,0)+IFERROR(U42/$U$56,0)+IFERROR(V42/$V$56,0)+IFERROR(W42/$W$56,0)+IFERROR(W42/$W$56,0)+IFERROR(X42/$X$56,0)+IFERROR(Y42/$Y$56,0)+IFERROR(Z42/$Z$56,0)</f>
        <v>197.57316687118379</v>
      </c>
    </row>
    <row r="43" spans="2:30" s="252" customFormat="1" ht="31.5" customHeight="1" thickBot="1">
      <c r="B43" s="1005" t="s">
        <v>87</v>
      </c>
      <c r="C43" s="2698"/>
      <c r="D43" s="1004" t="s">
        <v>16</v>
      </c>
      <c r="E43" s="1004" t="s">
        <v>16</v>
      </c>
      <c r="F43" s="1004" t="s">
        <v>16</v>
      </c>
      <c r="G43" s="1003"/>
      <c r="H43" s="1003"/>
      <c r="I43" s="1003"/>
      <c r="J43" s="1003"/>
      <c r="K43" s="1003"/>
      <c r="L43" s="1003"/>
      <c r="M43" s="1003"/>
      <c r="N43" s="1003"/>
      <c r="O43" s="2699"/>
      <c r="P43" s="250"/>
      <c r="Q43" s="250"/>
      <c r="R43" s="250"/>
      <c r="S43" s="250"/>
      <c r="T43" s="250"/>
      <c r="U43" s="250"/>
      <c r="V43" s="250"/>
      <c r="W43" s="250"/>
      <c r="X43" s="250"/>
      <c r="Y43" s="250"/>
      <c r="Z43" s="250"/>
      <c r="AA43" s="250"/>
      <c r="AB43" s="251"/>
    </row>
    <row r="44" spans="2:30" s="10" customFormat="1" ht="69" customHeight="1">
      <c r="B44" s="2602" t="s">
        <v>48</v>
      </c>
      <c r="C44" s="2700" t="s">
        <v>120</v>
      </c>
      <c r="D44" s="253" t="s">
        <v>26</v>
      </c>
      <c r="E44" s="254" t="s">
        <v>47</v>
      </c>
      <c r="F44" s="253" t="s">
        <v>27</v>
      </c>
      <c r="G44" s="989">
        <v>0.85599999999999998</v>
      </c>
      <c r="H44" s="989">
        <v>0.88700000000000001</v>
      </c>
      <c r="I44" s="1002">
        <v>0.91300000000000003</v>
      </c>
      <c r="J44" s="1001">
        <v>0.86399999999999999</v>
      </c>
      <c r="K44" s="1001">
        <v>0.93</v>
      </c>
      <c r="L44" s="1001">
        <v>0.91500000000000004</v>
      </c>
      <c r="M44" s="2701">
        <v>0.91</v>
      </c>
      <c r="N44" s="2630">
        <v>0.93700000000000006</v>
      </c>
      <c r="O44" s="2631">
        <v>0.873</v>
      </c>
      <c r="P44" s="513">
        <v>0.98499999999999999</v>
      </c>
      <c r="Q44" s="513">
        <v>0.95099999999999996</v>
      </c>
      <c r="R44" s="513">
        <v>0.95499999999999996</v>
      </c>
      <c r="S44" s="513">
        <v>0.88</v>
      </c>
      <c r="T44" s="513">
        <v>0.92200000000000004</v>
      </c>
      <c r="U44" s="513">
        <v>0.96</v>
      </c>
      <c r="V44" s="513">
        <v>0.95099999999999996</v>
      </c>
      <c r="W44" s="513">
        <v>0.94899999999999995</v>
      </c>
      <c r="X44" s="727">
        <v>0.97299999999999998</v>
      </c>
      <c r="Y44" s="734">
        <v>0.92100000000000004</v>
      </c>
      <c r="Z44" s="734">
        <v>0.91900000000000004</v>
      </c>
      <c r="AA44" s="2702"/>
      <c r="AB44" s="258"/>
    </row>
    <row r="45" spans="2:30" s="10" customFormat="1" ht="83.25" customHeight="1">
      <c r="B45" s="2602" t="s">
        <v>182</v>
      </c>
      <c r="C45" s="2603" t="s">
        <v>120</v>
      </c>
      <c r="D45" s="157" t="s">
        <v>55</v>
      </c>
      <c r="E45" s="157" t="s">
        <v>47</v>
      </c>
      <c r="F45" s="157" t="s">
        <v>20</v>
      </c>
      <c r="G45" s="1144">
        <v>64.797499999999999</v>
      </c>
      <c r="H45" s="1000">
        <v>59</v>
      </c>
      <c r="I45" s="999">
        <v>55</v>
      </c>
      <c r="J45" s="998">
        <v>61</v>
      </c>
      <c r="K45" s="997">
        <v>52</v>
      </c>
      <c r="L45" s="997">
        <v>82</v>
      </c>
      <c r="M45" s="2703">
        <v>48</v>
      </c>
      <c r="N45" s="2704">
        <v>0.58699999999999997</v>
      </c>
      <c r="O45" s="2704">
        <v>62.4</v>
      </c>
      <c r="P45" s="730">
        <v>67.3</v>
      </c>
      <c r="Q45" s="730">
        <v>51.3</v>
      </c>
      <c r="R45" s="730">
        <v>55.9</v>
      </c>
      <c r="S45" s="730">
        <v>58.1</v>
      </c>
      <c r="T45" s="730">
        <v>60.6</v>
      </c>
      <c r="U45" s="259">
        <v>62.5</v>
      </c>
      <c r="V45" s="259">
        <v>63.8</v>
      </c>
      <c r="W45" s="259">
        <v>53.7</v>
      </c>
      <c r="X45" s="259">
        <v>59.4</v>
      </c>
      <c r="Y45" s="259">
        <v>56.3</v>
      </c>
      <c r="Z45" s="259">
        <v>53.2</v>
      </c>
      <c r="AA45" s="2705" t="s">
        <v>636</v>
      </c>
      <c r="AB45" s="260"/>
    </row>
    <row r="46" spans="2:30" ht="31.5" customHeight="1" thickBot="1">
      <c r="B46" s="2602" t="s">
        <v>88</v>
      </c>
      <c r="C46" s="2706" t="s">
        <v>120</v>
      </c>
      <c r="D46" s="996" t="s">
        <v>26</v>
      </c>
      <c r="E46" s="996" t="s">
        <v>47</v>
      </c>
      <c r="F46" s="996" t="s">
        <v>27</v>
      </c>
      <c r="G46" s="995"/>
      <c r="H46" s="994">
        <v>0.96399999999999997</v>
      </c>
      <c r="I46" s="994">
        <v>0.96099999999999997</v>
      </c>
      <c r="J46" s="993">
        <v>0.93200000000000005</v>
      </c>
      <c r="K46" s="993">
        <v>0.98799999999999999</v>
      </c>
      <c r="L46" s="993">
        <v>0.9889011599830867</v>
      </c>
      <c r="M46" s="993">
        <v>0.98299999999999998</v>
      </c>
      <c r="N46" s="2707">
        <v>0.99390000000000001</v>
      </c>
      <c r="O46" s="2708">
        <v>0.99480000000000002</v>
      </c>
      <c r="P46" s="2674">
        <v>0.99370000000000003</v>
      </c>
      <c r="Q46" s="210">
        <v>0.99739999999999995</v>
      </c>
      <c r="R46" s="210">
        <v>0.9912075573959882</v>
      </c>
      <c r="S46" s="210">
        <v>0.99478475776230257</v>
      </c>
      <c r="T46" s="210">
        <v>0.99522913306106764</v>
      </c>
      <c r="U46" s="210">
        <v>0.99690000000000001</v>
      </c>
      <c r="V46" s="210">
        <v>0.99850000000000005</v>
      </c>
      <c r="W46" s="210">
        <v>0.997</v>
      </c>
      <c r="X46" s="210">
        <v>0.98809999999999998</v>
      </c>
      <c r="Y46" s="735">
        <v>0.97519999999999996</v>
      </c>
      <c r="Z46" s="735">
        <v>0.99750000000000005</v>
      </c>
      <c r="AA46" s="194"/>
      <c r="AB46" s="264"/>
    </row>
    <row r="47" spans="2:30" s="146" customFormat="1" ht="31.5" customHeight="1" thickBot="1">
      <c r="B47" s="2709" t="s">
        <v>155</v>
      </c>
      <c r="C47" s="2710"/>
      <c r="D47" s="2711" t="s">
        <v>16</v>
      </c>
      <c r="E47" s="2711" t="s">
        <v>16</v>
      </c>
      <c r="F47" s="2711" t="s">
        <v>16</v>
      </c>
      <c r="G47" s="2712"/>
      <c r="H47" s="2712"/>
      <c r="I47" s="2712"/>
      <c r="J47" s="2712"/>
      <c r="K47" s="2712"/>
      <c r="L47" s="2712"/>
      <c r="M47" s="2712"/>
      <c r="N47" s="2712"/>
      <c r="O47" s="2712"/>
      <c r="P47" s="578"/>
      <c r="Q47" s="578"/>
      <c r="R47" s="578"/>
      <c r="S47" s="578"/>
      <c r="T47" s="578"/>
      <c r="U47" s="578"/>
      <c r="V47" s="578"/>
      <c r="W47" s="578"/>
      <c r="X47" s="578"/>
      <c r="Y47" s="578"/>
      <c r="Z47" s="578"/>
      <c r="AA47" s="578"/>
      <c r="AB47" s="579"/>
    </row>
    <row r="48" spans="2:30" ht="31.5" customHeight="1">
      <c r="B48" s="2602" t="s">
        <v>147</v>
      </c>
      <c r="C48" s="2637"/>
      <c r="D48" s="992" t="s">
        <v>57</v>
      </c>
      <c r="E48" s="199" t="s">
        <v>148</v>
      </c>
      <c r="F48" s="992" t="s">
        <v>27</v>
      </c>
      <c r="G48" s="991"/>
      <c r="H48" s="991"/>
      <c r="I48" s="991"/>
      <c r="J48" s="990"/>
      <c r="K48" s="990"/>
      <c r="L48" s="990"/>
      <c r="M48" s="2713">
        <v>200</v>
      </c>
      <c r="N48" s="2713"/>
      <c r="O48" s="2713"/>
      <c r="P48" s="153"/>
      <c r="Q48" s="153"/>
      <c r="R48" s="153"/>
      <c r="S48" s="153"/>
      <c r="T48" s="153"/>
      <c r="U48" s="153"/>
      <c r="V48" s="153"/>
      <c r="W48" s="153"/>
      <c r="X48" s="153"/>
      <c r="Y48" s="153"/>
      <c r="Z48" s="153"/>
      <c r="AA48" s="148"/>
      <c r="AB48" s="154"/>
    </row>
    <row r="49" spans="2:28" ht="31.5" customHeight="1">
      <c r="B49" s="2602" t="s">
        <v>157</v>
      </c>
      <c r="C49" s="2639"/>
      <c r="D49" s="204" t="s">
        <v>26</v>
      </c>
      <c r="E49" s="205" t="s">
        <v>149</v>
      </c>
      <c r="F49" s="204" t="s">
        <v>27</v>
      </c>
      <c r="G49" s="989"/>
      <c r="H49" s="989"/>
      <c r="I49" s="989"/>
      <c r="J49" s="988"/>
      <c r="K49" s="988"/>
      <c r="L49" s="988"/>
      <c r="M49" s="2674">
        <v>0.65</v>
      </c>
      <c r="N49" s="2674"/>
      <c r="O49" s="2674"/>
      <c r="P49" s="210"/>
      <c r="Q49" s="210"/>
      <c r="R49" s="210"/>
      <c r="S49" s="210"/>
      <c r="T49" s="210"/>
      <c r="U49" s="210"/>
      <c r="V49" s="210"/>
      <c r="W49" s="210"/>
      <c r="X49" s="210"/>
      <c r="Y49" s="210"/>
      <c r="Z49" s="210"/>
      <c r="AA49" s="24"/>
      <c r="AB49" s="38"/>
    </row>
    <row r="50" spans="2:28" ht="31.5" customHeight="1">
      <c r="B50" s="2602" t="s">
        <v>158</v>
      </c>
      <c r="C50" s="2639"/>
      <c r="D50" s="204" t="s">
        <v>26</v>
      </c>
      <c r="E50" s="205" t="s">
        <v>148</v>
      </c>
      <c r="F50" s="204" t="s">
        <v>27</v>
      </c>
      <c r="G50" s="989"/>
      <c r="H50" s="989"/>
      <c r="I50" s="989"/>
      <c r="J50" s="988"/>
      <c r="K50" s="988"/>
      <c r="L50" s="988"/>
      <c r="M50" s="2674">
        <v>1</v>
      </c>
      <c r="N50" s="2662">
        <v>1</v>
      </c>
      <c r="O50" s="2662" t="s">
        <v>49</v>
      </c>
      <c r="P50" s="2001" t="s">
        <v>49</v>
      </c>
      <c r="Q50" s="2001" t="s">
        <v>49</v>
      </c>
      <c r="R50" s="2001" t="s">
        <v>49</v>
      </c>
      <c r="S50" s="2001">
        <v>1</v>
      </c>
      <c r="T50" s="2001">
        <v>1</v>
      </c>
      <c r="U50" s="2001">
        <v>1</v>
      </c>
      <c r="V50" s="2001">
        <v>1</v>
      </c>
      <c r="W50" s="2001">
        <v>1</v>
      </c>
      <c r="X50" s="2001">
        <v>1</v>
      </c>
      <c r="Y50" s="2001">
        <v>1</v>
      </c>
      <c r="Z50" s="2001">
        <v>1</v>
      </c>
      <c r="AA50" s="24"/>
      <c r="AB50" s="38"/>
    </row>
    <row r="51" spans="2:28" ht="31.5" customHeight="1">
      <c r="B51" s="2602" t="s">
        <v>260</v>
      </c>
      <c r="C51" s="2639"/>
      <c r="D51" s="204" t="s">
        <v>26</v>
      </c>
      <c r="E51" s="205" t="s">
        <v>216</v>
      </c>
      <c r="F51" s="204" t="s">
        <v>27</v>
      </c>
      <c r="G51" s="989"/>
      <c r="H51" s="989"/>
      <c r="I51" s="989"/>
      <c r="J51" s="988"/>
      <c r="K51" s="988"/>
      <c r="L51" s="988"/>
      <c r="M51" s="2674">
        <v>0.85</v>
      </c>
      <c r="N51" s="2674">
        <v>0.80300000000000005</v>
      </c>
      <c r="O51" s="2674" t="s">
        <v>49</v>
      </c>
      <c r="P51" s="210" t="s">
        <v>49</v>
      </c>
      <c r="Q51" s="210" t="s">
        <v>49</v>
      </c>
      <c r="R51" s="210" t="s">
        <v>49</v>
      </c>
      <c r="S51" s="210">
        <v>0.77400000000000002</v>
      </c>
      <c r="T51" s="210">
        <v>0.82499999999999996</v>
      </c>
      <c r="U51" s="210">
        <v>0.82299999999999995</v>
      </c>
      <c r="V51" s="210">
        <v>0.76800000000000002</v>
      </c>
      <c r="W51" s="210">
        <v>0.82499999999999996</v>
      </c>
      <c r="X51" s="210">
        <v>0.83553745813905811</v>
      </c>
      <c r="Y51" s="210">
        <v>0.83</v>
      </c>
      <c r="Z51" s="210">
        <v>0.81699999999999995</v>
      </c>
      <c r="AA51" s="165" t="s">
        <v>637</v>
      </c>
      <c r="AB51" s="38"/>
    </row>
    <row r="52" spans="2:28" ht="31.5" customHeight="1">
      <c r="B52" s="2602" t="s">
        <v>159</v>
      </c>
      <c r="C52" s="2714"/>
      <c r="D52" s="2715" t="s">
        <v>26</v>
      </c>
      <c r="E52" s="2716" t="s">
        <v>154</v>
      </c>
      <c r="F52" s="2715" t="s">
        <v>27</v>
      </c>
      <c r="G52" s="2717"/>
      <c r="H52" s="2717"/>
      <c r="I52" s="2717"/>
      <c r="J52" s="2718"/>
      <c r="K52" s="2718"/>
      <c r="L52" s="2718"/>
      <c r="M52" s="2631">
        <v>1</v>
      </c>
      <c r="N52" s="2630">
        <v>0.93</v>
      </c>
      <c r="O52" s="2630" t="s">
        <v>49</v>
      </c>
      <c r="P52" s="511" t="s">
        <v>49</v>
      </c>
      <c r="Q52" s="511" t="s">
        <v>49</v>
      </c>
      <c r="R52" s="511" t="s">
        <v>49</v>
      </c>
      <c r="S52" s="511">
        <v>0.9</v>
      </c>
      <c r="T52" s="511">
        <v>0.95</v>
      </c>
      <c r="U52" s="511">
        <v>0.8</v>
      </c>
      <c r="V52" s="511">
        <v>0.85</v>
      </c>
      <c r="W52" s="511">
        <v>0.92</v>
      </c>
      <c r="X52" s="511">
        <v>1</v>
      </c>
      <c r="Y52" s="511">
        <v>1</v>
      </c>
      <c r="Z52" s="511">
        <v>1</v>
      </c>
      <c r="AA52" s="2592"/>
      <c r="AB52" s="249"/>
    </row>
    <row r="53" spans="2:28" ht="31.5" customHeight="1">
      <c r="B53" s="2691" t="s">
        <v>156</v>
      </c>
      <c r="C53" s="2692"/>
      <c r="D53" s="2693" t="s">
        <v>26</v>
      </c>
      <c r="E53" s="2694" t="s">
        <v>149</v>
      </c>
      <c r="F53" s="2693" t="s">
        <v>20</v>
      </c>
      <c r="G53" s="2719"/>
      <c r="H53" s="2719"/>
      <c r="I53" s="2719"/>
      <c r="J53" s="2720"/>
      <c r="K53" s="2720"/>
      <c r="L53" s="2720"/>
      <c r="M53" s="2721">
        <v>0.5</v>
      </c>
      <c r="N53" s="2662"/>
      <c r="O53" s="2662"/>
      <c r="P53" s="2001"/>
      <c r="Q53" s="2001"/>
      <c r="R53" s="2001"/>
      <c r="S53" s="2001"/>
      <c r="T53" s="2001"/>
      <c r="U53" s="2001"/>
      <c r="V53" s="2001"/>
      <c r="W53" s="2001"/>
      <c r="X53" s="2001"/>
      <c r="Y53" s="2001"/>
      <c r="Z53" s="2001"/>
      <c r="AA53" s="24"/>
      <c r="AB53" s="38"/>
    </row>
    <row r="54" spans="2:28" s="2357" customFormat="1" ht="31.5" customHeight="1" thickBot="1">
      <c r="B54" s="2722" t="s">
        <v>181</v>
      </c>
      <c r="C54" s="2723"/>
      <c r="D54" s="2724" t="s">
        <v>26</v>
      </c>
      <c r="E54" s="2724" t="s">
        <v>151</v>
      </c>
      <c r="F54" s="2724" t="s">
        <v>27</v>
      </c>
      <c r="G54" s="2725"/>
      <c r="H54" s="2726"/>
      <c r="I54" s="2726"/>
      <c r="J54" s="2726"/>
      <c r="K54" s="2726"/>
      <c r="L54" s="2726"/>
      <c r="M54" s="2726">
        <v>0.98</v>
      </c>
      <c r="N54" s="2727">
        <v>0.82199999999999995</v>
      </c>
      <c r="O54" s="2728" t="s">
        <v>49</v>
      </c>
      <c r="P54" s="2355" t="s">
        <v>49</v>
      </c>
      <c r="Q54" s="2355" t="s">
        <v>49</v>
      </c>
      <c r="R54" s="2355" t="s">
        <v>49</v>
      </c>
      <c r="S54" s="2354">
        <v>0.68</v>
      </c>
      <c r="T54" s="2354">
        <v>0.74</v>
      </c>
      <c r="U54" s="2354">
        <v>0.82</v>
      </c>
      <c r="V54" s="2354">
        <v>0.79</v>
      </c>
      <c r="W54" s="2354">
        <v>0.79800000000000004</v>
      </c>
      <c r="X54" s="2354">
        <v>0.89</v>
      </c>
      <c r="Y54" s="2354">
        <v>0.93</v>
      </c>
      <c r="Z54" s="2354">
        <v>0.93</v>
      </c>
      <c r="AA54" s="2729" t="s">
        <v>638</v>
      </c>
      <c r="AB54" s="2356"/>
    </row>
    <row r="55" spans="2:28">
      <c r="B55" s="265"/>
      <c r="C55" s="265"/>
      <c r="D55" s="265"/>
      <c r="E55" s="266"/>
      <c r="F55" s="265"/>
      <c r="G55" s="267"/>
      <c r="H55" s="265"/>
      <c r="I55" s="265"/>
      <c r="J55" s="265"/>
      <c r="K55" s="265"/>
      <c r="L55" s="265"/>
      <c r="M55" s="265"/>
      <c r="N55" s="1183">
        <v>2</v>
      </c>
      <c r="O55" s="265"/>
      <c r="P55" s="265"/>
      <c r="Q55" s="265"/>
      <c r="R55" s="265"/>
      <c r="S55" s="265"/>
      <c r="T55" s="265"/>
      <c r="U55" s="265"/>
      <c r="V55" s="265"/>
      <c r="W55" s="268"/>
      <c r="X55" s="265"/>
      <c r="Y55" s="265"/>
      <c r="Z55" s="265"/>
      <c r="AA55" s="265"/>
      <c r="AB55" s="265"/>
    </row>
    <row r="56" spans="2:28" ht="21" customHeight="1">
      <c r="B56" s="265"/>
      <c r="C56" s="265" t="s">
        <v>121</v>
      </c>
      <c r="D56" s="265"/>
      <c r="E56" s="266"/>
      <c r="F56" s="265"/>
      <c r="G56" s="267"/>
      <c r="H56" s="265"/>
      <c r="I56" s="265"/>
      <c r="J56" s="265"/>
      <c r="K56" s="265"/>
      <c r="L56" s="265">
        <v>1489</v>
      </c>
      <c r="M56" s="265" t="s">
        <v>273</v>
      </c>
      <c r="N56" s="1184">
        <f>CHOOSE(N55,O56,P56,Q56,R56,S56,T56,U56,V56,W56,X56,Y56,Z56)</f>
        <v>3.5263542081747943</v>
      </c>
      <c r="O56" s="265">
        <v>3.4305081954840788</v>
      </c>
      <c r="P56" s="265">
        <v>3.5263542081747943</v>
      </c>
      <c r="Q56" s="265">
        <v>3.58</v>
      </c>
      <c r="R56" s="265">
        <v>3.6774440293018742</v>
      </c>
      <c r="S56" s="265"/>
      <c r="T56" s="265"/>
      <c r="U56" s="265"/>
      <c r="V56" s="265"/>
      <c r="W56" s="265"/>
      <c r="X56" s="265"/>
      <c r="Y56" s="265"/>
      <c r="Z56" s="265"/>
      <c r="AA56" s="265"/>
    </row>
    <row r="57" spans="2:28" s="26" customFormat="1" ht="18.75" customHeight="1">
      <c r="B57" s="269"/>
      <c r="C57" s="269" t="s">
        <v>120</v>
      </c>
      <c r="D57" s="269"/>
      <c r="E57" s="266"/>
      <c r="F57" s="269"/>
      <c r="G57" s="270"/>
      <c r="H57" s="269"/>
      <c r="I57" s="269"/>
      <c r="J57" s="269"/>
      <c r="K57" s="269"/>
      <c r="L57" s="269"/>
      <c r="M57" s="269"/>
      <c r="N57" s="269"/>
      <c r="O57" s="269"/>
      <c r="P57" s="269"/>
      <c r="Q57" s="269"/>
      <c r="R57" s="269"/>
      <c r="S57" s="269"/>
      <c r="T57" s="269"/>
      <c r="U57" s="269"/>
      <c r="V57" s="269"/>
      <c r="W57" s="269"/>
      <c r="X57" s="269"/>
      <c r="Y57" s="269"/>
      <c r="Z57" s="269"/>
      <c r="AA57" s="269"/>
      <c r="AB57" s="26">
        <v>92000000</v>
      </c>
    </row>
    <row r="58" spans="2:28" s="26" customFormat="1" ht="22.5" customHeight="1" thickBot="1">
      <c r="B58" s="269"/>
      <c r="C58" s="269"/>
      <c r="D58" s="269"/>
      <c r="E58" s="266"/>
      <c r="F58" s="269"/>
      <c r="G58" s="270"/>
      <c r="H58" s="269"/>
      <c r="I58" s="269"/>
      <c r="J58" s="269"/>
      <c r="K58" s="269"/>
      <c r="L58" s="269"/>
      <c r="N58" s="1192" t="s">
        <v>304</v>
      </c>
      <c r="O58" s="1193" t="s">
        <v>305</v>
      </c>
      <c r="P58" s="1193" t="s">
        <v>306</v>
      </c>
      <c r="Q58" s="1193" t="s">
        <v>307</v>
      </c>
      <c r="R58" s="1193" t="s">
        <v>308</v>
      </c>
      <c r="S58" s="1188" t="s">
        <v>309</v>
      </c>
      <c r="U58" s="269"/>
      <c r="V58" s="269"/>
      <c r="W58" s="269"/>
      <c r="X58" s="269"/>
      <c r="Y58" s="269"/>
      <c r="Z58" s="269"/>
      <c r="AA58" s="269"/>
      <c r="AB58" s="26">
        <v>85000000</v>
      </c>
    </row>
    <row r="59" spans="2:28" s="26" customFormat="1" ht="22.5" customHeight="1" thickBot="1">
      <c r="B59" s="269"/>
      <c r="C59" s="269"/>
      <c r="D59" s="269"/>
      <c r="E59" s="266"/>
      <c r="F59" s="269"/>
      <c r="G59" s="270"/>
      <c r="H59" s="269"/>
      <c r="I59" s="269"/>
      <c r="J59" s="269"/>
      <c r="K59" s="269"/>
      <c r="L59" s="269"/>
      <c r="M59" s="269"/>
      <c r="N59" s="1189" t="s">
        <v>310</v>
      </c>
      <c r="O59" s="1190" t="s">
        <v>311</v>
      </c>
      <c r="P59" s="1191">
        <v>2015</v>
      </c>
      <c r="Q59" s="1190" t="s">
        <v>271</v>
      </c>
      <c r="R59" s="1191">
        <v>0</v>
      </c>
      <c r="S59" s="1190">
        <v>518.13</v>
      </c>
      <c r="U59" s="269"/>
      <c r="V59" s="269"/>
      <c r="W59" s="269"/>
      <c r="X59" s="269"/>
      <c r="Y59" s="2829"/>
      <c r="Z59" s="2829"/>
      <c r="AA59" s="2297"/>
      <c r="AB59" s="26">
        <v>81000000</v>
      </c>
    </row>
    <row r="60" spans="2:28" ht="22.5" customHeight="1" thickBot="1">
      <c r="B60" s="265"/>
      <c r="C60" s="265"/>
      <c r="D60" s="265"/>
      <c r="E60" s="266"/>
      <c r="F60" s="265"/>
      <c r="G60" s="267"/>
      <c r="H60" s="265"/>
      <c r="I60" s="265"/>
      <c r="J60" s="265"/>
      <c r="K60" s="265"/>
      <c r="L60" s="265"/>
      <c r="M60" s="265"/>
      <c r="N60" s="1189" t="s">
        <v>310</v>
      </c>
      <c r="O60" s="1190" t="s">
        <v>311</v>
      </c>
      <c r="P60" s="1191">
        <v>2015</v>
      </c>
      <c r="Q60" s="1190" t="s">
        <v>272</v>
      </c>
      <c r="R60" s="1191">
        <v>0</v>
      </c>
      <c r="S60" s="1190" t="s">
        <v>579</v>
      </c>
      <c r="U60" s="265"/>
      <c r="V60" s="265"/>
      <c r="W60" s="265"/>
      <c r="X60" s="265"/>
      <c r="Y60" s="265"/>
      <c r="Z60" s="269"/>
      <c r="AA60" s="269"/>
      <c r="AB60" s="452">
        <v>54000000</v>
      </c>
    </row>
    <row r="61" spans="2:28" ht="18" thickBot="1">
      <c r="B61" s="265"/>
      <c r="C61" s="265"/>
      <c r="D61" s="265"/>
      <c r="E61" s="266"/>
      <c r="F61" s="265"/>
      <c r="G61" s="267"/>
      <c r="H61" s="265"/>
      <c r="I61" s="265"/>
      <c r="J61" s="265"/>
      <c r="K61" s="265"/>
      <c r="L61" s="265"/>
      <c r="M61" s="265"/>
      <c r="N61" s="1189" t="s">
        <v>310</v>
      </c>
      <c r="O61" s="1190" t="s">
        <v>311</v>
      </c>
      <c r="P61" s="1191">
        <v>2015</v>
      </c>
      <c r="Q61" s="1190" t="s">
        <v>273</v>
      </c>
      <c r="R61" s="1191">
        <v>0</v>
      </c>
      <c r="S61" s="1190">
        <v>3.7735799999999999</v>
      </c>
      <c r="U61" s="265"/>
      <c r="V61" s="265"/>
      <c r="W61" s="265"/>
      <c r="X61" s="265"/>
      <c r="Y61" s="265"/>
      <c r="Z61" s="265"/>
      <c r="AA61" s="265"/>
      <c r="AB61" s="272">
        <f>AB60/AB59</f>
        <v>0.66666666666666663</v>
      </c>
    </row>
    <row r="62" spans="2:28" ht="18" thickBot="1">
      <c r="B62" s="265"/>
      <c r="C62" s="265"/>
      <c r="D62" s="265"/>
      <c r="E62" s="266"/>
      <c r="F62" s="265"/>
      <c r="G62" s="267"/>
      <c r="H62" s="265"/>
      <c r="I62" s="265"/>
      <c r="J62" s="265"/>
      <c r="K62" s="265"/>
      <c r="L62" s="265"/>
      <c r="M62" s="265"/>
      <c r="N62" s="1189" t="s">
        <v>310</v>
      </c>
      <c r="O62" s="1190" t="s">
        <v>311</v>
      </c>
      <c r="P62" s="1191">
        <v>2015</v>
      </c>
      <c r="Q62" s="1190" t="s">
        <v>274</v>
      </c>
      <c r="R62" s="1191">
        <v>0</v>
      </c>
      <c r="S62" s="1190" t="s">
        <v>312</v>
      </c>
      <c r="U62" s="265"/>
      <c r="V62" s="265"/>
      <c r="W62" s="265"/>
      <c r="X62" s="265"/>
      <c r="Y62" s="265"/>
      <c r="Z62" s="265"/>
      <c r="AA62" s="265"/>
    </row>
    <row r="63" spans="2:28">
      <c r="B63" s="265"/>
      <c r="C63" s="265"/>
      <c r="D63" s="265"/>
      <c r="E63" s="266"/>
      <c r="F63" s="265"/>
      <c r="G63" s="267"/>
      <c r="H63" s="265"/>
      <c r="I63" s="265"/>
      <c r="J63" s="265"/>
      <c r="K63" s="265"/>
      <c r="L63" s="265"/>
      <c r="M63" s="265"/>
      <c r="N63" s="273"/>
      <c r="O63" s="265"/>
      <c r="P63" s="265"/>
      <c r="Q63" s="265"/>
      <c r="R63" s="265"/>
      <c r="S63" s="265"/>
      <c r="T63" s="265"/>
      <c r="U63" s="265"/>
      <c r="V63" s="265"/>
      <c r="W63" s="265"/>
      <c r="X63" s="265"/>
      <c r="Y63" s="265"/>
      <c r="Z63" s="265"/>
      <c r="AA63" s="265"/>
    </row>
    <row r="64" spans="2:28">
      <c r="B64" s="265"/>
      <c r="C64" s="265"/>
      <c r="D64" s="265"/>
      <c r="E64" s="266"/>
      <c r="F64" s="265"/>
      <c r="G64" s="267"/>
      <c r="H64" s="265"/>
      <c r="I64" s="265"/>
      <c r="J64" s="265"/>
      <c r="K64" s="265"/>
      <c r="L64" s="265"/>
      <c r="M64" s="265"/>
      <c r="N64" s="265"/>
      <c r="O64" s="265"/>
      <c r="P64" s="265"/>
      <c r="Q64" s="265"/>
      <c r="R64" s="265"/>
      <c r="S64" s="265"/>
      <c r="T64" s="265"/>
      <c r="U64" s="265"/>
      <c r="V64" s="265"/>
      <c r="W64" s="265"/>
      <c r="X64" s="265"/>
      <c r="Y64" s="265"/>
      <c r="Z64" s="265"/>
      <c r="AA64" s="265"/>
    </row>
    <row r="65" spans="2:27">
      <c r="B65" s="265"/>
      <c r="C65" s="265"/>
      <c r="D65" s="265"/>
      <c r="E65" s="266"/>
      <c r="F65" s="265"/>
      <c r="G65" s="267"/>
      <c r="H65" s="265"/>
      <c r="I65" s="265"/>
      <c r="J65" s="265"/>
      <c r="K65" s="265"/>
      <c r="L65" s="265"/>
      <c r="M65" s="265"/>
      <c r="N65" s="265"/>
      <c r="O65" s="265"/>
      <c r="P65" s="274"/>
      <c r="Q65" s="265"/>
      <c r="R65" s="265"/>
      <c r="S65" s="265"/>
      <c r="T65" s="275"/>
      <c r="U65" s="265"/>
      <c r="V65" s="265"/>
      <c r="W65" s="265"/>
      <c r="X65" s="265"/>
      <c r="Y65" s="265"/>
      <c r="Z65" s="265"/>
      <c r="AA65" s="265"/>
    </row>
    <row r="66" spans="2:27" ht="13.8">
      <c r="B66" s="265" t="str">
        <f>B35</f>
        <v>OPEX Savings</v>
      </c>
      <c r="C66" s="265" t="str">
        <f>C35</f>
        <v>Lagging</v>
      </c>
      <c r="D66" s="265" t="s">
        <v>42</v>
      </c>
      <c r="E66" s="265" t="str">
        <f>E35</f>
        <v>IPM</v>
      </c>
      <c r="F66" s="265" t="str">
        <f>F35</f>
        <v>&gt;</v>
      </c>
      <c r="G66" s="265"/>
      <c r="H66" s="265"/>
      <c r="I66" s="265"/>
      <c r="J66" s="265"/>
      <c r="K66" s="265"/>
      <c r="L66" s="265"/>
      <c r="M66" s="606">
        <f>M35/$S$61</f>
        <v>124.92116239751111</v>
      </c>
      <c r="N66" s="606">
        <f>N35/'[20]CWAR 15'!N62</f>
        <v>1516.5416000233511</v>
      </c>
      <c r="O66" s="606">
        <f>O35/'[20]CWAR 15'!O62</f>
        <v>132.02125580000001</v>
      </c>
      <c r="P66" s="606">
        <f>P35/'[20]CWAR 15'!P62</f>
        <v>145.32658086699999</v>
      </c>
      <c r="Q66" s="606">
        <f>Q35/'[20]CWAR 15'!Q62</f>
        <v>121.19916818119134</v>
      </c>
      <c r="R66" s="606">
        <f>R35/'[20]CWAR 15'!R62</f>
        <v>351.05904800000036</v>
      </c>
      <c r="S66" s="606">
        <f>S35/'[20]CWAR 15'!S62</f>
        <v>259.82521186440681</v>
      </c>
      <c r="T66" s="606">
        <f>T35/'[20]CWAR 15'!T62</f>
        <v>110.03707627118645</v>
      </c>
      <c r="U66" s="606">
        <f>U35/'[20]CWAR 15'!U62</f>
        <v>183.72005243445548</v>
      </c>
      <c r="V66" s="606">
        <f>V35/'[20]CWAR 15'!V62</f>
        <v>129.67764408125885</v>
      </c>
      <c r="W66" s="606">
        <f>W35/'[20]CWAR 15'!W62</f>
        <v>104.45191765527687</v>
      </c>
      <c r="X66" s="606">
        <f>X35/'[20]CWAR 15'!X62</f>
        <v>159.23367113672353</v>
      </c>
      <c r="Y66" s="265"/>
      <c r="Z66" s="265"/>
      <c r="AA66" s="265"/>
    </row>
    <row r="67" spans="2:27" ht="13.8">
      <c r="B67" s="265" t="str">
        <f>B42</f>
        <v>FI Enabled Savings</v>
      </c>
      <c r="C67" s="265" t="str">
        <f>C42</f>
        <v>Leading</v>
      </c>
      <c r="D67" s="265" t="s">
        <v>42</v>
      </c>
      <c r="E67" s="265" t="str">
        <f>E42</f>
        <v>FI</v>
      </c>
      <c r="F67" s="265" t="str">
        <f>F42</f>
        <v>&gt;</v>
      </c>
      <c r="G67" s="265"/>
      <c r="H67" s="265"/>
      <c r="I67" s="265"/>
      <c r="J67" s="265"/>
      <c r="K67" s="265"/>
      <c r="L67" s="265"/>
      <c r="M67" s="606">
        <f>M42/$S$61</f>
        <v>0</v>
      </c>
      <c r="N67" s="606">
        <f>N42/'[20]CWAR 15'!N62</f>
        <v>438.01196808510633</v>
      </c>
      <c r="O67" s="606">
        <f>O42/'[20]CWAR 15'!O62</f>
        <v>28.826049776000001</v>
      </c>
      <c r="P67" s="606">
        <f>P42/'[20]CWAR 15'!P62</f>
        <v>59.402143867000007</v>
      </c>
      <c r="Q67" s="606">
        <f>Q42/'[20]CWAR 15'!Q62</f>
        <v>52.5535730119324</v>
      </c>
      <c r="R67" s="606">
        <f>R42/'[20]CWAR 15'!R62</f>
        <v>56.791400216251418</v>
      </c>
      <c r="S67" s="606">
        <f>S42/'[20]CWAR 15'!S62</f>
        <v>57.185646186440678</v>
      </c>
      <c r="T67" s="606">
        <f>T42/'[20]CWAR 15'!T62</f>
        <v>71.544251810581841</v>
      </c>
      <c r="U67" s="606">
        <f>U42/'[20]CWAR 15'!U62</f>
        <v>27.402340563289059</v>
      </c>
      <c r="V67" s="606">
        <f>V42/'[20]CWAR 15'!V62</f>
        <v>11.635222788923853</v>
      </c>
      <c r="W67" s="606">
        <f>W42/'[20]CWAR 15'!W62</f>
        <v>22.500821765000001</v>
      </c>
      <c r="X67" s="606">
        <f>X42/'[20]CWAR 15'!X62</f>
        <v>34.973295921028139</v>
      </c>
      <c r="Y67" s="265"/>
      <c r="Z67" s="265"/>
      <c r="AA67" s="265"/>
    </row>
    <row r="68" spans="2:27" ht="13.8">
      <c r="B68" s="265" t="str">
        <f>B37</f>
        <v>Real Savings</v>
      </c>
      <c r="C68" s="265" t="str">
        <f>C37</f>
        <v>Lagging</v>
      </c>
      <c r="D68" s="265" t="s">
        <v>42</v>
      </c>
      <c r="E68" s="265" t="str">
        <f>E37</f>
        <v>FC</v>
      </c>
      <c r="F68" s="265" t="str">
        <f>F37</f>
        <v>&gt;</v>
      </c>
      <c r="G68" s="265"/>
      <c r="H68" s="265"/>
      <c r="I68" s="265"/>
      <c r="J68" s="265"/>
      <c r="K68" s="265"/>
      <c r="L68" s="265"/>
      <c r="M68" s="606">
        <f>M37/$S$61</f>
        <v>98.394627913016294</v>
      </c>
      <c r="N68" s="606">
        <f>N37/'[20]CWAR 15'!N62</f>
        <v>2980.9136831270412</v>
      </c>
      <c r="O68" s="606">
        <f>O37/'[20]CWAR 15'!O62</f>
        <v>-128.92466503424001</v>
      </c>
      <c r="P68" s="606">
        <f>P37/'[20]CWAR 15'!P62</f>
        <v>154.83413400000001</v>
      </c>
      <c r="Q68" s="606">
        <f>Q37/'[20]CWAR 15'!Q62</f>
        <v>496.29826815642451</v>
      </c>
      <c r="R68" s="606">
        <f>R37/'[20]CWAR 15'!R62</f>
        <v>527.63549480000052</v>
      </c>
      <c r="S68" s="606">
        <f>S37/'[20]CWAR 15'!S62</f>
        <v>872.07362288135596</v>
      </c>
      <c r="T68" s="606">
        <f>T37/'[20]CWAR 15'!T62</f>
        <v>148.56991525423729</v>
      </c>
      <c r="U68" s="606">
        <f>U37/'[20]CWAR 15'!U62</f>
        <v>113.90674019999996</v>
      </c>
      <c r="V68" s="606">
        <f>V37/'[20]CWAR 15'!V62</f>
        <v>417.53337599999998</v>
      </c>
      <c r="W68" s="606">
        <f>W37/'[20]CWAR 15'!W62</f>
        <v>660.40414499999997</v>
      </c>
      <c r="X68" s="606" t="e">
        <f>X37/'[20]CWAR 15'!X62</f>
        <v>#VALUE!</v>
      </c>
      <c r="Y68" s="265"/>
      <c r="Z68" s="265"/>
      <c r="AA68" s="265"/>
    </row>
    <row r="69" spans="2:27">
      <c r="B69" s="265"/>
      <c r="C69" s="265"/>
      <c r="D69" s="265"/>
      <c r="E69" s="266"/>
      <c r="F69" s="265"/>
      <c r="G69" s="267"/>
      <c r="H69" s="265"/>
      <c r="I69" s="265"/>
      <c r="J69" s="265"/>
      <c r="K69" s="265"/>
      <c r="L69" s="265"/>
      <c r="M69" s="265"/>
      <c r="N69" s="265"/>
      <c r="O69" s="265"/>
      <c r="P69" s="265"/>
      <c r="Q69" s="265"/>
      <c r="R69" s="265"/>
      <c r="S69" s="265"/>
      <c r="T69" s="265"/>
      <c r="U69" s="265"/>
      <c r="V69" s="265"/>
      <c r="W69" s="265"/>
      <c r="X69" s="265"/>
      <c r="Y69" s="265"/>
      <c r="Z69" s="265"/>
      <c r="AA69" s="265"/>
    </row>
    <row r="70" spans="2:27">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row>
    <row r="71" spans="2:27">
      <c r="B71" s="265"/>
      <c r="C71" s="265"/>
      <c r="D71" s="265"/>
      <c r="E71" s="266"/>
      <c r="F71" s="265"/>
      <c r="G71" s="267"/>
      <c r="H71" s="265"/>
      <c r="I71" s="265"/>
      <c r="J71" s="265"/>
      <c r="K71" s="265"/>
      <c r="L71" s="265"/>
      <c r="M71" s="265"/>
      <c r="N71" s="265"/>
      <c r="O71" s="265"/>
      <c r="P71" s="265"/>
      <c r="Q71" s="265"/>
      <c r="R71" s="265"/>
      <c r="S71" s="265"/>
      <c r="T71" s="265"/>
      <c r="U71" s="265"/>
      <c r="V71" s="276"/>
      <c r="W71" s="265"/>
      <c r="X71" s="265"/>
      <c r="Y71" s="265"/>
      <c r="Z71" s="265"/>
      <c r="AA71" s="265"/>
    </row>
    <row r="72" spans="2:27">
      <c r="B72" s="265"/>
      <c r="C72" s="265"/>
      <c r="D72" s="265"/>
      <c r="E72" s="266"/>
      <c r="F72" s="265"/>
      <c r="G72" s="267"/>
      <c r="H72" s="265"/>
      <c r="I72" s="265"/>
      <c r="J72" s="265"/>
      <c r="K72" s="265"/>
      <c r="L72" s="265"/>
      <c r="M72" s="265"/>
      <c r="N72" s="265"/>
      <c r="O72" s="265"/>
      <c r="P72" s="265"/>
      <c r="Q72" s="265"/>
      <c r="R72" s="265"/>
      <c r="S72" s="265"/>
      <c r="T72" s="265"/>
      <c r="U72" s="265"/>
      <c r="V72" s="265"/>
      <c r="W72" s="265"/>
      <c r="X72" s="265"/>
      <c r="Y72" s="265"/>
      <c r="Z72" s="265"/>
      <c r="AA72" s="265"/>
    </row>
    <row r="75" spans="2:27">
      <c r="V75" s="279"/>
      <c r="W75" s="27"/>
    </row>
    <row r="79" spans="2:27">
      <c r="M79" s="2830"/>
      <c r="N79" s="2830"/>
      <c r="O79" s="2830"/>
      <c r="P79" s="2830"/>
    </row>
    <row r="152" spans="2:28" s="252" customFormat="1" ht="20.100000000000001" customHeight="1">
      <c r="B152" s="2" t="str">
        <f>B3</f>
        <v>KEY PERFORMANCE INDICATOR</v>
      </c>
      <c r="C152" s="280"/>
      <c r="D152" s="3" t="s">
        <v>1</v>
      </c>
      <c r="E152" s="281" t="s">
        <v>2</v>
      </c>
      <c r="F152" s="4">
        <v>0</v>
      </c>
      <c r="G152" s="3" t="str">
        <f t="shared" ref="G152:Z153" si="0">G3</f>
        <v>Act '09</v>
      </c>
      <c r="H152" s="3" t="str">
        <f t="shared" si="0"/>
        <v>Act '10</v>
      </c>
      <c r="I152" s="4" t="str">
        <f t="shared" si="0"/>
        <v>Act '11</v>
      </c>
      <c r="J152" s="4" t="str">
        <f t="shared" si="0"/>
        <v>Act '12</v>
      </c>
      <c r="K152" s="4" t="str">
        <f t="shared" si="0"/>
        <v>Act '13</v>
      </c>
      <c r="L152" s="4" t="str">
        <f t="shared" si="0"/>
        <v>Act '14</v>
      </c>
      <c r="M152" s="2" t="str">
        <f t="shared" si="0"/>
        <v>Tgt '15</v>
      </c>
      <c r="N152" s="282" t="str">
        <f t="shared" si="0"/>
        <v>YTD '15</v>
      </c>
      <c r="O152" s="280" t="str">
        <f t="shared" si="0"/>
        <v>Jan</v>
      </c>
      <c r="P152" s="3" t="str">
        <f t="shared" si="0"/>
        <v>Feb</v>
      </c>
      <c r="Q152" s="3" t="str">
        <f t="shared" si="0"/>
        <v>Mar</v>
      </c>
      <c r="R152" s="3" t="str">
        <f t="shared" si="0"/>
        <v>Apr</v>
      </c>
      <c r="S152" s="3" t="str">
        <f t="shared" si="0"/>
        <v>May</v>
      </c>
      <c r="T152" s="3" t="str">
        <f t="shared" si="0"/>
        <v>Jun</v>
      </c>
      <c r="U152" s="3" t="str">
        <f t="shared" si="0"/>
        <v>Jul</v>
      </c>
      <c r="V152" s="3" t="str">
        <f t="shared" si="0"/>
        <v>Aug</v>
      </c>
      <c r="W152" s="3" t="str">
        <f t="shared" si="0"/>
        <v>Sep</v>
      </c>
      <c r="X152" s="3" t="str">
        <f t="shared" si="0"/>
        <v>Oct</v>
      </c>
      <c r="Y152" s="3" t="str">
        <f t="shared" si="0"/>
        <v>Nov</v>
      </c>
      <c r="Z152" s="4" t="str">
        <f t="shared" si="0"/>
        <v>Dec</v>
      </c>
      <c r="AA152" s="4"/>
      <c r="AB152" s="4"/>
    </row>
    <row r="153" spans="2:28" s="252" customFormat="1" ht="20.100000000000001" customHeight="1">
      <c r="B153" s="283" t="str">
        <f>B4</f>
        <v>SAFETY, HEALTH AND ENVIRONMENT</v>
      </c>
      <c r="C153" s="284"/>
      <c r="D153" s="285" t="s">
        <v>16</v>
      </c>
      <c r="E153" s="286" t="s">
        <v>16</v>
      </c>
      <c r="F153" s="287" t="s">
        <v>16</v>
      </c>
      <c r="G153" s="1808">
        <f t="shared" si="0"/>
        <v>0</v>
      </c>
      <c r="H153" s="5">
        <f t="shared" si="0"/>
        <v>0</v>
      </c>
      <c r="I153" s="6">
        <f t="shared" si="0"/>
        <v>0</v>
      </c>
      <c r="J153" s="6">
        <f t="shared" si="0"/>
        <v>0</v>
      </c>
      <c r="K153" s="6">
        <f t="shared" si="0"/>
        <v>0</v>
      </c>
      <c r="L153" s="6">
        <f t="shared" si="0"/>
        <v>0</v>
      </c>
      <c r="M153" s="288">
        <f t="shared" si="0"/>
        <v>0</v>
      </c>
      <c r="N153" s="289">
        <f t="shared" si="0"/>
        <v>0</v>
      </c>
      <c r="O153" s="290">
        <f t="shared" si="0"/>
        <v>0</v>
      </c>
      <c r="P153" s="5">
        <f t="shared" si="0"/>
        <v>0</v>
      </c>
      <c r="Q153" s="5">
        <f t="shared" si="0"/>
        <v>0</v>
      </c>
      <c r="R153" s="5">
        <f t="shared" si="0"/>
        <v>0</v>
      </c>
      <c r="S153" s="5">
        <f t="shared" si="0"/>
        <v>0</v>
      </c>
      <c r="T153" s="5">
        <f t="shared" si="0"/>
        <v>0</v>
      </c>
      <c r="U153" s="5">
        <f t="shared" si="0"/>
        <v>0</v>
      </c>
      <c r="V153" s="5">
        <f t="shared" si="0"/>
        <v>0</v>
      </c>
      <c r="W153" s="5">
        <f t="shared" si="0"/>
        <v>0</v>
      </c>
      <c r="X153" s="5">
        <f t="shared" si="0"/>
        <v>0</v>
      </c>
      <c r="Y153" s="5">
        <f t="shared" si="0"/>
        <v>0</v>
      </c>
      <c r="Z153" s="6">
        <f t="shared" si="0"/>
        <v>0</v>
      </c>
      <c r="AA153" s="6"/>
      <c r="AB153" s="6"/>
    </row>
    <row r="154" spans="2:28" s="10" customFormat="1" ht="20.100000000000001" customHeight="1">
      <c r="B154" s="7" t="str">
        <f t="shared" ref="B154:B190" si="1">B5&amp;" Target"</f>
        <v>Lost Time Injury frequency rate Target</v>
      </c>
      <c r="C154" s="118"/>
      <c r="D154" s="8" t="str">
        <f t="shared" ref="D154:F160" si="2">D5</f>
        <v>LTIFR</v>
      </c>
      <c r="E154" s="8" t="str">
        <f t="shared" si="2"/>
        <v>SHE</v>
      </c>
      <c r="F154" s="8" t="str">
        <f t="shared" si="2"/>
        <v>&lt;</v>
      </c>
      <c r="G154" s="291">
        <f t="shared" ref="G154:Z166" si="3">$M5</f>
        <v>0</v>
      </c>
      <c r="H154" s="291">
        <f t="shared" si="3"/>
        <v>0</v>
      </c>
      <c r="I154" s="292">
        <f t="shared" si="3"/>
        <v>0</v>
      </c>
      <c r="J154" s="292">
        <f t="shared" si="3"/>
        <v>0</v>
      </c>
      <c r="K154" s="292">
        <f t="shared" si="3"/>
        <v>0</v>
      </c>
      <c r="L154" s="292">
        <f t="shared" si="3"/>
        <v>0</v>
      </c>
      <c r="M154" s="293">
        <f t="shared" si="3"/>
        <v>0</v>
      </c>
      <c r="N154" s="294">
        <f t="shared" si="3"/>
        <v>0</v>
      </c>
      <c r="O154" s="30">
        <f t="shared" si="3"/>
        <v>0</v>
      </c>
      <c r="P154" s="28">
        <f t="shared" si="3"/>
        <v>0</v>
      </c>
      <c r="Q154" s="28">
        <f t="shared" si="3"/>
        <v>0</v>
      </c>
      <c r="R154" s="28">
        <f t="shared" si="3"/>
        <v>0</v>
      </c>
      <c r="S154" s="28">
        <f t="shared" si="3"/>
        <v>0</v>
      </c>
      <c r="T154" s="28">
        <f t="shared" si="3"/>
        <v>0</v>
      </c>
      <c r="U154" s="28">
        <f t="shared" si="3"/>
        <v>0</v>
      </c>
      <c r="V154" s="28">
        <f t="shared" si="3"/>
        <v>0</v>
      </c>
      <c r="W154" s="28">
        <f t="shared" si="3"/>
        <v>0</v>
      </c>
      <c r="X154" s="295">
        <f t="shared" si="3"/>
        <v>0</v>
      </c>
      <c r="Y154" s="295">
        <f t="shared" si="3"/>
        <v>0</v>
      </c>
      <c r="Z154" s="9">
        <f t="shared" si="3"/>
        <v>0</v>
      </c>
      <c r="AA154" s="9"/>
      <c r="AB154" s="9"/>
    </row>
    <row r="155" spans="2:28" s="10" customFormat="1" ht="20.100000000000001" customHeight="1">
      <c r="B155" s="7" t="str">
        <f t="shared" si="1"/>
        <v>Recordable Injury frequency rate Target</v>
      </c>
      <c r="C155" s="118"/>
      <c r="D155" s="8" t="str">
        <f t="shared" si="2"/>
        <v>RIFR</v>
      </c>
      <c r="E155" s="296" t="str">
        <f t="shared" si="2"/>
        <v>SHE</v>
      </c>
      <c r="F155" s="297" t="str">
        <f t="shared" si="2"/>
        <v>&lt;</v>
      </c>
      <c r="G155" s="1800">
        <f t="shared" si="3"/>
        <v>0</v>
      </c>
      <c r="H155" s="291">
        <f t="shared" si="3"/>
        <v>0</v>
      </c>
      <c r="I155" s="292">
        <f t="shared" si="3"/>
        <v>0</v>
      </c>
      <c r="J155" s="292">
        <f t="shared" si="3"/>
        <v>0</v>
      </c>
      <c r="K155" s="292">
        <f t="shared" si="3"/>
        <v>0</v>
      </c>
      <c r="L155" s="292">
        <f t="shared" si="3"/>
        <v>0</v>
      </c>
      <c r="M155" s="293">
        <f t="shared" si="3"/>
        <v>0</v>
      </c>
      <c r="N155" s="294">
        <f t="shared" si="3"/>
        <v>0</v>
      </c>
      <c r="O155" s="30">
        <f t="shared" si="3"/>
        <v>0</v>
      </c>
      <c r="P155" s="28">
        <f t="shared" si="3"/>
        <v>0</v>
      </c>
      <c r="Q155" s="28">
        <f t="shared" si="3"/>
        <v>0</v>
      </c>
      <c r="R155" s="28">
        <f t="shared" si="3"/>
        <v>0</v>
      </c>
      <c r="S155" s="28">
        <f t="shared" si="3"/>
        <v>0</v>
      </c>
      <c r="T155" s="28">
        <f t="shared" si="3"/>
        <v>0</v>
      </c>
      <c r="U155" s="28">
        <f t="shared" si="3"/>
        <v>0</v>
      </c>
      <c r="V155" s="28">
        <f t="shared" si="3"/>
        <v>0</v>
      </c>
      <c r="W155" s="28">
        <f t="shared" si="3"/>
        <v>0</v>
      </c>
      <c r="X155" s="295">
        <f t="shared" si="3"/>
        <v>0</v>
      </c>
      <c r="Y155" s="295">
        <f t="shared" si="3"/>
        <v>0</v>
      </c>
      <c r="Z155" s="9">
        <f t="shared" si="3"/>
        <v>0</v>
      </c>
      <c r="AA155" s="9"/>
      <c r="AB155" s="9"/>
    </row>
    <row r="156" spans="2:28" s="10" customFormat="1" ht="20.100000000000001" customHeight="1">
      <c r="B156" s="7" t="str">
        <f t="shared" si="1"/>
        <v>Energy Consumption / ton of production Target</v>
      </c>
      <c r="C156" s="118"/>
      <c r="D156" s="8" t="str">
        <f t="shared" si="2"/>
        <v>GJ/T</v>
      </c>
      <c r="E156" s="296" t="str">
        <f t="shared" si="2"/>
        <v>SHE</v>
      </c>
      <c r="F156" s="297" t="str">
        <f t="shared" si="2"/>
        <v>&lt;</v>
      </c>
      <c r="G156" s="291">
        <f t="shared" si="3"/>
        <v>3.64</v>
      </c>
      <c r="H156" s="291">
        <f t="shared" si="3"/>
        <v>3.64</v>
      </c>
      <c r="I156" s="292">
        <f t="shared" si="3"/>
        <v>3.64</v>
      </c>
      <c r="J156" s="292">
        <f t="shared" si="3"/>
        <v>3.64</v>
      </c>
      <c r="K156" s="292">
        <f t="shared" si="3"/>
        <v>3.64</v>
      </c>
      <c r="L156" s="292">
        <f t="shared" si="3"/>
        <v>3.64</v>
      </c>
      <c r="M156" s="293">
        <f t="shared" si="3"/>
        <v>3.64</v>
      </c>
      <c r="N156" s="294">
        <f t="shared" si="3"/>
        <v>3.64</v>
      </c>
      <c r="O156" s="30">
        <f t="shared" si="3"/>
        <v>3.64</v>
      </c>
      <c r="P156" s="28">
        <f t="shared" si="3"/>
        <v>3.64</v>
      </c>
      <c r="Q156" s="28">
        <f t="shared" si="3"/>
        <v>3.64</v>
      </c>
      <c r="R156" s="28">
        <f t="shared" si="3"/>
        <v>3.64</v>
      </c>
      <c r="S156" s="28">
        <f t="shared" si="3"/>
        <v>3.64</v>
      </c>
      <c r="T156" s="28">
        <f t="shared" si="3"/>
        <v>3.64</v>
      </c>
      <c r="U156" s="28">
        <f t="shared" si="3"/>
        <v>3.64</v>
      </c>
      <c r="V156" s="28">
        <f t="shared" si="3"/>
        <v>3.64</v>
      </c>
      <c r="W156" s="28">
        <f t="shared" si="3"/>
        <v>3.64</v>
      </c>
      <c r="X156" s="295">
        <f t="shared" si="3"/>
        <v>3.64</v>
      </c>
      <c r="Y156" s="295">
        <f t="shared" si="3"/>
        <v>3.64</v>
      </c>
      <c r="Z156" s="9">
        <f t="shared" si="3"/>
        <v>3.64</v>
      </c>
      <c r="AA156" s="9"/>
      <c r="AB156" s="9"/>
    </row>
    <row r="157" spans="2:28" s="10" customFormat="1" ht="20.100000000000001" customHeight="1">
      <c r="B157" s="7" t="str">
        <f t="shared" si="1"/>
        <v>Water Withdrawal / ton of production  Target</v>
      </c>
      <c r="C157" s="118"/>
      <c r="D157" s="8" t="str">
        <f t="shared" si="2"/>
        <v>M3/T</v>
      </c>
      <c r="E157" s="296" t="str">
        <f t="shared" si="2"/>
        <v>SHE</v>
      </c>
      <c r="F157" s="297" t="str">
        <f t="shared" si="2"/>
        <v>&lt;</v>
      </c>
      <c r="G157" s="1800">
        <f t="shared" si="3"/>
        <v>3.44</v>
      </c>
      <c r="H157" s="291">
        <f t="shared" si="3"/>
        <v>3.44</v>
      </c>
      <c r="I157" s="292">
        <f t="shared" si="3"/>
        <v>3.44</v>
      </c>
      <c r="J157" s="292">
        <f t="shared" si="3"/>
        <v>3.44</v>
      </c>
      <c r="K157" s="292">
        <f t="shared" si="3"/>
        <v>3.44</v>
      </c>
      <c r="L157" s="292">
        <f t="shared" si="3"/>
        <v>3.44</v>
      </c>
      <c r="M157" s="293">
        <f t="shared" si="3"/>
        <v>3.44</v>
      </c>
      <c r="N157" s="294">
        <f t="shared" si="3"/>
        <v>3.44</v>
      </c>
      <c r="O157" s="30">
        <f t="shared" si="3"/>
        <v>3.44</v>
      </c>
      <c r="P157" s="28">
        <f t="shared" si="3"/>
        <v>3.44</v>
      </c>
      <c r="Q157" s="28">
        <f t="shared" si="3"/>
        <v>3.44</v>
      </c>
      <c r="R157" s="28">
        <f t="shared" si="3"/>
        <v>3.44</v>
      </c>
      <c r="S157" s="28">
        <f t="shared" si="3"/>
        <v>3.44</v>
      </c>
      <c r="T157" s="28">
        <f t="shared" si="3"/>
        <v>3.44</v>
      </c>
      <c r="U157" s="28">
        <f t="shared" si="3"/>
        <v>3.44</v>
      </c>
      <c r="V157" s="28">
        <f t="shared" si="3"/>
        <v>3.44</v>
      </c>
      <c r="W157" s="28">
        <f t="shared" si="3"/>
        <v>3.44</v>
      </c>
      <c r="X157" s="295">
        <f t="shared" si="3"/>
        <v>3.44</v>
      </c>
      <c r="Y157" s="295">
        <f t="shared" si="3"/>
        <v>3.44</v>
      </c>
      <c r="Z157" s="9">
        <f t="shared" si="3"/>
        <v>3.44</v>
      </c>
      <c r="AA157" s="9"/>
      <c r="AB157" s="9"/>
    </row>
    <row r="158" spans="2:28" s="10" customFormat="1" ht="20.100000000000001" customHeight="1">
      <c r="B158" s="7" t="str">
        <f t="shared" si="1"/>
        <v>Behavioural Feedback Session Target</v>
      </c>
      <c r="C158" s="118"/>
      <c r="D158" s="8" t="str">
        <f t="shared" si="2"/>
        <v>#</v>
      </c>
      <c r="E158" s="296" t="str">
        <f t="shared" si="2"/>
        <v>SHE</v>
      </c>
      <c r="F158" s="297" t="str">
        <f t="shared" si="2"/>
        <v>&gt;</v>
      </c>
      <c r="G158" s="291">
        <f t="shared" si="3"/>
        <v>0.92</v>
      </c>
      <c r="H158" s="291">
        <f t="shared" si="3"/>
        <v>0.92</v>
      </c>
      <c r="I158" s="292">
        <f t="shared" si="3"/>
        <v>0.92</v>
      </c>
      <c r="J158" s="292">
        <f t="shared" si="3"/>
        <v>0.92</v>
      </c>
      <c r="K158" s="292">
        <f t="shared" si="3"/>
        <v>0.92</v>
      </c>
      <c r="L158" s="292">
        <f t="shared" si="3"/>
        <v>0.92</v>
      </c>
      <c r="M158" s="293">
        <f t="shared" si="3"/>
        <v>0.92</v>
      </c>
      <c r="N158" s="294">
        <f t="shared" si="3"/>
        <v>0.92</v>
      </c>
      <c r="O158" s="30">
        <f t="shared" si="3"/>
        <v>0.92</v>
      </c>
      <c r="P158" s="28">
        <f t="shared" si="3"/>
        <v>0.92</v>
      </c>
      <c r="Q158" s="28">
        <f t="shared" si="3"/>
        <v>0.92</v>
      </c>
      <c r="R158" s="28">
        <f t="shared" si="3"/>
        <v>0.92</v>
      </c>
      <c r="S158" s="28">
        <f t="shared" si="3"/>
        <v>0.92</v>
      </c>
      <c r="T158" s="28">
        <f t="shared" si="3"/>
        <v>0.92</v>
      </c>
      <c r="U158" s="28">
        <f t="shared" si="3"/>
        <v>0.92</v>
      </c>
      <c r="V158" s="28">
        <f t="shared" si="3"/>
        <v>0.92</v>
      </c>
      <c r="W158" s="28">
        <f t="shared" si="3"/>
        <v>0.92</v>
      </c>
      <c r="X158" s="295">
        <f t="shared" si="3"/>
        <v>0.92</v>
      </c>
      <c r="Y158" s="295">
        <f t="shared" si="3"/>
        <v>0.92</v>
      </c>
      <c r="Z158" s="9">
        <f t="shared" si="3"/>
        <v>0.92</v>
      </c>
      <c r="AA158" s="9"/>
      <c r="AB158" s="9"/>
    </row>
    <row r="159" spans="2:28" s="10" customFormat="1" ht="20.100000000000001" customHeight="1">
      <c r="B159" s="7" t="str">
        <f t="shared" si="1"/>
        <v>Solid Waste  Target</v>
      </c>
      <c r="C159" s="118"/>
      <c r="D159" s="8" t="str">
        <f t="shared" si="2"/>
        <v>Ton</v>
      </c>
      <c r="E159" s="296" t="str">
        <f t="shared" si="2"/>
        <v>SHE</v>
      </c>
      <c r="F159" s="297" t="str">
        <f t="shared" si="2"/>
        <v>&lt;</v>
      </c>
      <c r="G159" s="1800">
        <f t="shared" si="3"/>
        <v>34.166666666666664</v>
      </c>
      <c r="H159" s="291">
        <f t="shared" si="3"/>
        <v>34.166666666666664</v>
      </c>
      <c r="I159" s="292">
        <f t="shared" si="3"/>
        <v>34.166666666666664</v>
      </c>
      <c r="J159" s="292">
        <f t="shared" si="3"/>
        <v>34.166666666666664</v>
      </c>
      <c r="K159" s="292">
        <f t="shared" si="3"/>
        <v>34.166666666666664</v>
      </c>
      <c r="L159" s="292">
        <f t="shared" si="3"/>
        <v>34.166666666666664</v>
      </c>
      <c r="M159" s="293">
        <f t="shared" si="3"/>
        <v>34.166666666666664</v>
      </c>
      <c r="N159" s="294">
        <f t="shared" si="3"/>
        <v>34.166666666666664</v>
      </c>
      <c r="O159" s="30">
        <f t="shared" si="3"/>
        <v>34.166666666666664</v>
      </c>
      <c r="P159" s="28">
        <f t="shared" si="3"/>
        <v>34.166666666666664</v>
      </c>
      <c r="Q159" s="28">
        <f t="shared" si="3"/>
        <v>34.166666666666664</v>
      </c>
      <c r="R159" s="28">
        <f t="shared" si="3"/>
        <v>34.166666666666664</v>
      </c>
      <c r="S159" s="28">
        <f t="shared" si="3"/>
        <v>34.166666666666664</v>
      </c>
      <c r="T159" s="28">
        <f t="shared" si="3"/>
        <v>34.166666666666664</v>
      </c>
      <c r="U159" s="28">
        <f t="shared" si="3"/>
        <v>34.166666666666664</v>
      </c>
      <c r="V159" s="28">
        <f t="shared" si="3"/>
        <v>34.166666666666664</v>
      </c>
      <c r="W159" s="28">
        <f t="shared" si="3"/>
        <v>34.166666666666664</v>
      </c>
      <c r="X159" s="295">
        <f t="shared" si="3"/>
        <v>34.166666666666664</v>
      </c>
      <c r="Y159" s="295">
        <f t="shared" si="3"/>
        <v>34.166666666666664</v>
      </c>
      <c r="Z159" s="9">
        <f t="shared" si="3"/>
        <v>34.166666666666664</v>
      </c>
      <c r="AA159" s="9"/>
      <c r="AB159" s="9"/>
    </row>
    <row r="160" spans="2:28" s="10" customFormat="1" ht="20.100000000000001" customHeight="1">
      <c r="B160" s="7" t="str">
        <f t="shared" si="1"/>
        <v>Green House Gas Emission Target</v>
      </c>
      <c r="C160" s="118"/>
      <c r="D160" s="8" t="str">
        <f t="shared" si="2"/>
        <v>kg CO2/t</v>
      </c>
      <c r="E160" s="296" t="str">
        <f t="shared" si="2"/>
        <v>SHE</v>
      </c>
      <c r="F160" s="297" t="str">
        <f t="shared" si="2"/>
        <v>&lt;</v>
      </c>
      <c r="G160" s="291">
        <f t="shared" si="3"/>
        <v>273.10000000000002</v>
      </c>
      <c r="H160" s="291">
        <f t="shared" si="3"/>
        <v>273.10000000000002</v>
      </c>
      <c r="I160" s="292">
        <f t="shared" si="3"/>
        <v>273.10000000000002</v>
      </c>
      <c r="J160" s="292">
        <f t="shared" si="3"/>
        <v>273.10000000000002</v>
      </c>
      <c r="K160" s="292">
        <f t="shared" si="3"/>
        <v>273.10000000000002</v>
      </c>
      <c r="L160" s="292">
        <f t="shared" si="3"/>
        <v>273.10000000000002</v>
      </c>
      <c r="M160" s="293">
        <f t="shared" si="3"/>
        <v>273.10000000000002</v>
      </c>
      <c r="N160" s="294">
        <f t="shared" si="3"/>
        <v>273.10000000000002</v>
      </c>
      <c r="O160" s="30">
        <f t="shared" si="3"/>
        <v>273.10000000000002</v>
      </c>
      <c r="P160" s="28">
        <f t="shared" si="3"/>
        <v>273.10000000000002</v>
      </c>
      <c r="Q160" s="28">
        <f t="shared" si="3"/>
        <v>273.10000000000002</v>
      </c>
      <c r="R160" s="28">
        <f t="shared" si="3"/>
        <v>273.10000000000002</v>
      </c>
      <c r="S160" s="28">
        <f t="shared" si="3"/>
        <v>273.10000000000002</v>
      </c>
      <c r="T160" s="28">
        <f t="shared" si="3"/>
        <v>273.10000000000002</v>
      </c>
      <c r="U160" s="28">
        <f t="shared" si="3"/>
        <v>273.10000000000002</v>
      </c>
      <c r="V160" s="28">
        <f t="shared" si="3"/>
        <v>273.10000000000002</v>
      </c>
      <c r="W160" s="28">
        <f t="shared" si="3"/>
        <v>273.10000000000002</v>
      </c>
      <c r="X160" s="295">
        <f t="shared" si="3"/>
        <v>273.10000000000002</v>
      </c>
      <c r="Y160" s="295">
        <f t="shared" si="3"/>
        <v>273.10000000000002</v>
      </c>
      <c r="Z160" s="9">
        <f t="shared" si="3"/>
        <v>273.10000000000002</v>
      </c>
      <c r="AA160" s="9"/>
      <c r="AB160" s="9"/>
    </row>
    <row r="161" spans="2:28" ht="20.100000000000001" customHeight="1">
      <c r="B161" s="298" t="str">
        <f t="shared" si="1"/>
        <v>MOTIVATION Target</v>
      </c>
      <c r="C161" s="299"/>
      <c r="D161" s="300" t="s">
        <v>16</v>
      </c>
      <c r="E161" s="301" t="s">
        <v>16</v>
      </c>
      <c r="F161" s="302" t="s">
        <v>16</v>
      </c>
      <c r="G161" s="1807">
        <f t="shared" si="3"/>
        <v>0</v>
      </c>
      <c r="H161" s="29">
        <f t="shared" si="3"/>
        <v>0</v>
      </c>
      <c r="I161" s="303">
        <f t="shared" si="3"/>
        <v>0</v>
      </c>
      <c r="J161" s="303">
        <f t="shared" si="3"/>
        <v>0</v>
      </c>
      <c r="K161" s="303">
        <f t="shared" si="3"/>
        <v>0</v>
      </c>
      <c r="L161" s="303">
        <f t="shared" si="3"/>
        <v>0</v>
      </c>
      <c r="M161" s="304">
        <f t="shared" si="3"/>
        <v>0</v>
      </c>
      <c r="N161" s="305">
        <f t="shared" si="3"/>
        <v>0</v>
      </c>
      <c r="O161" s="306">
        <f t="shared" si="3"/>
        <v>0</v>
      </c>
      <c r="P161" s="29">
        <f t="shared" si="3"/>
        <v>0</v>
      </c>
      <c r="Q161" s="29">
        <f t="shared" si="3"/>
        <v>0</v>
      </c>
      <c r="R161" s="29">
        <f t="shared" si="3"/>
        <v>0</v>
      </c>
      <c r="S161" s="29">
        <f t="shared" si="3"/>
        <v>0</v>
      </c>
      <c r="T161" s="29">
        <f t="shared" si="3"/>
        <v>0</v>
      </c>
      <c r="U161" s="29">
        <f t="shared" si="3"/>
        <v>0</v>
      </c>
      <c r="V161" s="29">
        <f t="shared" si="3"/>
        <v>0</v>
      </c>
      <c r="W161" s="29">
        <f t="shared" si="3"/>
        <v>0</v>
      </c>
      <c r="X161" s="307">
        <f t="shared" si="3"/>
        <v>0</v>
      </c>
      <c r="Y161" s="307">
        <f t="shared" si="3"/>
        <v>0</v>
      </c>
      <c r="Z161" s="11">
        <f t="shared" si="3"/>
        <v>0</v>
      </c>
      <c r="AA161" s="11"/>
      <c r="AB161" s="11"/>
    </row>
    <row r="162" spans="2:28" s="10" customFormat="1" ht="20.100000000000001" customHeight="1">
      <c r="B162" s="7" t="str">
        <f t="shared" si="1"/>
        <v>% Overtime Target</v>
      </c>
      <c r="C162" s="118"/>
      <c r="D162" s="8" t="str">
        <f>D13</f>
        <v>%</v>
      </c>
      <c r="E162" s="296" t="str">
        <f>E13</f>
        <v>HRM</v>
      </c>
      <c r="F162" s="297" t="str">
        <f>F13</f>
        <v>&lt;</v>
      </c>
      <c r="G162" s="1800">
        <f t="shared" si="3"/>
        <v>0.08</v>
      </c>
      <c r="H162" s="291">
        <f t="shared" si="3"/>
        <v>0.08</v>
      </c>
      <c r="I162" s="292">
        <f t="shared" si="3"/>
        <v>0.08</v>
      </c>
      <c r="J162" s="292">
        <f t="shared" si="3"/>
        <v>0.08</v>
      </c>
      <c r="K162" s="292">
        <f t="shared" si="3"/>
        <v>0.08</v>
      </c>
      <c r="L162" s="292">
        <f t="shared" si="3"/>
        <v>0.08</v>
      </c>
      <c r="M162" s="293">
        <f t="shared" si="3"/>
        <v>0.08</v>
      </c>
      <c r="N162" s="294">
        <f t="shared" si="3"/>
        <v>0.08</v>
      </c>
      <c r="O162" s="30">
        <f t="shared" si="3"/>
        <v>0.08</v>
      </c>
      <c r="P162" s="30">
        <f t="shared" si="3"/>
        <v>0.08</v>
      </c>
      <c r="Q162" s="28">
        <f t="shared" si="3"/>
        <v>0.08</v>
      </c>
      <c r="R162" s="28">
        <f t="shared" si="3"/>
        <v>0.08</v>
      </c>
      <c r="S162" s="28">
        <f t="shared" si="3"/>
        <v>0.08</v>
      </c>
      <c r="T162" s="28">
        <f t="shared" si="3"/>
        <v>0.08</v>
      </c>
      <c r="U162" s="28">
        <f t="shared" si="3"/>
        <v>0.08</v>
      </c>
      <c r="V162" s="28">
        <f t="shared" si="3"/>
        <v>0.08</v>
      </c>
      <c r="W162" s="28">
        <f t="shared" si="3"/>
        <v>0.08</v>
      </c>
      <c r="X162" s="295">
        <f t="shared" si="3"/>
        <v>0.08</v>
      </c>
      <c r="Y162" s="295">
        <f t="shared" si="3"/>
        <v>0.08</v>
      </c>
      <c r="Z162" s="9">
        <f t="shared" si="3"/>
        <v>0.08</v>
      </c>
      <c r="AA162" s="9"/>
      <c r="AB162" s="9"/>
    </row>
    <row r="163" spans="2:28" s="10" customFormat="1" ht="20.100000000000001" customHeight="1">
      <c r="B163" s="7" t="str">
        <f t="shared" si="1"/>
        <v>% Absenteeism Target</v>
      </c>
      <c r="C163" s="118"/>
      <c r="D163" s="8" t="str">
        <f>D37</f>
        <v>KGHS</v>
      </c>
      <c r="E163" s="296" t="str">
        <f>E37</f>
        <v>FC</v>
      </c>
      <c r="F163" s="297" t="str">
        <f>F37</f>
        <v>&gt;</v>
      </c>
      <c r="G163" s="749">
        <f t="shared" si="3"/>
        <v>1.34E-2</v>
      </c>
      <c r="H163" s="1800">
        <f t="shared" si="3"/>
        <v>1.34E-2</v>
      </c>
      <c r="I163" s="1800">
        <f t="shared" si="3"/>
        <v>1.34E-2</v>
      </c>
      <c r="J163" s="1800">
        <f t="shared" si="3"/>
        <v>1.34E-2</v>
      </c>
      <c r="K163" s="1800">
        <f t="shared" si="3"/>
        <v>1.34E-2</v>
      </c>
      <c r="L163" s="1800">
        <f t="shared" si="3"/>
        <v>1.34E-2</v>
      </c>
      <c r="M163" s="1800">
        <f t="shared" si="3"/>
        <v>1.34E-2</v>
      </c>
      <c r="N163" s="1800">
        <f t="shared" si="3"/>
        <v>1.34E-2</v>
      </c>
      <c r="O163" s="1800">
        <f t="shared" si="3"/>
        <v>1.34E-2</v>
      </c>
      <c r="P163" s="1800">
        <f t="shared" si="3"/>
        <v>1.34E-2</v>
      </c>
      <c r="Q163" s="1800">
        <f t="shared" si="3"/>
        <v>1.34E-2</v>
      </c>
      <c r="R163" s="1800">
        <f t="shared" si="3"/>
        <v>1.34E-2</v>
      </c>
      <c r="S163" s="1800">
        <f t="shared" si="3"/>
        <v>1.34E-2</v>
      </c>
      <c r="T163" s="1800">
        <f t="shared" si="3"/>
        <v>1.34E-2</v>
      </c>
      <c r="U163" s="1800">
        <f t="shared" si="3"/>
        <v>1.34E-2</v>
      </c>
      <c r="V163" s="1800">
        <f t="shared" si="3"/>
        <v>1.34E-2</v>
      </c>
      <c r="W163" s="1800">
        <f t="shared" si="3"/>
        <v>1.34E-2</v>
      </c>
      <c r="X163" s="1800">
        <f t="shared" si="3"/>
        <v>1.34E-2</v>
      </c>
      <c r="Y163" s="1800">
        <f t="shared" si="3"/>
        <v>1.34E-2</v>
      </c>
      <c r="Z163" s="1800">
        <f t="shared" si="3"/>
        <v>1.34E-2</v>
      </c>
      <c r="AA163" s="9"/>
      <c r="AB163" s="9"/>
    </row>
    <row r="164" spans="2:28" s="10" customFormat="1" ht="20.100000000000001" customHeight="1">
      <c r="B164" s="7" t="str">
        <f t="shared" si="1"/>
        <v>Temporary staff usage Target</v>
      </c>
      <c r="C164" s="118"/>
      <c r="D164" s="8" t="str">
        <f t="shared" ref="D164:F165" si="4">D15</f>
        <v>%</v>
      </c>
      <c r="E164" s="296" t="str">
        <f t="shared" si="4"/>
        <v>HRM</v>
      </c>
      <c r="F164" s="297" t="str">
        <f t="shared" si="4"/>
        <v>&lt;</v>
      </c>
      <c r="G164" s="1806">
        <f t="shared" si="3"/>
        <v>0.25</v>
      </c>
      <c r="H164" s="291">
        <f t="shared" si="3"/>
        <v>0.25</v>
      </c>
      <c r="I164" s="292">
        <f t="shared" si="3"/>
        <v>0.25</v>
      </c>
      <c r="J164" s="292">
        <f t="shared" si="3"/>
        <v>0.25</v>
      </c>
      <c r="K164" s="292">
        <f t="shared" si="3"/>
        <v>0.25</v>
      </c>
      <c r="L164" s="292">
        <f t="shared" si="3"/>
        <v>0.25</v>
      </c>
      <c r="M164" s="293">
        <f t="shared" si="3"/>
        <v>0.25</v>
      </c>
      <c r="N164" s="294">
        <f t="shared" si="3"/>
        <v>0.25</v>
      </c>
      <c r="O164" s="30">
        <f t="shared" si="3"/>
        <v>0.25</v>
      </c>
      <c r="P164" s="28">
        <f t="shared" si="3"/>
        <v>0.25</v>
      </c>
      <c r="Q164" s="28">
        <f t="shared" si="3"/>
        <v>0.25</v>
      </c>
      <c r="R164" s="28">
        <f t="shared" si="3"/>
        <v>0.25</v>
      </c>
      <c r="S164" s="28">
        <f t="shared" si="3"/>
        <v>0.25</v>
      </c>
      <c r="T164" s="28">
        <f t="shared" si="3"/>
        <v>0.25</v>
      </c>
      <c r="U164" s="28">
        <f t="shared" si="3"/>
        <v>0.25</v>
      </c>
      <c r="V164" s="28">
        <f t="shared" si="3"/>
        <v>0.25</v>
      </c>
      <c r="W164" s="28">
        <f t="shared" si="3"/>
        <v>0.25</v>
      </c>
      <c r="X164" s="295">
        <f t="shared" si="3"/>
        <v>0.25</v>
      </c>
      <c r="Y164" s="295">
        <f t="shared" si="3"/>
        <v>0.25</v>
      </c>
      <c r="Z164" s="9">
        <f t="shared" si="3"/>
        <v>0.25</v>
      </c>
      <c r="AA164" s="9"/>
      <c r="AB164" s="9"/>
    </row>
    <row r="165" spans="2:28" s="10" customFormat="1" ht="20.100000000000001" customHeight="1">
      <c r="B165" s="7" t="str">
        <f t="shared" si="1"/>
        <v>Employee Engagement  Target</v>
      </c>
      <c r="C165" s="118"/>
      <c r="D165" s="8" t="str">
        <f t="shared" si="4"/>
        <v>%</v>
      </c>
      <c r="E165" s="296" t="str">
        <f t="shared" si="4"/>
        <v>HRM</v>
      </c>
      <c r="F165" s="297" t="str">
        <f t="shared" si="4"/>
        <v>&gt;</v>
      </c>
      <c r="G165" s="291">
        <f t="shared" si="3"/>
        <v>0</v>
      </c>
      <c r="H165" s="291">
        <f t="shared" si="3"/>
        <v>0</v>
      </c>
      <c r="I165" s="292">
        <f t="shared" si="3"/>
        <v>0</v>
      </c>
      <c r="J165" s="292">
        <f t="shared" si="3"/>
        <v>0</v>
      </c>
      <c r="K165" s="292">
        <f t="shared" si="3"/>
        <v>0</v>
      </c>
      <c r="L165" s="292">
        <f t="shared" si="3"/>
        <v>0</v>
      </c>
      <c r="M165" s="293">
        <f t="shared" si="3"/>
        <v>0</v>
      </c>
      <c r="N165" s="294">
        <f t="shared" si="3"/>
        <v>0</v>
      </c>
      <c r="O165" s="30">
        <f t="shared" si="3"/>
        <v>0</v>
      </c>
      <c r="P165" s="28">
        <f t="shared" si="3"/>
        <v>0</v>
      </c>
      <c r="Q165" s="28">
        <f t="shared" si="3"/>
        <v>0</v>
      </c>
      <c r="R165" s="28">
        <f t="shared" si="3"/>
        <v>0</v>
      </c>
      <c r="S165" s="28">
        <f t="shared" si="3"/>
        <v>0</v>
      </c>
      <c r="T165" s="28">
        <f t="shared" si="3"/>
        <v>0</v>
      </c>
      <c r="U165" s="28">
        <f t="shared" si="3"/>
        <v>0</v>
      </c>
      <c r="V165" s="28">
        <f t="shared" si="3"/>
        <v>0</v>
      </c>
      <c r="W165" s="28">
        <f t="shared" si="3"/>
        <v>0</v>
      </c>
      <c r="X165" s="295">
        <f t="shared" si="3"/>
        <v>0</v>
      </c>
      <c r="Y165" s="295">
        <f t="shared" si="3"/>
        <v>0</v>
      </c>
      <c r="Z165" s="9">
        <f t="shared" si="3"/>
        <v>0</v>
      </c>
      <c r="AA165" s="9"/>
      <c r="AB165" s="9"/>
    </row>
    <row r="166" spans="2:28" s="252" customFormat="1" ht="20.100000000000001" customHeight="1">
      <c r="B166" s="308" t="str">
        <f t="shared" si="1"/>
        <v>QUALITY MANAGEMENT Target</v>
      </c>
      <c r="C166" s="309"/>
      <c r="D166" s="310" t="s">
        <v>16</v>
      </c>
      <c r="E166" s="311" t="s">
        <v>16</v>
      </c>
      <c r="F166" s="312" t="s">
        <v>16</v>
      </c>
      <c r="G166" s="1805">
        <f t="shared" si="3"/>
        <v>0</v>
      </c>
      <c r="H166" s="31">
        <f t="shared" si="3"/>
        <v>0</v>
      </c>
      <c r="I166" s="313">
        <f t="shared" si="3"/>
        <v>0</v>
      </c>
      <c r="J166" s="313">
        <f t="shared" si="3"/>
        <v>0</v>
      </c>
      <c r="K166" s="313">
        <f t="shared" si="3"/>
        <v>0</v>
      </c>
      <c r="L166" s="313">
        <f t="shared" si="3"/>
        <v>0</v>
      </c>
      <c r="M166" s="314">
        <f t="shared" si="3"/>
        <v>0</v>
      </c>
      <c r="N166" s="315">
        <f t="shared" si="3"/>
        <v>0</v>
      </c>
      <c r="O166" s="316">
        <f t="shared" si="3"/>
        <v>0</v>
      </c>
      <c r="P166" s="31">
        <f t="shared" si="3"/>
        <v>0</v>
      </c>
      <c r="Q166" s="31">
        <f t="shared" si="3"/>
        <v>0</v>
      </c>
      <c r="R166" s="31">
        <f t="shared" si="3"/>
        <v>0</v>
      </c>
      <c r="S166" s="31">
        <f t="shared" si="3"/>
        <v>0</v>
      </c>
      <c r="T166" s="31">
        <f t="shared" si="3"/>
        <v>0</v>
      </c>
      <c r="U166" s="31">
        <f t="shared" si="3"/>
        <v>0</v>
      </c>
      <c r="V166" s="31">
        <f t="shared" ref="V166:Z166" si="5">$M17</f>
        <v>0</v>
      </c>
      <c r="W166" s="31">
        <f t="shared" si="5"/>
        <v>0</v>
      </c>
      <c r="X166" s="317">
        <f t="shared" si="5"/>
        <v>0</v>
      </c>
      <c r="Y166" s="317">
        <f t="shared" si="5"/>
        <v>0</v>
      </c>
      <c r="Z166" s="12">
        <f t="shared" si="5"/>
        <v>0</v>
      </c>
      <c r="AA166" s="12"/>
      <c r="AB166" s="12"/>
    </row>
    <row r="167" spans="2:28" ht="20.100000000000001" customHeight="1">
      <c r="B167" s="13" t="str">
        <f t="shared" si="1"/>
        <v>Consumer/Customer Complaints Target</v>
      </c>
      <c r="C167" s="318"/>
      <c r="D167" s="319" t="str">
        <f t="shared" ref="D167:F173" si="6">D18</f>
        <v>#</v>
      </c>
      <c r="E167" s="320" t="str">
        <f t="shared" si="6"/>
        <v>QAM</v>
      </c>
      <c r="F167" s="321" t="str">
        <f t="shared" si="6"/>
        <v>&lt;</v>
      </c>
      <c r="G167" s="1800">
        <f t="shared" ref="G167:Z179" si="7">$M18</f>
        <v>22</v>
      </c>
      <c r="H167" s="291">
        <f t="shared" si="7"/>
        <v>22</v>
      </c>
      <c r="I167" s="292">
        <f t="shared" si="7"/>
        <v>22</v>
      </c>
      <c r="J167" s="292">
        <f t="shared" si="7"/>
        <v>22</v>
      </c>
      <c r="K167" s="292">
        <f t="shared" si="7"/>
        <v>22</v>
      </c>
      <c r="L167" s="292">
        <f t="shared" si="7"/>
        <v>22</v>
      </c>
      <c r="M167" s="322">
        <f t="shared" si="7"/>
        <v>22</v>
      </c>
      <c r="N167" s="323">
        <f t="shared" si="7"/>
        <v>22</v>
      </c>
      <c r="O167" s="323">
        <f t="shared" si="7"/>
        <v>22</v>
      </c>
      <c r="P167" s="323">
        <f t="shared" si="7"/>
        <v>22</v>
      </c>
      <c r="Q167" s="323">
        <f t="shared" si="7"/>
        <v>22</v>
      </c>
      <c r="R167" s="323">
        <f t="shared" si="7"/>
        <v>22</v>
      </c>
      <c r="S167" s="323">
        <f t="shared" si="7"/>
        <v>22</v>
      </c>
      <c r="T167" s="323">
        <f t="shared" si="7"/>
        <v>22</v>
      </c>
      <c r="U167" s="323">
        <f t="shared" si="7"/>
        <v>22</v>
      </c>
      <c r="V167" s="323">
        <f t="shared" si="7"/>
        <v>22</v>
      </c>
      <c r="W167" s="323">
        <f t="shared" si="7"/>
        <v>22</v>
      </c>
      <c r="X167" s="323">
        <f t="shared" si="7"/>
        <v>22</v>
      </c>
      <c r="Y167" s="323">
        <f t="shared" si="7"/>
        <v>22</v>
      </c>
      <c r="Z167" s="323">
        <f t="shared" si="7"/>
        <v>22</v>
      </c>
      <c r="AA167" s="18"/>
      <c r="AB167" s="18"/>
    </row>
    <row r="168" spans="2:28" ht="20.100000000000001" customHeight="1">
      <c r="B168" s="13" t="str">
        <f t="shared" si="1"/>
        <v>First Time Right Target</v>
      </c>
      <c r="C168" s="318"/>
      <c r="D168" s="319" t="str">
        <f t="shared" si="6"/>
        <v>%</v>
      </c>
      <c r="E168" s="320" t="str">
        <f t="shared" si="6"/>
        <v>QAM</v>
      </c>
      <c r="F168" s="321" t="str">
        <f t="shared" si="6"/>
        <v>&gt;</v>
      </c>
      <c r="G168" s="1800">
        <f t="shared" si="7"/>
        <v>0</v>
      </c>
      <c r="H168" s="291">
        <f t="shared" si="7"/>
        <v>0</v>
      </c>
      <c r="I168" s="292">
        <f t="shared" si="7"/>
        <v>0</v>
      </c>
      <c r="J168" s="292">
        <f t="shared" si="7"/>
        <v>0</v>
      </c>
      <c r="K168" s="292">
        <f t="shared" si="7"/>
        <v>0</v>
      </c>
      <c r="L168" s="292">
        <f t="shared" si="7"/>
        <v>0</v>
      </c>
      <c r="M168" s="322">
        <f t="shared" si="7"/>
        <v>0</v>
      </c>
      <c r="N168" s="324">
        <f t="shared" si="7"/>
        <v>0</v>
      </c>
      <c r="O168" s="33">
        <f t="shared" si="7"/>
        <v>0</v>
      </c>
      <c r="P168" s="32">
        <f t="shared" si="7"/>
        <v>0</v>
      </c>
      <c r="Q168" s="32">
        <f t="shared" si="7"/>
        <v>0</v>
      </c>
      <c r="R168" s="32">
        <f t="shared" si="7"/>
        <v>0</v>
      </c>
      <c r="S168" s="32">
        <f t="shared" si="7"/>
        <v>0</v>
      </c>
      <c r="T168" s="32">
        <f t="shared" si="7"/>
        <v>0</v>
      </c>
      <c r="U168" s="32">
        <f t="shared" si="7"/>
        <v>0</v>
      </c>
      <c r="V168" s="32">
        <f t="shared" si="7"/>
        <v>0</v>
      </c>
      <c r="W168" s="32">
        <f t="shared" si="7"/>
        <v>0</v>
      </c>
      <c r="X168" s="325">
        <f t="shared" si="7"/>
        <v>0</v>
      </c>
      <c r="Y168" s="325">
        <f t="shared" si="7"/>
        <v>0</v>
      </c>
      <c r="Z168" s="18">
        <f t="shared" si="7"/>
        <v>0</v>
      </c>
      <c r="AA168" s="18"/>
      <c r="AB168" s="18"/>
    </row>
    <row r="169" spans="2:28" ht="20.100000000000001" customHeight="1">
      <c r="B169" s="13" t="str">
        <f t="shared" si="1"/>
        <v>Foreign Body Complaints (Factory related) Target</v>
      </c>
      <c r="C169" s="318"/>
      <c r="D169" s="319" t="str">
        <f t="shared" si="6"/>
        <v>#</v>
      </c>
      <c r="E169" s="320" t="str">
        <f t="shared" si="6"/>
        <v>QAM</v>
      </c>
      <c r="F169" s="321" t="str">
        <f t="shared" si="6"/>
        <v>&lt;</v>
      </c>
      <c r="G169" s="291">
        <f t="shared" si="7"/>
        <v>2</v>
      </c>
      <c r="H169" s="291">
        <f t="shared" si="7"/>
        <v>2</v>
      </c>
      <c r="I169" s="292">
        <f t="shared" si="7"/>
        <v>2</v>
      </c>
      <c r="J169" s="292">
        <f t="shared" si="7"/>
        <v>2</v>
      </c>
      <c r="K169" s="292">
        <f t="shared" si="7"/>
        <v>2</v>
      </c>
      <c r="L169" s="292">
        <f t="shared" si="7"/>
        <v>2</v>
      </c>
      <c r="M169" s="322">
        <f t="shared" si="7"/>
        <v>2</v>
      </c>
      <c r="N169" s="324">
        <f t="shared" si="7"/>
        <v>2</v>
      </c>
      <c r="O169" s="33">
        <f t="shared" si="7"/>
        <v>2</v>
      </c>
      <c r="P169" s="32">
        <f t="shared" si="7"/>
        <v>2</v>
      </c>
      <c r="Q169" s="32">
        <f t="shared" si="7"/>
        <v>2</v>
      </c>
      <c r="R169" s="32">
        <f t="shared" si="7"/>
        <v>2</v>
      </c>
      <c r="S169" s="32">
        <f t="shared" si="7"/>
        <v>2</v>
      </c>
      <c r="T169" s="32">
        <f t="shared" si="7"/>
        <v>2</v>
      </c>
      <c r="U169" s="32">
        <f t="shared" si="7"/>
        <v>2</v>
      </c>
      <c r="V169" s="32">
        <f t="shared" si="7"/>
        <v>2</v>
      </c>
      <c r="W169" s="32">
        <f t="shared" si="7"/>
        <v>2</v>
      </c>
      <c r="X169" s="325">
        <f t="shared" si="7"/>
        <v>2</v>
      </c>
      <c r="Y169" s="325">
        <f t="shared" si="7"/>
        <v>2</v>
      </c>
      <c r="Z169" s="18">
        <f t="shared" si="7"/>
        <v>2</v>
      </c>
      <c r="AA169" s="18"/>
      <c r="AB169" s="18"/>
    </row>
    <row r="170" spans="2:28" ht="20.100000000000001" customHeight="1">
      <c r="B170" s="13" t="str">
        <f t="shared" si="1"/>
        <v>On Time Usage Decision Target</v>
      </c>
      <c r="C170" s="318"/>
      <c r="D170" s="8" t="str">
        <f t="shared" si="6"/>
        <v>%</v>
      </c>
      <c r="E170" s="326" t="str">
        <f t="shared" si="6"/>
        <v>QAM</v>
      </c>
      <c r="F170" s="327" t="str">
        <f t="shared" si="6"/>
        <v>&gt;</v>
      </c>
      <c r="G170" s="1800">
        <f t="shared" si="7"/>
        <v>0.996</v>
      </c>
      <c r="H170" s="291">
        <f t="shared" si="7"/>
        <v>0.996</v>
      </c>
      <c r="I170" s="292">
        <f t="shared" si="7"/>
        <v>0.996</v>
      </c>
      <c r="J170" s="292">
        <f t="shared" si="7"/>
        <v>0.996</v>
      </c>
      <c r="K170" s="292">
        <f t="shared" si="7"/>
        <v>0.996</v>
      </c>
      <c r="L170" s="292">
        <f t="shared" si="7"/>
        <v>0.996</v>
      </c>
      <c r="M170" s="322">
        <f t="shared" si="7"/>
        <v>0.996</v>
      </c>
      <c r="N170" s="323">
        <f t="shared" si="7"/>
        <v>0.996</v>
      </c>
      <c r="O170" s="324">
        <f t="shared" si="7"/>
        <v>0.996</v>
      </c>
      <c r="P170" s="33">
        <f t="shared" si="7"/>
        <v>0.996</v>
      </c>
      <c r="Q170" s="32">
        <f t="shared" si="7"/>
        <v>0.996</v>
      </c>
      <c r="R170" s="32">
        <f t="shared" si="7"/>
        <v>0.996</v>
      </c>
      <c r="S170" s="32">
        <f t="shared" si="7"/>
        <v>0.996</v>
      </c>
      <c r="T170" s="32">
        <f t="shared" si="7"/>
        <v>0.996</v>
      </c>
      <c r="U170" s="32">
        <f t="shared" si="7"/>
        <v>0.996</v>
      </c>
      <c r="V170" s="32">
        <f t="shared" si="7"/>
        <v>0.996</v>
      </c>
      <c r="W170" s="32">
        <f t="shared" si="7"/>
        <v>0.996</v>
      </c>
      <c r="X170" s="325">
        <f t="shared" si="7"/>
        <v>0.996</v>
      </c>
      <c r="Y170" s="325">
        <f t="shared" si="7"/>
        <v>0.996</v>
      </c>
      <c r="Z170" s="18">
        <f t="shared" si="7"/>
        <v>0.996</v>
      </c>
      <c r="AA170" s="9"/>
      <c r="AB170" s="9"/>
    </row>
    <row r="171" spans="2:28" ht="20.100000000000001" customHeight="1">
      <c r="B171" s="13" t="str">
        <f t="shared" si="1"/>
        <v>Exceptional Release  Fert Target</v>
      </c>
      <c r="C171" s="318"/>
      <c r="D171" s="319" t="str">
        <f t="shared" si="6"/>
        <v>#</v>
      </c>
      <c r="E171" s="320" t="str">
        <f t="shared" si="6"/>
        <v>QAM</v>
      </c>
      <c r="F171" s="321" t="str">
        <f t="shared" si="6"/>
        <v>&lt;</v>
      </c>
      <c r="G171" s="1800">
        <f t="shared" si="7"/>
        <v>0</v>
      </c>
      <c r="H171" s="291">
        <f t="shared" si="7"/>
        <v>0</v>
      </c>
      <c r="I171" s="292">
        <f t="shared" si="7"/>
        <v>0</v>
      </c>
      <c r="J171" s="292">
        <f t="shared" si="7"/>
        <v>0</v>
      </c>
      <c r="K171" s="292">
        <f t="shared" si="7"/>
        <v>0</v>
      </c>
      <c r="L171" s="292">
        <f t="shared" si="7"/>
        <v>0</v>
      </c>
      <c r="M171" s="322">
        <f t="shared" si="7"/>
        <v>0</v>
      </c>
      <c r="N171" s="324">
        <f t="shared" si="7"/>
        <v>0</v>
      </c>
      <c r="O171" s="33">
        <f t="shared" si="7"/>
        <v>0</v>
      </c>
      <c r="P171" s="32">
        <f t="shared" si="7"/>
        <v>0</v>
      </c>
      <c r="Q171" s="32">
        <f t="shared" si="7"/>
        <v>0</v>
      </c>
      <c r="R171" s="32">
        <f t="shared" si="7"/>
        <v>0</v>
      </c>
      <c r="S171" s="32">
        <f t="shared" si="7"/>
        <v>0</v>
      </c>
      <c r="T171" s="32">
        <f t="shared" si="7"/>
        <v>0</v>
      </c>
      <c r="U171" s="32">
        <f t="shared" si="7"/>
        <v>0</v>
      </c>
      <c r="V171" s="32">
        <f t="shared" si="7"/>
        <v>0</v>
      </c>
      <c r="W171" s="32">
        <f t="shared" si="7"/>
        <v>0</v>
      </c>
      <c r="X171" s="325">
        <f t="shared" si="7"/>
        <v>0</v>
      </c>
      <c r="Y171" s="325">
        <f t="shared" si="7"/>
        <v>0</v>
      </c>
      <c r="Z171" s="18">
        <f t="shared" si="7"/>
        <v>0</v>
      </c>
      <c r="AA171" s="18"/>
      <c r="AB171" s="18"/>
    </row>
    <row r="172" spans="2:28" ht="20.100000000000001" customHeight="1">
      <c r="B172" s="13" t="str">
        <f t="shared" si="1"/>
        <v>Number of Defect Reduction Projects Target</v>
      </c>
      <c r="C172" s="318"/>
      <c r="D172" s="319" t="str">
        <f t="shared" si="6"/>
        <v>#</v>
      </c>
      <c r="E172" s="320" t="str">
        <f t="shared" si="6"/>
        <v>QAM</v>
      </c>
      <c r="F172" s="321" t="str">
        <f t="shared" si="6"/>
        <v>&gt;</v>
      </c>
      <c r="G172" s="291">
        <f t="shared" si="7"/>
        <v>8</v>
      </c>
      <c r="H172" s="291">
        <f t="shared" si="7"/>
        <v>8</v>
      </c>
      <c r="I172" s="292">
        <f t="shared" si="7"/>
        <v>8</v>
      </c>
      <c r="J172" s="292">
        <f t="shared" si="7"/>
        <v>8</v>
      </c>
      <c r="K172" s="292">
        <f t="shared" si="7"/>
        <v>8</v>
      </c>
      <c r="L172" s="292">
        <f t="shared" si="7"/>
        <v>8</v>
      </c>
      <c r="M172" s="322">
        <f t="shared" si="7"/>
        <v>8</v>
      </c>
      <c r="N172" s="324">
        <f t="shared" si="7"/>
        <v>8</v>
      </c>
      <c r="O172" s="33">
        <f t="shared" si="7"/>
        <v>8</v>
      </c>
      <c r="P172" s="32">
        <f t="shared" si="7"/>
        <v>8</v>
      </c>
      <c r="Q172" s="32">
        <f t="shared" si="7"/>
        <v>8</v>
      </c>
      <c r="R172" s="32">
        <f t="shared" si="7"/>
        <v>8</v>
      </c>
      <c r="S172" s="32">
        <f t="shared" si="7"/>
        <v>8</v>
      </c>
      <c r="T172" s="32">
        <f t="shared" si="7"/>
        <v>8</v>
      </c>
      <c r="U172" s="32">
        <f t="shared" si="7"/>
        <v>8</v>
      </c>
      <c r="V172" s="32">
        <f t="shared" si="7"/>
        <v>8</v>
      </c>
      <c r="W172" s="32">
        <f t="shared" si="7"/>
        <v>8</v>
      </c>
      <c r="X172" s="325">
        <f t="shared" si="7"/>
        <v>8</v>
      </c>
      <c r="Y172" s="325">
        <f t="shared" si="7"/>
        <v>8</v>
      </c>
      <c r="Z172" s="18">
        <f t="shared" si="7"/>
        <v>8</v>
      </c>
      <c r="AA172" s="18"/>
      <c r="AB172" s="18"/>
    </row>
    <row r="173" spans="2:28" ht="20.100000000000001" customHeight="1">
      <c r="B173" s="13" t="str">
        <f t="shared" si="1"/>
        <v>Number of Retail Quality Assessments  Done Target</v>
      </c>
      <c r="C173" s="318"/>
      <c r="D173" s="319" t="str">
        <f t="shared" si="6"/>
        <v>#</v>
      </c>
      <c r="E173" s="320" t="str">
        <f t="shared" si="6"/>
        <v>QAM</v>
      </c>
      <c r="F173" s="321" t="str">
        <f t="shared" si="6"/>
        <v>&gt;</v>
      </c>
      <c r="G173" s="1800">
        <f t="shared" si="7"/>
        <v>6</v>
      </c>
      <c r="H173" s="291">
        <f t="shared" si="7"/>
        <v>6</v>
      </c>
      <c r="I173" s="292">
        <f t="shared" si="7"/>
        <v>6</v>
      </c>
      <c r="J173" s="292">
        <f t="shared" si="7"/>
        <v>6</v>
      </c>
      <c r="K173" s="292">
        <f t="shared" si="7"/>
        <v>6</v>
      </c>
      <c r="L173" s="292">
        <f t="shared" si="7"/>
        <v>6</v>
      </c>
      <c r="M173" s="322">
        <f t="shared" si="7"/>
        <v>6</v>
      </c>
      <c r="N173" s="323">
        <f t="shared" si="7"/>
        <v>6</v>
      </c>
      <c r="O173" s="324">
        <f t="shared" si="7"/>
        <v>6</v>
      </c>
      <c r="P173" s="33">
        <f t="shared" si="7"/>
        <v>6</v>
      </c>
      <c r="Q173" s="32">
        <f t="shared" si="7"/>
        <v>6</v>
      </c>
      <c r="R173" s="32">
        <f t="shared" si="7"/>
        <v>6</v>
      </c>
      <c r="S173" s="32">
        <f t="shared" si="7"/>
        <v>6</v>
      </c>
      <c r="T173" s="32">
        <f t="shared" si="7"/>
        <v>6</v>
      </c>
      <c r="U173" s="32">
        <f t="shared" si="7"/>
        <v>6</v>
      </c>
      <c r="V173" s="32">
        <f t="shared" si="7"/>
        <v>6</v>
      </c>
      <c r="W173" s="32">
        <f t="shared" si="7"/>
        <v>6</v>
      </c>
      <c r="X173" s="325">
        <f t="shared" si="7"/>
        <v>6</v>
      </c>
      <c r="Y173" s="325">
        <f t="shared" si="7"/>
        <v>6</v>
      </c>
      <c r="Z173" s="18">
        <f t="shared" si="7"/>
        <v>6</v>
      </c>
      <c r="AA173" s="18"/>
      <c r="AB173" s="18"/>
    </row>
    <row r="174" spans="2:28" ht="20.100000000000001" customHeight="1">
      <c r="B174" s="328" t="str">
        <f t="shared" si="1"/>
        <v>PRODUCTIVITY Target</v>
      </c>
      <c r="C174" s="329"/>
      <c r="D174" s="330" t="s">
        <v>16</v>
      </c>
      <c r="E174" s="331" t="s">
        <v>16</v>
      </c>
      <c r="F174" s="14">
        <v>0</v>
      </c>
      <c r="G174" s="332">
        <f t="shared" si="7"/>
        <v>0</v>
      </c>
      <c r="H174" s="34">
        <f t="shared" si="7"/>
        <v>0</v>
      </c>
      <c r="I174" s="333">
        <f t="shared" si="7"/>
        <v>0</v>
      </c>
      <c r="J174" s="333">
        <f t="shared" si="7"/>
        <v>0</v>
      </c>
      <c r="K174" s="333">
        <f t="shared" si="7"/>
        <v>0</v>
      </c>
      <c r="L174" s="333">
        <f t="shared" si="7"/>
        <v>0</v>
      </c>
      <c r="M174" s="334">
        <f t="shared" si="7"/>
        <v>0</v>
      </c>
      <c r="N174" s="335">
        <f t="shared" si="7"/>
        <v>0</v>
      </c>
      <c r="O174" s="336">
        <f t="shared" si="7"/>
        <v>0</v>
      </c>
      <c r="P174" s="34">
        <f t="shared" si="7"/>
        <v>0</v>
      </c>
      <c r="Q174" s="34">
        <f t="shared" si="7"/>
        <v>0</v>
      </c>
      <c r="R174" s="34">
        <f t="shared" si="7"/>
        <v>0</v>
      </c>
      <c r="S174" s="34">
        <f t="shared" si="7"/>
        <v>0</v>
      </c>
      <c r="T174" s="34">
        <f t="shared" si="7"/>
        <v>0</v>
      </c>
      <c r="U174" s="34">
        <f t="shared" si="7"/>
        <v>0</v>
      </c>
      <c r="V174" s="34">
        <f t="shared" si="7"/>
        <v>0</v>
      </c>
      <c r="W174" s="34">
        <f t="shared" si="7"/>
        <v>0</v>
      </c>
      <c r="X174" s="337">
        <f t="shared" si="7"/>
        <v>0</v>
      </c>
      <c r="Y174" s="337">
        <f t="shared" si="7"/>
        <v>0</v>
      </c>
      <c r="Z174" s="14">
        <f t="shared" si="7"/>
        <v>0</v>
      </c>
      <c r="AA174" s="14"/>
      <c r="AB174" s="14"/>
    </row>
    <row r="175" spans="2:28" s="10" customFormat="1" ht="20.100000000000001" customHeight="1">
      <c r="B175" s="7" t="str">
        <f t="shared" si="1"/>
        <v>GFI Score Target</v>
      </c>
      <c r="C175" s="118"/>
      <c r="D175" s="8" t="str">
        <f t="shared" ref="D175:F180" si="8">D26</f>
        <v>Score</v>
      </c>
      <c r="E175" s="326" t="str">
        <f t="shared" si="8"/>
        <v>IPM</v>
      </c>
      <c r="F175" s="297" t="str">
        <f t="shared" si="8"/>
        <v>&gt;</v>
      </c>
      <c r="G175" s="1804">
        <f t="shared" si="7"/>
        <v>9.5</v>
      </c>
      <c r="H175" s="338">
        <f t="shared" si="7"/>
        <v>9.5</v>
      </c>
      <c r="I175" s="339">
        <f t="shared" si="7"/>
        <v>9.5</v>
      </c>
      <c r="J175" s="339">
        <f t="shared" si="7"/>
        <v>9.5</v>
      </c>
      <c r="K175" s="339">
        <f t="shared" si="7"/>
        <v>9.5</v>
      </c>
      <c r="L175" s="339">
        <f t="shared" si="7"/>
        <v>9.5</v>
      </c>
      <c r="M175" s="340">
        <f t="shared" si="7"/>
        <v>9.5</v>
      </c>
      <c r="N175" s="35">
        <f t="shared" si="7"/>
        <v>9.5</v>
      </c>
      <c r="O175" s="341">
        <f t="shared" si="7"/>
        <v>9.5</v>
      </c>
      <c r="P175" s="28">
        <f t="shared" si="7"/>
        <v>9.5</v>
      </c>
      <c r="Q175" s="35">
        <f t="shared" si="7"/>
        <v>9.5</v>
      </c>
      <c r="R175" s="35">
        <f t="shared" si="7"/>
        <v>9.5</v>
      </c>
      <c r="S175" s="35">
        <f t="shared" si="7"/>
        <v>9.5</v>
      </c>
      <c r="T175" s="35">
        <f t="shared" si="7"/>
        <v>9.5</v>
      </c>
      <c r="U175" s="35">
        <f t="shared" si="7"/>
        <v>9.5</v>
      </c>
      <c r="V175" s="35">
        <f t="shared" si="7"/>
        <v>9.5</v>
      </c>
      <c r="W175" s="28">
        <f t="shared" si="7"/>
        <v>9.5</v>
      </c>
      <c r="X175" s="295">
        <f t="shared" si="7"/>
        <v>9.5</v>
      </c>
      <c r="Y175" s="295">
        <f t="shared" si="7"/>
        <v>9.5</v>
      </c>
      <c r="Z175" s="9">
        <f t="shared" si="7"/>
        <v>9.5</v>
      </c>
      <c r="AA175" s="9"/>
      <c r="AB175" s="9"/>
    </row>
    <row r="176" spans="2:28" s="10" customFormat="1" ht="20.100000000000001" customHeight="1">
      <c r="B176" s="7" t="str">
        <f t="shared" si="1"/>
        <v>GFI Score:  MANUFACTURING Target</v>
      </c>
      <c r="C176" s="118"/>
      <c r="D176" s="8" t="str">
        <f t="shared" si="8"/>
        <v>Score</v>
      </c>
      <c r="E176" s="326" t="str">
        <f t="shared" si="8"/>
        <v>IPM</v>
      </c>
      <c r="F176" s="297" t="str">
        <f t="shared" si="8"/>
        <v>&gt;</v>
      </c>
      <c r="G176" s="1804">
        <f t="shared" si="7"/>
        <v>9.8000000000000007</v>
      </c>
      <c r="H176" s="338">
        <f t="shared" si="7"/>
        <v>9.8000000000000007</v>
      </c>
      <c r="I176" s="339">
        <f t="shared" si="7"/>
        <v>9.8000000000000007</v>
      </c>
      <c r="J176" s="339">
        <f t="shared" si="7"/>
        <v>9.8000000000000007</v>
      </c>
      <c r="K176" s="339">
        <f t="shared" si="7"/>
        <v>9.8000000000000007</v>
      </c>
      <c r="L176" s="339">
        <f t="shared" si="7"/>
        <v>9.8000000000000007</v>
      </c>
      <c r="M176" s="340">
        <f t="shared" si="7"/>
        <v>9.8000000000000007</v>
      </c>
      <c r="N176" s="35">
        <f t="shared" si="7"/>
        <v>9.8000000000000007</v>
      </c>
      <c r="O176" s="341">
        <f t="shared" si="7"/>
        <v>9.8000000000000007</v>
      </c>
      <c r="P176" s="28">
        <f t="shared" si="7"/>
        <v>9.8000000000000007</v>
      </c>
      <c r="Q176" s="35">
        <f t="shared" si="7"/>
        <v>9.8000000000000007</v>
      </c>
      <c r="R176" s="35">
        <f t="shared" si="7"/>
        <v>9.8000000000000007</v>
      </c>
      <c r="S176" s="35">
        <f t="shared" si="7"/>
        <v>9.8000000000000007</v>
      </c>
      <c r="T176" s="35">
        <f t="shared" si="7"/>
        <v>9.8000000000000007</v>
      </c>
      <c r="U176" s="35">
        <f t="shared" si="7"/>
        <v>9.8000000000000007</v>
      </c>
      <c r="V176" s="35">
        <f t="shared" si="7"/>
        <v>9.8000000000000007</v>
      </c>
      <c r="W176" s="28">
        <f t="shared" si="7"/>
        <v>9.8000000000000007</v>
      </c>
      <c r="X176" s="295">
        <f t="shared" si="7"/>
        <v>9.8000000000000007</v>
      </c>
      <c r="Y176" s="295">
        <f t="shared" si="7"/>
        <v>9.8000000000000007</v>
      </c>
      <c r="Z176" s="9">
        <f t="shared" si="7"/>
        <v>9.8000000000000007</v>
      </c>
      <c r="AA176" s="9"/>
      <c r="AB176" s="9"/>
    </row>
    <row r="177" spans="2:28" s="10" customFormat="1" ht="20.100000000000001" customHeight="1">
      <c r="B177" s="7" t="str">
        <f t="shared" si="1"/>
        <v>GFI Score:  AMM Target</v>
      </c>
      <c r="C177" s="118"/>
      <c r="D177" s="8" t="str">
        <f t="shared" si="8"/>
        <v>Score</v>
      </c>
      <c r="E177" s="326" t="str">
        <f t="shared" si="8"/>
        <v>IPM</v>
      </c>
      <c r="F177" s="297" t="str">
        <f t="shared" si="8"/>
        <v>&gt;</v>
      </c>
      <c r="G177" s="1804">
        <f t="shared" si="7"/>
        <v>9</v>
      </c>
      <c r="H177" s="338">
        <f t="shared" si="7"/>
        <v>9</v>
      </c>
      <c r="I177" s="339">
        <f t="shared" si="7"/>
        <v>9</v>
      </c>
      <c r="J177" s="339">
        <f t="shared" si="7"/>
        <v>9</v>
      </c>
      <c r="K177" s="339">
        <f t="shared" si="7"/>
        <v>9</v>
      </c>
      <c r="L177" s="339">
        <f t="shared" si="7"/>
        <v>9</v>
      </c>
      <c r="M177" s="340">
        <f t="shared" si="7"/>
        <v>9</v>
      </c>
      <c r="N177" s="35">
        <f t="shared" si="7"/>
        <v>9</v>
      </c>
      <c r="O177" s="341">
        <f t="shared" si="7"/>
        <v>9</v>
      </c>
      <c r="P177" s="28">
        <f t="shared" si="7"/>
        <v>9</v>
      </c>
      <c r="Q177" s="35">
        <f t="shared" si="7"/>
        <v>9</v>
      </c>
      <c r="R177" s="35">
        <f t="shared" si="7"/>
        <v>9</v>
      </c>
      <c r="S177" s="35">
        <f t="shared" si="7"/>
        <v>9</v>
      </c>
      <c r="T177" s="35">
        <f t="shared" si="7"/>
        <v>9</v>
      </c>
      <c r="U177" s="35">
        <f t="shared" si="7"/>
        <v>9</v>
      </c>
      <c r="V177" s="35">
        <f t="shared" si="7"/>
        <v>9</v>
      </c>
      <c r="W177" s="28">
        <f t="shared" si="7"/>
        <v>9</v>
      </c>
      <c r="X177" s="295">
        <f t="shared" si="7"/>
        <v>9</v>
      </c>
      <c r="Y177" s="295">
        <f t="shared" si="7"/>
        <v>9</v>
      </c>
      <c r="Z177" s="9">
        <f t="shared" si="7"/>
        <v>9</v>
      </c>
      <c r="AA177" s="9"/>
      <c r="AB177" s="9"/>
    </row>
    <row r="178" spans="2:28" s="10" customFormat="1" ht="20.100000000000001" customHeight="1">
      <c r="B178" s="7" t="str">
        <f t="shared" si="1"/>
        <v>GFI Score:  QUALITY Target</v>
      </c>
      <c r="C178" s="118"/>
      <c r="D178" s="8" t="str">
        <f t="shared" si="8"/>
        <v>Score</v>
      </c>
      <c r="E178" s="326" t="str">
        <f t="shared" si="8"/>
        <v>IPM</v>
      </c>
      <c r="F178" s="297" t="str">
        <f t="shared" si="8"/>
        <v>&gt;</v>
      </c>
      <c r="G178" s="1804">
        <f t="shared" si="7"/>
        <v>9.8000000000000007</v>
      </c>
      <c r="H178" s="338">
        <f t="shared" si="7"/>
        <v>9.8000000000000007</v>
      </c>
      <c r="I178" s="339">
        <f t="shared" si="7"/>
        <v>9.8000000000000007</v>
      </c>
      <c r="J178" s="339">
        <f t="shared" si="7"/>
        <v>9.8000000000000007</v>
      </c>
      <c r="K178" s="339">
        <f t="shared" si="7"/>
        <v>9.8000000000000007</v>
      </c>
      <c r="L178" s="339">
        <f t="shared" si="7"/>
        <v>9.8000000000000007</v>
      </c>
      <c r="M178" s="340">
        <f t="shared" si="7"/>
        <v>9.8000000000000007</v>
      </c>
      <c r="N178" s="35">
        <f t="shared" si="7"/>
        <v>9.8000000000000007</v>
      </c>
      <c r="O178" s="341">
        <f t="shared" si="7"/>
        <v>9.8000000000000007</v>
      </c>
      <c r="P178" s="28">
        <f t="shared" si="7"/>
        <v>9.8000000000000007</v>
      </c>
      <c r="Q178" s="35">
        <f t="shared" si="7"/>
        <v>9.8000000000000007</v>
      </c>
      <c r="R178" s="35">
        <f t="shared" si="7"/>
        <v>9.8000000000000007</v>
      </c>
      <c r="S178" s="35">
        <f t="shared" si="7"/>
        <v>9.8000000000000007</v>
      </c>
      <c r="T178" s="35">
        <f t="shared" si="7"/>
        <v>9.8000000000000007</v>
      </c>
      <c r="U178" s="35">
        <f t="shared" si="7"/>
        <v>9.8000000000000007</v>
      </c>
      <c r="V178" s="35">
        <f t="shared" si="7"/>
        <v>9.8000000000000007</v>
      </c>
      <c r="W178" s="28">
        <f t="shared" si="7"/>
        <v>9.8000000000000007</v>
      </c>
      <c r="X178" s="295">
        <f t="shared" si="7"/>
        <v>9.8000000000000007</v>
      </c>
      <c r="Y178" s="295">
        <f t="shared" si="7"/>
        <v>9.8000000000000007</v>
      </c>
      <c r="Z178" s="9">
        <f t="shared" si="7"/>
        <v>9.8000000000000007</v>
      </c>
      <c r="AA178" s="9"/>
      <c r="AB178" s="9"/>
    </row>
    <row r="179" spans="2:28" s="10" customFormat="1" ht="20.100000000000001" customHeight="1">
      <c r="B179" s="7" t="str">
        <f t="shared" si="1"/>
        <v>Asset Intensity  Target</v>
      </c>
      <c r="C179" s="118"/>
      <c r="D179" s="8" t="str">
        <f t="shared" si="8"/>
        <v>%</v>
      </c>
      <c r="E179" s="326" t="str">
        <f t="shared" si="8"/>
        <v>IPM</v>
      </c>
      <c r="F179" s="297" t="str">
        <f t="shared" si="8"/>
        <v>&gt;</v>
      </c>
      <c r="G179" s="1804">
        <f t="shared" si="7"/>
        <v>0.75</v>
      </c>
      <c r="H179" s="338">
        <f t="shared" si="7"/>
        <v>0.75</v>
      </c>
      <c r="I179" s="339">
        <f t="shared" si="7"/>
        <v>0.75</v>
      </c>
      <c r="J179" s="339">
        <f t="shared" si="7"/>
        <v>0.75</v>
      </c>
      <c r="K179" s="339">
        <f t="shared" si="7"/>
        <v>0.75</v>
      </c>
      <c r="L179" s="339">
        <f t="shared" si="7"/>
        <v>0.75</v>
      </c>
      <c r="M179" s="340">
        <f t="shared" si="7"/>
        <v>0.75</v>
      </c>
      <c r="N179" s="35">
        <f t="shared" si="7"/>
        <v>0.75</v>
      </c>
      <c r="O179" s="341">
        <f t="shared" si="7"/>
        <v>0.75</v>
      </c>
      <c r="P179" s="28">
        <f t="shared" si="7"/>
        <v>0.75</v>
      </c>
      <c r="Q179" s="35">
        <f t="shared" si="7"/>
        <v>0.75</v>
      </c>
      <c r="R179" s="35">
        <f t="shared" si="7"/>
        <v>0.75</v>
      </c>
      <c r="S179" s="35">
        <f t="shared" si="7"/>
        <v>0.75</v>
      </c>
      <c r="T179" s="35">
        <f t="shared" si="7"/>
        <v>0.75</v>
      </c>
      <c r="U179" s="35">
        <f t="shared" si="7"/>
        <v>0.75</v>
      </c>
      <c r="V179" s="35">
        <f t="shared" ref="V179:Z179" si="9">$M30</f>
        <v>0.75</v>
      </c>
      <c r="W179" s="28">
        <f t="shared" si="9"/>
        <v>0.75</v>
      </c>
      <c r="X179" s="295">
        <f t="shared" si="9"/>
        <v>0.75</v>
      </c>
      <c r="Y179" s="295">
        <f t="shared" si="9"/>
        <v>0.75</v>
      </c>
      <c r="Z179" s="9">
        <f t="shared" si="9"/>
        <v>0.75</v>
      </c>
      <c r="AA179" s="9"/>
      <c r="AB179" s="9"/>
    </row>
    <row r="180" spans="2:28" s="10" customFormat="1" ht="20.100000000000001" customHeight="1">
      <c r="B180" s="7" t="str">
        <f t="shared" si="1"/>
        <v>Total Factory Productivity Target</v>
      </c>
      <c r="C180" s="118"/>
      <c r="D180" s="8" t="str">
        <f t="shared" si="8"/>
        <v>Ton/Head</v>
      </c>
      <c r="E180" s="326" t="str">
        <f t="shared" si="8"/>
        <v>IPM</v>
      </c>
      <c r="F180" s="297" t="str">
        <f t="shared" si="8"/>
        <v>&gt;</v>
      </c>
      <c r="G180" s="342">
        <f t="shared" ref="G180:Z190" si="10">$M31</f>
        <v>4.5999999999999996</v>
      </c>
      <c r="H180" s="343">
        <f t="shared" si="10"/>
        <v>4.5999999999999996</v>
      </c>
      <c r="I180" s="344">
        <f t="shared" si="10"/>
        <v>4.5999999999999996</v>
      </c>
      <c r="J180" s="344">
        <f t="shared" si="10"/>
        <v>4.5999999999999996</v>
      </c>
      <c r="K180" s="344">
        <f t="shared" si="10"/>
        <v>4.5999999999999996</v>
      </c>
      <c r="L180" s="344">
        <f t="shared" si="10"/>
        <v>4.5999999999999996</v>
      </c>
      <c r="M180" s="345">
        <f t="shared" si="10"/>
        <v>4.5999999999999996</v>
      </c>
      <c r="N180" s="346">
        <f t="shared" si="10"/>
        <v>4.5999999999999996</v>
      </c>
      <c r="O180" s="347">
        <f t="shared" si="10"/>
        <v>4.5999999999999996</v>
      </c>
      <c r="P180" s="348">
        <f t="shared" si="10"/>
        <v>4.5999999999999996</v>
      </c>
      <c r="Q180" s="348">
        <f t="shared" si="10"/>
        <v>4.5999999999999996</v>
      </c>
      <c r="R180" s="348">
        <f t="shared" si="10"/>
        <v>4.5999999999999996</v>
      </c>
      <c r="S180" s="348">
        <f t="shared" si="10"/>
        <v>4.5999999999999996</v>
      </c>
      <c r="T180" s="348">
        <f t="shared" si="10"/>
        <v>4.5999999999999996</v>
      </c>
      <c r="U180" s="348">
        <f t="shared" si="10"/>
        <v>4.5999999999999996</v>
      </c>
      <c r="V180" s="348">
        <f t="shared" si="10"/>
        <v>4.5999999999999996</v>
      </c>
      <c r="W180" s="348">
        <f t="shared" si="10"/>
        <v>4.5999999999999996</v>
      </c>
      <c r="X180" s="295">
        <f t="shared" si="10"/>
        <v>4.5999999999999996</v>
      </c>
      <c r="Y180" s="295">
        <f t="shared" si="10"/>
        <v>4.5999999999999996</v>
      </c>
      <c r="Z180" s="9">
        <f t="shared" si="10"/>
        <v>4.5999999999999996</v>
      </c>
      <c r="AA180" s="9"/>
      <c r="AB180" s="9"/>
    </row>
    <row r="181" spans="2:28" ht="20.100000000000001" customHeight="1">
      <c r="B181" s="349" t="str">
        <f t="shared" si="1"/>
        <v>COST CONTROL Target</v>
      </c>
      <c r="C181" s="350"/>
      <c r="D181" s="351" t="s">
        <v>16</v>
      </c>
      <c r="E181" s="352" t="s">
        <v>16</v>
      </c>
      <c r="F181" s="353" t="s">
        <v>16</v>
      </c>
      <c r="G181" s="1803">
        <f t="shared" si="10"/>
        <v>0</v>
      </c>
      <c r="H181" s="36">
        <f t="shared" si="10"/>
        <v>0</v>
      </c>
      <c r="I181" s="354">
        <f t="shared" si="10"/>
        <v>0</v>
      </c>
      <c r="J181" s="354">
        <f t="shared" si="10"/>
        <v>0</v>
      </c>
      <c r="K181" s="354">
        <f t="shared" si="10"/>
        <v>0</v>
      </c>
      <c r="L181" s="354">
        <f t="shared" si="10"/>
        <v>0</v>
      </c>
      <c r="M181" s="355">
        <f t="shared" si="10"/>
        <v>0</v>
      </c>
      <c r="N181" s="356">
        <f t="shared" si="10"/>
        <v>0</v>
      </c>
      <c r="O181" s="357">
        <f t="shared" si="10"/>
        <v>0</v>
      </c>
      <c r="P181" s="36">
        <f t="shared" si="10"/>
        <v>0</v>
      </c>
      <c r="Q181" s="36">
        <f t="shared" si="10"/>
        <v>0</v>
      </c>
      <c r="R181" s="36">
        <f t="shared" si="10"/>
        <v>0</v>
      </c>
      <c r="S181" s="36">
        <f t="shared" si="10"/>
        <v>0</v>
      </c>
      <c r="T181" s="36">
        <f t="shared" si="10"/>
        <v>0</v>
      </c>
      <c r="U181" s="36">
        <f t="shared" si="10"/>
        <v>0</v>
      </c>
      <c r="V181" s="36">
        <f t="shared" si="10"/>
        <v>0</v>
      </c>
      <c r="W181" s="36">
        <f t="shared" si="10"/>
        <v>0</v>
      </c>
      <c r="X181" s="358">
        <f t="shared" si="10"/>
        <v>0</v>
      </c>
      <c r="Y181" s="358">
        <f t="shared" si="10"/>
        <v>0</v>
      </c>
      <c r="Z181" s="15">
        <f t="shared" si="10"/>
        <v>0</v>
      </c>
      <c r="AA181" s="15"/>
      <c r="AB181" s="15"/>
    </row>
    <row r="182" spans="2:28" s="10" customFormat="1" ht="20.100000000000001" customHeight="1">
      <c r="B182" s="7" t="str">
        <f t="shared" si="1"/>
        <v>Cost of Production/ton Target</v>
      </c>
      <c r="C182" s="118"/>
      <c r="D182" s="8" t="str">
        <f t="shared" ref="D182:F185" si="11">D33</f>
        <v>GHS/ Ton</v>
      </c>
      <c r="E182" s="296" t="str">
        <f t="shared" si="11"/>
        <v>FC</v>
      </c>
      <c r="F182" s="359" t="str">
        <f t="shared" si="11"/>
        <v>&lt;</v>
      </c>
      <c r="G182" s="1802">
        <f t="shared" si="10"/>
        <v>10048.700000000001</v>
      </c>
      <c r="H182" s="1802">
        <f t="shared" si="10"/>
        <v>10048.700000000001</v>
      </c>
      <c r="I182" s="1802">
        <f t="shared" si="10"/>
        <v>10048.700000000001</v>
      </c>
      <c r="J182" s="1802">
        <f t="shared" si="10"/>
        <v>10048.700000000001</v>
      </c>
      <c r="K182" s="1802">
        <f t="shared" si="10"/>
        <v>10048.700000000001</v>
      </c>
      <c r="L182" s="1802">
        <f t="shared" si="10"/>
        <v>10048.700000000001</v>
      </c>
      <c r="M182" s="1802">
        <f t="shared" si="10"/>
        <v>10048.700000000001</v>
      </c>
      <c r="N182" s="1802">
        <f t="shared" si="10"/>
        <v>10048.700000000001</v>
      </c>
      <c r="O182" s="1802">
        <f t="shared" si="10"/>
        <v>10048.700000000001</v>
      </c>
      <c r="P182" s="1802">
        <f t="shared" si="10"/>
        <v>10048.700000000001</v>
      </c>
      <c r="Q182" s="1802">
        <f t="shared" si="10"/>
        <v>10048.700000000001</v>
      </c>
      <c r="R182" s="1802">
        <f t="shared" si="10"/>
        <v>10048.700000000001</v>
      </c>
      <c r="S182" s="1802">
        <f t="shared" si="10"/>
        <v>10048.700000000001</v>
      </c>
      <c r="T182" s="1802">
        <f t="shared" si="10"/>
        <v>10048.700000000001</v>
      </c>
      <c r="U182" s="1802">
        <f t="shared" si="10"/>
        <v>10048.700000000001</v>
      </c>
      <c r="V182" s="1802">
        <f t="shared" si="10"/>
        <v>10048.700000000001</v>
      </c>
      <c r="W182" s="1802">
        <f t="shared" si="10"/>
        <v>10048.700000000001</v>
      </c>
      <c r="X182" s="1802">
        <f t="shared" si="10"/>
        <v>10048.700000000001</v>
      </c>
      <c r="Y182" s="1802">
        <f t="shared" si="10"/>
        <v>10048.700000000001</v>
      </c>
      <c r="Z182" s="1802">
        <f t="shared" si="10"/>
        <v>10048.700000000001</v>
      </c>
      <c r="AA182" s="9"/>
      <c r="AB182" s="9"/>
    </row>
    <row r="183" spans="2:28" s="10" customFormat="1" ht="19.5" customHeight="1">
      <c r="B183" s="7" t="str">
        <f t="shared" si="1"/>
        <v>Conversion Cost/ton Target</v>
      </c>
      <c r="C183" s="118"/>
      <c r="D183" s="8" t="str">
        <f t="shared" si="11"/>
        <v>GHS/ Ton</v>
      </c>
      <c r="E183" s="296" t="str">
        <f t="shared" si="11"/>
        <v>FC</v>
      </c>
      <c r="F183" s="359" t="str">
        <f t="shared" si="11"/>
        <v>&lt;</v>
      </c>
      <c r="G183" s="1802">
        <f t="shared" si="10"/>
        <v>1799.85</v>
      </c>
      <c r="H183" s="1802">
        <f t="shared" si="10"/>
        <v>1799.85</v>
      </c>
      <c r="I183" s="1802">
        <f t="shared" si="10"/>
        <v>1799.85</v>
      </c>
      <c r="J183" s="1802">
        <f t="shared" si="10"/>
        <v>1799.85</v>
      </c>
      <c r="K183" s="1802">
        <f t="shared" si="10"/>
        <v>1799.85</v>
      </c>
      <c r="L183" s="1802">
        <f t="shared" si="10"/>
        <v>1799.85</v>
      </c>
      <c r="M183" s="1802">
        <f t="shared" si="10"/>
        <v>1799.85</v>
      </c>
      <c r="N183" s="1802">
        <f t="shared" si="10"/>
        <v>1799.85</v>
      </c>
      <c r="O183" s="1802">
        <f t="shared" si="10"/>
        <v>1799.85</v>
      </c>
      <c r="P183" s="1802">
        <f t="shared" si="10"/>
        <v>1799.85</v>
      </c>
      <c r="Q183" s="1802">
        <f t="shared" si="10"/>
        <v>1799.85</v>
      </c>
      <c r="R183" s="1802">
        <f t="shared" si="10"/>
        <v>1799.85</v>
      </c>
      <c r="S183" s="1802">
        <f t="shared" si="10"/>
        <v>1799.85</v>
      </c>
      <c r="T183" s="1802">
        <f t="shared" si="10"/>
        <v>1799.85</v>
      </c>
      <c r="U183" s="1802">
        <f t="shared" si="10"/>
        <v>1799.85</v>
      </c>
      <c r="V183" s="1802">
        <f t="shared" si="10"/>
        <v>1799.85</v>
      </c>
      <c r="W183" s="1802">
        <f t="shared" si="10"/>
        <v>1799.85</v>
      </c>
      <c r="X183" s="1802">
        <f t="shared" si="10"/>
        <v>1799.85</v>
      </c>
      <c r="Y183" s="1802">
        <f t="shared" si="10"/>
        <v>1799.85</v>
      </c>
      <c r="Z183" s="1802">
        <f t="shared" si="10"/>
        <v>1799.85</v>
      </c>
      <c r="AA183" s="9"/>
      <c r="AB183" s="9"/>
    </row>
    <row r="184" spans="2:28" s="10" customFormat="1" ht="20.100000000000001" customHeight="1">
      <c r="B184" s="7" t="str">
        <f t="shared" si="1"/>
        <v>OPEX Savings Target</v>
      </c>
      <c r="C184" s="118"/>
      <c r="D184" s="8" t="str">
        <f t="shared" si="11"/>
        <v>KGHS</v>
      </c>
      <c r="E184" s="296" t="str">
        <f t="shared" si="11"/>
        <v>IPM</v>
      </c>
      <c r="F184" s="359" t="str">
        <f t="shared" si="11"/>
        <v>&gt;</v>
      </c>
      <c r="G184" s="1802">
        <f t="shared" si="10"/>
        <v>471.4</v>
      </c>
      <c r="H184" s="1802">
        <f t="shared" si="10"/>
        <v>471.4</v>
      </c>
      <c r="I184" s="1802">
        <f t="shared" si="10"/>
        <v>471.4</v>
      </c>
      <c r="J184" s="1802">
        <f t="shared" si="10"/>
        <v>471.4</v>
      </c>
      <c r="K184" s="1802">
        <f t="shared" si="10"/>
        <v>471.4</v>
      </c>
      <c r="L184" s="1802">
        <f t="shared" si="10"/>
        <v>471.4</v>
      </c>
      <c r="M184" s="1802">
        <f t="shared" si="10"/>
        <v>471.4</v>
      </c>
      <c r="N184" s="1802">
        <f t="shared" si="10"/>
        <v>471.4</v>
      </c>
      <c r="O184" s="1802">
        <f t="shared" si="10"/>
        <v>471.4</v>
      </c>
      <c r="P184" s="1802">
        <f t="shared" si="10"/>
        <v>471.4</v>
      </c>
      <c r="Q184" s="1802">
        <f t="shared" si="10"/>
        <v>471.4</v>
      </c>
      <c r="R184" s="1802">
        <f t="shared" si="10"/>
        <v>471.4</v>
      </c>
      <c r="S184" s="1802">
        <f t="shared" si="10"/>
        <v>471.4</v>
      </c>
      <c r="T184" s="1802">
        <f t="shared" si="10"/>
        <v>471.4</v>
      </c>
      <c r="U184" s="1802">
        <f t="shared" si="10"/>
        <v>471.4</v>
      </c>
      <c r="V184" s="1802">
        <f t="shared" si="10"/>
        <v>471.4</v>
      </c>
      <c r="W184" s="1802">
        <f t="shared" si="10"/>
        <v>471.4</v>
      </c>
      <c r="X184" s="1802">
        <f t="shared" si="10"/>
        <v>471.4</v>
      </c>
      <c r="Y184" s="1802">
        <f t="shared" si="10"/>
        <v>471.4</v>
      </c>
      <c r="Z184" s="1802">
        <f t="shared" si="10"/>
        <v>471.4</v>
      </c>
      <c r="AA184" s="9"/>
      <c r="AB184" s="9"/>
    </row>
    <row r="185" spans="2:28" s="10" customFormat="1" ht="20.100000000000001" customHeight="1">
      <c r="B185" s="7" t="str">
        <f t="shared" si="1"/>
        <v>% OPEX Savings Target</v>
      </c>
      <c r="C185" s="118"/>
      <c r="D185" s="8" t="str">
        <f t="shared" si="11"/>
        <v>%</v>
      </c>
      <c r="E185" s="296" t="str">
        <f t="shared" si="11"/>
        <v>IPM</v>
      </c>
      <c r="F185" s="359" t="str">
        <f t="shared" si="11"/>
        <v>&gt;</v>
      </c>
      <c r="G185" s="1802">
        <f t="shared" si="10"/>
        <v>0.01</v>
      </c>
      <c r="H185" s="1802">
        <f t="shared" si="10"/>
        <v>0.01</v>
      </c>
      <c r="I185" s="1802">
        <f t="shared" si="10"/>
        <v>0.01</v>
      </c>
      <c r="J185" s="1802">
        <f t="shared" si="10"/>
        <v>0.01</v>
      </c>
      <c r="K185" s="1802">
        <f t="shared" si="10"/>
        <v>0.01</v>
      </c>
      <c r="L185" s="1802">
        <f t="shared" si="10"/>
        <v>0.01</v>
      </c>
      <c r="M185" s="1802">
        <f t="shared" si="10"/>
        <v>0.01</v>
      </c>
      <c r="N185" s="1802">
        <f t="shared" si="10"/>
        <v>0.01</v>
      </c>
      <c r="O185" s="1802">
        <f t="shared" si="10"/>
        <v>0.01</v>
      </c>
      <c r="P185" s="1802">
        <f t="shared" si="10"/>
        <v>0.01</v>
      </c>
      <c r="Q185" s="1802">
        <f t="shared" si="10"/>
        <v>0.01</v>
      </c>
      <c r="R185" s="1802">
        <f t="shared" si="10"/>
        <v>0.01</v>
      </c>
      <c r="S185" s="1802">
        <f t="shared" si="10"/>
        <v>0.01</v>
      </c>
      <c r="T185" s="1802">
        <f t="shared" si="10"/>
        <v>0.01</v>
      </c>
      <c r="U185" s="1802">
        <f t="shared" si="10"/>
        <v>0.01</v>
      </c>
      <c r="V185" s="1802">
        <f t="shared" si="10"/>
        <v>0.01</v>
      </c>
      <c r="W185" s="1802">
        <f t="shared" si="10"/>
        <v>0.01</v>
      </c>
      <c r="X185" s="1802">
        <f t="shared" si="10"/>
        <v>0.01</v>
      </c>
      <c r="Y185" s="1802">
        <f t="shared" si="10"/>
        <v>0.01</v>
      </c>
      <c r="Z185" s="1802">
        <f t="shared" si="10"/>
        <v>0.01</v>
      </c>
      <c r="AA185" s="9"/>
      <c r="AB185" s="9"/>
    </row>
    <row r="186" spans="2:28" s="10" customFormat="1" ht="20.100000000000001" customHeight="1">
      <c r="B186" s="7" t="str">
        <f t="shared" si="1"/>
        <v>Real Savings Target</v>
      </c>
      <c r="C186" s="118"/>
      <c r="D186" s="8" t="str">
        <f>D37</f>
        <v>KGHS</v>
      </c>
      <c r="E186" s="296" t="str">
        <f t="shared" ref="E186:F189" si="12">E38</f>
        <v>FC</v>
      </c>
      <c r="F186" s="359" t="str">
        <f t="shared" si="12"/>
        <v>+-</v>
      </c>
      <c r="G186" s="1802">
        <f t="shared" si="10"/>
        <v>371.3</v>
      </c>
      <c r="H186" s="1802">
        <f t="shared" si="10"/>
        <v>371.3</v>
      </c>
      <c r="I186" s="1802">
        <f t="shared" si="10"/>
        <v>371.3</v>
      </c>
      <c r="J186" s="1802">
        <f t="shared" si="10"/>
        <v>371.3</v>
      </c>
      <c r="K186" s="1802">
        <f t="shared" si="10"/>
        <v>371.3</v>
      </c>
      <c r="L186" s="1802">
        <f t="shared" si="10"/>
        <v>371.3</v>
      </c>
      <c r="M186" s="1802">
        <f t="shared" si="10"/>
        <v>371.3</v>
      </c>
      <c r="N186" s="1802">
        <f t="shared" si="10"/>
        <v>371.3</v>
      </c>
      <c r="O186" s="1802">
        <f t="shared" si="10"/>
        <v>371.3</v>
      </c>
      <c r="P186" s="1802">
        <f t="shared" si="10"/>
        <v>371.3</v>
      </c>
      <c r="Q186" s="1802">
        <f t="shared" si="10"/>
        <v>371.3</v>
      </c>
      <c r="R186" s="1802">
        <f t="shared" si="10"/>
        <v>371.3</v>
      </c>
      <c r="S186" s="1802">
        <f t="shared" si="10"/>
        <v>371.3</v>
      </c>
      <c r="T186" s="1802">
        <f t="shared" si="10"/>
        <v>371.3</v>
      </c>
      <c r="U186" s="1802">
        <f t="shared" si="10"/>
        <v>371.3</v>
      </c>
      <c r="V186" s="1802">
        <f t="shared" si="10"/>
        <v>371.3</v>
      </c>
      <c r="W186" s="1802">
        <f t="shared" si="10"/>
        <v>371.3</v>
      </c>
      <c r="X186" s="1802">
        <f t="shared" si="10"/>
        <v>371.3</v>
      </c>
      <c r="Y186" s="1802">
        <f t="shared" si="10"/>
        <v>371.3</v>
      </c>
      <c r="Z186" s="1802">
        <f t="shared" si="10"/>
        <v>371.3</v>
      </c>
      <c r="AA186" s="9"/>
      <c r="AB186" s="9"/>
    </row>
    <row r="187" spans="2:28" s="10" customFormat="1" ht="20.100000000000001" customHeight="1">
      <c r="B187" s="7" t="str">
        <f t="shared" si="1"/>
        <v>Material Usage Variance Target</v>
      </c>
      <c r="C187" s="118"/>
      <c r="D187" s="8" t="str">
        <f>D38</f>
        <v>%</v>
      </c>
      <c r="E187" s="296" t="str">
        <f t="shared" si="12"/>
        <v>FC</v>
      </c>
      <c r="F187" s="359" t="str">
        <f t="shared" si="12"/>
        <v>&lt;</v>
      </c>
      <c r="G187" s="1802">
        <f t="shared" si="10"/>
        <v>-8.0000000000000002E-3</v>
      </c>
      <c r="H187" s="1802">
        <f t="shared" si="10"/>
        <v>-8.0000000000000002E-3</v>
      </c>
      <c r="I187" s="1802">
        <f t="shared" si="10"/>
        <v>-8.0000000000000002E-3</v>
      </c>
      <c r="J187" s="1802">
        <f t="shared" si="10"/>
        <v>-8.0000000000000002E-3</v>
      </c>
      <c r="K187" s="1802">
        <f t="shared" si="10"/>
        <v>-8.0000000000000002E-3</v>
      </c>
      <c r="L187" s="1802">
        <f t="shared" si="10"/>
        <v>-8.0000000000000002E-3</v>
      </c>
      <c r="M187" s="1802">
        <f t="shared" si="10"/>
        <v>-8.0000000000000002E-3</v>
      </c>
      <c r="N187" s="1802">
        <f t="shared" si="10"/>
        <v>-8.0000000000000002E-3</v>
      </c>
      <c r="O187" s="1802">
        <f t="shared" si="10"/>
        <v>-8.0000000000000002E-3</v>
      </c>
      <c r="P187" s="1802">
        <f t="shared" si="10"/>
        <v>-8.0000000000000002E-3</v>
      </c>
      <c r="Q187" s="1802">
        <f t="shared" si="10"/>
        <v>-8.0000000000000002E-3</v>
      </c>
      <c r="R187" s="1802">
        <f t="shared" si="10"/>
        <v>-8.0000000000000002E-3</v>
      </c>
      <c r="S187" s="1802">
        <f t="shared" si="10"/>
        <v>-8.0000000000000002E-3</v>
      </c>
      <c r="T187" s="1802">
        <f t="shared" si="10"/>
        <v>-8.0000000000000002E-3</v>
      </c>
      <c r="U187" s="1802">
        <f t="shared" si="10"/>
        <v>-8.0000000000000002E-3</v>
      </c>
      <c r="V187" s="1802">
        <f t="shared" si="10"/>
        <v>-8.0000000000000002E-3</v>
      </c>
      <c r="W187" s="1802">
        <f t="shared" si="10"/>
        <v>-8.0000000000000002E-3</v>
      </c>
      <c r="X187" s="1802">
        <f t="shared" si="10"/>
        <v>-8.0000000000000002E-3</v>
      </c>
      <c r="Y187" s="1802">
        <f t="shared" si="10"/>
        <v>-8.0000000000000002E-3</v>
      </c>
      <c r="Z187" s="1802">
        <f t="shared" si="10"/>
        <v>-8.0000000000000002E-3</v>
      </c>
      <c r="AA187" s="9"/>
      <c r="AB187" s="9"/>
    </row>
    <row r="188" spans="2:28" s="10" customFormat="1" ht="20.100000000000001" customHeight="1">
      <c r="B188" s="7" t="str">
        <f t="shared" si="1"/>
        <v>Factory Fixed Overhead Target</v>
      </c>
      <c r="C188" s="118"/>
      <c r="D188" s="8" t="str">
        <f>D39</f>
        <v>KGHS</v>
      </c>
      <c r="E188" s="326" t="str">
        <f t="shared" si="12"/>
        <v>FC</v>
      </c>
      <c r="F188" s="297" t="str">
        <f t="shared" si="12"/>
        <v>&lt;</v>
      </c>
      <c r="G188" s="1802">
        <f t="shared" si="10"/>
        <v>5301.2</v>
      </c>
      <c r="H188" s="1802">
        <f t="shared" si="10"/>
        <v>5301.2</v>
      </c>
      <c r="I188" s="1802">
        <f t="shared" si="10"/>
        <v>5301.2</v>
      </c>
      <c r="J188" s="1802">
        <f t="shared" si="10"/>
        <v>5301.2</v>
      </c>
      <c r="K188" s="1802">
        <f t="shared" si="10"/>
        <v>5301.2</v>
      </c>
      <c r="L188" s="1802">
        <f t="shared" si="10"/>
        <v>5301.2</v>
      </c>
      <c r="M188" s="1802">
        <f t="shared" si="10"/>
        <v>5301.2</v>
      </c>
      <c r="N188" s="1802">
        <f t="shared" si="10"/>
        <v>5301.2</v>
      </c>
      <c r="O188" s="1802">
        <f t="shared" si="10"/>
        <v>5301.2</v>
      </c>
      <c r="P188" s="1802">
        <f t="shared" si="10"/>
        <v>5301.2</v>
      </c>
      <c r="Q188" s="1802">
        <f t="shared" si="10"/>
        <v>5301.2</v>
      </c>
      <c r="R188" s="1802">
        <f t="shared" si="10"/>
        <v>5301.2</v>
      </c>
      <c r="S188" s="1802">
        <f t="shared" si="10"/>
        <v>5301.2</v>
      </c>
      <c r="T188" s="1802">
        <f t="shared" si="10"/>
        <v>5301.2</v>
      </c>
      <c r="U188" s="1802">
        <f t="shared" si="10"/>
        <v>5301.2</v>
      </c>
      <c r="V188" s="1802">
        <f t="shared" si="10"/>
        <v>5301.2</v>
      </c>
      <c r="W188" s="1802">
        <f t="shared" si="10"/>
        <v>5301.2</v>
      </c>
      <c r="X188" s="1802">
        <f t="shared" si="10"/>
        <v>5301.2</v>
      </c>
      <c r="Y188" s="1802">
        <f t="shared" si="10"/>
        <v>5301.2</v>
      </c>
      <c r="Z188" s="1802">
        <f t="shared" si="10"/>
        <v>5301.2</v>
      </c>
      <c r="AA188" s="9"/>
      <c r="AB188" s="9"/>
    </row>
    <row r="189" spans="2:28" s="10" customFormat="1" ht="20.100000000000001" customHeight="1">
      <c r="B189" s="7" t="str">
        <f t="shared" si="1"/>
        <v>Total Capital Spend  Target</v>
      </c>
      <c r="C189" s="118"/>
      <c r="D189" s="8" t="str">
        <f>D40</f>
        <v>KGHS</v>
      </c>
      <c r="E189" s="326" t="str">
        <f t="shared" si="12"/>
        <v>IPM</v>
      </c>
      <c r="F189" s="297" t="str">
        <f t="shared" si="12"/>
        <v>&lt;</v>
      </c>
      <c r="G189" s="1802">
        <f t="shared" si="10"/>
        <v>0</v>
      </c>
      <c r="H189" s="1802">
        <f t="shared" si="10"/>
        <v>0</v>
      </c>
      <c r="I189" s="1802">
        <f t="shared" si="10"/>
        <v>0</v>
      </c>
      <c r="J189" s="1802">
        <f t="shared" si="10"/>
        <v>0</v>
      </c>
      <c r="K189" s="1802">
        <f t="shared" si="10"/>
        <v>0</v>
      </c>
      <c r="L189" s="1802">
        <f t="shared" si="10"/>
        <v>0</v>
      </c>
      <c r="M189" s="1802">
        <f t="shared" si="10"/>
        <v>0</v>
      </c>
      <c r="N189" s="1802">
        <f t="shared" si="10"/>
        <v>0</v>
      </c>
      <c r="O189" s="1802">
        <f t="shared" si="10"/>
        <v>0</v>
      </c>
      <c r="P189" s="1802">
        <f t="shared" si="10"/>
        <v>0</v>
      </c>
      <c r="Q189" s="1802">
        <f t="shared" si="10"/>
        <v>0</v>
      </c>
      <c r="R189" s="1802">
        <f t="shared" si="10"/>
        <v>0</v>
      </c>
      <c r="S189" s="1802">
        <f t="shared" si="10"/>
        <v>0</v>
      </c>
      <c r="T189" s="1802">
        <f t="shared" si="10"/>
        <v>0</v>
      </c>
      <c r="U189" s="1802">
        <f t="shared" si="10"/>
        <v>0</v>
      </c>
      <c r="V189" s="1802">
        <f t="shared" si="10"/>
        <v>0</v>
      </c>
      <c r="W189" s="1802">
        <f t="shared" si="10"/>
        <v>0</v>
      </c>
      <c r="X189" s="1802">
        <f t="shared" si="10"/>
        <v>0</v>
      </c>
      <c r="Y189" s="1802">
        <f t="shared" si="10"/>
        <v>0</v>
      </c>
      <c r="Z189" s="1802">
        <f t="shared" si="10"/>
        <v>0</v>
      </c>
      <c r="AA189" s="9"/>
      <c r="AB189" s="9"/>
    </row>
    <row r="190" spans="2:28" s="10" customFormat="1" ht="20.100000000000001" customHeight="1">
      <c r="B190" s="7" t="str">
        <f t="shared" si="1"/>
        <v>Factory Write off Target</v>
      </c>
      <c r="C190" s="118"/>
      <c r="D190" s="8" t="str">
        <f>D41</f>
        <v>KGHS</v>
      </c>
      <c r="E190" s="326" t="str">
        <f>E43</f>
        <v xml:space="preserve"> </v>
      </c>
      <c r="F190" s="297" t="str">
        <f>F43</f>
        <v xml:space="preserve"> </v>
      </c>
      <c r="G190" s="1802">
        <f t="shared" si="10"/>
        <v>0</v>
      </c>
      <c r="H190" s="1802">
        <f t="shared" si="10"/>
        <v>0</v>
      </c>
      <c r="I190" s="1802">
        <f t="shared" si="10"/>
        <v>0</v>
      </c>
      <c r="J190" s="1802">
        <f t="shared" si="10"/>
        <v>0</v>
      </c>
      <c r="K190" s="1802">
        <f t="shared" si="10"/>
        <v>0</v>
      </c>
      <c r="L190" s="1802">
        <f t="shared" si="10"/>
        <v>0</v>
      </c>
      <c r="M190" s="1802">
        <f t="shared" si="10"/>
        <v>0</v>
      </c>
      <c r="N190" s="1802">
        <f t="shared" si="10"/>
        <v>0</v>
      </c>
      <c r="O190" s="1802">
        <f t="shared" si="10"/>
        <v>0</v>
      </c>
      <c r="P190" s="1802">
        <f t="shared" si="10"/>
        <v>0</v>
      </c>
      <c r="Q190" s="1802">
        <f t="shared" si="10"/>
        <v>0</v>
      </c>
      <c r="R190" s="1802">
        <f t="shared" si="10"/>
        <v>0</v>
      </c>
      <c r="S190" s="1802">
        <f t="shared" si="10"/>
        <v>0</v>
      </c>
      <c r="T190" s="1802">
        <f t="shared" si="10"/>
        <v>0</v>
      </c>
      <c r="U190" s="1802">
        <f t="shared" si="10"/>
        <v>0</v>
      </c>
      <c r="V190" s="1802">
        <f t="shared" si="10"/>
        <v>0</v>
      </c>
      <c r="W190" s="1802">
        <f t="shared" si="10"/>
        <v>0</v>
      </c>
      <c r="X190" s="1802">
        <f t="shared" si="10"/>
        <v>0</v>
      </c>
      <c r="Y190" s="1802">
        <f t="shared" si="10"/>
        <v>0</v>
      </c>
      <c r="Z190" s="1802">
        <f t="shared" si="10"/>
        <v>0</v>
      </c>
      <c r="AA190" s="9"/>
      <c r="AB190" s="9"/>
    </row>
    <row r="191" spans="2:28" s="252" customFormat="1" ht="20.100000000000001" customHeight="1">
      <c r="B191" s="360" t="str">
        <f t="shared" ref="B191:B196" si="13">B43&amp;" Target"</f>
        <v>DELIVERY Target</v>
      </c>
      <c r="C191" s="361"/>
      <c r="D191" s="362" t="s">
        <v>16</v>
      </c>
      <c r="E191" s="363" t="s">
        <v>16</v>
      </c>
      <c r="F191" s="364" t="s">
        <v>16</v>
      </c>
      <c r="G191" s="1801">
        <f t="shared" ref="G191:Z196" si="14">$M43</f>
        <v>0</v>
      </c>
      <c r="H191" s="37">
        <f t="shared" si="14"/>
        <v>0</v>
      </c>
      <c r="I191" s="365">
        <f t="shared" si="14"/>
        <v>0</v>
      </c>
      <c r="J191" s="365">
        <f t="shared" si="14"/>
        <v>0</v>
      </c>
      <c r="K191" s="365">
        <f t="shared" si="14"/>
        <v>0</v>
      </c>
      <c r="L191" s="365">
        <f t="shared" si="14"/>
        <v>0</v>
      </c>
      <c r="M191" s="366">
        <f t="shared" si="14"/>
        <v>0</v>
      </c>
      <c r="N191" s="367">
        <f t="shared" si="14"/>
        <v>0</v>
      </c>
      <c r="O191" s="368">
        <f t="shared" si="14"/>
        <v>0</v>
      </c>
      <c r="P191" s="37">
        <f t="shared" si="14"/>
        <v>0</v>
      </c>
      <c r="Q191" s="37">
        <f t="shared" si="14"/>
        <v>0</v>
      </c>
      <c r="R191" s="37">
        <f t="shared" si="14"/>
        <v>0</v>
      </c>
      <c r="S191" s="37">
        <f t="shared" si="14"/>
        <v>0</v>
      </c>
      <c r="T191" s="37">
        <f t="shared" si="14"/>
        <v>0</v>
      </c>
      <c r="U191" s="37">
        <f t="shared" si="14"/>
        <v>0</v>
      </c>
      <c r="V191" s="37">
        <f t="shared" si="14"/>
        <v>0</v>
      </c>
      <c r="W191" s="37">
        <f t="shared" si="14"/>
        <v>0</v>
      </c>
      <c r="X191" s="369">
        <f t="shared" si="14"/>
        <v>0</v>
      </c>
      <c r="Y191" s="369">
        <f t="shared" si="14"/>
        <v>0</v>
      </c>
      <c r="Z191" s="16">
        <f t="shared" si="14"/>
        <v>0</v>
      </c>
      <c r="AA191" s="16"/>
      <c r="AB191" s="16"/>
    </row>
    <row r="192" spans="2:28" s="10" customFormat="1" ht="20.100000000000001" customHeight="1">
      <c r="B192" s="7" t="str">
        <f t="shared" si="13"/>
        <v>Master Schedule Attainment Target</v>
      </c>
      <c r="C192" s="118"/>
      <c r="D192" s="8" t="str">
        <f t="shared" ref="D192:F194" si="15">D44</f>
        <v>%</v>
      </c>
      <c r="E192" s="326" t="str">
        <f t="shared" si="15"/>
        <v>FSCM</v>
      </c>
      <c r="F192" s="297" t="str">
        <f t="shared" si="15"/>
        <v>&gt;</v>
      </c>
      <c r="G192" s="1800">
        <f t="shared" si="14"/>
        <v>0.91</v>
      </c>
      <c r="H192" s="291">
        <f t="shared" si="14"/>
        <v>0.91</v>
      </c>
      <c r="I192" s="292">
        <f t="shared" si="14"/>
        <v>0.91</v>
      </c>
      <c r="J192" s="292">
        <f t="shared" si="14"/>
        <v>0.91</v>
      </c>
      <c r="K192" s="292">
        <f t="shared" si="14"/>
        <v>0.91</v>
      </c>
      <c r="L192" s="292">
        <f t="shared" si="14"/>
        <v>0.91</v>
      </c>
      <c r="M192" s="293">
        <f t="shared" si="14"/>
        <v>0.91</v>
      </c>
      <c r="N192" s="294">
        <f t="shared" si="14"/>
        <v>0.91</v>
      </c>
      <c r="O192" s="30">
        <f t="shared" si="14"/>
        <v>0.91</v>
      </c>
      <c r="P192" s="28">
        <f t="shared" si="14"/>
        <v>0.91</v>
      </c>
      <c r="Q192" s="28">
        <f t="shared" si="14"/>
        <v>0.91</v>
      </c>
      <c r="R192" s="28">
        <f t="shared" si="14"/>
        <v>0.91</v>
      </c>
      <c r="S192" s="28">
        <f t="shared" si="14"/>
        <v>0.91</v>
      </c>
      <c r="T192" s="28">
        <f t="shared" si="14"/>
        <v>0.91</v>
      </c>
      <c r="U192" s="28">
        <f t="shared" si="14"/>
        <v>0.91</v>
      </c>
      <c r="V192" s="28">
        <f t="shared" si="14"/>
        <v>0.91</v>
      </c>
      <c r="W192" s="28">
        <f t="shared" si="14"/>
        <v>0.91</v>
      </c>
      <c r="X192" s="295">
        <f t="shared" si="14"/>
        <v>0.91</v>
      </c>
      <c r="Y192" s="295">
        <f t="shared" si="14"/>
        <v>0.91</v>
      </c>
      <c r="Z192" s="9">
        <f t="shared" si="14"/>
        <v>0.91</v>
      </c>
      <c r="AA192" s="9"/>
      <c r="AB192" s="9"/>
    </row>
    <row r="193" spans="2:28" s="10" customFormat="1" ht="20.100000000000001" customHeight="1" thickBot="1">
      <c r="B193" s="7" t="str">
        <f t="shared" si="13"/>
        <v>Stock Cover - R&amp;P, SF Materials Target</v>
      </c>
      <c r="C193" s="119"/>
      <c r="D193" s="17" t="str">
        <f t="shared" si="15"/>
        <v>Days</v>
      </c>
      <c r="E193" s="370" t="str">
        <f t="shared" si="15"/>
        <v>FSCM</v>
      </c>
      <c r="F193" s="371" t="str">
        <f t="shared" si="15"/>
        <v>&lt;</v>
      </c>
      <c r="G193" s="1800">
        <f t="shared" si="14"/>
        <v>48</v>
      </c>
      <c r="H193" s="291">
        <f t="shared" si="14"/>
        <v>48</v>
      </c>
      <c r="I193" s="292">
        <f t="shared" si="14"/>
        <v>48</v>
      </c>
      <c r="J193" s="292">
        <f t="shared" si="14"/>
        <v>48</v>
      </c>
      <c r="K193" s="292">
        <f t="shared" si="14"/>
        <v>48</v>
      </c>
      <c r="L193" s="292">
        <f t="shared" si="14"/>
        <v>48</v>
      </c>
      <c r="M193" s="293">
        <f t="shared" si="14"/>
        <v>48</v>
      </c>
      <c r="N193" s="294">
        <f t="shared" si="14"/>
        <v>48</v>
      </c>
      <c r="O193" s="30">
        <f t="shared" si="14"/>
        <v>48</v>
      </c>
      <c r="P193" s="28">
        <f t="shared" si="14"/>
        <v>48</v>
      </c>
      <c r="Q193" s="28">
        <f t="shared" si="14"/>
        <v>48</v>
      </c>
      <c r="R193" s="28">
        <f t="shared" si="14"/>
        <v>48</v>
      </c>
      <c r="S193" s="28">
        <f t="shared" si="14"/>
        <v>48</v>
      </c>
      <c r="T193" s="28">
        <f t="shared" si="14"/>
        <v>48</v>
      </c>
      <c r="U193" s="28">
        <f t="shared" si="14"/>
        <v>48</v>
      </c>
      <c r="V193" s="28">
        <f t="shared" si="14"/>
        <v>48</v>
      </c>
      <c r="W193" s="28">
        <f t="shared" si="14"/>
        <v>48</v>
      </c>
      <c r="X193" s="295">
        <f t="shared" si="14"/>
        <v>48</v>
      </c>
      <c r="Y193" s="295">
        <f t="shared" si="14"/>
        <v>48</v>
      </c>
      <c r="Z193" s="9">
        <f t="shared" si="14"/>
        <v>48</v>
      </c>
      <c r="AA193" s="19"/>
      <c r="AB193" s="19"/>
    </row>
    <row r="194" spans="2:28" s="10" customFormat="1" ht="20.100000000000001" customHeight="1">
      <c r="B194" s="7" t="str">
        <f t="shared" si="13"/>
        <v>Case Fill rate Target</v>
      </c>
      <c r="C194" s="118"/>
      <c r="D194" s="8" t="str">
        <f t="shared" si="15"/>
        <v>%</v>
      </c>
      <c r="E194" s="326" t="str">
        <f t="shared" si="15"/>
        <v>FSCM</v>
      </c>
      <c r="F194" s="297" t="str">
        <f t="shared" si="15"/>
        <v>&gt;</v>
      </c>
      <c r="G194" s="1800">
        <f t="shared" si="14"/>
        <v>0.98299999999999998</v>
      </c>
      <c r="H194" s="291">
        <f t="shared" si="14"/>
        <v>0.98299999999999998</v>
      </c>
      <c r="I194" s="292">
        <f t="shared" si="14"/>
        <v>0.98299999999999998</v>
      </c>
      <c r="J194" s="292">
        <f t="shared" si="14"/>
        <v>0.98299999999999998</v>
      </c>
      <c r="K194" s="292">
        <f t="shared" si="14"/>
        <v>0.98299999999999998</v>
      </c>
      <c r="L194" s="292">
        <f t="shared" si="14"/>
        <v>0.98299999999999998</v>
      </c>
      <c r="M194" s="293">
        <f t="shared" si="14"/>
        <v>0.98299999999999998</v>
      </c>
      <c r="N194" s="294">
        <f t="shared" si="14"/>
        <v>0.98299999999999998</v>
      </c>
      <c r="O194" s="30">
        <f t="shared" si="14"/>
        <v>0.98299999999999998</v>
      </c>
      <c r="P194" s="28">
        <f t="shared" si="14"/>
        <v>0.98299999999999998</v>
      </c>
      <c r="Q194" s="28">
        <f t="shared" si="14"/>
        <v>0.98299999999999998</v>
      </c>
      <c r="R194" s="28">
        <f t="shared" si="14"/>
        <v>0.98299999999999998</v>
      </c>
      <c r="S194" s="28">
        <f t="shared" si="14"/>
        <v>0.98299999999999998</v>
      </c>
      <c r="T194" s="28">
        <f t="shared" si="14"/>
        <v>0.98299999999999998</v>
      </c>
      <c r="U194" s="28">
        <f t="shared" si="14"/>
        <v>0.98299999999999998</v>
      </c>
      <c r="V194" s="28">
        <f t="shared" si="14"/>
        <v>0.98299999999999998</v>
      </c>
      <c r="W194" s="28">
        <f t="shared" si="14"/>
        <v>0.98299999999999998</v>
      </c>
      <c r="X194" s="295">
        <f t="shared" si="14"/>
        <v>0.98299999999999998</v>
      </c>
      <c r="Y194" s="295">
        <f t="shared" si="14"/>
        <v>0.98299999999999998</v>
      </c>
      <c r="Z194" s="9">
        <f t="shared" si="14"/>
        <v>0.98299999999999998</v>
      </c>
      <c r="AA194" s="9"/>
      <c r="AB194" s="9"/>
    </row>
    <row r="195" spans="2:28" s="252" customFormat="1" ht="20.100000000000001" customHeight="1">
      <c r="B195" s="779" t="str">
        <f t="shared" si="13"/>
        <v>TOTAL PERFORMANCE MANAGEMENT Target</v>
      </c>
      <c r="C195" s="778"/>
      <c r="D195" s="777" t="s">
        <v>16</v>
      </c>
      <c r="E195" s="776" t="s">
        <v>16</v>
      </c>
      <c r="F195" s="775" t="s">
        <v>16</v>
      </c>
      <c r="G195" s="1799">
        <f t="shared" si="14"/>
        <v>0</v>
      </c>
      <c r="H195" s="769">
        <f t="shared" si="14"/>
        <v>0</v>
      </c>
      <c r="I195" s="773">
        <f t="shared" si="14"/>
        <v>0</v>
      </c>
      <c r="J195" s="773">
        <f t="shared" si="14"/>
        <v>0</v>
      </c>
      <c r="K195" s="773">
        <f t="shared" si="14"/>
        <v>0</v>
      </c>
      <c r="L195" s="773">
        <f t="shared" si="14"/>
        <v>0</v>
      </c>
      <c r="M195" s="772">
        <f t="shared" si="14"/>
        <v>0</v>
      </c>
      <c r="N195" s="771">
        <f t="shared" si="14"/>
        <v>0</v>
      </c>
      <c r="O195" s="770">
        <f t="shared" si="14"/>
        <v>0</v>
      </c>
      <c r="P195" s="769">
        <f t="shared" si="14"/>
        <v>0</v>
      </c>
      <c r="Q195" s="769">
        <f t="shared" si="14"/>
        <v>0</v>
      </c>
      <c r="R195" s="769">
        <f t="shared" si="14"/>
        <v>0</v>
      </c>
      <c r="S195" s="769">
        <f t="shared" si="14"/>
        <v>0</v>
      </c>
      <c r="T195" s="769">
        <f t="shared" si="14"/>
        <v>0</v>
      </c>
      <c r="U195" s="769">
        <f t="shared" si="14"/>
        <v>0</v>
      </c>
      <c r="V195" s="769">
        <f t="shared" si="14"/>
        <v>0</v>
      </c>
      <c r="W195" s="769">
        <f t="shared" si="14"/>
        <v>0</v>
      </c>
      <c r="X195" s="768">
        <f t="shared" si="14"/>
        <v>0</v>
      </c>
      <c r="Y195" s="768">
        <f t="shared" si="14"/>
        <v>0</v>
      </c>
      <c r="Z195" s="767">
        <f t="shared" si="14"/>
        <v>0</v>
      </c>
      <c r="AA195" s="767"/>
      <c r="AB195" s="767"/>
    </row>
    <row r="196" spans="2:28" s="751" customFormat="1" ht="20.100000000000001" customHeight="1">
      <c r="B196" s="766" t="str">
        <f t="shared" si="13"/>
        <v>MTBF Target</v>
      </c>
      <c r="C196" s="765"/>
      <c r="D196" s="764" t="str">
        <f>D48</f>
        <v>Hrs</v>
      </c>
      <c r="E196" s="763" t="str">
        <f>E48</f>
        <v>PM</v>
      </c>
      <c r="F196" s="762" t="str">
        <f>F48</f>
        <v>&gt;</v>
      </c>
      <c r="G196" s="1798">
        <f t="shared" si="14"/>
        <v>200</v>
      </c>
      <c r="H196" s="760">
        <f t="shared" si="14"/>
        <v>200</v>
      </c>
      <c r="I196" s="759">
        <f t="shared" si="14"/>
        <v>200</v>
      </c>
      <c r="J196" s="759">
        <f t="shared" si="14"/>
        <v>200</v>
      </c>
      <c r="K196" s="759">
        <f t="shared" si="14"/>
        <v>200</v>
      </c>
      <c r="L196" s="759">
        <f t="shared" si="14"/>
        <v>200</v>
      </c>
      <c r="M196" s="758">
        <f t="shared" si="14"/>
        <v>200</v>
      </c>
      <c r="N196" s="757">
        <f t="shared" si="14"/>
        <v>200</v>
      </c>
      <c r="O196" s="756">
        <f t="shared" si="14"/>
        <v>200</v>
      </c>
      <c r="P196" s="755">
        <f t="shared" si="14"/>
        <v>200</v>
      </c>
      <c r="Q196" s="754">
        <f t="shared" si="14"/>
        <v>200</v>
      </c>
      <c r="R196" s="754">
        <f t="shared" si="14"/>
        <v>200</v>
      </c>
      <c r="S196" s="754">
        <f t="shared" si="14"/>
        <v>200</v>
      </c>
      <c r="T196" s="754">
        <f t="shared" si="14"/>
        <v>200</v>
      </c>
      <c r="U196" s="754">
        <f t="shared" si="14"/>
        <v>200</v>
      </c>
      <c r="V196" s="754">
        <f t="shared" si="14"/>
        <v>200</v>
      </c>
      <c r="W196" s="754">
        <f t="shared" si="14"/>
        <v>200</v>
      </c>
      <c r="X196" s="753">
        <f t="shared" si="14"/>
        <v>200</v>
      </c>
      <c r="Y196" s="753">
        <f t="shared" si="14"/>
        <v>200</v>
      </c>
      <c r="Z196" s="752">
        <f t="shared" si="14"/>
        <v>200</v>
      </c>
      <c r="AA196" s="752"/>
      <c r="AB196" s="752"/>
    </row>
    <row r="197" spans="2:28" ht="20.100000000000001" customHeight="1">
      <c r="B197" s="13" t="str">
        <f>B53&amp;" Target"</f>
        <v>Index of Minor Stoppages Target</v>
      </c>
      <c r="C197" s="318"/>
      <c r="D197" s="319" t="str">
        <f>D53</f>
        <v>%</v>
      </c>
      <c r="E197" s="320" t="str">
        <f>E53</f>
        <v>AM</v>
      </c>
      <c r="F197" s="321" t="str">
        <f>F53</f>
        <v>&lt;</v>
      </c>
      <c r="G197" s="749">
        <f t="shared" ref="G197:Z197" si="16">$M53</f>
        <v>0.5</v>
      </c>
      <c r="H197" s="748">
        <f t="shared" si="16"/>
        <v>0.5</v>
      </c>
      <c r="I197" s="747">
        <f t="shared" si="16"/>
        <v>0.5</v>
      </c>
      <c r="J197" s="747">
        <f t="shared" si="16"/>
        <v>0.5</v>
      </c>
      <c r="K197" s="747">
        <f t="shared" si="16"/>
        <v>0.5</v>
      </c>
      <c r="L197" s="747">
        <f t="shared" si="16"/>
        <v>0.5</v>
      </c>
      <c r="M197" s="746">
        <f t="shared" si="16"/>
        <v>0.5</v>
      </c>
      <c r="N197" s="745">
        <f t="shared" si="16"/>
        <v>0.5</v>
      </c>
      <c r="O197" s="744">
        <f t="shared" si="16"/>
        <v>0.5</v>
      </c>
      <c r="P197" s="743">
        <f t="shared" si="16"/>
        <v>0.5</v>
      </c>
      <c r="Q197" s="743">
        <f t="shared" si="16"/>
        <v>0.5</v>
      </c>
      <c r="R197" s="743">
        <f t="shared" si="16"/>
        <v>0.5</v>
      </c>
      <c r="S197" s="743">
        <f t="shared" si="16"/>
        <v>0.5</v>
      </c>
      <c r="T197" s="743">
        <f t="shared" si="16"/>
        <v>0.5</v>
      </c>
      <c r="U197" s="743">
        <f t="shared" si="16"/>
        <v>0.5</v>
      </c>
      <c r="V197" s="743">
        <f t="shared" si="16"/>
        <v>0.5</v>
      </c>
      <c r="W197" s="743">
        <f t="shared" si="16"/>
        <v>0.5</v>
      </c>
      <c r="X197" s="742">
        <f t="shared" si="16"/>
        <v>0.5</v>
      </c>
      <c r="Y197" s="742">
        <f t="shared" si="16"/>
        <v>0.5</v>
      </c>
      <c r="Z197" s="741">
        <f t="shared" si="16"/>
        <v>0.5</v>
      </c>
      <c r="AA197" s="18"/>
      <c r="AB197" s="18"/>
    </row>
    <row r="198" spans="2:28" ht="20.100000000000001" customHeight="1">
      <c r="B198" s="13" t="str">
        <f>B49&amp;" Target"</f>
        <v>Index of Total Cleaning Time Target</v>
      </c>
      <c r="C198" s="318"/>
      <c r="D198" s="319" t="str">
        <f t="shared" ref="D198:F200" si="17">D49</f>
        <v>%</v>
      </c>
      <c r="E198" s="320" t="str">
        <f t="shared" si="17"/>
        <v>AM</v>
      </c>
      <c r="F198" s="321" t="str">
        <f t="shared" si="17"/>
        <v>&gt;</v>
      </c>
      <c r="G198" s="748">
        <f t="shared" ref="G198:Z200" si="18">$M49</f>
        <v>0.65</v>
      </c>
      <c r="H198" s="748">
        <f t="shared" si="18"/>
        <v>0.65</v>
      </c>
      <c r="I198" s="747">
        <f t="shared" si="18"/>
        <v>0.65</v>
      </c>
      <c r="J198" s="747">
        <f t="shared" si="18"/>
        <v>0.65</v>
      </c>
      <c r="K198" s="747">
        <f t="shared" si="18"/>
        <v>0.65</v>
      </c>
      <c r="L198" s="747">
        <f t="shared" si="18"/>
        <v>0.65</v>
      </c>
      <c r="M198" s="746">
        <f t="shared" si="18"/>
        <v>0.65</v>
      </c>
      <c r="N198" s="745">
        <f t="shared" si="18"/>
        <v>0.65</v>
      </c>
      <c r="O198" s="744">
        <f t="shared" si="18"/>
        <v>0.65</v>
      </c>
      <c r="P198" s="743">
        <f t="shared" si="18"/>
        <v>0.65</v>
      </c>
      <c r="Q198" s="743">
        <f t="shared" si="18"/>
        <v>0.65</v>
      </c>
      <c r="R198" s="743">
        <f t="shared" si="18"/>
        <v>0.65</v>
      </c>
      <c r="S198" s="743">
        <f t="shared" si="18"/>
        <v>0.65</v>
      </c>
      <c r="T198" s="743">
        <f t="shared" si="18"/>
        <v>0.65</v>
      </c>
      <c r="U198" s="743">
        <f t="shared" si="18"/>
        <v>0.65</v>
      </c>
      <c r="V198" s="743">
        <f t="shared" si="18"/>
        <v>0.65</v>
      </c>
      <c r="W198" s="743">
        <f t="shared" si="18"/>
        <v>0.65</v>
      </c>
      <c r="X198" s="742">
        <f t="shared" si="18"/>
        <v>0.65</v>
      </c>
      <c r="Y198" s="742">
        <f t="shared" si="18"/>
        <v>0.65</v>
      </c>
      <c r="Z198" s="741">
        <f t="shared" si="18"/>
        <v>0.65</v>
      </c>
      <c r="AA198" s="18"/>
      <c r="AB198" s="18"/>
    </row>
    <row r="199" spans="2:28" ht="20.100000000000001" customHeight="1">
      <c r="B199" s="13" t="str">
        <f>B50&amp;" Target"</f>
        <v>% Adherence to Preventive Maintenance Plan Target</v>
      </c>
      <c r="C199" s="318"/>
      <c r="D199" s="8" t="str">
        <f t="shared" si="17"/>
        <v>%</v>
      </c>
      <c r="E199" s="326" t="str">
        <f t="shared" si="17"/>
        <v>PM</v>
      </c>
      <c r="F199" s="327" t="str">
        <f t="shared" si="17"/>
        <v>&gt;</v>
      </c>
      <c r="G199" s="749">
        <f t="shared" si="18"/>
        <v>1</v>
      </c>
      <c r="H199" s="748">
        <f t="shared" si="18"/>
        <v>1</v>
      </c>
      <c r="I199" s="747">
        <f t="shared" si="18"/>
        <v>1</v>
      </c>
      <c r="J199" s="747">
        <f t="shared" si="18"/>
        <v>1</v>
      </c>
      <c r="K199" s="747">
        <f t="shared" si="18"/>
        <v>1</v>
      </c>
      <c r="L199" s="747">
        <f t="shared" si="18"/>
        <v>1</v>
      </c>
      <c r="M199" s="746">
        <f t="shared" si="18"/>
        <v>1</v>
      </c>
      <c r="N199" s="750">
        <f t="shared" si="18"/>
        <v>1</v>
      </c>
      <c r="O199" s="745">
        <f t="shared" si="18"/>
        <v>1</v>
      </c>
      <c r="P199" s="744">
        <f t="shared" si="18"/>
        <v>1</v>
      </c>
      <c r="Q199" s="743">
        <f t="shared" si="18"/>
        <v>1</v>
      </c>
      <c r="R199" s="743">
        <f t="shared" si="18"/>
        <v>1</v>
      </c>
      <c r="S199" s="743">
        <f t="shared" si="18"/>
        <v>1</v>
      </c>
      <c r="T199" s="743">
        <f t="shared" si="18"/>
        <v>1</v>
      </c>
      <c r="U199" s="743">
        <f t="shared" si="18"/>
        <v>1</v>
      </c>
      <c r="V199" s="743">
        <f t="shared" si="18"/>
        <v>1</v>
      </c>
      <c r="W199" s="743">
        <f t="shared" si="18"/>
        <v>1</v>
      </c>
      <c r="X199" s="742">
        <f t="shared" si="18"/>
        <v>1</v>
      </c>
      <c r="Y199" s="742">
        <f t="shared" si="18"/>
        <v>1</v>
      </c>
      <c r="Z199" s="741">
        <f t="shared" si="18"/>
        <v>1</v>
      </c>
      <c r="AA199" s="9"/>
      <c r="AB199" s="9"/>
    </row>
    <row r="200" spans="2:28" ht="20.100000000000001" customHeight="1">
      <c r="B200" s="13" t="str">
        <f>B51&amp;" Target"</f>
        <v>AI of lines in TPM Target</v>
      </c>
      <c r="C200" s="318"/>
      <c r="D200" s="319" t="str">
        <f t="shared" si="17"/>
        <v>%</v>
      </c>
      <c r="E200" s="320" t="str">
        <f t="shared" si="17"/>
        <v>LC</v>
      </c>
      <c r="F200" s="321" t="str">
        <f t="shared" si="17"/>
        <v>&gt;</v>
      </c>
      <c r="G200" s="749">
        <f t="shared" si="18"/>
        <v>0.85</v>
      </c>
      <c r="H200" s="748">
        <f t="shared" si="18"/>
        <v>0.85</v>
      </c>
      <c r="I200" s="747">
        <f t="shared" si="18"/>
        <v>0.85</v>
      </c>
      <c r="J200" s="747">
        <f t="shared" si="18"/>
        <v>0.85</v>
      </c>
      <c r="K200" s="747">
        <f t="shared" si="18"/>
        <v>0.85</v>
      </c>
      <c r="L200" s="747">
        <f t="shared" si="18"/>
        <v>0.85</v>
      </c>
      <c r="M200" s="746">
        <f t="shared" si="18"/>
        <v>0.85</v>
      </c>
      <c r="N200" s="745">
        <f t="shared" si="18"/>
        <v>0.85</v>
      </c>
      <c r="O200" s="744">
        <f t="shared" si="18"/>
        <v>0.85</v>
      </c>
      <c r="P200" s="743">
        <f t="shared" si="18"/>
        <v>0.85</v>
      </c>
      <c r="Q200" s="743">
        <f t="shared" si="18"/>
        <v>0.85</v>
      </c>
      <c r="R200" s="743">
        <f t="shared" si="18"/>
        <v>0.85</v>
      </c>
      <c r="S200" s="743">
        <f t="shared" si="18"/>
        <v>0.85</v>
      </c>
      <c r="T200" s="743">
        <f t="shared" si="18"/>
        <v>0.85</v>
      </c>
      <c r="U200" s="743">
        <f t="shared" si="18"/>
        <v>0.85</v>
      </c>
      <c r="V200" s="743">
        <f t="shared" si="18"/>
        <v>0.85</v>
      </c>
      <c r="W200" s="743">
        <f t="shared" si="18"/>
        <v>0.85</v>
      </c>
      <c r="X200" s="742">
        <f t="shared" si="18"/>
        <v>0.85</v>
      </c>
      <c r="Y200" s="742">
        <f t="shared" si="18"/>
        <v>0.85</v>
      </c>
      <c r="Z200" s="741">
        <f t="shared" si="18"/>
        <v>0.85</v>
      </c>
      <c r="AA200" s="18"/>
      <c r="AB200" s="18"/>
    </row>
    <row r="201" spans="2:28" ht="20.100000000000001" customHeight="1">
      <c r="B201" s="13" t="str">
        <f>B42&amp;" Target"</f>
        <v>FI Enabled Savings Target</v>
      </c>
      <c r="C201" s="318"/>
      <c r="D201" s="319" t="str">
        <f>D42</f>
        <v>KGHS</v>
      </c>
      <c r="E201" s="320" t="str">
        <f>E42</f>
        <v>FI</v>
      </c>
      <c r="F201" s="321" t="str">
        <f>F42</f>
        <v>&gt;</v>
      </c>
      <c r="G201" s="748">
        <f t="shared" ref="G201:Z201" si="19">$M42</f>
        <v>0</v>
      </c>
      <c r="H201" s="748">
        <f t="shared" si="19"/>
        <v>0</v>
      </c>
      <c r="I201" s="747">
        <f t="shared" si="19"/>
        <v>0</v>
      </c>
      <c r="J201" s="747">
        <f t="shared" si="19"/>
        <v>0</v>
      </c>
      <c r="K201" s="747">
        <f t="shared" si="19"/>
        <v>0</v>
      </c>
      <c r="L201" s="747">
        <f t="shared" si="19"/>
        <v>0</v>
      </c>
      <c r="M201" s="746">
        <f t="shared" si="19"/>
        <v>0</v>
      </c>
      <c r="N201" s="745">
        <f t="shared" si="19"/>
        <v>0</v>
      </c>
      <c r="O201" s="744">
        <f t="shared" si="19"/>
        <v>0</v>
      </c>
      <c r="P201" s="743">
        <f t="shared" si="19"/>
        <v>0</v>
      </c>
      <c r="Q201" s="743">
        <f t="shared" si="19"/>
        <v>0</v>
      </c>
      <c r="R201" s="743">
        <f t="shared" si="19"/>
        <v>0</v>
      </c>
      <c r="S201" s="743">
        <f t="shared" si="19"/>
        <v>0</v>
      </c>
      <c r="T201" s="743">
        <f t="shared" si="19"/>
        <v>0</v>
      </c>
      <c r="U201" s="743">
        <f t="shared" si="19"/>
        <v>0</v>
      </c>
      <c r="V201" s="743">
        <f t="shared" si="19"/>
        <v>0</v>
      </c>
      <c r="W201" s="743">
        <f t="shared" si="19"/>
        <v>0</v>
      </c>
      <c r="X201" s="742">
        <f t="shared" si="19"/>
        <v>0</v>
      </c>
      <c r="Y201" s="742">
        <f t="shared" si="19"/>
        <v>0</v>
      </c>
      <c r="Z201" s="741">
        <f t="shared" si="19"/>
        <v>0</v>
      </c>
      <c r="AA201" s="18"/>
      <c r="AB201" s="18"/>
    </row>
    <row r="202" spans="2:28" ht="20.100000000000001" customHeight="1">
      <c r="B202" s="13" t="str">
        <f>B52&amp;" Target"</f>
        <v>% Completion of Implementation Plan Target</v>
      </c>
      <c r="C202" s="318"/>
      <c r="D202" s="319" t="str">
        <f>D52</f>
        <v>%</v>
      </c>
      <c r="E202" s="320" t="str">
        <f>E52</f>
        <v>EC</v>
      </c>
      <c r="F202" s="321" t="str">
        <f>F52</f>
        <v>&gt;</v>
      </c>
      <c r="G202" s="749">
        <f t="shared" ref="G202:Z202" si="20">$M52</f>
        <v>1</v>
      </c>
      <c r="H202" s="748">
        <f t="shared" si="20"/>
        <v>1</v>
      </c>
      <c r="I202" s="747">
        <f t="shared" si="20"/>
        <v>1</v>
      </c>
      <c r="J202" s="747">
        <f t="shared" si="20"/>
        <v>1</v>
      </c>
      <c r="K202" s="747">
        <f t="shared" si="20"/>
        <v>1</v>
      </c>
      <c r="L202" s="747">
        <f t="shared" si="20"/>
        <v>1</v>
      </c>
      <c r="M202" s="746">
        <f t="shared" si="20"/>
        <v>1</v>
      </c>
      <c r="N202" s="743">
        <f t="shared" si="20"/>
        <v>1</v>
      </c>
      <c r="O202" s="745">
        <f t="shared" si="20"/>
        <v>1</v>
      </c>
      <c r="P202" s="744">
        <f t="shared" si="20"/>
        <v>1</v>
      </c>
      <c r="Q202" s="743">
        <f t="shared" si="20"/>
        <v>1</v>
      </c>
      <c r="R202" s="743">
        <f t="shared" si="20"/>
        <v>1</v>
      </c>
      <c r="S202" s="743">
        <f t="shared" si="20"/>
        <v>1</v>
      </c>
      <c r="T202" s="743">
        <f t="shared" si="20"/>
        <v>1</v>
      </c>
      <c r="U202" s="743">
        <f t="shared" si="20"/>
        <v>1</v>
      </c>
      <c r="V202" s="743">
        <f t="shared" si="20"/>
        <v>1</v>
      </c>
      <c r="W202" s="743">
        <f t="shared" si="20"/>
        <v>1</v>
      </c>
      <c r="X202" s="742">
        <f t="shared" si="20"/>
        <v>1</v>
      </c>
      <c r="Y202" s="742">
        <f t="shared" si="20"/>
        <v>1</v>
      </c>
      <c r="Z202" s="741">
        <f t="shared" si="20"/>
        <v>1</v>
      </c>
      <c r="AA202" s="18"/>
      <c r="AB202" s="18"/>
    </row>
    <row r="203" spans="2:28">
      <c r="B203" s="13" t="str">
        <f>B54&amp;" Target"</f>
        <v>% Competency Gap Closure Target</v>
      </c>
      <c r="C203" s="318"/>
      <c r="D203" s="319" t="str">
        <f>D54</f>
        <v>%</v>
      </c>
      <c r="E203" s="320" t="str">
        <f>E54</f>
        <v>ET</v>
      </c>
      <c r="F203" s="321" t="str">
        <f>F54</f>
        <v>&gt;</v>
      </c>
      <c r="G203" s="749">
        <f t="shared" ref="G203:Z203" si="21">$M54</f>
        <v>0.98</v>
      </c>
      <c r="H203" s="748">
        <f t="shared" si="21"/>
        <v>0.98</v>
      </c>
      <c r="I203" s="747">
        <f t="shared" si="21"/>
        <v>0.98</v>
      </c>
      <c r="J203" s="747">
        <f t="shared" si="21"/>
        <v>0.98</v>
      </c>
      <c r="K203" s="747">
        <f t="shared" si="21"/>
        <v>0.98</v>
      </c>
      <c r="L203" s="747">
        <f t="shared" si="21"/>
        <v>0.98</v>
      </c>
      <c r="M203" s="746">
        <f t="shared" si="21"/>
        <v>0.98</v>
      </c>
      <c r="N203" s="743">
        <f t="shared" si="21"/>
        <v>0.98</v>
      </c>
      <c r="O203" s="745">
        <f t="shared" si="21"/>
        <v>0.98</v>
      </c>
      <c r="P203" s="744">
        <f t="shared" si="21"/>
        <v>0.98</v>
      </c>
      <c r="Q203" s="743">
        <f t="shared" si="21"/>
        <v>0.98</v>
      </c>
      <c r="R203" s="743">
        <f t="shared" si="21"/>
        <v>0.98</v>
      </c>
      <c r="S203" s="743">
        <f t="shared" si="21"/>
        <v>0.98</v>
      </c>
      <c r="T203" s="743">
        <f t="shared" si="21"/>
        <v>0.98</v>
      </c>
      <c r="U203" s="743">
        <f t="shared" si="21"/>
        <v>0.98</v>
      </c>
      <c r="V203" s="743">
        <f t="shared" si="21"/>
        <v>0.98</v>
      </c>
      <c r="W203" s="743">
        <f t="shared" si="21"/>
        <v>0.98</v>
      </c>
      <c r="X203" s="742">
        <f t="shared" si="21"/>
        <v>0.98</v>
      </c>
      <c r="Y203" s="742">
        <f t="shared" si="21"/>
        <v>0.98</v>
      </c>
      <c r="Z203" s="741">
        <f t="shared" si="21"/>
        <v>0.98</v>
      </c>
      <c r="AA203" s="18"/>
      <c r="AB203" s="18"/>
    </row>
  </sheetData>
  <sheetProtection pivotTables="0"/>
  <protectedRanges>
    <protectedRange sqref="M152:Z162 M164:Z181 M191:Z203" name="Target"/>
    <protectedRange sqref="C5:C53" name="leading"/>
    <protectedRange sqref="M13:N13 G16:Z17 G44:M46 P44:Z46 G18:M22 P18:Z22 G14:N15 P13:Z15 G5:Z12 G23:Z32 G35:Z36 G33:H34 P33:Z34 G37:L38 P37:Z39 G39:H39 G40:Z43 G47:Z53" name="body"/>
    <protectedRange sqref="B2:C2" name="Title"/>
    <protectedRange sqref="N44:O46" name="body_1"/>
    <protectedRange sqref="O18:O22" name="body_2"/>
    <protectedRange sqref="N18:N22" name="body_3"/>
    <protectedRange sqref="O13:O15" name="body_4"/>
    <protectedRange sqref="I33:O34" name="body_6"/>
    <protectedRange sqref="M37:O39" name="body_7"/>
    <protectedRange sqref="I39:L39" name="body_5"/>
    <protectedRange sqref="AA19:AB28 AA12:AB17 AA30:AB33 AB29 AB34 AA35:AB53 AB18 AB5:AB11" name="body_10"/>
    <protectedRange sqref="AA29" name="body_13"/>
    <protectedRange sqref="AA34" name="body_14"/>
    <protectedRange sqref="AA18" name="body_15"/>
    <protectedRange sqref="AA5:AA8 AA10:AA11" name="body_9"/>
    <protectedRange sqref="AA9" name="body_11_2"/>
  </protectedRanges>
  <mergeCells count="2">
    <mergeCell ref="Y59:Z59"/>
    <mergeCell ref="M79:P79"/>
  </mergeCells>
  <conditionalFormatting sqref="O5">
    <cfRule type="cellIs" dxfId="255" priority="165" stopIfTrue="1" operator="lessThanOrEqual">
      <formula>$M$5</formula>
    </cfRule>
    <cfRule type="cellIs" dxfId="254" priority="166" stopIfTrue="1" operator="greaterThan">
      <formula>$M$5</formula>
    </cfRule>
  </conditionalFormatting>
  <conditionalFormatting sqref="S33:Z33">
    <cfRule type="cellIs" dxfId="253" priority="179" stopIfTrue="1" operator="greaterThan">
      <formula>$M$33</formula>
    </cfRule>
    <cfRule type="cellIs" dxfId="252" priority="180" stopIfTrue="1" operator="lessThanOrEqual">
      <formula>$M$33</formula>
    </cfRule>
  </conditionalFormatting>
  <conditionalFormatting sqref="S34:Z34">
    <cfRule type="cellIs" dxfId="251" priority="183" stopIfTrue="1" operator="greaterThan">
      <formula>$M$34</formula>
    </cfRule>
    <cfRule type="cellIs" dxfId="250" priority="184" stopIfTrue="1" operator="lessThanOrEqual">
      <formula>$M$34</formula>
    </cfRule>
  </conditionalFormatting>
  <conditionalFormatting sqref="P38:Z38">
    <cfRule type="cellIs" dxfId="249" priority="187" stopIfTrue="1" operator="between">
      <formula>-$M$38</formula>
      <formula>$M$38</formula>
    </cfRule>
    <cfRule type="cellIs" dxfId="248" priority="188" stopIfTrue="1" operator="notBetween">
      <formula>-$M$38</formula>
      <formula>$M$38</formula>
    </cfRule>
  </conditionalFormatting>
  <conditionalFormatting sqref="Q39 S39:Z39">
    <cfRule type="cellIs" dxfId="247" priority="185" stopIfTrue="1" operator="greaterThan">
      <formula>$M$39</formula>
    </cfRule>
    <cfRule type="cellIs" dxfId="246" priority="186" stopIfTrue="1" operator="lessThanOrEqual">
      <formula>$M$39</formula>
    </cfRule>
  </conditionalFormatting>
  <conditionalFormatting sqref="O40:Z40">
    <cfRule type="containsBlanks" priority="13" stopIfTrue="1">
      <formula>LEN(TRIM(O40))=0</formula>
    </cfRule>
    <cfRule type="cellIs" dxfId="245" priority="177" stopIfTrue="1" operator="greaterThan">
      <formula>$M$40</formula>
    </cfRule>
    <cfRule type="cellIs" dxfId="244" priority="178" stopIfTrue="1" operator="lessThanOrEqual">
      <formula>$M$40</formula>
    </cfRule>
  </conditionalFormatting>
  <conditionalFormatting sqref="P44:Z44">
    <cfRule type="cellIs" dxfId="243" priority="167" stopIfTrue="1" operator="greaterThanOrEqual">
      <formula>$M$44</formula>
    </cfRule>
    <cfRule type="cellIs" dxfId="242" priority="168" stopIfTrue="1" operator="lessThan">
      <formula>$M$44</formula>
    </cfRule>
  </conditionalFormatting>
  <conditionalFormatting sqref="P45:Z45">
    <cfRule type="cellIs" dxfId="241" priority="181" stopIfTrue="1" operator="greaterThan">
      <formula>$M$45</formula>
    </cfRule>
    <cfRule type="cellIs" dxfId="240" priority="182" stopIfTrue="1" operator="lessThanOrEqual">
      <formula>$M$45</formula>
    </cfRule>
  </conditionalFormatting>
  <conditionalFormatting sqref="P46:Z46">
    <cfRule type="cellIs" dxfId="239" priority="173" stopIfTrue="1" operator="greaterThanOrEqual">
      <formula>$M$46</formula>
    </cfRule>
    <cfRule type="cellIs" dxfId="238" priority="174" stopIfTrue="1" operator="lessThan">
      <formula>$M$46</formula>
    </cfRule>
  </conditionalFormatting>
  <conditionalFormatting sqref="O30:Z30">
    <cfRule type="containsBlanks" priority="22" stopIfTrue="1">
      <formula>LEN(TRIM(O30))=0</formula>
    </cfRule>
    <cfRule type="cellIs" dxfId="237" priority="161" stopIfTrue="1" operator="greaterThanOrEqual">
      <formula>$M$30</formula>
    </cfRule>
    <cfRule type="cellIs" dxfId="236" priority="162" stopIfTrue="1" operator="lessThan">
      <formula>$M$30</formula>
    </cfRule>
  </conditionalFormatting>
  <conditionalFormatting sqref="O31:Z31">
    <cfRule type="containsBlanks" priority="21" stopIfTrue="1">
      <formula>LEN(TRIM(O31))=0</formula>
    </cfRule>
    <cfRule type="cellIs" dxfId="235" priority="159" stopIfTrue="1" operator="greaterThanOrEqual">
      <formula>$M$31</formula>
    </cfRule>
    <cfRule type="cellIs" dxfId="234" priority="160" stopIfTrue="1" operator="lessThan">
      <formula>$M$31</formula>
    </cfRule>
  </conditionalFormatting>
  <conditionalFormatting sqref="P5:Z5">
    <cfRule type="cellIs" dxfId="233" priority="157" stopIfTrue="1" operator="lessThanOrEqual">
      <formula>$M$5</formula>
    </cfRule>
    <cfRule type="cellIs" dxfId="232" priority="158" stopIfTrue="1" operator="greaterThan">
      <formula>$M$5</formula>
    </cfRule>
  </conditionalFormatting>
  <conditionalFormatting sqref="O6:Z6">
    <cfRule type="containsBlanks" priority="43" stopIfTrue="1">
      <formula>LEN(TRIM(O6))=0</formula>
    </cfRule>
    <cfRule type="cellIs" dxfId="231" priority="155" stopIfTrue="1" operator="lessThanOrEqual">
      <formula>$M$6</formula>
    </cfRule>
    <cfRule type="cellIs" dxfId="230" priority="156" stopIfTrue="1" operator="greaterThan">
      <formula>$M$6</formula>
    </cfRule>
  </conditionalFormatting>
  <conditionalFormatting sqref="P7:Z7">
    <cfRule type="cellIs" dxfId="229" priority="153" stopIfTrue="1" operator="lessThanOrEqual">
      <formula>$M$7</formula>
    </cfRule>
    <cfRule type="cellIs" dxfId="228" priority="154" stopIfTrue="1" operator="greaterThan">
      <formula>$M$7</formula>
    </cfRule>
  </conditionalFormatting>
  <conditionalFormatting sqref="P8:Z8">
    <cfRule type="cellIs" dxfId="227" priority="151" stopIfTrue="1" operator="lessThanOrEqual">
      <formula>$M$8</formula>
    </cfRule>
    <cfRule type="cellIs" dxfId="226" priority="152" stopIfTrue="1" operator="greaterThan">
      <formula>$M$8</formula>
    </cfRule>
  </conditionalFormatting>
  <conditionalFormatting sqref="P10:Z10">
    <cfRule type="cellIs" dxfId="225" priority="149" stopIfTrue="1" operator="lessThanOrEqual">
      <formula>$M$10</formula>
    </cfRule>
    <cfRule type="cellIs" dxfId="224" priority="150" stopIfTrue="1" operator="greaterThan">
      <formula>$M$10</formula>
    </cfRule>
  </conditionalFormatting>
  <conditionalFormatting sqref="O11:Z11">
    <cfRule type="containsBlanks" priority="38" stopIfTrue="1">
      <formula>LEN(TRIM(O11))=0</formula>
    </cfRule>
    <cfRule type="cellIs" dxfId="223" priority="147" stopIfTrue="1" operator="lessThanOrEqual">
      <formula>$M$11</formula>
    </cfRule>
    <cfRule type="cellIs" dxfId="222" priority="148" stopIfTrue="1" operator="greaterThan">
      <formula>$M$11</formula>
    </cfRule>
  </conditionalFormatting>
  <conditionalFormatting sqref="P13:Z13">
    <cfRule type="cellIs" dxfId="221" priority="145" stopIfTrue="1" operator="lessThanOrEqual">
      <formula>$M$13</formula>
    </cfRule>
    <cfRule type="cellIs" dxfId="220" priority="146" stopIfTrue="1" operator="greaterThan">
      <formula>$M$13</formula>
    </cfRule>
  </conditionalFormatting>
  <conditionalFormatting sqref="P15:Z15">
    <cfRule type="cellIs" dxfId="219" priority="141" stopIfTrue="1" operator="lessThanOrEqual">
      <formula>$M$15</formula>
    </cfRule>
    <cfRule type="cellIs" dxfId="218" priority="142" stopIfTrue="1" operator="greaterThan">
      <formula>$M$15</formula>
    </cfRule>
  </conditionalFormatting>
  <conditionalFormatting sqref="O16:Z16">
    <cfRule type="containsBlanks" priority="34" stopIfTrue="1">
      <formula>LEN(TRIM(O16))=0</formula>
    </cfRule>
    <cfRule type="cellIs" dxfId="217" priority="139" stopIfTrue="1" operator="greaterThanOrEqual">
      <formula>$M$16</formula>
    </cfRule>
    <cfRule type="cellIs" dxfId="216" priority="140" stopIfTrue="1" operator="lessThan">
      <formula>$M$16</formula>
    </cfRule>
  </conditionalFormatting>
  <conditionalFormatting sqref="P20:Z20">
    <cfRule type="cellIs" dxfId="215" priority="137" stopIfTrue="1" operator="lessThanOrEqual">
      <formula>$M$20</formula>
    </cfRule>
    <cfRule type="cellIs" dxfId="214" priority="138" stopIfTrue="1" operator="greaterThan">
      <formula>$M$20</formula>
    </cfRule>
  </conditionalFormatting>
  <conditionalFormatting sqref="P21:Z21">
    <cfRule type="cellIs" dxfId="213" priority="135" stopIfTrue="1" operator="lessThan">
      <formula>$M$21</formula>
    </cfRule>
    <cfRule type="cellIs" dxfId="212" priority="136" stopIfTrue="1" operator="greaterThanOrEqual">
      <formula>$M$21</formula>
    </cfRule>
  </conditionalFormatting>
  <conditionalFormatting sqref="P22:Z22">
    <cfRule type="cellIs" dxfId="211" priority="133" stopIfTrue="1" operator="lessThanOrEqual">
      <formula>$M$22</formula>
    </cfRule>
    <cfRule type="cellIs" dxfId="210" priority="134" stopIfTrue="1" operator="greaterThan">
      <formula>$M$22</formula>
    </cfRule>
  </conditionalFormatting>
  <conditionalFormatting sqref="O23:Z23">
    <cfRule type="containsBlanks" priority="28" stopIfTrue="1">
      <formula>LEN(TRIM(O23))=0</formula>
    </cfRule>
    <cfRule type="cellIs" dxfId="209" priority="131" stopIfTrue="1" operator="lessThan">
      <formula>$M$23</formula>
    </cfRule>
    <cfRule type="cellIs" dxfId="208" priority="132" stopIfTrue="1" operator="greaterThanOrEqual">
      <formula>$M$23</formula>
    </cfRule>
  </conditionalFormatting>
  <conditionalFormatting sqref="O24:Z24">
    <cfRule type="containsBlanks" priority="27" stopIfTrue="1">
      <formula>LEN(TRIM(O24))=0</formula>
    </cfRule>
    <cfRule type="cellIs" dxfId="207" priority="169" stopIfTrue="1" operator="greaterThanOrEqual">
      <formula>$M$24</formula>
    </cfRule>
    <cfRule type="cellIs" dxfId="206" priority="170" stopIfTrue="1" operator="lessThan">
      <formula>$M$24</formula>
    </cfRule>
  </conditionalFormatting>
  <conditionalFormatting sqref="P18:Z18">
    <cfRule type="cellIs" dxfId="205" priority="129" stopIfTrue="1" operator="lessThanOrEqual">
      <formula>$M$18</formula>
    </cfRule>
    <cfRule type="cellIs" dxfId="204" priority="130" stopIfTrue="1" operator="greaterThan">
      <formula>$M$18</formula>
    </cfRule>
  </conditionalFormatting>
  <conditionalFormatting sqref="P19:Z19">
    <cfRule type="cellIs" dxfId="203" priority="127" stopIfTrue="1" operator="lessThan">
      <formula>$M$19</formula>
    </cfRule>
    <cfRule type="cellIs" dxfId="202" priority="128" stopIfTrue="1" operator="greaterThanOrEqual">
      <formula>$M$19</formula>
    </cfRule>
  </conditionalFormatting>
  <conditionalFormatting sqref="P33">
    <cfRule type="cellIs" dxfId="201" priority="125" stopIfTrue="1" operator="greaterThan">
      <formula>$M$33</formula>
    </cfRule>
    <cfRule type="cellIs" dxfId="200" priority="126" stopIfTrue="1" operator="lessThanOrEqual">
      <formula>$M$33</formula>
    </cfRule>
  </conditionalFormatting>
  <conditionalFormatting sqref="P34">
    <cfRule type="cellIs" dxfId="199" priority="123" stopIfTrue="1" operator="greaterThan">
      <formula>$M$34</formula>
    </cfRule>
    <cfRule type="cellIs" dxfId="198" priority="124" stopIfTrue="1" operator="lessThanOrEqual">
      <formula>$M$34</formula>
    </cfRule>
  </conditionalFormatting>
  <conditionalFormatting sqref="P39">
    <cfRule type="cellIs" dxfId="197" priority="121" stopIfTrue="1" operator="greaterThan">
      <formula>$M$39</formula>
    </cfRule>
    <cfRule type="cellIs" dxfId="196" priority="122" stopIfTrue="1" operator="lessThanOrEqual">
      <formula>$M$39</formula>
    </cfRule>
  </conditionalFormatting>
  <conditionalFormatting sqref="Q33">
    <cfRule type="cellIs" dxfId="195" priority="119" stopIfTrue="1" operator="greaterThan">
      <formula>$M$33</formula>
    </cfRule>
    <cfRule type="cellIs" dxfId="194" priority="120" stopIfTrue="1" operator="lessThanOrEqual">
      <formula>$M$33</formula>
    </cfRule>
  </conditionalFormatting>
  <conditionalFormatting sqref="Q34">
    <cfRule type="cellIs" dxfId="193" priority="117" stopIfTrue="1" operator="greaterThan">
      <formula>$M$34</formula>
    </cfRule>
    <cfRule type="cellIs" dxfId="192" priority="118" stopIfTrue="1" operator="lessThanOrEqual">
      <formula>$M$34</formula>
    </cfRule>
  </conditionalFormatting>
  <conditionalFormatting sqref="R34">
    <cfRule type="cellIs" dxfId="191" priority="115" stopIfTrue="1" operator="greaterThan">
      <formula>$M$34</formula>
    </cfRule>
    <cfRule type="cellIs" dxfId="190" priority="116" stopIfTrue="1" operator="lessThanOrEqual">
      <formula>$M$34</formula>
    </cfRule>
  </conditionalFormatting>
  <conditionalFormatting sqref="R33">
    <cfRule type="cellIs" dxfId="189" priority="113" stopIfTrue="1" operator="greaterThan">
      <formula>$M$33</formula>
    </cfRule>
    <cfRule type="cellIs" dxfId="188" priority="114" stopIfTrue="1" operator="lessThanOrEqual">
      <formula>$M$33</formula>
    </cfRule>
  </conditionalFormatting>
  <conditionalFormatting sqref="R39">
    <cfRule type="cellIs" dxfId="187" priority="111" stopIfTrue="1" operator="greaterThan">
      <formula>$M$39</formula>
    </cfRule>
    <cfRule type="cellIs" dxfId="186" priority="112" stopIfTrue="1" operator="lessThanOrEqual">
      <formula>$M$39</formula>
    </cfRule>
  </conditionalFormatting>
  <conditionalFormatting sqref="O48:Z48">
    <cfRule type="containsBlanks" priority="7" stopIfTrue="1">
      <formula>LEN(TRIM(O48))=0</formula>
    </cfRule>
    <cfRule type="cellIs" dxfId="185" priority="109" stopIfTrue="1" operator="greaterThanOrEqual">
      <formula>$M$48</formula>
    </cfRule>
    <cfRule type="cellIs" dxfId="184" priority="110" stopIfTrue="1" operator="lessThan">
      <formula>$M$48</formula>
    </cfRule>
  </conditionalFormatting>
  <conditionalFormatting sqref="O53:Z53">
    <cfRule type="containsBlanks" priority="2" stopIfTrue="1">
      <formula>LEN(TRIM(O53))=0</formula>
    </cfRule>
    <cfRule type="cellIs" dxfId="183" priority="101" stopIfTrue="1" operator="lessThanOrEqual">
      <formula>$M$53</formula>
    </cfRule>
    <cfRule type="cellIs" dxfId="182" priority="102" stopIfTrue="1" operator="greaterThan">
      <formula>$M$53</formula>
    </cfRule>
  </conditionalFormatting>
  <conditionalFormatting sqref="O49:Z49">
    <cfRule type="containsBlanks" priority="6" stopIfTrue="1">
      <formula>LEN(TRIM(O49))=0</formula>
    </cfRule>
    <cfRule type="cellIs" dxfId="181" priority="105" stopIfTrue="1" operator="greaterThanOrEqual">
      <formula>$M$49</formula>
    </cfRule>
    <cfRule type="cellIs" dxfId="180" priority="106" stopIfTrue="1" operator="lessThan">
      <formula>$M$49</formula>
    </cfRule>
  </conditionalFormatting>
  <conditionalFormatting sqref="O50:Z50">
    <cfRule type="containsBlanks" priority="5" stopIfTrue="1">
      <formula>LEN(TRIM(O50))=0</formula>
    </cfRule>
    <cfRule type="cellIs" dxfId="179" priority="99" stopIfTrue="1" operator="lessThan">
      <formula>$M$50</formula>
    </cfRule>
    <cfRule type="cellIs" dxfId="178" priority="100" stopIfTrue="1" operator="greaterThanOrEqual">
      <formula>$M$50</formula>
    </cfRule>
  </conditionalFormatting>
  <conditionalFormatting sqref="O51:Z51">
    <cfRule type="containsBlanks" priority="4" stopIfTrue="1">
      <formula>LEN(TRIM(O51))=0</formula>
    </cfRule>
    <cfRule type="cellIs" dxfId="177" priority="107" stopIfTrue="1" operator="greaterThanOrEqual">
      <formula>$M$51</formula>
    </cfRule>
    <cfRule type="cellIs" dxfId="176" priority="108" stopIfTrue="1" operator="lessThan">
      <formula>$M$51</formula>
    </cfRule>
  </conditionalFormatting>
  <conditionalFormatting sqref="O42:Z42">
    <cfRule type="containsBlanks" priority="11" stopIfTrue="1">
      <formula>LEN(TRIM(O42))=0</formula>
    </cfRule>
    <cfRule type="cellIs" dxfId="175" priority="97" stopIfTrue="1" operator="lessThan">
      <formula>$M$42</formula>
    </cfRule>
    <cfRule type="cellIs" dxfId="174" priority="98" stopIfTrue="1" operator="greaterThanOrEqual">
      <formula>$M$42</formula>
    </cfRule>
  </conditionalFormatting>
  <conditionalFormatting sqref="O52:Z52">
    <cfRule type="containsBlanks" priority="3" stopIfTrue="1">
      <formula>LEN(TRIM(O52))=0</formula>
    </cfRule>
    <cfRule type="cellIs" dxfId="173" priority="103" stopIfTrue="1" operator="greaterThanOrEqual">
      <formula>$M$52</formula>
    </cfRule>
    <cfRule type="cellIs" dxfId="172" priority="104" stopIfTrue="1" operator="lessThan">
      <formula>$M$52</formula>
    </cfRule>
  </conditionalFormatting>
  <conditionalFormatting sqref="O54:Z54">
    <cfRule type="containsBlanks" priority="1" stopIfTrue="1">
      <formula>LEN(TRIM(O54))=0</formula>
    </cfRule>
    <cfRule type="cellIs" dxfId="171" priority="95" stopIfTrue="1" operator="lessThan">
      <formula>$M$54</formula>
    </cfRule>
    <cfRule type="cellIs" dxfId="170" priority="96" stopIfTrue="1" operator="greaterThanOrEqual">
      <formula>$M$54</formula>
    </cfRule>
  </conditionalFormatting>
  <conditionalFormatting sqref="P14 S14:Z14">
    <cfRule type="cellIs" dxfId="169" priority="87" stopIfTrue="1" operator="greaterThan">
      <formula>$M$14</formula>
    </cfRule>
    <cfRule type="cellIs" dxfId="168" priority="88" stopIfTrue="1" operator="lessThanOrEqual">
      <formula>$M$14</formula>
    </cfRule>
  </conditionalFormatting>
  <conditionalFormatting sqref="Q14">
    <cfRule type="cellIs" dxfId="167" priority="85" stopIfTrue="1" operator="greaterThan">
      <formula>$M$14</formula>
    </cfRule>
    <cfRule type="cellIs" dxfId="166" priority="86" stopIfTrue="1" operator="lessThanOrEqual">
      <formula>$M$14</formula>
    </cfRule>
  </conditionalFormatting>
  <conditionalFormatting sqref="R14">
    <cfRule type="cellIs" dxfId="165" priority="83" stopIfTrue="1" operator="greaterThan">
      <formula>$M$14</formula>
    </cfRule>
    <cfRule type="cellIs" dxfId="164" priority="84" stopIfTrue="1" operator="lessThanOrEqual">
      <formula>$M$14</formula>
    </cfRule>
  </conditionalFormatting>
  <conditionalFormatting sqref="O29:Z29">
    <cfRule type="containsBlanks" priority="23" stopIfTrue="1">
      <formula>LEN(TRIM(O29))=0</formula>
    </cfRule>
    <cfRule type="cellIs" dxfId="163" priority="93" stopIfTrue="1" operator="greaterThanOrEqual">
      <formula>$M$29</formula>
    </cfRule>
    <cfRule type="cellIs" dxfId="162" priority="94" stopIfTrue="1" operator="lessThan">
      <formula>$M$29</formula>
    </cfRule>
  </conditionalFormatting>
  <conditionalFormatting sqref="O28:Z28">
    <cfRule type="containsBlanks" priority="24" stopIfTrue="1">
      <formula>LEN(TRIM(O28))=0</formula>
    </cfRule>
    <cfRule type="cellIs" dxfId="161" priority="89" stopIfTrue="1" operator="greaterThanOrEqual">
      <formula>$M$28</formula>
    </cfRule>
    <cfRule type="cellIs" dxfId="160" priority="90" stopIfTrue="1" operator="lessThan">
      <formula>$M$28</formula>
    </cfRule>
  </conditionalFormatting>
  <conditionalFormatting sqref="O27:Z27">
    <cfRule type="containsBlanks" priority="25" stopIfTrue="1">
      <formula>LEN(TRIM(O27))=0</formula>
    </cfRule>
    <cfRule type="cellIs" dxfId="159" priority="91" stopIfTrue="1" operator="greaterThanOrEqual">
      <formula>$M$27</formula>
    </cfRule>
    <cfRule type="cellIs" dxfId="158" priority="92" stopIfTrue="1" operator="lessThan">
      <formula>$M$27</formula>
    </cfRule>
  </conditionalFormatting>
  <conditionalFormatting sqref="O26:Z26">
    <cfRule type="containsBlanks" priority="26" stopIfTrue="1">
      <formula>LEN(TRIM(O26))=0</formula>
    </cfRule>
    <cfRule type="cellIs" dxfId="157" priority="163" stopIfTrue="1" operator="greaterThanOrEqual">
      <formula>$M$26</formula>
    </cfRule>
    <cfRule type="cellIs" dxfId="156" priority="164" stopIfTrue="1" operator="lessThan">
      <formula>$M$26</formula>
    </cfRule>
  </conditionalFormatting>
  <conditionalFormatting sqref="O36:Z36">
    <cfRule type="containsBlanks" priority="17" stopIfTrue="1">
      <formula>LEN(TRIM(O36))=0</formula>
    </cfRule>
    <cfRule type="cellIs" dxfId="155" priority="171" stopIfTrue="1" operator="greaterThanOrEqual">
      <formula>$M$36</formula>
    </cfRule>
    <cfRule type="cellIs" dxfId="154" priority="172" stopIfTrue="1" operator="lessThan">
      <formula>$M$36</formula>
    </cfRule>
  </conditionalFormatting>
  <conditionalFormatting sqref="O35:Z35">
    <cfRule type="containsBlanks" priority="18" stopIfTrue="1">
      <formula>LEN(TRIM(O35))=0</formula>
    </cfRule>
    <cfRule type="cellIs" dxfId="153" priority="81" stopIfTrue="1" operator="lessThan">
      <formula>$M$35</formula>
    </cfRule>
    <cfRule type="cellIs" dxfId="152" priority="82" stopIfTrue="1" operator="greaterThanOrEqual">
      <formula>$M$35</formula>
    </cfRule>
  </conditionalFormatting>
  <conditionalFormatting sqref="P37:Z37">
    <cfRule type="cellIs" dxfId="151" priority="143" stopIfTrue="1" operator="greaterThanOrEqual">
      <formula>$M$37</formula>
    </cfRule>
    <cfRule type="cellIs" dxfId="150" priority="144" stopIfTrue="1" operator="lessThan">
      <formula>$M$37</formula>
    </cfRule>
  </conditionalFormatting>
  <conditionalFormatting sqref="P41:Z41">
    <cfRule type="cellIs" dxfId="149" priority="175" stopIfTrue="1" operator="greaterThan">
      <formula>$M$41</formula>
    </cfRule>
    <cfRule type="cellIs" dxfId="148" priority="176" stopIfTrue="1" operator="lessThanOrEqual">
      <formula>$M$41</formula>
    </cfRule>
  </conditionalFormatting>
  <conditionalFormatting sqref="O44">
    <cfRule type="cellIs" dxfId="147" priority="75" stopIfTrue="1" operator="greaterThanOrEqual">
      <formula>$M$44</formula>
    </cfRule>
    <cfRule type="cellIs" dxfId="146" priority="76" stopIfTrue="1" operator="lessThan">
      <formula>$M$44</formula>
    </cfRule>
  </conditionalFormatting>
  <conditionalFormatting sqref="O45">
    <cfRule type="cellIs" dxfId="145" priority="79" stopIfTrue="1" operator="greaterThan">
      <formula>$M$45</formula>
    </cfRule>
    <cfRule type="cellIs" dxfId="144" priority="80" stopIfTrue="1" operator="lessThanOrEqual">
      <formula>$M$45</formula>
    </cfRule>
  </conditionalFormatting>
  <conditionalFormatting sqref="O46">
    <cfRule type="cellIs" dxfId="143" priority="77" stopIfTrue="1" operator="greaterThanOrEqual">
      <formula>$M$46</formula>
    </cfRule>
    <cfRule type="cellIs" dxfId="142" priority="78" stopIfTrue="1" operator="lessThan">
      <formula>$M$46</formula>
    </cfRule>
  </conditionalFormatting>
  <conditionalFormatting sqref="O20">
    <cfRule type="cellIs" dxfId="141" priority="73" stopIfTrue="1" operator="lessThanOrEqual">
      <formula>$M$20</formula>
    </cfRule>
    <cfRule type="cellIs" dxfId="140" priority="74" stopIfTrue="1" operator="greaterThan">
      <formula>$M$20</formula>
    </cfRule>
  </conditionalFormatting>
  <conditionalFormatting sqref="O21">
    <cfRule type="cellIs" dxfId="139" priority="71" stopIfTrue="1" operator="lessThan">
      <formula>$M$21</formula>
    </cfRule>
    <cfRule type="cellIs" dxfId="138" priority="72" stopIfTrue="1" operator="greaterThanOrEqual">
      <formula>$M$21</formula>
    </cfRule>
  </conditionalFormatting>
  <conditionalFormatting sqref="O22">
    <cfRule type="cellIs" dxfId="137" priority="69" stopIfTrue="1" operator="lessThanOrEqual">
      <formula>$M$22</formula>
    </cfRule>
    <cfRule type="cellIs" dxfId="136" priority="70" stopIfTrue="1" operator="greaterThan">
      <formula>$M$22</formula>
    </cfRule>
  </conditionalFormatting>
  <conditionalFormatting sqref="O18">
    <cfRule type="cellIs" dxfId="135" priority="67" stopIfTrue="1" operator="lessThanOrEqual">
      <formula>$M$18</formula>
    </cfRule>
    <cfRule type="cellIs" dxfId="134" priority="68" stopIfTrue="1" operator="greaterThan">
      <formula>$M$18</formula>
    </cfRule>
  </conditionalFormatting>
  <conditionalFormatting sqref="O19">
    <cfRule type="cellIs" dxfId="133" priority="65" stopIfTrue="1" operator="lessThan">
      <formula>$M$19</formula>
    </cfRule>
    <cfRule type="cellIs" dxfId="132" priority="66" stopIfTrue="1" operator="greaterThanOrEqual">
      <formula>$M$19</formula>
    </cfRule>
  </conditionalFormatting>
  <conditionalFormatting sqref="O13">
    <cfRule type="cellIs" dxfId="131" priority="63" stopIfTrue="1" operator="lessThanOrEqual">
      <formula>$M$13</formula>
    </cfRule>
    <cfRule type="cellIs" dxfId="130" priority="64" stopIfTrue="1" operator="greaterThan">
      <formula>$M$13</formula>
    </cfRule>
  </conditionalFormatting>
  <conditionalFormatting sqref="O15">
    <cfRule type="cellIs" dxfId="129" priority="61" stopIfTrue="1" operator="lessThanOrEqual">
      <formula>$M$15</formula>
    </cfRule>
    <cfRule type="cellIs" dxfId="128" priority="62" stopIfTrue="1" operator="greaterThan">
      <formula>$M$15</formula>
    </cfRule>
  </conditionalFormatting>
  <conditionalFormatting sqref="O14">
    <cfRule type="cellIs" dxfId="127" priority="59" stopIfTrue="1" operator="greaterThan">
      <formula>$M$14</formula>
    </cfRule>
    <cfRule type="cellIs" dxfId="126" priority="60" stopIfTrue="1" operator="lessThanOrEqual">
      <formula>$M$14</formula>
    </cfRule>
  </conditionalFormatting>
  <conditionalFormatting sqref="O7:O8">
    <cfRule type="cellIs" dxfId="125" priority="57" stopIfTrue="1" operator="lessThanOrEqual">
      <formula>$M$6</formula>
    </cfRule>
    <cfRule type="cellIs" dxfId="124" priority="58" stopIfTrue="1" operator="greaterThan">
      <formula>$M$6</formula>
    </cfRule>
  </conditionalFormatting>
  <conditionalFormatting sqref="P9:Z9">
    <cfRule type="cellIs" dxfId="123" priority="55" stopIfTrue="1" operator="lessThanOrEqual">
      <formula>$M$8</formula>
    </cfRule>
    <cfRule type="cellIs" dxfId="122" priority="56" stopIfTrue="1" operator="greaterThan">
      <formula>$M$8</formula>
    </cfRule>
  </conditionalFormatting>
  <conditionalFormatting sqref="O33">
    <cfRule type="cellIs" dxfId="121" priority="53" stopIfTrue="1" operator="greaterThan">
      <formula>$M$33</formula>
    </cfRule>
    <cfRule type="cellIs" dxfId="120" priority="54" stopIfTrue="1" operator="lessThanOrEqual">
      <formula>$M$33</formula>
    </cfRule>
  </conditionalFormatting>
  <conditionalFormatting sqref="O34">
    <cfRule type="cellIs" dxfId="119" priority="51" stopIfTrue="1" operator="greaterThan">
      <formula>$M$34</formula>
    </cfRule>
    <cfRule type="cellIs" dxfId="118" priority="52" stopIfTrue="1" operator="lessThanOrEqual">
      <formula>$M$34</formula>
    </cfRule>
  </conditionalFormatting>
  <conditionalFormatting sqref="O38">
    <cfRule type="cellIs" dxfId="117" priority="49" stopIfTrue="1" operator="between">
      <formula>-$M$38</formula>
      <formula>$M$38</formula>
    </cfRule>
    <cfRule type="cellIs" dxfId="116" priority="50" stopIfTrue="1" operator="notBetween">
      <formula>-$M$38</formula>
      <formula>$M$38</formula>
    </cfRule>
  </conditionalFormatting>
  <conditionalFormatting sqref="O39">
    <cfRule type="cellIs" dxfId="115" priority="47" stopIfTrue="1" operator="greaterThan">
      <formula>$M$39</formula>
    </cfRule>
    <cfRule type="cellIs" dxfId="114" priority="48" stopIfTrue="1" operator="lessThanOrEqual">
      <formula>$M$39</formula>
    </cfRule>
  </conditionalFormatting>
  <conditionalFormatting sqref="O37">
    <cfRule type="cellIs" dxfId="113" priority="45" stopIfTrue="1" operator="greaterThanOrEqual">
      <formula>$M$37</formula>
    </cfRule>
    <cfRule type="cellIs" dxfId="112" priority="46" stopIfTrue="1" operator="lessThan">
      <formula>$M$37</formula>
    </cfRule>
  </conditionalFormatting>
  <conditionalFormatting sqref="O5:Z5">
    <cfRule type="containsBlanks" priority="44" stopIfTrue="1">
      <formula>LEN(TRIM(O5))=0</formula>
    </cfRule>
  </conditionalFormatting>
  <conditionalFormatting sqref="O7:Z7">
    <cfRule type="containsBlanks" priority="42" stopIfTrue="1">
      <formula>LEN(TRIM(O7))=0</formula>
    </cfRule>
  </conditionalFormatting>
  <conditionalFormatting sqref="O8:Z8">
    <cfRule type="containsBlanks" priority="41" stopIfTrue="1">
      <formula>LEN(TRIM(O8))=0</formula>
    </cfRule>
  </conditionalFormatting>
  <conditionalFormatting sqref="O9:Z9">
    <cfRule type="containsBlanks" priority="40" stopIfTrue="1">
      <formula>LEN(TRIM(O9))=0</formula>
    </cfRule>
  </conditionalFormatting>
  <conditionalFormatting sqref="O10:Z10">
    <cfRule type="containsBlanks" priority="39" stopIfTrue="1">
      <formula>LEN(TRIM(O10))=0</formula>
    </cfRule>
  </conditionalFormatting>
  <conditionalFormatting sqref="O13:Z13">
    <cfRule type="containsBlanks" priority="37" stopIfTrue="1">
      <formula>LEN(TRIM(O13))=0</formula>
    </cfRule>
  </conditionalFormatting>
  <conditionalFormatting sqref="O14:Z14">
    <cfRule type="containsBlanks" priority="36" stopIfTrue="1">
      <formula>LEN(TRIM(O14))=0</formula>
    </cfRule>
  </conditionalFormatting>
  <conditionalFormatting sqref="O15:Z15">
    <cfRule type="containsBlanks" priority="35" stopIfTrue="1">
      <formula>LEN(TRIM(O15))=0</formula>
    </cfRule>
  </conditionalFormatting>
  <conditionalFormatting sqref="O18:Z18">
    <cfRule type="containsBlanks" priority="33" stopIfTrue="1">
      <formula>LEN(TRIM(O18))=0</formula>
    </cfRule>
  </conditionalFormatting>
  <conditionalFormatting sqref="O19:Z19">
    <cfRule type="containsBlanks" priority="32" stopIfTrue="1">
      <formula>LEN(TRIM(O19))=0</formula>
    </cfRule>
  </conditionalFormatting>
  <conditionalFormatting sqref="O20:Z20">
    <cfRule type="containsBlanks" priority="31" stopIfTrue="1">
      <formula>LEN(TRIM(O20))=0</formula>
    </cfRule>
  </conditionalFormatting>
  <conditionalFormatting sqref="O21:Z21">
    <cfRule type="containsBlanks" priority="30" stopIfTrue="1">
      <formula>LEN(TRIM(O21))=0</formula>
    </cfRule>
  </conditionalFormatting>
  <conditionalFormatting sqref="O22:Z22">
    <cfRule type="containsBlanks" priority="29" stopIfTrue="1">
      <formula>LEN(TRIM(O22))=0</formula>
    </cfRule>
  </conditionalFormatting>
  <conditionalFormatting sqref="O33:Z33">
    <cfRule type="containsBlanks" priority="20" stopIfTrue="1">
      <formula>LEN(TRIM(O33))=0</formula>
    </cfRule>
  </conditionalFormatting>
  <conditionalFormatting sqref="O34:Z34">
    <cfRule type="containsBlanks" priority="19" stopIfTrue="1">
      <formula>LEN(TRIM(O34))=0</formula>
    </cfRule>
  </conditionalFormatting>
  <conditionalFormatting sqref="O37:Z37">
    <cfRule type="containsBlanks" priority="16" stopIfTrue="1">
      <formula>LEN(TRIM(O37))=0</formula>
    </cfRule>
  </conditionalFormatting>
  <conditionalFormatting sqref="O38:Z38">
    <cfRule type="containsBlanks" priority="15" stopIfTrue="1">
      <formula>LEN(TRIM(O38))=0</formula>
    </cfRule>
  </conditionalFormatting>
  <conditionalFormatting sqref="O39:Z39">
    <cfRule type="containsBlanks" priority="14" stopIfTrue="1">
      <formula>LEN(TRIM(O39))=0</formula>
    </cfRule>
  </conditionalFormatting>
  <conditionalFormatting sqref="O41:Z41">
    <cfRule type="containsBlanks" priority="12" stopIfTrue="1">
      <formula>LEN(TRIM(O41))=0</formula>
    </cfRule>
  </conditionalFormatting>
  <conditionalFormatting sqref="O44:Z44">
    <cfRule type="containsBlanks" priority="10" stopIfTrue="1">
      <formula>LEN(TRIM(O44))=0</formula>
    </cfRule>
  </conditionalFormatting>
  <conditionalFormatting sqref="O45:Z45">
    <cfRule type="containsBlanks" priority="9" stopIfTrue="1">
      <formula>LEN(TRIM(O45))=0</formula>
    </cfRule>
  </conditionalFormatting>
  <conditionalFormatting sqref="O46:Z46">
    <cfRule type="containsBlanks" priority="8" stopIfTrue="1">
      <formula>LEN(TRIM(O46))=0</formula>
    </cfRule>
  </conditionalFormatting>
  <dataValidations count="7">
    <dataValidation type="list" errorStyle="information" allowBlank="1" showInputMessage="1" showErrorMessage="1" error="Enter Leading or Lagging" prompt="Leading or Lagging" sqref="WVK52 WLO52 WBS52 VRW52 VIA52 UYE52 UOI52 UEM52 TUQ52 TKU52 TAY52 SRC52 SHG52 RXK52 RNO52 RDS52 QTW52 QKA52 QAE52 PQI52 PGM52 OWQ52 OMU52 OCY52 NTC52 NJG52 MZK52 MPO52 MFS52 LVW52 LMA52 LCE52 KSI52 KIM52 JYQ52 JOU52 JEY52 IVC52 ILG52 IBK52 HRO52 HHS52 GXW52 GOA52 GEE52 FUI52 FKM52 FAQ52 EQU52 EGY52 DXC52 DNG52 DDK52 CTO52 CJS52 BZW52 BQA52 BGE52 AWI52 AMM52 ACQ52 SU52 IY52 C52">
      <formula1>C42:C54</formula1>
    </dataValidation>
    <dataValidation type="list" errorStyle="information" allowBlank="1" showInputMessage="1" showErrorMessage="1" error="Enter Leading or Lagging" prompt="Leading or Lagging" sqref="IY53 C53 WVK53 WLO53 WBS53 VRW53 VIA53 UYE53 UOI53 UEM53 TUQ53 TKU53 TAY53 SRC53 SHG53 RXK53 RNO53 RDS53 QTW53 QKA53 QAE53 PQI53 PGM53 OWQ53 OMU53 OCY53 NTC53 NJG53 MZK53 MPO53 MFS53 LVW53 LMA53 LCE53 KSI53 KIM53 JYQ53 JOU53 JEY53 IVC53 ILG53 IBK53 HRO53 HHS53 GXW53 GOA53 GEE53 FUI53 FKM53 FAQ53 EQU53 EGY53 DXC53 DNG53 DDK53 CTO53 CJS53 BZW53 BQA53 BGE53 AWI53 AMM53 ACQ53 SU53">
      <formula1>C54:C55</formula1>
    </dataValidation>
    <dataValidation type="list" errorStyle="information" allowBlank="1" showInputMessage="1" showErrorMessage="1" error="Enter Leading or Lagging" prompt="Leading or Lagging" sqref="C51 WVK51 WLO51 WBS51 VRW51 VIA51 UYE51 UOI51 UEM51 TUQ51 TKU51 TAY51 SRC51 SHG51 RXK51 RNO51 RDS51 QTW51 QKA51 QAE51 PQI51 PGM51 OWQ51 OMU51 OCY51 NTC51 NJG51 MZK51 MPO51 MFS51 LVW51 LMA51 LCE51 KSI51 KIM51 JYQ51 JOU51 JEY51 IVC51 ILG51 IBK51 HRO51 HHS51 GXW51 GOA51 GEE51 FUI51 FKM51 FAQ51 EQU51 EGY51 DXC51 DNG51 DDK51 CTO51 CJS51 BZW51 BQA51 BGE51 AWI51 AMM51 ACQ51 SU51 IY51">
      <formula1>C53:C53</formula1>
    </dataValidation>
    <dataValidation type="list" errorStyle="information" allowBlank="1" showInputMessage="1" showErrorMessage="1" error="Enter Leading or Lagging" prompt="Leading or Lagging" sqref="C39 IY39 SU39 ACQ39 AMM39 AWI39 BGE39 BQA39 BZW39 CJS39 CTO39 DDK39 DNG39 DXC39 EGY39 EQU39 FAQ39 FKM39 FUI39 GEE39 GOA39 GXW39 HHS39 HRO39 IBK39 ILG39 IVC39 JEY39 JOU39 JYQ39 KIM39 KSI39 LCE39 LMA39 LVW39 MFS39 MPO39 MZK39 NJG39 NTC39 OCY39 OMU39 OWQ39 PGM39 PQI39 QAE39 QKA39 QTW39 RDS39 RNO39 RXK39 SHG39 SRC39 TAY39 TKU39 TUQ39 UEM39 UOI39 UYE39 VIA39 VRW39 WBS39 WLO39 WVK39">
      <formula1>C41:C43</formula1>
    </dataValidation>
    <dataValidation type="list" errorStyle="information" allowBlank="1" showInputMessage="1" showErrorMessage="1" error="Enter Leading or Lagging" prompt="Leading or Lagging" sqref="WVK4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C42">
      <formula1>C55:C56</formula1>
    </dataValidation>
    <dataValidation type="list" errorStyle="information" allowBlank="1" showInputMessage="1" showErrorMessage="1" error="Enter Leading or Lagging" prompt="Leading or Lagging" sqref="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SU40:SU41 IY40:IY41 C40:C41">
      <formula1>C43:C44</formula1>
    </dataValidation>
    <dataValidation type="list" errorStyle="information" allowBlank="1" showInputMessage="1" showErrorMessage="1" error="Enter Leading or Lagging" prompt="Leading or Lagging" sqref="C65541:C65590 IY65541:IY65590 SU65541:SU65590 ACQ65541:ACQ65590 AMM65541:AMM65590 AWI65541:AWI65590 BGE65541:BGE65590 BQA65541:BQA65590 BZW65541:BZW65590 CJS65541:CJS65590 CTO65541:CTO65590 DDK65541:DDK65590 DNG65541:DNG65590 DXC65541:DXC65590 EGY65541:EGY65590 EQU65541:EQU65590 FAQ65541:FAQ65590 FKM65541:FKM65590 FUI65541:FUI65590 GEE65541:GEE65590 GOA65541:GOA65590 GXW65541:GXW65590 HHS65541:HHS65590 HRO65541:HRO65590 IBK65541:IBK65590 ILG65541:ILG65590 IVC65541:IVC65590 JEY65541:JEY65590 JOU65541:JOU65590 JYQ65541:JYQ65590 KIM65541:KIM65590 KSI65541:KSI65590 LCE65541:LCE65590 LMA65541:LMA65590 LVW65541:LVW65590 MFS65541:MFS65590 MPO65541:MPO65590 MZK65541:MZK65590 NJG65541:NJG65590 NTC65541:NTC65590 OCY65541:OCY65590 OMU65541:OMU65590 OWQ65541:OWQ65590 PGM65541:PGM65590 PQI65541:PQI65590 QAE65541:QAE65590 QKA65541:QKA65590 QTW65541:QTW65590 RDS65541:RDS65590 RNO65541:RNO65590 RXK65541:RXK65590 SHG65541:SHG65590 SRC65541:SRC65590 TAY65541:TAY65590 TKU65541:TKU65590 TUQ65541:TUQ65590 UEM65541:UEM65590 UOI65541:UOI65590 UYE65541:UYE65590 VIA65541:VIA65590 VRW65541:VRW65590 WBS65541:WBS65590 WLO65541:WLO65590 WVK65541:WVK65590 C131077:C131126 IY131077:IY131126 SU131077:SU131126 ACQ131077:ACQ131126 AMM131077:AMM131126 AWI131077:AWI131126 BGE131077:BGE131126 BQA131077:BQA131126 BZW131077:BZW131126 CJS131077:CJS131126 CTO131077:CTO131126 DDK131077:DDK131126 DNG131077:DNG131126 DXC131077:DXC131126 EGY131077:EGY131126 EQU131077:EQU131126 FAQ131077:FAQ131126 FKM131077:FKM131126 FUI131077:FUI131126 GEE131077:GEE131126 GOA131077:GOA131126 GXW131077:GXW131126 HHS131077:HHS131126 HRO131077:HRO131126 IBK131077:IBK131126 ILG131077:ILG131126 IVC131077:IVC131126 JEY131077:JEY131126 JOU131077:JOU131126 JYQ131077:JYQ131126 KIM131077:KIM131126 KSI131077:KSI131126 LCE131077:LCE131126 LMA131077:LMA131126 LVW131077:LVW131126 MFS131077:MFS131126 MPO131077:MPO131126 MZK131077:MZK131126 NJG131077:NJG131126 NTC131077:NTC131126 OCY131077:OCY131126 OMU131077:OMU131126 OWQ131077:OWQ131126 PGM131077:PGM131126 PQI131077:PQI131126 QAE131077:QAE131126 QKA131077:QKA131126 QTW131077:QTW131126 RDS131077:RDS131126 RNO131077:RNO131126 RXK131077:RXK131126 SHG131077:SHG131126 SRC131077:SRC131126 TAY131077:TAY131126 TKU131077:TKU131126 TUQ131077:TUQ131126 UEM131077:UEM131126 UOI131077:UOI131126 UYE131077:UYE131126 VIA131077:VIA131126 VRW131077:VRW131126 WBS131077:WBS131126 WLO131077:WLO131126 WVK131077:WVK131126 C196613:C196662 IY196613:IY196662 SU196613:SU196662 ACQ196613:ACQ196662 AMM196613:AMM196662 AWI196613:AWI196662 BGE196613:BGE196662 BQA196613:BQA196662 BZW196613:BZW196662 CJS196613:CJS196662 CTO196613:CTO196662 DDK196613:DDK196662 DNG196613:DNG196662 DXC196613:DXC196662 EGY196613:EGY196662 EQU196613:EQU196662 FAQ196613:FAQ196662 FKM196613:FKM196662 FUI196613:FUI196662 GEE196613:GEE196662 GOA196613:GOA196662 GXW196613:GXW196662 HHS196613:HHS196662 HRO196613:HRO196662 IBK196613:IBK196662 ILG196613:ILG196662 IVC196613:IVC196662 JEY196613:JEY196662 JOU196613:JOU196662 JYQ196613:JYQ196662 KIM196613:KIM196662 KSI196613:KSI196662 LCE196613:LCE196662 LMA196613:LMA196662 LVW196613:LVW196662 MFS196613:MFS196662 MPO196613:MPO196662 MZK196613:MZK196662 NJG196613:NJG196662 NTC196613:NTC196662 OCY196613:OCY196662 OMU196613:OMU196662 OWQ196613:OWQ196662 PGM196613:PGM196662 PQI196613:PQI196662 QAE196613:QAE196662 QKA196613:QKA196662 QTW196613:QTW196662 RDS196613:RDS196662 RNO196613:RNO196662 RXK196613:RXK196662 SHG196613:SHG196662 SRC196613:SRC196662 TAY196613:TAY196662 TKU196613:TKU196662 TUQ196613:TUQ196662 UEM196613:UEM196662 UOI196613:UOI196662 UYE196613:UYE196662 VIA196613:VIA196662 VRW196613:VRW196662 WBS196613:WBS196662 WLO196613:WLO196662 WVK196613:WVK196662 C262149:C262198 IY262149:IY262198 SU262149:SU262198 ACQ262149:ACQ262198 AMM262149:AMM262198 AWI262149:AWI262198 BGE262149:BGE262198 BQA262149:BQA262198 BZW262149:BZW262198 CJS262149:CJS262198 CTO262149:CTO262198 DDK262149:DDK262198 DNG262149:DNG262198 DXC262149:DXC262198 EGY262149:EGY262198 EQU262149:EQU262198 FAQ262149:FAQ262198 FKM262149:FKM262198 FUI262149:FUI262198 GEE262149:GEE262198 GOA262149:GOA262198 GXW262149:GXW262198 HHS262149:HHS262198 HRO262149:HRO262198 IBK262149:IBK262198 ILG262149:ILG262198 IVC262149:IVC262198 JEY262149:JEY262198 JOU262149:JOU262198 JYQ262149:JYQ262198 KIM262149:KIM262198 KSI262149:KSI262198 LCE262149:LCE262198 LMA262149:LMA262198 LVW262149:LVW262198 MFS262149:MFS262198 MPO262149:MPO262198 MZK262149:MZK262198 NJG262149:NJG262198 NTC262149:NTC262198 OCY262149:OCY262198 OMU262149:OMU262198 OWQ262149:OWQ262198 PGM262149:PGM262198 PQI262149:PQI262198 QAE262149:QAE262198 QKA262149:QKA262198 QTW262149:QTW262198 RDS262149:RDS262198 RNO262149:RNO262198 RXK262149:RXK262198 SHG262149:SHG262198 SRC262149:SRC262198 TAY262149:TAY262198 TKU262149:TKU262198 TUQ262149:TUQ262198 UEM262149:UEM262198 UOI262149:UOI262198 UYE262149:UYE262198 VIA262149:VIA262198 VRW262149:VRW262198 WBS262149:WBS262198 WLO262149:WLO262198 WVK262149:WVK262198 C327685:C327734 IY327685:IY327734 SU327685:SU327734 ACQ327685:ACQ327734 AMM327685:AMM327734 AWI327685:AWI327734 BGE327685:BGE327734 BQA327685:BQA327734 BZW327685:BZW327734 CJS327685:CJS327734 CTO327685:CTO327734 DDK327685:DDK327734 DNG327685:DNG327734 DXC327685:DXC327734 EGY327685:EGY327734 EQU327685:EQU327734 FAQ327685:FAQ327734 FKM327685:FKM327734 FUI327685:FUI327734 GEE327685:GEE327734 GOA327685:GOA327734 GXW327685:GXW327734 HHS327685:HHS327734 HRO327685:HRO327734 IBK327685:IBK327734 ILG327685:ILG327734 IVC327685:IVC327734 JEY327685:JEY327734 JOU327685:JOU327734 JYQ327685:JYQ327734 KIM327685:KIM327734 KSI327685:KSI327734 LCE327685:LCE327734 LMA327685:LMA327734 LVW327685:LVW327734 MFS327685:MFS327734 MPO327685:MPO327734 MZK327685:MZK327734 NJG327685:NJG327734 NTC327685:NTC327734 OCY327685:OCY327734 OMU327685:OMU327734 OWQ327685:OWQ327734 PGM327685:PGM327734 PQI327685:PQI327734 QAE327685:QAE327734 QKA327685:QKA327734 QTW327685:QTW327734 RDS327685:RDS327734 RNO327685:RNO327734 RXK327685:RXK327734 SHG327685:SHG327734 SRC327685:SRC327734 TAY327685:TAY327734 TKU327685:TKU327734 TUQ327685:TUQ327734 UEM327685:UEM327734 UOI327685:UOI327734 UYE327685:UYE327734 VIA327685:VIA327734 VRW327685:VRW327734 WBS327685:WBS327734 WLO327685:WLO327734 WVK327685:WVK327734 C393221:C393270 IY393221:IY393270 SU393221:SU393270 ACQ393221:ACQ393270 AMM393221:AMM393270 AWI393221:AWI393270 BGE393221:BGE393270 BQA393221:BQA393270 BZW393221:BZW393270 CJS393221:CJS393270 CTO393221:CTO393270 DDK393221:DDK393270 DNG393221:DNG393270 DXC393221:DXC393270 EGY393221:EGY393270 EQU393221:EQU393270 FAQ393221:FAQ393270 FKM393221:FKM393270 FUI393221:FUI393270 GEE393221:GEE393270 GOA393221:GOA393270 GXW393221:GXW393270 HHS393221:HHS393270 HRO393221:HRO393270 IBK393221:IBK393270 ILG393221:ILG393270 IVC393221:IVC393270 JEY393221:JEY393270 JOU393221:JOU393270 JYQ393221:JYQ393270 KIM393221:KIM393270 KSI393221:KSI393270 LCE393221:LCE393270 LMA393221:LMA393270 LVW393221:LVW393270 MFS393221:MFS393270 MPO393221:MPO393270 MZK393221:MZK393270 NJG393221:NJG393270 NTC393221:NTC393270 OCY393221:OCY393270 OMU393221:OMU393270 OWQ393221:OWQ393270 PGM393221:PGM393270 PQI393221:PQI393270 QAE393221:QAE393270 QKA393221:QKA393270 QTW393221:QTW393270 RDS393221:RDS393270 RNO393221:RNO393270 RXK393221:RXK393270 SHG393221:SHG393270 SRC393221:SRC393270 TAY393221:TAY393270 TKU393221:TKU393270 TUQ393221:TUQ393270 UEM393221:UEM393270 UOI393221:UOI393270 UYE393221:UYE393270 VIA393221:VIA393270 VRW393221:VRW393270 WBS393221:WBS393270 WLO393221:WLO393270 WVK393221:WVK393270 C458757:C458806 IY458757:IY458806 SU458757:SU458806 ACQ458757:ACQ458806 AMM458757:AMM458806 AWI458757:AWI458806 BGE458757:BGE458806 BQA458757:BQA458806 BZW458757:BZW458806 CJS458757:CJS458806 CTO458757:CTO458806 DDK458757:DDK458806 DNG458757:DNG458806 DXC458757:DXC458806 EGY458757:EGY458806 EQU458757:EQU458806 FAQ458757:FAQ458806 FKM458757:FKM458806 FUI458757:FUI458806 GEE458757:GEE458806 GOA458757:GOA458806 GXW458757:GXW458806 HHS458757:HHS458806 HRO458757:HRO458806 IBK458757:IBK458806 ILG458757:ILG458806 IVC458757:IVC458806 JEY458757:JEY458806 JOU458757:JOU458806 JYQ458757:JYQ458806 KIM458757:KIM458806 KSI458757:KSI458806 LCE458757:LCE458806 LMA458757:LMA458806 LVW458757:LVW458806 MFS458757:MFS458806 MPO458757:MPO458806 MZK458757:MZK458806 NJG458757:NJG458806 NTC458757:NTC458806 OCY458757:OCY458806 OMU458757:OMU458806 OWQ458757:OWQ458806 PGM458757:PGM458806 PQI458757:PQI458806 QAE458757:QAE458806 QKA458757:QKA458806 QTW458757:QTW458806 RDS458757:RDS458806 RNO458757:RNO458806 RXK458757:RXK458806 SHG458757:SHG458806 SRC458757:SRC458806 TAY458757:TAY458806 TKU458757:TKU458806 TUQ458757:TUQ458806 UEM458757:UEM458806 UOI458757:UOI458806 UYE458757:UYE458806 VIA458757:VIA458806 VRW458757:VRW458806 WBS458757:WBS458806 WLO458757:WLO458806 WVK458757:WVK458806 C524293:C524342 IY524293:IY524342 SU524293:SU524342 ACQ524293:ACQ524342 AMM524293:AMM524342 AWI524293:AWI524342 BGE524293:BGE524342 BQA524293:BQA524342 BZW524293:BZW524342 CJS524293:CJS524342 CTO524293:CTO524342 DDK524293:DDK524342 DNG524293:DNG524342 DXC524293:DXC524342 EGY524293:EGY524342 EQU524293:EQU524342 FAQ524293:FAQ524342 FKM524293:FKM524342 FUI524293:FUI524342 GEE524293:GEE524342 GOA524293:GOA524342 GXW524293:GXW524342 HHS524293:HHS524342 HRO524293:HRO524342 IBK524293:IBK524342 ILG524293:ILG524342 IVC524293:IVC524342 JEY524293:JEY524342 JOU524293:JOU524342 JYQ524293:JYQ524342 KIM524293:KIM524342 KSI524293:KSI524342 LCE524293:LCE524342 LMA524293:LMA524342 LVW524293:LVW524342 MFS524293:MFS524342 MPO524293:MPO524342 MZK524293:MZK524342 NJG524293:NJG524342 NTC524293:NTC524342 OCY524293:OCY524342 OMU524293:OMU524342 OWQ524293:OWQ524342 PGM524293:PGM524342 PQI524293:PQI524342 QAE524293:QAE524342 QKA524293:QKA524342 QTW524293:QTW524342 RDS524293:RDS524342 RNO524293:RNO524342 RXK524293:RXK524342 SHG524293:SHG524342 SRC524293:SRC524342 TAY524293:TAY524342 TKU524293:TKU524342 TUQ524293:TUQ524342 UEM524293:UEM524342 UOI524293:UOI524342 UYE524293:UYE524342 VIA524293:VIA524342 VRW524293:VRW524342 WBS524293:WBS524342 WLO524293:WLO524342 WVK524293:WVK524342 C589829:C589878 IY589829:IY589878 SU589829:SU589878 ACQ589829:ACQ589878 AMM589829:AMM589878 AWI589829:AWI589878 BGE589829:BGE589878 BQA589829:BQA589878 BZW589829:BZW589878 CJS589829:CJS589878 CTO589829:CTO589878 DDK589829:DDK589878 DNG589829:DNG589878 DXC589829:DXC589878 EGY589829:EGY589878 EQU589829:EQU589878 FAQ589829:FAQ589878 FKM589829:FKM589878 FUI589829:FUI589878 GEE589829:GEE589878 GOA589829:GOA589878 GXW589829:GXW589878 HHS589829:HHS589878 HRO589829:HRO589878 IBK589829:IBK589878 ILG589829:ILG589878 IVC589829:IVC589878 JEY589829:JEY589878 JOU589829:JOU589878 JYQ589829:JYQ589878 KIM589829:KIM589878 KSI589829:KSI589878 LCE589829:LCE589878 LMA589829:LMA589878 LVW589829:LVW589878 MFS589829:MFS589878 MPO589829:MPO589878 MZK589829:MZK589878 NJG589829:NJG589878 NTC589829:NTC589878 OCY589829:OCY589878 OMU589829:OMU589878 OWQ589829:OWQ589878 PGM589829:PGM589878 PQI589829:PQI589878 QAE589829:QAE589878 QKA589829:QKA589878 QTW589829:QTW589878 RDS589829:RDS589878 RNO589829:RNO589878 RXK589829:RXK589878 SHG589829:SHG589878 SRC589829:SRC589878 TAY589829:TAY589878 TKU589829:TKU589878 TUQ589829:TUQ589878 UEM589829:UEM589878 UOI589829:UOI589878 UYE589829:UYE589878 VIA589829:VIA589878 VRW589829:VRW589878 WBS589829:WBS589878 WLO589829:WLO589878 WVK589829:WVK589878 C655365:C655414 IY655365:IY655414 SU655365:SU655414 ACQ655365:ACQ655414 AMM655365:AMM655414 AWI655365:AWI655414 BGE655365:BGE655414 BQA655365:BQA655414 BZW655365:BZW655414 CJS655365:CJS655414 CTO655365:CTO655414 DDK655365:DDK655414 DNG655365:DNG655414 DXC655365:DXC655414 EGY655365:EGY655414 EQU655365:EQU655414 FAQ655365:FAQ655414 FKM655365:FKM655414 FUI655365:FUI655414 GEE655365:GEE655414 GOA655365:GOA655414 GXW655365:GXW655414 HHS655365:HHS655414 HRO655365:HRO655414 IBK655365:IBK655414 ILG655365:ILG655414 IVC655365:IVC655414 JEY655365:JEY655414 JOU655365:JOU655414 JYQ655365:JYQ655414 KIM655365:KIM655414 KSI655365:KSI655414 LCE655365:LCE655414 LMA655365:LMA655414 LVW655365:LVW655414 MFS655365:MFS655414 MPO655365:MPO655414 MZK655365:MZK655414 NJG655365:NJG655414 NTC655365:NTC655414 OCY655365:OCY655414 OMU655365:OMU655414 OWQ655365:OWQ655414 PGM655365:PGM655414 PQI655365:PQI655414 QAE655365:QAE655414 QKA655365:QKA655414 QTW655365:QTW655414 RDS655365:RDS655414 RNO655365:RNO655414 RXK655365:RXK655414 SHG655365:SHG655414 SRC655365:SRC655414 TAY655365:TAY655414 TKU655365:TKU655414 TUQ655365:TUQ655414 UEM655365:UEM655414 UOI655365:UOI655414 UYE655365:UYE655414 VIA655365:VIA655414 VRW655365:VRW655414 WBS655365:WBS655414 WLO655365:WLO655414 WVK655365:WVK655414 C720901:C720950 IY720901:IY720950 SU720901:SU720950 ACQ720901:ACQ720950 AMM720901:AMM720950 AWI720901:AWI720950 BGE720901:BGE720950 BQA720901:BQA720950 BZW720901:BZW720950 CJS720901:CJS720950 CTO720901:CTO720950 DDK720901:DDK720950 DNG720901:DNG720950 DXC720901:DXC720950 EGY720901:EGY720950 EQU720901:EQU720950 FAQ720901:FAQ720950 FKM720901:FKM720950 FUI720901:FUI720950 GEE720901:GEE720950 GOA720901:GOA720950 GXW720901:GXW720950 HHS720901:HHS720950 HRO720901:HRO720950 IBK720901:IBK720950 ILG720901:ILG720950 IVC720901:IVC720950 JEY720901:JEY720950 JOU720901:JOU720950 JYQ720901:JYQ720950 KIM720901:KIM720950 KSI720901:KSI720950 LCE720901:LCE720950 LMA720901:LMA720950 LVW720901:LVW720950 MFS720901:MFS720950 MPO720901:MPO720950 MZK720901:MZK720950 NJG720901:NJG720950 NTC720901:NTC720950 OCY720901:OCY720950 OMU720901:OMU720950 OWQ720901:OWQ720950 PGM720901:PGM720950 PQI720901:PQI720950 QAE720901:QAE720950 QKA720901:QKA720950 QTW720901:QTW720950 RDS720901:RDS720950 RNO720901:RNO720950 RXK720901:RXK720950 SHG720901:SHG720950 SRC720901:SRC720950 TAY720901:TAY720950 TKU720901:TKU720950 TUQ720901:TUQ720950 UEM720901:UEM720950 UOI720901:UOI720950 UYE720901:UYE720950 VIA720901:VIA720950 VRW720901:VRW720950 WBS720901:WBS720950 WLO720901:WLO720950 WVK720901:WVK720950 C786437:C786486 IY786437:IY786486 SU786437:SU786486 ACQ786437:ACQ786486 AMM786437:AMM786486 AWI786437:AWI786486 BGE786437:BGE786486 BQA786437:BQA786486 BZW786437:BZW786486 CJS786437:CJS786486 CTO786437:CTO786486 DDK786437:DDK786486 DNG786437:DNG786486 DXC786437:DXC786486 EGY786437:EGY786486 EQU786437:EQU786486 FAQ786437:FAQ786486 FKM786437:FKM786486 FUI786437:FUI786486 GEE786437:GEE786486 GOA786437:GOA786486 GXW786437:GXW786486 HHS786437:HHS786486 HRO786437:HRO786486 IBK786437:IBK786486 ILG786437:ILG786486 IVC786437:IVC786486 JEY786437:JEY786486 JOU786437:JOU786486 JYQ786437:JYQ786486 KIM786437:KIM786486 KSI786437:KSI786486 LCE786437:LCE786486 LMA786437:LMA786486 LVW786437:LVW786486 MFS786437:MFS786486 MPO786437:MPO786486 MZK786437:MZK786486 NJG786437:NJG786486 NTC786437:NTC786486 OCY786437:OCY786486 OMU786437:OMU786486 OWQ786437:OWQ786486 PGM786437:PGM786486 PQI786437:PQI786486 QAE786437:QAE786486 QKA786437:QKA786486 QTW786437:QTW786486 RDS786437:RDS786486 RNO786437:RNO786486 RXK786437:RXK786486 SHG786437:SHG786486 SRC786437:SRC786486 TAY786437:TAY786486 TKU786437:TKU786486 TUQ786437:TUQ786486 UEM786437:UEM786486 UOI786437:UOI786486 UYE786437:UYE786486 VIA786437:VIA786486 VRW786437:VRW786486 WBS786437:WBS786486 WLO786437:WLO786486 WVK786437:WVK786486 C851973:C852022 IY851973:IY852022 SU851973:SU852022 ACQ851973:ACQ852022 AMM851973:AMM852022 AWI851973:AWI852022 BGE851973:BGE852022 BQA851973:BQA852022 BZW851973:BZW852022 CJS851973:CJS852022 CTO851973:CTO852022 DDK851973:DDK852022 DNG851973:DNG852022 DXC851973:DXC852022 EGY851973:EGY852022 EQU851973:EQU852022 FAQ851973:FAQ852022 FKM851973:FKM852022 FUI851973:FUI852022 GEE851973:GEE852022 GOA851973:GOA852022 GXW851973:GXW852022 HHS851973:HHS852022 HRO851973:HRO852022 IBK851973:IBK852022 ILG851973:ILG852022 IVC851973:IVC852022 JEY851973:JEY852022 JOU851973:JOU852022 JYQ851973:JYQ852022 KIM851973:KIM852022 KSI851973:KSI852022 LCE851973:LCE852022 LMA851973:LMA852022 LVW851973:LVW852022 MFS851973:MFS852022 MPO851973:MPO852022 MZK851973:MZK852022 NJG851973:NJG852022 NTC851973:NTC852022 OCY851973:OCY852022 OMU851973:OMU852022 OWQ851973:OWQ852022 PGM851973:PGM852022 PQI851973:PQI852022 QAE851973:QAE852022 QKA851973:QKA852022 QTW851973:QTW852022 RDS851973:RDS852022 RNO851973:RNO852022 RXK851973:RXK852022 SHG851973:SHG852022 SRC851973:SRC852022 TAY851973:TAY852022 TKU851973:TKU852022 TUQ851973:TUQ852022 UEM851973:UEM852022 UOI851973:UOI852022 UYE851973:UYE852022 VIA851973:VIA852022 VRW851973:VRW852022 WBS851973:WBS852022 WLO851973:WLO852022 WVK851973:WVK852022 C917509:C917558 IY917509:IY917558 SU917509:SU917558 ACQ917509:ACQ917558 AMM917509:AMM917558 AWI917509:AWI917558 BGE917509:BGE917558 BQA917509:BQA917558 BZW917509:BZW917558 CJS917509:CJS917558 CTO917509:CTO917558 DDK917509:DDK917558 DNG917509:DNG917558 DXC917509:DXC917558 EGY917509:EGY917558 EQU917509:EQU917558 FAQ917509:FAQ917558 FKM917509:FKM917558 FUI917509:FUI917558 GEE917509:GEE917558 GOA917509:GOA917558 GXW917509:GXW917558 HHS917509:HHS917558 HRO917509:HRO917558 IBK917509:IBK917558 ILG917509:ILG917558 IVC917509:IVC917558 JEY917509:JEY917558 JOU917509:JOU917558 JYQ917509:JYQ917558 KIM917509:KIM917558 KSI917509:KSI917558 LCE917509:LCE917558 LMA917509:LMA917558 LVW917509:LVW917558 MFS917509:MFS917558 MPO917509:MPO917558 MZK917509:MZK917558 NJG917509:NJG917558 NTC917509:NTC917558 OCY917509:OCY917558 OMU917509:OMU917558 OWQ917509:OWQ917558 PGM917509:PGM917558 PQI917509:PQI917558 QAE917509:QAE917558 QKA917509:QKA917558 QTW917509:QTW917558 RDS917509:RDS917558 RNO917509:RNO917558 RXK917509:RXK917558 SHG917509:SHG917558 SRC917509:SRC917558 TAY917509:TAY917558 TKU917509:TKU917558 TUQ917509:TUQ917558 UEM917509:UEM917558 UOI917509:UOI917558 UYE917509:UYE917558 VIA917509:VIA917558 VRW917509:VRW917558 WBS917509:WBS917558 WLO917509:WLO917558 WVK917509:WVK917558 C983045:C983094 IY983045:IY983094 SU983045:SU983094 ACQ983045:ACQ983094 AMM983045:AMM983094 AWI983045:AWI983094 BGE983045:BGE983094 BQA983045:BQA983094 BZW983045:BZW983094 CJS983045:CJS983094 CTO983045:CTO983094 DDK983045:DDK983094 DNG983045:DNG983094 DXC983045:DXC983094 EGY983045:EGY983094 EQU983045:EQU983094 FAQ983045:FAQ983094 FKM983045:FKM983094 FUI983045:FUI983094 GEE983045:GEE983094 GOA983045:GOA983094 GXW983045:GXW983094 HHS983045:HHS983094 HRO983045:HRO983094 IBK983045:IBK983094 ILG983045:ILG983094 IVC983045:IVC983094 JEY983045:JEY983094 JOU983045:JOU983094 JYQ983045:JYQ983094 KIM983045:KIM983094 KSI983045:KSI983094 LCE983045:LCE983094 LMA983045:LMA983094 LVW983045:LVW983094 MFS983045:MFS983094 MPO983045:MPO983094 MZK983045:MZK983094 NJG983045:NJG983094 NTC983045:NTC983094 OCY983045:OCY983094 OMU983045:OMU983094 OWQ983045:OWQ983094 PGM983045:PGM983094 PQI983045:PQI983094 QAE983045:QAE983094 QKA983045:QKA983094 QTW983045:QTW983094 RDS983045:RDS983094 RNO983045:RNO983094 RXK983045:RXK983094 SHG983045:SHG983094 SRC983045:SRC983094 TAY983045:TAY983094 TKU983045:TKU983094 TUQ983045:TUQ983094 UEM983045:UEM983094 UOI983045:UOI983094 UYE983045:UYE983094 VIA983045:VIA983094 VRW983045:VRW983094 WBS983045:WBS983094 WLO983045:WLO983094 WVK983045:WVK983094 WVK5:WVK38 WLO5:WLO38 WBS5:WBS38 VRW5:VRW38 VIA5:VIA38 UYE5:UYE38 UOI5:UOI38 UEM5:UEM38 TUQ5:TUQ38 TKU5:TKU38 TAY5:TAY38 SRC5:SRC38 SHG5:SHG38 RXK5:RXK38 RNO5:RNO38 RDS5:RDS38 QTW5:QTW38 QKA5:QKA38 QAE5:QAE38 PQI5:PQI38 PGM5:PGM38 OWQ5:OWQ38 OMU5:OMU38 OCY5:OCY38 NTC5:NTC38 NJG5:NJG38 MZK5:MZK38 MPO5:MPO38 MFS5:MFS38 LVW5:LVW38 LMA5:LMA38 LCE5:LCE38 KSI5:KSI38 KIM5:KIM38 JYQ5:JYQ38 JOU5:JOU38 JEY5:JEY38 IVC5:IVC38 ILG5:ILG38 IBK5:IBK38 HRO5:HRO38 HHS5:HHS38 GXW5:GXW38 GOA5:GOA38 GEE5:GEE38 FUI5:FUI38 FKM5:FKM38 FAQ5:FAQ38 EQU5:EQU38 EGY5:EGY38 DXC5:DXC38 DNG5:DNG38 DDK5:DDK38 CTO5:CTO38 CJS5:CJS38 BZW5:BZW38 BQA5:BQA38 BGE5:BGE38 AWI5:AWI38 AMM5:AMM38 ACQ5:ACQ38 SU5:SU38 IY5:IY38 C5:C38 C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WVK43:WVK50 WLO43:WLO50 WBS43:WBS50 VRW43:VRW50 VIA43:VIA50 UYE43:UYE50 UOI43:UOI50 UEM43:UEM50 TUQ43:TUQ50 TKU43:TKU50 TAY43:TAY50 SRC43:SRC50 SHG43:SHG50 RXK43:RXK50 RNO43:RNO50 RDS43:RDS50 QTW43:QTW50 QKA43:QKA50 QAE43:QAE50 PQI43:PQI50 PGM43:PGM50 OWQ43:OWQ50 OMU43:OMU50 OCY43:OCY50 NTC43:NTC50 NJG43:NJG50 MZK43:MZK50 MPO43:MPO50 MFS43:MFS50 LVW43:LVW50 LMA43:LMA50 LCE43:LCE50 KSI43:KSI50 KIM43:KIM50 JYQ43:JYQ50 JOU43:JOU50 JEY43:JEY50 IVC43:IVC50 ILG43:ILG50 IBK43:IBK50 HRO43:HRO50 HHS43:HHS50 GXW43:GXW50 GOA43:GOA50 GEE43:GEE50 FUI43:FUI50 FKM43:FKM50 FAQ43:FAQ50 EQU43:EQU50 EGY43:EGY50 DXC43:DXC50 DNG43:DNG50 DDK43:DDK50 CTO43:CTO50 CJS43:CJS50 BZW43:BZW50 BQA43:BQA50 BGE43:BGE50 AWI43:AWI50 AMM43:AMM50 ACQ43:ACQ50 SU43:SU50 IY43:IY50 C43:C50">
      <formula1>C7:C8</formula1>
    </dataValidation>
  </dataValidations>
  <pageMargins left="0.7" right="0.7" top="0.75" bottom="0.75" header="0.3" footer="0.3"/>
  <pageSetup paperSize="9" scale="24" fitToWidth="0" orientation="landscape" r:id="rId1"/>
  <rowBreaks count="1" manualBreakCount="1">
    <brk id="55" max="16383" man="1"/>
  </rowBreaks>
  <colBreaks count="1" manualBreakCount="1">
    <brk id="28" max="1048575" man="1"/>
  </colBreak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AD203"/>
  <sheetViews>
    <sheetView showGridLines="0" topLeftCell="B1" zoomScale="70" zoomScaleNormal="70" workbookViewId="0">
      <pane xSplit="5" ySplit="3" topLeftCell="G4" activePane="bottomRight" state="frozen"/>
      <selection activeCell="O23" sqref="O23"/>
      <selection pane="topRight" activeCell="O23" sqref="O23"/>
      <selection pane="bottomLeft" activeCell="O23" sqref="O23"/>
      <selection pane="bottomRight" activeCell="O23" sqref="O23"/>
    </sheetView>
  </sheetViews>
  <sheetFormatPr defaultColWidth="10.33203125" defaultRowHeight="17.399999999999999"/>
  <cols>
    <col min="1" max="1" width="10.33203125" style="452"/>
    <col min="2" max="2" width="62.109375" style="452" customWidth="1"/>
    <col min="3" max="3" width="11.44140625" style="452" customWidth="1"/>
    <col min="4" max="4" width="12.33203125" style="452" customWidth="1"/>
    <col min="5" max="5" width="10.44140625" style="277" bestFit="1" customWidth="1"/>
    <col min="6" max="6" width="4" style="452" customWidth="1"/>
    <col min="7" max="7" width="10.33203125" style="278" customWidth="1"/>
    <col min="8" max="8" width="11.44140625" style="452" customWidth="1"/>
    <col min="9" max="12" width="10.6640625" style="452" customWidth="1"/>
    <col min="13" max="13" width="14.109375" style="452" customWidth="1"/>
    <col min="14" max="14" width="16" style="452" bestFit="1" customWidth="1"/>
    <col min="15" max="15" width="16.88671875" style="452" bestFit="1" customWidth="1"/>
    <col min="16" max="16" width="14.44140625" style="452" bestFit="1" customWidth="1"/>
    <col min="17" max="17" width="17" style="452" bestFit="1" customWidth="1"/>
    <col min="18" max="18" width="14.44140625" style="452" bestFit="1" customWidth="1"/>
    <col min="19" max="20" width="14.88671875" style="452" bestFit="1" customWidth="1"/>
    <col min="21" max="21" width="14" style="452" bestFit="1" customWidth="1"/>
    <col min="22" max="22" width="10.33203125" style="452" customWidth="1"/>
    <col min="23" max="23" width="9.5546875" style="452" customWidth="1"/>
    <col min="24" max="24" width="11" style="452" customWidth="1"/>
    <col min="25" max="25" width="12.109375" style="452" customWidth="1"/>
    <col min="26" max="26" width="10.88671875" style="452" customWidth="1"/>
    <col min="27" max="27" width="101.44140625" style="452" customWidth="1"/>
    <col min="28" max="28" width="113.6640625" style="452" bestFit="1" customWidth="1"/>
    <col min="29" max="29" width="26.33203125" style="452" customWidth="1"/>
    <col min="30" max="30" width="28.88671875" style="452" customWidth="1"/>
    <col min="31" max="16384" width="10.33203125" style="452"/>
  </cols>
  <sheetData>
    <row r="1" spans="2:30" ht="110.25" customHeight="1" thickBot="1">
      <c r="B1" s="914"/>
      <c r="C1" s="911"/>
      <c r="D1" s="1222"/>
      <c r="E1" s="1221"/>
      <c r="F1" s="1222"/>
      <c r="G1" s="1223"/>
      <c r="H1" s="1222"/>
      <c r="I1" s="1222"/>
      <c r="J1" s="1222"/>
      <c r="K1" s="911"/>
      <c r="L1" s="911"/>
      <c r="M1" s="911"/>
      <c r="N1" s="911"/>
      <c r="O1" s="911"/>
      <c r="P1" s="911"/>
      <c r="Q1" s="911"/>
      <c r="R1" s="911"/>
      <c r="S1" s="911"/>
      <c r="T1" s="911"/>
      <c r="U1" s="911"/>
      <c r="V1" s="911"/>
      <c r="W1" s="911"/>
      <c r="X1" s="911"/>
      <c r="Y1" s="911"/>
      <c r="Z1" s="911"/>
      <c r="AA1" s="911"/>
      <c r="AB1" s="910"/>
    </row>
    <row r="2" spans="2:30" s="137" customFormat="1" ht="109.5" customHeight="1" thickBot="1">
      <c r="B2" s="909"/>
      <c r="C2" s="908" t="s">
        <v>244</v>
      </c>
      <c r="D2" s="1224"/>
      <c r="E2" s="1224"/>
      <c r="F2" s="1224"/>
      <c r="G2" s="1224"/>
      <c r="H2" s="1224"/>
      <c r="I2" s="1225"/>
      <c r="J2" s="1226"/>
      <c r="K2" s="904"/>
      <c r="L2" s="904"/>
      <c r="M2" s="904"/>
      <c r="N2" s="904"/>
      <c r="O2" s="904"/>
      <c r="P2" s="905"/>
      <c r="Q2" s="904"/>
      <c r="R2" s="904"/>
      <c r="S2" s="904"/>
      <c r="T2" s="904"/>
      <c r="U2" s="904"/>
      <c r="V2" s="904"/>
      <c r="W2" s="904"/>
      <c r="X2" s="904"/>
      <c r="Y2" s="903"/>
      <c r="Z2" s="902"/>
      <c r="AA2" s="901"/>
      <c r="AB2" s="900"/>
    </row>
    <row r="3" spans="2:30" s="138" customFormat="1" ht="34.5" customHeight="1" thickBot="1">
      <c r="B3" s="899" t="s">
        <v>76</v>
      </c>
      <c r="C3" s="898"/>
      <c r="D3" s="897" t="s">
        <v>1</v>
      </c>
      <c r="E3" s="897" t="s">
        <v>2</v>
      </c>
      <c r="F3" s="950"/>
      <c r="G3" s="895" t="s">
        <v>125</v>
      </c>
      <c r="H3" s="891" t="s">
        <v>126</v>
      </c>
      <c r="I3" s="893" t="s">
        <v>127</v>
      </c>
      <c r="J3" s="893" t="s">
        <v>128</v>
      </c>
      <c r="K3" s="893" t="s">
        <v>129</v>
      </c>
      <c r="L3" s="893" t="s">
        <v>204</v>
      </c>
      <c r="M3" s="894" t="s">
        <v>562</v>
      </c>
      <c r="N3" s="893" t="s">
        <v>563</v>
      </c>
      <c r="O3" s="892" t="s">
        <v>3</v>
      </c>
      <c r="P3" s="891" t="s">
        <v>4</v>
      </c>
      <c r="Q3" s="891" t="s">
        <v>5</v>
      </c>
      <c r="R3" s="891" t="s">
        <v>6</v>
      </c>
      <c r="S3" s="891" t="s">
        <v>7</v>
      </c>
      <c r="T3" s="891" t="s">
        <v>8</v>
      </c>
      <c r="U3" s="891" t="s">
        <v>9</v>
      </c>
      <c r="V3" s="891" t="s">
        <v>10</v>
      </c>
      <c r="W3" s="891" t="s">
        <v>11</v>
      </c>
      <c r="X3" s="891" t="s">
        <v>12</v>
      </c>
      <c r="Y3" s="891" t="s">
        <v>13</v>
      </c>
      <c r="Z3" s="890" t="s">
        <v>14</v>
      </c>
      <c r="AA3" s="890" t="s">
        <v>130</v>
      </c>
      <c r="AB3" s="889" t="s">
        <v>131</v>
      </c>
    </row>
    <row r="4" spans="2:30" s="146" customFormat="1" ht="31.5" customHeight="1" thickBot="1">
      <c r="B4" s="139" t="s">
        <v>78</v>
      </c>
      <c r="C4" s="140"/>
      <c r="D4" s="141" t="s">
        <v>16</v>
      </c>
      <c r="E4" s="142" t="s">
        <v>16</v>
      </c>
      <c r="F4" s="143" t="s">
        <v>16</v>
      </c>
      <c r="G4" s="144"/>
      <c r="H4" s="144"/>
      <c r="I4" s="144"/>
      <c r="J4" s="144"/>
      <c r="K4" s="144"/>
      <c r="L4" s="144"/>
      <c r="M4" s="144"/>
      <c r="N4" s="144"/>
      <c r="O4" s="144"/>
      <c r="P4" s="144"/>
      <c r="Q4" s="144"/>
      <c r="R4" s="144"/>
      <c r="S4" s="144"/>
      <c r="T4" s="144"/>
      <c r="U4" s="144"/>
      <c r="V4" s="144"/>
      <c r="W4" s="144"/>
      <c r="X4" s="144"/>
      <c r="Y4" s="144"/>
      <c r="Z4" s="143"/>
      <c r="AA4" s="143"/>
      <c r="AB4" s="145"/>
    </row>
    <row r="5" spans="2:30" s="10" customFormat="1" ht="31.5" customHeight="1">
      <c r="B5" s="147" t="s">
        <v>17</v>
      </c>
      <c r="C5" s="125" t="s">
        <v>120</v>
      </c>
      <c r="D5" s="829" t="s">
        <v>18</v>
      </c>
      <c r="E5" s="829" t="s">
        <v>19</v>
      </c>
      <c r="F5" s="829" t="s">
        <v>20</v>
      </c>
      <c r="G5" s="150"/>
      <c r="H5" s="150">
        <v>1.83</v>
      </c>
      <c r="I5" s="150">
        <v>0.7</v>
      </c>
      <c r="J5" s="151">
        <v>0</v>
      </c>
      <c r="K5" s="151">
        <v>0</v>
      </c>
      <c r="L5" s="151">
        <v>0</v>
      </c>
      <c r="M5" s="888">
        <v>0</v>
      </c>
      <c r="N5" s="887">
        <v>1.2</v>
      </c>
      <c r="O5" s="887">
        <v>0</v>
      </c>
      <c r="P5" s="887">
        <v>0</v>
      </c>
      <c r="Q5" s="887">
        <v>7.24</v>
      </c>
      <c r="R5" s="887">
        <v>0</v>
      </c>
      <c r="S5" s="887">
        <v>0</v>
      </c>
      <c r="T5" s="887">
        <v>0</v>
      </c>
      <c r="U5" s="887">
        <v>0</v>
      </c>
      <c r="V5" s="887">
        <v>0</v>
      </c>
      <c r="W5" s="887">
        <v>0</v>
      </c>
      <c r="X5" s="887">
        <v>0</v>
      </c>
      <c r="Y5" s="887">
        <v>7.48</v>
      </c>
      <c r="Z5" s="887">
        <v>0</v>
      </c>
      <c r="AA5" s="1529"/>
      <c r="AB5" s="154"/>
      <c r="AC5" s="155"/>
      <c r="AD5" s="156"/>
    </row>
    <row r="6" spans="2:30" s="10" customFormat="1" ht="31.5" customHeight="1">
      <c r="B6" s="23" t="s">
        <v>21</v>
      </c>
      <c r="C6" s="126" t="s">
        <v>120</v>
      </c>
      <c r="D6" s="801" t="s">
        <v>79</v>
      </c>
      <c r="E6" s="801" t="s">
        <v>19</v>
      </c>
      <c r="F6" s="801" t="s">
        <v>20</v>
      </c>
      <c r="G6" s="158"/>
      <c r="H6" s="158">
        <v>1.22</v>
      </c>
      <c r="I6" s="158">
        <v>0</v>
      </c>
      <c r="J6" s="159">
        <v>0.6</v>
      </c>
      <c r="K6" s="159">
        <v>0</v>
      </c>
      <c r="L6" s="159">
        <v>2.5099999999999998</v>
      </c>
      <c r="M6" s="883">
        <v>0</v>
      </c>
      <c r="N6" s="790">
        <v>1.2</v>
      </c>
      <c r="O6" s="790">
        <v>0</v>
      </c>
      <c r="P6" s="790">
        <v>0</v>
      </c>
      <c r="Q6" s="790">
        <v>7.24</v>
      </c>
      <c r="R6" s="790">
        <v>0</v>
      </c>
      <c r="S6" s="790">
        <v>0</v>
      </c>
      <c r="T6" s="790">
        <v>0</v>
      </c>
      <c r="U6" s="790">
        <v>0</v>
      </c>
      <c r="V6" s="790">
        <v>0</v>
      </c>
      <c r="W6" s="790">
        <v>0</v>
      </c>
      <c r="X6" s="790">
        <v>0</v>
      </c>
      <c r="Y6" s="790">
        <v>7.48</v>
      </c>
      <c r="Z6" s="790">
        <v>0</v>
      </c>
      <c r="AA6" s="1529"/>
      <c r="AB6" s="38"/>
      <c r="AC6" s="161"/>
      <c r="AD6" s="156"/>
    </row>
    <row r="7" spans="2:30" s="10" customFormat="1" ht="31.5" customHeight="1">
      <c r="B7" s="23" t="s">
        <v>22</v>
      </c>
      <c r="C7" s="126" t="s">
        <v>121</v>
      </c>
      <c r="D7" s="801" t="s">
        <v>23</v>
      </c>
      <c r="E7" s="801" t="s">
        <v>19</v>
      </c>
      <c r="F7" s="801" t="s">
        <v>20</v>
      </c>
      <c r="G7" s="158"/>
      <c r="H7" s="158">
        <v>2.4300000000000002</v>
      </c>
      <c r="I7" s="158">
        <v>2.44</v>
      </c>
      <c r="J7" s="372">
        <v>2.1</v>
      </c>
      <c r="K7" s="372">
        <v>2.44</v>
      </c>
      <c r="L7" s="372">
        <v>2.09</v>
      </c>
      <c r="M7" s="886">
        <v>2.02</v>
      </c>
      <c r="N7" s="883">
        <v>1.73</v>
      </c>
      <c r="O7" s="883">
        <v>2.02</v>
      </c>
      <c r="P7" s="883">
        <v>1.95</v>
      </c>
      <c r="Q7" s="883">
        <v>1.37</v>
      </c>
      <c r="R7" s="883">
        <v>1.72</v>
      </c>
      <c r="S7" s="883">
        <v>2.48</v>
      </c>
      <c r="T7" s="883">
        <v>1.47</v>
      </c>
      <c r="U7" s="883">
        <v>1.65</v>
      </c>
      <c r="V7" s="883">
        <v>1.33</v>
      </c>
      <c r="W7" s="883">
        <v>1.94</v>
      </c>
      <c r="X7" s="883">
        <v>1.81</v>
      </c>
      <c r="Y7" s="883">
        <v>1.77</v>
      </c>
      <c r="Z7" s="883">
        <v>1.71</v>
      </c>
      <c r="AA7" s="2730"/>
      <c r="AB7" s="164"/>
      <c r="AC7" s="155"/>
    </row>
    <row r="8" spans="2:30" s="10" customFormat="1" ht="31.5" customHeight="1">
      <c r="B8" s="23" t="s">
        <v>203</v>
      </c>
      <c r="C8" s="126" t="s">
        <v>121</v>
      </c>
      <c r="D8" s="801" t="s">
        <v>202</v>
      </c>
      <c r="E8" s="801" t="s">
        <v>19</v>
      </c>
      <c r="F8" s="801" t="s">
        <v>20</v>
      </c>
      <c r="G8" s="158"/>
      <c r="H8" s="158">
        <v>3.45</v>
      </c>
      <c r="I8" s="158">
        <v>4.34</v>
      </c>
      <c r="J8" s="372">
        <v>2.73</v>
      </c>
      <c r="K8" s="372">
        <v>2.83</v>
      </c>
      <c r="L8" s="372">
        <v>2.42</v>
      </c>
      <c r="M8" s="790">
        <v>2.3199999999999998</v>
      </c>
      <c r="N8" s="883">
        <v>1.96</v>
      </c>
      <c r="O8" s="883">
        <v>2.3199999999999998</v>
      </c>
      <c r="P8" s="883">
        <v>2.2999999999999998</v>
      </c>
      <c r="Q8" s="883">
        <v>1.4</v>
      </c>
      <c r="R8" s="883">
        <v>1.79</v>
      </c>
      <c r="S8" s="883">
        <v>2.88</v>
      </c>
      <c r="T8" s="883">
        <v>1.89</v>
      </c>
      <c r="U8" s="883">
        <v>1.93</v>
      </c>
      <c r="V8" s="883">
        <v>1.64</v>
      </c>
      <c r="W8" s="883">
        <v>2.2799999999999998</v>
      </c>
      <c r="X8" s="883">
        <v>1.57</v>
      </c>
      <c r="Y8" s="883">
        <v>1.97</v>
      </c>
      <c r="Z8" s="883">
        <v>1.94</v>
      </c>
      <c r="AA8" s="2730"/>
      <c r="AB8" s="166"/>
      <c r="AC8" s="167"/>
    </row>
    <row r="9" spans="2:30" s="10" customFormat="1" ht="31.5" customHeight="1">
      <c r="B9" s="23" t="s">
        <v>80</v>
      </c>
      <c r="C9" s="126" t="s">
        <v>121</v>
      </c>
      <c r="D9" s="801" t="s">
        <v>25</v>
      </c>
      <c r="E9" s="801" t="s">
        <v>19</v>
      </c>
      <c r="F9" s="801" t="s">
        <v>27</v>
      </c>
      <c r="G9" s="931"/>
      <c r="H9" s="931"/>
      <c r="I9" s="931"/>
      <c r="J9" s="930"/>
      <c r="K9" s="930"/>
      <c r="L9" s="1842">
        <v>9.4</v>
      </c>
      <c r="M9" s="883">
        <v>0.78300000000000003</v>
      </c>
      <c r="N9" s="883">
        <v>14.46</v>
      </c>
      <c r="O9" s="883">
        <v>0.97</v>
      </c>
      <c r="P9" s="883">
        <v>1.86</v>
      </c>
      <c r="Q9" s="883">
        <v>2.67</v>
      </c>
      <c r="R9" s="883">
        <v>3.49</v>
      </c>
      <c r="S9" s="883">
        <v>5.07</v>
      </c>
      <c r="T9" s="883">
        <v>6.5</v>
      </c>
      <c r="U9" s="883">
        <v>7.91</v>
      </c>
      <c r="V9" s="883">
        <v>10.119999999999999</v>
      </c>
      <c r="W9" s="883">
        <v>11.18</v>
      </c>
      <c r="X9" s="883">
        <v>11.74</v>
      </c>
      <c r="Y9" s="883">
        <v>13.82</v>
      </c>
      <c r="Z9" s="883">
        <v>14.46</v>
      </c>
      <c r="AA9" s="2314"/>
      <c r="AB9" s="166"/>
    </row>
    <row r="10" spans="2:30" s="10" customFormat="1" ht="31.5" customHeight="1">
      <c r="B10" s="23" t="s">
        <v>141</v>
      </c>
      <c r="C10" s="126" t="s">
        <v>120</v>
      </c>
      <c r="D10" s="801" t="s">
        <v>142</v>
      </c>
      <c r="E10" s="801" t="s">
        <v>19</v>
      </c>
      <c r="F10" s="801" t="s">
        <v>20</v>
      </c>
      <c r="G10" s="2298"/>
      <c r="H10" s="2298">
        <v>7.0000000000000007E-2</v>
      </c>
      <c r="I10" s="2298">
        <v>0.14000000000000001</v>
      </c>
      <c r="J10" s="2299">
        <v>7.2999999999999995E-2</v>
      </c>
      <c r="K10" s="2300">
        <v>7.5999999999999998E-2</v>
      </c>
      <c r="L10" s="1842">
        <v>182.11</v>
      </c>
      <c r="M10" s="925">
        <v>165</v>
      </c>
      <c r="N10" s="883">
        <v>1592</v>
      </c>
      <c r="O10" s="883">
        <v>177.84</v>
      </c>
      <c r="P10" s="883">
        <v>304.24</v>
      </c>
      <c r="Q10" s="883">
        <v>398.59</v>
      </c>
      <c r="R10" s="883">
        <v>429.58</v>
      </c>
      <c r="S10" s="883">
        <v>591</v>
      </c>
      <c r="T10" s="883">
        <v>803.73</v>
      </c>
      <c r="U10" s="883">
        <v>986.1</v>
      </c>
      <c r="V10" s="883">
        <v>1182.82</v>
      </c>
      <c r="W10" s="883">
        <v>1324.06</v>
      </c>
      <c r="X10" s="883">
        <v>1409.95</v>
      </c>
      <c r="Y10" s="883">
        <v>1494.2</v>
      </c>
      <c r="Z10" s="883">
        <v>1530.25</v>
      </c>
      <c r="AA10" s="165" t="s">
        <v>639</v>
      </c>
      <c r="AB10" s="38"/>
    </row>
    <row r="11" spans="2:30" s="10" customFormat="1" ht="31.5" customHeight="1" thickBot="1">
      <c r="B11" s="172" t="s">
        <v>280</v>
      </c>
      <c r="C11" s="127" t="s">
        <v>120</v>
      </c>
      <c r="D11" s="1220" t="s">
        <v>326</v>
      </c>
      <c r="E11" s="859" t="s">
        <v>19</v>
      </c>
      <c r="F11" s="859" t="s">
        <v>20</v>
      </c>
      <c r="G11" s="175"/>
      <c r="H11" s="2531"/>
      <c r="I11" s="2531"/>
      <c r="J11" s="2301"/>
      <c r="K11" s="2301"/>
      <c r="L11" s="2301">
        <v>200</v>
      </c>
      <c r="M11" s="2483">
        <v>193</v>
      </c>
      <c r="N11" s="2303">
        <v>166</v>
      </c>
      <c r="O11" s="2303">
        <v>170</v>
      </c>
      <c r="P11" s="2303">
        <v>181</v>
      </c>
      <c r="Q11" s="2303">
        <v>165</v>
      </c>
      <c r="R11" s="2303">
        <v>167</v>
      </c>
      <c r="S11" s="2303">
        <v>117</v>
      </c>
      <c r="T11" s="2303">
        <v>170</v>
      </c>
      <c r="U11" s="2303">
        <v>169</v>
      </c>
      <c r="V11" s="2303">
        <v>163</v>
      </c>
      <c r="W11" s="2303">
        <v>165</v>
      </c>
      <c r="X11" s="2303">
        <v>166</v>
      </c>
      <c r="Y11" s="2303" t="s">
        <v>50</v>
      </c>
      <c r="Z11" s="2303" t="s">
        <v>50</v>
      </c>
      <c r="AA11" s="2731" t="s">
        <v>640</v>
      </c>
      <c r="AB11" s="39"/>
    </row>
    <row r="12" spans="2:30" s="184" customFormat="1" ht="31.5" customHeight="1" thickBot="1">
      <c r="B12" s="881" t="s">
        <v>82</v>
      </c>
      <c r="C12" s="880"/>
      <c r="D12" s="879" t="s">
        <v>16</v>
      </c>
      <c r="E12" s="879" t="s">
        <v>16</v>
      </c>
      <c r="F12" s="879" t="s">
        <v>16</v>
      </c>
      <c r="G12" s="878"/>
      <c r="H12" s="878"/>
      <c r="I12" s="878"/>
      <c r="J12" s="878"/>
      <c r="K12" s="878"/>
      <c r="L12" s="878"/>
      <c r="M12" s="878"/>
      <c r="N12" s="878"/>
      <c r="O12" s="878"/>
      <c r="P12" s="878"/>
      <c r="Q12" s="878"/>
      <c r="R12" s="878"/>
      <c r="S12" s="878"/>
      <c r="T12" s="878"/>
      <c r="U12" s="878"/>
      <c r="V12" s="878"/>
      <c r="W12" s="878"/>
      <c r="X12" s="878"/>
      <c r="Y12" s="878"/>
      <c r="Z12" s="878"/>
      <c r="AA12" s="878"/>
      <c r="AB12" s="877"/>
    </row>
    <row r="13" spans="2:30" s="10" customFormat="1" ht="31.5" customHeight="1" thickBot="1">
      <c r="B13" s="147" t="s">
        <v>51</v>
      </c>
      <c r="C13" s="876" t="s">
        <v>121</v>
      </c>
      <c r="D13" s="827" t="s">
        <v>26</v>
      </c>
      <c r="E13" s="829" t="s">
        <v>30</v>
      </c>
      <c r="F13" s="829" t="s">
        <v>20</v>
      </c>
      <c r="G13" s="875"/>
      <c r="H13" s="875"/>
      <c r="I13" s="875"/>
      <c r="J13" s="875"/>
      <c r="K13" s="875"/>
      <c r="L13" s="875"/>
      <c r="M13" s="186">
        <v>0.04</v>
      </c>
      <c r="N13" s="388">
        <v>3.27E-2</v>
      </c>
      <c r="O13" s="388">
        <v>2.6343441204878099E-2</v>
      </c>
      <c r="P13" s="388">
        <v>3.2806609448945215E-2</v>
      </c>
      <c r="Q13" s="388">
        <v>3.2176471226809382E-2</v>
      </c>
      <c r="R13" s="388">
        <v>2.4034853898103867E-2</v>
      </c>
      <c r="S13" s="388">
        <v>4.6183652264265303E-2</v>
      </c>
      <c r="T13" s="388">
        <v>2.5082044069385842E-2</v>
      </c>
      <c r="U13" s="388">
        <v>4.0261314530531417E-2</v>
      </c>
      <c r="V13" s="388">
        <v>4.2707346152670356E-2</v>
      </c>
      <c r="W13" s="388">
        <v>2.5093232672366746E-2</v>
      </c>
      <c r="X13" s="388">
        <v>3.2199999999999999E-2</v>
      </c>
      <c r="Y13" s="388">
        <v>3.1300000000000001E-2</v>
      </c>
      <c r="Z13" s="388">
        <v>3.5999999999999997E-2</v>
      </c>
      <c r="AA13" s="2314"/>
      <c r="AB13" s="188"/>
    </row>
    <row r="14" spans="2:30" s="862" customFormat="1" ht="31.5" customHeight="1">
      <c r="B14" s="873" t="s">
        <v>52</v>
      </c>
      <c r="C14" s="872" t="s">
        <v>121</v>
      </c>
      <c r="D14" s="871" t="s">
        <v>26</v>
      </c>
      <c r="E14" s="870" t="s">
        <v>30</v>
      </c>
      <c r="F14" s="869" t="s">
        <v>20</v>
      </c>
      <c r="G14" s="924"/>
      <c r="H14" s="923"/>
      <c r="I14" s="923">
        <v>1.0999999999999999E-2</v>
      </c>
      <c r="J14" s="922">
        <v>8.8000000000000005E-3</v>
      </c>
      <c r="K14" s="922">
        <v>4.1000000000000003E-3</v>
      </c>
      <c r="L14" s="922">
        <v>2.3E-3</v>
      </c>
      <c r="M14" s="511">
        <v>4.0000000000000001E-3</v>
      </c>
      <c r="N14" s="868">
        <v>3.0999999999999999E-3</v>
      </c>
      <c r="O14" s="2005">
        <v>2.2000000000000001E-3</v>
      </c>
      <c r="P14" s="867">
        <v>3.0999999999999999E-3</v>
      </c>
      <c r="Q14" s="868">
        <v>2.3E-3</v>
      </c>
      <c r="R14" s="868">
        <v>4.0000000000000001E-3</v>
      </c>
      <c r="S14" s="867">
        <v>2.2000000000000001E-3</v>
      </c>
      <c r="T14" s="867">
        <v>2.8999999999999998E-3</v>
      </c>
      <c r="U14" s="867">
        <v>2.7000000000000001E-3</v>
      </c>
      <c r="V14" s="867">
        <v>3.0999999999999999E-3</v>
      </c>
      <c r="W14" s="867">
        <v>3.2000000000000002E-3</v>
      </c>
      <c r="X14" s="867">
        <v>3.8E-3</v>
      </c>
      <c r="Y14" s="866">
        <v>2.8999999999999998E-3</v>
      </c>
      <c r="Z14" s="865">
        <v>3.7000000000000002E-3</v>
      </c>
      <c r="AA14" s="864"/>
      <c r="AB14" s="863"/>
    </row>
    <row r="15" spans="2:30" s="10" customFormat="1" ht="31.5" customHeight="1" thickBot="1">
      <c r="B15" s="23" t="s">
        <v>200</v>
      </c>
      <c r="C15" s="861" t="s">
        <v>120</v>
      </c>
      <c r="D15" s="801" t="s">
        <v>26</v>
      </c>
      <c r="E15" s="801" t="s">
        <v>30</v>
      </c>
      <c r="F15" s="801" t="s">
        <v>20</v>
      </c>
      <c r="G15" s="190"/>
      <c r="H15" s="190">
        <v>0.32</v>
      </c>
      <c r="I15" s="190">
        <v>0.25</v>
      </c>
      <c r="J15" s="190">
        <v>0.31</v>
      </c>
      <c r="K15" s="190">
        <v>0.32</v>
      </c>
      <c r="L15" s="190">
        <v>0.3</v>
      </c>
      <c r="M15" s="469">
        <v>0.27</v>
      </c>
      <c r="N15" s="469">
        <v>0.28499999999999998</v>
      </c>
      <c r="O15" s="469">
        <v>0.3</v>
      </c>
      <c r="P15" s="469">
        <v>0.26590000000000003</v>
      </c>
      <c r="Q15" s="469">
        <v>0.26900000000000002</v>
      </c>
      <c r="R15" s="469">
        <v>0.252</v>
      </c>
      <c r="S15" s="469">
        <v>0.28999999999999998</v>
      </c>
      <c r="T15" s="469">
        <v>0.27600000000000002</v>
      </c>
      <c r="U15" s="469">
        <v>0.33900000000000002</v>
      </c>
      <c r="V15" s="469">
        <v>0.29099999999999998</v>
      </c>
      <c r="W15" s="469">
        <v>0.249</v>
      </c>
      <c r="X15" s="469">
        <v>0.35099999999999998</v>
      </c>
      <c r="Y15" s="469">
        <v>0.28399999999999997</v>
      </c>
      <c r="Z15" s="469">
        <v>0.255</v>
      </c>
      <c r="AA15" s="2732"/>
      <c r="AB15" s="166"/>
    </row>
    <row r="16" spans="2:30" s="10" customFormat="1" ht="31.5" customHeight="1" thickBot="1">
      <c r="B16" s="172" t="s">
        <v>199</v>
      </c>
      <c r="C16" s="860" t="s">
        <v>120</v>
      </c>
      <c r="D16" s="859" t="s">
        <v>26</v>
      </c>
      <c r="E16" s="859" t="s">
        <v>30</v>
      </c>
      <c r="F16" s="859" t="s">
        <v>27</v>
      </c>
      <c r="G16" s="190"/>
      <c r="H16" s="190"/>
      <c r="I16" s="190"/>
      <c r="J16" s="190"/>
      <c r="K16" s="190"/>
      <c r="L16" s="190"/>
      <c r="M16" s="858" t="s">
        <v>374</v>
      </c>
      <c r="N16" s="857" t="s">
        <v>50</v>
      </c>
      <c r="O16" s="857" t="s">
        <v>50</v>
      </c>
      <c r="P16" s="857" t="s">
        <v>50</v>
      </c>
      <c r="Q16" s="857" t="s">
        <v>50</v>
      </c>
      <c r="R16" s="857" t="s">
        <v>50</v>
      </c>
      <c r="S16" s="857" t="s">
        <v>50</v>
      </c>
      <c r="T16" s="857" t="s">
        <v>50</v>
      </c>
      <c r="U16" s="857" t="s">
        <v>50</v>
      </c>
      <c r="V16" s="857" t="s">
        <v>50</v>
      </c>
      <c r="W16" s="857" t="s">
        <v>50</v>
      </c>
      <c r="X16" s="857">
        <v>0.22</v>
      </c>
      <c r="Y16" s="857" t="s">
        <v>50</v>
      </c>
      <c r="Z16" s="857" t="s">
        <v>50</v>
      </c>
      <c r="AA16" s="194" t="s">
        <v>641</v>
      </c>
      <c r="AB16" s="195"/>
    </row>
    <row r="17" spans="2:30" s="146" customFormat="1" ht="31.5" customHeight="1" thickBot="1">
      <c r="B17" s="856" t="s">
        <v>32</v>
      </c>
      <c r="C17" s="855"/>
      <c r="D17" s="854" t="s">
        <v>16</v>
      </c>
      <c r="E17" s="854" t="s">
        <v>16</v>
      </c>
      <c r="F17" s="854" t="s">
        <v>16</v>
      </c>
      <c r="G17" s="853"/>
      <c r="H17" s="853"/>
      <c r="I17" s="853"/>
      <c r="J17" s="853"/>
      <c r="K17" s="853"/>
      <c r="L17" s="853"/>
      <c r="M17" s="853"/>
      <c r="N17" s="853"/>
      <c r="O17" s="853"/>
      <c r="P17" s="853"/>
      <c r="Q17" s="853"/>
      <c r="R17" s="853"/>
      <c r="S17" s="853"/>
      <c r="T17" s="853"/>
      <c r="U17" s="853"/>
      <c r="V17" s="853"/>
      <c r="W17" s="853"/>
      <c r="X17" s="853"/>
      <c r="Y17" s="853"/>
      <c r="Z17" s="853"/>
      <c r="AA17" s="853"/>
      <c r="AB17" s="852"/>
    </row>
    <row r="18" spans="2:30" ht="31.5" customHeight="1">
      <c r="B18" s="23" t="s">
        <v>198</v>
      </c>
      <c r="C18" s="131" t="s">
        <v>120</v>
      </c>
      <c r="D18" s="796" t="s">
        <v>25</v>
      </c>
      <c r="E18" s="797" t="s">
        <v>33</v>
      </c>
      <c r="F18" s="796" t="s">
        <v>20</v>
      </c>
      <c r="G18" s="200"/>
      <c r="H18" s="200">
        <v>0</v>
      </c>
      <c r="I18" s="374">
        <v>0</v>
      </c>
      <c r="J18" s="201">
        <v>0.01</v>
      </c>
      <c r="K18" s="202">
        <v>0</v>
      </c>
      <c r="L18" s="202">
        <v>0</v>
      </c>
      <c r="M18" s="2000">
        <v>0.5</v>
      </c>
      <c r="N18" s="2000">
        <v>3</v>
      </c>
      <c r="O18" s="2000">
        <v>1</v>
      </c>
      <c r="P18" s="2000">
        <v>0</v>
      </c>
      <c r="Q18" s="2000">
        <v>0</v>
      </c>
      <c r="R18" s="2000">
        <v>1</v>
      </c>
      <c r="S18" s="2000">
        <v>0</v>
      </c>
      <c r="T18" s="2000">
        <v>0</v>
      </c>
      <c r="U18" s="203">
        <v>0</v>
      </c>
      <c r="V18" s="203">
        <v>0</v>
      </c>
      <c r="W18" s="203">
        <v>0</v>
      </c>
      <c r="X18" s="203">
        <v>1</v>
      </c>
      <c r="Y18" s="203">
        <v>0</v>
      </c>
      <c r="Z18" s="203">
        <v>0</v>
      </c>
      <c r="AA18" s="148"/>
      <c r="AB18" s="154"/>
    </row>
    <row r="19" spans="2:30" ht="31.5" customHeight="1">
      <c r="B19" s="23" t="s">
        <v>60</v>
      </c>
      <c r="C19" s="132" t="s">
        <v>120</v>
      </c>
      <c r="D19" s="794" t="s">
        <v>26</v>
      </c>
      <c r="E19" s="795" t="s">
        <v>33</v>
      </c>
      <c r="F19" s="794" t="s">
        <v>27</v>
      </c>
      <c r="G19" s="921"/>
      <c r="H19" s="921"/>
      <c r="I19" s="921"/>
      <c r="J19" s="921"/>
      <c r="K19" s="921"/>
      <c r="L19" s="921">
        <v>0.99399999999999999</v>
      </c>
      <c r="M19" s="206">
        <v>0.995</v>
      </c>
      <c r="N19" s="1176">
        <v>0.99650000000000005</v>
      </c>
      <c r="O19" s="1176">
        <v>0.98882680459412498</v>
      </c>
      <c r="P19" s="1176">
        <v>0.99999998918919986</v>
      </c>
      <c r="Q19" s="1176">
        <v>0.994764387489389</v>
      </c>
      <c r="R19" s="1176">
        <v>0.9935897308514261</v>
      </c>
      <c r="S19" s="1176">
        <v>0.9999999864864999</v>
      </c>
      <c r="T19" s="2313">
        <v>0.99999999545454998</v>
      </c>
      <c r="U19" s="1176">
        <v>0.99373040440837201</v>
      </c>
      <c r="V19" s="2001">
        <v>1</v>
      </c>
      <c r="W19" s="2001">
        <v>1</v>
      </c>
      <c r="X19" s="2001">
        <v>1</v>
      </c>
      <c r="Y19" s="2001">
        <v>0.99270000000000003</v>
      </c>
      <c r="Z19" s="2001">
        <v>0.97</v>
      </c>
      <c r="AA19" s="2733" t="s">
        <v>642</v>
      </c>
      <c r="AB19" s="38" t="s">
        <v>643</v>
      </c>
    </row>
    <row r="20" spans="2:30" ht="31.5" customHeight="1">
      <c r="B20" s="23" t="s">
        <v>197</v>
      </c>
      <c r="C20" s="132" t="s">
        <v>121</v>
      </c>
      <c r="D20" s="794" t="s">
        <v>25</v>
      </c>
      <c r="E20" s="795" t="s">
        <v>33</v>
      </c>
      <c r="F20" s="794" t="s">
        <v>20</v>
      </c>
      <c r="G20" s="207"/>
      <c r="H20" s="207">
        <v>5</v>
      </c>
      <c r="I20" s="207">
        <v>0</v>
      </c>
      <c r="J20" s="162">
        <v>1</v>
      </c>
      <c r="K20" s="162">
        <v>0</v>
      </c>
      <c r="L20" s="162">
        <v>0</v>
      </c>
      <c r="M20" s="850">
        <v>0</v>
      </c>
      <c r="N20" s="850">
        <v>0</v>
      </c>
      <c r="O20" s="850">
        <v>0</v>
      </c>
      <c r="P20" s="850">
        <v>0</v>
      </c>
      <c r="Q20" s="850">
        <v>0</v>
      </c>
      <c r="R20" s="850">
        <v>0</v>
      </c>
      <c r="S20" s="850">
        <v>0</v>
      </c>
      <c r="T20" s="850">
        <v>0</v>
      </c>
      <c r="U20" s="850">
        <v>0</v>
      </c>
      <c r="V20" s="850">
        <v>0</v>
      </c>
      <c r="W20" s="850">
        <v>0</v>
      </c>
      <c r="X20" s="850">
        <v>0</v>
      </c>
      <c r="Y20" s="850">
        <v>0</v>
      </c>
      <c r="Z20" s="850">
        <v>0</v>
      </c>
      <c r="AA20" s="24"/>
      <c r="AB20" s="38"/>
    </row>
    <row r="21" spans="2:30" ht="31.5" customHeight="1">
      <c r="B21" s="23" t="s">
        <v>84</v>
      </c>
      <c r="C21" s="132" t="s">
        <v>121</v>
      </c>
      <c r="D21" s="794" t="s">
        <v>26</v>
      </c>
      <c r="E21" s="795" t="s">
        <v>33</v>
      </c>
      <c r="F21" s="794" t="s">
        <v>27</v>
      </c>
      <c r="G21" s="921"/>
      <c r="H21" s="921">
        <v>0.999</v>
      </c>
      <c r="I21" s="921">
        <v>0.99739999999999995</v>
      </c>
      <c r="J21" s="921">
        <v>0.96699999999999997</v>
      </c>
      <c r="K21" s="921">
        <v>0.99199999999999999</v>
      </c>
      <c r="L21" s="921">
        <v>0.996</v>
      </c>
      <c r="M21" s="206">
        <v>0.996</v>
      </c>
      <c r="N21" s="462">
        <v>0.99870000000000003</v>
      </c>
      <c r="O21" s="462" t="s">
        <v>644</v>
      </c>
      <c r="P21" s="456">
        <v>0.997</v>
      </c>
      <c r="Q21" s="456">
        <v>0.997</v>
      </c>
      <c r="R21" s="456">
        <v>0.99299999999999999</v>
      </c>
      <c r="S21" s="456">
        <v>1</v>
      </c>
      <c r="T21" s="456">
        <v>1</v>
      </c>
      <c r="U21" s="456">
        <v>0.998</v>
      </c>
      <c r="V21" s="456">
        <v>1</v>
      </c>
      <c r="W21" s="456">
        <v>1</v>
      </c>
      <c r="X21" s="456">
        <v>1</v>
      </c>
      <c r="Y21" s="456">
        <v>1</v>
      </c>
      <c r="Z21" s="456">
        <v>1</v>
      </c>
      <c r="AA21" s="2733"/>
      <c r="AB21" s="38"/>
    </row>
    <row r="22" spans="2:30" ht="31.5" customHeight="1">
      <c r="B22" s="23" t="s">
        <v>61</v>
      </c>
      <c r="C22" s="132" t="s">
        <v>121</v>
      </c>
      <c r="D22" s="794" t="s">
        <v>25</v>
      </c>
      <c r="E22" s="795" t="s">
        <v>33</v>
      </c>
      <c r="F22" s="794" t="s">
        <v>20</v>
      </c>
      <c r="G22" s="212"/>
      <c r="H22" s="212">
        <v>0</v>
      </c>
      <c r="I22" s="212">
        <v>0</v>
      </c>
      <c r="J22" s="162">
        <v>5</v>
      </c>
      <c r="K22" s="162">
        <v>0</v>
      </c>
      <c r="L22" s="162">
        <v>0</v>
      </c>
      <c r="M22" s="467">
        <v>0</v>
      </c>
      <c r="N22" s="467">
        <v>0</v>
      </c>
      <c r="O22" s="467">
        <v>0</v>
      </c>
      <c r="P22" s="467">
        <v>0</v>
      </c>
      <c r="Q22" s="467">
        <v>0</v>
      </c>
      <c r="R22" s="467">
        <v>0</v>
      </c>
      <c r="S22" s="467">
        <v>0</v>
      </c>
      <c r="T22" s="467">
        <v>0</v>
      </c>
      <c r="U22" s="467">
        <v>0</v>
      </c>
      <c r="V22" s="467">
        <v>0</v>
      </c>
      <c r="W22" s="467">
        <v>0</v>
      </c>
      <c r="X22" s="467">
        <v>0</v>
      </c>
      <c r="Y22" s="467">
        <v>0</v>
      </c>
      <c r="Z22" s="467">
        <v>0</v>
      </c>
      <c r="AA22" s="24"/>
      <c r="AB22" s="38"/>
    </row>
    <row r="23" spans="2:30" s="10" customFormat="1" ht="31.5" customHeight="1">
      <c r="B23" s="23" t="s">
        <v>196</v>
      </c>
      <c r="C23" s="132" t="s">
        <v>121</v>
      </c>
      <c r="D23" s="801" t="s">
        <v>25</v>
      </c>
      <c r="E23" s="835" t="s">
        <v>33</v>
      </c>
      <c r="F23" s="801" t="s">
        <v>27</v>
      </c>
      <c r="G23" s="212"/>
      <c r="H23" s="212"/>
      <c r="I23" s="212"/>
      <c r="J23" s="375">
        <v>8</v>
      </c>
      <c r="K23" s="162">
        <v>8</v>
      </c>
      <c r="L23" s="162">
        <v>7</v>
      </c>
      <c r="M23" s="2004">
        <v>0.5</v>
      </c>
      <c r="N23" s="472">
        <v>7</v>
      </c>
      <c r="O23" s="472">
        <v>6</v>
      </c>
      <c r="P23" s="472">
        <v>6</v>
      </c>
      <c r="Q23" s="472">
        <v>6</v>
      </c>
      <c r="R23" s="472">
        <v>6</v>
      </c>
      <c r="S23" s="472">
        <v>6</v>
      </c>
      <c r="T23" s="472">
        <v>6</v>
      </c>
      <c r="U23" s="455">
        <v>7</v>
      </c>
      <c r="V23" s="455">
        <v>7</v>
      </c>
      <c r="W23" s="455">
        <v>7</v>
      </c>
      <c r="X23" s="455">
        <v>7</v>
      </c>
      <c r="Y23" s="455">
        <v>7</v>
      </c>
      <c r="Z23" s="455">
        <v>7</v>
      </c>
      <c r="AA23" s="171"/>
      <c r="AB23" s="38"/>
    </row>
    <row r="24" spans="2:30" ht="31.5" customHeight="1" thickBot="1">
      <c r="B24" s="23" t="s">
        <v>195</v>
      </c>
      <c r="C24" s="132" t="s">
        <v>121</v>
      </c>
      <c r="D24" s="801" t="s">
        <v>25</v>
      </c>
      <c r="E24" s="849" t="s">
        <v>33</v>
      </c>
      <c r="F24" s="848" t="s">
        <v>27</v>
      </c>
      <c r="G24" s="920"/>
      <c r="H24" s="920"/>
      <c r="I24" s="920"/>
      <c r="J24" s="920"/>
      <c r="K24" s="920"/>
      <c r="L24" s="920"/>
      <c r="M24" s="2004">
        <v>0.5</v>
      </c>
      <c r="N24" s="847">
        <v>9</v>
      </c>
      <c r="O24" s="847">
        <v>0</v>
      </c>
      <c r="P24" s="847">
        <v>1</v>
      </c>
      <c r="Q24" s="847">
        <v>1</v>
      </c>
      <c r="R24" s="847">
        <v>0</v>
      </c>
      <c r="S24" s="847">
        <v>1</v>
      </c>
      <c r="T24" s="847">
        <v>1</v>
      </c>
      <c r="U24" s="847">
        <v>1</v>
      </c>
      <c r="V24" s="847">
        <v>0</v>
      </c>
      <c r="W24" s="847">
        <v>2</v>
      </c>
      <c r="X24" s="847">
        <v>2</v>
      </c>
      <c r="Y24" s="846">
        <v>0</v>
      </c>
      <c r="Z24" s="846">
        <v>0</v>
      </c>
      <c r="AA24" s="2314"/>
      <c r="AB24" s="217"/>
    </row>
    <row r="25" spans="2:30" s="184" customFormat="1" ht="31.5" customHeight="1" thickBot="1">
      <c r="B25" s="845" t="s">
        <v>35</v>
      </c>
      <c r="C25" s="844"/>
      <c r="D25" s="843" t="s">
        <v>16</v>
      </c>
      <c r="E25" s="843" t="s">
        <v>16</v>
      </c>
      <c r="F25" s="842"/>
      <c r="G25" s="841"/>
      <c r="H25" s="841"/>
      <c r="I25" s="841"/>
      <c r="J25" s="841"/>
      <c r="K25" s="841"/>
      <c r="L25" s="841"/>
      <c r="M25" s="841"/>
      <c r="N25" s="841"/>
      <c r="O25" s="841"/>
      <c r="P25" s="841"/>
      <c r="Q25" s="841"/>
      <c r="R25" s="841"/>
      <c r="S25" s="841"/>
      <c r="T25" s="841"/>
      <c r="U25" s="841"/>
      <c r="V25" s="841"/>
      <c r="W25" s="841"/>
      <c r="X25" s="841"/>
      <c r="Y25" s="841"/>
      <c r="Z25" s="841"/>
      <c r="AA25" s="841"/>
      <c r="AB25" s="840"/>
    </row>
    <row r="26" spans="2:30" s="10" customFormat="1" ht="31.5" customHeight="1">
      <c r="B26" s="23" t="s">
        <v>194</v>
      </c>
      <c r="C26" s="839" t="s">
        <v>120</v>
      </c>
      <c r="D26" s="829" t="s">
        <v>190</v>
      </c>
      <c r="E26" s="838" t="s">
        <v>36</v>
      </c>
      <c r="F26" s="829" t="s">
        <v>27</v>
      </c>
      <c r="G26" s="150"/>
      <c r="H26" s="150"/>
      <c r="I26" s="150"/>
      <c r="J26" s="150"/>
      <c r="K26" s="374"/>
      <c r="L26" s="374">
        <v>9.3699999999999992</v>
      </c>
      <c r="M26" s="837">
        <v>9.5</v>
      </c>
      <c r="N26" s="503">
        <v>0.71499999999999997</v>
      </c>
      <c r="O26" s="503">
        <v>8.68</v>
      </c>
      <c r="P26" s="503">
        <v>9.0399999999999991</v>
      </c>
      <c r="Q26" s="503">
        <v>9.17</v>
      </c>
      <c r="R26" s="503">
        <v>9.17</v>
      </c>
      <c r="S26" s="503">
        <v>8.84</v>
      </c>
      <c r="T26" s="503">
        <v>9.173</v>
      </c>
      <c r="U26" s="503">
        <v>9.06</v>
      </c>
      <c r="V26" s="503">
        <v>9.51</v>
      </c>
      <c r="W26" s="503">
        <v>9.0500000000000007</v>
      </c>
      <c r="X26" s="503">
        <v>9.4</v>
      </c>
      <c r="Y26" s="503">
        <v>9.4</v>
      </c>
      <c r="Z26" s="503">
        <v>8.9499999999999993</v>
      </c>
      <c r="AA26" s="187" t="s">
        <v>645</v>
      </c>
      <c r="AB26" s="188"/>
    </row>
    <row r="27" spans="2:30" s="10" customFormat="1" ht="31.5" customHeight="1" thickBot="1">
      <c r="B27" s="23" t="s">
        <v>193</v>
      </c>
      <c r="C27" s="836" t="s">
        <v>120</v>
      </c>
      <c r="D27" s="801" t="s">
        <v>190</v>
      </c>
      <c r="E27" s="835" t="s">
        <v>36</v>
      </c>
      <c r="F27" s="801" t="s">
        <v>27</v>
      </c>
      <c r="G27" s="158"/>
      <c r="H27" s="158"/>
      <c r="I27" s="158">
        <v>6.56</v>
      </c>
      <c r="J27" s="158">
        <v>8.09</v>
      </c>
      <c r="K27" s="212"/>
      <c r="L27" s="212">
        <v>8.99</v>
      </c>
      <c r="M27" s="822">
        <v>9.5</v>
      </c>
      <c r="N27" s="1999">
        <v>310.94162363389097</v>
      </c>
      <c r="O27" s="1999">
        <v>9</v>
      </c>
      <c r="P27" s="1999">
        <v>9.33</v>
      </c>
      <c r="Q27" s="1999">
        <v>9</v>
      </c>
      <c r="R27" s="1999">
        <v>9</v>
      </c>
      <c r="S27" s="1999">
        <v>8</v>
      </c>
      <c r="T27" s="1999">
        <v>9</v>
      </c>
      <c r="U27" s="1999">
        <v>8.67</v>
      </c>
      <c r="V27" s="1999">
        <v>10</v>
      </c>
      <c r="W27" s="1999">
        <v>10</v>
      </c>
      <c r="X27" s="1999">
        <v>9.67</v>
      </c>
      <c r="Y27" s="1999">
        <v>9.67</v>
      </c>
      <c r="Z27" s="1999">
        <v>8.33</v>
      </c>
      <c r="AA27" s="2314"/>
      <c r="AB27" s="166"/>
    </row>
    <row r="28" spans="2:30" s="10" customFormat="1" ht="31.5" customHeight="1">
      <c r="B28" s="23" t="s">
        <v>192</v>
      </c>
      <c r="C28" s="836" t="s">
        <v>120</v>
      </c>
      <c r="D28" s="801" t="s">
        <v>190</v>
      </c>
      <c r="E28" s="835" t="s">
        <v>36</v>
      </c>
      <c r="F28" s="801" t="s">
        <v>27</v>
      </c>
      <c r="G28" s="158"/>
      <c r="H28" s="158"/>
      <c r="I28" s="158">
        <v>8.33</v>
      </c>
      <c r="J28" s="158">
        <v>9.44</v>
      </c>
      <c r="K28" s="212"/>
      <c r="L28" s="212">
        <v>9.19</v>
      </c>
      <c r="M28" s="822">
        <v>9.5</v>
      </c>
      <c r="N28" s="1999">
        <v>9</v>
      </c>
      <c r="O28" s="1999">
        <v>7.04</v>
      </c>
      <c r="P28" s="1999">
        <v>7.78</v>
      </c>
      <c r="Q28" s="1999">
        <v>8.52</v>
      </c>
      <c r="R28" s="1999">
        <v>8.52</v>
      </c>
      <c r="S28" s="1999">
        <v>8.52</v>
      </c>
      <c r="T28" s="1999">
        <v>8.5190000000000001</v>
      </c>
      <c r="U28" s="1999">
        <v>8.52</v>
      </c>
      <c r="V28" s="1999">
        <v>8.5</v>
      </c>
      <c r="W28" s="1999">
        <v>8.52</v>
      </c>
      <c r="X28" s="1999">
        <v>8.52</v>
      </c>
      <c r="Y28" s="1999">
        <v>8.52</v>
      </c>
      <c r="Z28" s="1999">
        <v>8.52</v>
      </c>
      <c r="AA28" s="187" t="s">
        <v>646</v>
      </c>
      <c r="AB28" s="166"/>
    </row>
    <row r="29" spans="2:30" s="10" customFormat="1" ht="31.5" customHeight="1">
      <c r="B29" s="23" t="s">
        <v>191</v>
      </c>
      <c r="C29" s="836" t="s">
        <v>120</v>
      </c>
      <c r="D29" s="801" t="s">
        <v>190</v>
      </c>
      <c r="E29" s="835" t="s">
        <v>36</v>
      </c>
      <c r="F29" s="801" t="s">
        <v>27</v>
      </c>
      <c r="G29" s="158"/>
      <c r="H29" s="158"/>
      <c r="I29" s="158">
        <v>7.7</v>
      </c>
      <c r="J29" s="158">
        <v>9.06</v>
      </c>
      <c r="K29" s="212"/>
      <c r="L29" s="212">
        <v>9.9</v>
      </c>
      <c r="M29" s="822">
        <v>9.5</v>
      </c>
      <c r="N29" s="1999">
        <v>9.1999999999999993</v>
      </c>
      <c r="O29" s="1999">
        <v>10</v>
      </c>
      <c r="P29" s="1999">
        <v>10</v>
      </c>
      <c r="Q29" s="1999">
        <v>10</v>
      </c>
      <c r="R29" s="1999">
        <v>10</v>
      </c>
      <c r="S29" s="1999">
        <v>10</v>
      </c>
      <c r="T29" s="1999">
        <v>10</v>
      </c>
      <c r="U29" s="1999">
        <v>10</v>
      </c>
      <c r="V29" s="1999">
        <v>10</v>
      </c>
      <c r="W29" s="1999">
        <v>8.6199999999999992</v>
      </c>
      <c r="X29" s="1999">
        <v>10</v>
      </c>
      <c r="Y29" s="1999">
        <v>10</v>
      </c>
      <c r="Z29" s="1999">
        <v>10</v>
      </c>
      <c r="AA29" s="2314"/>
      <c r="AB29" s="166"/>
    </row>
    <row r="30" spans="2:30" s="10" customFormat="1" ht="31.5" customHeight="1">
      <c r="B30" s="23" t="s">
        <v>189</v>
      </c>
      <c r="C30" s="836" t="s">
        <v>120</v>
      </c>
      <c r="D30" s="801" t="s">
        <v>26</v>
      </c>
      <c r="E30" s="835" t="s">
        <v>36</v>
      </c>
      <c r="F30" s="801" t="s">
        <v>27</v>
      </c>
      <c r="G30" s="189"/>
      <c r="H30" s="191">
        <v>0.70399999999999996</v>
      </c>
      <c r="I30" s="189">
        <v>0.65100000000000002</v>
      </c>
      <c r="J30" s="191">
        <v>0.60599999999999998</v>
      </c>
      <c r="K30" s="189">
        <v>0.65300000000000002</v>
      </c>
      <c r="L30" s="189">
        <v>0.67500000000000004</v>
      </c>
      <c r="M30" s="469">
        <v>0.71299999999999997</v>
      </c>
      <c r="N30" s="2001">
        <v>8.3000000000000007</v>
      </c>
      <c r="O30" s="2001">
        <v>0.74566124528720001</v>
      </c>
      <c r="P30" s="2001">
        <v>0.785045807242021</v>
      </c>
      <c r="Q30" s="2001">
        <v>0.76159116917883796</v>
      </c>
      <c r="R30" s="2001">
        <v>0.76554061703320297</v>
      </c>
      <c r="S30" s="2001">
        <v>0.74406156633974208</v>
      </c>
      <c r="T30" s="2001">
        <v>0.745036851683746</v>
      </c>
      <c r="U30" s="2001">
        <v>0.76601787960333101</v>
      </c>
      <c r="V30" s="2001">
        <v>0.74311314677765394</v>
      </c>
      <c r="W30" s="2001">
        <v>0.78771934993129511</v>
      </c>
      <c r="X30" s="2001">
        <v>0.79351802691093598</v>
      </c>
      <c r="Y30" s="2001">
        <v>0.78441105307608894</v>
      </c>
      <c r="Z30" s="2001">
        <v>0.76500000000000001</v>
      </c>
      <c r="AA30" s="2314"/>
      <c r="AB30" s="38"/>
    </row>
    <row r="31" spans="2:30" s="10" customFormat="1" ht="31.5" customHeight="1">
      <c r="B31" s="23" t="s">
        <v>188</v>
      </c>
      <c r="C31" s="836" t="s">
        <v>121</v>
      </c>
      <c r="D31" s="801" t="s">
        <v>39</v>
      </c>
      <c r="E31" s="835" t="s">
        <v>36</v>
      </c>
      <c r="F31" s="801" t="s">
        <v>27</v>
      </c>
      <c r="G31" s="376"/>
      <c r="H31" s="376"/>
      <c r="I31" s="376"/>
      <c r="J31" s="376">
        <v>4.5999999999999996</v>
      </c>
      <c r="K31" s="376">
        <v>6.6</v>
      </c>
      <c r="L31" s="376">
        <v>7.8</v>
      </c>
      <c r="M31" s="822">
        <v>8</v>
      </c>
      <c r="N31" s="1999">
        <v>9.9</v>
      </c>
      <c r="O31" s="1999">
        <v>8.5176887755102104</v>
      </c>
      <c r="P31" s="1999">
        <v>7.5221683673469393</v>
      </c>
      <c r="Q31" s="1999">
        <v>8.954777686375321</v>
      </c>
      <c r="R31" s="1999">
        <v>7.4179691516709516</v>
      </c>
      <c r="S31" s="1999">
        <v>5.9</v>
      </c>
      <c r="T31" s="1999">
        <v>6.94</v>
      </c>
      <c r="U31" s="1999">
        <v>9.4240192893401016</v>
      </c>
      <c r="V31" s="1999">
        <v>10.905508571428571</v>
      </c>
      <c r="W31" s="1999">
        <v>9.3000000000000007</v>
      </c>
      <c r="X31" s="1999">
        <v>10.166961410579345</v>
      </c>
      <c r="Y31" s="1999">
        <v>9.2472871287128715</v>
      </c>
      <c r="Z31" s="1999">
        <v>6.0668316831683171</v>
      </c>
      <c r="AA31" s="2314" t="s">
        <v>647</v>
      </c>
      <c r="AB31" s="166"/>
    </row>
    <row r="32" spans="2:30" s="184" customFormat="1" ht="31.5" customHeight="1" thickBot="1">
      <c r="B32" s="834" t="s">
        <v>41</v>
      </c>
      <c r="C32" s="833"/>
      <c r="D32" s="832" t="s">
        <v>16</v>
      </c>
      <c r="E32" s="832" t="s">
        <v>16</v>
      </c>
      <c r="F32" s="832" t="s">
        <v>16</v>
      </c>
      <c r="G32" s="831"/>
      <c r="H32" s="831"/>
      <c r="I32" s="831"/>
      <c r="J32" s="831"/>
      <c r="K32" s="831"/>
      <c r="L32" s="831"/>
      <c r="M32" s="831"/>
      <c r="N32" s="831"/>
      <c r="O32" s="831"/>
      <c r="P32" s="831"/>
      <c r="Q32" s="831"/>
      <c r="R32" s="831"/>
      <c r="S32" s="831"/>
      <c r="T32" s="831"/>
      <c r="U32" s="831"/>
      <c r="V32" s="831"/>
      <c r="W32" s="831"/>
      <c r="X32" s="831"/>
      <c r="Y32" s="831"/>
      <c r="Z32" s="831"/>
      <c r="AA32" s="831"/>
      <c r="AB32" s="830"/>
      <c r="AC32" s="1172" t="s">
        <v>281</v>
      </c>
      <c r="AD32" s="1172"/>
    </row>
    <row r="33" spans="2:30" s="10" customFormat="1" ht="31.5" customHeight="1" thickBot="1">
      <c r="B33" s="23" t="s">
        <v>187</v>
      </c>
      <c r="C33" s="125" t="s">
        <v>120</v>
      </c>
      <c r="D33" s="827" t="s">
        <v>287</v>
      </c>
      <c r="E33" s="829" t="s">
        <v>40</v>
      </c>
      <c r="F33" s="828" t="s">
        <v>20</v>
      </c>
      <c r="G33" s="150"/>
      <c r="H33" s="150"/>
      <c r="I33" s="150"/>
      <c r="J33" s="151"/>
      <c r="K33" s="201"/>
      <c r="L33" s="201"/>
      <c r="M33" s="2316">
        <v>958.1</v>
      </c>
      <c r="N33" s="729">
        <v>891.52807993613646</v>
      </c>
      <c r="O33" s="232">
        <v>831.45753931743388</v>
      </c>
      <c r="P33" s="729">
        <v>958.71682042908083</v>
      </c>
      <c r="Q33" s="729">
        <v>870.8116773309697</v>
      </c>
      <c r="R33" s="729">
        <v>955.21820174910954</v>
      </c>
      <c r="S33" s="232">
        <v>1003.341638964077</v>
      </c>
      <c r="T33" s="232">
        <v>938.06068609011118</v>
      </c>
      <c r="U33" s="232">
        <v>855.21387064159603</v>
      </c>
      <c r="V33" s="232">
        <v>866.29668282123237</v>
      </c>
      <c r="W33" s="232">
        <v>789.89599537133938</v>
      </c>
      <c r="X33" s="232">
        <v>830.60086864921254</v>
      </c>
      <c r="Y33" s="232">
        <v>831.18123423497298</v>
      </c>
      <c r="Z33" s="232">
        <v>1094.0801870186679</v>
      </c>
      <c r="AA33" s="2314" t="s">
        <v>648</v>
      </c>
      <c r="AB33" s="188"/>
      <c r="AC33" s="1825">
        <f>M33/$O$56</f>
        <v>1.6033899309999999</v>
      </c>
      <c r="AD33" s="1824">
        <f>N33/$P$56</f>
        <v>1.4677137627180621</v>
      </c>
    </row>
    <row r="34" spans="2:30" s="10" customFormat="1" ht="31.5" customHeight="1">
      <c r="B34" s="23" t="s">
        <v>186</v>
      </c>
      <c r="C34" s="126" t="s">
        <v>120</v>
      </c>
      <c r="D34" s="827" t="s">
        <v>287</v>
      </c>
      <c r="E34" s="801" t="s">
        <v>40</v>
      </c>
      <c r="F34" s="819" t="s">
        <v>20</v>
      </c>
      <c r="G34" s="385"/>
      <c r="H34" s="376"/>
      <c r="I34" s="386"/>
      <c r="J34" s="376"/>
      <c r="K34" s="212"/>
      <c r="L34" s="212"/>
      <c r="M34" s="826">
        <v>361.60944041608502</v>
      </c>
      <c r="N34" s="825">
        <v>315.93773410815669</v>
      </c>
      <c r="O34" s="825">
        <v>289.05870972922816</v>
      </c>
      <c r="P34" s="810">
        <v>397.19915854537498</v>
      </c>
      <c r="Q34" s="810">
        <v>344.51825298711105</v>
      </c>
      <c r="R34" s="810">
        <v>317.08518391785827</v>
      </c>
      <c r="S34" s="825">
        <v>436.70062266004447</v>
      </c>
      <c r="T34" s="825">
        <v>328.32860355915113</v>
      </c>
      <c r="U34" s="825">
        <v>302.35249684044879</v>
      </c>
      <c r="V34" s="825">
        <v>267.24579202885462</v>
      </c>
      <c r="W34" s="825">
        <v>282.97319805850015</v>
      </c>
      <c r="X34" s="825">
        <v>264.29644901635089</v>
      </c>
      <c r="Y34" s="825">
        <v>273.96065542621352</v>
      </c>
      <c r="Z34" s="825">
        <v>383.43010352024675</v>
      </c>
      <c r="AA34" s="2314" t="s">
        <v>649</v>
      </c>
      <c r="AB34" s="237"/>
      <c r="AC34" s="1825">
        <f>M34/$O$56</f>
        <v>0.60515701463072236</v>
      </c>
      <c r="AD34" s="1824">
        <f>N34/$P$56</f>
        <v>0.5201251322849173</v>
      </c>
    </row>
    <row r="35" spans="2:30" s="10" customFormat="1" ht="31.5" customHeight="1">
      <c r="B35" s="23" t="s">
        <v>111</v>
      </c>
      <c r="C35" s="126" t="s">
        <v>120</v>
      </c>
      <c r="D35" s="820" t="s">
        <v>206</v>
      </c>
      <c r="E35" s="801" t="s">
        <v>36</v>
      </c>
      <c r="F35" s="819" t="s">
        <v>27</v>
      </c>
      <c r="G35" s="376"/>
      <c r="H35" s="376"/>
      <c r="I35" s="376"/>
      <c r="J35" s="207"/>
      <c r="K35" s="376"/>
      <c r="L35" s="376"/>
      <c r="M35" s="1476">
        <v>80700</v>
      </c>
      <c r="N35" s="2734">
        <v>1339695.8595772064</v>
      </c>
      <c r="O35" s="2428">
        <v>149000</v>
      </c>
      <c r="P35" s="2428">
        <v>190458</v>
      </c>
      <c r="Q35" s="2428">
        <v>148147</v>
      </c>
      <c r="R35" s="1999">
        <v>82012</v>
      </c>
      <c r="S35" s="1999">
        <v>59122</v>
      </c>
      <c r="T35" s="1999">
        <v>64055</v>
      </c>
      <c r="U35" s="1999">
        <v>83424</v>
      </c>
      <c r="V35" s="1999">
        <v>112663.95597228243</v>
      </c>
      <c r="W35" s="1999">
        <v>59778.354074924049</v>
      </c>
      <c r="X35" s="1999">
        <v>205216</v>
      </c>
      <c r="Y35" s="1999">
        <v>93300.549530000018</v>
      </c>
      <c r="Z35" s="1999">
        <v>92576</v>
      </c>
      <c r="AA35" s="240"/>
      <c r="AB35" s="166"/>
      <c r="AC35" s="1825">
        <f>M35/$O$56</f>
        <v>135.052257</v>
      </c>
      <c r="AD35" s="1824">
        <f>O35/$O$56+P35/$P$56+IFERROR(Q35/$Q$56,0)+IFERROR(R35/$R$56,0)+IFERROR(S35/$S$56,0)++IFERROR(T35/$T$56,0)+IFERROR(U35/$U$56,0)+IFERROR(V35/$V$56,0)+IFERROR(W35/$W$56,0)+IFERROR(W35/$W$56,0)+IFERROR(X35/$X$56,0)+IFERROR(Y35/$Y$56,0)+IFERROR(Z35/$Z$56,0)</f>
        <v>562.90209082000001</v>
      </c>
    </row>
    <row r="36" spans="2:30" s="10" customFormat="1" ht="31.5" customHeight="1">
      <c r="B36" s="23" t="s">
        <v>137</v>
      </c>
      <c r="C36" s="126" t="s">
        <v>120</v>
      </c>
      <c r="D36" s="801" t="s">
        <v>26</v>
      </c>
      <c r="E36" s="801" t="s">
        <v>36</v>
      </c>
      <c r="F36" s="819" t="s">
        <v>27</v>
      </c>
      <c r="G36" s="190"/>
      <c r="H36" s="190"/>
      <c r="I36" s="190"/>
      <c r="J36" s="190"/>
      <c r="K36" s="190"/>
      <c r="L36" s="190"/>
      <c r="M36" s="469">
        <v>2.5000000000000001E-2</v>
      </c>
      <c r="N36" s="210">
        <v>3.7999999999999999E-2</v>
      </c>
      <c r="O36" s="824">
        <v>3.9E-2</v>
      </c>
      <c r="P36" s="824">
        <v>7.0099999999999996E-2</v>
      </c>
      <c r="Q36" s="824">
        <v>0.08</v>
      </c>
      <c r="R36" s="824">
        <v>2.9753645848017724E-2</v>
      </c>
      <c r="S36" s="824">
        <v>2.5853080735291193E-2</v>
      </c>
      <c r="T36" s="824">
        <v>1.7955428544796596E-2</v>
      </c>
      <c r="U36" s="824">
        <v>2.5650152295078998E-2</v>
      </c>
      <c r="V36" s="824">
        <v>2.9888169562888423E-2</v>
      </c>
      <c r="W36" s="824">
        <v>1.7392219760561347E-2</v>
      </c>
      <c r="X36" s="824">
        <v>5.678057818630132E-2</v>
      </c>
      <c r="Y36" s="824">
        <v>3.004645429516916E-2</v>
      </c>
      <c r="Z36" s="824">
        <v>3.4522794839450699E-2</v>
      </c>
      <c r="AA36" s="240"/>
      <c r="AB36" s="166"/>
      <c r="AC36" s="1174"/>
      <c r="AD36" s="1174"/>
    </row>
    <row r="37" spans="2:30" s="10" customFormat="1" ht="31.5" customHeight="1">
      <c r="B37" s="23" t="s">
        <v>185</v>
      </c>
      <c r="C37" s="126" t="s">
        <v>120</v>
      </c>
      <c r="D37" s="820" t="s">
        <v>206</v>
      </c>
      <c r="E37" s="801" t="s">
        <v>40</v>
      </c>
      <c r="F37" s="819" t="s">
        <v>27</v>
      </c>
      <c r="G37" s="817"/>
      <c r="H37" s="817"/>
      <c r="I37" s="817"/>
      <c r="J37" s="817"/>
      <c r="K37" s="817"/>
      <c r="L37" s="817"/>
      <c r="M37" s="2735">
        <v>43200</v>
      </c>
      <c r="N37" s="1476">
        <v>1770587.4426666638</v>
      </c>
      <c r="O37" s="823">
        <v>228994.23633333298</v>
      </c>
      <c r="P37" s="823">
        <v>92592.854333333438</v>
      </c>
      <c r="Q37" s="823">
        <v>94133.900333333004</v>
      </c>
      <c r="R37" s="823">
        <v>219156.40133333375</v>
      </c>
      <c r="S37" s="823">
        <v>154427.17533333378</v>
      </c>
      <c r="T37" s="823">
        <v>61952.452333332039</v>
      </c>
      <c r="U37" s="823">
        <v>139179.65133333253</v>
      </c>
      <c r="V37" s="823">
        <v>105358.71633333337</v>
      </c>
      <c r="W37" s="823">
        <v>213906.870333333</v>
      </c>
      <c r="X37" s="823">
        <v>221037.28533333301</v>
      </c>
      <c r="Y37" s="823">
        <v>159204.93233333301</v>
      </c>
      <c r="Z37" s="823">
        <v>80642.972333333018</v>
      </c>
      <c r="AA37" s="2314"/>
      <c r="AB37" s="164"/>
      <c r="AC37" s="1825">
        <f>M37/$O$56</f>
        <v>72.295631999999998</v>
      </c>
      <c r="AD37" s="1824">
        <f>O37/$O$56+P37/$P$56+IFERROR(Q37/$Q$56,0)+IFERROR(R37/$R$56,0)+IFERROR(S37/$S$56,0)++IFERROR(T37/$T$56,0)+IFERROR(U37/$U$56,0)+IFERROR(V37/$V$56,0)+IFERROR(W37/$W$56,0)+IFERROR(W37/$W$56,0)+IFERROR(X37/$X$56,0)+IFERROR(Y37/$Y$56,0)+IFERROR(Z37/$Z$56,0)</f>
        <v>535.65883460661962</v>
      </c>
    </row>
    <row r="38" spans="2:30" s="10" customFormat="1" ht="31.5" customHeight="1">
      <c r="B38" s="23" t="s">
        <v>175</v>
      </c>
      <c r="C38" s="126" t="s">
        <v>121</v>
      </c>
      <c r="D38" s="801" t="s">
        <v>26</v>
      </c>
      <c r="E38" s="801" t="s">
        <v>40</v>
      </c>
      <c r="F38" s="819" t="s">
        <v>184</v>
      </c>
      <c r="G38" s="190"/>
      <c r="H38" s="190"/>
      <c r="I38" s="190"/>
      <c r="J38" s="190"/>
      <c r="K38" s="190"/>
      <c r="L38" s="190"/>
      <c r="M38" s="469">
        <v>0</v>
      </c>
      <c r="N38" s="464">
        <v>0.01</v>
      </c>
      <c r="O38" s="464">
        <v>1.2999999999999999E-2</v>
      </c>
      <c r="P38" s="210">
        <v>8.0000000000000002E-3</v>
      </c>
      <c r="Q38" s="210">
        <v>8.0000000000000002E-3</v>
      </c>
      <c r="R38" s="210">
        <v>1.4E-2</v>
      </c>
      <c r="S38" s="464">
        <v>8.0000000000000002E-3</v>
      </c>
      <c r="T38" s="464">
        <v>1.2E-2</v>
      </c>
      <c r="U38" s="464">
        <v>1.0999999999999999E-2</v>
      </c>
      <c r="V38" s="464">
        <v>8.9999999999999993E-3</v>
      </c>
      <c r="W38" s="464">
        <v>5.0000000000000001E-3</v>
      </c>
      <c r="X38" s="464">
        <v>5.0000000000000001E-3</v>
      </c>
      <c r="Y38" s="464">
        <v>1.2E-2</v>
      </c>
      <c r="Z38" s="464">
        <v>1.2999999999999999E-2</v>
      </c>
      <c r="AA38" s="240" t="s">
        <v>650</v>
      </c>
      <c r="AB38" s="166"/>
      <c r="AC38" s="1175"/>
      <c r="AD38" s="1174"/>
    </row>
    <row r="39" spans="2:30" s="10" customFormat="1" ht="31.5" customHeight="1">
      <c r="B39" s="23" t="s">
        <v>45</v>
      </c>
      <c r="C39" s="126" t="s">
        <v>121</v>
      </c>
      <c r="D39" s="820" t="s">
        <v>206</v>
      </c>
      <c r="E39" s="801" t="s">
        <v>40</v>
      </c>
      <c r="F39" s="819" t="s">
        <v>20</v>
      </c>
      <c r="G39" s="212"/>
      <c r="H39" s="158"/>
      <c r="I39" s="158"/>
      <c r="J39" s="207"/>
      <c r="K39" s="376"/>
      <c r="L39" s="376"/>
      <c r="M39" s="2736">
        <v>678426.85714285716</v>
      </c>
      <c r="N39" s="1476">
        <v>7438535.483</v>
      </c>
      <c r="O39" s="1480">
        <v>541351.14</v>
      </c>
      <c r="P39" s="1480">
        <v>691719.78</v>
      </c>
      <c r="Q39" s="1480">
        <v>699826.87600000005</v>
      </c>
      <c r="R39" s="1480">
        <v>518357.587</v>
      </c>
      <c r="S39" s="1476">
        <v>565076.43700000003</v>
      </c>
      <c r="T39" s="1476">
        <v>694084.978</v>
      </c>
      <c r="U39" s="1476">
        <v>703001.19799999997</v>
      </c>
      <c r="V39" s="822">
        <v>682999.61600000004</v>
      </c>
      <c r="W39" s="822">
        <v>556579.66899999999</v>
      </c>
      <c r="X39" s="822">
        <v>578517.18599999999</v>
      </c>
      <c r="Y39" s="821">
        <v>541085.68500000006</v>
      </c>
      <c r="Z39" s="821">
        <v>659502.049</v>
      </c>
      <c r="AA39" s="226" t="s">
        <v>651</v>
      </c>
      <c r="AB39" s="164"/>
      <c r="AC39" s="1825">
        <f>M39/$O$56</f>
        <v>1135.3541296971428</v>
      </c>
      <c r="AD39" s="1824">
        <f>O39/$O$56+P39/$P$56+IFERROR(Q39/$Q$56,0)+IFERROR(R39/$R$56,0)+IFERROR(S39/$S$56,0)++IFERROR(T39/$T$56,0)+IFERROR(U39/$U$56,0)+IFERROR(V39/$V$56,0)+IFERROR(W39/$W$56,0)+IFERROR(W39/$W$56,0)+IFERROR(X39/$X$56,0)+IFERROR(Y39/$Y$56,0)+IFERROR(Z39/$Z$56,0)</f>
        <v>2044.7279029176002</v>
      </c>
    </row>
    <row r="40" spans="2:30" s="10" customFormat="1" ht="31.5" customHeight="1">
      <c r="B40" s="23" t="s">
        <v>183</v>
      </c>
      <c r="C40" s="126" t="s">
        <v>121</v>
      </c>
      <c r="D40" s="820" t="s">
        <v>206</v>
      </c>
      <c r="E40" s="801" t="s">
        <v>40</v>
      </c>
      <c r="F40" s="819" t="s">
        <v>20</v>
      </c>
      <c r="G40" s="818"/>
      <c r="H40" s="817"/>
      <c r="I40" s="817"/>
      <c r="J40" s="816"/>
      <c r="K40" s="816"/>
      <c r="L40" s="816"/>
      <c r="M40" s="815">
        <v>248247.6</v>
      </c>
      <c r="N40" s="2321">
        <v>52355.481970246648</v>
      </c>
      <c r="O40" s="814">
        <v>626622.82299999997</v>
      </c>
      <c r="P40" s="813">
        <v>917777.27499999991</v>
      </c>
      <c r="Q40" s="813">
        <v>50497.601999999803</v>
      </c>
      <c r="R40" s="813">
        <v>803734.88</v>
      </c>
      <c r="S40" s="813">
        <v>1867.2484080000002</v>
      </c>
      <c r="T40" s="2737">
        <v>2105052.9340000004</v>
      </c>
      <c r="U40" s="813">
        <v>371.42975999999999</v>
      </c>
      <c r="V40" s="813">
        <v>1421875</v>
      </c>
      <c r="W40" s="813">
        <v>538268.16000000003</v>
      </c>
      <c r="X40" s="813">
        <v>27160.49</v>
      </c>
      <c r="Y40" s="812">
        <v>696932</v>
      </c>
      <c r="Z40" s="811">
        <v>52355.481970246648</v>
      </c>
      <c r="AA40" s="2314" t="s">
        <v>652</v>
      </c>
      <c r="AB40" s="164"/>
      <c r="AC40" s="1825">
        <f>M40/$O$56</f>
        <v>415.44484107599999</v>
      </c>
      <c r="AD40" s="1824">
        <f>O40/$O$56+P40/$P$56+IFERROR(Q40/$Q$56,0)+IFERROR(R40/$R$56,0)+IFERROR(S40/$S$56,0)++IFERROR(T40/$T$56,0)+IFERROR(U40/$U$56,0)+IFERROR(V40/$V$56,0)+IFERROR(W40/$W$56,0)+IFERROR(W40/$W$56,0)+IFERROR(X40/$X$56,0)+IFERROR(Y40/$Y$56,0)+IFERROR(Z40/$Z$56,0)</f>
        <v>2559.58711057848</v>
      </c>
    </row>
    <row r="41" spans="2:30" s="10" customFormat="1" ht="31.5" customHeight="1">
      <c r="B41" s="2323" t="s">
        <v>245</v>
      </c>
      <c r="C41" s="2324" t="s">
        <v>121</v>
      </c>
      <c r="D41" s="820" t="s">
        <v>206</v>
      </c>
      <c r="E41" s="2325" t="s">
        <v>36</v>
      </c>
      <c r="F41" s="2326" t="s">
        <v>20</v>
      </c>
      <c r="G41" s="2327"/>
      <c r="H41" s="2328"/>
      <c r="I41" s="2328"/>
      <c r="J41" s="2329"/>
      <c r="K41" s="2329"/>
      <c r="L41" s="2329">
        <v>122048.4</v>
      </c>
      <c r="M41" s="2330">
        <v>7916.666666666667</v>
      </c>
      <c r="N41" s="449">
        <v>85226.635999999999</v>
      </c>
      <c r="O41" s="2332">
        <v>0</v>
      </c>
      <c r="P41" s="2333">
        <v>0</v>
      </c>
      <c r="Q41" s="810">
        <v>2786.22</v>
      </c>
      <c r="R41" s="810">
        <v>0</v>
      </c>
      <c r="S41" s="567">
        <v>164.119</v>
      </c>
      <c r="T41" s="567">
        <v>2612</v>
      </c>
      <c r="U41" s="567">
        <v>23.753</v>
      </c>
      <c r="V41" s="567">
        <v>0</v>
      </c>
      <c r="W41" s="567">
        <v>358.45400000000001</v>
      </c>
      <c r="X41" s="567">
        <v>0</v>
      </c>
      <c r="Y41" s="737">
        <v>0</v>
      </c>
      <c r="Z41" s="809">
        <v>5253.66</v>
      </c>
      <c r="AA41" s="2314"/>
      <c r="AB41" s="249"/>
      <c r="AC41" s="1825">
        <f>M41/$O$56</f>
        <v>13.248620833333334</v>
      </c>
      <c r="AD41" s="1824">
        <f>O41/$O$56+P41/$P$56+IFERROR(Q41/$Q$56,0)+IFERROR(R41/$R$56,0)+IFERROR(S41/$S$56,0)++IFERROR(T41/$T$56,0)+IFERROR(U41/$U$56,0)+IFERROR(V41/$V$56,0)+IFERROR(W41/$W$56,0)+IFERROR(W41/$W$56,0)+IFERROR(X41/$X$56,0)+IFERROR(Y41/$Y$56,0)+IFERROR(Z41/$Z$56,0)</f>
        <v>0</v>
      </c>
    </row>
    <row r="42" spans="2:30" s="10" customFormat="1" ht="31.5" customHeight="1" thickBot="1">
      <c r="B42" s="2323" t="s">
        <v>257</v>
      </c>
      <c r="C42" s="2334" t="s">
        <v>121</v>
      </c>
      <c r="D42" s="820" t="s">
        <v>206</v>
      </c>
      <c r="E42" s="2336" t="s">
        <v>255</v>
      </c>
      <c r="F42" s="2335" t="s">
        <v>27</v>
      </c>
      <c r="G42" s="2338"/>
      <c r="H42" s="2338"/>
      <c r="I42" s="2338"/>
      <c r="J42" s="2339"/>
      <c r="K42" s="2339"/>
      <c r="L42" s="2339"/>
      <c r="M42" s="2738">
        <v>12000</v>
      </c>
      <c r="N42" s="2241">
        <v>253869.99</v>
      </c>
      <c r="O42" s="2241">
        <v>9040.0249999999996</v>
      </c>
      <c r="P42" s="2538">
        <v>18273.189999999999</v>
      </c>
      <c r="Q42" s="2241">
        <v>23499.989999999998</v>
      </c>
      <c r="R42" s="2241">
        <v>32729.989999999998</v>
      </c>
      <c r="S42" s="2241">
        <v>44323.99</v>
      </c>
      <c r="T42" s="2241">
        <v>60153.99</v>
      </c>
      <c r="U42" s="2241">
        <v>78544.989999999991</v>
      </c>
      <c r="V42" s="2241">
        <v>94827.99</v>
      </c>
      <c r="W42" s="2241">
        <v>119161.99</v>
      </c>
      <c r="X42" s="2241">
        <v>253869.99</v>
      </c>
      <c r="Y42" s="2241">
        <v>291806.99</v>
      </c>
      <c r="Z42" s="2241">
        <v>39163</v>
      </c>
      <c r="AA42" s="171"/>
      <c r="AB42" s="38"/>
      <c r="AC42" s="1825">
        <f>M42/$O$56</f>
        <v>20.08212</v>
      </c>
      <c r="AD42" s="1824">
        <f>O42/$O$56+P42/$P$56+IFERROR(Q42/$Q$56,0)+IFERROR(R42/$R$56,0)+IFERROR(S42/$S$56,0)++IFERROR(T42/$T$56,0)+IFERROR(U42/$U$56,0)+IFERROR(V42/$V$56,0)+IFERROR(W42/$W$56,0)+IFERROR(W42/$W$56,0)+IFERROR(X42/$X$56,0)+IFERROR(Y42/$Y$56,0)+IFERROR(Z42/$Z$56,0)</f>
        <v>45.211542202849998</v>
      </c>
    </row>
    <row r="43" spans="2:30" s="252" customFormat="1" ht="31.5" customHeight="1" thickBot="1">
      <c r="B43" s="506" t="s">
        <v>87</v>
      </c>
      <c r="C43" s="808"/>
      <c r="D43" s="807" t="s">
        <v>16</v>
      </c>
      <c r="E43" s="807" t="s">
        <v>16</v>
      </c>
      <c r="F43" s="807" t="s">
        <v>16</v>
      </c>
      <c r="G43" s="508"/>
      <c r="H43" s="508"/>
      <c r="I43" s="508"/>
      <c r="J43" s="508"/>
      <c r="K43" s="508"/>
      <c r="L43" s="508"/>
      <c r="M43" s="508"/>
      <c r="N43" s="508"/>
      <c r="O43" s="250"/>
      <c r="P43" s="250"/>
      <c r="Q43" s="250"/>
      <c r="R43" s="250"/>
      <c r="S43" s="250"/>
      <c r="T43" s="250"/>
      <c r="U43" s="250"/>
      <c r="V43" s="250"/>
      <c r="W43" s="250"/>
      <c r="X43" s="250"/>
      <c r="Y43" s="250"/>
      <c r="Z43" s="250"/>
      <c r="AA43" s="250"/>
      <c r="AB43" s="251"/>
    </row>
    <row r="44" spans="2:30" s="10" customFormat="1" ht="31.5" customHeight="1">
      <c r="B44" s="23" t="s">
        <v>48</v>
      </c>
      <c r="C44" s="136" t="s">
        <v>120</v>
      </c>
      <c r="D44" s="805" t="s">
        <v>26</v>
      </c>
      <c r="E44" s="806" t="s">
        <v>47</v>
      </c>
      <c r="F44" s="805" t="s">
        <v>27</v>
      </c>
      <c r="G44" s="189"/>
      <c r="H44" s="189">
        <v>0.873</v>
      </c>
      <c r="I44" s="256">
        <v>0.86899999999999999</v>
      </c>
      <c r="J44" s="224">
        <v>0.86299999999999999</v>
      </c>
      <c r="K44" s="224">
        <v>0.873</v>
      </c>
      <c r="L44" s="224">
        <v>0.85799999999999998</v>
      </c>
      <c r="M44" s="802">
        <v>0.91</v>
      </c>
      <c r="N44" s="511">
        <v>0.879</v>
      </c>
      <c r="O44" s="2005">
        <v>0.88967823136234603</v>
      </c>
      <c r="P44" s="513">
        <v>0.86430218136951198</v>
      </c>
      <c r="Q44" s="513">
        <v>0.89829208700489604</v>
      </c>
      <c r="R44" s="513">
        <v>0.75559787048939397</v>
      </c>
      <c r="S44" s="513">
        <v>0.77281032613055101</v>
      </c>
      <c r="T44" s="513">
        <v>0.87128287436652496</v>
      </c>
      <c r="U44" s="513">
        <v>0.88679875200129499</v>
      </c>
      <c r="V44" s="513">
        <v>0.87027730008180404</v>
      </c>
      <c r="W44" s="513">
        <v>0.935233725151005</v>
      </c>
      <c r="X44" s="727">
        <v>0.94488084446405196</v>
      </c>
      <c r="Y44" s="734">
        <v>0.91854878011512897</v>
      </c>
      <c r="Z44" s="734">
        <v>0.92400000000000004</v>
      </c>
      <c r="AA44" s="2314"/>
      <c r="AB44" s="258"/>
    </row>
    <row r="45" spans="2:30" s="10" customFormat="1" ht="31.5" customHeight="1">
      <c r="B45" s="23" t="s">
        <v>182</v>
      </c>
      <c r="C45" s="126" t="s">
        <v>120</v>
      </c>
      <c r="D45" s="801" t="s">
        <v>55</v>
      </c>
      <c r="E45" s="801" t="s">
        <v>47</v>
      </c>
      <c r="F45" s="801" t="s">
        <v>20</v>
      </c>
      <c r="G45" s="245"/>
      <c r="H45" s="245">
        <v>43</v>
      </c>
      <c r="I45" s="505">
        <v>46</v>
      </c>
      <c r="J45" s="158">
        <v>52</v>
      </c>
      <c r="K45" s="207">
        <v>47</v>
      </c>
      <c r="L45" s="207">
        <v>21</v>
      </c>
      <c r="M45" s="489">
        <v>35</v>
      </c>
      <c r="N45" s="730">
        <v>32</v>
      </c>
      <c r="O45" s="730">
        <v>38</v>
      </c>
      <c r="P45" s="259">
        <v>25</v>
      </c>
      <c r="Q45" s="259">
        <v>22</v>
      </c>
      <c r="R45" s="259">
        <v>32</v>
      </c>
      <c r="S45" s="259">
        <v>40</v>
      </c>
      <c r="T45" s="259">
        <v>36</v>
      </c>
      <c r="U45" s="259">
        <v>36</v>
      </c>
      <c r="V45" s="259">
        <v>23</v>
      </c>
      <c r="W45" s="259">
        <v>43</v>
      </c>
      <c r="X45" s="259">
        <v>28</v>
      </c>
      <c r="Y45" s="259">
        <v>39</v>
      </c>
      <c r="Z45" s="259">
        <v>19</v>
      </c>
      <c r="AA45" s="226"/>
      <c r="AB45" s="260"/>
    </row>
    <row r="46" spans="2:30" ht="31.5" customHeight="1" thickBot="1">
      <c r="B46" s="23" t="s">
        <v>88</v>
      </c>
      <c r="C46" s="800" t="s">
        <v>120</v>
      </c>
      <c r="D46" s="799" t="s">
        <v>26</v>
      </c>
      <c r="E46" s="799" t="s">
        <v>47</v>
      </c>
      <c r="F46" s="799" t="s">
        <v>27</v>
      </c>
      <c r="G46" s="916"/>
      <c r="H46" s="915"/>
      <c r="I46" s="915"/>
      <c r="J46" s="798"/>
      <c r="K46" s="798"/>
      <c r="L46" s="798">
        <v>1</v>
      </c>
      <c r="M46" s="798">
        <v>1</v>
      </c>
      <c r="N46" s="178">
        <v>0.99299999999999999</v>
      </c>
      <c r="O46" s="2006">
        <v>0.97699999999999998</v>
      </c>
      <c r="P46" s="210">
        <v>1</v>
      </c>
      <c r="Q46" s="210">
        <v>1</v>
      </c>
      <c r="R46" s="210">
        <v>0.99946170102476206</v>
      </c>
      <c r="S46" s="210">
        <v>0.99657394567256707</v>
      </c>
      <c r="T46" s="210">
        <v>0.96539301009106604</v>
      </c>
      <c r="U46" s="210">
        <v>0.98421111483373802</v>
      </c>
      <c r="V46" s="210">
        <v>0.99909999999999999</v>
      </c>
      <c r="W46" s="210">
        <v>1</v>
      </c>
      <c r="X46" s="210">
        <v>1</v>
      </c>
      <c r="Y46" s="735">
        <v>1</v>
      </c>
      <c r="Z46" s="735">
        <v>1</v>
      </c>
      <c r="AA46" s="194"/>
      <c r="AB46" s="264"/>
    </row>
    <row r="47" spans="2:30" s="146" customFormat="1" ht="31.5" customHeight="1" thickBot="1">
      <c r="B47" s="577" t="s">
        <v>155</v>
      </c>
      <c r="C47" s="2342"/>
      <c r="D47" s="2343" t="s">
        <v>16</v>
      </c>
      <c r="E47" s="2343" t="s">
        <v>16</v>
      </c>
      <c r="F47" s="2343" t="s">
        <v>16</v>
      </c>
      <c r="G47" s="578"/>
      <c r="H47" s="578"/>
      <c r="I47" s="578"/>
      <c r="J47" s="578"/>
      <c r="K47" s="578"/>
      <c r="L47" s="578"/>
      <c r="M47" s="578"/>
      <c r="N47" s="578"/>
      <c r="O47" s="578"/>
      <c r="P47" s="578"/>
      <c r="Q47" s="578"/>
      <c r="R47" s="578"/>
      <c r="S47" s="578"/>
      <c r="T47" s="578"/>
      <c r="U47" s="578"/>
      <c r="V47" s="578"/>
      <c r="W47" s="578"/>
      <c r="X47" s="578"/>
      <c r="Y47" s="578"/>
      <c r="Z47" s="578"/>
      <c r="AA47" s="578"/>
      <c r="AB47" s="579"/>
    </row>
    <row r="48" spans="2:30" ht="31.5" customHeight="1">
      <c r="B48" s="23" t="s">
        <v>147</v>
      </c>
      <c r="C48" s="131"/>
      <c r="D48" s="796" t="s">
        <v>57</v>
      </c>
      <c r="E48" s="797" t="s">
        <v>148</v>
      </c>
      <c r="F48" s="796" t="s">
        <v>27</v>
      </c>
      <c r="G48" s="150"/>
      <c r="H48" s="150"/>
      <c r="I48" s="150"/>
      <c r="J48" s="151"/>
      <c r="K48" s="151"/>
      <c r="L48" s="151">
        <v>216</v>
      </c>
      <c r="M48" s="153">
        <v>300</v>
      </c>
      <c r="N48" s="153">
        <v>295</v>
      </c>
      <c r="O48" s="153">
        <v>391</v>
      </c>
      <c r="P48" s="153">
        <v>449</v>
      </c>
      <c r="Q48" s="153">
        <v>156</v>
      </c>
      <c r="R48" s="2000">
        <v>92.48</v>
      </c>
      <c r="S48" s="2000">
        <v>98.23</v>
      </c>
      <c r="T48" s="2000">
        <v>245.63</v>
      </c>
      <c r="U48" s="153">
        <v>311.57</v>
      </c>
      <c r="V48" s="153">
        <v>219.37</v>
      </c>
      <c r="W48" s="153">
        <v>345.44</v>
      </c>
      <c r="X48" s="153">
        <v>405.45</v>
      </c>
      <c r="Y48" s="153">
        <v>350.87</v>
      </c>
      <c r="Z48" s="153">
        <v>132</v>
      </c>
      <c r="AA48" s="603" t="s">
        <v>653</v>
      </c>
      <c r="AB48" s="154"/>
    </row>
    <row r="49" spans="2:28" ht="31.5" customHeight="1">
      <c r="B49" s="23" t="s">
        <v>157</v>
      </c>
      <c r="C49" s="132"/>
      <c r="D49" s="794" t="s">
        <v>26</v>
      </c>
      <c r="E49" s="795" t="s">
        <v>149</v>
      </c>
      <c r="F49" s="794" t="s">
        <v>27</v>
      </c>
      <c r="G49" s="189"/>
      <c r="H49" s="189"/>
      <c r="I49" s="189"/>
      <c r="J49" s="373"/>
      <c r="K49" s="373"/>
      <c r="L49" s="373">
        <v>0.94</v>
      </c>
      <c r="M49" s="210">
        <v>0.75</v>
      </c>
      <c r="N49" s="210">
        <v>0.187</v>
      </c>
      <c r="O49" s="210">
        <v>0.10094</v>
      </c>
      <c r="P49" s="210">
        <v>0.1061</v>
      </c>
      <c r="Q49" s="210" t="s">
        <v>49</v>
      </c>
      <c r="R49" s="210" t="s">
        <v>49</v>
      </c>
      <c r="S49" s="210" t="s">
        <v>49</v>
      </c>
      <c r="T49" s="210" t="s">
        <v>49</v>
      </c>
      <c r="U49" s="210">
        <v>0.32</v>
      </c>
      <c r="V49" s="210">
        <v>0.28999999999999998</v>
      </c>
      <c r="W49" s="210">
        <v>0.21</v>
      </c>
      <c r="X49" s="210">
        <v>0.22</v>
      </c>
      <c r="Y49" s="210">
        <v>0.15</v>
      </c>
      <c r="Z49" s="210">
        <v>9.6500000000000002E-2</v>
      </c>
      <c r="AA49" s="171"/>
      <c r="AB49" s="38"/>
    </row>
    <row r="50" spans="2:28" ht="31.5" customHeight="1">
      <c r="B50" s="23" t="s">
        <v>158</v>
      </c>
      <c r="C50" s="132"/>
      <c r="D50" s="794" t="s">
        <v>26</v>
      </c>
      <c r="E50" s="795" t="s">
        <v>148</v>
      </c>
      <c r="F50" s="794" t="s">
        <v>27</v>
      </c>
      <c r="G50" s="464"/>
      <c r="H50" s="464"/>
      <c r="I50" s="464"/>
      <c r="J50" s="210"/>
      <c r="K50" s="210"/>
      <c r="L50" s="210">
        <v>1</v>
      </c>
      <c r="M50" s="210">
        <v>1</v>
      </c>
      <c r="N50" s="2001">
        <v>0.95099999999999996</v>
      </c>
      <c r="O50" s="2001">
        <v>0.43</v>
      </c>
      <c r="P50" s="2001">
        <v>1</v>
      </c>
      <c r="Q50" s="2001">
        <v>1</v>
      </c>
      <c r="R50" s="2001">
        <v>1</v>
      </c>
      <c r="S50" s="2001">
        <v>1</v>
      </c>
      <c r="T50" s="2001">
        <v>1</v>
      </c>
      <c r="U50" s="2001">
        <v>1</v>
      </c>
      <c r="V50" s="2001">
        <v>1</v>
      </c>
      <c r="W50" s="2001">
        <v>0.98</v>
      </c>
      <c r="X50" s="2001">
        <v>1</v>
      </c>
      <c r="Y50" s="2001">
        <v>1</v>
      </c>
      <c r="Z50" s="2001">
        <v>1</v>
      </c>
      <c r="AA50" s="171"/>
      <c r="AB50" s="38"/>
    </row>
    <row r="51" spans="2:28" ht="31.5" customHeight="1">
      <c r="B51" s="23" t="s">
        <v>260</v>
      </c>
      <c r="C51" s="132"/>
      <c r="D51" s="794" t="s">
        <v>26</v>
      </c>
      <c r="E51" s="795" t="s">
        <v>216</v>
      </c>
      <c r="F51" s="794" t="s">
        <v>27</v>
      </c>
      <c r="G51" s="189"/>
      <c r="H51" s="189"/>
      <c r="I51" s="189"/>
      <c r="J51" s="373"/>
      <c r="K51" s="373"/>
      <c r="L51" s="373">
        <v>0.7</v>
      </c>
      <c r="M51" s="210">
        <v>0.8</v>
      </c>
      <c r="N51" s="210">
        <v>0.75887500000000008</v>
      </c>
      <c r="O51" s="210">
        <v>0.79</v>
      </c>
      <c r="P51" s="210">
        <v>0.71</v>
      </c>
      <c r="Q51" s="210">
        <v>0.73899999999999999</v>
      </c>
      <c r="R51" s="210">
        <v>0.67100000000000004</v>
      </c>
      <c r="S51" s="210">
        <v>0.69850000000000001</v>
      </c>
      <c r="T51" s="210">
        <v>0.63200000000000001</v>
      </c>
      <c r="U51" s="210">
        <v>0.81200000000000006</v>
      </c>
      <c r="V51" s="210">
        <v>0.88700000000000001</v>
      </c>
      <c r="W51" s="210">
        <v>0.78900000000000003</v>
      </c>
      <c r="X51" s="210">
        <v>0.76700000000000002</v>
      </c>
      <c r="Y51" s="210">
        <v>0.84099999999999997</v>
      </c>
      <c r="Z51" s="210">
        <v>0.77</v>
      </c>
      <c r="AA51" s="165" t="s">
        <v>654</v>
      </c>
      <c r="AB51" s="38"/>
    </row>
    <row r="52" spans="2:28" ht="31.5" customHeight="1">
      <c r="B52" s="23" t="s">
        <v>159</v>
      </c>
      <c r="C52" s="793"/>
      <c r="D52" s="791" t="s">
        <v>26</v>
      </c>
      <c r="E52" s="792" t="s">
        <v>154</v>
      </c>
      <c r="F52" s="791" t="s">
        <v>27</v>
      </c>
      <c r="G52" s="2344"/>
      <c r="H52" s="2344"/>
      <c r="I52" s="2344"/>
      <c r="J52" s="2345"/>
      <c r="K52" s="2345"/>
      <c r="L52" s="2345" t="s">
        <v>50</v>
      </c>
      <c r="M52" s="2005">
        <v>1</v>
      </c>
      <c r="N52" s="511">
        <v>0.8</v>
      </c>
      <c r="O52" s="511">
        <v>0.56999999999999995</v>
      </c>
      <c r="P52" s="511">
        <v>0.56999999999999995</v>
      </c>
      <c r="Q52" s="511">
        <v>0.6</v>
      </c>
      <c r="R52" s="511">
        <v>0.75</v>
      </c>
      <c r="S52" s="511">
        <v>0.88800000000000001</v>
      </c>
      <c r="T52" s="511">
        <v>0.9</v>
      </c>
      <c r="U52" s="511">
        <v>0.87</v>
      </c>
      <c r="V52" s="511">
        <v>0.93</v>
      </c>
      <c r="W52" s="511">
        <v>0.82</v>
      </c>
      <c r="X52" s="511">
        <v>0.82</v>
      </c>
      <c r="Y52" s="511">
        <v>0.75</v>
      </c>
      <c r="Z52" s="511">
        <v>0.8</v>
      </c>
      <c r="AA52" s="560" t="s">
        <v>655</v>
      </c>
      <c r="AB52" s="249"/>
    </row>
    <row r="53" spans="2:28" ht="31.5" customHeight="1">
      <c r="B53" s="2323" t="s">
        <v>156</v>
      </c>
      <c r="C53" s="2334"/>
      <c r="D53" s="2335" t="s">
        <v>26</v>
      </c>
      <c r="E53" s="2336" t="s">
        <v>149</v>
      </c>
      <c r="F53" s="2335" t="s">
        <v>20</v>
      </c>
      <c r="G53" s="2346"/>
      <c r="H53" s="2346"/>
      <c r="I53" s="2346"/>
      <c r="J53" s="2347"/>
      <c r="K53" s="2347"/>
      <c r="L53" s="2347">
        <v>0.27</v>
      </c>
      <c r="M53" s="2348">
        <v>0.75</v>
      </c>
      <c r="N53" s="2001">
        <v>0.14287454545454545</v>
      </c>
      <c r="O53" s="2001">
        <v>9.3359999999999999E-2</v>
      </c>
      <c r="P53" s="2001">
        <v>7.0199999999999999E-2</v>
      </c>
      <c r="Q53" s="2001">
        <v>0.14099999999999999</v>
      </c>
      <c r="R53" s="2001">
        <v>0.11776</v>
      </c>
      <c r="S53" s="2001">
        <v>5.28E-2</v>
      </c>
      <c r="T53" s="2001">
        <v>0.09</v>
      </c>
      <c r="U53" s="2001">
        <v>0.04</v>
      </c>
      <c r="V53" s="2001"/>
      <c r="W53" s="2001">
        <v>0.21</v>
      </c>
      <c r="X53" s="2001">
        <v>0.28999999999999998</v>
      </c>
      <c r="Y53" s="2001">
        <v>0.23250000000000001</v>
      </c>
      <c r="Z53" s="2001">
        <v>0.23400000000000001</v>
      </c>
      <c r="AA53" s="24"/>
      <c r="AB53" s="38"/>
    </row>
    <row r="54" spans="2:28" s="2357" customFormat="1" ht="31.5" customHeight="1" thickBot="1">
      <c r="B54" s="2349" t="s">
        <v>181</v>
      </c>
      <c r="C54" s="2350"/>
      <c r="D54" s="2351" t="s">
        <v>26</v>
      </c>
      <c r="E54" s="2351" t="s">
        <v>151</v>
      </c>
      <c r="F54" s="2351" t="s">
        <v>27</v>
      </c>
      <c r="G54" s="2352"/>
      <c r="H54" s="2353"/>
      <c r="I54" s="2353"/>
      <c r="J54" s="2353"/>
      <c r="K54" s="2353"/>
      <c r="L54" s="2353" t="s">
        <v>50</v>
      </c>
      <c r="M54" s="2353">
        <v>0.98</v>
      </c>
      <c r="N54" s="2354">
        <v>0.79100000000000004</v>
      </c>
      <c r="O54" s="2355">
        <v>0</v>
      </c>
      <c r="P54" s="2355">
        <v>0</v>
      </c>
      <c r="Q54" s="2355">
        <v>0</v>
      </c>
      <c r="R54" s="2355">
        <v>0.73299999999999998</v>
      </c>
      <c r="S54" s="2355">
        <v>0.74</v>
      </c>
      <c r="T54" s="2355">
        <v>0.76</v>
      </c>
      <c r="U54" s="2354">
        <v>0.77</v>
      </c>
      <c r="V54" s="2354">
        <v>0.77</v>
      </c>
      <c r="W54" s="2354">
        <v>0.8</v>
      </c>
      <c r="X54" s="2354">
        <v>0.8</v>
      </c>
      <c r="Y54" s="2354">
        <v>0.75</v>
      </c>
      <c r="Z54" s="2354">
        <v>1</v>
      </c>
      <c r="AA54" s="2596" t="s">
        <v>656</v>
      </c>
      <c r="AB54" s="2356"/>
    </row>
    <row r="55" spans="2:28">
      <c r="B55" s="265"/>
      <c r="C55" s="265"/>
      <c r="D55" s="265"/>
      <c r="E55" s="266"/>
      <c r="F55" s="265"/>
      <c r="G55" s="267"/>
      <c r="H55" s="265"/>
      <c r="I55" s="265"/>
      <c r="J55" s="265"/>
      <c r="K55" s="265"/>
      <c r="L55" s="265"/>
      <c r="M55" s="265"/>
      <c r="N55" s="1183">
        <v>2</v>
      </c>
      <c r="O55" s="265"/>
      <c r="P55" s="265"/>
      <c r="Q55" s="265"/>
      <c r="R55" s="265"/>
      <c r="S55" s="265"/>
      <c r="T55" s="265"/>
      <c r="U55" s="265"/>
      <c r="V55" s="265"/>
      <c r="W55" s="268"/>
      <c r="X55" s="265"/>
      <c r="Y55" s="265"/>
      <c r="Z55" s="265"/>
      <c r="AA55" s="265"/>
      <c r="AB55" s="265"/>
    </row>
    <row r="56" spans="2:28">
      <c r="B56" s="265"/>
      <c r="C56" s="265" t="s">
        <v>121</v>
      </c>
      <c r="D56" s="265"/>
      <c r="E56" s="266"/>
      <c r="F56" s="265"/>
      <c r="G56" s="267"/>
      <c r="H56" s="265"/>
      <c r="I56" s="265"/>
      <c r="J56" s="265"/>
      <c r="K56" s="265"/>
      <c r="L56" s="269">
        <v>1471</v>
      </c>
      <c r="M56" s="269" t="s">
        <v>271</v>
      </c>
      <c r="N56" s="1184">
        <f>CHOOSE(N55,O56,P56,Q56,R56,S56,T56,U56,V56,W56,X56,Y56,Z56)</f>
        <v>607.42639510657295</v>
      </c>
      <c r="O56" s="269">
        <v>597.54647417702915</v>
      </c>
      <c r="P56" s="265">
        <v>607.42639510657295</v>
      </c>
      <c r="Q56" s="265"/>
      <c r="R56" s="265"/>
      <c r="S56" s="265"/>
      <c r="T56" s="265"/>
      <c r="U56" s="265"/>
      <c r="V56" s="265"/>
      <c r="W56" s="265"/>
      <c r="X56" s="265"/>
      <c r="Y56" s="265"/>
      <c r="Z56" s="265"/>
      <c r="AA56" s="265"/>
    </row>
    <row r="57" spans="2:28" s="26" customFormat="1" ht="22.5" customHeight="1">
      <c r="B57" s="269"/>
      <c r="C57" s="269" t="s">
        <v>120</v>
      </c>
      <c r="D57" s="269"/>
      <c r="E57" s="266"/>
      <c r="F57" s="269"/>
      <c r="G57" s="270"/>
      <c r="H57" s="269"/>
      <c r="I57" s="269"/>
      <c r="J57" s="269"/>
      <c r="K57" s="269"/>
      <c r="L57" s="269"/>
      <c r="M57" s="269"/>
      <c r="N57" s="269"/>
      <c r="O57" s="269"/>
      <c r="P57" s="269"/>
      <c r="Q57" s="269"/>
      <c r="R57" s="269"/>
      <c r="S57" s="269"/>
      <c r="T57" s="269"/>
      <c r="U57" s="269"/>
      <c r="V57" s="269"/>
      <c r="W57" s="269"/>
      <c r="X57" s="269"/>
      <c r="Y57" s="269"/>
      <c r="Z57" s="269"/>
      <c r="AA57" s="269"/>
      <c r="AB57" s="26">
        <v>92000000</v>
      </c>
    </row>
    <row r="58" spans="2:28" s="26" customFormat="1" ht="22.5" customHeight="1" thickBot="1">
      <c r="B58" s="269"/>
      <c r="C58" s="269"/>
      <c r="D58" s="269"/>
      <c r="E58" s="266"/>
      <c r="F58" s="269"/>
      <c r="G58" s="270"/>
      <c r="H58" s="269"/>
      <c r="I58" s="269"/>
      <c r="J58" s="269"/>
      <c r="K58" s="269"/>
      <c r="L58" s="1192" t="s">
        <v>304</v>
      </c>
      <c r="M58" s="1193" t="s">
        <v>305</v>
      </c>
      <c r="N58" s="1193" t="s">
        <v>306</v>
      </c>
      <c r="O58" s="1193" t="s">
        <v>307</v>
      </c>
      <c r="P58" s="1193" t="s">
        <v>308</v>
      </c>
      <c r="Q58" s="1188" t="s">
        <v>309</v>
      </c>
      <c r="S58" s="269"/>
      <c r="T58" s="269"/>
      <c r="U58" s="269"/>
      <c r="V58" s="269"/>
      <c r="W58" s="269"/>
      <c r="X58" s="269"/>
      <c r="Y58" s="269"/>
      <c r="Z58" s="269"/>
      <c r="AA58" s="269"/>
      <c r="AB58" s="26">
        <v>85000000</v>
      </c>
    </row>
    <row r="59" spans="2:28" s="26" customFormat="1" ht="22.5" customHeight="1" thickBot="1">
      <c r="B59" s="269"/>
      <c r="C59" s="269"/>
      <c r="D59" s="269"/>
      <c r="E59" s="266"/>
      <c r="F59" s="269"/>
      <c r="G59" s="270"/>
      <c r="H59" s="269"/>
      <c r="I59" s="269"/>
      <c r="J59" s="269"/>
      <c r="K59" s="269"/>
      <c r="L59" s="1189" t="s">
        <v>310</v>
      </c>
      <c r="M59" s="1190" t="s">
        <v>311</v>
      </c>
      <c r="N59" s="1191">
        <v>2015</v>
      </c>
      <c r="O59" s="1190" t="s">
        <v>271</v>
      </c>
      <c r="P59" s="1191">
        <v>0</v>
      </c>
      <c r="Q59" s="1190">
        <v>518.13</v>
      </c>
      <c r="S59" s="269"/>
      <c r="T59" s="269"/>
      <c r="U59" s="269"/>
      <c r="V59" s="269"/>
      <c r="W59" s="269"/>
      <c r="X59" s="269"/>
      <c r="Y59" s="2829"/>
      <c r="Z59" s="2829"/>
      <c r="AA59" s="2297"/>
      <c r="AB59" s="26">
        <v>81000000</v>
      </c>
    </row>
    <row r="60" spans="2:28" ht="22.5" customHeight="1" thickBot="1">
      <c r="B60" s="265"/>
      <c r="C60" s="265"/>
      <c r="D60" s="265"/>
      <c r="E60" s="266"/>
      <c r="F60" s="265"/>
      <c r="G60" s="267"/>
      <c r="H60" s="265"/>
      <c r="I60" s="265"/>
      <c r="J60" s="265"/>
      <c r="K60" s="265"/>
      <c r="L60" s="1189" t="s">
        <v>310</v>
      </c>
      <c r="M60" s="1190" t="s">
        <v>311</v>
      </c>
      <c r="N60" s="1191">
        <v>2015</v>
      </c>
      <c r="O60" s="1190" t="s">
        <v>272</v>
      </c>
      <c r="P60" s="1191">
        <v>0</v>
      </c>
      <c r="Q60" s="1190" t="s">
        <v>579</v>
      </c>
      <c r="S60" s="265"/>
      <c r="T60" s="265"/>
      <c r="U60" s="265"/>
      <c r="V60" s="265"/>
      <c r="W60" s="265"/>
      <c r="X60" s="265"/>
      <c r="Y60" s="265"/>
      <c r="Z60" s="269"/>
      <c r="AA60" s="269"/>
      <c r="AB60" s="452">
        <v>54000000</v>
      </c>
    </row>
    <row r="61" spans="2:28" ht="18" thickBot="1">
      <c r="B61" s="265"/>
      <c r="C61" s="265"/>
      <c r="D61" s="265"/>
      <c r="E61" s="266"/>
      <c r="F61" s="265"/>
      <c r="G61" s="267"/>
      <c r="H61" s="265"/>
      <c r="I61" s="265"/>
      <c r="J61" s="265"/>
      <c r="K61" s="265"/>
      <c r="L61" s="1189" t="s">
        <v>310</v>
      </c>
      <c r="M61" s="1190" t="s">
        <v>311</v>
      </c>
      <c r="N61" s="1191">
        <v>2015</v>
      </c>
      <c r="O61" s="1190" t="s">
        <v>273</v>
      </c>
      <c r="P61" s="1191">
        <v>0</v>
      </c>
      <c r="Q61" s="1190" t="s">
        <v>313</v>
      </c>
      <c r="S61" s="265"/>
      <c r="T61" s="265"/>
      <c r="U61" s="265"/>
      <c r="V61" s="265"/>
      <c r="W61" s="265"/>
      <c r="X61" s="265"/>
      <c r="Y61" s="265"/>
      <c r="Z61" s="265"/>
      <c r="AA61" s="265"/>
      <c r="AB61" s="272">
        <f>AB60/AB59</f>
        <v>0.66666666666666663</v>
      </c>
    </row>
    <row r="62" spans="2:28" ht="18" thickBot="1">
      <c r="B62" s="265"/>
      <c r="C62" s="265"/>
      <c r="D62" s="265"/>
      <c r="E62" s="266"/>
      <c r="F62" s="265"/>
      <c r="G62" s="267"/>
      <c r="H62" s="265"/>
      <c r="I62" s="265"/>
      <c r="J62" s="265"/>
      <c r="K62" s="265"/>
      <c r="L62" s="1189" t="s">
        <v>310</v>
      </c>
      <c r="M62" s="1190" t="s">
        <v>311</v>
      </c>
      <c r="N62" s="1191">
        <v>2015</v>
      </c>
      <c r="O62" s="1190" t="s">
        <v>274</v>
      </c>
      <c r="P62" s="1191">
        <v>0</v>
      </c>
      <c r="Q62" s="1190" t="s">
        <v>312</v>
      </c>
      <c r="S62" s="265"/>
      <c r="T62" s="265"/>
      <c r="U62" s="265"/>
      <c r="V62" s="265"/>
      <c r="W62" s="265"/>
      <c r="X62" s="265"/>
      <c r="Y62" s="265"/>
      <c r="Z62" s="265"/>
      <c r="AA62" s="265"/>
    </row>
    <row r="63" spans="2:28">
      <c r="B63" s="265"/>
      <c r="C63" s="265"/>
      <c r="D63" s="265"/>
      <c r="E63" s="266"/>
      <c r="F63" s="265"/>
      <c r="G63" s="267"/>
      <c r="H63" s="265"/>
      <c r="I63" s="265"/>
      <c r="J63" s="265"/>
      <c r="K63" s="265"/>
      <c r="L63" s="265"/>
      <c r="M63" s="265"/>
      <c r="N63" s="273"/>
      <c r="O63" s="265"/>
      <c r="P63" s="265"/>
      <c r="Q63" s="265"/>
      <c r="R63" s="265"/>
      <c r="S63" s="265"/>
      <c r="T63" s="265"/>
      <c r="U63" s="265"/>
      <c r="V63" s="265"/>
      <c r="W63" s="265"/>
      <c r="X63" s="265"/>
      <c r="Y63" s="265"/>
      <c r="Z63" s="265"/>
      <c r="AA63" s="265"/>
    </row>
    <row r="64" spans="2:28">
      <c r="B64" s="265"/>
      <c r="C64" s="265"/>
      <c r="D64" s="265"/>
      <c r="E64" s="266"/>
      <c r="F64" s="265"/>
      <c r="G64" s="267"/>
      <c r="H64" s="265"/>
      <c r="I64" s="265"/>
      <c r="J64" s="265"/>
      <c r="K64" s="265"/>
      <c r="L64" s="265"/>
      <c r="M64" s="265"/>
      <c r="N64" s="265"/>
      <c r="O64" s="265"/>
      <c r="P64" s="265"/>
      <c r="Q64" s="265"/>
      <c r="R64" s="265"/>
      <c r="S64" s="265"/>
      <c r="T64" s="265"/>
      <c r="U64" s="265"/>
      <c r="V64" s="265"/>
      <c r="W64" s="265"/>
      <c r="X64" s="265"/>
      <c r="Y64" s="265"/>
      <c r="Z64" s="265"/>
      <c r="AA64" s="265"/>
    </row>
    <row r="65" spans="2:27" ht="13.8">
      <c r="B65" s="265" t="str">
        <f>B35</f>
        <v>OPEX Savings</v>
      </c>
      <c r="C65" s="265" t="str">
        <f>C35</f>
        <v>Lagging</v>
      </c>
      <c r="D65" s="265" t="s">
        <v>42</v>
      </c>
      <c r="E65" s="265" t="str">
        <f>E35</f>
        <v>IPM</v>
      </c>
      <c r="F65" s="265" t="str">
        <f>F35</f>
        <v>&gt;</v>
      </c>
      <c r="G65" s="265"/>
      <c r="H65" s="265"/>
      <c r="I65" s="265"/>
      <c r="J65" s="265"/>
      <c r="K65" s="265"/>
      <c r="L65" s="265"/>
      <c r="M65" s="1242">
        <f>M35/$Q$59</f>
        <v>155.75241734699785</v>
      </c>
      <c r="N65" s="1242">
        <f>N35/'[20]CWAR 15'!N60</f>
        <v>2181.2649643139039</v>
      </c>
      <c r="O65" s="1242" t="s">
        <v>16</v>
      </c>
      <c r="P65" s="1242">
        <f>P35/'[20]CWAR 15'!P60</f>
        <v>313.54910081999998</v>
      </c>
      <c r="Q65" s="1242">
        <f>Q35/'[20]CWAR 15'!Q60</f>
        <v>242.51804802985905</v>
      </c>
      <c r="R65" s="1242">
        <f>R35/'[20]CWAR 15'!R60</f>
        <v>133.11531744000001</v>
      </c>
      <c r="S65" s="1242">
        <f>S35/'[20]CWAR 15'!S60</f>
        <v>95.522918585300445</v>
      </c>
      <c r="T65" s="1242">
        <f>T35/'[20]CWAR 15'!T60</f>
        <v>103.49312523225568</v>
      </c>
      <c r="U65" s="1242">
        <f>U35/'[20]CWAR 15'!U60</f>
        <v>134.31931392000001</v>
      </c>
      <c r="V65" s="1242">
        <f>V35/'[20]CWAR 15'!V60</f>
        <v>181.86328437001805</v>
      </c>
      <c r="W65" s="1242">
        <f>W35/'[20]CWAR 15'!W60</f>
        <v>96.824195662235994</v>
      </c>
      <c r="X65" s="1242">
        <f>X35/'[20]CWAR 15'!X60</f>
        <v>333.18459328</v>
      </c>
      <c r="Y65" s="265"/>
      <c r="Z65" s="265"/>
      <c r="AA65" s="265"/>
    </row>
    <row r="66" spans="2:27" ht="13.8">
      <c r="B66" s="265" t="str">
        <f>B42</f>
        <v>FI Enabled Savings</v>
      </c>
      <c r="C66" s="265" t="str">
        <f>C42</f>
        <v>Leading</v>
      </c>
      <c r="D66" s="265" t="s">
        <v>42</v>
      </c>
      <c r="E66" s="265" t="str">
        <f>E42</f>
        <v>FI</v>
      </c>
      <c r="F66" s="265" t="str">
        <f>F42</f>
        <v>&gt;</v>
      </c>
      <c r="G66" s="265"/>
      <c r="H66" s="265"/>
      <c r="I66" s="265"/>
      <c r="J66" s="265"/>
      <c r="K66" s="265"/>
      <c r="L66" s="265"/>
      <c r="M66" s="1242">
        <f>M42/$Q$59</f>
        <v>23.160210757917898</v>
      </c>
      <c r="N66" s="1242">
        <f>N42/'[20]CWAR 15'!N60</f>
        <v>413.34584317703354</v>
      </c>
      <c r="O66" s="1242">
        <f>O42/'[20]CWAR 15'!O60</f>
        <v>15.128572237749999</v>
      </c>
      <c r="P66" s="1242">
        <f>P42/'[20]CWAR 15'!P60</f>
        <v>30.082969965099998</v>
      </c>
      <c r="Q66" s="1242">
        <f>Q42/'[20]CWAR 15'!Q60</f>
        <v>38.469707138998473</v>
      </c>
      <c r="R66" s="1242">
        <f>R42/'[20]CWAR 15'!R60</f>
        <v>53.124701368799997</v>
      </c>
      <c r="S66" s="1242">
        <f>S42/'[20]CWAR 15'!S60</f>
        <v>71.61389817911558</v>
      </c>
      <c r="T66" s="1242">
        <f>T42/'[20]CWAR 15'!T60</f>
        <v>97.190296156269696</v>
      </c>
      <c r="U66" s="1242">
        <f>U42/'[20]CWAR 15'!U60</f>
        <v>126.4637174992</v>
      </c>
      <c r="V66" s="1242">
        <f>V42/'[20]CWAR 15'!V60</f>
        <v>153.07228973790001</v>
      </c>
      <c r="W66" s="1242">
        <f>W42/'[20]CWAR 15'!W60</f>
        <v>193.00905844280001</v>
      </c>
      <c r="X66" s="1242">
        <f>X42/'[20]CWAR 15'!X60</f>
        <v>412.17823836420001</v>
      </c>
      <c r="Y66" s="265"/>
      <c r="Z66" s="265"/>
      <c r="AA66" s="265"/>
    </row>
    <row r="67" spans="2:27" ht="13.8">
      <c r="B67" s="265" t="str">
        <f>B37</f>
        <v>Real Savings</v>
      </c>
      <c r="C67" s="265" t="str">
        <f>C37</f>
        <v>Lagging</v>
      </c>
      <c r="D67" s="265" t="s">
        <v>42</v>
      </c>
      <c r="E67" s="265" t="str">
        <f>E37</f>
        <v>FC</v>
      </c>
      <c r="F67" s="265" t="str">
        <f>F37</f>
        <v>&gt;</v>
      </c>
      <c r="G67" s="265"/>
      <c r="H67" s="265"/>
      <c r="I67" s="265"/>
      <c r="J67" s="265"/>
      <c r="K67" s="265"/>
      <c r="L67" s="265"/>
      <c r="M67" s="1242">
        <f>M37/$Q$59</f>
        <v>83.376758728504427</v>
      </c>
      <c r="N67" s="1242">
        <f>N37/'[20]CWAR 15'!N60</f>
        <v>2882.8336874623096</v>
      </c>
      <c r="O67" s="1242">
        <f>O37/'[20]CWAR 15'!O60</f>
        <v>383.22414444619608</v>
      </c>
      <c r="P67" s="1242">
        <f>P37/'[20]CWAR 15'!P60</f>
        <v>152.43469016042351</v>
      </c>
      <c r="Q67" s="1242">
        <f>Q37/'[20]CWAR 15'!Q60</f>
        <v>154.09809015556993</v>
      </c>
      <c r="R67" s="1242">
        <f>R37/'[20]CWAR 15'!R60</f>
        <v>355.7171381321607</v>
      </c>
      <c r="S67" s="1242">
        <f>S37/'[20]CWAR 15'!S60</f>
        <v>249.50668950177533</v>
      </c>
      <c r="T67" s="1242">
        <f>T37/'[20]CWAR 15'!T60</f>
        <v>100.09605663537403</v>
      </c>
      <c r="U67" s="1242">
        <f>U37/'[20]CWAR 15'!U60</f>
        <v>224.09037301877208</v>
      </c>
      <c r="V67" s="1242">
        <f>V37/'[20]CWAR 15'!V60</f>
        <v>170.07109349243007</v>
      </c>
      <c r="W67" s="1242">
        <f>W37/'[20]CWAR 15'!W60</f>
        <v>346.46923601630618</v>
      </c>
      <c r="X67" s="1242">
        <f>X37/'[20]CWAR 15'!X60</f>
        <v>358.87171572149282</v>
      </c>
      <c r="Y67" s="265"/>
      <c r="Z67" s="265"/>
      <c r="AA67" s="265"/>
    </row>
    <row r="68" spans="2:27">
      <c r="B68" s="265"/>
      <c r="C68" s="265"/>
      <c r="D68" s="265"/>
      <c r="E68" s="266"/>
      <c r="F68" s="265"/>
      <c r="G68" s="267"/>
      <c r="H68" s="265"/>
      <c r="I68" s="265"/>
      <c r="J68" s="265"/>
      <c r="K68" s="265"/>
      <c r="L68" s="265"/>
      <c r="M68" s="1242"/>
      <c r="N68" s="1242"/>
      <c r="O68" s="1242"/>
      <c r="P68" s="1242"/>
      <c r="Q68" s="1242"/>
      <c r="R68" s="1242"/>
      <c r="S68" s="1242"/>
      <c r="T68" s="1242"/>
      <c r="U68" s="276"/>
      <c r="V68" s="276"/>
      <c r="W68" s="276"/>
      <c r="X68" s="276"/>
      <c r="Y68" s="265"/>
      <c r="Z68" s="265"/>
      <c r="AA68" s="265"/>
    </row>
    <row r="69" spans="2:27">
      <c r="B69" s="265"/>
      <c r="C69" s="265"/>
      <c r="D69" s="265"/>
      <c r="E69" s="266"/>
      <c r="F69" s="265"/>
      <c r="G69" s="267"/>
      <c r="H69" s="265"/>
      <c r="I69" s="265"/>
      <c r="J69" s="265"/>
      <c r="K69" s="265"/>
      <c r="L69" s="265"/>
      <c r="M69" s="265"/>
      <c r="N69" s="265"/>
      <c r="O69" s="265"/>
      <c r="P69" s="265"/>
      <c r="Q69" s="265"/>
      <c r="R69" s="265"/>
      <c r="S69" s="265"/>
      <c r="T69" s="265"/>
      <c r="U69" s="265"/>
      <c r="V69" s="265"/>
      <c r="W69" s="265"/>
      <c r="X69" s="265"/>
      <c r="Y69" s="265"/>
      <c r="Z69" s="265"/>
      <c r="AA69" s="265"/>
    </row>
    <row r="70" spans="2:27">
      <c r="B70" s="265"/>
      <c r="C70" s="265"/>
      <c r="D70" s="265"/>
      <c r="E70" s="266"/>
      <c r="F70" s="265"/>
      <c r="G70" s="267"/>
      <c r="H70" s="265"/>
      <c r="I70" s="265"/>
      <c r="J70" s="265"/>
      <c r="K70" s="265"/>
      <c r="L70" s="265"/>
      <c r="M70" s="265"/>
      <c r="N70" s="265"/>
      <c r="O70" s="265"/>
      <c r="P70" s="265"/>
      <c r="Q70" s="265"/>
      <c r="R70" s="265"/>
      <c r="S70" s="265"/>
      <c r="T70" s="265"/>
      <c r="U70" s="265"/>
      <c r="V70" s="265"/>
      <c r="W70" s="265"/>
      <c r="X70" s="265"/>
      <c r="Y70" s="265"/>
      <c r="Z70" s="265"/>
      <c r="AA70" s="265"/>
    </row>
    <row r="71" spans="2:27">
      <c r="B71" s="265"/>
      <c r="C71" s="265"/>
      <c r="D71" s="265"/>
      <c r="E71" s="266"/>
      <c r="F71" s="265"/>
      <c r="G71" s="267"/>
      <c r="H71" s="265"/>
      <c r="I71" s="265"/>
      <c r="J71" s="265"/>
      <c r="K71" s="265"/>
      <c r="L71" s="265"/>
      <c r="M71" s="265"/>
      <c r="N71" s="265"/>
      <c r="O71" s="265"/>
      <c r="P71" s="265"/>
      <c r="Q71" s="265"/>
      <c r="R71" s="265"/>
      <c r="S71" s="265"/>
      <c r="T71" s="265"/>
      <c r="U71" s="265"/>
      <c r="V71" s="276"/>
      <c r="W71" s="265"/>
      <c r="X71" s="265"/>
      <c r="Y71" s="265"/>
      <c r="Z71" s="265"/>
      <c r="AA71" s="265"/>
    </row>
    <row r="72" spans="2:27">
      <c r="B72" s="265"/>
      <c r="C72" s="265"/>
      <c r="D72" s="265"/>
      <c r="E72" s="266"/>
      <c r="F72" s="265"/>
      <c r="G72" s="267"/>
      <c r="H72" s="265"/>
      <c r="I72" s="265"/>
      <c r="J72" s="265"/>
      <c r="K72" s="265"/>
      <c r="L72" s="265"/>
      <c r="M72" s="265"/>
      <c r="N72" s="265"/>
      <c r="O72" s="265"/>
      <c r="P72" s="265"/>
      <c r="Q72" s="265"/>
      <c r="R72" s="265"/>
      <c r="S72" s="265"/>
      <c r="T72" s="265"/>
      <c r="U72" s="265"/>
      <c r="V72" s="265"/>
      <c r="W72" s="265"/>
      <c r="X72" s="265"/>
      <c r="Y72" s="265"/>
      <c r="Z72" s="265"/>
      <c r="AA72" s="265"/>
    </row>
    <row r="75" spans="2:27">
      <c r="V75" s="279"/>
      <c r="W75" s="27"/>
    </row>
    <row r="79" spans="2:27">
      <c r="M79" s="2830"/>
      <c r="N79" s="2830"/>
      <c r="O79" s="2830"/>
      <c r="P79" s="2830"/>
    </row>
    <row r="152" spans="2:28" s="252" customFormat="1" ht="20.100000000000001" customHeight="1">
      <c r="B152" s="2" t="str">
        <f>B3</f>
        <v>KEY PERFORMANCE INDICATOR</v>
      </c>
      <c r="C152" s="280"/>
      <c r="D152" s="3" t="s">
        <v>1</v>
      </c>
      <c r="E152" s="281" t="s">
        <v>2</v>
      </c>
      <c r="F152" s="4">
        <v>0</v>
      </c>
      <c r="G152" s="3" t="str">
        <f t="shared" ref="G152:Z153" si="0">G3</f>
        <v>Act '09</v>
      </c>
      <c r="H152" s="3" t="str">
        <f t="shared" si="0"/>
        <v>Act '10</v>
      </c>
      <c r="I152" s="4" t="str">
        <f t="shared" si="0"/>
        <v>Act '11</v>
      </c>
      <c r="J152" s="4" t="str">
        <f t="shared" si="0"/>
        <v>Act '12</v>
      </c>
      <c r="K152" s="4" t="str">
        <f t="shared" si="0"/>
        <v>Act '13</v>
      </c>
      <c r="L152" s="4" t="str">
        <f t="shared" si="0"/>
        <v>Act '14</v>
      </c>
      <c r="M152" s="2" t="str">
        <f t="shared" si="0"/>
        <v>Tgt '15</v>
      </c>
      <c r="N152" s="282" t="str">
        <f t="shared" si="0"/>
        <v>YTD '15</v>
      </c>
      <c r="O152" s="280" t="str">
        <f t="shared" si="0"/>
        <v>Jan</v>
      </c>
      <c r="P152" s="3" t="str">
        <f t="shared" si="0"/>
        <v>Feb</v>
      </c>
      <c r="Q152" s="3" t="str">
        <f t="shared" si="0"/>
        <v>Mar</v>
      </c>
      <c r="R152" s="3" t="str">
        <f t="shared" si="0"/>
        <v>Apr</v>
      </c>
      <c r="S152" s="3" t="str">
        <f t="shared" si="0"/>
        <v>May</v>
      </c>
      <c r="T152" s="3" t="str">
        <f t="shared" si="0"/>
        <v>Jun</v>
      </c>
      <c r="U152" s="3" t="str">
        <f t="shared" si="0"/>
        <v>Jul</v>
      </c>
      <c r="V152" s="3" t="str">
        <f t="shared" si="0"/>
        <v>Aug</v>
      </c>
      <c r="W152" s="3" t="str">
        <f t="shared" si="0"/>
        <v>Sep</v>
      </c>
      <c r="X152" s="3" t="str">
        <f t="shared" si="0"/>
        <v>Oct</v>
      </c>
      <c r="Y152" s="3" t="str">
        <f t="shared" si="0"/>
        <v>Nov</v>
      </c>
      <c r="Z152" s="4" t="str">
        <f t="shared" si="0"/>
        <v>Dec</v>
      </c>
      <c r="AA152" s="4"/>
      <c r="AB152" s="4"/>
    </row>
    <row r="153" spans="2:28" s="252" customFormat="1" ht="20.100000000000001" customHeight="1">
      <c r="B153" s="283" t="str">
        <f>B4</f>
        <v>SAFETY, HEALTH AND ENVIRONMENT</v>
      </c>
      <c r="C153" s="284"/>
      <c r="D153" s="285" t="s">
        <v>16</v>
      </c>
      <c r="E153" s="286" t="s">
        <v>16</v>
      </c>
      <c r="F153" s="287" t="s">
        <v>16</v>
      </c>
      <c r="G153" s="423">
        <f t="shared" si="0"/>
        <v>0</v>
      </c>
      <c r="H153" s="5">
        <f t="shared" si="0"/>
        <v>0</v>
      </c>
      <c r="I153" s="6">
        <f t="shared" si="0"/>
        <v>0</v>
      </c>
      <c r="J153" s="6">
        <f t="shared" si="0"/>
        <v>0</v>
      </c>
      <c r="K153" s="6">
        <f t="shared" si="0"/>
        <v>0</v>
      </c>
      <c r="L153" s="6">
        <f t="shared" si="0"/>
        <v>0</v>
      </c>
      <c r="M153" s="288">
        <f t="shared" si="0"/>
        <v>0</v>
      </c>
      <c r="N153" s="289">
        <f t="shared" si="0"/>
        <v>0</v>
      </c>
      <c r="O153" s="290">
        <f t="shared" si="0"/>
        <v>0</v>
      </c>
      <c r="P153" s="5">
        <f t="shared" si="0"/>
        <v>0</v>
      </c>
      <c r="Q153" s="5">
        <f t="shared" si="0"/>
        <v>0</v>
      </c>
      <c r="R153" s="5">
        <f t="shared" si="0"/>
        <v>0</v>
      </c>
      <c r="S153" s="5">
        <f t="shared" si="0"/>
        <v>0</v>
      </c>
      <c r="T153" s="5">
        <f t="shared" si="0"/>
        <v>0</v>
      </c>
      <c r="U153" s="5">
        <f t="shared" si="0"/>
        <v>0</v>
      </c>
      <c r="V153" s="5">
        <f t="shared" si="0"/>
        <v>0</v>
      </c>
      <c r="W153" s="5">
        <f t="shared" si="0"/>
        <v>0</v>
      </c>
      <c r="X153" s="5">
        <f t="shared" si="0"/>
        <v>0</v>
      </c>
      <c r="Y153" s="5">
        <f t="shared" si="0"/>
        <v>0</v>
      </c>
      <c r="Z153" s="6">
        <f t="shared" si="0"/>
        <v>0</v>
      </c>
      <c r="AA153" s="6"/>
      <c r="AB153" s="6"/>
    </row>
    <row r="154" spans="2:28" s="10" customFormat="1" ht="20.100000000000001" customHeight="1">
      <c r="B154" s="7" t="str">
        <f t="shared" ref="B154:B190" si="1">B5&amp;" Target"</f>
        <v>Lost Time Injury frequency rate Target</v>
      </c>
      <c r="C154" s="118"/>
      <c r="D154" s="8" t="str">
        <f t="shared" ref="D154:F160" si="2">D5</f>
        <v>LTIFR</v>
      </c>
      <c r="E154" s="8" t="str">
        <f t="shared" si="2"/>
        <v>SHE</v>
      </c>
      <c r="F154" s="8" t="str">
        <f t="shared" si="2"/>
        <v>&lt;</v>
      </c>
      <c r="G154" s="291">
        <f t="shared" ref="G154:Z166" si="3">$M5</f>
        <v>0</v>
      </c>
      <c r="H154" s="291">
        <f t="shared" si="3"/>
        <v>0</v>
      </c>
      <c r="I154" s="292">
        <f t="shared" si="3"/>
        <v>0</v>
      </c>
      <c r="J154" s="292">
        <f t="shared" si="3"/>
        <v>0</v>
      </c>
      <c r="K154" s="292">
        <f t="shared" si="3"/>
        <v>0</v>
      </c>
      <c r="L154" s="292">
        <f t="shared" si="3"/>
        <v>0</v>
      </c>
      <c r="M154" s="293">
        <f t="shared" si="3"/>
        <v>0</v>
      </c>
      <c r="N154" s="294">
        <f t="shared" si="3"/>
        <v>0</v>
      </c>
      <c r="O154" s="30">
        <f t="shared" si="3"/>
        <v>0</v>
      </c>
      <c r="P154" s="28">
        <f t="shared" si="3"/>
        <v>0</v>
      </c>
      <c r="Q154" s="28">
        <f t="shared" si="3"/>
        <v>0</v>
      </c>
      <c r="R154" s="28">
        <f t="shared" si="3"/>
        <v>0</v>
      </c>
      <c r="S154" s="28">
        <f t="shared" si="3"/>
        <v>0</v>
      </c>
      <c r="T154" s="28">
        <f t="shared" si="3"/>
        <v>0</v>
      </c>
      <c r="U154" s="28">
        <f t="shared" si="3"/>
        <v>0</v>
      </c>
      <c r="V154" s="28">
        <f t="shared" si="3"/>
        <v>0</v>
      </c>
      <c r="W154" s="28">
        <f t="shared" si="3"/>
        <v>0</v>
      </c>
      <c r="X154" s="295">
        <f t="shared" si="3"/>
        <v>0</v>
      </c>
      <c r="Y154" s="295">
        <f t="shared" si="3"/>
        <v>0</v>
      </c>
      <c r="Z154" s="9">
        <f t="shared" si="3"/>
        <v>0</v>
      </c>
      <c r="AA154" s="9"/>
      <c r="AB154" s="9"/>
    </row>
    <row r="155" spans="2:28" s="10" customFormat="1" ht="20.100000000000001" customHeight="1">
      <c r="B155" s="7" t="str">
        <f t="shared" si="1"/>
        <v>Recordable Injury frequency rate Target</v>
      </c>
      <c r="C155" s="118"/>
      <c r="D155" s="8" t="str">
        <f t="shared" si="2"/>
        <v>RIFR</v>
      </c>
      <c r="E155" s="296" t="str">
        <f t="shared" si="2"/>
        <v>SHE</v>
      </c>
      <c r="F155" s="297" t="str">
        <f t="shared" si="2"/>
        <v>&lt;</v>
      </c>
      <c r="G155" s="424">
        <f t="shared" si="3"/>
        <v>0</v>
      </c>
      <c r="H155" s="291">
        <f t="shared" si="3"/>
        <v>0</v>
      </c>
      <c r="I155" s="292">
        <f t="shared" si="3"/>
        <v>0</v>
      </c>
      <c r="J155" s="292">
        <f t="shared" si="3"/>
        <v>0</v>
      </c>
      <c r="K155" s="292">
        <f t="shared" si="3"/>
        <v>0</v>
      </c>
      <c r="L155" s="292">
        <f t="shared" si="3"/>
        <v>0</v>
      </c>
      <c r="M155" s="293">
        <f t="shared" si="3"/>
        <v>0</v>
      </c>
      <c r="N155" s="294">
        <f t="shared" si="3"/>
        <v>0</v>
      </c>
      <c r="O155" s="30">
        <f t="shared" si="3"/>
        <v>0</v>
      </c>
      <c r="P155" s="28">
        <f t="shared" si="3"/>
        <v>0</v>
      </c>
      <c r="Q155" s="28">
        <f t="shared" si="3"/>
        <v>0</v>
      </c>
      <c r="R155" s="28">
        <f t="shared" si="3"/>
        <v>0</v>
      </c>
      <c r="S155" s="28">
        <f t="shared" si="3"/>
        <v>0</v>
      </c>
      <c r="T155" s="28">
        <f t="shared" si="3"/>
        <v>0</v>
      </c>
      <c r="U155" s="28">
        <f t="shared" si="3"/>
        <v>0</v>
      </c>
      <c r="V155" s="28">
        <f t="shared" si="3"/>
        <v>0</v>
      </c>
      <c r="W155" s="28">
        <f t="shared" si="3"/>
        <v>0</v>
      </c>
      <c r="X155" s="295">
        <f t="shared" si="3"/>
        <v>0</v>
      </c>
      <c r="Y155" s="295">
        <f t="shared" si="3"/>
        <v>0</v>
      </c>
      <c r="Z155" s="9">
        <f t="shared" si="3"/>
        <v>0</v>
      </c>
      <c r="AA155" s="9"/>
      <c r="AB155" s="9"/>
    </row>
    <row r="156" spans="2:28" s="10" customFormat="1" ht="20.100000000000001" customHeight="1">
      <c r="B156" s="7" t="str">
        <f t="shared" si="1"/>
        <v>Energy Consumption / ton of production Target</v>
      </c>
      <c r="C156" s="118"/>
      <c r="D156" s="8" t="str">
        <f t="shared" si="2"/>
        <v>GJ/T</v>
      </c>
      <c r="E156" s="296" t="str">
        <f t="shared" si="2"/>
        <v>SHE</v>
      </c>
      <c r="F156" s="297" t="str">
        <f t="shared" si="2"/>
        <v>&lt;</v>
      </c>
      <c r="G156" s="291">
        <f t="shared" si="3"/>
        <v>2.02</v>
      </c>
      <c r="H156" s="291">
        <f t="shared" si="3"/>
        <v>2.02</v>
      </c>
      <c r="I156" s="292">
        <f t="shared" si="3"/>
        <v>2.02</v>
      </c>
      <c r="J156" s="292">
        <f t="shared" si="3"/>
        <v>2.02</v>
      </c>
      <c r="K156" s="292">
        <f t="shared" si="3"/>
        <v>2.02</v>
      </c>
      <c r="L156" s="292">
        <f t="shared" si="3"/>
        <v>2.02</v>
      </c>
      <c r="M156" s="293">
        <f t="shared" si="3"/>
        <v>2.02</v>
      </c>
      <c r="N156" s="294">
        <f t="shared" si="3"/>
        <v>2.02</v>
      </c>
      <c r="O156" s="30">
        <f t="shared" si="3"/>
        <v>2.02</v>
      </c>
      <c r="P156" s="28">
        <f t="shared" si="3"/>
        <v>2.02</v>
      </c>
      <c r="Q156" s="28">
        <f t="shared" si="3"/>
        <v>2.02</v>
      </c>
      <c r="R156" s="28">
        <f t="shared" si="3"/>
        <v>2.02</v>
      </c>
      <c r="S156" s="28">
        <f t="shared" si="3"/>
        <v>2.02</v>
      </c>
      <c r="T156" s="28">
        <f t="shared" si="3"/>
        <v>2.02</v>
      </c>
      <c r="U156" s="28">
        <f t="shared" si="3"/>
        <v>2.02</v>
      </c>
      <c r="V156" s="28">
        <f t="shared" si="3"/>
        <v>2.02</v>
      </c>
      <c r="W156" s="28">
        <f t="shared" si="3"/>
        <v>2.02</v>
      </c>
      <c r="X156" s="295">
        <f t="shared" si="3"/>
        <v>2.02</v>
      </c>
      <c r="Y156" s="295">
        <f t="shared" si="3"/>
        <v>2.02</v>
      </c>
      <c r="Z156" s="9">
        <f t="shared" si="3"/>
        <v>2.02</v>
      </c>
      <c r="AA156" s="9"/>
      <c r="AB156" s="9"/>
    </row>
    <row r="157" spans="2:28" s="10" customFormat="1" ht="20.100000000000001" customHeight="1">
      <c r="B157" s="7" t="str">
        <f t="shared" si="1"/>
        <v>Water Withdrawal / ton of production  Target</v>
      </c>
      <c r="C157" s="118"/>
      <c r="D157" s="8" t="str">
        <f t="shared" si="2"/>
        <v>M3/T</v>
      </c>
      <c r="E157" s="296" t="str">
        <f t="shared" si="2"/>
        <v>SHE</v>
      </c>
      <c r="F157" s="297" t="str">
        <f t="shared" si="2"/>
        <v>&lt;</v>
      </c>
      <c r="G157" s="424">
        <f t="shared" si="3"/>
        <v>2.3199999999999998</v>
      </c>
      <c r="H157" s="291">
        <f t="shared" si="3"/>
        <v>2.3199999999999998</v>
      </c>
      <c r="I157" s="292">
        <f t="shared" si="3"/>
        <v>2.3199999999999998</v>
      </c>
      <c r="J157" s="292">
        <f t="shared" si="3"/>
        <v>2.3199999999999998</v>
      </c>
      <c r="K157" s="292">
        <f t="shared" si="3"/>
        <v>2.3199999999999998</v>
      </c>
      <c r="L157" s="292">
        <f t="shared" si="3"/>
        <v>2.3199999999999998</v>
      </c>
      <c r="M157" s="293">
        <f t="shared" si="3"/>
        <v>2.3199999999999998</v>
      </c>
      <c r="N157" s="294">
        <f t="shared" si="3"/>
        <v>2.3199999999999998</v>
      </c>
      <c r="O157" s="30">
        <f t="shared" si="3"/>
        <v>2.3199999999999998</v>
      </c>
      <c r="P157" s="28">
        <f t="shared" si="3"/>
        <v>2.3199999999999998</v>
      </c>
      <c r="Q157" s="28">
        <f t="shared" si="3"/>
        <v>2.3199999999999998</v>
      </c>
      <c r="R157" s="28">
        <f t="shared" si="3"/>
        <v>2.3199999999999998</v>
      </c>
      <c r="S157" s="28">
        <f t="shared" si="3"/>
        <v>2.3199999999999998</v>
      </c>
      <c r="T157" s="28">
        <f t="shared" si="3"/>
        <v>2.3199999999999998</v>
      </c>
      <c r="U157" s="28">
        <f t="shared" si="3"/>
        <v>2.3199999999999998</v>
      </c>
      <c r="V157" s="28">
        <f t="shared" si="3"/>
        <v>2.3199999999999998</v>
      </c>
      <c r="W157" s="28">
        <f t="shared" si="3"/>
        <v>2.3199999999999998</v>
      </c>
      <c r="X157" s="295">
        <f t="shared" si="3"/>
        <v>2.3199999999999998</v>
      </c>
      <c r="Y157" s="295">
        <f t="shared" si="3"/>
        <v>2.3199999999999998</v>
      </c>
      <c r="Z157" s="9">
        <f t="shared" si="3"/>
        <v>2.3199999999999998</v>
      </c>
      <c r="AA157" s="9"/>
      <c r="AB157" s="9"/>
    </row>
    <row r="158" spans="2:28" s="10" customFormat="1" ht="20.100000000000001" customHeight="1">
      <c r="B158" s="7" t="str">
        <f t="shared" si="1"/>
        <v>Behavioural Feedback Session Target</v>
      </c>
      <c r="C158" s="118"/>
      <c r="D158" s="8" t="str">
        <f t="shared" si="2"/>
        <v>#</v>
      </c>
      <c r="E158" s="296" t="str">
        <f t="shared" si="2"/>
        <v>SHE</v>
      </c>
      <c r="F158" s="297" t="str">
        <f t="shared" si="2"/>
        <v>&gt;</v>
      </c>
      <c r="G158" s="291">
        <f t="shared" si="3"/>
        <v>0.78300000000000003</v>
      </c>
      <c r="H158" s="291">
        <f t="shared" si="3"/>
        <v>0.78300000000000003</v>
      </c>
      <c r="I158" s="292">
        <f t="shared" si="3"/>
        <v>0.78300000000000003</v>
      </c>
      <c r="J158" s="292">
        <f t="shared" si="3"/>
        <v>0.78300000000000003</v>
      </c>
      <c r="K158" s="292">
        <f t="shared" si="3"/>
        <v>0.78300000000000003</v>
      </c>
      <c r="L158" s="292">
        <f t="shared" si="3"/>
        <v>0.78300000000000003</v>
      </c>
      <c r="M158" s="293">
        <f t="shared" si="3"/>
        <v>0.78300000000000003</v>
      </c>
      <c r="N158" s="294">
        <f t="shared" si="3"/>
        <v>0.78300000000000003</v>
      </c>
      <c r="O158" s="30">
        <f t="shared" si="3"/>
        <v>0.78300000000000003</v>
      </c>
      <c r="P158" s="28">
        <f t="shared" si="3"/>
        <v>0.78300000000000003</v>
      </c>
      <c r="Q158" s="28">
        <f t="shared" si="3"/>
        <v>0.78300000000000003</v>
      </c>
      <c r="R158" s="28">
        <f t="shared" si="3"/>
        <v>0.78300000000000003</v>
      </c>
      <c r="S158" s="28">
        <f t="shared" si="3"/>
        <v>0.78300000000000003</v>
      </c>
      <c r="T158" s="28">
        <f t="shared" si="3"/>
        <v>0.78300000000000003</v>
      </c>
      <c r="U158" s="28">
        <f t="shared" si="3"/>
        <v>0.78300000000000003</v>
      </c>
      <c r="V158" s="28">
        <f t="shared" si="3"/>
        <v>0.78300000000000003</v>
      </c>
      <c r="W158" s="28">
        <f t="shared" si="3"/>
        <v>0.78300000000000003</v>
      </c>
      <c r="X158" s="295">
        <f t="shared" si="3"/>
        <v>0.78300000000000003</v>
      </c>
      <c r="Y158" s="295">
        <f t="shared" si="3"/>
        <v>0.78300000000000003</v>
      </c>
      <c r="Z158" s="9">
        <f t="shared" si="3"/>
        <v>0.78300000000000003</v>
      </c>
      <c r="AA158" s="9"/>
      <c r="AB158" s="9"/>
    </row>
    <row r="159" spans="2:28" s="10" customFormat="1" ht="20.100000000000001" customHeight="1">
      <c r="B159" s="7" t="str">
        <f t="shared" si="1"/>
        <v>Solid Waste  Target</v>
      </c>
      <c r="C159" s="118"/>
      <c r="D159" s="8" t="str">
        <f t="shared" si="2"/>
        <v>Ton</v>
      </c>
      <c r="E159" s="296" t="str">
        <f t="shared" si="2"/>
        <v>SHE</v>
      </c>
      <c r="F159" s="297" t="str">
        <f t="shared" si="2"/>
        <v>&lt;</v>
      </c>
      <c r="G159" s="424">
        <f t="shared" si="3"/>
        <v>165</v>
      </c>
      <c r="H159" s="291">
        <f t="shared" si="3"/>
        <v>165</v>
      </c>
      <c r="I159" s="292">
        <f t="shared" si="3"/>
        <v>165</v>
      </c>
      <c r="J159" s="292">
        <f t="shared" si="3"/>
        <v>165</v>
      </c>
      <c r="K159" s="292">
        <f t="shared" si="3"/>
        <v>165</v>
      </c>
      <c r="L159" s="292">
        <f t="shared" si="3"/>
        <v>165</v>
      </c>
      <c r="M159" s="293">
        <f t="shared" si="3"/>
        <v>165</v>
      </c>
      <c r="N159" s="294">
        <f t="shared" si="3"/>
        <v>165</v>
      </c>
      <c r="O159" s="30">
        <f t="shared" si="3"/>
        <v>165</v>
      </c>
      <c r="P159" s="28">
        <f t="shared" si="3"/>
        <v>165</v>
      </c>
      <c r="Q159" s="28">
        <f t="shared" si="3"/>
        <v>165</v>
      </c>
      <c r="R159" s="28">
        <f t="shared" si="3"/>
        <v>165</v>
      </c>
      <c r="S159" s="28">
        <f t="shared" si="3"/>
        <v>165</v>
      </c>
      <c r="T159" s="28">
        <f t="shared" si="3"/>
        <v>165</v>
      </c>
      <c r="U159" s="28">
        <f t="shared" si="3"/>
        <v>165</v>
      </c>
      <c r="V159" s="28">
        <f t="shared" si="3"/>
        <v>165</v>
      </c>
      <c r="W159" s="28">
        <f t="shared" si="3"/>
        <v>165</v>
      </c>
      <c r="X159" s="295">
        <f t="shared" si="3"/>
        <v>165</v>
      </c>
      <c r="Y159" s="295">
        <f t="shared" si="3"/>
        <v>165</v>
      </c>
      <c r="Z159" s="9">
        <f t="shared" si="3"/>
        <v>165</v>
      </c>
      <c r="AA159" s="9"/>
      <c r="AB159" s="9"/>
    </row>
    <row r="160" spans="2:28" s="10" customFormat="1" ht="20.100000000000001" customHeight="1">
      <c r="B160" s="7" t="str">
        <f t="shared" si="1"/>
        <v>Green House Gas Emission Target</v>
      </c>
      <c r="C160" s="118"/>
      <c r="D160" s="8" t="str">
        <f t="shared" si="2"/>
        <v>kg CO2/t</v>
      </c>
      <c r="E160" s="296" t="str">
        <f t="shared" si="2"/>
        <v>SHE</v>
      </c>
      <c r="F160" s="297" t="str">
        <f t="shared" si="2"/>
        <v>&lt;</v>
      </c>
      <c r="G160" s="291">
        <f t="shared" si="3"/>
        <v>193</v>
      </c>
      <c r="H160" s="291">
        <f t="shared" si="3"/>
        <v>193</v>
      </c>
      <c r="I160" s="292">
        <f t="shared" si="3"/>
        <v>193</v>
      </c>
      <c r="J160" s="292">
        <f t="shared" si="3"/>
        <v>193</v>
      </c>
      <c r="K160" s="292">
        <f t="shared" si="3"/>
        <v>193</v>
      </c>
      <c r="L160" s="292">
        <f t="shared" si="3"/>
        <v>193</v>
      </c>
      <c r="M160" s="293">
        <f t="shared" si="3"/>
        <v>193</v>
      </c>
      <c r="N160" s="294">
        <f t="shared" si="3"/>
        <v>193</v>
      </c>
      <c r="O160" s="30">
        <f t="shared" si="3"/>
        <v>193</v>
      </c>
      <c r="P160" s="28">
        <f t="shared" si="3"/>
        <v>193</v>
      </c>
      <c r="Q160" s="28">
        <f t="shared" si="3"/>
        <v>193</v>
      </c>
      <c r="R160" s="28">
        <f t="shared" si="3"/>
        <v>193</v>
      </c>
      <c r="S160" s="28">
        <f t="shared" si="3"/>
        <v>193</v>
      </c>
      <c r="T160" s="28">
        <f t="shared" si="3"/>
        <v>193</v>
      </c>
      <c r="U160" s="28">
        <f t="shared" si="3"/>
        <v>193</v>
      </c>
      <c r="V160" s="28">
        <f t="shared" si="3"/>
        <v>193</v>
      </c>
      <c r="W160" s="28">
        <f t="shared" si="3"/>
        <v>193</v>
      </c>
      <c r="X160" s="295">
        <f t="shared" si="3"/>
        <v>193</v>
      </c>
      <c r="Y160" s="295">
        <f t="shared" si="3"/>
        <v>193</v>
      </c>
      <c r="Z160" s="9">
        <f t="shared" si="3"/>
        <v>193</v>
      </c>
      <c r="AA160" s="9"/>
      <c r="AB160" s="9"/>
    </row>
    <row r="161" spans="2:28" ht="20.100000000000001" customHeight="1">
      <c r="B161" s="298" t="str">
        <f t="shared" si="1"/>
        <v>MOTIVATION Target</v>
      </c>
      <c r="C161" s="299"/>
      <c r="D161" s="300" t="s">
        <v>16</v>
      </c>
      <c r="E161" s="301" t="s">
        <v>16</v>
      </c>
      <c r="F161" s="302" t="s">
        <v>16</v>
      </c>
      <c r="G161" s="425">
        <f t="shared" si="3"/>
        <v>0</v>
      </c>
      <c r="H161" s="29">
        <f t="shared" si="3"/>
        <v>0</v>
      </c>
      <c r="I161" s="303">
        <f t="shared" si="3"/>
        <v>0</v>
      </c>
      <c r="J161" s="303">
        <f t="shared" si="3"/>
        <v>0</v>
      </c>
      <c r="K161" s="303">
        <f t="shared" si="3"/>
        <v>0</v>
      </c>
      <c r="L161" s="303">
        <f t="shared" si="3"/>
        <v>0</v>
      </c>
      <c r="M161" s="304">
        <f t="shared" si="3"/>
        <v>0</v>
      </c>
      <c r="N161" s="305">
        <f t="shared" si="3"/>
        <v>0</v>
      </c>
      <c r="O161" s="306">
        <f t="shared" si="3"/>
        <v>0</v>
      </c>
      <c r="P161" s="29">
        <f t="shared" si="3"/>
        <v>0</v>
      </c>
      <c r="Q161" s="29">
        <f t="shared" si="3"/>
        <v>0</v>
      </c>
      <c r="R161" s="29">
        <f t="shared" si="3"/>
        <v>0</v>
      </c>
      <c r="S161" s="29">
        <f t="shared" si="3"/>
        <v>0</v>
      </c>
      <c r="T161" s="29">
        <f t="shared" si="3"/>
        <v>0</v>
      </c>
      <c r="U161" s="29">
        <f t="shared" si="3"/>
        <v>0</v>
      </c>
      <c r="V161" s="29">
        <f t="shared" si="3"/>
        <v>0</v>
      </c>
      <c r="W161" s="29">
        <f t="shared" si="3"/>
        <v>0</v>
      </c>
      <c r="X161" s="307">
        <f t="shared" si="3"/>
        <v>0</v>
      </c>
      <c r="Y161" s="307">
        <f t="shared" si="3"/>
        <v>0</v>
      </c>
      <c r="Z161" s="11">
        <f t="shared" si="3"/>
        <v>0</v>
      </c>
      <c r="AA161" s="11"/>
      <c r="AB161" s="11"/>
    </row>
    <row r="162" spans="2:28" s="10" customFormat="1" ht="20.100000000000001" customHeight="1">
      <c r="B162" s="7" t="str">
        <f t="shared" si="1"/>
        <v>% Overtime Target</v>
      </c>
      <c r="C162" s="118"/>
      <c r="D162" s="8" t="str">
        <f>D13</f>
        <v>%</v>
      </c>
      <c r="E162" s="296" t="str">
        <f>E13</f>
        <v>HRM</v>
      </c>
      <c r="F162" s="297" t="str">
        <f>F13</f>
        <v>&lt;</v>
      </c>
      <c r="G162" s="424">
        <f t="shared" si="3"/>
        <v>0.04</v>
      </c>
      <c r="H162" s="291">
        <f t="shared" si="3"/>
        <v>0.04</v>
      </c>
      <c r="I162" s="292">
        <f t="shared" si="3"/>
        <v>0.04</v>
      </c>
      <c r="J162" s="292">
        <f t="shared" si="3"/>
        <v>0.04</v>
      </c>
      <c r="K162" s="292">
        <f t="shared" si="3"/>
        <v>0.04</v>
      </c>
      <c r="L162" s="292">
        <f t="shared" si="3"/>
        <v>0.04</v>
      </c>
      <c r="M162" s="293">
        <f t="shared" si="3"/>
        <v>0.04</v>
      </c>
      <c r="N162" s="294">
        <f t="shared" si="3"/>
        <v>0.04</v>
      </c>
      <c r="O162" s="30">
        <f t="shared" si="3"/>
        <v>0.04</v>
      </c>
      <c r="P162" s="30">
        <f t="shared" si="3"/>
        <v>0.04</v>
      </c>
      <c r="Q162" s="28">
        <f t="shared" si="3"/>
        <v>0.04</v>
      </c>
      <c r="R162" s="28">
        <f t="shared" si="3"/>
        <v>0.04</v>
      </c>
      <c r="S162" s="28">
        <f t="shared" si="3"/>
        <v>0.04</v>
      </c>
      <c r="T162" s="28">
        <f t="shared" si="3"/>
        <v>0.04</v>
      </c>
      <c r="U162" s="28">
        <f t="shared" si="3"/>
        <v>0.04</v>
      </c>
      <c r="V162" s="28">
        <f t="shared" si="3"/>
        <v>0.04</v>
      </c>
      <c r="W162" s="28">
        <f t="shared" si="3"/>
        <v>0.04</v>
      </c>
      <c r="X162" s="295">
        <f t="shared" si="3"/>
        <v>0.04</v>
      </c>
      <c r="Y162" s="295">
        <f t="shared" si="3"/>
        <v>0.04</v>
      </c>
      <c r="Z162" s="9">
        <f t="shared" si="3"/>
        <v>0.04</v>
      </c>
      <c r="AA162" s="9"/>
      <c r="AB162" s="9"/>
    </row>
    <row r="163" spans="2:28" s="10" customFormat="1" ht="20.100000000000001" customHeight="1">
      <c r="B163" s="7" t="str">
        <f t="shared" si="1"/>
        <v>% Absenteeism Target</v>
      </c>
      <c r="C163" s="118"/>
      <c r="D163" s="8" t="str">
        <f>D37</f>
        <v>KXOF</v>
      </c>
      <c r="E163" s="296" t="str">
        <f>E37</f>
        <v>FC</v>
      </c>
      <c r="F163" s="297" t="str">
        <f>F37</f>
        <v>&gt;</v>
      </c>
      <c r="G163" s="749">
        <f t="shared" si="3"/>
        <v>4.0000000000000001E-3</v>
      </c>
      <c r="H163" s="424">
        <f t="shared" si="3"/>
        <v>4.0000000000000001E-3</v>
      </c>
      <c r="I163" s="424">
        <f t="shared" si="3"/>
        <v>4.0000000000000001E-3</v>
      </c>
      <c r="J163" s="424">
        <f t="shared" si="3"/>
        <v>4.0000000000000001E-3</v>
      </c>
      <c r="K163" s="424">
        <f t="shared" si="3"/>
        <v>4.0000000000000001E-3</v>
      </c>
      <c r="L163" s="424">
        <f t="shared" si="3"/>
        <v>4.0000000000000001E-3</v>
      </c>
      <c r="M163" s="424">
        <f t="shared" si="3"/>
        <v>4.0000000000000001E-3</v>
      </c>
      <c r="N163" s="424">
        <f t="shared" si="3"/>
        <v>4.0000000000000001E-3</v>
      </c>
      <c r="O163" s="424">
        <f t="shared" si="3"/>
        <v>4.0000000000000001E-3</v>
      </c>
      <c r="P163" s="424">
        <f t="shared" si="3"/>
        <v>4.0000000000000001E-3</v>
      </c>
      <c r="Q163" s="424">
        <f t="shared" si="3"/>
        <v>4.0000000000000001E-3</v>
      </c>
      <c r="R163" s="424">
        <f t="shared" si="3"/>
        <v>4.0000000000000001E-3</v>
      </c>
      <c r="S163" s="424">
        <f t="shared" si="3"/>
        <v>4.0000000000000001E-3</v>
      </c>
      <c r="T163" s="424">
        <f t="shared" si="3"/>
        <v>4.0000000000000001E-3</v>
      </c>
      <c r="U163" s="424">
        <f t="shared" si="3"/>
        <v>4.0000000000000001E-3</v>
      </c>
      <c r="V163" s="424">
        <f t="shared" si="3"/>
        <v>4.0000000000000001E-3</v>
      </c>
      <c r="W163" s="424">
        <f t="shared" si="3"/>
        <v>4.0000000000000001E-3</v>
      </c>
      <c r="X163" s="424">
        <f t="shared" si="3"/>
        <v>4.0000000000000001E-3</v>
      </c>
      <c r="Y163" s="424">
        <f t="shared" si="3"/>
        <v>4.0000000000000001E-3</v>
      </c>
      <c r="Z163" s="424">
        <f t="shared" si="3"/>
        <v>4.0000000000000001E-3</v>
      </c>
      <c r="AA163" s="9"/>
      <c r="AB163" s="9"/>
    </row>
    <row r="164" spans="2:28" s="10" customFormat="1" ht="20.100000000000001" customHeight="1">
      <c r="B164" s="7" t="str">
        <f t="shared" si="1"/>
        <v>Temporary staff usage Target</v>
      </c>
      <c r="C164" s="118"/>
      <c r="D164" s="8" t="str">
        <f t="shared" ref="D164:F165" si="4">D15</f>
        <v>%</v>
      </c>
      <c r="E164" s="296" t="str">
        <f t="shared" si="4"/>
        <v>HRM</v>
      </c>
      <c r="F164" s="297" t="str">
        <f t="shared" si="4"/>
        <v>&lt;</v>
      </c>
      <c r="G164" s="426">
        <f t="shared" si="3"/>
        <v>0.27</v>
      </c>
      <c r="H164" s="291">
        <f t="shared" si="3"/>
        <v>0.27</v>
      </c>
      <c r="I164" s="292">
        <f t="shared" si="3"/>
        <v>0.27</v>
      </c>
      <c r="J164" s="292">
        <f t="shared" si="3"/>
        <v>0.27</v>
      </c>
      <c r="K164" s="292">
        <f t="shared" si="3"/>
        <v>0.27</v>
      </c>
      <c r="L164" s="292">
        <f t="shared" si="3"/>
        <v>0.27</v>
      </c>
      <c r="M164" s="293">
        <f t="shared" si="3"/>
        <v>0.27</v>
      </c>
      <c r="N164" s="294">
        <f t="shared" si="3"/>
        <v>0.27</v>
      </c>
      <c r="O164" s="30">
        <f t="shared" si="3"/>
        <v>0.27</v>
      </c>
      <c r="P164" s="28">
        <f t="shared" si="3"/>
        <v>0.27</v>
      </c>
      <c r="Q164" s="28">
        <f t="shared" si="3"/>
        <v>0.27</v>
      </c>
      <c r="R164" s="28">
        <f t="shared" si="3"/>
        <v>0.27</v>
      </c>
      <c r="S164" s="28">
        <f t="shared" si="3"/>
        <v>0.27</v>
      </c>
      <c r="T164" s="28">
        <f t="shared" si="3"/>
        <v>0.27</v>
      </c>
      <c r="U164" s="28">
        <f t="shared" si="3"/>
        <v>0.27</v>
      </c>
      <c r="V164" s="28">
        <f t="shared" si="3"/>
        <v>0.27</v>
      </c>
      <c r="W164" s="28">
        <f t="shared" si="3"/>
        <v>0.27</v>
      </c>
      <c r="X164" s="295">
        <f t="shared" si="3"/>
        <v>0.27</v>
      </c>
      <c r="Y164" s="295">
        <f t="shared" si="3"/>
        <v>0.27</v>
      </c>
      <c r="Z164" s="9">
        <f t="shared" si="3"/>
        <v>0.27</v>
      </c>
      <c r="AA164" s="9"/>
      <c r="AB164" s="9"/>
    </row>
    <row r="165" spans="2:28" s="10" customFormat="1" ht="20.100000000000001" customHeight="1">
      <c r="B165" s="7" t="str">
        <f t="shared" si="1"/>
        <v>Employee Engagement  Target</v>
      </c>
      <c r="C165" s="118"/>
      <c r="D165" s="8" t="str">
        <f t="shared" si="4"/>
        <v>%</v>
      </c>
      <c r="E165" s="296" t="str">
        <f t="shared" si="4"/>
        <v>HRM</v>
      </c>
      <c r="F165" s="297" t="str">
        <f t="shared" si="4"/>
        <v>&gt;</v>
      </c>
      <c r="G165" s="291" t="str">
        <f t="shared" si="3"/>
        <v>TBD</v>
      </c>
      <c r="H165" s="291" t="str">
        <f t="shared" si="3"/>
        <v>TBD</v>
      </c>
      <c r="I165" s="292" t="str">
        <f t="shared" si="3"/>
        <v>TBD</v>
      </c>
      <c r="J165" s="292" t="str">
        <f t="shared" si="3"/>
        <v>TBD</v>
      </c>
      <c r="K165" s="292" t="str">
        <f t="shared" si="3"/>
        <v>TBD</v>
      </c>
      <c r="L165" s="292" t="str">
        <f t="shared" si="3"/>
        <v>TBD</v>
      </c>
      <c r="M165" s="293" t="str">
        <f t="shared" si="3"/>
        <v>TBD</v>
      </c>
      <c r="N165" s="294" t="str">
        <f t="shared" si="3"/>
        <v>TBD</v>
      </c>
      <c r="O165" s="30" t="str">
        <f t="shared" si="3"/>
        <v>TBD</v>
      </c>
      <c r="P165" s="28" t="str">
        <f t="shared" si="3"/>
        <v>TBD</v>
      </c>
      <c r="Q165" s="28" t="str">
        <f t="shared" si="3"/>
        <v>TBD</v>
      </c>
      <c r="R165" s="28" t="str">
        <f t="shared" si="3"/>
        <v>TBD</v>
      </c>
      <c r="S165" s="28" t="str">
        <f t="shared" si="3"/>
        <v>TBD</v>
      </c>
      <c r="T165" s="28" t="str">
        <f t="shared" si="3"/>
        <v>TBD</v>
      </c>
      <c r="U165" s="28" t="str">
        <f t="shared" si="3"/>
        <v>TBD</v>
      </c>
      <c r="V165" s="28" t="str">
        <f t="shared" si="3"/>
        <v>TBD</v>
      </c>
      <c r="W165" s="28" t="str">
        <f t="shared" si="3"/>
        <v>TBD</v>
      </c>
      <c r="X165" s="295" t="str">
        <f t="shared" si="3"/>
        <v>TBD</v>
      </c>
      <c r="Y165" s="295" t="str">
        <f t="shared" si="3"/>
        <v>TBD</v>
      </c>
      <c r="Z165" s="9" t="str">
        <f t="shared" si="3"/>
        <v>TBD</v>
      </c>
      <c r="AA165" s="9"/>
      <c r="AB165" s="9"/>
    </row>
    <row r="166" spans="2:28" s="252" customFormat="1" ht="20.100000000000001" customHeight="1">
      <c r="B166" s="308" t="str">
        <f t="shared" si="1"/>
        <v>QUALITY MANAGEMENT Target</v>
      </c>
      <c r="C166" s="309"/>
      <c r="D166" s="310" t="s">
        <v>16</v>
      </c>
      <c r="E166" s="311" t="s">
        <v>16</v>
      </c>
      <c r="F166" s="312" t="s">
        <v>16</v>
      </c>
      <c r="G166" s="427">
        <f t="shared" si="3"/>
        <v>0</v>
      </c>
      <c r="H166" s="31">
        <f t="shared" si="3"/>
        <v>0</v>
      </c>
      <c r="I166" s="313">
        <f t="shared" si="3"/>
        <v>0</v>
      </c>
      <c r="J166" s="313">
        <f t="shared" si="3"/>
        <v>0</v>
      </c>
      <c r="K166" s="313">
        <f t="shared" si="3"/>
        <v>0</v>
      </c>
      <c r="L166" s="313">
        <f t="shared" si="3"/>
        <v>0</v>
      </c>
      <c r="M166" s="314">
        <f t="shared" si="3"/>
        <v>0</v>
      </c>
      <c r="N166" s="315">
        <f t="shared" si="3"/>
        <v>0</v>
      </c>
      <c r="O166" s="316">
        <f t="shared" si="3"/>
        <v>0</v>
      </c>
      <c r="P166" s="31">
        <f t="shared" si="3"/>
        <v>0</v>
      </c>
      <c r="Q166" s="31">
        <f t="shared" si="3"/>
        <v>0</v>
      </c>
      <c r="R166" s="31">
        <f t="shared" si="3"/>
        <v>0</v>
      </c>
      <c r="S166" s="31">
        <f t="shared" si="3"/>
        <v>0</v>
      </c>
      <c r="T166" s="31">
        <f t="shared" si="3"/>
        <v>0</v>
      </c>
      <c r="U166" s="31">
        <f t="shared" si="3"/>
        <v>0</v>
      </c>
      <c r="V166" s="31">
        <f t="shared" ref="V166:Z166" si="5">$M17</f>
        <v>0</v>
      </c>
      <c r="W166" s="31">
        <f t="shared" si="5"/>
        <v>0</v>
      </c>
      <c r="X166" s="317">
        <f t="shared" si="5"/>
        <v>0</v>
      </c>
      <c r="Y166" s="317">
        <f t="shared" si="5"/>
        <v>0</v>
      </c>
      <c r="Z166" s="12">
        <f t="shared" si="5"/>
        <v>0</v>
      </c>
      <c r="AA166" s="12"/>
      <c r="AB166" s="12"/>
    </row>
    <row r="167" spans="2:28" ht="20.100000000000001" customHeight="1">
      <c r="B167" s="13" t="str">
        <f t="shared" si="1"/>
        <v>Consumer Complaints Target</v>
      </c>
      <c r="C167" s="318"/>
      <c r="D167" s="319" t="str">
        <f t="shared" ref="D167:F173" si="6">D18</f>
        <v>#</v>
      </c>
      <c r="E167" s="320" t="str">
        <f t="shared" si="6"/>
        <v>QAM</v>
      </c>
      <c r="F167" s="321" t="str">
        <f t="shared" si="6"/>
        <v>&lt;</v>
      </c>
      <c r="G167" s="424">
        <f t="shared" ref="G167:Z179" si="7">$M18</f>
        <v>0.5</v>
      </c>
      <c r="H167" s="291">
        <f t="shared" si="7"/>
        <v>0.5</v>
      </c>
      <c r="I167" s="292">
        <f t="shared" si="7"/>
        <v>0.5</v>
      </c>
      <c r="J167" s="292">
        <f t="shared" si="7"/>
        <v>0.5</v>
      </c>
      <c r="K167" s="292">
        <f t="shared" si="7"/>
        <v>0.5</v>
      </c>
      <c r="L167" s="292">
        <f t="shared" si="7"/>
        <v>0.5</v>
      </c>
      <c r="M167" s="322">
        <f t="shared" si="7"/>
        <v>0.5</v>
      </c>
      <c r="N167" s="323">
        <f t="shared" si="7"/>
        <v>0.5</v>
      </c>
      <c r="O167" s="323">
        <f t="shared" si="7"/>
        <v>0.5</v>
      </c>
      <c r="P167" s="323">
        <f t="shared" si="7"/>
        <v>0.5</v>
      </c>
      <c r="Q167" s="323">
        <f t="shared" si="7"/>
        <v>0.5</v>
      </c>
      <c r="R167" s="323">
        <f t="shared" si="7"/>
        <v>0.5</v>
      </c>
      <c r="S167" s="323">
        <f t="shared" si="7"/>
        <v>0.5</v>
      </c>
      <c r="T167" s="323">
        <f t="shared" si="7"/>
        <v>0.5</v>
      </c>
      <c r="U167" s="323">
        <f t="shared" si="7"/>
        <v>0.5</v>
      </c>
      <c r="V167" s="323">
        <f t="shared" si="7"/>
        <v>0.5</v>
      </c>
      <c r="W167" s="323">
        <f t="shared" si="7"/>
        <v>0.5</v>
      </c>
      <c r="X167" s="323">
        <f t="shared" si="7"/>
        <v>0.5</v>
      </c>
      <c r="Y167" s="323">
        <f t="shared" si="7"/>
        <v>0.5</v>
      </c>
      <c r="Z167" s="323">
        <f t="shared" si="7"/>
        <v>0.5</v>
      </c>
      <c r="AA167" s="18"/>
      <c r="AB167" s="18"/>
    </row>
    <row r="168" spans="2:28" ht="20.100000000000001" customHeight="1">
      <c r="B168" s="13" t="str">
        <f t="shared" si="1"/>
        <v>First Time Right Target</v>
      </c>
      <c r="C168" s="318"/>
      <c r="D168" s="319" t="str">
        <f t="shared" si="6"/>
        <v>%</v>
      </c>
      <c r="E168" s="320" t="str">
        <f t="shared" si="6"/>
        <v>QAM</v>
      </c>
      <c r="F168" s="321" t="str">
        <f t="shared" si="6"/>
        <v>&gt;</v>
      </c>
      <c r="G168" s="424">
        <f t="shared" si="7"/>
        <v>0.995</v>
      </c>
      <c r="H168" s="291">
        <f t="shared" si="7"/>
        <v>0.995</v>
      </c>
      <c r="I168" s="292">
        <f t="shared" si="7"/>
        <v>0.995</v>
      </c>
      <c r="J168" s="292">
        <f t="shared" si="7"/>
        <v>0.995</v>
      </c>
      <c r="K168" s="292">
        <f t="shared" si="7"/>
        <v>0.995</v>
      </c>
      <c r="L168" s="292">
        <f t="shared" si="7"/>
        <v>0.995</v>
      </c>
      <c r="M168" s="322">
        <f t="shared" si="7"/>
        <v>0.995</v>
      </c>
      <c r="N168" s="324">
        <f t="shared" si="7"/>
        <v>0.995</v>
      </c>
      <c r="O168" s="33">
        <f t="shared" si="7"/>
        <v>0.995</v>
      </c>
      <c r="P168" s="32">
        <f t="shared" si="7"/>
        <v>0.995</v>
      </c>
      <c r="Q168" s="32">
        <f t="shared" si="7"/>
        <v>0.995</v>
      </c>
      <c r="R168" s="32">
        <f t="shared" si="7"/>
        <v>0.995</v>
      </c>
      <c r="S168" s="32">
        <f t="shared" si="7"/>
        <v>0.995</v>
      </c>
      <c r="T168" s="32">
        <f t="shared" si="7"/>
        <v>0.995</v>
      </c>
      <c r="U168" s="32">
        <f t="shared" si="7"/>
        <v>0.995</v>
      </c>
      <c r="V168" s="32">
        <f t="shared" si="7"/>
        <v>0.995</v>
      </c>
      <c r="W168" s="32">
        <f t="shared" si="7"/>
        <v>0.995</v>
      </c>
      <c r="X168" s="325">
        <f t="shared" si="7"/>
        <v>0.995</v>
      </c>
      <c r="Y168" s="325">
        <f t="shared" si="7"/>
        <v>0.995</v>
      </c>
      <c r="Z168" s="18">
        <f t="shared" si="7"/>
        <v>0.995</v>
      </c>
      <c r="AA168" s="18"/>
      <c r="AB168" s="18"/>
    </row>
    <row r="169" spans="2:28" ht="20.100000000000001" customHeight="1">
      <c r="B169" s="13" t="str">
        <f t="shared" si="1"/>
        <v>Foreign Body Complaints (Factory related) Target</v>
      </c>
      <c r="C169" s="318"/>
      <c r="D169" s="319" t="str">
        <f t="shared" si="6"/>
        <v>#</v>
      </c>
      <c r="E169" s="320" t="str">
        <f t="shared" si="6"/>
        <v>QAM</v>
      </c>
      <c r="F169" s="321" t="str">
        <f t="shared" si="6"/>
        <v>&lt;</v>
      </c>
      <c r="G169" s="291">
        <f t="shared" si="7"/>
        <v>0</v>
      </c>
      <c r="H169" s="291">
        <f t="shared" si="7"/>
        <v>0</v>
      </c>
      <c r="I169" s="292">
        <f t="shared" si="7"/>
        <v>0</v>
      </c>
      <c r="J169" s="292">
        <f t="shared" si="7"/>
        <v>0</v>
      </c>
      <c r="K169" s="292">
        <f t="shared" si="7"/>
        <v>0</v>
      </c>
      <c r="L169" s="292">
        <f t="shared" si="7"/>
        <v>0</v>
      </c>
      <c r="M169" s="322">
        <f t="shared" si="7"/>
        <v>0</v>
      </c>
      <c r="N169" s="324">
        <f t="shared" si="7"/>
        <v>0</v>
      </c>
      <c r="O169" s="33">
        <f t="shared" si="7"/>
        <v>0</v>
      </c>
      <c r="P169" s="32">
        <f t="shared" si="7"/>
        <v>0</v>
      </c>
      <c r="Q169" s="32">
        <f t="shared" si="7"/>
        <v>0</v>
      </c>
      <c r="R169" s="32">
        <f t="shared" si="7"/>
        <v>0</v>
      </c>
      <c r="S169" s="32">
        <f t="shared" si="7"/>
        <v>0</v>
      </c>
      <c r="T169" s="32">
        <f t="shared" si="7"/>
        <v>0</v>
      </c>
      <c r="U169" s="32">
        <f t="shared" si="7"/>
        <v>0</v>
      </c>
      <c r="V169" s="32">
        <f t="shared" si="7"/>
        <v>0</v>
      </c>
      <c r="W169" s="32">
        <f t="shared" si="7"/>
        <v>0</v>
      </c>
      <c r="X169" s="325">
        <f t="shared" si="7"/>
        <v>0</v>
      </c>
      <c r="Y169" s="325">
        <f t="shared" si="7"/>
        <v>0</v>
      </c>
      <c r="Z169" s="18">
        <f t="shared" si="7"/>
        <v>0</v>
      </c>
      <c r="AA169" s="18"/>
      <c r="AB169" s="18"/>
    </row>
    <row r="170" spans="2:28" ht="20.100000000000001" customHeight="1">
      <c r="B170" s="13" t="str">
        <f t="shared" si="1"/>
        <v>On Time Usage Decision Target</v>
      </c>
      <c r="C170" s="318"/>
      <c r="D170" s="8" t="str">
        <f t="shared" si="6"/>
        <v>%</v>
      </c>
      <c r="E170" s="326" t="str">
        <f t="shared" si="6"/>
        <v>QAM</v>
      </c>
      <c r="F170" s="327" t="str">
        <f t="shared" si="6"/>
        <v>&gt;</v>
      </c>
      <c r="G170" s="424">
        <f t="shared" si="7"/>
        <v>0.996</v>
      </c>
      <c r="H170" s="291">
        <f t="shared" si="7"/>
        <v>0.996</v>
      </c>
      <c r="I170" s="292">
        <f t="shared" si="7"/>
        <v>0.996</v>
      </c>
      <c r="J170" s="292">
        <f t="shared" si="7"/>
        <v>0.996</v>
      </c>
      <c r="K170" s="292">
        <f t="shared" si="7"/>
        <v>0.996</v>
      </c>
      <c r="L170" s="292">
        <f t="shared" si="7"/>
        <v>0.996</v>
      </c>
      <c r="M170" s="322">
        <f t="shared" si="7"/>
        <v>0.996</v>
      </c>
      <c r="N170" s="323">
        <f t="shared" si="7"/>
        <v>0.996</v>
      </c>
      <c r="O170" s="324">
        <f t="shared" si="7"/>
        <v>0.996</v>
      </c>
      <c r="P170" s="33">
        <f t="shared" si="7"/>
        <v>0.996</v>
      </c>
      <c r="Q170" s="32">
        <f t="shared" si="7"/>
        <v>0.996</v>
      </c>
      <c r="R170" s="32">
        <f t="shared" si="7"/>
        <v>0.996</v>
      </c>
      <c r="S170" s="32">
        <f t="shared" si="7"/>
        <v>0.996</v>
      </c>
      <c r="T170" s="32">
        <f t="shared" si="7"/>
        <v>0.996</v>
      </c>
      <c r="U170" s="32">
        <f t="shared" si="7"/>
        <v>0.996</v>
      </c>
      <c r="V170" s="32">
        <f t="shared" si="7"/>
        <v>0.996</v>
      </c>
      <c r="W170" s="32">
        <f t="shared" si="7"/>
        <v>0.996</v>
      </c>
      <c r="X170" s="325">
        <f t="shared" si="7"/>
        <v>0.996</v>
      </c>
      <c r="Y170" s="325">
        <f t="shared" si="7"/>
        <v>0.996</v>
      </c>
      <c r="Z170" s="18">
        <f t="shared" si="7"/>
        <v>0.996</v>
      </c>
      <c r="AA170" s="9"/>
      <c r="AB170" s="9"/>
    </row>
    <row r="171" spans="2:28" ht="20.100000000000001" customHeight="1">
      <c r="B171" s="13" t="str">
        <f t="shared" si="1"/>
        <v>Exceptional Release  Fert Target</v>
      </c>
      <c r="C171" s="318"/>
      <c r="D171" s="319" t="str">
        <f t="shared" si="6"/>
        <v>#</v>
      </c>
      <c r="E171" s="320" t="str">
        <f t="shared" si="6"/>
        <v>QAM</v>
      </c>
      <c r="F171" s="321" t="str">
        <f t="shared" si="6"/>
        <v>&lt;</v>
      </c>
      <c r="G171" s="424">
        <f t="shared" si="7"/>
        <v>0</v>
      </c>
      <c r="H171" s="291">
        <f t="shared" si="7"/>
        <v>0</v>
      </c>
      <c r="I171" s="292">
        <f t="shared" si="7"/>
        <v>0</v>
      </c>
      <c r="J171" s="292">
        <f t="shared" si="7"/>
        <v>0</v>
      </c>
      <c r="K171" s="292">
        <f t="shared" si="7"/>
        <v>0</v>
      </c>
      <c r="L171" s="292">
        <f t="shared" si="7"/>
        <v>0</v>
      </c>
      <c r="M171" s="322">
        <f t="shared" si="7"/>
        <v>0</v>
      </c>
      <c r="N171" s="324">
        <f t="shared" si="7"/>
        <v>0</v>
      </c>
      <c r="O171" s="33">
        <f t="shared" si="7"/>
        <v>0</v>
      </c>
      <c r="P171" s="32">
        <f t="shared" si="7"/>
        <v>0</v>
      </c>
      <c r="Q171" s="32">
        <f t="shared" si="7"/>
        <v>0</v>
      </c>
      <c r="R171" s="32">
        <f t="shared" si="7"/>
        <v>0</v>
      </c>
      <c r="S171" s="32">
        <f t="shared" si="7"/>
        <v>0</v>
      </c>
      <c r="T171" s="32">
        <f t="shared" si="7"/>
        <v>0</v>
      </c>
      <c r="U171" s="32">
        <f t="shared" si="7"/>
        <v>0</v>
      </c>
      <c r="V171" s="32">
        <f t="shared" si="7"/>
        <v>0</v>
      </c>
      <c r="W171" s="32">
        <f t="shared" si="7"/>
        <v>0</v>
      </c>
      <c r="X171" s="325">
        <f t="shared" si="7"/>
        <v>0</v>
      </c>
      <c r="Y171" s="325">
        <f t="shared" si="7"/>
        <v>0</v>
      </c>
      <c r="Z171" s="18">
        <f t="shared" si="7"/>
        <v>0</v>
      </c>
      <c r="AA171" s="18"/>
      <c r="AB171" s="18"/>
    </row>
    <row r="172" spans="2:28" ht="20.100000000000001" customHeight="1">
      <c r="B172" s="13" t="str">
        <f t="shared" si="1"/>
        <v>Number of Defect Reduction Projects Target</v>
      </c>
      <c r="C172" s="318"/>
      <c r="D172" s="319" t="str">
        <f t="shared" si="6"/>
        <v>#</v>
      </c>
      <c r="E172" s="320" t="str">
        <f t="shared" si="6"/>
        <v>QAM</v>
      </c>
      <c r="F172" s="321" t="str">
        <f t="shared" si="6"/>
        <v>&gt;</v>
      </c>
      <c r="G172" s="291">
        <f t="shared" si="7"/>
        <v>0.5</v>
      </c>
      <c r="H172" s="291">
        <f t="shared" si="7"/>
        <v>0.5</v>
      </c>
      <c r="I172" s="292">
        <f t="shared" si="7"/>
        <v>0.5</v>
      </c>
      <c r="J172" s="292">
        <f t="shared" si="7"/>
        <v>0.5</v>
      </c>
      <c r="K172" s="292">
        <f t="shared" si="7"/>
        <v>0.5</v>
      </c>
      <c r="L172" s="292">
        <f t="shared" si="7"/>
        <v>0.5</v>
      </c>
      <c r="M172" s="322">
        <f t="shared" si="7"/>
        <v>0.5</v>
      </c>
      <c r="N172" s="324">
        <f t="shared" si="7"/>
        <v>0.5</v>
      </c>
      <c r="O172" s="33">
        <f t="shared" si="7"/>
        <v>0.5</v>
      </c>
      <c r="P172" s="32">
        <f t="shared" si="7"/>
        <v>0.5</v>
      </c>
      <c r="Q172" s="32">
        <f t="shared" si="7"/>
        <v>0.5</v>
      </c>
      <c r="R172" s="32">
        <f t="shared" si="7"/>
        <v>0.5</v>
      </c>
      <c r="S172" s="32">
        <f t="shared" si="7"/>
        <v>0.5</v>
      </c>
      <c r="T172" s="32">
        <f t="shared" si="7"/>
        <v>0.5</v>
      </c>
      <c r="U172" s="32">
        <f t="shared" si="7"/>
        <v>0.5</v>
      </c>
      <c r="V172" s="32">
        <f t="shared" si="7"/>
        <v>0.5</v>
      </c>
      <c r="W172" s="32">
        <f t="shared" si="7"/>
        <v>0.5</v>
      </c>
      <c r="X172" s="325">
        <f t="shared" si="7"/>
        <v>0.5</v>
      </c>
      <c r="Y172" s="325">
        <f t="shared" si="7"/>
        <v>0.5</v>
      </c>
      <c r="Z172" s="18">
        <f t="shared" si="7"/>
        <v>0.5</v>
      </c>
      <c r="AA172" s="18"/>
      <c r="AB172" s="18"/>
    </row>
    <row r="173" spans="2:28" ht="20.100000000000001" customHeight="1">
      <c r="B173" s="13" t="str">
        <f t="shared" si="1"/>
        <v>Number of Retail Quality Assessments  Done Target</v>
      </c>
      <c r="C173" s="318"/>
      <c r="D173" s="319" t="str">
        <f t="shared" si="6"/>
        <v>#</v>
      </c>
      <c r="E173" s="320" t="str">
        <f t="shared" si="6"/>
        <v>QAM</v>
      </c>
      <c r="F173" s="321" t="str">
        <f t="shared" si="6"/>
        <v>&gt;</v>
      </c>
      <c r="G173" s="424">
        <f t="shared" si="7"/>
        <v>0.5</v>
      </c>
      <c r="H173" s="291">
        <f t="shared" si="7"/>
        <v>0.5</v>
      </c>
      <c r="I173" s="292">
        <f t="shared" si="7"/>
        <v>0.5</v>
      </c>
      <c r="J173" s="292">
        <f t="shared" si="7"/>
        <v>0.5</v>
      </c>
      <c r="K173" s="292">
        <f t="shared" si="7"/>
        <v>0.5</v>
      </c>
      <c r="L173" s="292">
        <f t="shared" si="7"/>
        <v>0.5</v>
      </c>
      <c r="M173" s="322">
        <f t="shared" si="7"/>
        <v>0.5</v>
      </c>
      <c r="N173" s="323">
        <f t="shared" si="7"/>
        <v>0.5</v>
      </c>
      <c r="O173" s="324">
        <f t="shared" si="7"/>
        <v>0.5</v>
      </c>
      <c r="P173" s="33">
        <f t="shared" si="7"/>
        <v>0.5</v>
      </c>
      <c r="Q173" s="32">
        <f t="shared" si="7"/>
        <v>0.5</v>
      </c>
      <c r="R173" s="32">
        <f t="shared" si="7"/>
        <v>0.5</v>
      </c>
      <c r="S173" s="32">
        <f t="shared" si="7"/>
        <v>0.5</v>
      </c>
      <c r="T173" s="32">
        <f t="shared" si="7"/>
        <v>0.5</v>
      </c>
      <c r="U173" s="32">
        <f t="shared" si="7"/>
        <v>0.5</v>
      </c>
      <c r="V173" s="32">
        <f t="shared" si="7"/>
        <v>0.5</v>
      </c>
      <c r="W173" s="32">
        <f t="shared" si="7"/>
        <v>0.5</v>
      </c>
      <c r="X173" s="325">
        <f t="shared" si="7"/>
        <v>0.5</v>
      </c>
      <c r="Y173" s="325">
        <f t="shared" si="7"/>
        <v>0.5</v>
      </c>
      <c r="Z173" s="18">
        <f t="shared" si="7"/>
        <v>0.5</v>
      </c>
      <c r="AA173" s="18"/>
      <c r="AB173" s="18"/>
    </row>
    <row r="174" spans="2:28" ht="20.100000000000001" customHeight="1">
      <c r="B174" s="328" t="str">
        <f t="shared" si="1"/>
        <v>PRODUCTIVITY Target</v>
      </c>
      <c r="C174" s="329"/>
      <c r="D174" s="330" t="s">
        <v>16</v>
      </c>
      <c r="E174" s="331" t="s">
        <v>16</v>
      </c>
      <c r="F174" s="14">
        <v>0</v>
      </c>
      <c r="G174" s="332">
        <f t="shared" si="7"/>
        <v>0</v>
      </c>
      <c r="H174" s="34">
        <f t="shared" si="7"/>
        <v>0</v>
      </c>
      <c r="I174" s="333">
        <f t="shared" si="7"/>
        <v>0</v>
      </c>
      <c r="J174" s="333">
        <f t="shared" si="7"/>
        <v>0</v>
      </c>
      <c r="K174" s="333">
        <f t="shared" si="7"/>
        <v>0</v>
      </c>
      <c r="L174" s="333">
        <f t="shared" si="7"/>
        <v>0</v>
      </c>
      <c r="M174" s="334">
        <f t="shared" si="7"/>
        <v>0</v>
      </c>
      <c r="N174" s="335">
        <f t="shared" si="7"/>
        <v>0</v>
      </c>
      <c r="O174" s="336">
        <f t="shared" si="7"/>
        <v>0</v>
      </c>
      <c r="P174" s="34">
        <f t="shared" si="7"/>
        <v>0</v>
      </c>
      <c r="Q174" s="34">
        <f t="shared" si="7"/>
        <v>0</v>
      </c>
      <c r="R174" s="34">
        <f t="shared" si="7"/>
        <v>0</v>
      </c>
      <c r="S174" s="34">
        <f t="shared" si="7"/>
        <v>0</v>
      </c>
      <c r="T174" s="34">
        <f t="shared" si="7"/>
        <v>0</v>
      </c>
      <c r="U174" s="34">
        <f t="shared" si="7"/>
        <v>0</v>
      </c>
      <c r="V174" s="34">
        <f t="shared" si="7"/>
        <v>0</v>
      </c>
      <c r="W174" s="34">
        <f t="shared" si="7"/>
        <v>0</v>
      </c>
      <c r="X174" s="337">
        <f t="shared" si="7"/>
        <v>0</v>
      </c>
      <c r="Y174" s="337">
        <f t="shared" si="7"/>
        <v>0</v>
      </c>
      <c r="Z174" s="14">
        <f t="shared" si="7"/>
        <v>0</v>
      </c>
      <c r="AA174" s="14"/>
      <c r="AB174" s="14"/>
    </row>
    <row r="175" spans="2:28" s="10" customFormat="1" ht="20.100000000000001" customHeight="1">
      <c r="B175" s="7" t="str">
        <f t="shared" si="1"/>
        <v>GFI Score Target</v>
      </c>
      <c r="C175" s="118"/>
      <c r="D175" s="8" t="str">
        <f t="shared" ref="D175:F180" si="8">D26</f>
        <v>Score</v>
      </c>
      <c r="E175" s="326" t="str">
        <f t="shared" si="8"/>
        <v>IPM</v>
      </c>
      <c r="F175" s="297" t="str">
        <f t="shared" si="8"/>
        <v>&gt;</v>
      </c>
      <c r="G175" s="428">
        <f t="shared" si="7"/>
        <v>9.5</v>
      </c>
      <c r="H175" s="338">
        <f t="shared" si="7"/>
        <v>9.5</v>
      </c>
      <c r="I175" s="339">
        <f t="shared" si="7"/>
        <v>9.5</v>
      </c>
      <c r="J175" s="339">
        <f t="shared" si="7"/>
        <v>9.5</v>
      </c>
      <c r="K175" s="339">
        <f t="shared" si="7"/>
        <v>9.5</v>
      </c>
      <c r="L175" s="339">
        <f t="shared" si="7"/>
        <v>9.5</v>
      </c>
      <c r="M175" s="340">
        <f t="shared" si="7"/>
        <v>9.5</v>
      </c>
      <c r="N175" s="35">
        <f t="shared" si="7"/>
        <v>9.5</v>
      </c>
      <c r="O175" s="341">
        <f t="shared" si="7"/>
        <v>9.5</v>
      </c>
      <c r="P175" s="28">
        <f t="shared" si="7"/>
        <v>9.5</v>
      </c>
      <c r="Q175" s="35">
        <f t="shared" si="7"/>
        <v>9.5</v>
      </c>
      <c r="R175" s="35">
        <f t="shared" si="7"/>
        <v>9.5</v>
      </c>
      <c r="S175" s="35">
        <f t="shared" si="7"/>
        <v>9.5</v>
      </c>
      <c r="T175" s="35">
        <f t="shared" si="7"/>
        <v>9.5</v>
      </c>
      <c r="U175" s="35">
        <f t="shared" si="7"/>
        <v>9.5</v>
      </c>
      <c r="V175" s="35">
        <f t="shared" si="7"/>
        <v>9.5</v>
      </c>
      <c r="W175" s="28">
        <f t="shared" si="7"/>
        <v>9.5</v>
      </c>
      <c r="X175" s="295">
        <f t="shared" si="7"/>
        <v>9.5</v>
      </c>
      <c r="Y175" s="295">
        <f t="shared" si="7"/>
        <v>9.5</v>
      </c>
      <c r="Z175" s="9">
        <f t="shared" si="7"/>
        <v>9.5</v>
      </c>
      <c r="AA175" s="9"/>
      <c r="AB175" s="9"/>
    </row>
    <row r="176" spans="2:28" s="10" customFormat="1" ht="20.100000000000001" customHeight="1">
      <c r="B176" s="7" t="str">
        <f t="shared" si="1"/>
        <v>GFI Score:  MANUFACTURING Target</v>
      </c>
      <c r="C176" s="118"/>
      <c r="D176" s="8" t="str">
        <f t="shared" si="8"/>
        <v>Score</v>
      </c>
      <c r="E176" s="326" t="str">
        <f t="shared" si="8"/>
        <v>IPM</v>
      </c>
      <c r="F176" s="297" t="str">
        <f t="shared" si="8"/>
        <v>&gt;</v>
      </c>
      <c r="G176" s="428">
        <f t="shared" si="7"/>
        <v>9.5</v>
      </c>
      <c r="H176" s="338">
        <f t="shared" si="7"/>
        <v>9.5</v>
      </c>
      <c r="I176" s="339">
        <f t="shared" si="7"/>
        <v>9.5</v>
      </c>
      <c r="J176" s="339">
        <f t="shared" si="7"/>
        <v>9.5</v>
      </c>
      <c r="K176" s="339">
        <f t="shared" si="7"/>
        <v>9.5</v>
      </c>
      <c r="L176" s="339">
        <f t="shared" si="7"/>
        <v>9.5</v>
      </c>
      <c r="M176" s="340">
        <f t="shared" si="7"/>
        <v>9.5</v>
      </c>
      <c r="N176" s="35">
        <f t="shared" si="7"/>
        <v>9.5</v>
      </c>
      <c r="O176" s="341">
        <f t="shared" si="7"/>
        <v>9.5</v>
      </c>
      <c r="P176" s="28">
        <f t="shared" si="7"/>
        <v>9.5</v>
      </c>
      <c r="Q176" s="35">
        <f t="shared" si="7"/>
        <v>9.5</v>
      </c>
      <c r="R176" s="35">
        <f t="shared" si="7"/>
        <v>9.5</v>
      </c>
      <c r="S176" s="35">
        <f t="shared" si="7"/>
        <v>9.5</v>
      </c>
      <c r="T176" s="35">
        <f t="shared" si="7"/>
        <v>9.5</v>
      </c>
      <c r="U176" s="35">
        <f t="shared" si="7"/>
        <v>9.5</v>
      </c>
      <c r="V176" s="35">
        <f t="shared" si="7"/>
        <v>9.5</v>
      </c>
      <c r="W176" s="28">
        <f t="shared" si="7"/>
        <v>9.5</v>
      </c>
      <c r="X176" s="295">
        <f t="shared" si="7"/>
        <v>9.5</v>
      </c>
      <c r="Y176" s="295">
        <f t="shared" si="7"/>
        <v>9.5</v>
      </c>
      <c r="Z176" s="9">
        <f t="shared" si="7"/>
        <v>9.5</v>
      </c>
      <c r="AA176" s="9"/>
      <c r="AB176" s="9"/>
    </row>
    <row r="177" spans="2:28" s="10" customFormat="1" ht="20.100000000000001" customHeight="1">
      <c r="B177" s="7" t="str">
        <f t="shared" si="1"/>
        <v>GFI Score:  AMM Target</v>
      </c>
      <c r="C177" s="118"/>
      <c r="D177" s="8" t="str">
        <f t="shared" si="8"/>
        <v>Score</v>
      </c>
      <c r="E177" s="326" t="str">
        <f t="shared" si="8"/>
        <v>IPM</v>
      </c>
      <c r="F177" s="297" t="str">
        <f t="shared" si="8"/>
        <v>&gt;</v>
      </c>
      <c r="G177" s="428">
        <f t="shared" si="7"/>
        <v>9.5</v>
      </c>
      <c r="H177" s="338">
        <f t="shared" si="7"/>
        <v>9.5</v>
      </c>
      <c r="I177" s="339">
        <f t="shared" si="7"/>
        <v>9.5</v>
      </c>
      <c r="J177" s="339">
        <f t="shared" si="7"/>
        <v>9.5</v>
      </c>
      <c r="K177" s="339">
        <f t="shared" si="7"/>
        <v>9.5</v>
      </c>
      <c r="L177" s="339">
        <f t="shared" si="7"/>
        <v>9.5</v>
      </c>
      <c r="M177" s="340">
        <f t="shared" si="7"/>
        <v>9.5</v>
      </c>
      <c r="N177" s="35">
        <f t="shared" si="7"/>
        <v>9.5</v>
      </c>
      <c r="O177" s="341">
        <f t="shared" si="7"/>
        <v>9.5</v>
      </c>
      <c r="P177" s="28">
        <f t="shared" si="7"/>
        <v>9.5</v>
      </c>
      <c r="Q177" s="35">
        <f t="shared" si="7"/>
        <v>9.5</v>
      </c>
      <c r="R177" s="35">
        <f t="shared" si="7"/>
        <v>9.5</v>
      </c>
      <c r="S177" s="35">
        <f t="shared" si="7"/>
        <v>9.5</v>
      </c>
      <c r="T177" s="35">
        <f t="shared" si="7"/>
        <v>9.5</v>
      </c>
      <c r="U177" s="35">
        <f t="shared" si="7"/>
        <v>9.5</v>
      </c>
      <c r="V177" s="35">
        <f t="shared" si="7"/>
        <v>9.5</v>
      </c>
      <c r="W177" s="28">
        <f t="shared" si="7"/>
        <v>9.5</v>
      </c>
      <c r="X177" s="295">
        <f t="shared" si="7"/>
        <v>9.5</v>
      </c>
      <c r="Y177" s="295">
        <f t="shared" si="7"/>
        <v>9.5</v>
      </c>
      <c r="Z177" s="9">
        <f t="shared" si="7"/>
        <v>9.5</v>
      </c>
      <c r="AA177" s="9"/>
      <c r="AB177" s="9"/>
    </row>
    <row r="178" spans="2:28" s="10" customFormat="1" ht="20.100000000000001" customHeight="1">
      <c r="B178" s="7" t="str">
        <f t="shared" si="1"/>
        <v>GFI Score:  QUALITY Target</v>
      </c>
      <c r="C178" s="118"/>
      <c r="D178" s="8" t="str">
        <f t="shared" si="8"/>
        <v>Score</v>
      </c>
      <c r="E178" s="326" t="str">
        <f t="shared" si="8"/>
        <v>IPM</v>
      </c>
      <c r="F178" s="297" t="str">
        <f t="shared" si="8"/>
        <v>&gt;</v>
      </c>
      <c r="G178" s="428">
        <f t="shared" si="7"/>
        <v>9.5</v>
      </c>
      <c r="H178" s="338">
        <f t="shared" si="7"/>
        <v>9.5</v>
      </c>
      <c r="I178" s="339">
        <f t="shared" si="7"/>
        <v>9.5</v>
      </c>
      <c r="J178" s="339">
        <f t="shared" si="7"/>
        <v>9.5</v>
      </c>
      <c r="K178" s="339">
        <f t="shared" si="7"/>
        <v>9.5</v>
      </c>
      <c r="L178" s="339">
        <f t="shared" si="7"/>
        <v>9.5</v>
      </c>
      <c r="M178" s="340">
        <f t="shared" si="7"/>
        <v>9.5</v>
      </c>
      <c r="N178" s="35">
        <f t="shared" si="7"/>
        <v>9.5</v>
      </c>
      <c r="O178" s="341">
        <f t="shared" si="7"/>
        <v>9.5</v>
      </c>
      <c r="P178" s="28">
        <f t="shared" si="7"/>
        <v>9.5</v>
      </c>
      <c r="Q178" s="35">
        <f t="shared" si="7"/>
        <v>9.5</v>
      </c>
      <c r="R178" s="35">
        <f t="shared" si="7"/>
        <v>9.5</v>
      </c>
      <c r="S178" s="35">
        <f t="shared" si="7"/>
        <v>9.5</v>
      </c>
      <c r="T178" s="35">
        <f t="shared" si="7"/>
        <v>9.5</v>
      </c>
      <c r="U178" s="35">
        <f t="shared" si="7"/>
        <v>9.5</v>
      </c>
      <c r="V178" s="35">
        <f t="shared" si="7"/>
        <v>9.5</v>
      </c>
      <c r="W178" s="28">
        <f t="shared" si="7"/>
        <v>9.5</v>
      </c>
      <c r="X178" s="295">
        <f t="shared" si="7"/>
        <v>9.5</v>
      </c>
      <c r="Y178" s="295">
        <f t="shared" si="7"/>
        <v>9.5</v>
      </c>
      <c r="Z178" s="9">
        <f t="shared" si="7"/>
        <v>9.5</v>
      </c>
      <c r="AA178" s="9"/>
      <c r="AB178" s="9"/>
    </row>
    <row r="179" spans="2:28" s="10" customFormat="1" ht="20.100000000000001" customHeight="1">
      <c r="B179" s="7" t="str">
        <f t="shared" si="1"/>
        <v>Asset Intensity  Target</v>
      </c>
      <c r="C179" s="118"/>
      <c r="D179" s="8" t="str">
        <f t="shared" si="8"/>
        <v>%</v>
      </c>
      <c r="E179" s="326" t="str">
        <f t="shared" si="8"/>
        <v>IPM</v>
      </c>
      <c r="F179" s="297" t="str">
        <f t="shared" si="8"/>
        <v>&gt;</v>
      </c>
      <c r="G179" s="428">
        <f t="shared" si="7"/>
        <v>0.71299999999999997</v>
      </c>
      <c r="H179" s="338">
        <f t="shared" si="7"/>
        <v>0.71299999999999997</v>
      </c>
      <c r="I179" s="339">
        <f t="shared" si="7"/>
        <v>0.71299999999999997</v>
      </c>
      <c r="J179" s="339">
        <f t="shared" si="7"/>
        <v>0.71299999999999997</v>
      </c>
      <c r="K179" s="339">
        <f t="shared" si="7"/>
        <v>0.71299999999999997</v>
      </c>
      <c r="L179" s="339">
        <f t="shared" si="7"/>
        <v>0.71299999999999997</v>
      </c>
      <c r="M179" s="340">
        <f t="shared" si="7"/>
        <v>0.71299999999999997</v>
      </c>
      <c r="N179" s="35">
        <f t="shared" si="7"/>
        <v>0.71299999999999997</v>
      </c>
      <c r="O179" s="341">
        <f t="shared" si="7"/>
        <v>0.71299999999999997</v>
      </c>
      <c r="P179" s="28">
        <f t="shared" si="7"/>
        <v>0.71299999999999997</v>
      </c>
      <c r="Q179" s="35">
        <f t="shared" si="7"/>
        <v>0.71299999999999997</v>
      </c>
      <c r="R179" s="35">
        <f t="shared" si="7"/>
        <v>0.71299999999999997</v>
      </c>
      <c r="S179" s="35">
        <f t="shared" si="7"/>
        <v>0.71299999999999997</v>
      </c>
      <c r="T179" s="35">
        <f t="shared" si="7"/>
        <v>0.71299999999999997</v>
      </c>
      <c r="U179" s="35">
        <f t="shared" si="7"/>
        <v>0.71299999999999997</v>
      </c>
      <c r="V179" s="35">
        <f t="shared" ref="V179:Z179" si="9">$M30</f>
        <v>0.71299999999999997</v>
      </c>
      <c r="W179" s="28">
        <f t="shared" si="9"/>
        <v>0.71299999999999997</v>
      </c>
      <c r="X179" s="295">
        <f t="shared" si="9"/>
        <v>0.71299999999999997</v>
      </c>
      <c r="Y179" s="295">
        <f t="shared" si="9"/>
        <v>0.71299999999999997</v>
      </c>
      <c r="Z179" s="9">
        <f t="shared" si="9"/>
        <v>0.71299999999999997</v>
      </c>
      <c r="AA179" s="9"/>
      <c r="AB179" s="9"/>
    </row>
    <row r="180" spans="2:28" s="10" customFormat="1" ht="20.100000000000001" customHeight="1">
      <c r="B180" s="7" t="str">
        <f t="shared" si="1"/>
        <v>Total Factory Productivity Target</v>
      </c>
      <c r="C180" s="118"/>
      <c r="D180" s="8" t="str">
        <f t="shared" si="8"/>
        <v>Ton/Head</v>
      </c>
      <c r="E180" s="326" t="str">
        <f t="shared" si="8"/>
        <v>IPM</v>
      </c>
      <c r="F180" s="297" t="str">
        <f t="shared" si="8"/>
        <v>&gt;</v>
      </c>
      <c r="G180" s="342">
        <f t="shared" ref="G180:Z190" si="10">$M31</f>
        <v>8</v>
      </c>
      <c r="H180" s="343">
        <f t="shared" si="10"/>
        <v>8</v>
      </c>
      <c r="I180" s="344">
        <f t="shared" si="10"/>
        <v>8</v>
      </c>
      <c r="J180" s="344">
        <f t="shared" si="10"/>
        <v>8</v>
      </c>
      <c r="K180" s="344">
        <f t="shared" si="10"/>
        <v>8</v>
      </c>
      <c r="L180" s="344">
        <f t="shared" si="10"/>
        <v>8</v>
      </c>
      <c r="M180" s="345">
        <f t="shared" si="10"/>
        <v>8</v>
      </c>
      <c r="N180" s="346">
        <f t="shared" si="10"/>
        <v>8</v>
      </c>
      <c r="O180" s="347">
        <f t="shared" si="10"/>
        <v>8</v>
      </c>
      <c r="P180" s="348">
        <f t="shared" si="10"/>
        <v>8</v>
      </c>
      <c r="Q180" s="348">
        <f t="shared" si="10"/>
        <v>8</v>
      </c>
      <c r="R180" s="348">
        <f t="shared" si="10"/>
        <v>8</v>
      </c>
      <c r="S180" s="348">
        <f t="shared" si="10"/>
        <v>8</v>
      </c>
      <c r="T180" s="348">
        <f t="shared" si="10"/>
        <v>8</v>
      </c>
      <c r="U180" s="348">
        <f t="shared" si="10"/>
        <v>8</v>
      </c>
      <c r="V180" s="348">
        <f t="shared" si="10"/>
        <v>8</v>
      </c>
      <c r="W180" s="348">
        <f t="shared" si="10"/>
        <v>8</v>
      </c>
      <c r="X180" s="295">
        <f t="shared" si="10"/>
        <v>8</v>
      </c>
      <c r="Y180" s="295">
        <f t="shared" si="10"/>
        <v>8</v>
      </c>
      <c r="Z180" s="9">
        <f t="shared" si="10"/>
        <v>8</v>
      </c>
      <c r="AA180" s="9"/>
      <c r="AB180" s="9"/>
    </row>
    <row r="181" spans="2:28" ht="20.100000000000001" customHeight="1">
      <c r="B181" s="349" t="str">
        <f t="shared" si="1"/>
        <v>COST CONTROL Target</v>
      </c>
      <c r="C181" s="350"/>
      <c r="D181" s="351" t="s">
        <v>16</v>
      </c>
      <c r="E181" s="352" t="s">
        <v>16</v>
      </c>
      <c r="F181" s="353" t="s">
        <v>16</v>
      </c>
      <c r="G181" s="429">
        <f t="shared" si="10"/>
        <v>0</v>
      </c>
      <c r="H181" s="36">
        <f t="shared" si="10"/>
        <v>0</v>
      </c>
      <c r="I181" s="354">
        <f t="shared" si="10"/>
        <v>0</v>
      </c>
      <c r="J181" s="354">
        <f t="shared" si="10"/>
        <v>0</v>
      </c>
      <c r="K181" s="354">
        <f t="shared" si="10"/>
        <v>0</v>
      </c>
      <c r="L181" s="354">
        <f t="shared" si="10"/>
        <v>0</v>
      </c>
      <c r="M181" s="355">
        <f t="shared" si="10"/>
        <v>0</v>
      </c>
      <c r="N181" s="356">
        <f t="shared" si="10"/>
        <v>0</v>
      </c>
      <c r="O181" s="357">
        <f t="shared" si="10"/>
        <v>0</v>
      </c>
      <c r="P181" s="36">
        <f t="shared" si="10"/>
        <v>0</v>
      </c>
      <c r="Q181" s="36">
        <f t="shared" si="10"/>
        <v>0</v>
      </c>
      <c r="R181" s="36">
        <f t="shared" si="10"/>
        <v>0</v>
      </c>
      <c r="S181" s="36">
        <f t="shared" si="10"/>
        <v>0</v>
      </c>
      <c r="T181" s="36">
        <f t="shared" si="10"/>
        <v>0</v>
      </c>
      <c r="U181" s="36">
        <f t="shared" si="10"/>
        <v>0</v>
      </c>
      <c r="V181" s="36">
        <f t="shared" si="10"/>
        <v>0</v>
      </c>
      <c r="W181" s="36">
        <f t="shared" si="10"/>
        <v>0</v>
      </c>
      <c r="X181" s="358">
        <f t="shared" si="10"/>
        <v>0</v>
      </c>
      <c r="Y181" s="358">
        <f t="shared" si="10"/>
        <v>0</v>
      </c>
      <c r="Z181" s="15">
        <f t="shared" si="10"/>
        <v>0</v>
      </c>
      <c r="AA181" s="15"/>
      <c r="AB181" s="15"/>
    </row>
    <row r="182" spans="2:28" s="10" customFormat="1" ht="20.100000000000001" customHeight="1">
      <c r="B182" s="7" t="str">
        <f t="shared" si="1"/>
        <v>Cost of Production/ton Target</v>
      </c>
      <c r="C182" s="118"/>
      <c r="D182" s="8" t="str">
        <f t="shared" ref="D182:F185" si="11">D33</f>
        <v>KXOF/ Ton</v>
      </c>
      <c r="E182" s="296" t="str">
        <f t="shared" si="11"/>
        <v>FC</v>
      </c>
      <c r="F182" s="359" t="str">
        <f t="shared" si="11"/>
        <v>&lt;</v>
      </c>
      <c r="G182" s="430">
        <f t="shared" si="10"/>
        <v>958.1</v>
      </c>
      <c r="H182" s="430">
        <f t="shared" si="10"/>
        <v>958.1</v>
      </c>
      <c r="I182" s="430">
        <f t="shared" si="10"/>
        <v>958.1</v>
      </c>
      <c r="J182" s="430">
        <f t="shared" si="10"/>
        <v>958.1</v>
      </c>
      <c r="K182" s="430">
        <f t="shared" si="10"/>
        <v>958.1</v>
      </c>
      <c r="L182" s="430">
        <f t="shared" si="10"/>
        <v>958.1</v>
      </c>
      <c r="M182" s="430">
        <f t="shared" si="10"/>
        <v>958.1</v>
      </c>
      <c r="N182" s="430">
        <f t="shared" si="10"/>
        <v>958.1</v>
      </c>
      <c r="O182" s="430">
        <f t="shared" si="10"/>
        <v>958.1</v>
      </c>
      <c r="P182" s="430">
        <f t="shared" si="10"/>
        <v>958.1</v>
      </c>
      <c r="Q182" s="430">
        <f t="shared" si="10"/>
        <v>958.1</v>
      </c>
      <c r="R182" s="430">
        <f t="shared" si="10"/>
        <v>958.1</v>
      </c>
      <c r="S182" s="430">
        <f t="shared" si="10"/>
        <v>958.1</v>
      </c>
      <c r="T182" s="430">
        <f t="shared" si="10"/>
        <v>958.1</v>
      </c>
      <c r="U182" s="430">
        <f t="shared" si="10"/>
        <v>958.1</v>
      </c>
      <c r="V182" s="430">
        <f t="shared" si="10"/>
        <v>958.1</v>
      </c>
      <c r="W182" s="430">
        <f t="shared" si="10"/>
        <v>958.1</v>
      </c>
      <c r="X182" s="430">
        <f t="shared" si="10"/>
        <v>958.1</v>
      </c>
      <c r="Y182" s="430">
        <f t="shared" si="10"/>
        <v>958.1</v>
      </c>
      <c r="Z182" s="430">
        <f t="shared" si="10"/>
        <v>958.1</v>
      </c>
      <c r="AA182" s="9"/>
      <c r="AB182" s="9"/>
    </row>
    <row r="183" spans="2:28" s="10" customFormat="1" ht="19.5" customHeight="1">
      <c r="B183" s="7" t="str">
        <f t="shared" si="1"/>
        <v>Conversion Cost/ton Target</v>
      </c>
      <c r="C183" s="118"/>
      <c r="D183" s="8" t="str">
        <f t="shared" si="11"/>
        <v>KXOF/ Ton</v>
      </c>
      <c r="E183" s="296" t="str">
        <f t="shared" si="11"/>
        <v>FC</v>
      </c>
      <c r="F183" s="359" t="str">
        <f t="shared" si="11"/>
        <v>&lt;</v>
      </c>
      <c r="G183" s="430">
        <f t="shared" si="10"/>
        <v>361.60944041608502</v>
      </c>
      <c r="H183" s="430">
        <f t="shared" si="10"/>
        <v>361.60944041608502</v>
      </c>
      <c r="I183" s="430">
        <f t="shared" si="10"/>
        <v>361.60944041608502</v>
      </c>
      <c r="J183" s="430">
        <f t="shared" si="10"/>
        <v>361.60944041608502</v>
      </c>
      <c r="K183" s="430">
        <f t="shared" si="10"/>
        <v>361.60944041608502</v>
      </c>
      <c r="L183" s="430">
        <f t="shared" si="10"/>
        <v>361.60944041608502</v>
      </c>
      <c r="M183" s="430">
        <f t="shared" si="10"/>
        <v>361.60944041608502</v>
      </c>
      <c r="N183" s="430">
        <f t="shared" si="10"/>
        <v>361.60944041608502</v>
      </c>
      <c r="O183" s="430">
        <f t="shared" si="10"/>
        <v>361.60944041608502</v>
      </c>
      <c r="P183" s="430">
        <f t="shared" si="10"/>
        <v>361.60944041608502</v>
      </c>
      <c r="Q183" s="430">
        <f t="shared" si="10"/>
        <v>361.60944041608502</v>
      </c>
      <c r="R183" s="430">
        <f t="shared" si="10"/>
        <v>361.60944041608502</v>
      </c>
      <c r="S183" s="430">
        <f t="shared" si="10"/>
        <v>361.60944041608502</v>
      </c>
      <c r="T183" s="430">
        <f t="shared" si="10"/>
        <v>361.60944041608502</v>
      </c>
      <c r="U183" s="430">
        <f t="shared" si="10"/>
        <v>361.60944041608502</v>
      </c>
      <c r="V183" s="430">
        <f t="shared" si="10"/>
        <v>361.60944041608502</v>
      </c>
      <c r="W183" s="430">
        <f t="shared" si="10"/>
        <v>361.60944041608502</v>
      </c>
      <c r="X183" s="430">
        <f t="shared" si="10"/>
        <v>361.60944041608502</v>
      </c>
      <c r="Y183" s="430">
        <f t="shared" si="10"/>
        <v>361.60944041608502</v>
      </c>
      <c r="Z183" s="430">
        <f t="shared" si="10"/>
        <v>361.60944041608502</v>
      </c>
      <c r="AA183" s="9"/>
      <c r="AB183" s="9"/>
    </row>
    <row r="184" spans="2:28" s="10" customFormat="1" ht="20.100000000000001" customHeight="1">
      <c r="B184" s="7" t="str">
        <f t="shared" si="1"/>
        <v>OPEX Savings Target</v>
      </c>
      <c r="C184" s="118"/>
      <c r="D184" s="8" t="str">
        <f t="shared" si="11"/>
        <v>KXOF</v>
      </c>
      <c r="E184" s="296" t="str">
        <f t="shared" si="11"/>
        <v>IPM</v>
      </c>
      <c r="F184" s="359" t="str">
        <f t="shared" si="11"/>
        <v>&gt;</v>
      </c>
      <c r="G184" s="430">
        <f t="shared" si="10"/>
        <v>80700</v>
      </c>
      <c r="H184" s="430">
        <f t="shared" si="10"/>
        <v>80700</v>
      </c>
      <c r="I184" s="430">
        <f t="shared" si="10"/>
        <v>80700</v>
      </c>
      <c r="J184" s="430">
        <f t="shared" si="10"/>
        <v>80700</v>
      </c>
      <c r="K184" s="430">
        <f t="shared" si="10"/>
        <v>80700</v>
      </c>
      <c r="L184" s="430">
        <f t="shared" si="10"/>
        <v>80700</v>
      </c>
      <c r="M184" s="430">
        <f t="shared" si="10"/>
        <v>80700</v>
      </c>
      <c r="N184" s="430">
        <f t="shared" si="10"/>
        <v>80700</v>
      </c>
      <c r="O184" s="430">
        <f t="shared" si="10"/>
        <v>80700</v>
      </c>
      <c r="P184" s="430">
        <f t="shared" si="10"/>
        <v>80700</v>
      </c>
      <c r="Q184" s="430">
        <f t="shared" si="10"/>
        <v>80700</v>
      </c>
      <c r="R184" s="430">
        <f t="shared" si="10"/>
        <v>80700</v>
      </c>
      <c r="S184" s="430">
        <f t="shared" si="10"/>
        <v>80700</v>
      </c>
      <c r="T184" s="430">
        <f t="shared" si="10"/>
        <v>80700</v>
      </c>
      <c r="U184" s="430">
        <f t="shared" si="10"/>
        <v>80700</v>
      </c>
      <c r="V184" s="430">
        <f t="shared" si="10"/>
        <v>80700</v>
      </c>
      <c r="W184" s="430">
        <f t="shared" si="10"/>
        <v>80700</v>
      </c>
      <c r="X184" s="430">
        <f t="shared" si="10"/>
        <v>80700</v>
      </c>
      <c r="Y184" s="430">
        <f t="shared" si="10"/>
        <v>80700</v>
      </c>
      <c r="Z184" s="430">
        <f t="shared" si="10"/>
        <v>80700</v>
      </c>
      <c r="AA184" s="9"/>
      <c r="AB184" s="9"/>
    </row>
    <row r="185" spans="2:28" s="10" customFormat="1" ht="20.100000000000001" customHeight="1">
      <c r="B185" s="7" t="str">
        <f t="shared" si="1"/>
        <v>% OPEX Savings Target</v>
      </c>
      <c r="C185" s="118"/>
      <c r="D185" s="8" t="str">
        <f t="shared" si="11"/>
        <v>%</v>
      </c>
      <c r="E185" s="296" t="str">
        <f t="shared" si="11"/>
        <v>IPM</v>
      </c>
      <c r="F185" s="359" t="str">
        <f t="shared" si="11"/>
        <v>&gt;</v>
      </c>
      <c r="G185" s="430">
        <f t="shared" si="10"/>
        <v>2.5000000000000001E-2</v>
      </c>
      <c r="H185" s="430">
        <f t="shared" si="10"/>
        <v>2.5000000000000001E-2</v>
      </c>
      <c r="I185" s="430">
        <f t="shared" si="10"/>
        <v>2.5000000000000001E-2</v>
      </c>
      <c r="J185" s="430">
        <f t="shared" si="10"/>
        <v>2.5000000000000001E-2</v>
      </c>
      <c r="K185" s="430">
        <f t="shared" si="10"/>
        <v>2.5000000000000001E-2</v>
      </c>
      <c r="L185" s="430">
        <f t="shared" si="10"/>
        <v>2.5000000000000001E-2</v>
      </c>
      <c r="M185" s="430">
        <f t="shared" si="10"/>
        <v>2.5000000000000001E-2</v>
      </c>
      <c r="N185" s="430">
        <f t="shared" si="10"/>
        <v>2.5000000000000001E-2</v>
      </c>
      <c r="O185" s="430">
        <f t="shared" si="10"/>
        <v>2.5000000000000001E-2</v>
      </c>
      <c r="P185" s="430">
        <f t="shared" si="10"/>
        <v>2.5000000000000001E-2</v>
      </c>
      <c r="Q185" s="430">
        <f t="shared" si="10"/>
        <v>2.5000000000000001E-2</v>
      </c>
      <c r="R185" s="430">
        <f t="shared" si="10"/>
        <v>2.5000000000000001E-2</v>
      </c>
      <c r="S185" s="430">
        <f t="shared" si="10"/>
        <v>2.5000000000000001E-2</v>
      </c>
      <c r="T185" s="430">
        <f t="shared" si="10"/>
        <v>2.5000000000000001E-2</v>
      </c>
      <c r="U185" s="430">
        <f t="shared" si="10"/>
        <v>2.5000000000000001E-2</v>
      </c>
      <c r="V185" s="430">
        <f t="shared" si="10"/>
        <v>2.5000000000000001E-2</v>
      </c>
      <c r="W185" s="430">
        <f t="shared" si="10"/>
        <v>2.5000000000000001E-2</v>
      </c>
      <c r="X185" s="430">
        <f t="shared" si="10"/>
        <v>2.5000000000000001E-2</v>
      </c>
      <c r="Y185" s="430">
        <f t="shared" si="10"/>
        <v>2.5000000000000001E-2</v>
      </c>
      <c r="Z185" s="430">
        <f t="shared" si="10"/>
        <v>2.5000000000000001E-2</v>
      </c>
      <c r="AA185" s="9"/>
      <c r="AB185" s="9"/>
    </row>
    <row r="186" spans="2:28" s="10" customFormat="1" ht="20.100000000000001" customHeight="1">
      <c r="B186" s="7" t="str">
        <f t="shared" si="1"/>
        <v>Real Savings Target</v>
      </c>
      <c r="C186" s="118"/>
      <c r="D186" s="8" t="str">
        <f>D37</f>
        <v>KXOF</v>
      </c>
      <c r="E186" s="296" t="str">
        <f t="shared" ref="E186:F189" si="12">E38</f>
        <v>FC</v>
      </c>
      <c r="F186" s="359" t="str">
        <f t="shared" si="12"/>
        <v>+-</v>
      </c>
      <c r="G186" s="430">
        <f t="shared" si="10"/>
        <v>43200</v>
      </c>
      <c r="H186" s="430">
        <f t="shared" si="10"/>
        <v>43200</v>
      </c>
      <c r="I186" s="430">
        <f t="shared" si="10"/>
        <v>43200</v>
      </c>
      <c r="J186" s="430">
        <f t="shared" si="10"/>
        <v>43200</v>
      </c>
      <c r="K186" s="430">
        <f t="shared" si="10"/>
        <v>43200</v>
      </c>
      <c r="L186" s="430">
        <f t="shared" si="10"/>
        <v>43200</v>
      </c>
      <c r="M186" s="430">
        <f t="shared" si="10"/>
        <v>43200</v>
      </c>
      <c r="N186" s="430">
        <f t="shared" si="10"/>
        <v>43200</v>
      </c>
      <c r="O186" s="430">
        <f t="shared" si="10"/>
        <v>43200</v>
      </c>
      <c r="P186" s="430">
        <f t="shared" si="10"/>
        <v>43200</v>
      </c>
      <c r="Q186" s="430">
        <f t="shared" si="10"/>
        <v>43200</v>
      </c>
      <c r="R186" s="430">
        <f t="shared" si="10"/>
        <v>43200</v>
      </c>
      <c r="S186" s="430">
        <f t="shared" si="10"/>
        <v>43200</v>
      </c>
      <c r="T186" s="430">
        <f t="shared" si="10"/>
        <v>43200</v>
      </c>
      <c r="U186" s="430">
        <f t="shared" si="10"/>
        <v>43200</v>
      </c>
      <c r="V186" s="430">
        <f t="shared" si="10"/>
        <v>43200</v>
      </c>
      <c r="W186" s="430">
        <f t="shared" si="10"/>
        <v>43200</v>
      </c>
      <c r="X186" s="430">
        <f t="shared" si="10"/>
        <v>43200</v>
      </c>
      <c r="Y186" s="430">
        <f t="shared" si="10"/>
        <v>43200</v>
      </c>
      <c r="Z186" s="430">
        <f t="shared" si="10"/>
        <v>43200</v>
      </c>
      <c r="AA186" s="9"/>
      <c r="AB186" s="9"/>
    </row>
    <row r="187" spans="2:28" s="10" customFormat="1" ht="20.100000000000001" customHeight="1">
      <c r="B187" s="7" t="str">
        <f t="shared" si="1"/>
        <v>Material Usage Variance Target</v>
      </c>
      <c r="C187" s="118"/>
      <c r="D187" s="8" t="str">
        <f>D38</f>
        <v>%</v>
      </c>
      <c r="E187" s="296" t="str">
        <f t="shared" si="12"/>
        <v>FC</v>
      </c>
      <c r="F187" s="359" t="str">
        <f t="shared" si="12"/>
        <v>&lt;</v>
      </c>
      <c r="G187" s="430">
        <f t="shared" si="10"/>
        <v>0</v>
      </c>
      <c r="H187" s="430">
        <f t="shared" si="10"/>
        <v>0</v>
      </c>
      <c r="I187" s="430">
        <f t="shared" si="10"/>
        <v>0</v>
      </c>
      <c r="J187" s="430">
        <f t="shared" si="10"/>
        <v>0</v>
      </c>
      <c r="K187" s="430">
        <f t="shared" si="10"/>
        <v>0</v>
      </c>
      <c r="L187" s="430">
        <f t="shared" si="10"/>
        <v>0</v>
      </c>
      <c r="M187" s="430">
        <f t="shared" si="10"/>
        <v>0</v>
      </c>
      <c r="N187" s="430">
        <f t="shared" si="10"/>
        <v>0</v>
      </c>
      <c r="O187" s="430">
        <f t="shared" si="10"/>
        <v>0</v>
      </c>
      <c r="P187" s="430">
        <f t="shared" si="10"/>
        <v>0</v>
      </c>
      <c r="Q187" s="430">
        <f t="shared" si="10"/>
        <v>0</v>
      </c>
      <c r="R187" s="430">
        <f t="shared" si="10"/>
        <v>0</v>
      </c>
      <c r="S187" s="430">
        <f t="shared" si="10"/>
        <v>0</v>
      </c>
      <c r="T187" s="430">
        <f t="shared" si="10"/>
        <v>0</v>
      </c>
      <c r="U187" s="430">
        <f t="shared" si="10"/>
        <v>0</v>
      </c>
      <c r="V187" s="430">
        <f t="shared" si="10"/>
        <v>0</v>
      </c>
      <c r="W187" s="430">
        <f t="shared" si="10"/>
        <v>0</v>
      </c>
      <c r="X187" s="430">
        <f t="shared" si="10"/>
        <v>0</v>
      </c>
      <c r="Y187" s="430">
        <f t="shared" si="10"/>
        <v>0</v>
      </c>
      <c r="Z187" s="430">
        <f t="shared" si="10"/>
        <v>0</v>
      </c>
      <c r="AA187" s="9"/>
      <c r="AB187" s="9"/>
    </row>
    <row r="188" spans="2:28" s="10" customFormat="1" ht="20.100000000000001" customHeight="1">
      <c r="B188" s="7" t="str">
        <f t="shared" si="1"/>
        <v>Factory Fixed Overhead Target</v>
      </c>
      <c r="C188" s="118"/>
      <c r="D188" s="8" t="str">
        <f>D39</f>
        <v>KXOF</v>
      </c>
      <c r="E188" s="326" t="str">
        <f t="shared" si="12"/>
        <v>FC</v>
      </c>
      <c r="F188" s="297" t="str">
        <f t="shared" si="12"/>
        <v>&lt;</v>
      </c>
      <c r="G188" s="430">
        <f t="shared" si="10"/>
        <v>678426.85714285716</v>
      </c>
      <c r="H188" s="430">
        <f t="shared" si="10"/>
        <v>678426.85714285716</v>
      </c>
      <c r="I188" s="430">
        <f t="shared" si="10"/>
        <v>678426.85714285716</v>
      </c>
      <c r="J188" s="430">
        <f t="shared" si="10"/>
        <v>678426.85714285716</v>
      </c>
      <c r="K188" s="430">
        <f t="shared" si="10"/>
        <v>678426.85714285716</v>
      </c>
      <c r="L188" s="430">
        <f t="shared" si="10"/>
        <v>678426.85714285716</v>
      </c>
      <c r="M188" s="430">
        <f t="shared" si="10"/>
        <v>678426.85714285716</v>
      </c>
      <c r="N188" s="430">
        <f t="shared" si="10"/>
        <v>678426.85714285716</v>
      </c>
      <c r="O188" s="430">
        <f t="shared" si="10"/>
        <v>678426.85714285716</v>
      </c>
      <c r="P188" s="430">
        <f t="shared" si="10"/>
        <v>678426.85714285716</v>
      </c>
      <c r="Q188" s="430">
        <f t="shared" si="10"/>
        <v>678426.85714285716</v>
      </c>
      <c r="R188" s="430">
        <f t="shared" si="10"/>
        <v>678426.85714285716</v>
      </c>
      <c r="S188" s="430">
        <f t="shared" si="10"/>
        <v>678426.85714285716</v>
      </c>
      <c r="T188" s="430">
        <f t="shared" si="10"/>
        <v>678426.85714285716</v>
      </c>
      <c r="U188" s="430">
        <f t="shared" si="10"/>
        <v>678426.85714285716</v>
      </c>
      <c r="V188" s="430">
        <f t="shared" si="10"/>
        <v>678426.85714285716</v>
      </c>
      <c r="W188" s="430">
        <f t="shared" si="10"/>
        <v>678426.85714285716</v>
      </c>
      <c r="X188" s="430">
        <f t="shared" si="10"/>
        <v>678426.85714285716</v>
      </c>
      <c r="Y188" s="430">
        <f t="shared" si="10"/>
        <v>678426.85714285716</v>
      </c>
      <c r="Z188" s="430">
        <f t="shared" si="10"/>
        <v>678426.85714285716</v>
      </c>
      <c r="AA188" s="9"/>
      <c r="AB188" s="9"/>
    </row>
    <row r="189" spans="2:28" s="10" customFormat="1" ht="20.100000000000001" customHeight="1">
      <c r="B189" s="7" t="str">
        <f t="shared" si="1"/>
        <v>Total Capital Spend  Target</v>
      </c>
      <c r="C189" s="118"/>
      <c r="D189" s="8" t="str">
        <f>D40</f>
        <v>KXOF</v>
      </c>
      <c r="E189" s="326" t="str">
        <f t="shared" si="12"/>
        <v>IPM</v>
      </c>
      <c r="F189" s="297" t="str">
        <f t="shared" si="12"/>
        <v>&lt;</v>
      </c>
      <c r="G189" s="430">
        <f t="shared" si="10"/>
        <v>248247.6</v>
      </c>
      <c r="H189" s="430">
        <f t="shared" si="10"/>
        <v>248247.6</v>
      </c>
      <c r="I189" s="430">
        <f t="shared" si="10"/>
        <v>248247.6</v>
      </c>
      <c r="J189" s="430">
        <f t="shared" si="10"/>
        <v>248247.6</v>
      </c>
      <c r="K189" s="430">
        <f t="shared" si="10"/>
        <v>248247.6</v>
      </c>
      <c r="L189" s="430">
        <f t="shared" si="10"/>
        <v>248247.6</v>
      </c>
      <c r="M189" s="430">
        <f t="shared" si="10"/>
        <v>248247.6</v>
      </c>
      <c r="N189" s="430">
        <f t="shared" si="10"/>
        <v>248247.6</v>
      </c>
      <c r="O189" s="430">
        <f t="shared" si="10"/>
        <v>248247.6</v>
      </c>
      <c r="P189" s="430">
        <f t="shared" si="10"/>
        <v>248247.6</v>
      </c>
      <c r="Q189" s="430">
        <f t="shared" si="10"/>
        <v>248247.6</v>
      </c>
      <c r="R189" s="430">
        <f t="shared" si="10"/>
        <v>248247.6</v>
      </c>
      <c r="S189" s="430">
        <f t="shared" si="10"/>
        <v>248247.6</v>
      </c>
      <c r="T189" s="430">
        <f t="shared" si="10"/>
        <v>248247.6</v>
      </c>
      <c r="U189" s="430">
        <f t="shared" si="10"/>
        <v>248247.6</v>
      </c>
      <c r="V189" s="430">
        <f t="shared" si="10"/>
        <v>248247.6</v>
      </c>
      <c r="W189" s="430">
        <f t="shared" si="10"/>
        <v>248247.6</v>
      </c>
      <c r="X189" s="430">
        <f t="shared" si="10"/>
        <v>248247.6</v>
      </c>
      <c r="Y189" s="430">
        <f t="shared" si="10"/>
        <v>248247.6</v>
      </c>
      <c r="Z189" s="430">
        <f t="shared" si="10"/>
        <v>248247.6</v>
      </c>
      <c r="AA189" s="9"/>
      <c r="AB189" s="9"/>
    </row>
    <row r="190" spans="2:28" s="10" customFormat="1" ht="20.100000000000001" customHeight="1">
      <c r="B190" s="7" t="str">
        <f t="shared" si="1"/>
        <v>Factory Write off Target</v>
      </c>
      <c r="C190" s="118"/>
      <c r="D190" s="8" t="str">
        <f>D41</f>
        <v>KXOF</v>
      </c>
      <c r="E190" s="326" t="str">
        <f>E43</f>
        <v xml:space="preserve"> </v>
      </c>
      <c r="F190" s="297" t="str">
        <f>F43</f>
        <v xml:space="preserve"> </v>
      </c>
      <c r="G190" s="430">
        <f t="shared" si="10"/>
        <v>7916.666666666667</v>
      </c>
      <c r="H190" s="430">
        <f t="shared" si="10"/>
        <v>7916.666666666667</v>
      </c>
      <c r="I190" s="430">
        <f t="shared" si="10"/>
        <v>7916.666666666667</v>
      </c>
      <c r="J190" s="430">
        <f t="shared" si="10"/>
        <v>7916.666666666667</v>
      </c>
      <c r="K190" s="430">
        <f t="shared" si="10"/>
        <v>7916.666666666667</v>
      </c>
      <c r="L190" s="430">
        <f t="shared" si="10"/>
        <v>7916.666666666667</v>
      </c>
      <c r="M190" s="430">
        <f t="shared" si="10"/>
        <v>7916.666666666667</v>
      </c>
      <c r="N190" s="430">
        <f t="shared" si="10"/>
        <v>7916.666666666667</v>
      </c>
      <c r="O190" s="430">
        <f t="shared" si="10"/>
        <v>7916.666666666667</v>
      </c>
      <c r="P190" s="430">
        <f t="shared" si="10"/>
        <v>7916.666666666667</v>
      </c>
      <c r="Q190" s="430">
        <f t="shared" si="10"/>
        <v>7916.666666666667</v>
      </c>
      <c r="R190" s="430">
        <f t="shared" si="10"/>
        <v>7916.666666666667</v>
      </c>
      <c r="S190" s="430">
        <f t="shared" si="10"/>
        <v>7916.666666666667</v>
      </c>
      <c r="T190" s="430">
        <f t="shared" si="10"/>
        <v>7916.666666666667</v>
      </c>
      <c r="U190" s="430">
        <f t="shared" si="10"/>
        <v>7916.666666666667</v>
      </c>
      <c r="V190" s="430">
        <f t="shared" si="10"/>
        <v>7916.666666666667</v>
      </c>
      <c r="W190" s="430">
        <f t="shared" si="10"/>
        <v>7916.666666666667</v>
      </c>
      <c r="X190" s="430">
        <f t="shared" si="10"/>
        <v>7916.666666666667</v>
      </c>
      <c r="Y190" s="430">
        <f t="shared" si="10"/>
        <v>7916.666666666667</v>
      </c>
      <c r="Z190" s="430">
        <f t="shared" si="10"/>
        <v>7916.666666666667</v>
      </c>
      <c r="AA190" s="9"/>
      <c r="AB190" s="9"/>
    </row>
    <row r="191" spans="2:28" s="252" customFormat="1" ht="20.100000000000001" customHeight="1">
      <c r="B191" s="360" t="str">
        <f t="shared" ref="B191:B196" si="13">B43&amp;" Target"</f>
        <v>DELIVERY Target</v>
      </c>
      <c r="C191" s="361"/>
      <c r="D191" s="362" t="s">
        <v>16</v>
      </c>
      <c r="E191" s="363" t="s">
        <v>16</v>
      </c>
      <c r="F191" s="364" t="s">
        <v>16</v>
      </c>
      <c r="G191" s="431">
        <f t="shared" ref="G191:Z196" si="14">$M43</f>
        <v>0</v>
      </c>
      <c r="H191" s="37">
        <f t="shared" si="14"/>
        <v>0</v>
      </c>
      <c r="I191" s="365">
        <f t="shared" si="14"/>
        <v>0</v>
      </c>
      <c r="J191" s="365">
        <f t="shared" si="14"/>
        <v>0</v>
      </c>
      <c r="K191" s="365">
        <f t="shared" si="14"/>
        <v>0</v>
      </c>
      <c r="L191" s="365">
        <f t="shared" si="14"/>
        <v>0</v>
      </c>
      <c r="M191" s="366">
        <f t="shared" si="14"/>
        <v>0</v>
      </c>
      <c r="N191" s="367">
        <f t="shared" si="14"/>
        <v>0</v>
      </c>
      <c r="O191" s="368">
        <f t="shared" si="14"/>
        <v>0</v>
      </c>
      <c r="P191" s="37">
        <f t="shared" si="14"/>
        <v>0</v>
      </c>
      <c r="Q191" s="37">
        <f t="shared" si="14"/>
        <v>0</v>
      </c>
      <c r="R191" s="37">
        <f t="shared" si="14"/>
        <v>0</v>
      </c>
      <c r="S191" s="37">
        <f t="shared" si="14"/>
        <v>0</v>
      </c>
      <c r="T191" s="37">
        <f t="shared" si="14"/>
        <v>0</v>
      </c>
      <c r="U191" s="37">
        <f t="shared" si="14"/>
        <v>0</v>
      </c>
      <c r="V191" s="37">
        <f t="shared" si="14"/>
        <v>0</v>
      </c>
      <c r="W191" s="37">
        <f t="shared" si="14"/>
        <v>0</v>
      </c>
      <c r="X191" s="369">
        <f t="shared" si="14"/>
        <v>0</v>
      </c>
      <c r="Y191" s="369">
        <f t="shared" si="14"/>
        <v>0</v>
      </c>
      <c r="Z191" s="16">
        <f t="shared" si="14"/>
        <v>0</v>
      </c>
      <c r="AA191" s="16"/>
      <c r="AB191" s="16"/>
    </row>
    <row r="192" spans="2:28" s="10" customFormat="1" ht="20.100000000000001" customHeight="1">
      <c r="B192" s="7" t="str">
        <f t="shared" si="13"/>
        <v>Master Schedule Attainment Target</v>
      </c>
      <c r="C192" s="118"/>
      <c r="D192" s="8" t="str">
        <f t="shared" ref="D192:F194" si="15">D44</f>
        <v>%</v>
      </c>
      <c r="E192" s="326" t="str">
        <f t="shared" si="15"/>
        <v>FSCM</v>
      </c>
      <c r="F192" s="297" t="str">
        <f t="shared" si="15"/>
        <v>&gt;</v>
      </c>
      <c r="G192" s="424">
        <f t="shared" si="14"/>
        <v>0.91</v>
      </c>
      <c r="H192" s="291">
        <f t="shared" si="14"/>
        <v>0.91</v>
      </c>
      <c r="I192" s="292">
        <f t="shared" si="14"/>
        <v>0.91</v>
      </c>
      <c r="J192" s="292">
        <f t="shared" si="14"/>
        <v>0.91</v>
      </c>
      <c r="K192" s="292">
        <f t="shared" si="14"/>
        <v>0.91</v>
      </c>
      <c r="L192" s="292">
        <f t="shared" si="14"/>
        <v>0.91</v>
      </c>
      <c r="M192" s="293">
        <f t="shared" si="14"/>
        <v>0.91</v>
      </c>
      <c r="N192" s="294">
        <f t="shared" si="14"/>
        <v>0.91</v>
      </c>
      <c r="O192" s="30">
        <f t="shared" si="14"/>
        <v>0.91</v>
      </c>
      <c r="P192" s="28">
        <f t="shared" si="14"/>
        <v>0.91</v>
      </c>
      <c r="Q192" s="28">
        <f t="shared" si="14"/>
        <v>0.91</v>
      </c>
      <c r="R192" s="28">
        <f t="shared" si="14"/>
        <v>0.91</v>
      </c>
      <c r="S192" s="28">
        <f t="shared" si="14"/>
        <v>0.91</v>
      </c>
      <c r="T192" s="28">
        <f t="shared" si="14"/>
        <v>0.91</v>
      </c>
      <c r="U192" s="28">
        <f t="shared" si="14"/>
        <v>0.91</v>
      </c>
      <c r="V192" s="28">
        <f t="shared" si="14"/>
        <v>0.91</v>
      </c>
      <c r="W192" s="28">
        <f t="shared" si="14"/>
        <v>0.91</v>
      </c>
      <c r="X192" s="295">
        <f t="shared" si="14"/>
        <v>0.91</v>
      </c>
      <c r="Y192" s="295">
        <f t="shared" si="14"/>
        <v>0.91</v>
      </c>
      <c r="Z192" s="9">
        <f t="shared" si="14"/>
        <v>0.91</v>
      </c>
      <c r="AA192" s="9"/>
      <c r="AB192" s="9"/>
    </row>
    <row r="193" spans="2:28" s="10" customFormat="1" ht="20.100000000000001" customHeight="1" thickBot="1">
      <c r="B193" s="7" t="str">
        <f t="shared" si="13"/>
        <v>Stock Cover - R&amp;P, SF Materials Target</v>
      </c>
      <c r="C193" s="119"/>
      <c r="D193" s="17" t="str">
        <f t="shared" si="15"/>
        <v>Days</v>
      </c>
      <c r="E193" s="370" t="str">
        <f t="shared" si="15"/>
        <v>FSCM</v>
      </c>
      <c r="F193" s="371" t="str">
        <f t="shared" si="15"/>
        <v>&lt;</v>
      </c>
      <c r="G193" s="424">
        <f t="shared" si="14"/>
        <v>35</v>
      </c>
      <c r="H193" s="291">
        <f t="shared" si="14"/>
        <v>35</v>
      </c>
      <c r="I193" s="292">
        <f t="shared" si="14"/>
        <v>35</v>
      </c>
      <c r="J193" s="292">
        <f t="shared" si="14"/>
        <v>35</v>
      </c>
      <c r="K193" s="292">
        <f t="shared" si="14"/>
        <v>35</v>
      </c>
      <c r="L193" s="292">
        <f t="shared" si="14"/>
        <v>35</v>
      </c>
      <c r="M193" s="293">
        <f t="shared" si="14"/>
        <v>35</v>
      </c>
      <c r="N193" s="294">
        <f t="shared" si="14"/>
        <v>35</v>
      </c>
      <c r="O193" s="30">
        <f t="shared" si="14"/>
        <v>35</v>
      </c>
      <c r="P193" s="28">
        <f t="shared" si="14"/>
        <v>35</v>
      </c>
      <c r="Q193" s="28">
        <f t="shared" si="14"/>
        <v>35</v>
      </c>
      <c r="R193" s="28">
        <f t="shared" si="14"/>
        <v>35</v>
      </c>
      <c r="S193" s="28">
        <f t="shared" si="14"/>
        <v>35</v>
      </c>
      <c r="T193" s="28">
        <f t="shared" si="14"/>
        <v>35</v>
      </c>
      <c r="U193" s="28">
        <f t="shared" si="14"/>
        <v>35</v>
      </c>
      <c r="V193" s="28">
        <f t="shared" si="14"/>
        <v>35</v>
      </c>
      <c r="W193" s="28">
        <f t="shared" si="14"/>
        <v>35</v>
      </c>
      <c r="X193" s="295">
        <f t="shared" si="14"/>
        <v>35</v>
      </c>
      <c r="Y193" s="295">
        <f t="shared" si="14"/>
        <v>35</v>
      </c>
      <c r="Z193" s="9">
        <f t="shared" si="14"/>
        <v>35</v>
      </c>
      <c r="AA193" s="19"/>
      <c r="AB193" s="19"/>
    </row>
    <row r="194" spans="2:28" s="10" customFormat="1" ht="20.100000000000001" customHeight="1">
      <c r="B194" s="7" t="str">
        <f t="shared" si="13"/>
        <v>Case Fill rate Target</v>
      </c>
      <c r="C194" s="118"/>
      <c r="D194" s="8" t="str">
        <f t="shared" si="15"/>
        <v>%</v>
      </c>
      <c r="E194" s="326" t="str">
        <f t="shared" si="15"/>
        <v>FSCM</v>
      </c>
      <c r="F194" s="297" t="str">
        <f t="shared" si="15"/>
        <v>&gt;</v>
      </c>
      <c r="G194" s="424">
        <f t="shared" si="14"/>
        <v>1</v>
      </c>
      <c r="H194" s="291">
        <f t="shared" si="14"/>
        <v>1</v>
      </c>
      <c r="I194" s="292">
        <f t="shared" si="14"/>
        <v>1</v>
      </c>
      <c r="J194" s="292">
        <f t="shared" si="14"/>
        <v>1</v>
      </c>
      <c r="K194" s="292">
        <f t="shared" si="14"/>
        <v>1</v>
      </c>
      <c r="L194" s="292">
        <f t="shared" si="14"/>
        <v>1</v>
      </c>
      <c r="M194" s="293">
        <f t="shared" si="14"/>
        <v>1</v>
      </c>
      <c r="N194" s="294">
        <f t="shared" si="14"/>
        <v>1</v>
      </c>
      <c r="O194" s="30">
        <f t="shared" si="14"/>
        <v>1</v>
      </c>
      <c r="P194" s="28">
        <f t="shared" si="14"/>
        <v>1</v>
      </c>
      <c r="Q194" s="28">
        <f t="shared" si="14"/>
        <v>1</v>
      </c>
      <c r="R194" s="28">
        <f t="shared" si="14"/>
        <v>1</v>
      </c>
      <c r="S194" s="28">
        <f t="shared" si="14"/>
        <v>1</v>
      </c>
      <c r="T194" s="28">
        <f t="shared" si="14"/>
        <v>1</v>
      </c>
      <c r="U194" s="28">
        <f t="shared" si="14"/>
        <v>1</v>
      </c>
      <c r="V194" s="28">
        <f t="shared" si="14"/>
        <v>1</v>
      </c>
      <c r="W194" s="28">
        <f t="shared" si="14"/>
        <v>1</v>
      </c>
      <c r="X194" s="295">
        <f t="shared" si="14"/>
        <v>1</v>
      </c>
      <c r="Y194" s="295">
        <f t="shared" si="14"/>
        <v>1</v>
      </c>
      <c r="Z194" s="9">
        <f t="shared" si="14"/>
        <v>1</v>
      </c>
      <c r="AA194" s="9"/>
      <c r="AB194" s="9"/>
    </row>
    <row r="195" spans="2:28" s="252" customFormat="1" ht="20.100000000000001" customHeight="1">
      <c r="B195" s="779" t="str">
        <f t="shared" si="13"/>
        <v>TOTAL PERFORMANCE MANAGEMENT Target</v>
      </c>
      <c r="C195" s="778"/>
      <c r="D195" s="777" t="s">
        <v>16</v>
      </c>
      <c r="E195" s="776" t="s">
        <v>16</v>
      </c>
      <c r="F195" s="775" t="s">
        <v>16</v>
      </c>
      <c r="G195" s="1035">
        <f t="shared" si="14"/>
        <v>0</v>
      </c>
      <c r="H195" s="769">
        <f t="shared" si="14"/>
        <v>0</v>
      </c>
      <c r="I195" s="773">
        <f t="shared" si="14"/>
        <v>0</v>
      </c>
      <c r="J195" s="773">
        <f t="shared" si="14"/>
        <v>0</v>
      </c>
      <c r="K195" s="773">
        <f t="shared" si="14"/>
        <v>0</v>
      </c>
      <c r="L195" s="773">
        <f t="shared" si="14"/>
        <v>0</v>
      </c>
      <c r="M195" s="772">
        <f t="shared" si="14"/>
        <v>0</v>
      </c>
      <c r="N195" s="771">
        <f t="shared" si="14"/>
        <v>0</v>
      </c>
      <c r="O195" s="770">
        <f t="shared" si="14"/>
        <v>0</v>
      </c>
      <c r="P195" s="769">
        <f t="shared" si="14"/>
        <v>0</v>
      </c>
      <c r="Q195" s="769">
        <f t="shared" si="14"/>
        <v>0</v>
      </c>
      <c r="R195" s="769">
        <f t="shared" si="14"/>
        <v>0</v>
      </c>
      <c r="S195" s="769">
        <f t="shared" si="14"/>
        <v>0</v>
      </c>
      <c r="T195" s="769">
        <f t="shared" si="14"/>
        <v>0</v>
      </c>
      <c r="U195" s="769">
        <f t="shared" si="14"/>
        <v>0</v>
      </c>
      <c r="V195" s="769">
        <f t="shared" si="14"/>
        <v>0</v>
      </c>
      <c r="W195" s="769">
        <f t="shared" si="14"/>
        <v>0</v>
      </c>
      <c r="X195" s="768">
        <f t="shared" si="14"/>
        <v>0</v>
      </c>
      <c r="Y195" s="768">
        <f t="shared" si="14"/>
        <v>0</v>
      </c>
      <c r="Z195" s="767">
        <f t="shared" si="14"/>
        <v>0</v>
      </c>
      <c r="AA195" s="767"/>
      <c r="AB195" s="767"/>
    </row>
    <row r="196" spans="2:28" s="751" customFormat="1" ht="20.100000000000001" customHeight="1">
      <c r="B196" s="766" t="str">
        <f t="shared" si="13"/>
        <v>MTBF Target</v>
      </c>
      <c r="C196" s="765"/>
      <c r="D196" s="764" t="str">
        <f>D48</f>
        <v>Hrs</v>
      </c>
      <c r="E196" s="763" t="str">
        <f>E48</f>
        <v>PM</v>
      </c>
      <c r="F196" s="762" t="str">
        <f>F48</f>
        <v>&gt;</v>
      </c>
      <c r="G196" s="1034">
        <f t="shared" si="14"/>
        <v>300</v>
      </c>
      <c r="H196" s="760">
        <f t="shared" si="14"/>
        <v>300</v>
      </c>
      <c r="I196" s="759">
        <f t="shared" si="14"/>
        <v>300</v>
      </c>
      <c r="J196" s="759">
        <f t="shared" si="14"/>
        <v>300</v>
      </c>
      <c r="K196" s="759">
        <f t="shared" si="14"/>
        <v>300</v>
      </c>
      <c r="L196" s="759">
        <f t="shared" si="14"/>
        <v>300</v>
      </c>
      <c r="M196" s="758">
        <f t="shared" si="14"/>
        <v>300</v>
      </c>
      <c r="N196" s="757">
        <f t="shared" si="14"/>
        <v>300</v>
      </c>
      <c r="O196" s="756">
        <f t="shared" si="14"/>
        <v>300</v>
      </c>
      <c r="P196" s="755">
        <f t="shared" si="14"/>
        <v>300</v>
      </c>
      <c r="Q196" s="754">
        <f t="shared" si="14"/>
        <v>300</v>
      </c>
      <c r="R196" s="754">
        <f t="shared" si="14"/>
        <v>300</v>
      </c>
      <c r="S196" s="754">
        <f t="shared" si="14"/>
        <v>300</v>
      </c>
      <c r="T196" s="754">
        <f t="shared" si="14"/>
        <v>300</v>
      </c>
      <c r="U196" s="754">
        <f t="shared" si="14"/>
        <v>300</v>
      </c>
      <c r="V196" s="754">
        <f t="shared" si="14"/>
        <v>300</v>
      </c>
      <c r="W196" s="754">
        <f t="shared" si="14"/>
        <v>300</v>
      </c>
      <c r="X196" s="753">
        <f t="shared" si="14"/>
        <v>300</v>
      </c>
      <c r="Y196" s="753">
        <f t="shared" si="14"/>
        <v>300</v>
      </c>
      <c r="Z196" s="752">
        <f t="shared" si="14"/>
        <v>300</v>
      </c>
      <c r="AA196" s="752"/>
      <c r="AB196" s="752"/>
    </row>
    <row r="197" spans="2:28" ht="20.100000000000001" customHeight="1">
      <c r="B197" s="13" t="str">
        <f>B53&amp;" Target"</f>
        <v>Index of Minor Stoppages Target</v>
      </c>
      <c r="C197" s="318"/>
      <c r="D197" s="319" t="str">
        <f>D53</f>
        <v>%</v>
      </c>
      <c r="E197" s="320" t="str">
        <f>E53</f>
        <v>AM</v>
      </c>
      <c r="F197" s="321" t="str">
        <f>F53</f>
        <v>&lt;</v>
      </c>
      <c r="G197" s="749">
        <f t="shared" ref="G197:Z197" si="16">$M53</f>
        <v>0.75</v>
      </c>
      <c r="H197" s="748">
        <f t="shared" si="16"/>
        <v>0.75</v>
      </c>
      <c r="I197" s="747">
        <f t="shared" si="16"/>
        <v>0.75</v>
      </c>
      <c r="J197" s="747">
        <f t="shared" si="16"/>
        <v>0.75</v>
      </c>
      <c r="K197" s="747">
        <f t="shared" si="16"/>
        <v>0.75</v>
      </c>
      <c r="L197" s="747">
        <f t="shared" si="16"/>
        <v>0.75</v>
      </c>
      <c r="M197" s="746">
        <f t="shared" si="16"/>
        <v>0.75</v>
      </c>
      <c r="N197" s="745">
        <f t="shared" si="16"/>
        <v>0.75</v>
      </c>
      <c r="O197" s="744">
        <f t="shared" si="16"/>
        <v>0.75</v>
      </c>
      <c r="P197" s="743">
        <f t="shared" si="16"/>
        <v>0.75</v>
      </c>
      <c r="Q197" s="743">
        <f t="shared" si="16"/>
        <v>0.75</v>
      </c>
      <c r="R197" s="743">
        <f t="shared" si="16"/>
        <v>0.75</v>
      </c>
      <c r="S197" s="743">
        <f t="shared" si="16"/>
        <v>0.75</v>
      </c>
      <c r="T197" s="743">
        <f t="shared" si="16"/>
        <v>0.75</v>
      </c>
      <c r="U197" s="743">
        <f t="shared" si="16"/>
        <v>0.75</v>
      </c>
      <c r="V197" s="743">
        <f t="shared" si="16"/>
        <v>0.75</v>
      </c>
      <c r="W197" s="743">
        <f t="shared" si="16"/>
        <v>0.75</v>
      </c>
      <c r="X197" s="742">
        <f t="shared" si="16"/>
        <v>0.75</v>
      </c>
      <c r="Y197" s="742">
        <f t="shared" si="16"/>
        <v>0.75</v>
      </c>
      <c r="Z197" s="741">
        <f t="shared" si="16"/>
        <v>0.75</v>
      </c>
      <c r="AA197" s="18"/>
      <c r="AB197" s="18"/>
    </row>
    <row r="198" spans="2:28" ht="20.100000000000001" customHeight="1">
      <c r="B198" s="13" t="str">
        <f>B49&amp;" Target"</f>
        <v>Index of Total Cleaning Time Target</v>
      </c>
      <c r="C198" s="318"/>
      <c r="D198" s="319" t="str">
        <f t="shared" ref="D198:F200" si="17">D49</f>
        <v>%</v>
      </c>
      <c r="E198" s="320" t="str">
        <f t="shared" si="17"/>
        <v>AM</v>
      </c>
      <c r="F198" s="321" t="str">
        <f t="shared" si="17"/>
        <v>&gt;</v>
      </c>
      <c r="G198" s="748">
        <f t="shared" ref="G198:Z200" si="18">$M49</f>
        <v>0.75</v>
      </c>
      <c r="H198" s="748">
        <f t="shared" si="18"/>
        <v>0.75</v>
      </c>
      <c r="I198" s="747">
        <f t="shared" si="18"/>
        <v>0.75</v>
      </c>
      <c r="J198" s="747">
        <f t="shared" si="18"/>
        <v>0.75</v>
      </c>
      <c r="K198" s="747">
        <f t="shared" si="18"/>
        <v>0.75</v>
      </c>
      <c r="L198" s="747">
        <f t="shared" si="18"/>
        <v>0.75</v>
      </c>
      <c r="M198" s="746">
        <f t="shared" si="18"/>
        <v>0.75</v>
      </c>
      <c r="N198" s="745">
        <f t="shared" si="18"/>
        <v>0.75</v>
      </c>
      <c r="O198" s="744">
        <f t="shared" si="18"/>
        <v>0.75</v>
      </c>
      <c r="P198" s="743">
        <f t="shared" si="18"/>
        <v>0.75</v>
      </c>
      <c r="Q198" s="743">
        <f t="shared" si="18"/>
        <v>0.75</v>
      </c>
      <c r="R198" s="743">
        <f t="shared" si="18"/>
        <v>0.75</v>
      </c>
      <c r="S198" s="743">
        <f t="shared" si="18"/>
        <v>0.75</v>
      </c>
      <c r="T198" s="743">
        <f t="shared" si="18"/>
        <v>0.75</v>
      </c>
      <c r="U198" s="743">
        <f t="shared" si="18"/>
        <v>0.75</v>
      </c>
      <c r="V198" s="743">
        <f t="shared" si="18"/>
        <v>0.75</v>
      </c>
      <c r="W198" s="743">
        <f t="shared" si="18"/>
        <v>0.75</v>
      </c>
      <c r="X198" s="742">
        <f t="shared" si="18"/>
        <v>0.75</v>
      </c>
      <c r="Y198" s="742">
        <f t="shared" si="18"/>
        <v>0.75</v>
      </c>
      <c r="Z198" s="741">
        <f t="shared" si="18"/>
        <v>0.75</v>
      </c>
      <c r="AA198" s="18"/>
      <c r="AB198" s="18"/>
    </row>
    <row r="199" spans="2:28" ht="20.100000000000001" customHeight="1">
      <c r="B199" s="13" t="str">
        <f>B50&amp;" Target"</f>
        <v>% Adherence to Preventive Maintenance Plan Target</v>
      </c>
      <c r="C199" s="318"/>
      <c r="D199" s="8" t="str">
        <f t="shared" si="17"/>
        <v>%</v>
      </c>
      <c r="E199" s="326" t="str">
        <f t="shared" si="17"/>
        <v>PM</v>
      </c>
      <c r="F199" s="327" t="str">
        <f t="shared" si="17"/>
        <v>&gt;</v>
      </c>
      <c r="G199" s="749">
        <f t="shared" si="18"/>
        <v>1</v>
      </c>
      <c r="H199" s="748">
        <f t="shared" si="18"/>
        <v>1</v>
      </c>
      <c r="I199" s="747">
        <f t="shared" si="18"/>
        <v>1</v>
      </c>
      <c r="J199" s="747">
        <f t="shared" si="18"/>
        <v>1</v>
      </c>
      <c r="K199" s="747">
        <f t="shared" si="18"/>
        <v>1</v>
      </c>
      <c r="L199" s="747">
        <f t="shared" si="18"/>
        <v>1</v>
      </c>
      <c r="M199" s="746">
        <f t="shared" si="18"/>
        <v>1</v>
      </c>
      <c r="N199" s="750">
        <f t="shared" si="18"/>
        <v>1</v>
      </c>
      <c r="O199" s="745">
        <f t="shared" si="18"/>
        <v>1</v>
      </c>
      <c r="P199" s="744">
        <f t="shared" si="18"/>
        <v>1</v>
      </c>
      <c r="Q199" s="743">
        <f t="shared" si="18"/>
        <v>1</v>
      </c>
      <c r="R199" s="743">
        <f t="shared" si="18"/>
        <v>1</v>
      </c>
      <c r="S199" s="743">
        <f t="shared" si="18"/>
        <v>1</v>
      </c>
      <c r="T199" s="743">
        <f t="shared" si="18"/>
        <v>1</v>
      </c>
      <c r="U199" s="743">
        <f t="shared" si="18"/>
        <v>1</v>
      </c>
      <c r="V199" s="743">
        <f t="shared" si="18"/>
        <v>1</v>
      </c>
      <c r="W199" s="743">
        <f t="shared" si="18"/>
        <v>1</v>
      </c>
      <c r="X199" s="742">
        <f t="shared" si="18"/>
        <v>1</v>
      </c>
      <c r="Y199" s="742">
        <f t="shared" si="18"/>
        <v>1</v>
      </c>
      <c r="Z199" s="741">
        <f t="shared" si="18"/>
        <v>1</v>
      </c>
      <c r="AA199" s="9"/>
      <c r="AB199" s="9"/>
    </row>
    <row r="200" spans="2:28" ht="20.100000000000001" customHeight="1">
      <c r="B200" s="13" t="str">
        <f>B51&amp;" Target"</f>
        <v>AI of lines in TPM Target</v>
      </c>
      <c r="C200" s="318"/>
      <c r="D200" s="319" t="str">
        <f t="shared" si="17"/>
        <v>%</v>
      </c>
      <c r="E200" s="320" t="str">
        <f t="shared" si="17"/>
        <v>LC</v>
      </c>
      <c r="F200" s="321" t="str">
        <f t="shared" si="17"/>
        <v>&gt;</v>
      </c>
      <c r="G200" s="749">
        <f t="shared" si="18"/>
        <v>0.8</v>
      </c>
      <c r="H200" s="748">
        <f t="shared" si="18"/>
        <v>0.8</v>
      </c>
      <c r="I200" s="747">
        <f t="shared" si="18"/>
        <v>0.8</v>
      </c>
      <c r="J200" s="747">
        <f t="shared" si="18"/>
        <v>0.8</v>
      </c>
      <c r="K200" s="747">
        <f t="shared" si="18"/>
        <v>0.8</v>
      </c>
      <c r="L200" s="747">
        <f t="shared" si="18"/>
        <v>0.8</v>
      </c>
      <c r="M200" s="746">
        <f t="shared" si="18"/>
        <v>0.8</v>
      </c>
      <c r="N200" s="745">
        <f t="shared" si="18"/>
        <v>0.8</v>
      </c>
      <c r="O200" s="744">
        <f t="shared" si="18"/>
        <v>0.8</v>
      </c>
      <c r="P200" s="743">
        <f t="shared" si="18"/>
        <v>0.8</v>
      </c>
      <c r="Q200" s="743">
        <f t="shared" si="18"/>
        <v>0.8</v>
      </c>
      <c r="R200" s="743">
        <f t="shared" si="18"/>
        <v>0.8</v>
      </c>
      <c r="S200" s="743">
        <f t="shared" si="18"/>
        <v>0.8</v>
      </c>
      <c r="T200" s="743">
        <f t="shared" si="18"/>
        <v>0.8</v>
      </c>
      <c r="U200" s="743">
        <f t="shared" si="18"/>
        <v>0.8</v>
      </c>
      <c r="V200" s="743">
        <f t="shared" si="18"/>
        <v>0.8</v>
      </c>
      <c r="W200" s="743">
        <f t="shared" si="18"/>
        <v>0.8</v>
      </c>
      <c r="X200" s="742">
        <f t="shared" si="18"/>
        <v>0.8</v>
      </c>
      <c r="Y200" s="742">
        <f t="shared" si="18"/>
        <v>0.8</v>
      </c>
      <c r="Z200" s="741">
        <f t="shared" si="18"/>
        <v>0.8</v>
      </c>
      <c r="AA200" s="18"/>
      <c r="AB200" s="18"/>
    </row>
    <row r="201" spans="2:28" ht="20.100000000000001" customHeight="1">
      <c r="B201" s="13" t="str">
        <f>B42&amp;" Target"</f>
        <v>FI Enabled Savings Target</v>
      </c>
      <c r="C201" s="318"/>
      <c r="D201" s="319" t="str">
        <f>D42</f>
        <v>KXOF</v>
      </c>
      <c r="E201" s="320" t="str">
        <f>E42</f>
        <v>FI</v>
      </c>
      <c r="F201" s="321" t="str">
        <f>F42</f>
        <v>&gt;</v>
      </c>
      <c r="G201" s="748">
        <f t="shared" ref="G201:Z201" si="19">$M42</f>
        <v>12000</v>
      </c>
      <c r="H201" s="748">
        <f t="shared" si="19"/>
        <v>12000</v>
      </c>
      <c r="I201" s="747">
        <f t="shared" si="19"/>
        <v>12000</v>
      </c>
      <c r="J201" s="747">
        <f t="shared" si="19"/>
        <v>12000</v>
      </c>
      <c r="K201" s="747">
        <f t="shared" si="19"/>
        <v>12000</v>
      </c>
      <c r="L201" s="747">
        <f t="shared" si="19"/>
        <v>12000</v>
      </c>
      <c r="M201" s="746">
        <f t="shared" si="19"/>
        <v>12000</v>
      </c>
      <c r="N201" s="745">
        <f t="shared" si="19"/>
        <v>12000</v>
      </c>
      <c r="O201" s="744">
        <f t="shared" si="19"/>
        <v>12000</v>
      </c>
      <c r="P201" s="743">
        <f t="shared" si="19"/>
        <v>12000</v>
      </c>
      <c r="Q201" s="743">
        <f t="shared" si="19"/>
        <v>12000</v>
      </c>
      <c r="R201" s="743">
        <f t="shared" si="19"/>
        <v>12000</v>
      </c>
      <c r="S201" s="743">
        <f t="shared" si="19"/>
        <v>12000</v>
      </c>
      <c r="T201" s="743">
        <f t="shared" si="19"/>
        <v>12000</v>
      </c>
      <c r="U201" s="743">
        <f t="shared" si="19"/>
        <v>12000</v>
      </c>
      <c r="V201" s="743">
        <f t="shared" si="19"/>
        <v>12000</v>
      </c>
      <c r="W201" s="743">
        <f t="shared" si="19"/>
        <v>12000</v>
      </c>
      <c r="X201" s="742">
        <f t="shared" si="19"/>
        <v>12000</v>
      </c>
      <c r="Y201" s="742">
        <f t="shared" si="19"/>
        <v>12000</v>
      </c>
      <c r="Z201" s="741">
        <f t="shared" si="19"/>
        <v>12000</v>
      </c>
      <c r="AA201" s="18"/>
      <c r="AB201" s="18"/>
    </row>
    <row r="202" spans="2:28" ht="20.100000000000001" customHeight="1">
      <c r="B202" s="13" t="str">
        <f>B52&amp;" Target"</f>
        <v>% Completion of Implementation Plan Target</v>
      </c>
      <c r="C202" s="318"/>
      <c r="D202" s="319" t="str">
        <f>D52</f>
        <v>%</v>
      </c>
      <c r="E202" s="320" t="str">
        <f>E52</f>
        <v>EC</v>
      </c>
      <c r="F202" s="321" t="str">
        <f>F52</f>
        <v>&gt;</v>
      </c>
      <c r="G202" s="749">
        <f t="shared" ref="G202:Z202" si="20">$M52</f>
        <v>1</v>
      </c>
      <c r="H202" s="748">
        <f t="shared" si="20"/>
        <v>1</v>
      </c>
      <c r="I202" s="747">
        <f t="shared" si="20"/>
        <v>1</v>
      </c>
      <c r="J202" s="747">
        <f t="shared" si="20"/>
        <v>1</v>
      </c>
      <c r="K202" s="747">
        <f t="shared" si="20"/>
        <v>1</v>
      </c>
      <c r="L202" s="747">
        <f t="shared" si="20"/>
        <v>1</v>
      </c>
      <c r="M202" s="746">
        <f t="shared" si="20"/>
        <v>1</v>
      </c>
      <c r="N202" s="743">
        <f t="shared" si="20"/>
        <v>1</v>
      </c>
      <c r="O202" s="745">
        <f t="shared" si="20"/>
        <v>1</v>
      </c>
      <c r="P202" s="744">
        <f t="shared" si="20"/>
        <v>1</v>
      </c>
      <c r="Q202" s="743">
        <f t="shared" si="20"/>
        <v>1</v>
      </c>
      <c r="R202" s="743">
        <f t="shared" si="20"/>
        <v>1</v>
      </c>
      <c r="S202" s="743">
        <f t="shared" si="20"/>
        <v>1</v>
      </c>
      <c r="T202" s="743">
        <f t="shared" si="20"/>
        <v>1</v>
      </c>
      <c r="U202" s="743">
        <f t="shared" si="20"/>
        <v>1</v>
      </c>
      <c r="V202" s="743">
        <f t="shared" si="20"/>
        <v>1</v>
      </c>
      <c r="W202" s="743">
        <f t="shared" si="20"/>
        <v>1</v>
      </c>
      <c r="X202" s="742">
        <f t="shared" si="20"/>
        <v>1</v>
      </c>
      <c r="Y202" s="742">
        <f t="shared" si="20"/>
        <v>1</v>
      </c>
      <c r="Z202" s="741">
        <f t="shared" si="20"/>
        <v>1</v>
      </c>
      <c r="AA202" s="18"/>
      <c r="AB202" s="18"/>
    </row>
    <row r="203" spans="2:28">
      <c r="B203" s="13" t="str">
        <f>B54&amp;" Target"</f>
        <v>% Competency Gap Closure Target</v>
      </c>
      <c r="C203" s="318"/>
      <c r="D203" s="319" t="str">
        <f>D54</f>
        <v>%</v>
      </c>
      <c r="E203" s="320" t="str">
        <f>E54</f>
        <v>ET</v>
      </c>
      <c r="F203" s="321" t="str">
        <f>F54</f>
        <v>&gt;</v>
      </c>
      <c r="G203" s="749">
        <f t="shared" ref="G203:Z203" si="21">$M54</f>
        <v>0.98</v>
      </c>
      <c r="H203" s="748">
        <f t="shared" si="21"/>
        <v>0.98</v>
      </c>
      <c r="I203" s="747">
        <f t="shared" si="21"/>
        <v>0.98</v>
      </c>
      <c r="J203" s="747">
        <f t="shared" si="21"/>
        <v>0.98</v>
      </c>
      <c r="K203" s="747">
        <f t="shared" si="21"/>
        <v>0.98</v>
      </c>
      <c r="L203" s="747">
        <f t="shared" si="21"/>
        <v>0.98</v>
      </c>
      <c r="M203" s="746">
        <f t="shared" si="21"/>
        <v>0.98</v>
      </c>
      <c r="N203" s="743">
        <f t="shared" si="21"/>
        <v>0.98</v>
      </c>
      <c r="O203" s="745">
        <f t="shared" si="21"/>
        <v>0.98</v>
      </c>
      <c r="P203" s="744">
        <f t="shared" si="21"/>
        <v>0.98</v>
      </c>
      <c r="Q203" s="743">
        <f t="shared" si="21"/>
        <v>0.98</v>
      </c>
      <c r="R203" s="743">
        <f t="shared" si="21"/>
        <v>0.98</v>
      </c>
      <c r="S203" s="743">
        <f t="shared" si="21"/>
        <v>0.98</v>
      </c>
      <c r="T203" s="743">
        <f t="shared" si="21"/>
        <v>0.98</v>
      </c>
      <c r="U203" s="743">
        <f t="shared" si="21"/>
        <v>0.98</v>
      </c>
      <c r="V203" s="743">
        <f t="shared" si="21"/>
        <v>0.98</v>
      </c>
      <c r="W203" s="743">
        <f t="shared" si="21"/>
        <v>0.98</v>
      </c>
      <c r="X203" s="742">
        <f t="shared" si="21"/>
        <v>0.98</v>
      </c>
      <c r="Y203" s="742">
        <f t="shared" si="21"/>
        <v>0.98</v>
      </c>
      <c r="Z203" s="741">
        <f t="shared" si="21"/>
        <v>0.98</v>
      </c>
      <c r="AA203" s="18"/>
      <c r="AB203" s="18"/>
    </row>
  </sheetData>
  <sheetProtection pivotTables="0"/>
  <protectedRanges>
    <protectedRange sqref="M152:Z162 M164:Z181 M191:Z203" name="Target"/>
    <protectedRange sqref="C5:C53" name="leading"/>
    <protectedRange sqref="M13:Z13 G5:Z12 G14:Z53" name="body"/>
    <protectedRange sqref="B2:C2" name="Title"/>
    <protectedRange sqref="AA32:AB32 AA25:AB25 AA43:AB47 AB5:AB11 AB48:AB53 AB18:AB24 AB26:AB31 AB33:AB42 AA12:AB17" name="body_1"/>
    <protectedRange sqref="AA7:AA9" name="body_18_1"/>
    <protectedRange sqref="AA5:AA6" name="body_38_1"/>
    <protectedRange sqref="AA48:AA53" name="body_16"/>
    <protectedRange sqref="AA18:AA23" name="body_40_1"/>
    <protectedRange sqref="AA26:AA31" name="body_42"/>
    <protectedRange sqref="AA10:AA11" name="body_39_1"/>
    <protectedRange sqref="AA24" name="body_28_2_1"/>
    <protectedRange sqref="AA33:AA42" name="body_48"/>
  </protectedRanges>
  <mergeCells count="2">
    <mergeCell ref="Y59:Z59"/>
    <mergeCell ref="M79:P79"/>
  </mergeCells>
  <conditionalFormatting sqref="S33:Z33">
    <cfRule type="cellIs" dxfId="111" priority="146" stopIfTrue="1" operator="greaterThan">
      <formula>$M$33</formula>
    </cfRule>
    <cfRule type="cellIs" dxfId="110" priority="147" stopIfTrue="1" operator="lessThanOrEqual">
      <formula>$M$33</formula>
    </cfRule>
  </conditionalFormatting>
  <conditionalFormatting sqref="S34:Z34">
    <cfRule type="cellIs" dxfId="109" priority="150" stopIfTrue="1" operator="greaterThan">
      <formula>$M$34</formula>
    </cfRule>
    <cfRule type="cellIs" dxfId="108" priority="151" stopIfTrue="1" operator="lessThanOrEqual">
      <formula>$M$34</formula>
    </cfRule>
  </conditionalFormatting>
  <conditionalFormatting sqref="O38:Z38">
    <cfRule type="containsBlanks" priority="14" stopIfTrue="1">
      <formula>LEN(TRIM(O38))=0</formula>
    </cfRule>
    <cfRule type="cellIs" dxfId="107" priority="154" stopIfTrue="1" operator="between">
      <formula>-$M$38</formula>
      <formula>$M$38</formula>
    </cfRule>
    <cfRule type="cellIs" dxfId="106" priority="155" stopIfTrue="1" operator="notBetween">
      <formula>-$M$38</formula>
      <formula>$M$38</formula>
    </cfRule>
  </conditionalFormatting>
  <conditionalFormatting sqref="O33">
    <cfRule type="cellIs" dxfId="105" priority="132" stopIfTrue="1" operator="greaterThan">
      <formula>$M$33</formula>
    </cfRule>
    <cfRule type="cellIs" dxfId="104" priority="133" stopIfTrue="1" operator="lessThanOrEqual">
      <formula>$M$33</formula>
    </cfRule>
  </conditionalFormatting>
  <conditionalFormatting sqref="O34">
    <cfRule type="cellIs" dxfId="103" priority="130" stopIfTrue="1" operator="greaterThan">
      <formula>$M$34</formula>
    </cfRule>
    <cfRule type="cellIs" dxfId="102" priority="131" stopIfTrue="1" operator="lessThanOrEqual">
      <formula>$M$34</formula>
    </cfRule>
  </conditionalFormatting>
  <conditionalFormatting sqref="O39 Q39 S39:Z39">
    <cfRule type="cellIs" dxfId="101" priority="152" stopIfTrue="1" operator="greaterThan">
      <formula>$M$39</formula>
    </cfRule>
    <cfRule type="cellIs" dxfId="100" priority="153" stopIfTrue="1" operator="lessThanOrEqual">
      <formula>$M$39</formula>
    </cfRule>
  </conditionalFormatting>
  <conditionalFormatting sqref="O40:Z40">
    <cfRule type="containsBlanks" priority="12" stopIfTrue="1">
      <formula>LEN(TRIM(O40))=0</formula>
    </cfRule>
    <cfRule type="cellIs" dxfId="99" priority="144" stopIfTrue="1" operator="greaterThan">
      <formula>$M$40</formula>
    </cfRule>
    <cfRule type="cellIs" dxfId="98" priority="145" stopIfTrue="1" operator="lessThanOrEqual">
      <formula>$M$40</formula>
    </cfRule>
  </conditionalFormatting>
  <conditionalFormatting sqref="O44:Z44">
    <cfRule type="containsBlanks" priority="9" stopIfTrue="1">
      <formula>LEN(TRIM(O44))=0</formula>
    </cfRule>
    <cfRule type="cellIs" dxfId="97" priority="134" stopIfTrue="1" operator="greaterThanOrEqual">
      <formula>$M$44</formula>
    </cfRule>
    <cfRule type="cellIs" dxfId="96" priority="135" stopIfTrue="1" operator="lessThan">
      <formula>$M$44</formula>
    </cfRule>
  </conditionalFormatting>
  <conditionalFormatting sqref="O45:Z45">
    <cfRule type="containsBlanks" priority="8" stopIfTrue="1">
      <formula>LEN(TRIM(O45))=0</formula>
    </cfRule>
    <cfRule type="cellIs" dxfId="95" priority="148" stopIfTrue="1" operator="greaterThan">
      <formula>$M$45</formula>
    </cfRule>
    <cfRule type="cellIs" dxfId="94" priority="149" stopIfTrue="1" operator="lessThanOrEqual">
      <formula>$M$45</formula>
    </cfRule>
  </conditionalFormatting>
  <conditionalFormatting sqref="O46:Z46">
    <cfRule type="containsBlanks" priority="7" stopIfTrue="1">
      <formula>LEN(TRIM(O46))=0</formula>
    </cfRule>
    <cfRule type="cellIs" dxfId="93" priority="140" stopIfTrue="1" operator="greaterThanOrEqual">
      <formula>$M$46</formula>
    </cfRule>
    <cfRule type="cellIs" dxfId="92" priority="141" stopIfTrue="1" operator="lessThan">
      <formula>$M$46</formula>
    </cfRule>
  </conditionalFormatting>
  <conditionalFormatting sqref="O30:Z30">
    <cfRule type="containsBlanks" priority="21" stopIfTrue="1">
      <formula>LEN(TRIM(O30))=0</formula>
    </cfRule>
    <cfRule type="cellIs" dxfId="91" priority="126" stopIfTrue="1" operator="greaterThanOrEqual">
      <formula>$M$30</formula>
    </cfRule>
    <cfRule type="cellIs" dxfId="90" priority="127" stopIfTrue="1" operator="lessThan">
      <formula>$M$30</formula>
    </cfRule>
  </conditionalFormatting>
  <conditionalFormatting sqref="O31:Z31">
    <cfRule type="containsBlanks" priority="20" stopIfTrue="1">
      <formula>LEN(TRIM(O31))=0</formula>
    </cfRule>
    <cfRule type="cellIs" dxfId="89" priority="124" stopIfTrue="1" operator="greaterThanOrEqual">
      <formula>$M$31</formula>
    </cfRule>
    <cfRule type="cellIs" dxfId="88" priority="125" stopIfTrue="1" operator="lessThan">
      <formula>$M$31</formula>
    </cfRule>
  </conditionalFormatting>
  <conditionalFormatting sqref="O5:Z5">
    <cfRule type="containsBlanks" priority="43" stopIfTrue="1">
      <formula>LEN(TRIM(O5))=0</formula>
    </cfRule>
    <cfRule type="cellIs" dxfId="87" priority="122" stopIfTrue="1" operator="lessThanOrEqual">
      <formula>$M$5</formula>
    </cfRule>
    <cfRule type="cellIs" dxfId="86" priority="123" stopIfTrue="1" operator="greaterThan">
      <formula>$M$5</formula>
    </cfRule>
  </conditionalFormatting>
  <conditionalFormatting sqref="O6:Z6">
    <cfRule type="containsBlanks" priority="42" stopIfTrue="1">
      <formula>LEN(TRIM(O6))=0</formula>
    </cfRule>
    <cfRule type="cellIs" dxfId="85" priority="120" stopIfTrue="1" operator="lessThanOrEqual">
      <formula>$M$6</formula>
    </cfRule>
    <cfRule type="cellIs" dxfId="84" priority="121" stopIfTrue="1" operator="greaterThan">
      <formula>$M$6</formula>
    </cfRule>
  </conditionalFormatting>
  <conditionalFormatting sqref="O7:Z7">
    <cfRule type="containsBlanks" priority="41" stopIfTrue="1">
      <formula>LEN(TRIM(O7))=0</formula>
    </cfRule>
    <cfRule type="cellIs" dxfId="83" priority="118" stopIfTrue="1" operator="lessThanOrEqual">
      <formula>$M$7</formula>
    </cfRule>
    <cfRule type="cellIs" dxfId="82" priority="119" stopIfTrue="1" operator="greaterThan">
      <formula>$M$7</formula>
    </cfRule>
  </conditionalFormatting>
  <conditionalFormatting sqref="O8:Z8">
    <cfRule type="containsBlanks" priority="40" stopIfTrue="1">
      <formula>LEN(TRIM(O8))=0</formula>
    </cfRule>
    <cfRule type="cellIs" dxfId="81" priority="116" stopIfTrue="1" operator="lessThanOrEqual">
      <formula>$M$8</formula>
    </cfRule>
    <cfRule type="cellIs" dxfId="80" priority="117" stopIfTrue="1" operator="greaterThan">
      <formula>$M$8</formula>
    </cfRule>
  </conditionalFormatting>
  <conditionalFormatting sqref="O10:Z10">
    <cfRule type="containsBlanks" priority="38" stopIfTrue="1">
      <formula>LEN(TRIM(O10))=0</formula>
    </cfRule>
    <cfRule type="cellIs" dxfId="79" priority="114" stopIfTrue="1" operator="lessThanOrEqual">
      <formula>$M$10</formula>
    </cfRule>
    <cfRule type="cellIs" dxfId="78" priority="115" stopIfTrue="1" operator="greaterThan">
      <formula>$M$10</formula>
    </cfRule>
  </conditionalFormatting>
  <conditionalFormatting sqref="O11:Z11">
    <cfRule type="containsBlanks" priority="37" stopIfTrue="1">
      <formula>LEN(TRIM(O11))=0</formula>
    </cfRule>
    <cfRule type="cellIs" dxfId="77" priority="112" stopIfTrue="1" operator="lessThanOrEqual">
      <formula>$M$11</formula>
    </cfRule>
    <cfRule type="cellIs" dxfId="76" priority="113" stopIfTrue="1" operator="greaterThan">
      <formula>$M$11</formula>
    </cfRule>
  </conditionalFormatting>
  <conditionalFormatting sqref="O13:Z13">
    <cfRule type="containsBlanks" priority="36" stopIfTrue="1">
      <formula>LEN(TRIM(O13))=0</formula>
    </cfRule>
    <cfRule type="cellIs" dxfId="75" priority="110" stopIfTrue="1" operator="lessThanOrEqual">
      <formula>$M$13</formula>
    </cfRule>
    <cfRule type="cellIs" dxfId="74" priority="111" stopIfTrue="1" operator="greaterThan">
      <formula>$M$13</formula>
    </cfRule>
  </conditionalFormatting>
  <conditionalFormatting sqref="O15:Z15">
    <cfRule type="containsBlanks" priority="34" stopIfTrue="1">
      <formula>LEN(TRIM(O15))=0</formula>
    </cfRule>
    <cfRule type="cellIs" dxfId="73" priority="106" stopIfTrue="1" operator="lessThanOrEqual">
      <formula>$M$15</formula>
    </cfRule>
    <cfRule type="cellIs" dxfId="72" priority="107" stopIfTrue="1" operator="greaterThan">
      <formula>$M$15</formula>
    </cfRule>
  </conditionalFormatting>
  <conditionalFormatting sqref="O16:Z16">
    <cfRule type="containsBlanks" priority="33" stopIfTrue="1">
      <formula>LEN(TRIM(O16))=0</formula>
    </cfRule>
    <cfRule type="cellIs" dxfId="71" priority="104" stopIfTrue="1" operator="greaterThanOrEqual">
      <formula>$M$16</formula>
    </cfRule>
    <cfRule type="cellIs" dxfId="70" priority="105" stopIfTrue="1" operator="lessThan">
      <formula>$M$16</formula>
    </cfRule>
  </conditionalFormatting>
  <conditionalFormatting sqref="O20:Z20">
    <cfRule type="containsBlanks" priority="30" stopIfTrue="1">
      <formula>LEN(TRIM(O20))=0</formula>
    </cfRule>
    <cfRule type="cellIs" dxfId="69" priority="102" stopIfTrue="1" operator="lessThanOrEqual">
      <formula>$M$20</formula>
    </cfRule>
    <cfRule type="cellIs" dxfId="68" priority="103" stopIfTrue="1" operator="greaterThan">
      <formula>$M$20</formula>
    </cfRule>
  </conditionalFormatting>
  <conditionalFormatting sqref="O21:Z21">
    <cfRule type="containsBlanks" priority="29" stopIfTrue="1">
      <formula>LEN(TRIM(O21))=0</formula>
    </cfRule>
    <cfRule type="cellIs" dxfId="67" priority="100" stopIfTrue="1" operator="lessThan">
      <formula>$M$21</formula>
    </cfRule>
    <cfRule type="cellIs" dxfId="66" priority="101" stopIfTrue="1" operator="greaterThanOrEqual">
      <formula>$M$21</formula>
    </cfRule>
  </conditionalFormatting>
  <conditionalFormatting sqref="O22:Z22">
    <cfRule type="containsBlanks" priority="28" stopIfTrue="1">
      <formula>LEN(TRIM(O22))=0</formula>
    </cfRule>
    <cfRule type="cellIs" dxfId="65" priority="98" stopIfTrue="1" operator="lessThanOrEqual">
      <formula>$M$22</formula>
    </cfRule>
    <cfRule type="cellIs" dxfId="64" priority="99" stopIfTrue="1" operator="greaterThan">
      <formula>$M$22</formula>
    </cfRule>
  </conditionalFormatting>
  <conditionalFormatting sqref="O23:Z23">
    <cfRule type="containsBlanks" priority="27" stopIfTrue="1">
      <formula>LEN(TRIM(O23))=0</formula>
    </cfRule>
    <cfRule type="cellIs" dxfId="63" priority="96" stopIfTrue="1" operator="lessThan">
      <formula>$M$23</formula>
    </cfRule>
    <cfRule type="cellIs" dxfId="62" priority="97" stopIfTrue="1" operator="greaterThanOrEqual">
      <formula>$M$23</formula>
    </cfRule>
  </conditionalFormatting>
  <conditionalFormatting sqref="O24:Z24">
    <cfRule type="containsBlanks" priority="26" stopIfTrue="1">
      <formula>LEN(TRIM(O24))=0</formula>
    </cfRule>
    <cfRule type="cellIs" dxfId="61" priority="136" stopIfTrue="1" operator="greaterThanOrEqual">
      <formula>$M$24</formula>
    </cfRule>
    <cfRule type="cellIs" dxfId="60" priority="137" stopIfTrue="1" operator="lessThan">
      <formula>$M$24</formula>
    </cfRule>
  </conditionalFormatting>
  <conditionalFormatting sqref="O18:Z18">
    <cfRule type="containsBlanks" priority="32" stopIfTrue="1">
      <formula>LEN(TRIM(O18))=0</formula>
    </cfRule>
    <cfRule type="cellIs" dxfId="59" priority="94" stopIfTrue="1" operator="lessThanOrEqual">
      <formula>$M$18</formula>
    </cfRule>
    <cfRule type="cellIs" dxfId="58" priority="95" stopIfTrue="1" operator="greaterThan">
      <formula>$M$18</formula>
    </cfRule>
  </conditionalFormatting>
  <conditionalFormatting sqref="O19:Z19">
    <cfRule type="containsBlanks" priority="31" stopIfTrue="1">
      <formula>LEN(TRIM(O19))=0</formula>
    </cfRule>
    <cfRule type="cellIs" dxfId="57" priority="92" stopIfTrue="1" operator="lessThan">
      <formula>$M$19</formula>
    </cfRule>
    <cfRule type="cellIs" dxfId="56" priority="93" stopIfTrue="1" operator="greaterThanOrEqual">
      <formula>$M$19</formula>
    </cfRule>
  </conditionalFormatting>
  <conditionalFormatting sqref="P33">
    <cfRule type="cellIs" dxfId="55" priority="90" stopIfTrue="1" operator="greaterThan">
      <formula>$M$33</formula>
    </cfRule>
    <cfRule type="cellIs" dxfId="54" priority="91" stopIfTrue="1" operator="lessThanOrEqual">
      <formula>$M$33</formula>
    </cfRule>
  </conditionalFormatting>
  <conditionalFormatting sqref="P34">
    <cfRule type="cellIs" dxfId="53" priority="88" stopIfTrue="1" operator="greaterThan">
      <formula>$M$34</formula>
    </cfRule>
    <cfRule type="cellIs" dxfId="52" priority="89" stopIfTrue="1" operator="lessThanOrEqual">
      <formula>$M$34</formula>
    </cfRule>
  </conditionalFormatting>
  <conditionalFormatting sqref="P39">
    <cfRule type="cellIs" dxfId="51" priority="86" stopIfTrue="1" operator="greaterThan">
      <formula>$M$39</formula>
    </cfRule>
    <cfRule type="cellIs" dxfId="50" priority="87" stopIfTrue="1" operator="lessThanOrEqual">
      <formula>$M$39</formula>
    </cfRule>
  </conditionalFormatting>
  <conditionalFormatting sqref="Q33">
    <cfRule type="cellIs" dxfId="49" priority="84" stopIfTrue="1" operator="greaterThan">
      <formula>$M$33</formula>
    </cfRule>
    <cfRule type="cellIs" dxfId="48" priority="85" stopIfTrue="1" operator="lessThanOrEqual">
      <formula>$M$33</formula>
    </cfRule>
  </conditionalFormatting>
  <conditionalFormatting sqref="Q34">
    <cfRule type="cellIs" dxfId="47" priority="82" stopIfTrue="1" operator="greaterThan">
      <formula>$M$34</formula>
    </cfRule>
    <cfRule type="cellIs" dxfId="46" priority="83" stopIfTrue="1" operator="lessThanOrEqual">
      <formula>$M$34</formula>
    </cfRule>
  </conditionalFormatting>
  <conditionalFormatting sqref="R34">
    <cfRule type="cellIs" dxfId="45" priority="80" stopIfTrue="1" operator="greaterThan">
      <formula>$M$34</formula>
    </cfRule>
    <cfRule type="cellIs" dxfId="44" priority="81" stopIfTrue="1" operator="lessThanOrEqual">
      <formula>$M$34</formula>
    </cfRule>
  </conditionalFormatting>
  <conditionalFormatting sqref="R33">
    <cfRule type="cellIs" dxfId="43" priority="78" stopIfTrue="1" operator="greaterThan">
      <formula>$M$33</formula>
    </cfRule>
    <cfRule type="cellIs" dxfId="42" priority="79" stopIfTrue="1" operator="lessThanOrEqual">
      <formula>$M$33</formula>
    </cfRule>
  </conditionalFormatting>
  <conditionalFormatting sqref="R39">
    <cfRule type="cellIs" dxfId="41" priority="76" stopIfTrue="1" operator="greaterThan">
      <formula>$M$39</formula>
    </cfRule>
    <cfRule type="cellIs" dxfId="40" priority="77" stopIfTrue="1" operator="lessThanOrEqual">
      <formula>$M$39</formula>
    </cfRule>
  </conditionalFormatting>
  <conditionalFormatting sqref="O48:Z48">
    <cfRule type="containsBlanks" priority="6" stopIfTrue="1">
      <formula>LEN(TRIM(O48))=0</formula>
    </cfRule>
    <cfRule type="cellIs" dxfId="39" priority="74" stopIfTrue="1" operator="greaterThanOrEqual">
      <formula>$M$48</formula>
    </cfRule>
    <cfRule type="cellIs" dxfId="38" priority="75" stopIfTrue="1" operator="lessThan">
      <formula>$M$48</formula>
    </cfRule>
  </conditionalFormatting>
  <conditionalFormatting sqref="O53:Z53">
    <cfRule type="containsBlanks" priority="1" stopIfTrue="1">
      <formula>LEN(TRIM(O53))=0</formula>
    </cfRule>
    <cfRule type="cellIs" dxfId="37" priority="66" stopIfTrue="1" operator="lessThanOrEqual">
      <formula>$M$53</formula>
    </cfRule>
    <cfRule type="cellIs" dxfId="36" priority="67" stopIfTrue="1" operator="greaterThan">
      <formula>$M$53</formula>
    </cfRule>
  </conditionalFormatting>
  <conditionalFormatting sqref="O49:Z49">
    <cfRule type="containsBlanks" priority="5" stopIfTrue="1">
      <formula>LEN(TRIM(O49))=0</formula>
    </cfRule>
    <cfRule type="cellIs" dxfId="35" priority="70" stopIfTrue="1" operator="greaterThanOrEqual">
      <formula>$M$49</formula>
    </cfRule>
    <cfRule type="cellIs" dxfId="34" priority="71" stopIfTrue="1" operator="lessThan">
      <formula>$M$49</formula>
    </cfRule>
  </conditionalFormatting>
  <conditionalFormatting sqref="O50:Z50">
    <cfRule type="containsBlanks" priority="4" stopIfTrue="1">
      <formula>LEN(TRIM(O50))=0</formula>
    </cfRule>
    <cfRule type="cellIs" dxfId="33" priority="64" stopIfTrue="1" operator="lessThan">
      <formula>$M$50</formula>
    </cfRule>
    <cfRule type="cellIs" dxfId="32" priority="65" stopIfTrue="1" operator="greaterThanOrEqual">
      <formula>$M$50</formula>
    </cfRule>
  </conditionalFormatting>
  <conditionalFormatting sqref="O51:Z51">
    <cfRule type="containsBlanks" priority="3" stopIfTrue="1">
      <formula>LEN(TRIM(O51))=0</formula>
    </cfRule>
    <cfRule type="cellIs" dxfId="31" priority="72" stopIfTrue="1" operator="greaterThanOrEqual">
      <formula>$M$51</formula>
    </cfRule>
    <cfRule type="cellIs" dxfId="30" priority="73" stopIfTrue="1" operator="lessThan">
      <formula>$M$51</formula>
    </cfRule>
  </conditionalFormatting>
  <conditionalFormatting sqref="O42:Z42">
    <cfRule type="containsBlanks" priority="10" stopIfTrue="1">
      <formula>LEN(TRIM(O42))=0</formula>
    </cfRule>
    <cfRule type="cellIs" dxfId="29" priority="62" stopIfTrue="1" operator="lessThan">
      <formula>$M$42</formula>
    </cfRule>
    <cfRule type="cellIs" dxfId="28" priority="63" stopIfTrue="1" operator="greaterThanOrEqual">
      <formula>$M$42</formula>
    </cfRule>
  </conditionalFormatting>
  <conditionalFormatting sqref="O52:Z52">
    <cfRule type="containsBlanks" priority="2" stopIfTrue="1">
      <formula>LEN(TRIM(O52))=0</formula>
    </cfRule>
    <cfRule type="cellIs" dxfId="27" priority="68" stopIfTrue="1" operator="greaterThanOrEqual">
      <formula>$M$52</formula>
    </cfRule>
    <cfRule type="cellIs" dxfId="26" priority="69" stopIfTrue="1" operator="lessThan">
      <formula>$M$52</formula>
    </cfRule>
  </conditionalFormatting>
  <conditionalFormatting sqref="O54:Z54">
    <cfRule type="containsBlanks" priority="60" stopIfTrue="1">
      <formula>LEN(TRIM(O54))=0</formula>
    </cfRule>
    <cfRule type="cellIs" dxfId="25" priority="61" stopIfTrue="1" operator="greaterThanOrEqual">
      <formula>$M$54</formula>
    </cfRule>
    <cfRule type="cellIs" dxfId="24" priority="156" stopIfTrue="1" operator="lessThan">
      <formula>$M$54</formula>
    </cfRule>
  </conditionalFormatting>
  <conditionalFormatting sqref="O9:Z9">
    <cfRule type="containsBlanks" priority="39" stopIfTrue="1">
      <formula>LEN(TRIM(O9))=0</formula>
    </cfRule>
    <cfRule type="cellIs" dxfId="23" priority="58" stopIfTrue="1" operator="lessThan">
      <formula>$M$9</formula>
    </cfRule>
    <cfRule type="cellIs" dxfId="22" priority="59" stopIfTrue="1" operator="greaterThanOrEqual">
      <formula>$M$9</formula>
    </cfRule>
  </conditionalFormatting>
  <conditionalFormatting sqref="O14:P14 S14:Z14">
    <cfRule type="cellIs" dxfId="21" priority="50" stopIfTrue="1" operator="greaterThan">
      <formula>$M$14</formula>
    </cfRule>
    <cfRule type="cellIs" dxfId="20" priority="51" stopIfTrue="1" operator="lessThanOrEqual">
      <formula>$M$14</formula>
    </cfRule>
  </conditionalFormatting>
  <conditionalFormatting sqref="Q14">
    <cfRule type="cellIs" dxfId="19" priority="48" stopIfTrue="1" operator="greaterThan">
      <formula>$M$14</formula>
    </cfRule>
    <cfRule type="cellIs" dxfId="18" priority="49" stopIfTrue="1" operator="lessThanOrEqual">
      <formula>$M$14</formula>
    </cfRule>
  </conditionalFormatting>
  <conditionalFormatting sqref="R14">
    <cfRule type="cellIs" dxfId="17" priority="46" stopIfTrue="1" operator="greaterThan">
      <formula>$M$14</formula>
    </cfRule>
    <cfRule type="cellIs" dxfId="16" priority="47" stopIfTrue="1" operator="lessThanOrEqual">
      <formula>$M$14</formula>
    </cfRule>
  </conditionalFormatting>
  <conditionalFormatting sqref="O29:Z29">
    <cfRule type="containsBlanks" priority="22" stopIfTrue="1">
      <formula>LEN(TRIM(O29))=0</formula>
    </cfRule>
    <cfRule type="cellIs" dxfId="15" priority="56" stopIfTrue="1" operator="greaterThanOrEqual">
      <formula>$M$29</formula>
    </cfRule>
    <cfRule type="cellIs" dxfId="14" priority="57" stopIfTrue="1" operator="lessThan">
      <formula>$M$29</formula>
    </cfRule>
  </conditionalFormatting>
  <conditionalFormatting sqref="O28:Z28">
    <cfRule type="containsBlanks" priority="23" stopIfTrue="1">
      <formula>LEN(TRIM(O28))=0</formula>
    </cfRule>
    <cfRule type="cellIs" dxfId="13" priority="52" stopIfTrue="1" operator="greaterThanOrEqual">
      <formula>$M$28</formula>
    </cfRule>
    <cfRule type="cellIs" dxfId="12" priority="53" stopIfTrue="1" operator="lessThan">
      <formula>$M$28</formula>
    </cfRule>
  </conditionalFormatting>
  <conditionalFormatting sqref="O27:Z27">
    <cfRule type="containsBlanks" priority="24" stopIfTrue="1">
      <formula>LEN(TRIM(O27))=0</formula>
    </cfRule>
    <cfRule type="cellIs" dxfId="11" priority="54" stopIfTrue="1" operator="greaterThanOrEqual">
      <formula>$M$27</formula>
    </cfRule>
    <cfRule type="cellIs" dxfId="10" priority="55" stopIfTrue="1" operator="lessThan">
      <formula>$M$27</formula>
    </cfRule>
  </conditionalFormatting>
  <conditionalFormatting sqref="O26:Z26">
    <cfRule type="containsBlanks" priority="25" stopIfTrue="1">
      <formula>LEN(TRIM(O26))=0</formula>
    </cfRule>
    <cfRule type="cellIs" dxfId="9" priority="128" stopIfTrue="1" operator="greaterThanOrEqual">
      <formula>$M$26</formula>
    </cfRule>
    <cfRule type="cellIs" dxfId="8" priority="129" stopIfTrue="1" operator="lessThan">
      <formula>$M$26</formula>
    </cfRule>
  </conditionalFormatting>
  <conditionalFormatting sqref="O36:Z36">
    <cfRule type="containsBlanks" priority="16" stopIfTrue="1">
      <formula>LEN(TRIM(O36))=0</formula>
    </cfRule>
    <cfRule type="cellIs" dxfId="7" priority="138" stopIfTrue="1" operator="greaterThanOrEqual">
      <formula>$M$36</formula>
    </cfRule>
    <cfRule type="cellIs" dxfId="6" priority="139" stopIfTrue="1" operator="lessThan">
      <formula>$M$36</formula>
    </cfRule>
  </conditionalFormatting>
  <conditionalFormatting sqref="O35:Z35">
    <cfRule type="containsBlanks" priority="17" stopIfTrue="1">
      <formula>LEN(TRIM(O35))=0</formula>
    </cfRule>
    <cfRule type="cellIs" dxfId="5" priority="44" stopIfTrue="1" operator="lessThan">
      <formula>$M$35</formula>
    </cfRule>
    <cfRule type="cellIs" dxfId="4" priority="45" stopIfTrue="1" operator="greaterThanOrEqual">
      <formula>$M$35</formula>
    </cfRule>
  </conditionalFormatting>
  <conditionalFormatting sqref="O37:Z37">
    <cfRule type="containsBlanks" priority="15" stopIfTrue="1">
      <formula>LEN(TRIM(O37))=0</formula>
    </cfRule>
    <cfRule type="cellIs" dxfId="3" priority="108" stopIfTrue="1" operator="greaterThanOrEqual">
      <formula>$M$37</formula>
    </cfRule>
    <cfRule type="cellIs" dxfId="2" priority="109" stopIfTrue="1" operator="lessThan">
      <formula>$M$37</formula>
    </cfRule>
  </conditionalFormatting>
  <conditionalFormatting sqref="O41:Z41">
    <cfRule type="containsBlanks" priority="11" stopIfTrue="1">
      <formula>LEN(TRIM(O41))=0</formula>
    </cfRule>
    <cfRule type="cellIs" dxfId="1" priority="142" stopIfTrue="1" operator="greaterThan">
      <formula>$M$41</formula>
    </cfRule>
    <cfRule type="cellIs" dxfId="0" priority="143" stopIfTrue="1" operator="lessThanOrEqual">
      <formula>$M$41</formula>
    </cfRule>
  </conditionalFormatting>
  <conditionalFormatting sqref="O14:Z14">
    <cfRule type="containsBlanks" priority="35" stopIfTrue="1">
      <formula>LEN(TRIM(O14))=0</formula>
    </cfRule>
  </conditionalFormatting>
  <conditionalFormatting sqref="O33:Z33">
    <cfRule type="containsBlanks" priority="19" stopIfTrue="1">
      <formula>LEN(TRIM(O33))=0</formula>
    </cfRule>
  </conditionalFormatting>
  <conditionalFormatting sqref="O34:Z34">
    <cfRule type="containsBlanks" priority="18" stopIfTrue="1">
      <formula>LEN(TRIM(O34))=0</formula>
    </cfRule>
  </conditionalFormatting>
  <conditionalFormatting sqref="O39:Z39">
    <cfRule type="containsBlanks" priority="13" stopIfTrue="1">
      <formula>LEN(TRIM(O39))=0</formula>
    </cfRule>
  </conditionalFormatting>
  <dataValidations count="7">
    <dataValidation type="list" errorStyle="information" allowBlank="1" showInputMessage="1" showErrorMessage="1" error="Enter Leading or Lagging" prompt="Leading or Lagging" sqref="WVK52 WLO52 WBS52 VRW52 VIA52 UYE52 UOI52 UEM52 TUQ52 TKU52 TAY52 SRC52 SHG52 RXK52 RNO52 RDS52 QTW52 QKA52 QAE52 PQI52 PGM52 OWQ52 OMU52 OCY52 NTC52 NJG52 MZK52 MPO52 MFS52 LVW52 LMA52 LCE52 KSI52 KIM52 JYQ52 JOU52 JEY52 IVC52 ILG52 IBK52 HRO52 HHS52 GXW52 GOA52 GEE52 FUI52 FKM52 FAQ52 EQU52 EGY52 DXC52 DNG52 DDK52 CTO52 CJS52 BZW52 BQA52 BGE52 AWI52 AMM52 ACQ52 SU52 IY52 C52">
      <formula1>C42:C54</formula1>
    </dataValidation>
    <dataValidation type="list" errorStyle="information" allowBlank="1" showInputMessage="1" showErrorMessage="1" error="Enter Leading or Lagging" prompt="Leading or Lagging" sqref="IY53 C53 WVK53 WLO53 WBS53 VRW53 VIA53 UYE53 UOI53 UEM53 TUQ53 TKU53 TAY53 SRC53 SHG53 RXK53 RNO53 RDS53 QTW53 QKA53 QAE53 PQI53 PGM53 OWQ53 OMU53 OCY53 NTC53 NJG53 MZK53 MPO53 MFS53 LVW53 LMA53 LCE53 KSI53 KIM53 JYQ53 JOU53 JEY53 IVC53 ILG53 IBK53 HRO53 HHS53 GXW53 GOA53 GEE53 FUI53 FKM53 FAQ53 EQU53 EGY53 DXC53 DNG53 DDK53 CTO53 CJS53 BZW53 BQA53 BGE53 AWI53 AMM53 ACQ53 SU53">
      <formula1>C54:C55</formula1>
    </dataValidation>
    <dataValidation type="list" errorStyle="information" allowBlank="1" showInputMessage="1" showErrorMessage="1" error="Enter Leading or Lagging" prompt="Leading or Lagging" sqref="C51 WVK51 WLO51 WBS51 VRW51 VIA51 UYE51 UOI51 UEM51 TUQ51 TKU51 TAY51 SRC51 SHG51 RXK51 RNO51 RDS51 QTW51 QKA51 QAE51 PQI51 PGM51 OWQ51 OMU51 OCY51 NTC51 NJG51 MZK51 MPO51 MFS51 LVW51 LMA51 LCE51 KSI51 KIM51 JYQ51 JOU51 JEY51 IVC51 ILG51 IBK51 HRO51 HHS51 GXW51 GOA51 GEE51 FUI51 FKM51 FAQ51 EQU51 EGY51 DXC51 DNG51 DDK51 CTO51 CJS51 BZW51 BQA51 BGE51 AWI51 AMM51 ACQ51 SU51 IY51">
      <formula1>C53:C53</formula1>
    </dataValidation>
    <dataValidation type="list" errorStyle="information" allowBlank="1" showInputMessage="1" showErrorMessage="1" error="Enter Leading or Lagging" prompt="Leading or Lagging" sqref="C39 IY39 SU39 ACQ39 AMM39 AWI39 BGE39 BQA39 BZW39 CJS39 CTO39 DDK39 DNG39 DXC39 EGY39 EQU39 FAQ39 FKM39 FUI39 GEE39 GOA39 GXW39 HHS39 HRO39 IBK39 ILG39 IVC39 JEY39 JOU39 JYQ39 KIM39 KSI39 LCE39 LMA39 LVW39 MFS39 MPO39 MZK39 NJG39 NTC39 OCY39 OMU39 OWQ39 PGM39 PQI39 QAE39 QKA39 QTW39 RDS39 RNO39 RXK39 SHG39 SRC39 TAY39 TKU39 TUQ39 UEM39 UOI39 UYE39 VIA39 VRW39 WBS39 WLO39 WVK39">
      <formula1>C41:C43</formula1>
    </dataValidation>
    <dataValidation type="list" errorStyle="information" allowBlank="1" showInputMessage="1" showErrorMessage="1" error="Enter Leading or Lagging" prompt="Leading or Lagging" sqref="WVK4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C42">
      <formula1>C55:C56</formula1>
    </dataValidation>
    <dataValidation type="list" errorStyle="information" allowBlank="1" showInputMessage="1" showErrorMessage="1" error="Enter Leading or Lagging" prompt="Leading or Lagging" sqref="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SU40:SU41 IY40:IY41 C40:C41">
      <formula1>C43:C44</formula1>
    </dataValidation>
    <dataValidation type="list" errorStyle="information" allowBlank="1" showInputMessage="1" showErrorMessage="1" error="Enter Leading or Lagging" prompt="Leading or Lagging" sqref="C65541:C65590 IY65541:IY65590 SU65541:SU65590 ACQ65541:ACQ65590 AMM65541:AMM65590 AWI65541:AWI65590 BGE65541:BGE65590 BQA65541:BQA65590 BZW65541:BZW65590 CJS65541:CJS65590 CTO65541:CTO65590 DDK65541:DDK65590 DNG65541:DNG65590 DXC65541:DXC65590 EGY65541:EGY65590 EQU65541:EQU65590 FAQ65541:FAQ65590 FKM65541:FKM65590 FUI65541:FUI65590 GEE65541:GEE65590 GOA65541:GOA65590 GXW65541:GXW65590 HHS65541:HHS65590 HRO65541:HRO65590 IBK65541:IBK65590 ILG65541:ILG65590 IVC65541:IVC65590 JEY65541:JEY65590 JOU65541:JOU65590 JYQ65541:JYQ65590 KIM65541:KIM65590 KSI65541:KSI65590 LCE65541:LCE65590 LMA65541:LMA65590 LVW65541:LVW65590 MFS65541:MFS65590 MPO65541:MPO65590 MZK65541:MZK65590 NJG65541:NJG65590 NTC65541:NTC65590 OCY65541:OCY65590 OMU65541:OMU65590 OWQ65541:OWQ65590 PGM65541:PGM65590 PQI65541:PQI65590 QAE65541:QAE65590 QKA65541:QKA65590 QTW65541:QTW65590 RDS65541:RDS65590 RNO65541:RNO65590 RXK65541:RXK65590 SHG65541:SHG65590 SRC65541:SRC65590 TAY65541:TAY65590 TKU65541:TKU65590 TUQ65541:TUQ65590 UEM65541:UEM65590 UOI65541:UOI65590 UYE65541:UYE65590 VIA65541:VIA65590 VRW65541:VRW65590 WBS65541:WBS65590 WLO65541:WLO65590 WVK65541:WVK65590 C131077:C131126 IY131077:IY131126 SU131077:SU131126 ACQ131077:ACQ131126 AMM131077:AMM131126 AWI131077:AWI131126 BGE131077:BGE131126 BQA131077:BQA131126 BZW131077:BZW131126 CJS131077:CJS131126 CTO131077:CTO131126 DDK131077:DDK131126 DNG131077:DNG131126 DXC131077:DXC131126 EGY131077:EGY131126 EQU131077:EQU131126 FAQ131077:FAQ131126 FKM131077:FKM131126 FUI131077:FUI131126 GEE131077:GEE131126 GOA131077:GOA131126 GXW131077:GXW131126 HHS131077:HHS131126 HRO131077:HRO131126 IBK131077:IBK131126 ILG131077:ILG131126 IVC131077:IVC131126 JEY131077:JEY131126 JOU131077:JOU131126 JYQ131077:JYQ131126 KIM131077:KIM131126 KSI131077:KSI131126 LCE131077:LCE131126 LMA131077:LMA131126 LVW131077:LVW131126 MFS131077:MFS131126 MPO131077:MPO131126 MZK131077:MZK131126 NJG131077:NJG131126 NTC131077:NTC131126 OCY131077:OCY131126 OMU131077:OMU131126 OWQ131077:OWQ131126 PGM131077:PGM131126 PQI131077:PQI131126 QAE131077:QAE131126 QKA131077:QKA131126 QTW131077:QTW131126 RDS131077:RDS131126 RNO131077:RNO131126 RXK131077:RXK131126 SHG131077:SHG131126 SRC131077:SRC131126 TAY131077:TAY131126 TKU131077:TKU131126 TUQ131077:TUQ131126 UEM131077:UEM131126 UOI131077:UOI131126 UYE131077:UYE131126 VIA131077:VIA131126 VRW131077:VRW131126 WBS131077:WBS131126 WLO131077:WLO131126 WVK131077:WVK131126 C196613:C196662 IY196613:IY196662 SU196613:SU196662 ACQ196613:ACQ196662 AMM196613:AMM196662 AWI196613:AWI196662 BGE196613:BGE196662 BQA196613:BQA196662 BZW196613:BZW196662 CJS196613:CJS196662 CTO196613:CTO196662 DDK196613:DDK196662 DNG196613:DNG196662 DXC196613:DXC196662 EGY196613:EGY196662 EQU196613:EQU196662 FAQ196613:FAQ196662 FKM196613:FKM196662 FUI196613:FUI196662 GEE196613:GEE196662 GOA196613:GOA196662 GXW196613:GXW196662 HHS196613:HHS196662 HRO196613:HRO196662 IBK196613:IBK196662 ILG196613:ILG196662 IVC196613:IVC196662 JEY196613:JEY196662 JOU196613:JOU196662 JYQ196613:JYQ196662 KIM196613:KIM196662 KSI196613:KSI196662 LCE196613:LCE196662 LMA196613:LMA196662 LVW196613:LVW196662 MFS196613:MFS196662 MPO196613:MPO196662 MZK196613:MZK196662 NJG196613:NJG196662 NTC196613:NTC196662 OCY196613:OCY196662 OMU196613:OMU196662 OWQ196613:OWQ196662 PGM196613:PGM196662 PQI196613:PQI196662 QAE196613:QAE196662 QKA196613:QKA196662 QTW196613:QTW196662 RDS196613:RDS196662 RNO196613:RNO196662 RXK196613:RXK196662 SHG196613:SHG196662 SRC196613:SRC196662 TAY196613:TAY196662 TKU196613:TKU196662 TUQ196613:TUQ196662 UEM196613:UEM196662 UOI196613:UOI196662 UYE196613:UYE196662 VIA196613:VIA196662 VRW196613:VRW196662 WBS196613:WBS196662 WLO196613:WLO196662 WVK196613:WVK196662 C262149:C262198 IY262149:IY262198 SU262149:SU262198 ACQ262149:ACQ262198 AMM262149:AMM262198 AWI262149:AWI262198 BGE262149:BGE262198 BQA262149:BQA262198 BZW262149:BZW262198 CJS262149:CJS262198 CTO262149:CTO262198 DDK262149:DDK262198 DNG262149:DNG262198 DXC262149:DXC262198 EGY262149:EGY262198 EQU262149:EQU262198 FAQ262149:FAQ262198 FKM262149:FKM262198 FUI262149:FUI262198 GEE262149:GEE262198 GOA262149:GOA262198 GXW262149:GXW262198 HHS262149:HHS262198 HRO262149:HRO262198 IBK262149:IBK262198 ILG262149:ILG262198 IVC262149:IVC262198 JEY262149:JEY262198 JOU262149:JOU262198 JYQ262149:JYQ262198 KIM262149:KIM262198 KSI262149:KSI262198 LCE262149:LCE262198 LMA262149:LMA262198 LVW262149:LVW262198 MFS262149:MFS262198 MPO262149:MPO262198 MZK262149:MZK262198 NJG262149:NJG262198 NTC262149:NTC262198 OCY262149:OCY262198 OMU262149:OMU262198 OWQ262149:OWQ262198 PGM262149:PGM262198 PQI262149:PQI262198 QAE262149:QAE262198 QKA262149:QKA262198 QTW262149:QTW262198 RDS262149:RDS262198 RNO262149:RNO262198 RXK262149:RXK262198 SHG262149:SHG262198 SRC262149:SRC262198 TAY262149:TAY262198 TKU262149:TKU262198 TUQ262149:TUQ262198 UEM262149:UEM262198 UOI262149:UOI262198 UYE262149:UYE262198 VIA262149:VIA262198 VRW262149:VRW262198 WBS262149:WBS262198 WLO262149:WLO262198 WVK262149:WVK262198 C327685:C327734 IY327685:IY327734 SU327685:SU327734 ACQ327685:ACQ327734 AMM327685:AMM327734 AWI327685:AWI327734 BGE327685:BGE327734 BQA327685:BQA327734 BZW327685:BZW327734 CJS327685:CJS327734 CTO327685:CTO327734 DDK327685:DDK327734 DNG327685:DNG327734 DXC327685:DXC327734 EGY327685:EGY327734 EQU327685:EQU327734 FAQ327685:FAQ327734 FKM327685:FKM327734 FUI327685:FUI327734 GEE327685:GEE327734 GOA327685:GOA327734 GXW327685:GXW327734 HHS327685:HHS327734 HRO327685:HRO327734 IBK327685:IBK327734 ILG327685:ILG327734 IVC327685:IVC327734 JEY327685:JEY327734 JOU327685:JOU327734 JYQ327685:JYQ327734 KIM327685:KIM327734 KSI327685:KSI327734 LCE327685:LCE327734 LMA327685:LMA327734 LVW327685:LVW327734 MFS327685:MFS327734 MPO327685:MPO327734 MZK327685:MZK327734 NJG327685:NJG327734 NTC327685:NTC327734 OCY327685:OCY327734 OMU327685:OMU327734 OWQ327685:OWQ327734 PGM327685:PGM327734 PQI327685:PQI327734 QAE327685:QAE327734 QKA327685:QKA327734 QTW327685:QTW327734 RDS327685:RDS327734 RNO327685:RNO327734 RXK327685:RXK327734 SHG327685:SHG327734 SRC327685:SRC327734 TAY327685:TAY327734 TKU327685:TKU327734 TUQ327685:TUQ327734 UEM327685:UEM327734 UOI327685:UOI327734 UYE327685:UYE327734 VIA327685:VIA327734 VRW327685:VRW327734 WBS327685:WBS327734 WLO327685:WLO327734 WVK327685:WVK327734 C393221:C393270 IY393221:IY393270 SU393221:SU393270 ACQ393221:ACQ393270 AMM393221:AMM393270 AWI393221:AWI393270 BGE393221:BGE393270 BQA393221:BQA393270 BZW393221:BZW393270 CJS393221:CJS393270 CTO393221:CTO393270 DDK393221:DDK393270 DNG393221:DNG393270 DXC393221:DXC393270 EGY393221:EGY393270 EQU393221:EQU393270 FAQ393221:FAQ393270 FKM393221:FKM393270 FUI393221:FUI393270 GEE393221:GEE393270 GOA393221:GOA393270 GXW393221:GXW393270 HHS393221:HHS393270 HRO393221:HRO393270 IBK393221:IBK393270 ILG393221:ILG393270 IVC393221:IVC393270 JEY393221:JEY393270 JOU393221:JOU393270 JYQ393221:JYQ393270 KIM393221:KIM393270 KSI393221:KSI393270 LCE393221:LCE393270 LMA393221:LMA393270 LVW393221:LVW393270 MFS393221:MFS393270 MPO393221:MPO393270 MZK393221:MZK393270 NJG393221:NJG393270 NTC393221:NTC393270 OCY393221:OCY393270 OMU393221:OMU393270 OWQ393221:OWQ393270 PGM393221:PGM393270 PQI393221:PQI393270 QAE393221:QAE393270 QKA393221:QKA393270 QTW393221:QTW393270 RDS393221:RDS393270 RNO393221:RNO393270 RXK393221:RXK393270 SHG393221:SHG393270 SRC393221:SRC393270 TAY393221:TAY393270 TKU393221:TKU393270 TUQ393221:TUQ393270 UEM393221:UEM393270 UOI393221:UOI393270 UYE393221:UYE393270 VIA393221:VIA393270 VRW393221:VRW393270 WBS393221:WBS393270 WLO393221:WLO393270 WVK393221:WVK393270 C458757:C458806 IY458757:IY458806 SU458757:SU458806 ACQ458757:ACQ458806 AMM458757:AMM458806 AWI458757:AWI458806 BGE458757:BGE458806 BQA458757:BQA458806 BZW458757:BZW458806 CJS458757:CJS458806 CTO458757:CTO458806 DDK458757:DDK458806 DNG458757:DNG458806 DXC458757:DXC458806 EGY458757:EGY458806 EQU458757:EQU458806 FAQ458757:FAQ458806 FKM458757:FKM458806 FUI458757:FUI458806 GEE458757:GEE458806 GOA458757:GOA458806 GXW458757:GXW458806 HHS458757:HHS458806 HRO458757:HRO458806 IBK458757:IBK458806 ILG458757:ILG458806 IVC458757:IVC458806 JEY458757:JEY458806 JOU458757:JOU458806 JYQ458757:JYQ458806 KIM458757:KIM458806 KSI458757:KSI458806 LCE458757:LCE458806 LMA458757:LMA458806 LVW458757:LVW458806 MFS458757:MFS458806 MPO458757:MPO458806 MZK458757:MZK458806 NJG458757:NJG458806 NTC458757:NTC458806 OCY458757:OCY458806 OMU458757:OMU458806 OWQ458757:OWQ458806 PGM458757:PGM458806 PQI458757:PQI458806 QAE458757:QAE458806 QKA458757:QKA458806 QTW458757:QTW458806 RDS458757:RDS458806 RNO458757:RNO458806 RXK458757:RXK458806 SHG458757:SHG458806 SRC458757:SRC458806 TAY458757:TAY458806 TKU458757:TKU458806 TUQ458757:TUQ458806 UEM458757:UEM458806 UOI458757:UOI458806 UYE458757:UYE458806 VIA458757:VIA458806 VRW458757:VRW458806 WBS458757:WBS458806 WLO458757:WLO458806 WVK458757:WVK458806 C524293:C524342 IY524293:IY524342 SU524293:SU524342 ACQ524293:ACQ524342 AMM524293:AMM524342 AWI524293:AWI524342 BGE524293:BGE524342 BQA524293:BQA524342 BZW524293:BZW524342 CJS524293:CJS524342 CTO524293:CTO524342 DDK524293:DDK524342 DNG524293:DNG524342 DXC524293:DXC524342 EGY524293:EGY524342 EQU524293:EQU524342 FAQ524293:FAQ524342 FKM524293:FKM524342 FUI524293:FUI524342 GEE524293:GEE524342 GOA524293:GOA524342 GXW524293:GXW524342 HHS524293:HHS524342 HRO524293:HRO524342 IBK524293:IBK524342 ILG524293:ILG524342 IVC524293:IVC524342 JEY524293:JEY524342 JOU524293:JOU524342 JYQ524293:JYQ524342 KIM524293:KIM524342 KSI524293:KSI524342 LCE524293:LCE524342 LMA524293:LMA524342 LVW524293:LVW524342 MFS524293:MFS524342 MPO524293:MPO524342 MZK524293:MZK524342 NJG524293:NJG524342 NTC524293:NTC524342 OCY524293:OCY524342 OMU524293:OMU524342 OWQ524293:OWQ524342 PGM524293:PGM524342 PQI524293:PQI524342 QAE524293:QAE524342 QKA524293:QKA524342 QTW524293:QTW524342 RDS524293:RDS524342 RNO524293:RNO524342 RXK524293:RXK524342 SHG524293:SHG524342 SRC524293:SRC524342 TAY524293:TAY524342 TKU524293:TKU524342 TUQ524293:TUQ524342 UEM524293:UEM524342 UOI524293:UOI524342 UYE524293:UYE524342 VIA524293:VIA524342 VRW524293:VRW524342 WBS524293:WBS524342 WLO524293:WLO524342 WVK524293:WVK524342 C589829:C589878 IY589829:IY589878 SU589829:SU589878 ACQ589829:ACQ589878 AMM589829:AMM589878 AWI589829:AWI589878 BGE589829:BGE589878 BQA589829:BQA589878 BZW589829:BZW589878 CJS589829:CJS589878 CTO589829:CTO589878 DDK589829:DDK589878 DNG589829:DNG589878 DXC589829:DXC589878 EGY589829:EGY589878 EQU589829:EQU589878 FAQ589829:FAQ589878 FKM589829:FKM589878 FUI589829:FUI589878 GEE589829:GEE589878 GOA589829:GOA589878 GXW589829:GXW589878 HHS589829:HHS589878 HRO589829:HRO589878 IBK589829:IBK589878 ILG589829:ILG589878 IVC589829:IVC589878 JEY589829:JEY589878 JOU589829:JOU589878 JYQ589829:JYQ589878 KIM589829:KIM589878 KSI589829:KSI589878 LCE589829:LCE589878 LMA589829:LMA589878 LVW589829:LVW589878 MFS589829:MFS589878 MPO589829:MPO589878 MZK589829:MZK589878 NJG589829:NJG589878 NTC589829:NTC589878 OCY589829:OCY589878 OMU589829:OMU589878 OWQ589829:OWQ589878 PGM589829:PGM589878 PQI589829:PQI589878 QAE589829:QAE589878 QKA589829:QKA589878 QTW589829:QTW589878 RDS589829:RDS589878 RNO589829:RNO589878 RXK589829:RXK589878 SHG589829:SHG589878 SRC589829:SRC589878 TAY589829:TAY589878 TKU589829:TKU589878 TUQ589829:TUQ589878 UEM589829:UEM589878 UOI589829:UOI589878 UYE589829:UYE589878 VIA589829:VIA589878 VRW589829:VRW589878 WBS589829:WBS589878 WLO589829:WLO589878 WVK589829:WVK589878 C655365:C655414 IY655365:IY655414 SU655365:SU655414 ACQ655365:ACQ655414 AMM655365:AMM655414 AWI655365:AWI655414 BGE655365:BGE655414 BQA655365:BQA655414 BZW655365:BZW655414 CJS655365:CJS655414 CTO655365:CTO655414 DDK655365:DDK655414 DNG655365:DNG655414 DXC655365:DXC655414 EGY655365:EGY655414 EQU655365:EQU655414 FAQ655365:FAQ655414 FKM655365:FKM655414 FUI655365:FUI655414 GEE655365:GEE655414 GOA655365:GOA655414 GXW655365:GXW655414 HHS655365:HHS655414 HRO655365:HRO655414 IBK655365:IBK655414 ILG655365:ILG655414 IVC655365:IVC655414 JEY655365:JEY655414 JOU655365:JOU655414 JYQ655365:JYQ655414 KIM655365:KIM655414 KSI655365:KSI655414 LCE655365:LCE655414 LMA655365:LMA655414 LVW655365:LVW655414 MFS655365:MFS655414 MPO655365:MPO655414 MZK655365:MZK655414 NJG655365:NJG655414 NTC655365:NTC655414 OCY655365:OCY655414 OMU655365:OMU655414 OWQ655365:OWQ655414 PGM655365:PGM655414 PQI655365:PQI655414 QAE655365:QAE655414 QKA655365:QKA655414 QTW655365:QTW655414 RDS655365:RDS655414 RNO655365:RNO655414 RXK655365:RXK655414 SHG655365:SHG655414 SRC655365:SRC655414 TAY655365:TAY655414 TKU655365:TKU655414 TUQ655365:TUQ655414 UEM655365:UEM655414 UOI655365:UOI655414 UYE655365:UYE655414 VIA655365:VIA655414 VRW655365:VRW655414 WBS655365:WBS655414 WLO655365:WLO655414 WVK655365:WVK655414 C720901:C720950 IY720901:IY720950 SU720901:SU720950 ACQ720901:ACQ720950 AMM720901:AMM720950 AWI720901:AWI720950 BGE720901:BGE720950 BQA720901:BQA720950 BZW720901:BZW720950 CJS720901:CJS720950 CTO720901:CTO720950 DDK720901:DDK720950 DNG720901:DNG720950 DXC720901:DXC720950 EGY720901:EGY720950 EQU720901:EQU720950 FAQ720901:FAQ720950 FKM720901:FKM720950 FUI720901:FUI720950 GEE720901:GEE720950 GOA720901:GOA720950 GXW720901:GXW720950 HHS720901:HHS720950 HRO720901:HRO720950 IBK720901:IBK720950 ILG720901:ILG720950 IVC720901:IVC720950 JEY720901:JEY720950 JOU720901:JOU720950 JYQ720901:JYQ720950 KIM720901:KIM720950 KSI720901:KSI720950 LCE720901:LCE720950 LMA720901:LMA720950 LVW720901:LVW720950 MFS720901:MFS720950 MPO720901:MPO720950 MZK720901:MZK720950 NJG720901:NJG720950 NTC720901:NTC720950 OCY720901:OCY720950 OMU720901:OMU720950 OWQ720901:OWQ720950 PGM720901:PGM720950 PQI720901:PQI720950 QAE720901:QAE720950 QKA720901:QKA720950 QTW720901:QTW720950 RDS720901:RDS720950 RNO720901:RNO720950 RXK720901:RXK720950 SHG720901:SHG720950 SRC720901:SRC720950 TAY720901:TAY720950 TKU720901:TKU720950 TUQ720901:TUQ720950 UEM720901:UEM720950 UOI720901:UOI720950 UYE720901:UYE720950 VIA720901:VIA720950 VRW720901:VRW720950 WBS720901:WBS720950 WLO720901:WLO720950 WVK720901:WVK720950 C786437:C786486 IY786437:IY786486 SU786437:SU786486 ACQ786437:ACQ786486 AMM786437:AMM786486 AWI786437:AWI786486 BGE786437:BGE786486 BQA786437:BQA786486 BZW786437:BZW786486 CJS786437:CJS786486 CTO786437:CTO786486 DDK786437:DDK786486 DNG786437:DNG786486 DXC786437:DXC786486 EGY786437:EGY786486 EQU786437:EQU786486 FAQ786437:FAQ786486 FKM786437:FKM786486 FUI786437:FUI786486 GEE786437:GEE786486 GOA786437:GOA786486 GXW786437:GXW786486 HHS786437:HHS786486 HRO786437:HRO786486 IBK786437:IBK786486 ILG786437:ILG786486 IVC786437:IVC786486 JEY786437:JEY786486 JOU786437:JOU786486 JYQ786437:JYQ786486 KIM786437:KIM786486 KSI786437:KSI786486 LCE786437:LCE786486 LMA786437:LMA786486 LVW786437:LVW786486 MFS786437:MFS786486 MPO786437:MPO786486 MZK786437:MZK786486 NJG786437:NJG786486 NTC786437:NTC786486 OCY786437:OCY786486 OMU786437:OMU786486 OWQ786437:OWQ786486 PGM786437:PGM786486 PQI786437:PQI786486 QAE786437:QAE786486 QKA786437:QKA786486 QTW786437:QTW786486 RDS786437:RDS786486 RNO786437:RNO786486 RXK786437:RXK786486 SHG786437:SHG786486 SRC786437:SRC786486 TAY786437:TAY786486 TKU786437:TKU786486 TUQ786437:TUQ786486 UEM786437:UEM786486 UOI786437:UOI786486 UYE786437:UYE786486 VIA786437:VIA786486 VRW786437:VRW786486 WBS786437:WBS786486 WLO786437:WLO786486 WVK786437:WVK786486 C851973:C852022 IY851973:IY852022 SU851973:SU852022 ACQ851973:ACQ852022 AMM851973:AMM852022 AWI851973:AWI852022 BGE851973:BGE852022 BQA851973:BQA852022 BZW851973:BZW852022 CJS851973:CJS852022 CTO851973:CTO852022 DDK851973:DDK852022 DNG851973:DNG852022 DXC851973:DXC852022 EGY851973:EGY852022 EQU851973:EQU852022 FAQ851973:FAQ852022 FKM851973:FKM852022 FUI851973:FUI852022 GEE851973:GEE852022 GOA851973:GOA852022 GXW851973:GXW852022 HHS851973:HHS852022 HRO851973:HRO852022 IBK851973:IBK852022 ILG851973:ILG852022 IVC851973:IVC852022 JEY851973:JEY852022 JOU851973:JOU852022 JYQ851973:JYQ852022 KIM851973:KIM852022 KSI851973:KSI852022 LCE851973:LCE852022 LMA851973:LMA852022 LVW851973:LVW852022 MFS851973:MFS852022 MPO851973:MPO852022 MZK851973:MZK852022 NJG851973:NJG852022 NTC851973:NTC852022 OCY851973:OCY852022 OMU851973:OMU852022 OWQ851973:OWQ852022 PGM851973:PGM852022 PQI851973:PQI852022 QAE851973:QAE852022 QKA851973:QKA852022 QTW851973:QTW852022 RDS851973:RDS852022 RNO851973:RNO852022 RXK851973:RXK852022 SHG851973:SHG852022 SRC851973:SRC852022 TAY851973:TAY852022 TKU851973:TKU852022 TUQ851973:TUQ852022 UEM851973:UEM852022 UOI851973:UOI852022 UYE851973:UYE852022 VIA851973:VIA852022 VRW851973:VRW852022 WBS851973:WBS852022 WLO851973:WLO852022 WVK851973:WVK852022 C917509:C917558 IY917509:IY917558 SU917509:SU917558 ACQ917509:ACQ917558 AMM917509:AMM917558 AWI917509:AWI917558 BGE917509:BGE917558 BQA917509:BQA917558 BZW917509:BZW917558 CJS917509:CJS917558 CTO917509:CTO917558 DDK917509:DDK917558 DNG917509:DNG917558 DXC917509:DXC917558 EGY917509:EGY917558 EQU917509:EQU917558 FAQ917509:FAQ917558 FKM917509:FKM917558 FUI917509:FUI917558 GEE917509:GEE917558 GOA917509:GOA917558 GXW917509:GXW917558 HHS917509:HHS917558 HRO917509:HRO917558 IBK917509:IBK917558 ILG917509:ILG917558 IVC917509:IVC917558 JEY917509:JEY917558 JOU917509:JOU917558 JYQ917509:JYQ917558 KIM917509:KIM917558 KSI917509:KSI917558 LCE917509:LCE917558 LMA917509:LMA917558 LVW917509:LVW917558 MFS917509:MFS917558 MPO917509:MPO917558 MZK917509:MZK917558 NJG917509:NJG917558 NTC917509:NTC917558 OCY917509:OCY917558 OMU917509:OMU917558 OWQ917509:OWQ917558 PGM917509:PGM917558 PQI917509:PQI917558 QAE917509:QAE917558 QKA917509:QKA917558 QTW917509:QTW917558 RDS917509:RDS917558 RNO917509:RNO917558 RXK917509:RXK917558 SHG917509:SHG917558 SRC917509:SRC917558 TAY917509:TAY917558 TKU917509:TKU917558 TUQ917509:TUQ917558 UEM917509:UEM917558 UOI917509:UOI917558 UYE917509:UYE917558 VIA917509:VIA917558 VRW917509:VRW917558 WBS917509:WBS917558 WLO917509:WLO917558 WVK917509:WVK917558 C983045:C983094 IY983045:IY983094 SU983045:SU983094 ACQ983045:ACQ983094 AMM983045:AMM983094 AWI983045:AWI983094 BGE983045:BGE983094 BQA983045:BQA983094 BZW983045:BZW983094 CJS983045:CJS983094 CTO983045:CTO983094 DDK983045:DDK983094 DNG983045:DNG983094 DXC983045:DXC983094 EGY983045:EGY983094 EQU983045:EQU983094 FAQ983045:FAQ983094 FKM983045:FKM983094 FUI983045:FUI983094 GEE983045:GEE983094 GOA983045:GOA983094 GXW983045:GXW983094 HHS983045:HHS983094 HRO983045:HRO983094 IBK983045:IBK983094 ILG983045:ILG983094 IVC983045:IVC983094 JEY983045:JEY983094 JOU983045:JOU983094 JYQ983045:JYQ983094 KIM983045:KIM983094 KSI983045:KSI983094 LCE983045:LCE983094 LMA983045:LMA983094 LVW983045:LVW983094 MFS983045:MFS983094 MPO983045:MPO983094 MZK983045:MZK983094 NJG983045:NJG983094 NTC983045:NTC983094 OCY983045:OCY983094 OMU983045:OMU983094 OWQ983045:OWQ983094 PGM983045:PGM983094 PQI983045:PQI983094 QAE983045:QAE983094 QKA983045:QKA983094 QTW983045:QTW983094 RDS983045:RDS983094 RNO983045:RNO983094 RXK983045:RXK983094 SHG983045:SHG983094 SRC983045:SRC983094 TAY983045:TAY983094 TKU983045:TKU983094 TUQ983045:TUQ983094 UEM983045:UEM983094 UOI983045:UOI983094 UYE983045:UYE983094 VIA983045:VIA983094 VRW983045:VRW983094 WBS983045:WBS983094 WLO983045:WLO983094 WVK983045:WVK983094 WVK5:WVK38 WLO5:WLO38 WBS5:WBS38 VRW5:VRW38 VIA5:VIA38 UYE5:UYE38 UOI5:UOI38 UEM5:UEM38 TUQ5:TUQ38 TKU5:TKU38 TAY5:TAY38 SRC5:SRC38 SHG5:SHG38 RXK5:RXK38 RNO5:RNO38 RDS5:RDS38 QTW5:QTW38 QKA5:QKA38 QAE5:QAE38 PQI5:PQI38 PGM5:PGM38 OWQ5:OWQ38 OMU5:OMU38 OCY5:OCY38 NTC5:NTC38 NJG5:NJG38 MZK5:MZK38 MPO5:MPO38 MFS5:MFS38 LVW5:LVW38 LMA5:LMA38 LCE5:LCE38 KSI5:KSI38 KIM5:KIM38 JYQ5:JYQ38 JOU5:JOU38 JEY5:JEY38 IVC5:IVC38 ILG5:ILG38 IBK5:IBK38 HRO5:HRO38 HHS5:HHS38 GXW5:GXW38 GOA5:GOA38 GEE5:GEE38 FUI5:FUI38 FKM5:FKM38 FAQ5:FAQ38 EQU5:EQU38 EGY5:EGY38 DXC5:DXC38 DNG5:DNG38 DDK5:DDK38 CTO5:CTO38 CJS5:CJS38 BZW5:BZW38 BQA5:BQA38 BGE5:BGE38 AWI5:AWI38 AMM5:AMM38 ACQ5:ACQ38 SU5:SU38 IY5:IY38 C5:C38 C54 IY54 SU54 ACQ54 AMM54 AWI54 BGE54 BQA54 BZW54 CJS54 CTO54 DDK54 DNG54 DXC54 EGY54 EQU54 FAQ54 FKM54 FUI54 GEE54 GOA54 GXW54 HHS54 HRO54 IBK54 ILG54 IVC54 JEY54 JOU54 JYQ54 KIM54 KSI54 LCE54 LMA54 LVW54 MFS54 MPO54 MZK54 NJG54 NTC54 OCY54 OMU54 OWQ54 PGM54 PQI54 QAE54 QKA54 QTW54 RDS54 RNO54 RXK54 SHG54 SRC54 TAY54 TKU54 TUQ54 UEM54 UOI54 UYE54 VIA54 VRW54 WBS54 WLO54 WVK54 WVK43:WVK50 WLO43:WLO50 WBS43:WBS50 VRW43:VRW50 VIA43:VIA50 UYE43:UYE50 UOI43:UOI50 UEM43:UEM50 TUQ43:TUQ50 TKU43:TKU50 TAY43:TAY50 SRC43:SRC50 SHG43:SHG50 RXK43:RXK50 RNO43:RNO50 RDS43:RDS50 QTW43:QTW50 QKA43:QKA50 QAE43:QAE50 PQI43:PQI50 PGM43:PGM50 OWQ43:OWQ50 OMU43:OMU50 OCY43:OCY50 NTC43:NTC50 NJG43:NJG50 MZK43:MZK50 MPO43:MPO50 MFS43:MFS50 LVW43:LVW50 LMA43:LMA50 LCE43:LCE50 KSI43:KSI50 KIM43:KIM50 JYQ43:JYQ50 JOU43:JOU50 JEY43:JEY50 IVC43:IVC50 ILG43:ILG50 IBK43:IBK50 HRO43:HRO50 HHS43:HHS50 GXW43:GXW50 GOA43:GOA50 GEE43:GEE50 FUI43:FUI50 FKM43:FKM50 FAQ43:FAQ50 EQU43:EQU50 EGY43:EGY50 DXC43:DXC50 DNG43:DNG50 DDK43:DDK50 CTO43:CTO50 CJS43:CJS50 BZW43:BZW50 BQA43:BQA50 BGE43:BGE50 AWI43:AWI50 AMM43:AMM50 ACQ43:ACQ50 SU43:SU50 IY43:IY50 C43:C50">
      <formula1>C7:C8</formula1>
    </dataValidation>
  </dataValidations>
  <pageMargins left="0.7" right="0.7" top="0.75" bottom="0.75" header="0.3" footer="0.3"/>
  <pageSetup paperSize="9" scale="33" orientation="landscape" r:id="rId1"/>
  <rowBreaks count="1" manualBreakCount="1">
    <brk id="45" max="16383" man="1"/>
  </rowBreaks>
  <colBreaks count="1" manualBreakCount="1">
    <brk id="28" max="1048575"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8</vt:i4>
      </vt:variant>
    </vt:vector>
  </HeadingPairs>
  <TitlesOfParts>
    <vt:vector size="36" baseType="lpstr">
      <vt:lpstr>Abidjan 16</vt:lpstr>
      <vt:lpstr>Agbara 16</vt:lpstr>
      <vt:lpstr>Dakar 16</vt:lpstr>
      <vt:lpstr>Douala 16</vt:lpstr>
      <vt:lpstr>Flowergate 16</vt:lpstr>
      <vt:lpstr>Tema 16</vt:lpstr>
      <vt:lpstr>Yopougon 16</vt:lpstr>
      <vt:lpstr>CWAR 16</vt:lpstr>
      <vt:lpstr>Access</vt:lpstr>
      <vt:lpstr>Summary per factory</vt:lpstr>
      <vt:lpstr>Definition</vt:lpstr>
      <vt:lpstr>Help</vt:lpstr>
      <vt:lpstr>SHE</vt:lpstr>
      <vt:lpstr>Definition..</vt:lpstr>
      <vt:lpstr>Motivation</vt:lpstr>
      <vt:lpstr>QA</vt:lpstr>
      <vt:lpstr>PRODUCTIVITY</vt:lpstr>
      <vt:lpstr>COST </vt:lpstr>
      <vt:lpstr>Delivery</vt:lpstr>
      <vt:lpstr>TPM</vt:lpstr>
      <vt:lpstr>Trend</vt:lpstr>
      <vt:lpstr>Abidjan 15</vt:lpstr>
      <vt:lpstr>Agbara 15</vt:lpstr>
      <vt:lpstr>Dakar 15</vt:lpstr>
      <vt:lpstr>Douala 15</vt:lpstr>
      <vt:lpstr>Flowergate 15</vt:lpstr>
      <vt:lpstr>Tema 15</vt:lpstr>
      <vt:lpstr>Yopougon 15</vt:lpstr>
      <vt:lpstr>'Agbara 15'!Print_Area</vt:lpstr>
      <vt:lpstr>'Agbara 16'!Print_Area</vt:lpstr>
      <vt:lpstr>'COST '!Print_Area</vt:lpstr>
      <vt:lpstr>Delivery!Print_Area</vt:lpstr>
      <vt:lpstr>'Flowergate 15'!Print_Area</vt:lpstr>
      <vt:lpstr>'Flowergate 16'!Print_Area</vt:lpstr>
      <vt:lpstr>'Summary per factory'!Print_Area</vt:lpstr>
      <vt:lpstr>TPM!Print_Area</vt:lpstr>
    </vt:vector>
  </TitlesOfParts>
  <Company>Nestlé</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CWAR KPI Dashboard</dc:title>
  <dc:creator>Oluwatobi.Sami@GH.nestle.com</dc:creator>
  <cp:lastModifiedBy>mrwed</cp:lastModifiedBy>
  <cp:lastPrinted>2016-06-20T18:49:52Z</cp:lastPrinted>
  <dcterms:created xsi:type="dcterms:W3CDTF">2012-12-11T19:56:23Z</dcterms:created>
  <dcterms:modified xsi:type="dcterms:W3CDTF">2024-12-09T20:48:22Z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31754</vt:lpwstr>
  </property>
  <property fmtid="{D5CDD505-2E9C-101B-9397-08002B2CF9AE}" pid="3" name="NXPowerLiteVersion">
    <vt:lpwstr>D3.5.1</vt:lpwstr>
  </property>
</Properties>
</file>